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xml"/>
  <Override PartName="/xl/charts/chart8.xml" ContentType="application/vnd.openxmlformats-officedocument.drawingml.chart+xml"/>
  <Override PartName="/xl/charts/style1.xml" ContentType="application/vnd.ms-office.chartstyle+xml"/>
  <Override PartName="/xl/charts/colors1.xml" ContentType="application/vnd.ms-office.chartcolorstyle+xml"/>
  <Override PartName="/xl/tables/table1.xml" ContentType="application/vnd.openxmlformats-officedocument.spreadsheetml.table+xml"/>
  <Override PartName="/xl/drawings/drawing3.xml" ContentType="application/vnd.openxmlformats-officedocument.drawing+xml"/>
  <Override PartName="/xl/charts/chart9.xml" ContentType="application/vnd.openxmlformats-officedocument.drawingml.chart+xml"/>
  <Override PartName="/xl/charts/style2.xml" ContentType="application/vnd.ms-office.chartstyle+xml"/>
  <Override PartName="/xl/charts/colors2.xml" ContentType="application/vnd.ms-office.chartcolorstyle+xml"/>
  <Override PartName="/xl/charts/chart10.xml" ContentType="application/vnd.openxmlformats-officedocument.drawingml.chart+xml"/>
  <Override PartName="/xl/charts/style3.xml" ContentType="application/vnd.ms-office.chartstyle+xml"/>
  <Override PartName="/xl/charts/colors3.xml" ContentType="application/vnd.ms-office.chartcolorstyle+xml"/>
  <Override PartName="/xl/charts/chart11.xml" ContentType="application/vnd.openxmlformats-officedocument.drawingml.chart+xml"/>
  <Override PartName="/xl/charts/style4.xml" ContentType="application/vnd.ms-office.chartstyle+xml"/>
  <Override PartName="/xl/charts/colors4.xml" ContentType="application/vnd.ms-office.chartcolorstyle+xml"/>
  <Override PartName="/xl/charts/chart12.xml" ContentType="application/vnd.openxmlformats-officedocument.drawingml.chart+xml"/>
  <Override PartName="/xl/charts/style5.xml" ContentType="application/vnd.ms-office.chartstyle+xml"/>
  <Override PartName="/xl/charts/colors5.xml" ContentType="application/vnd.ms-office.chartcolorstyle+xml"/>
  <Override PartName="/xl/charts/chart13.xml" ContentType="application/vnd.openxmlformats-officedocument.drawingml.chart+xml"/>
  <Override PartName="/xl/charts/style6.xml" ContentType="application/vnd.ms-office.chartstyle+xml"/>
  <Override PartName="/xl/charts/colors6.xml" ContentType="application/vnd.ms-office.chartcolorstyle+xml"/>
  <Override PartName="/xl/charts/chart14.xml" ContentType="application/vnd.openxmlformats-officedocument.drawingml.chart+xml"/>
  <Override PartName="/xl/charts/style7.xml" ContentType="application/vnd.ms-office.chartstyle+xml"/>
  <Override PartName="/xl/charts/colors7.xml" ContentType="application/vnd.ms-office.chartcolorstyle+xml"/>
  <Override PartName="/xl/charts/chart15.xml" ContentType="application/vnd.openxmlformats-officedocument.drawingml.chart+xml"/>
  <Override PartName="/xl/charts/style8.xml" ContentType="application/vnd.ms-office.chartstyle+xml"/>
  <Override PartName="/xl/charts/colors8.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pivotTables/pivotTable9.xml" ContentType="application/vnd.openxmlformats-officedocument.spreadsheetml.pivotTable+xml"/>
  <Override PartName="/xl/pivotTables/pivotTable10.xml" ContentType="application/vnd.openxmlformats-officedocument.spreadsheetml.pivotTable+xml"/>
  <Override PartName="/xl/pivotTables/pivotTable11.xml" ContentType="application/vnd.openxmlformats-officedocument.spreadsheetml.pivotTable+xml"/>
  <Override PartName="/xl/pivotTables/pivotTable12.xml" ContentType="application/vnd.openxmlformats-officedocument.spreadsheetml.pivotTable+xml"/>
  <Override PartName="/xl/pivotTables/pivotTable13.xml" ContentType="application/vnd.openxmlformats-officedocument.spreadsheetml.pivotTable+xml"/>
  <Override PartName="/xl/pivotTables/pivotTable14.xml" ContentType="application/vnd.openxmlformats-officedocument.spreadsheetml.pivotTable+xml"/>
  <Override PartName="/xl/pivotTables/pivotTable15.xml" ContentType="application/vnd.openxmlformats-officedocument.spreadsheetml.pivotTable+xml"/>
  <Override PartName="/xl/pivotTables/pivotTable16.xml" ContentType="application/vnd.openxmlformats-officedocument.spreadsheetml.pivotTable+xml"/>
  <Override PartName="/xl/pivotTables/pivotTable17.xml" ContentType="application/vnd.openxmlformats-officedocument.spreadsheetml.pivotTable+xml"/>
  <Override PartName="/xl/pivotTables/pivotTable18.xml" ContentType="application/vnd.openxmlformats-officedocument.spreadsheetml.pivotTable+xml"/>
  <Override PartName="/xl/pivotTables/pivotTable19.xml" ContentType="application/vnd.openxmlformats-officedocument.spreadsheetml.pivotTable+xml"/>
  <Override PartName="/xl/pivotTables/pivotTable20.xml" ContentType="application/vnd.openxmlformats-officedocument.spreadsheetml.pivotTable+xml"/>
  <Override PartName="/xl/pivotTables/pivotTable21.xml" ContentType="application/vnd.openxmlformats-officedocument.spreadsheetml.pivotTable+xml"/>
  <Override PartName="/xl/pivotTables/pivotTable22.xml" ContentType="application/vnd.openxmlformats-officedocument.spreadsheetml.pivotTable+xml"/>
  <Override PartName="/xl/pivotTables/pivotTable23.xml" ContentType="application/vnd.openxmlformats-officedocument.spreadsheetml.pivotTable+xml"/>
  <Override PartName="/xl/pivotTables/pivotTable24.xml" ContentType="application/vnd.openxmlformats-officedocument.spreadsheetml.pivotTable+xml"/>
  <Override PartName="/xl/pivotTables/pivotTable25.xml" ContentType="application/vnd.openxmlformats-officedocument.spreadsheetml.pivotTable+xml"/>
  <Override PartName="/xl/pivotTables/pivotTable26.xml" ContentType="application/vnd.openxmlformats-officedocument.spreadsheetml.pivotTable+xml"/>
  <Override PartName="/xl/pivotTables/pivotTable27.xml" ContentType="application/vnd.openxmlformats-officedocument.spreadsheetml.pivotTable+xml"/>
  <Override PartName="/xl/pivotTables/pivotTable28.xml" ContentType="application/vnd.openxmlformats-officedocument.spreadsheetml.pivotTable+xml"/>
  <Override PartName="/xl/pivotTables/pivotTable29.xml" ContentType="application/vnd.openxmlformats-officedocument.spreadsheetml.pivotTable+xml"/>
  <Override PartName="/xl/pivotTables/pivotTable30.xml" ContentType="application/vnd.openxmlformats-officedocument.spreadsheetml.pivotTable+xml"/>
  <Override PartName="/xl/pivotTables/pivotTable31.xml" ContentType="application/vnd.openxmlformats-officedocument.spreadsheetml.pivotTable+xml"/>
  <Override PartName="/xl/pivotTables/pivotTable32.xml" ContentType="application/vnd.openxmlformats-officedocument.spreadsheetml.pivotTable+xml"/>
  <Override PartName="/xl/pivotTables/pivotTable33.xml" ContentType="application/vnd.openxmlformats-officedocument.spreadsheetml.pivotTable+xml"/>
  <Override PartName="/xl/pivotTables/pivotTable34.xml" ContentType="application/vnd.openxmlformats-officedocument.spreadsheetml.pivotTable+xml"/>
  <Override PartName="/xl/pivotTables/pivotTable35.xml" ContentType="application/vnd.openxmlformats-officedocument.spreadsheetml.pivotTable+xml"/>
  <Override PartName="/xl/pivotTables/pivotTable36.xml" ContentType="application/vnd.openxmlformats-officedocument.spreadsheetml.pivotTable+xml"/>
  <Override PartName="/xl/pivotTables/pivotTable37.xml" ContentType="application/vnd.openxmlformats-officedocument.spreadsheetml.pivotTable+xml"/>
  <Override PartName="/xl/pivotTables/pivotTable38.xml" ContentType="application/vnd.openxmlformats-officedocument.spreadsheetml.pivotTable+xml"/>
  <Override PartName="/xl/pivotTables/pivotTable39.xml" ContentType="application/vnd.openxmlformats-officedocument.spreadsheetml.pivotTable+xml"/>
  <Override PartName="/xl/pivotTables/pivotTable40.xml" ContentType="application/vnd.openxmlformats-officedocument.spreadsheetml.pivotTable+xml"/>
  <Override PartName="/xl/pivotTables/pivotTable41.xml" ContentType="application/vnd.openxmlformats-officedocument.spreadsheetml.pivotTable+xml"/>
  <Override PartName="/xl/pivotTables/pivotTable42.xml" ContentType="application/vnd.openxmlformats-officedocument.spreadsheetml.pivotTable+xml"/>
  <Override PartName="/xl/pivotTables/pivotTable43.xml" ContentType="application/vnd.openxmlformats-officedocument.spreadsheetml.pivotTable+xml"/>
  <Override PartName="/xl/pivotTables/pivotTable44.xml" ContentType="application/vnd.openxmlformats-officedocument.spreadsheetml.pivotTable+xml"/>
  <Override PartName="/xl/pivotTables/pivotTable45.xml" ContentType="application/vnd.openxmlformats-officedocument.spreadsheetml.pivotTable+xml"/>
  <Override PartName="/xl/pivotTables/pivotTable46.xml" ContentType="application/vnd.openxmlformats-officedocument.spreadsheetml.pivotTable+xml"/>
  <Override PartName="/xl/pivotTables/pivotTable47.xml" ContentType="application/vnd.openxmlformats-officedocument.spreadsheetml.pivotTable+xml"/>
  <Override PartName="/xl/pivotTables/pivotTable48.xml" ContentType="application/vnd.openxmlformats-officedocument.spreadsheetml.pivotTable+xml"/>
  <Override PartName="/xl/pivotTables/pivotTable49.xml" ContentType="application/vnd.openxmlformats-officedocument.spreadsheetml.pivotTable+xml"/>
  <Override PartName="/xl/pivotTables/pivotTable50.xml" ContentType="application/vnd.openxmlformats-officedocument.spreadsheetml.pivotTable+xml"/>
  <Override PartName="/xl/drawings/drawing4.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9"/>
  <workbookPr codeName="ThisWorkbook" autoCompressPictures="0"/>
  <mc:AlternateContent xmlns:mc="http://schemas.openxmlformats.org/markup-compatibility/2006">
    <mc:Choice Requires="x15">
      <x15ac:absPath xmlns:x15ac="http://schemas.microsoft.com/office/spreadsheetml/2010/11/ac" url="/Users/DeBona/Desktop/"/>
    </mc:Choice>
  </mc:AlternateContent>
  <xr:revisionPtr revIDLastSave="0" documentId="13_ncr:1_{AA6B262A-4EE7-1F48-884B-54D66736544E}" xr6:coauthVersionLast="43" xr6:coauthVersionMax="43" xr10:uidLastSave="{00000000-0000-0000-0000-000000000000}"/>
  <bookViews>
    <workbookView xWindow="0" yWindow="460" windowWidth="27260" windowHeight="14880" activeTab="5" xr2:uid="{00000000-000D-0000-FFFF-FFFF00000000}"/>
  </bookViews>
  <sheets>
    <sheet name="Barômetro" sheetId="63" r:id="rId1"/>
    <sheet name="Médias" sheetId="59" r:id="rId2"/>
    <sheet name="Porte" sheetId="62" r:id="rId3"/>
    <sheet name="Descritivas" sheetId="49" r:id="rId4"/>
    <sheet name="Correl" sheetId="57" r:id="rId5"/>
    <sheet name="Planilha1" sheetId="64" r:id="rId6"/>
    <sheet name="CorrelTodas" sheetId="47" r:id="rId7"/>
    <sheet name="Cálculos e Freq" sheetId="58" r:id="rId8"/>
    <sheet name="Dados ORiginais" sheetId="29" r:id="rId9"/>
    <sheet name="Variaveis1" sheetId="60" r:id="rId10"/>
    <sheet name="Variáveis2" sheetId="4" r:id="rId11"/>
    <sheet name="Categorias" sheetId="41" r:id="rId12"/>
    <sheet name="Gráficos" sheetId="17" r:id="rId13"/>
    <sheet name="Notebook" sheetId="22" r:id="rId14"/>
  </sheets>
  <externalReferences>
    <externalReference r:id="rId15"/>
  </externalReferences>
  <definedNames>
    <definedName name="_xlnm._FilterDatabase" localSheetId="7" hidden="1">'Cálculos e Freq'!$A$1:$FY$296</definedName>
    <definedName name="_xlnm._FilterDatabase" localSheetId="8" hidden="1">'Dados ORiginais'!$A$2:$EO$297</definedName>
    <definedName name="_xlnm._FilterDatabase" localSheetId="1" hidden="1">Médias!$A$3:$I$298</definedName>
    <definedName name="_xlnm._FilterDatabase" localSheetId="13" hidden="1">Notebook!$A$1:$A$73</definedName>
    <definedName name="_xlnm._FilterDatabase" localSheetId="9" hidden="1">Variaveis1!$A$1:$H$49</definedName>
  </definedNames>
  <calcPr calcId="191029"/>
  <pivotCaches>
    <pivotCache cacheId="4" r:id="rId16"/>
    <pivotCache cacheId="5" r:id="rId17"/>
  </pivotCaches>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N51" i="63" l="1"/>
  <c r="N25" i="63"/>
  <c r="N27" i="63" s="1"/>
  <c r="N5" i="63"/>
  <c r="N7" i="63" s="1"/>
  <c r="H245" i="59" l="1"/>
  <c r="G245" i="59"/>
  <c r="F245" i="59"/>
  <c r="E245" i="59"/>
  <c r="D245" i="59"/>
  <c r="C245" i="59"/>
  <c r="H7" i="59"/>
  <c r="G7" i="59"/>
  <c r="F7" i="59"/>
  <c r="E7" i="59"/>
  <c r="D7" i="59"/>
  <c r="C7" i="59"/>
  <c r="H223" i="59"/>
  <c r="G223" i="59"/>
  <c r="F223" i="59"/>
  <c r="E223" i="59"/>
  <c r="D223" i="59"/>
  <c r="C223" i="59"/>
  <c r="H118" i="59"/>
  <c r="G118" i="59"/>
  <c r="F118" i="59"/>
  <c r="E118" i="59"/>
  <c r="D118" i="59"/>
  <c r="C118" i="59"/>
  <c r="I118" i="59" s="1"/>
  <c r="H212" i="59"/>
  <c r="G212" i="59"/>
  <c r="F212" i="59"/>
  <c r="E212" i="59"/>
  <c r="D212" i="59"/>
  <c r="C212" i="59"/>
  <c r="H165" i="59"/>
  <c r="G165" i="59"/>
  <c r="F165" i="59"/>
  <c r="E165" i="59"/>
  <c r="D165" i="59"/>
  <c r="C165" i="59"/>
  <c r="H159" i="59"/>
  <c r="G159" i="59"/>
  <c r="F159" i="59"/>
  <c r="E159" i="59"/>
  <c r="D159" i="59"/>
  <c r="C159" i="59"/>
  <c r="H244" i="59"/>
  <c r="G244" i="59"/>
  <c r="F244" i="59"/>
  <c r="E244" i="59"/>
  <c r="D244" i="59"/>
  <c r="C244" i="59"/>
  <c r="H170" i="59"/>
  <c r="G170" i="59"/>
  <c r="F170" i="59"/>
  <c r="E170" i="59"/>
  <c r="D170" i="59"/>
  <c r="C170" i="59"/>
  <c r="H25" i="59"/>
  <c r="G25" i="59"/>
  <c r="F25" i="59"/>
  <c r="E25" i="59"/>
  <c r="D25" i="59"/>
  <c r="C25" i="59"/>
  <c r="H277" i="59"/>
  <c r="G277" i="59"/>
  <c r="F277" i="59"/>
  <c r="E277" i="59"/>
  <c r="D277" i="59"/>
  <c r="C277" i="59"/>
  <c r="H128" i="59"/>
  <c r="G128" i="59"/>
  <c r="F128" i="59"/>
  <c r="E128" i="59"/>
  <c r="D128" i="59"/>
  <c r="C128" i="59"/>
  <c r="H183" i="59"/>
  <c r="G183" i="59"/>
  <c r="F183" i="59"/>
  <c r="E183" i="59"/>
  <c r="D183" i="59"/>
  <c r="C183" i="59"/>
  <c r="H135" i="59"/>
  <c r="G135" i="59"/>
  <c r="F135" i="59"/>
  <c r="E135" i="59"/>
  <c r="D135" i="59"/>
  <c r="C135" i="59"/>
  <c r="H281" i="59"/>
  <c r="G281" i="59"/>
  <c r="F281" i="59"/>
  <c r="E281" i="59"/>
  <c r="D281" i="59"/>
  <c r="C281" i="59"/>
  <c r="H226" i="59"/>
  <c r="G226" i="59"/>
  <c r="F226" i="59"/>
  <c r="E226" i="59"/>
  <c r="D226" i="59"/>
  <c r="C226" i="59"/>
  <c r="H246" i="59"/>
  <c r="G246" i="59"/>
  <c r="F246" i="59"/>
  <c r="E246" i="59"/>
  <c r="D246" i="59"/>
  <c r="C246" i="59"/>
  <c r="H5" i="59"/>
  <c r="G5" i="59"/>
  <c r="F5" i="59"/>
  <c r="E5" i="59"/>
  <c r="D5" i="59"/>
  <c r="C5" i="59"/>
  <c r="H127" i="59"/>
  <c r="G127" i="59"/>
  <c r="F127" i="59"/>
  <c r="E127" i="59"/>
  <c r="D127" i="59"/>
  <c r="C127" i="59"/>
  <c r="H111" i="59"/>
  <c r="G111" i="59"/>
  <c r="F111" i="59"/>
  <c r="E111" i="59"/>
  <c r="D111" i="59"/>
  <c r="C111" i="59"/>
  <c r="H151" i="59"/>
  <c r="G151" i="59"/>
  <c r="F151" i="59"/>
  <c r="E151" i="59"/>
  <c r="D151" i="59"/>
  <c r="C151" i="59"/>
  <c r="H113" i="59"/>
  <c r="G113" i="59"/>
  <c r="F113" i="59"/>
  <c r="E113" i="59"/>
  <c r="D113" i="59"/>
  <c r="C113" i="59"/>
  <c r="H61" i="59"/>
  <c r="G61" i="59"/>
  <c r="F61" i="59"/>
  <c r="E61" i="59"/>
  <c r="D61" i="59"/>
  <c r="C61" i="59"/>
  <c r="H52" i="59"/>
  <c r="G52" i="59"/>
  <c r="F52" i="59"/>
  <c r="E52" i="59"/>
  <c r="D52" i="59"/>
  <c r="C52" i="59"/>
  <c r="H54" i="59"/>
  <c r="G54" i="59"/>
  <c r="F54" i="59"/>
  <c r="E54" i="59"/>
  <c r="D54" i="59"/>
  <c r="C54" i="59"/>
  <c r="H137" i="59"/>
  <c r="G137" i="59"/>
  <c r="F137" i="59"/>
  <c r="E137" i="59"/>
  <c r="D137" i="59"/>
  <c r="C137" i="59"/>
  <c r="H11" i="59"/>
  <c r="G11" i="59"/>
  <c r="F11" i="59"/>
  <c r="E11" i="59"/>
  <c r="D11" i="59"/>
  <c r="C11" i="59"/>
  <c r="H238" i="59"/>
  <c r="G238" i="59"/>
  <c r="F238" i="59"/>
  <c r="E238" i="59"/>
  <c r="D238" i="59"/>
  <c r="C238" i="59"/>
  <c r="H70" i="59"/>
  <c r="G70" i="59"/>
  <c r="F70" i="59"/>
  <c r="E70" i="59"/>
  <c r="D70" i="59"/>
  <c r="C70" i="59"/>
  <c r="H119" i="59"/>
  <c r="G119" i="59"/>
  <c r="F119" i="59"/>
  <c r="E119" i="59"/>
  <c r="D119" i="59"/>
  <c r="C119" i="59"/>
  <c r="H265" i="59"/>
  <c r="G265" i="59"/>
  <c r="F265" i="59"/>
  <c r="E265" i="59"/>
  <c r="D265" i="59"/>
  <c r="C265" i="59"/>
  <c r="H14" i="59"/>
  <c r="G14" i="59"/>
  <c r="F14" i="59"/>
  <c r="E14" i="59"/>
  <c r="D14" i="59"/>
  <c r="C14" i="59"/>
  <c r="H89" i="59"/>
  <c r="G89" i="59"/>
  <c r="F89" i="59"/>
  <c r="E89" i="59"/>
  <c r="D89" i="59"/>
  <c r="C89" i="59"/>
  <c r="H284" i="59"/>
  <c r="G284" i="59"/>
  <c r="F284" i="59"/>
  <c r="E284" i="59"/>
  <c r="D284" i="59"/>
  <c r="C284" i="59"/>
  <c r="H68" i="59"/>
  <c r="G68" i="59"/>
  <c r="F68" i="59"/>
  <c r="E68" i="59"/>
  <c r="D68" i="59"/>
  <c r="C68" i="59"/>
  <c r="H82" i="59"/>
  <c r="G82" i="59"/>
  <c r="F82" i="59"/>
  <c r="E82" i="59"/>
  <c r="D82" i="59"/>
  <c r="C82" i="59"/>
  <c r="H262" i="59"/>
  <c r="G262" i="59"/>
  <c r="F262" i="59"/>
  <c r="E262" i="59"/>
  <c r="D262" i="59"/>
  <c r="C262" i="59"/>
  <c r="H272" i="59"/>
  <c r="G272" i="59"/>
  <c r="F272" i="59"/>
  <c r="E272" i="59"/>
  <c r="D272" i="59"/>
  <c r="C272" i="59"/>
  <c r="H33" i="59"/>
  <c r="G33" i="59"/>
  <c r="F33" i="59"/>
  <c r="E33" i="59"/>
  <c r="D33" i="59"/>
  <c r="C33" i="59"/>
  <c r="H187" i="59"/>
  <c r="G187" i="59"/>
  <c r="F187" i="59"/>
  <c r="E187" i="59"/>
  <c r="D187" i="59"/>
  <c r="C187" i="59"/>
  <c r="H190" i="59"/>
  <c r="G190" i="59"/>
  <c r="F190" i="59"/>
  <c r="E190" i="59"/>
  <c r="D190" i="59"/>
  <c r="C190" i="59"/>
  <c r="H78" i="59"/>
  <c r="G78" i="59"/>
  <c r="F78" i="59"/>
  <c r="E78" i="59"/>
  <c r="D78" i="59"/>
  <c r="C78" i="59"/>
  <c r="H140" i="59"/>
  <c r="G140" i="59"/>
  <c r="F140" i="59"/>
  <c r="E140" i="59"/>
  <c r="D140" i="59"/>
  <c r="C140" i="59"/>
  <c r="H94" i="59"/>
  <c r="G94" i="59"/>
  <c r="F94" i="59"/>
  <c r="E94" i="59"/>
  <c r="D94" i="59"/>
  <c r="C94" i="59"/>
  <c r="H235" i="59"/>
  <c r="G235" i="59"/>
  <c r="F235" i="59"/>
  <c r="E235" i="59"/>
  <c r="D235" i="59"/>
  <c r="C235" i="59"/>
  <c r="H71" i="59"/>
  <c r="G71" i="59"/>
  <c r="F71" i="59"/>
  <c r="E71" i="59"/>
  <c r="D71" i="59"/>
  <c r="C71" i="59"/>
  <c r="H91" i="59"/>
  <c r="G91" i="59"/>
  <c r="F91" i="59"/>
  <c r="E91" i="59"/>
  <c r="D91" i="59"/>
  <c r="C91" i="59"/>
  <c r="H147" i="59"/>
  <c r="G147" i="59"/>
  <c r="F147" i="59"/>
  <c r="E147" i="59"/>
  <c r="D147" i="59"/>
  <c r="C147" i="59"/>
  <c r="H292" i="59"/>
  <c r="G292" i="59"/>
  <c r="F292" i="59"/>
  <c r="E292" i="59"/>
  <c r="D292" i="59"/>
  <c r="C292" i="59"/>
  <c r="H236" i="59"/>
  <c r="G236" i="59"/>
  <c r="F236" i="59"/>
  <c r="E236" i="59"/>
  <c r="D236" i="59"/>
  <c r="C236" i="59"/>
  <c r="H10" i="59"/>
  <c r="G10" i="59"/>
  <c r="F10" i="59"/>
  <c r="E10" i="59"/>
  <c r="D10" i="59"/>
  <c r="C10" i="59"/>
  <c r="H24" i="59"/>
  <c r="G24" i="59"/>
  <c r="F24" i="59"/>
  <c r="E24" i="59"/>
  <c r="D24" i="59"/>
  <c r="C24" i="59"/>
  <c r="H269" i="59"/>
  <c r="G269" i="59"/>
  <c r="F269" i="59"/>
  <c r="E269" i="59"/>
  <c r="D269" i="59"/>
  <c r="C269" i="59"/>
  <c r="H148" i="59"/>
  <c r="G148" i="59"/>
  <c r="F148" i="59"/>
  <c r="E148" i="59"/>
  <c r="D148" i="59"/>
  <c r="C148" i="59"/>
  <c r="H221" i="59"/>
  <c r="G221" i="59"/>
  <c r="F221" i="59"/>
  <c r="E221" i="59"/>
  <c r="D221" i="59"/>
  <c r="C221" i="59"/>
  <c r="H218" i="59"/>
  <c r="G218" i="59"/>
  <c r="F218" i="59"/>
  <c r="E218" i="59"/>
  <c r="D218" i="59"/>
  <c r="C218" i="59"/>
  <c r="H97" i="59"/>
  <c r="G97" i="59"/>
  <c r="F97" i="59"/>
  <c r="E97" i="59"/>
  <c r="D97" i="59"/>
  <c r="C97" i="59"/>
  <c r="H13" i="59"/>
  <c r="G13" i="59"/>
  <c r="F13" i="59"/>
  <c r="E13" i="59"/>
  <c r="D13" i="59"/>
  <c r="C13" i="59"/>
  <c r="H109" i="59"/>
  <c r="G109" i="59"/>
  <c r="F109" i="59"/>
  <c r="E109" i="59"/>
  <c r="D109" i="59"/>
  <c r="C109" i="59"/>
  <c r="H295" i="59"/>
  <c r="G295" i="59"/>
  <c r="F295" i="59"/>
  <c r="E295" i="59"/>
  <c r="D295" i="59"/>
  <c r="C295" i="59"/>
  <c r="H210" i="59"/>
  <c r="G210" i="59"/>
  <c r="F210" i="59"/>
  <c r="E210" i="59"/>
  <c r="D210" i="59"/>
  <c r="C210" i="59"/>
  <c r="H172" i="59"/>
  <c r="G172" i="59"/>
  <c r="F172" i="59"/>
  <c r="E172" i="59"/>
  <c r="D172" i="59"/>
  <c r="C172" i="59"/>
  <c r="H20" i="59"/>
  <c r="G20" i="59"/>
  <c r="F20" i="59"/>
  <c r="E20" i="59"/>
  <c r="D20" i="59"/>
  <c r="C20" i="59"/>
  <c r="H174" i="59"/>
  <c r="G174" i="59"/>
  <c r="F174" i="59"/>
  <c r="E174" i="59"/>
  <c r="D174" i="59"/>
  <c r="C174" i="59"/>
  <c r="H179" i="59"/>
  <c r="G179" i="59"/>
  <c r="F179" i="59"/>
  <c r="E179" i="59"/>
  <c r="D179" i="59"/>
  <c r="C179" i="59"/>
  <c r="H64" i="59"/>
  <c r="G64" i="59"/>
  <c r="F64" i="59"/>
  <c r="E64" i="59"/>
  <c r="D64" i="59"/>
  <c r="C64" i="59"/>
  <c r="H73" i="59"/>
  <c r="G73" i="59"/>
  <c r="F73" i="59"/>
  <c r="E73" i="59"/>
  <c r="D73" i="59"/>
  <c r="C73" i="59"/>
  <c r="H103" i="59"/>
  <c r="G103" i="59"/>
  <c r="F103" i="59"/>
  <c r="E103" i="59"/>
  <c r="D103" i="59"/>
  <c r="C103" i="59"/>
  <c r="H254" i="59"/>
  <c r="G254" i="59"/>
  <c r="F254" i="59"/>
  <c r="E254" i="59"/>
  <c r="D254" i="59"/>
  <c r="C254" i="59"/>
  <c r="H182" i="59"/>
  <c r="G182" i="59"/>
  <c r="F182" i="59"/>
  <c r="E182" i="59"/>
  <c r="D182" i="59"/>
  <c r="C182" i="59"/>
  <c r="H230" i="59"/>
  <c r="G230" i="59"/>
  <c r="F230" i="59"/>
  <c r="E230" i="59"/>
  <c r="D230" i="59"/>
  <c r="C230" i="59"/>
  <c r="H191" i="59"/>
  <c r="G191" i="59"/>
  <c r="F191" i="59"/>
  <c r="E191" i="59"/>
  <c r="D191" i="59"/>
  <c r="C191" i="59"/>
  <c r="H224" i="59"/>
  <c r="G224" i="59"/>
  <c r="F224" i="59"/>
  <c r="E224" i="59"/>
  <c r="D224" i="59"/>
  <c r="C224" i="59"/>
  <c r="H171" i="59"/>
  <c r="G171" i="59"/>
  <c r="F171" i="59"/>
  <c r="E171" i="59"/>
  <c r="D171" i="59"/>
  <c r="C171" i="59"/>
  <c r="H19" i="59"/>
  <c r="G19" i="59"/>
  <c r="F19" i="59"/>
  <c r="E19" i="59"/>
  <c r="D19" i="59"/>
  <c r="C19" i="59"/>
  <c r="H291" i="59"/>
  <c r="G291" i="59"/>
  <c r="F291" i="59"/>
  <c r="E291" i="59"/>
  <c r="D291" i="59"/>
  <c r="C291" i="59"/>
  <c r="H133" i="59"/>
  <c r="G133" i="59"/>
  <c r="F133" i="59"/>
  <c r="E133" i="59"/>
  <c r="D133" i="59"/>
  <c r="C133" i="59"/>
  <c r="H40" i="59"/>
  <c r="G40" i="59"/>
  <c r="F40" i="59"/>
  <c r="E40" i="59"/>
  <c r="D40" i="59"/>
  <c r="C40" i="59"/>
  <c r="H160" i="59"/>
  <c r="G160" i="59"/>
  <c r="F160" i="59"/>
  <c r="E160" i="59"/>
  <c r="D160" i="59"/>
  <c r="C160" i="59"/>
  <c r="H168" i="59"/>
  <c r="G168" i="59"/>
  <c r="F168" i="59"/>
  <c r="E168" i="59"/>
  <c r="D168" i="59"/>
  <c r="C168" i="59"/>
  <c r="H275" i="59"/>
  <c r="G275" i="59"/>
  <c r="F275" i="59"/>
  <c r="E275" i="59"/>
  <c r="D275" i="59"/>
  <c r="C275" i="59"/>
  <c r="H161" i="59"/>
  <c r="G161" i="59"/>
  <c r="F161" i="59"/>
  <c r="E161" i="59"/>
  <c r="D161" i="59"/>
  <c r="C161" i="59"/>
  <c r="H115" i="59"/>
  <c r="G115" i="59"/>
  <c r="F115" i="59"/>
  <c r="E115" i="59"/>
  <c r="D115" i="59"/>
  <c r="C115" i="59"/>
  <c r="H273" i="59"/>
  <c r="G273" i="59"/>
  <c r="F273" i="59"/>
  <c r="E273" i="59"/>
  <c r="D273" i="59"/>
  <c r="C273" i="59"/>
  <c r="H227" i="59"/>
  <c r="G227" i="59"/>
  <c r="F227" i="59"/>
  <c r="E227" i="59"/>
  <c r="D227" i="59"/>
  <c r="C227" i="59"/>
  <c r="H132" i="59"/>
  <c r="G132" i="59"/>
  <c r="F132" i="59"/>
  <c r="E132" i="59"/>
  <c r="D132" i="59"/>
  <c r="C132" i="59"/>
  <c r="H186" i="59"/>
  <c r="G186" i="59"/>
  <c r="F186" i="59"/>
  <c r="E186" i="59"/>
  <c r="D186" i="59"/>
  <c r="C186" i="59"/>
  <c r="H72" i="59"/>
  <c r="G72" i="59"/>
  <c r="F72" i="59"/>
  <c r="E72" i="59"/>
  <c r="D72" i="59"/>
  <c r="C72" i="59"/>
  <c r="H130" i="59"/>
  <c r="G130" i="59"/>
  <c r="F130" i="59"/>
  <c r="E130" i="59"/>
  <c r="D130" i="59"/>
  <c r="C130" i="59"/>
  <c r="H196" i="59"/>
  <c r="G196" i="59"/>
  <c r="F196" i="59"/>
  <c r="E196" i="59"/>
  <c r="D196" i="59"/>
  <c r="C196" i="59"/>
  <c r="H18" i="59"/>
  <c r="G18" i="59"/>
  <c r="F18" i="59"/>
  <c r="E18" i="59"/>
  <c r="D18" i="59"/>
  <c r="C18" i="59"/>
  <c r="H178" i="59"/>
  <c r="G178" i="59"/>
  <c r="F178" i="59"/>
  <c r="E178" i="59"/>
  <c r="D178" i="59"/>
  <c r="C178" i="59"/>
  <c r="H206" i="59"/>
  <c r="G206" i="59"/>
  <c r="F206" i="59"/>
  <c r="E206" i="59"/>
  <c r="D206" i="59"/>
  <c r="C206" i="59"/>
  <c r="H199" i="59"/>
  <c r="G199" i="59"/>
  <c r="F199" i="59"/>
  <c r="E199" i="59"/>
  <c r="D199" i="59"/>
  <c r="C199" i="59"/>
  <c r="H35" i="59"/>
  <c r="G35" i="59"/>
  <c r="F35" i="59"/>
  <c r="E35" i="59"/>
  <c r="D35" i="59"/>
  <c r="C35" i="59"/>
  <c r="H243" i="59"/>
  <c r="G243" i="59"/>
  <c r="F243" i="59"/>
  <c r="E243" i="59"/>
  <c r="D243" i="59"/>
  <c r="C243" i="59"/>
  <c r="H255" i="59"/>
  <c r="G255" i="59"/>
  <c r="F255" i="59"/>
  <c r="E255" i="59"/>
  <c r="D255" i="59"/>
  <c r="C255" i="59"/>
  <c r="H193" i="59"/>
  <c r="G193" i="59"/>
  <c r="F193" i="59"/>
  <c r="E193" i="59"/>
  <c r="D193" i="59"/>
  <c r="C193" i="59"/>
  <c r="H87" i="59"/>
  <c r="G87" i="59"/>
  <c r="F87" i="59"/>
  <c r="E87" i="59"/>
  <c r="D87" i="59"/>
  <c r="C87" i="59"/>
  <c r="H266" i="59"/>
  <c r="G266" i="59"/>
  <c r="F266" i="59"/>
  <c r="E266" i="59"/>
  <c r="D266" i="59"/>
  <c r="C266" i="59"/>
  <c r="H298" i="59"/>
  <c r="G298" i="59"/>
  <c r="F298" i="59"/>
  <c r="E298" i="59"/>
  <c r="D298" i="59"/>
  <c r="C298" i="59"/>
  <c r="H274" i="59"/>
  <c r="G274" i="59"/>
  <c r="F274" i="59"/>
  <c r="E274" i="59"/>
  <c r="D274" i="59"/>
  <c r="C274" i="59"/>
  <c r="H104" i="59"/>
  <c r="G104" i="59"/>
  <c r="F104" i="59"/>
  <c r="E104" i="59"/>
  <c r="D104" i="59"/>
  <c r="C104" i="59"/>
  <c r="H155" i="59"/>
  <c r="G155" i="59"/>
  <c r="F155" i="59"/>
  <c r="E155" i="59"/>
  <c r="D155" i="59"/>
  <c r="C155" i="59"/>
  <c r="H95" i="59"/>
  <c r="G95" i="59"/>
  <c r="F95" i="59"/>
  <c r="E95" i="59"/>
  <c r="D95" i="59"/>
  <c r="C95" i="59"/>
  <c r="H225" i="59"/>
  <c r="G225" i="59"/>
  <c r="F225" i="59"/>
  <c r="E225" i="59"/>
  <c r="D225" i="59"/>
  <c r="C225" i="59"/>
  <c r="H59" i="59"/>
  <c r="G59" i="59"/>
  <c r="F59" i="59"/>
  <c r="E59" i="59"/>
  <c r="D59" i="59"/>
  <c r="C59" i="59"/>
  <c r="H222" i="59"/>
  <c r="G222" i="59"/>
  <c r="F222" i="59"/>
  <c r="E222" i="59"/>
  <c r="D222" i="59"/>
  <c r="C222" i="59"/>
  <c r="H37" i="59"/>
  <c r="G37" i="59"/>
  <c r="F37" i="59"/>
  <c r="E37" i="59"/>
  <c r="D37" i="59"/>
  <c r="C37" i="59"/>
  <c r="H146" i="59"/>
  <c r="G146" i="59"/>
  <c r="F146" i="59"/>
  <c r="E146" i="59"/>
  <c r="D146" i="59"/>
  <c r="C146" i="59"/>
  <c r="H185" i="59"/>
  <c r="G185" i="59"/>
  <c r="F185" i="59"/>
  <c r="E185" i="59"/>
  <c r="D185" i="59"/>
  <c r="C185" i="59"/>
  <c r="H121" i="59"/>
  <c r="G121" i="59"/>
  <c r="F121" i="59"/>
  <c r="E121" i="59"/>
  <c r="D121" i="59"/>
  <c r="C121" i="59"/>
  <c r="H12" i="59"/>
  <c r="G12" i="59"/>
  <c r="F12" i="59"/>
  <c r="E12" i="59"/>
  <c r="D12" i="59"/>
  <c r="C12" i="59"/>
  <c r="H278" i="59"/>
  <c r="G278" i="59"/>
  <c r="F278" i="59"/>
  <c r="E278" i="59"/>
  <c r="D278" i="59"/>
  <c r="C278" i="59"/>
  <c r="H163" i="59"/>
  <c r="G163" i="59"/>
  <c r="F163" i="59"/>
  <c r="E163" i="59"/>
  <c r="D163" i="59"/>
  <c r="C163" i="59"/>
  <c r="H297" i="59"/>
  <c r="G297" i="59"/>
  <c r="F297" i="59"/>
  <c r="E297" i="59"/>
  <c r="D297" i="59"/>
  <c r="C297" i="59"/>
  <c r="H200" i="59"/>
  <c r="G200" i="59"/>
  <c r="F200" i="59"/>
  <c r="E200" i="59"/>
  <c r="D200" i="59"/>
  <c r="C200" i="59"/>
  <c r="H153" i="59"/>
  <c r="G153" i="59"/>
  <c r="F153" i="59"/>
  <c r="E153" i="59"/>
  <c r="D153" i="59"/>
  <c r="C153" i="59"/>
  <c r="H136" i="59"/>
  <c r="G136" i="59"/>
  <c r="F136" i="59"/>
  <c r="E136" i="59"/>
  <c r="D136" i="59"/>
  <c r="C136" i="59"/>
  <c r="H283" i="59"/>
  <c r="G283" i="59"/>
  <c r="F283" i="59"/>
  <c r="E283" i="59"/>
  <c r="D283" i="59"/>
  <c r="C283" i="59"/>
  <c r="H167" i="59"/>
  <c r="G167" i="59"/>
  <c r="F167" i="59"/>
  <c r="E167" i="59"/>
  <c r="D167" i="59"/>
  <c r="C167" i="59"/>
  <c r="H51" i="59"/>
  <c r="G51" i="59"/>
  <c r="F51" i="59"/>
  <c r="E51" i="59"/>
  <c r="D51" i="59"/>
  <c r="C51" i="59"/>
  <c r="H203" i="59"/>
  <c r="G203" i="59"/>
  <c r="F203" i="59"/>
  <c r="E203" i="59"/>
  <c r="D203" i="59"/>
  <c r="C203" i="59"/>
  <c r="H201" i="59"/>
  <c r="G201" i="59"/>
  <c r="F201" i="59"/>
  <c r="E201" i="59"/>
  <c r="D201" i="59"/>
  <c r="C201" i="59"/>
  <c r="H100" i="59"/>
  <c r="G100" i="59"/>
  <c r="F100" i="59"/>
  <c r="E100" i="59"/>
  <c r="D100" i="59"/>
  <c r="C100" i="59"/>
  <c r="H240" i="59"/>
  <c r="G240" i="59"/>
  <c r="F240" i="59"/>
  <c r="E240" i="59"/>
  <c r="D240" i="59"/>
  <c r="C240" i="59"/>
  <c r="H45" i="59"/>
  <c r="G45" i="59"/>
  <c r="F45" i="59"/>
  <c r="E45" i="59"/>
  <c r="D45" i="59"/>
  <c r="C45" i="59"/>
  <c r="H267" i="59"/>
  <c r="G267" i="59"/>
  <c r="F267" i="59"/>
  <c r="E267" i="59"/>
  <c r="D267" i="59"/>
  <c r="C267" i="59"/>
  <c r="H92" i="59"/>
  <c r="G92" i="59"/>
  <c r="F92" i="59"/>
  <c r="E92" i="59"/>
  <c r="D92" i="59"/>
  <c r="C92" i="59"/>
  <c r="H189" i="59"/>
  <c r="G189" i="59"/>
  <c r="F189" i="59"/>
  <c r="E189" i="59"/>
  <c r="D189" i="59"/>
  <c r="C189" i="59"/>
  <c r="H253" i="59"/>
  <c r="G253" i="59"/>
  <c r="F253" i="59"/>
  <c r="E253" i="59"/>
  <c r="D253" i="59"/>
  <c r="C253" i="59"/>
  <c r="H286" i="59"/>
  <c r="G286" i="59"/>
  <c r="F286" i="59"/>
  <c r="E286" i="59"/>
  <c r="D286" i="59"/>
  <c r="C286" i="59"/>
  <c r="H143" i="59"/>
  <c r="G143" i="59"/>
  <c r="F143" i="59"/>
  <c r="E143" i="59"/>
  <c r="D143" i="59"/>
  <c r="C143" i="59"/>
  <c r="H66" i="59"/>
  <c r="G66" i="59"/>
  <c r="F66" i="59"/>
  <c r="E66" i="59"/>
  <c r="D66" i="59"/>
  <c r="C66" i="59"/>
  <c r="H239" i="59"/>
  <c r="G239" i="59"/>
  <c r="F239" i="59"/>
  <c r="E239" i="59"/>
  <c r="D239" i="59"/>
  <c r="C239" i="59"/>
  <c r="H249" i="59"/>
  <c r="G249" i="59"/>
  <c r="F249" i="59"/>
  <c r="E249" i="59"/>
  <c r="D249" i="59"/>
  <c r="C249" i="59"/>
  <c r="H93" i="59"/>
  <c r="G93" i="59"/>
  <c r="F93" i="59"/>
  <c r="E93" i="59"/>
  <c r="D93" i="59"/>
  <c r="C93" i="59"/>
  <c r="H188" i="59"/>
  <c r="G188" i="59"/>
  <c r="F188" i="59"/>
  <c r="E188" i="59"/>
  <c r="D188" i="59"/>
  <c r="C188" i="59"/>
  <c r="H88" i="59"/>
  <c r="G88" i="59"/>
  <c r="F88" i="59"/>
  <c r="E88" i="59"/>
  <c r="D88" i="59"/>
  <c r="C88" i="59"/>
  <c r="H149" i="59"/>
  <c r="G149" i="59"/>
  <c r="F149" i="59"/>
  <c r="E149" i="59"/>
  <c r="D149" i="59"/>
  <c r="C149" i="59"/>
  <c r="H34" i="59"/>
  <c r="G34" i="59"/>
  <c r="F34" i="59"/>
  <c r="E34" i="59"/>
  <c r="D34" i="59"/>
  <c r="C34" i="59"/>
  <c r="H228" i="59"/>
  <c r="G228" i="59"/>
  <c r="F228" i="59"/>
  <c r="E228" i="59"/>
  <c r="D228" i="59"/>
  <c r="C228" i="59"/>
  <c r="H271" i="59"/>
  <c r="G271" i="59"/>
  <c r="F271" i="59"/>
  <c r="E271" i="59"/>
  <c r="D271" i="59"/>
  <c r="C271" i="59"/>
  <c r="H197" i="59"/>
  <c r="G197" i="59"/>
  <c r="F197" i="59"/>
  <c r="E197" i="59"/>
  <c r="D197" i="59"/>
  <c r="C197" i="59"/>
  <c r="H106" i="59"/>
  <c r="G106" i="59"/>
  <c r="F106" i="59"/>
  <c r="E106" i="59"/>
  <c r="D106" i="59"/>
  <c r="C106" i="59"/>
  <c r="H294" i="59"/>
  <c r="G294" i="59"/>
  <c r="F294" i="59"/>
  <c r="E294" i="59"/>
  <c r="D294" i="59"/>
  <c r="C294" i="59"/>
  <c r="H213" i="59"/>
  <c r="G213" i="59"/>
  <c r="F213" i="59"/>
  <c r="E213" i="59"/>
  <c r="D213" i="59"/>
  <c r="C213" i="59"/>
  <c r="H21" i="59"/>
  <c r="G21" i="59"/>
  <c r="F21" i="59"/>
  <c r="E21" i="59"/>
  <c r="D21" i="59"/>
  <c r="C21" i="59"/>
  <c r="H43" i="59"/>
  <c r="G43" i="59"/>
  <c r="F43" i="59"/>
  <c r="E43" i="59"/>
  <c r="D43" i="59"/>
  <c r="C43" i="59"/>
  <c r="H260" i="59"/>
  <c r="G260" i="59"/>
  <c r="F260" i="59"/>
  <c r="E260" i="59"/>
  <c r="D260" i="59"/>
  <c r="C260" i="59"/>
  <c r="H157" i="59"/>
  <c r="G157" i="59"/>
  <c r="F157" i="59"/>
  <c r="E157" i="59"/>
  <c r="D157" i="59"/>
  <c r="C157" i="59"/>
  <c r="H58" i="59"/>
  <c r="G58" i="59"/>
  <c r="F58" i="59"/>
  <c r="E58" i="59"/>
  <c r="D58" i="59"/>
  <c r="C58" i="59"/>
  <c r="H85" i="59"/>
  <c r="G85" i="59"/>
  <c r="F85" i="59"/>
  <c r="E85" i="59"/>
  <c r="D85" i="59"/>
  <c r="C85" i="59"/>
  <c r="H123" i="59"/>
  <c r="G123" i="59"/>
  <c r="F123" i="59"/>
  <c r="E123" i="59"/>
  <c r="D123" i="59"/>
  <c r="C123" i="59"/>
  <c r="H258" i="59"/>
  <c r="G258" i="59"/>
  <c r="F258" i="59"/>
  <c r="E258" i="59"/>
  <c r="D258" i="59"/>
  <c r="C258" i="59"/>
  <c r="H288" i="59"/>
  <c r="G288" i="59"/>
  <c r="F288" i="59"/>
  <c r="E288" i="59"/>
  <c r="D288" i="59"/>
  <c r="C288" i="59"/>
  <c r="H36" i="59"/>
  <c r="G36" i="59"/>
  <c r="F36" i="59"/>
  <c r="E36" i="59"/>
  <c r="D36" i="59"/>
  <c r="C36" i="59"/>
  <c r="H39" i="59"/>
  <c r="G39" i="59"/>
  <c r="F39" i="59"/>
  <c r="E39" i="59"/>
  <c r="D39" i="59"/>
  <c r="C39" i="59"/>
  <c r="H289" i="59"/>
  <c r="G289" i="59"/>
  <c r="F289" i="59"/>
  <c r="E289" i="59"/>
  <c r="D289" i="59"/>
  <c r="C289" i="59"/>
  <c r="H62" i="59"/>
  <c r="G62" i="59"/>
  <c r="F62" i="59"/>
  <c r="E62" i="59"/>
  <c r="D62" i="59"/>
  <c r="C62" i="59"/>
  <c r="H41" i="59"/>
  <c r="G41" i="59"/>
  <c r="F41" i="59"/>
  <c r="E41" i="59"/>
  <c r="D41" i="59"/>
  <c r="C41" i="59"/>
  <c r="H96" i="59"/>
  <c r="G96" i="59"/>
  <c r="F96" i="59"/>
  <c r="E96" i="59"/>
  <c r="D96" i="59"/>
  <c r="C96" i="59"/>
  <c r="H264" i="59"/>
  <c r="G264" i="59"/>
  <c r="F264" i="59"/>
  <c r="E264" i="59"/>
  <c r="D264" i="59"/>
  <c r="C264" i="59"/>
  <c r="H63" i="59"/>
  <c r="G63" i="59"/>
  <c r="F63" i="59"/>
  <c r="E63" i="59"/>
  <c r="D63" i="59"/>
  <c r="C63" i="59"/>
  <c r="H173" i="59"/>
  <c r="G173" i="59"/>
  <c r="F173" i="59"/>
  <c r="E173" i="59"/>
  <c r="D173" i="59"/>
  <c r="C173" i="59"/>
  <c r="H126" i="59"/>
  <c r="G126" i="59"/>
  <c r="F126" i="59"/>
  <c r="E126" i="59"/>
  <c r="D126" i="59"/>
  <c r="C126" i="59"/>
  <c r="H141" i="59"/>
  <c r="G141" i="59"/>
  <c r="F141" i="59"/>
  <c r="E141" i="59"/>
  <c r="D141" i="59"/>
  <c r="C141" i="59"/>
  <c r="H44" i="59"/>
  <c r="G44" i="59"/>
  <c r="F44" i="59"/>
  <c r="E44" i="59"/>
  <c r="D44" i="59"/>
  <c r="C44" i="59"/>
  <c r="H31" i="59"/>
  <c r="G31" i="59"/>
  <c r="F31" i="59"/>
  <c r="E31" i="59"/>
  <c r="D31" i="59"/>
  <c r="C31" i="59"/>
  <c r="H195" i="59"/>
  <c r="G195" i="59"/>
  <c r="F195" i="59"/>
  <c r="E195" i="59"/>
  <c r="D195" i="59"/>
  <c r="C195" i="59"/>
  <c r="H74" i="59"/>
  <c r="G74" i="59"/>
  <c r="F74" i="59"/>
  <c r="E74" i="59"/>
  <c r="D74" i="59"/>
  <c r="C74" i="59"/>
  <c r="H217" i="59"/>
  <c r="G217" i="59"/>
  <c r="F217" i="59"/>
  <c r="E217" i="59"/>
  <c r="D217" i="59"/>
  <c r="C217" i="59"/>
  <c r="H114" i="59"/>
  <c r="G114" i="59"/>
  <c r="F114" i="59"/>
  <c r="E114" i="59"/>
  <c r="D114" i="59"/>
  <c r="C114" i="59"/>
  <c r="H251" i="59"/>
  <c r="G251" i="59"/>
  <c r="F251" i="59"/>
  <c r="E251" i="59"/>
  <c r="D251" i="59"/>
  <c r="C251" i="59"/>
  <c r="H276" i="59"/>
  <c r="G276" i="59"/>
  <c r="F276" i="59"/>
  <c r="E276" i="59"/>
  <c r="D276" i="59"/>
  <c r="C276" i="59"/>
  <c r="H138" i="59"/>
  <c r="G138" i="59"/>
  <c r="F138" i="59"/>
  <c r="E138" i="59"/>
  <c r="D138" i="59"/>
  <c r="C138" i="59"/>
  <c r="H268" i="59"/>
  <c r="G268" i="59"/>
  <c r="F268" i="59"/>
  <c r="E268" i="59"/>
  <c r="D268" i="59"/>
  <c r="C268" i="59"/>
  <c r="H257" i="59"/>
  <c r="G257" i="59"/>
  <c r="F257" i="59"/>
  <c r="E257" i="59"/>
  <c r="D257" i="59"/>
  <c r="C257" i="59"/>
  <c r="H234" i="59"/>
  <c r="G234" i="59"/>
  <c r="F234" i="59"/>
  <c r="E234" i="59"/>
  <c r="D234" i="59"/>
  <c r="C234" i="59"/>
  <c r="H98" i="59"/>
  <c r="G98" i="59"/>
  <c r="F98" i="59"/>
  <c r="E98" i="59"/>
  <c r="D98" i="59"/>
  <c r="C98" i="59"/>
  <c r="H166" i="59"/>
  <c r="G166" i="59"/>
  <c r="F166" i="59"/>
  <c r="E166" i="59"/>
  <c r="D166" i="59"/>
  <c r="C166" i="59"/>
  <c r="H47" i="59"/>
  <c r="G47" i="59"/>
  <c r="F47" i="59"/>
  <c r="E47" i="59"/>
  <c r="D47" i="59"/>
  <c r="C47" i="59"/>
  <c r="H67" i="59"/>
  <c r="G67" i="59"/>
  <c r="F67" i="59"/>
  <c r="E67" i="59"/>
  <c r="D67" i="59"/>
  <c r="C67" i="59"/>
  <c r="H102" i="59"/>
  <c r="G102" i="59"/>
  <c r="F102" i="59"/>
  <c r="E102" i="59"/>
  <c r="D102" i="59"/>
  <c r="C102" i="59"/>
  <c r="H6" i="59"/>
  <c r="G6" i="59"/>
  <c r="F6" i="59"/>
  <c r="E6" i="59"/>
  <c r="D6" i="59"/>
  <c r="C6" i="59"/>
  <c r="H162" i="59"/>
  <c r="G162" i="59"/>
  <c r="F162" i="59"/>
  <c r="E162" i="59"/>
  <c r="D162" i="59"/>
  <c r="C162" i="59"/>
  <c r="H250" i="59"/>
  <c r="G250" i="59"/>
  <c r="F250" i="59"/>
  <c r="E250" i="59"/>
  <c r="D250" i="59"/>
  <c r="C250" i="59"/>
  <c r="H209" i="59"/>
  <c r="G209" i="59"/>
  <c r="F209" i="59"/>
  <c r="E209" i="59"/>
  <c r="D209" i="59"/>
  <c r="C209" i="59"/>
  <c r="H69" i="59"/>
  <c r="G69" i="59"/>
  <c r="F69" i="59"/>
  <c r="E69" i="59"/>
  <c r="D69" i="59"/>
  <c r="C69" i="59"/>
  <c r="H248" i="59"/>
  <c r="G248" i="59"/>
  <c r="F248" i="59"/>
  <c r="E248" i="59"/>
  <c r="D248" i="59"/>
  <c r="C248" i="59"/>
  <c r="H237" i="59"/>
  <c r="G237" i="59"/>
  <c r="F237" i="59"/>
  <c r="E237" i="59"/>
  <c r="D237" i="59"/>
  <c r="C237" i="59"/>
  <c r="H142" i="59"/>
  <c r="G142" i="59"/>
  <c r="F142" i="59"/>
  <c r="E142" i="59"/>
  <c r="D142" i="59"/>
  <c r="C142" i="59"/>
  <c r="H194" i="59"/>
  <c r="G194" i="59"/>
  <c r="F194" i="59"/>
  <c r="E194" i="59"/>
  <c r="D194" i="59"/>
  <c r="C194" i="59"/>
  <c r="H169" i="59"/>
  <c r="G169" i="59"/>
  <c r="F169" i="59"/>
  <c r="E169" i="59"/>
  <c r="D169" i="59"/>
  <c r="C169" i="59"/>
  <c r="H105" i="59"/>
  <c r="G105" i="59"/>
  <c r="F105" i="59"/>
  <c r="E105" i="59"/>
  <c r="D105" i="59"/>
  <c r="C105" i="59"/>
  <c r="H86" i="59"/>
  <c r="G86" i="59"/>
  <c r="F86" i="59"/>
  <c r="E86" i="59"/>
  <c r="D86" i="59"/>
  <c r="C86" i="59"/>
  <c r="H154" i="59"/>
  <c r="G154" i="59"/>
  <c r="F154" i="59"/>
  <c r="E154" i="59"/>
  <c r="D154" i="59"/>
  <c r="C154" i="59"/>
  <c r="H28" i="59"/>
  <c r="G28" i="59"/>
  <c r="F28" i="59"/>
  <c r="E28" i="59"/>
  <c r="D28" i="59"/>
  <c r="C28" i="59"/>
  <c r="H120" i="59"/>
  <c r="G120" i="59"/>
  <c r="F120" i="59"/>
  <c r="E120" i="59"/>
  <c r="D120" i="59"/>
  <c r="C120" i="59"/>
  <c r="H83" i="59"/>
  <c r="G83" i="59"/>
  <c r="F83" i="59"/>
  <c r="E83" i="59"/>
  <c r="D83" i="59"/>
  <c r="C83" i="59"/>
  <c r="H263" i="59"/>
  <c r="G263" i="59"/>
  <c r="F263" i="59"/>
  <c r="E263" i="59"/>
  <c r="D263" i="59"/>
  <c r="C263" i="59"/>
  <c r="H220" i="59"/>
  <c r="G220" i="59"/>
  <c r="F220" i="59"/>
  <c r="E220" i="59"/>
  <c r="D220" i="59"/>
  <c r="C220" i="59"/>
  <c r="H26" i="59"/>
  <c r="G26" i="59"/>
  <c r="F26" i="59"/>
  <c r="E26" i="59"/>
  <c r="D26" i="59"/>
  <c r="C26" i="59"/>
  <c r="H56" i="59"/>
  <c r="G56" i="59"/>
  <c r="F56" i="59"/>
  <c r="E56" i="59"/>
  <c r="D56" i="59"/>
  <c r="C56" i="59"/>
  <c r="H290" i="59"/>
  <c r="G290" i="59"/>
  <c r="F290" i="59"/>
  <c r="E290" i="59"/>
  <c r="D290" i="59"/>
  <c r="C290" i="59"/>
  <c r="H17" i="59"/>
  <c r="G17" i="59"/>
  <c r="F17" i="59"/>
  <c r="E17" i="59"/>
  <c r="D17" i="59"/>
  <c r="C17" i="59"/>
  <c r="H287" i="59"/>
  <c r="G287" i="59"/>
  <c r="F287" i="59"/>
  <c r="E287" i="59"/>
  <c r="D287" i="59"/>
  <c r="C287" i="59"/>
  <c r="H108" i="59"/>
  <c r="G108" i="59"/>
  <c r="F108" i="59"/>
  <c r="E108" i="59"/>
  <c r="D108" i="59"/>
  <c r="C108" i="59"/>
  <c r="H219" i="59"/>
  <c r="G219" i="59"/>
  <c r="F219" i="59"/>
  <c r="E219" i="59"/>
  <c r="D219" i="59"/>
  <c r="C219" i="59"/>
  <c r="H215" i="59"/>
  <c r="G215" i="59"/>
  <c r="F215" i="59"/>
  <c r="E215" i="59"/>
  <c r="D215" i="59"/>
  <c r="C215" i="59"/>
  <c r="H144" i="59"/>
  <c r="G144" i="59"/>
  <c r="F144" i="59"/>
  <c r="E144" i="59"/>
  <c r="D144" i="59"/>
  <c r="C144" i="59"/>
  <c r="H259" i="59"/>
  <c r="G259" i="59"/>
  <c r="F259" i="59"/>
  <c r="E259" i="59"/>
  <c r="D259" i="59"/>
  <c r="C259" i="59"/>
  <c r="H208" i="59"/>
  <c r="G208" i="59"/>
  <c r="F208" i="59"/>
  <c r="E208" i="59"/>
  <c r="D208" i="59"/>
  <c r="C208" i="59"/>
  <c r="H53" i="59"/>
  <c r="G53" i="59"/>
  <c r="F53" i="59"/>
  <c r="E53" i="59"/>
  <c r="D53" i="59"/>
  <c r="C53" i="59"/>
  <c r="H204" i="59"/>
  <c r="G204" i="59"/>
  <c r="F204" i="59"/>
  <c r="E204" i="59"/>
  <c r="D204" i="59"/>
  <c r="C204" i="59"/>
  <c r="H84" i="59"/>
  <c r="G84" i="59"/>
  <c r="F84" i="59"/>
  <c r="E84" i="59"/>
  <c r="D84" i="59"/>
  <c r="C84" i="59"/>
  <c r="H247" i="59"/>
  <c r="G247" i="59"/>
  <c r="F247" i="59"/>
  <c r="E247" i="59"/>
  <c r="D247" i="59"/>
  <c r="C247" i="59"/>
  <c r="H117" i="59"/>
  <c r="G117" i="59"/>
  <c r="F117" i="59"/>
  <c r="E117" i="59"/>
  <c r="D117" i="59"/>
  <c r="C117" i="59"/>
  <c r="H4" i="59"/>
  <c r="G4" i="59"/>
  <c r="F4" i="59"/>
  <c r="E4" i="59"/>
  <c r="D4" i="59"/>
  <c r="C4" i="59"/>
  <c r="H107" i="59"/>
  <c r="G107" i="59"/>
  <c r="F107" i="59"/>
  <c r="E107" i="59"/>
  <c r="D107" i="59"/>
  <c r="C107" i="59"/>
  <c r="H50" i="59"/>
  <c r="G50" i="59"/>
  <c r="F50" i="59"/>
  <c r="E50" i="59"/>
  <c r="D50" i="59"/>
  <c r="C50" i="59"/>
  <c r="H256" i="59"/>
  <c r="G256" i="59"/>
  <c r="F256" i="59"/>
  <c r="E256" i="59"/>
  <c r="D256" i="59"/>
  <c r="C256" i="59"/>
  <c r="H233" i="59"/>
  <c r="G233" i="59"/>
  <c r="F233" i="59"/>
  <c r="E233" i="59"/>
  <c r="D233" i="59"/>
  <c r="C233" i="59"/>
  <c r="H293" i="59"/>
  <c r="G293" i="59"/>
  <c r="F293" i="59"/>
  <c r="E293" i="59"/>
  <c r="D293" i="59"/>
  <c r="C293" i="59"/>
  <c r="H77" i="59"/>
  <c r="G77" i="59"/>
  <c r="F77" i="59"/>
  <c r="E77" i="59"/>
  <c r="D77" i="59"/>
  <c r="C77" i="59"/>
  <c r="H55" i="59"/>
  <c r="G55" i="59"/>
  <c r="F55" i="59"/>
  <c r="E55" i="59"/>
  <c r="D55" i="59"/>
  <c r="C55" i="59"/>
  <c r="H29" i="59"/>
  <c r="G29" i="59"/>
  <c r="F29" i="59"/>
  <c r="E29" i="59"/>
  <c r="D29" i="59"/>
  <c r="C29" i="59"/>
  <c r="H184" i="59"/>
  <c r="G184" i="59"/>
  <c r="F184" i="59"/>
  <c r="E184" i="59"/>
  <c r="D184" i="59"/>
  <c r="C184" i="59"/>
  <c r="H110" i="59"/>
  <c r="G110" i="59"/>
  <c r="F110" i="59"/>
  <c r="E110" i="59"/>
  <c r="D110" i="59"/>
  <c r="C110" i="59"/>
  <c r="H49" i="59"/>
  <c r="G49" i="59"/>
  <c r="F49" i="59"/>
  <c r="E49" i="59"/>
  <c r="D49" i="59"/>
  <c r="C49" i="59"/>
  <c r="H205" i="59"/>
  <c r="G205" i="59"/>
  <c r="F205" i="59"/>
  <c r="E205" i="59"/>
  <c r="D205" i="59"/>
  <c r="C205" i="59"/>
  <c r="H180" i="59"/>
  <c r="G180" i="59"/>
  <c r="F180" i="59"/>
  <c r="E180" i="59"/>
  <c r="D180" i="59"/>
  <c r="C180" i="59"/>
  <c r="H90" i="59"/>
  <c r="G90" i="59"/>
  <c r="F90" i="59"/>
  <c r="E90" i="59"/>
  <c r="D90" i="59"/>
  <c r="C90" i="59"/>
  <c r="H198" i="59"/>
  <c r="G198" i="59"/>
  <c r="F198" i="59"/>
  <c r="E198" i="59"/>
  <c r="D198" i="59"/>
  <c r="C198" i="59"/>
  <c r="H232" i="59"/>
  <c r="G232" i="59"/>
  <c r="F232" i="59"/>
  <c r="E232" i="59"/>
  <c r="D232" i="59"/>
  <c r="C232" i="59"/>
  <c r="H9" i="59"/>
  <c r="G9" i="59"/>
  <c r="F9" i="59"/>
  <c r="E9" i="59"/>
  <c r="D9" i="59"/>
  <c r="C9" i="59"/>
  <c r="H60" i="59"/>
  <c r="G60" i="59"/>
  <c r="F60" i="59"/>
  <c r="E60" i="59"/>
  <c r="D60" i="59"/>
  <c r="C60" i="59"/>
  <c r="H15" i="59"/>
  <c r="G15" i="59"/>
  <c r="F15" i="59"/>
  <c r="E15" i="59"/>
  <c r="D15" i="59"/>
  <c r="C15" i="59"/>
  <c r="H134" i="59"/>
  <c r="G134" i="59"/>
  <c r="F134" i="59"/>
  <c r="E134" i="59"/>
  <c r="D134" i="59"/>
  <c r="C134" i="59"/>
  <c r="H211" i="59"/>
  <c r="G211" i="59"/>
  <c r="F211" i="59"/>
  <c r="E211" i="59"/>
  <c r="D211" i="59"/>
  <c r="C211" i="59"/>
  <c r="H124" i="59"/>
  <c r="G124" i="59"/>
  <c r="F124" i="59"/>
  <c r="E124" i="59"/>
  <c r="D124" i="59"/>
  <c r="C124" i="59"/>
  <c r="H32" i="59"/>
  <c r="G32" i="59"/>
  <c r="F32" i="59"/>
  <c r="E32" i="59"/>
  <c r="D32" i="59"/>
  <c r="C32" i="59"/>
  <c r="H80" i="59"/>
  <c r="G80" i="59"/>
  <c r="F80" i="59"/>
  <c r="E80" i="59"/>
  <c r="D80" i="59"/>
  <c r="C80" i="59"/>
  <c r="H122" i="59"/>
  <c r="G122" i="59"/>
  <c r="F122" i="59"/>
  <c r="E122" i="59"/>
  <c r="D122" i="59"/>
  <c r="C122" i="59"/>
  <c r="H23" i="59"/>
  <c r="G23" i="59"/>
  <c r="F23" i="59"/>
  <c r="E23" i="59"/>
  <c r="D23" i="59"/>
  <c r="C23" i="59"/>
  <c r="H46" i="59"/>
  <c r="G46" i="59"/>
  <c r="F46" i="59"/>
  <c r="E46" i="59"/>
  <c r="D46" i="59"/>
  <c r="C46" i="59"/>
  <c r="H139" i="59"/>
  <c r="G139" i="59"/>
  <c r="F139" i="59"/>
  <c r="E139" i="59"/>
  <c r="D139" i="59"/>
  <c r="C139" i="59"/>
  <c r="H192" i="59"/>
  <c r="G192" i="59"/>
  <c r="F192" i="59"/>
  <c r="E192" i="59"/>
  <c r="D192" i="59"/>
  <c r="C192" i="59"/>
  <c r="H38" i="59"/>
  <c r="G38" i="59"/>
  <c r="F38" i="59"/>
  <c r="E38" i="59"/>
  <c r="D38" i="59"/>
  <c r="C38" i="59"/>
  <c r="H150" i="59"/>
  <c r="G150" i="59"/>
  <c r="F150" i="59"/>
  <c r="E150" i="59"/>
  <c r="D150" i="59"/>
  <c r="C150" i="59"/>
  <c r="H22" i="59"/>
  <c r="G22" i="59"/>
  <c r="F22" i="59"/>
  <c r="E22" i="59"/>
  <c r="D22" i="59"/>
  <c r="C22" i="59"/>
  <c r="H57" i="59"/>
  <c r="G57" i="59"/>
  <c r="F57" i="59"/>
  <c r="E57" i="59"/>
  <c r="D57" i="59"/>
  <c r="C57" i="59"/>
  <c r="H270" i="59"/>
  <c r="G270" i="59"/>
  <c r="F270" i="59"/>
  <c r="E270" i="59"/>
  <c r="D270" i="59"/>
  <c r="C270" i="59"/>
  <c r="H202" i="59"/>
  <c r="G202" i="59"/>
  <c r="F202" i="59"/>
  <c r="E202" i="59"/>
  <c r="D202" i="59"/>
  <c r="C202" i="59"/>
  <c r="H79" i="59"/>
  <c r="G79" i="59"/>
  <c r="F79" i="59"/>
  <c r="E79" i="59"/>
  <c r="D79" i="59"/>
  <c r="C79" i="59"/>
  <c r="H116" i="59"/>
  <c r="G116" i="59"/>
  <c r="F116" i="59"/>
  <c r="E116" i="59"/>
  <c r="D116" i="59"/>
  <c r="C116" i="59"/>
  <c r="H16" i="59"/>
  <c r="G16" i="59"/>
  <c r="F16" i="59"/>
  <c r="E16" i="59"/>
  <c r="D16" i="59"/>
  <c r="C16" i="59"/>
  <c r="H125" i="59"/>
  <c r="G125" i="59"/>
  <c r="F125" i="59"/>
  <c r="E125" i="59"/>
  <c r="D125" i="59"/>
  <c r="C125" i="59"/>
  <c r="H175" i="59"/>
  <c r="G175" i="59"/>
  <c r="F175" i="59"/>
  <c r="E175" i="59"/>
  <c r="D175" i="59"/>
  <c r="C175" i="59"/>
  <c r="H76" i="59"/>
  <c r="G76" i="59"/>
  <c r="F76" i="59"/>
  <c r="E76" i="59"/>
  <c r="D76" i="59"/>
  <c r="C76" i="59"/>
  <c r="H164" i="59"/>
  <c r="G164" i="59"/>
  <c r="F164" i="59"/>
  <c r="E164" i="59"/>
  <c r="D164" i="59"/>
  <c r="C164" i="59"/>
  <c r="H48" i="59"/>
  <c r="G48" i="59"/>
  <c r="F48" i="59"/>
  <c r="E48" i="59"/>
  <c r="D48" i="59"/>
  <c r="C48" i="59"/>
  <c r="H229" i="59"/>
  <c r="G229" i="59"/>
  <c r="F229" i="59"/>
  <c r="E229" i="59"/>
  <c r="D229" i="59"/>
  <c r="C229" i="59"/>
  <c r="H101" i="59"/>
  <c r="G101" i="59"/>
  <c r="F101" i="59"/>
  <c r="E101" i="59"/>
  <c r="D101" i="59"/>
  <c r="C101" i="59"/>
  <c r="H42" i="59"/>
  <c r="G42" i="59"/>
  <c r="F42" i="59"/>
  <c r="E42" i="59"/>
  <c r="D42" i="59"/>
  <c r="C42" i="59"/>
  <c r="H81" i="59"/>
  <c r="G81" i="59"/>
  <c r="F81" i="59"/>
  <c r="E81" i="59"/>
  <c r="D81" i="59"/>
  <c r="C81" i="59"/>
  <c r="H145" i="59"/>
  <c r="G145" i="59"/>
  <c r="F145" i="59"/>
  <c r="E145" i="59"/>
  <c r="D145" i="59"/>
  <c r="C145" i="59"/>
  <c r="H30" i="59"/>
  <c r="G30" i="59"/>
  <c r="F30" i="59"/>
  <c r="E30" i="59"/>
  <c r="D30" i="59"/>
  <c r="C30" i="59"/>
  <c r="H214" i="59"/>
  <c r="G214" i="59"/>
  <c r="F214" i="59"/>
  <c r="E214" i="59"/>
  <c r="D214" i="59"/>
  <c r="C214" i="59"/>
  <c r="H156" i="59"/>
  <c r="G156" i="59"/>
  <c r="F156" i="59"/>
  <c r="E156" i="59"/>
  <c r="D156" i="59"/>
  <c r="C156" i="59"/>
  <c r="H152" i="59"/>
  <c r="G152" i="59"/>
  <c r="F152" i="59"/>
  <c r="E152" i="59"/>
  <c r="D152" i="59"/>
  <c r="C152" i="59"/>
  <c r="H282" i="59"/>
  <c r="G282" i="59"/>
  <c r="F282" i="59"/>
  <c r="E282" i="59"/>
  <c r="D282" i="59"/>
  <c r="C282" i="59"/>
  <c r="H158" i="59"/>
  <c r="G158" i="59"/>
  <c r="F158" i="59"/>
  <c r="E158" i="59"/>
  <c r="D158" i="59"/>
  <c r="C158" i="59"/>
  <c r="H285" i="59"/>
  <c r="G285" i="59"/>
  <c r="F285" i="59"/>
  <c r="E285" i="59"/>
  <c r="D285" i="59"/>
  <c r="C285" i="59"/>
  <c r="H261" i="59"/>
  <c r="G261" i="59"/>
  <c r="F261" i="59"/>
  <c r="E261" i="59"/>
  <c r="D261" i="59"/>
  <c r="C261" i="59"/>
  <c r="H112" i="59"/>
  <c r="G112" i="59"/>
  <c r="F112" i="59"/>
  <c r="E112" i="59"/>
  <c r="D112" i="59"/>
  <c r="C112" i="59"/>
  <c r="H8" i="59"/>
  <c r="G8" i="59"/>
  <c r="F8" i="59"/>
  <c r="E8" i="59"/>
  <c r="D8" i="59"/>
  <c r="C8" i="59"/>
  <c r="H27" i="59"/>
  <c r="G27" i="59"/>
  <c r="F27" i="59"/>
  <c r="E27" i="59"/>
  <c r="D27" i="59"/>
  <c r="C27" i="59"/>
  <c r="H279" i="59"/>
  <c r="G279" i="59"/>
  <c r="F279" i="59"/>
  <c r="E279" i="59"/>
  <c r="D279" i="59"/>
  <c r="C279" i="59"/>
  <c r="H177" i="59"/>
  <c r="G177" i="59"/>
  <c r="F177" i="59"/>
  <c r="E177" i="59"/>
  <c r="D177" i="59"/>
  <c r="C177" i="59"/>
  <c r="H280" i="59"/>
  <c r="G280" i="59"/>
  <c r="F280" i="59"/>
  <c r="E280" i="59"/>
  <c r="D280" i="59"/>
  <c r="C280" i="59"/>
  <c r="H231" i="59"/>
  <c r="G231" i="59"/>
  <c r="F231" i="59"/>
  <c r="E231" i="59"/>
  <c r="D231" i="59"/>
  <c r="C231" i="59"/>
  <c r="H131" i="59"/>
  <c r="G131" i="59"/>
  <c r="F131" i="59"/>
  <c r="E131" i="59"/>
  <c r="D131" i="59"/>
  <c r="C131" i="59"/>
  <c r="H129" i="59"/>
  <c r="G129" i="59"/>
  <c r="F129" i="59"/>
  <c r="E129" i="59"/>
  <c r="D129" i="59"/>
  <c r="C129" i="59"/>
  <c r="H75" i="59"/>
  <c r="G75" i="59"/>
  <c r="F75" i="59"/>
  <c r="E75" i="59"/>
  <c r="D75" i="59"/>
  <c r="C75" i="59"/>
  <c r="H241" i="59"/>
  <c r="G241" i="59"/>
  <c r="F241" i="59"/>
  <c r="E241" i="59"/>
  <c r="D241" i="59"/>
  <c r="C241" i="59"/>
  <c r="H99" i="59"/>
  <c r="G99" i="59"/>
  <c r="F99" i="59"/>
  <c r="E99" i="59"/>
  <c r="D99" i="59"/>
  <c r="C99" i="59"/>
  <c r="H207" i="59"/>
  <c r="G207" i="59"/>
  <c r="F207" i="59"/>
  <c r="E207" i="59"/>
  <c r="D207" i="59"/>
  <c r="C207" i="59"/>
  <c r="H242" i="59"/>
  <c r="G242" i="59"/>
  <c r="F242" i="59"/>
  <c r="E242" i="59"/>
  <c r="D242" i="59"/>
  <c r="C242" i="59"/>
  <c r="H252" i="59"/>
  <c r="G252" i="59"/>
  <c r="F252" i="59"/>
  <c r="E252" i="59"/>
  <c r="D252" i="59"/>
  <c r="C252" i="59"/>
  <c r="H216" i="59"/>
  <c r="G216" i="59"/>
  <c r="F216" i="59"/>
  <c r="E216" i="59"/>
  <c r="D216" i="59"/>
  <c r="C216" i="59"/>
  <c r="H296" i="59"/>
  <c r="G296" i="59"/>
  <c r="F296" i="59"/>
  <c r="E296" i="59"/>
  <c r="D296" i="59"/>
  <c r="C296" i="59"/>
  <c r="H181" i="59"/>
  <c r="G181" i="59"/>
  <c r="F181" i="59"/>
  <c r="E181" i="59"/>
  <c r="D181" i="59"/>
  <c r="C181" i="59"/>
  <c r="H65" i="59"/>
  <c r="G65" i="59"/>
  <c r="F65" i="59"/>
  <c r="E65" i="59"/>
  <c r="D65" i="59"/>
  <c r="C65" i="59"/>
  <c r="H176" i="59"/>
  <c r="G176" i="59"/>
  <c r="F176" i="59"/>
  <c r="E176" i="59"/>
  <c r="D176" i="59"/>
  <c r="C176" i="59"/>
  <c r="B13" i="59"/>
  <c r="A13" i="59"/>
  <c r="B23" i="59"/>
  <c r="A23" i="59"/>
  <c r="B32" i="59"/>
  <c r="A32" i="59"/>
  <c r="B100" i="59"/>
  <c r="A100" i="59"/>
  <c r="B77" i="59"/>
  <c r="A77" i="59"/>
  <c r="B40" i="59"/>
  <c r="A40" i="59"/>
  <c r="B8" i="59"/>
  <c r="A8" i="59"/>
  <c r="B28" i="59"/>
  <c r="A28" i="59"/>
  <c r="B125" i="59"/>
  <c r="A125" i="59"/>
  <c r="B98" i="59"/>
  <c r="A98" i="59"/>
  <c r="B141" i="59"/>
  <c r="A141" i="59"/>
  <c r="B34" i="59"/>
  <c r="A34" i="59"/>
  <c r="B9" i="59"/>
  <c r="A9" i="59"/>
  <c r="B6" i="59"/>
  <c r="A6" i="59"/>
  <c r="B159" i="59"/>
  <c r="A159" i="59"/>
  <c r="B24" i="59"/>
  <c r="A24" i="59"/>
  <c r="B118" i="59"/>
  <c r="A118" i="59"/>
  <c r="B58" i="59"/>
  <c r="A58" i="59"/>
  <c r="B47" i="59"/>
  <c r="A47" i="59"/>
  <c r="B19" i="59"/>
  <c r="A19" i="59"/>
  <c r="B54" i="59"/>
  <c r="A54" i="59"/>
  <c r="B142" i="59"/>
  <c r="A142" i="59"/>
  <c r="B84" i="59"/>
  <c r="A84" i="59"/>
  <c r="B33" i="59"/>
  <c r="A33" i="59"/>
  <c r="B26" i="59"/>
  <c r="A26" i="59"/>
  <c r="B11" i="59"/>
  <c r="A11" i="59"/>
  <c r="B15" i="59"/>
  <c r="A15" i="59"/>
  <c r="B196" i="59"/>
  <c r="A196" i="59"/>
  <c r="B10" i="59"/>
  <c r="A10" i="59"/>
  <c r="B27" i="59"/>
  <c r="A27" i="59"/>
  <c r="B38" i="59"/>
  <c r="A38" i="59"/>
  <c r="B35" i="59"/>
  <c r="A35" i="59"/>
  <c r="B104" i="59"/>
  <c r="A104" i="59"/>
  <c r="B39" i="59"/>
  <c r="A39" i="59"/>
  <c r="B14" i="59"/>
  <c r="A14" i="59"/>
  <c r="B7" i="59"/>
  <c r="A7" i="59"/>
  <c r="B48" i="59"/>
  <c r="A48" i="59"/>
  <c r="B91" i="59"/>
  <c r="A91" i="59"/>
  <c r="B56" i="59"/>
  <c r="A56" i="59"/>
  <c r="B93" i="59"/>
  <c r="A93" i="59"/>
  <c r="B63" i="59"/>
  <c r="A63" i="59"/>
  <c r="B90" i="59"/>
  <c r="A90" i="59"/>
  <c r="B140" i="59"/>
  <c r="A140" i="59"/>
  <c r="B136" i="59"/>
  <c r="A136" i="59"/>
  <c r="B69" i="59"/>
  <c r="A69" i="59"/>
  <c r="B198" i="59"/>
  <c r="A198" i="59"/>
  <c r="B109" i="59"/>
  <c r="A109" i="59"/>
  <c r="B169" i="59"/>
  <c r="A169" i="59"/>
  <c r="B31" i="59"/>
  <c r="A31" i="59"/>
  <c r="B83" i="59"/>
  <c r="A83" i="59"/>
  <c r="B128" i="59"/>
  <c r="A128" i="59"/>
  <c r="B81" i="59"/>
  <c r="A81" i="59"/>
  <c r="B18" i="59"/>
  <c r="A18" i="59"/>
  <c r="B41" i="59"/>
  <c r="A41" i="59"/>
  <c r="B61" i="59"/>
  <c r="A61" i="59"/>
  <c r="B82" i="59"/>
  <c r="A82" i="59"/>
  <c r="B37" i="59"/>
  <c r="A37" i="59"/>
  <c r="B87" i="59"/>
  <c r="A87" i="59"/>
  <c r="B162" i="59"/>
  <c r="A162" i="59"/>
  <c r="B173" i="59"/>
  <c r="A173" i="59"/>
  <c r="B119" i="59"/>
  <c r="A119" i="59"/>
  <c r="B153" i="59"/>
  <c r="A153" i="59"/>
  <c r="B65" i="59"/>
  <c r="A65" i="59"/>
  <c r="B22" i="59"/>
  <c r="A22" i="59"/>
  <c r="B68" i="59"/>
  <c r="A68" i="59"/>
  <c r="B45" i="59"/>
  <c r="A45" i="59"/>
  <c r="B120" i="59"/>
  <c r="A120" i="59"/>
  <c r="B64" i="59"/>
  <c r="A64" i="59"/>
  <c r="B132" i="59"/>
  <c r="A132" i="59"/>
  <c r="B130" i="59"/>
  <c r="A130" i="59"/>
  <c r="B126" i="59"/>
  <c r="A126" i="59"/>
  <c r="B146" i="59"/>
  <c r="A146" i="59"/>
  <c r="B55" i="59"/>
  <c r="A55" i="59"/>
  <c r="B239" i="59"/>
  <c r="A239" i="59"/>
  <c r="B53" i="59"/>
  <c r="A53" i="59"/>
  <c r="B107" i="59"/>
  <c r="A107" i="59"/>
  <c r="B43" i="59"/>
  <c r="A43" i="59"/>
  <c r="B167" i="59"/>
  <c r="A167" i="59"/>
  <c r="B154" i="59"/>
  <c r="A154" i="59"/>
  <c r="B235" i="59"/>
  <c r="A235" i="59"/>
  <c r="B50" i="59"/>
  <c r="A50" i="59"/>
  <c r="B89" i="59"/>
  <c r="A89" i="59"/>
  <c r="B51" i="59"/>
  <c r="A51" i="59"/>
  <c r="B102" i="59"/>
  <c r="A102" i="59"/>
  <c r="B226" i="59"/>
  <c r="A226" i="59"/>
  <c r="B78" i="59"/>
  <c r="A78" i="59"/>
  <c r="B21" i="59"/>
  <c r="A21" i="59"/>
  <c r="B42" i="59"/>
  <c r="A42" i="59"/>
  <c r="B124" i="59"/>
  <c r="A124" i="59"/>
  <c r="B197" i="59"/>
  <c r="A197" i="59"/>
  <c r="B73" i="59"/>
  <c r="A73" i="59"/>
  <c r="B60" i="59"/>
  <c r="A60" i="59"/>
  <c r="B156" i="59"/>
  <c r="A156" i="59"/>
  <c r="B178" i="59"/>
  <c r="A178" i="59"/>
  <c r="B106" i="59"/>
  <c r="A106" i="59"/>
  <c r="B191" i="59"/>
  <c r="A191" i="59"/>
  <c r="B105" i="59"/>
  <c r="A105" i="59"/>
  <c r="B189" i="59"/>
  <c r="A189" i="59"/>
  <c r="B175" i="59"/>
  <c r="A175" i="59"/>
  <c r="B133" i="59"/>
  <c r="A133" i="59"/>
  <c r="B135" i="59"/>
  <c r="A135" i="59"/>
  <c r="B74" i="59"/>
  <c r="A74" i="59"/>
  <c r="B117" i="59"/>
  <c r="A117" i="59"/>
  <c r="B221" i="59"/>
  <c r="A221" i="59"/>
  <c r="B67" i="59"/>
  <c r="A67" i="59"/>
  <c r="B108" i="59"/>
  <c r="A108" i="59"/>
  <c r="B96" i="59"/>
  <c r="A96" i="59"/>
  <c r="B194" i="59"/>
  <c r="A194" i="59"/>
  <c r="B180" i="59"/>
  <c r="A180" i="59"/>
  <c r="B177" i="59"/>
  <c r="A177" i="59"/>
  <c r="B181" i="59"/>
  <c r="A181" i="59"/>
  <c r="B233" i="59"/>
  <c r="A233" i="59"/>
  <c r="B115" i="59"/>
  <c r="A115" i="59"/>
  <c r="B114" i="59"/>
  <c r="A114" i="59"/>
  <c r="B99" i="59"/>
  <c r="A99" i="59"/>
  <c r="B145" i="59"/>
  <c r="A145" i="59"/>
  <c r="B298" i="59"/>
  <c r="A298" i="59"/>
  <c r="B214" i="59"/>
  <c r="A214" i="59"/>
  <c r="B92" i="59"/>
  <c r="A92" i="59"/>
  <c r="B57" i="59"/>
  <c r="A57" i="59"/>
  <c r="B262" i="59"/>
  <c r="A262" i="59"/>
  <c r="B269" i="59"/>
  <c r="A269" i="59"/>
  <c r="B134" i="59"/>
  <c r="A134" i="59"/>
  <c r="B172" i="59"/>
  <c r="A172" i="59"/>
  <c r="B94" i="59"/>
  <c r="A94" i="59"/>
  <c r="B268" i="59"/>
  <c r="A268" i="59"/>
  <c r="B70" i="59"/>
  <c r="A70" i="59"/>
  <c r="B204" i="59"/>
  <c r="A204" i="59"/>
  <c r="B267" i="59"/>
  <c r="A267" i="59"/>
  <c r="B112" i="59"/>
  <c r="A112" i="59"/>
  <c r="B20" i="59"/>
  <c r="A20" i="59"/>
  <c r="B280" i="59"/>
  <c r="A280" i="59"/>
  <c r="B59" i="59"/>
  <c r="A59" i="59"/>
  <c r="B88" i="59"/>
  <c r="A88" i="59"/>
  <c r="B131" i="59"/>
  <c r="A131" i="59"/>
  <c r="B158" i="59"/>
  <c r="A158" i="59"/>
  <c r="B121" i="59"/>
  <c r="A121" i="59"/>
  <c r="B52" i="59"/>
  <c r="A52" i="59"/>
  <c r="B182" i="59"/>
  <c r="A182" i="59"/>
  <c r="B276" i="59"/>
  <c r="A276" i="59"/>
  <c r="B200" i="59"/>
  <c r="A200" i="59"/>
  <c r="B160" i="59"/>
  <c r="A160" i="59"/>
  <c r="B72" i="59"/>
  <c r="A72" i="59"/>
  <c r="B211" i="59"/>
  <c r="A211" i="59"/>
  <c r="B138" i="59"/>
  <c r="A138" i="59"/>
  <c r="B111" i="59"/>
  <c r="A111" i="59"/>
  <c r="B147" i="59"/>
  <c r="A147" i="59"/>
  <c r="B95" i="59"/>
  <c r="A95" i="59"/>
  <c r="B216" i="59"/>
  <c r="A216" i="59"/>
  <c r="B151" i="59"/>
  <c r="A151" i="59"/>
  <c r="B143" i="59"/>
  <c r="A143" i="59"/>
  <c r="B127" i="59"/>
  <c r="A127" i="59"/>
  <c r="B188" i="59"/>
  <c r="A188" i="59"/>
  <c r="B260" i="59"/>
  <c r="A260" i="59"/>
  <c r="B86" i="59"/>
  <c r="A86" i="59"/>
  <c r="B252" i="59"/>
  <c r="A252" i="59"/>
  <c r="B244" i="59"/>
  <c r="A244" i="59"/>
  <c r="B195" i="59"/>
  <c r="A195" i="59"/>
  <c r="B292" i="59"/>
  <c r="A292" i="59"/>
  <c r="B164" i="59"/>
  <c r="A164" i="59"/>
  <c r="B275" i="59"/>
  <c r="A275" i="59"/>
  <c r="B122" i="59"/>
  <c r="A122" i="59"/>
  <c r="B168" i="59"/>
  <c r="A168" i="59"/>
  <c r="B207" i="59"/>
  <c r="A207" i="59"/>
  <c r="B266" i="59"/>
  <c r="A266" i="59"/>
  <c r="B166" i="59"/>
  <c r="A166" i="59"/>
  <c r="B75" i="59"/>
  <c r="A75" i="59"/>
  <c r="B271" i="59"/>
  <c r="A271" i="59"/>
  <c r="B152" i="59"/>
  <c r="A152" i="59"/>
  <c r="B137" i="59"/>
  <c r="A137" i="59"/>
  <c r="B272" i="59"/>
  <c r="A272" i="59"/>
  <c r="B148" i="59"/>
  <c r="A148" i="59"/>
  <c r="B296" i="59"/>
  <c r="A296" i="59"/>
  <c r="B230" i="59"/>
  <c r="A230" i="59"/>
  <c r="B165" i="59"/>
  <c r="A165" i="59"/>
  <c r="B237" i="59"/>
  <c r="A237" i="59"/>
  <c r="B129" i="59"/>
  <c r="A129" i="59"/>
  <c r="B150" i="59"/>
  <c r="A150" i="59"/>
  <c r="B288" i="59"/>
  <c r="A288" i="59"/>
  <c r="B199" i="59"/>
  <c r="A199" i="59"/>
  <c r="B224" i="59"/>
  <c r="A224" i="59"/>
  <c r="B248" i="59"/>
  <c r="A248" i="59"/>
  <c r="B201" i="59"/>
  <c r="A201" i="59"/>
  <c r="B170" i="59"/>
  <c r="A170" i="59"/>
  <c r="B294" i="59"/>
  <c r="A294" i="59"/>
  <c r="B257" i="59"/>
  <c r="A257" i="59"/>
  <c r="B79" i="59"/>
  <c r="A79" i="59"/>
  <c r="B246" i="59"/>
  <c r="A246" i="59"/>
  <c r="B291" i="59"/>
  <c r="A291" i="59"/>
  <c r="B103" i="59"/>
  <c r="A103" i="59"/>
  <c r="B219" i="59"/>
  <c r="A219" i="59"/>
  <c r="B203" i="59"/>
  <c r="A203" i="59"/>
  <c r="B255" i="59"/>
  <c r="A255" i="59"/>
  <c r="B225" i="59"/>
  <c r="A225" i="59"/>
  <c r="B279" i="59"/>
  <c r="A279" i="59"/>
  <c r="B293" i="59"/>
  <c r="A293" i="59"/>
  <c r="B253" i="59"/>
  <c r="A253" i="59"/>
  <c r="B251" i="59"/>
  <c r="A251" i="59"/>
  <c r="B155" i="59"/>
  <c r="A155" i="59"/>
  <c r="B223" i="59"/>
  <c r="A223" i="59"/>
  <c r="B205" i="59"/>
  <c r="A205" i="59"/>
  <c r="B264" i="59"/>
  <c r="A264" i="59"/>
  <c r="B208" i="59"/>
  <c r="A208" i="59"/>
  <c r="B259" i="59"/>
  <c r="A259" i="59"/>
  <c r="B254" i="59"/>
  <c r="A254" i="59"/>
  <c r="B212" i="59"/>
  <c r="A212" i="59"/>
  <c r="B113" i="59"/>
  <c r="A113" i="59"/>
  <c r="B222" i="59"/>
  <c r="A222" i="59"/>
  <c r="B192" i="59"/>
  <c r="A192" i="59"/>
  <c r="B236" i="59"/>
  <c r="A236" i="59"/>
  <c r="B277" i="59"/>
  <c r="A277" i="59"/>
  <c r="B261" i="59"/>
  <c r="A261" i="59"/>
  <c r="B116" i="59"/>
  <c r="A116" i="59"/>
  <c r="B149" i="59"/>
  <c r="A149" i="59"/>
  <c r="B80" i="59"/>
  <c r="A80" i="59"/>
  <c r="B206" i="59"/>
  <c r="A206" i="59"/>
  <c r="B193" i="59"/>
  <c r="A193" i="59"/>
  <c r="B110" i="59"/>
  <c r="A110" i="59"/>
  <c r="B250" i="59"/>
  <c r="A250" i="59"/>
  <c r="B284" i="59"/>
  <c r="A284" i="59"/>
  <c r="B282" i="59"/>
  <c r="A282" i="59"/>
  <c r="B231" i="59"/>
  <c r="A231" i="59"/>
  <c r="B245" i="59"/>
  <c r="A245" i="59"/>
  <c r="B190" i="59"/>
  <c r="A190" i="59"/>
  <c r="B213" i="59"/>
  <c r="A213" i="59"/>
  <c r="B263" i="59"/>
  <c r="A263" i="59"/>
  <c r="B144" i="59"/>
  <c r="A144" i="59"/>
  <c r="B218" i="59"/>
  <c r="A218" i="59"/>
  <c r="B240" i="59"/>
  <c r="A240" i="59"/>
  <c r="B184" i="59"/>
  <c r="A184" i="59"/>
  <c r="B274" i="59"/>
  <c r="A274" i="59"/>
  <c r="B234" i="59"/>
  <c r="A234" i="59"/>
  <c r="B273" i="59"/>
  <c r="A273" i="59"/>
  <c r="B161" i="59"/>
  <c r="A161" i="59"/>
  <c r="B202" i="59"/>
  <c r="A202" i="59"/>
  <c r="B101" i="59"/>
  <c r="A101" i="59"/>
  <c r="B243" i="59"/>
  <c r="A243" i="59"/>
  <c r="B49" i="59"/>
  <c r="A49" i="59"/>
  <c r="B281" i="59"/>
  <c r="A281" i="59"/>
  <c r="B76" i="59"/>
  <c r="A76" i="59"/>
  <c r="B66" i="59"/>
  <c r="A66" i="59"/>
  <c r="B210" i="59"/>
  <c r="A210" i="59"/>
  <c r="B232" i="59"/>
  <c r="A232" i="59"/>
  <c r="B139" i="59"/>
  <c r="A139" i="59"/>
  <c r="B25" i="59"/>
  <c r="A25" i="59"/>
  <c r="E2" i="59"/>
  <c r="B176" i="59"/>
  <c r="A176" i="59"/>
  <c r="B265" i="59"/>
  <c r="A265" i="59"/>
  <c r="B283" i="59"/>
  <c r="A283" i="59"/>
  <c r="B290" i="59"/>
  <c r="A290" i="59"/>
  <c r="B97" i="59"/>
  <c r="A97" i="59"/>
  <c r="B185" i="59"/>
  <c r="A185" i="59"/>
  <c r="B256" i="59"/>
  <c r="A256" i="59"/>
  <c r="B183" i="59"/>
  <c r="A183" i="59"/>
  <c r="B171" i="59"/>
  <c r="A171" i="59"/>
  <c r="B286" i="59"/>
  <c r="A286" i="59"/>
  <c r="B242" i="59"/>
  <c r="A242" i="59"/>
  <c r="B278" i="59"/>
  <c r="A278" i="59"/>
  <c r="B179" i="59"/>
  <c r="A179" i="59"/>
  <c r="B227" i="59"/>
  <c r="A227" i="59"/>
  <c r="B285" i="59"/>
  <c r="A285" i="59"/>
  <c r="B297" i="59"/>
  <c r="A297" i="59"/>
  <c r="B220" i="59"/>
  <c r="A220" i="59"/>
  <c r="B123" i="59"/>
  <c r="A123" i="59"/>
  <c r="B270" i="59"/>
  <c r="A270" i="59"/>
  <c r="B258" i="59"/>
  <c r="A258" i="59"/>
  <c r="B174" i="59"/>
  <c r="A174" i="59"/>
  <c r="B215" i="59"/>
  <c r="A215" i="59"/>
  <c r="B217" i="59"/>
  <c r="A217" i="59"/>
  <c r="B249" i="59"/>
  <c r="A249" i="59"/>
  <c r="B241" i="59"/>
  <c r="A241" i="59"/>
  <c r="B209" i="59"/>
  <c r="A209" i="59"/>
  <c r="B247" i="59"/>
  <c r="A247" i="59"/>
  <c r="B187" i="59"/>
  <c r="A187" i="59"/>
  <c r="B228" i="59"/>
  <c r="A228" i="59"/>
  <c r="B229" i="59"/>
  <c r="A229" i="59"/>
  <c r="B238" i="59"/>
  <c r="A238" i="59"/>
  <c r="B289" i="59"/>
  <c r="A289" i="59"/>
  <c r="B186" i="59"/>
  <c r="A186" i="59"/>
  <c r="B163" i="59"/>
  <c r="A163" i="59"/>
  <c r="B287" i="59"/>
  <c r="A287" i="59"/>
  <c r="B157" i="59"/>
  <c r="A157" i="59"/>
  <c r="B295" i="59"/>
  <c r="A295" i="59"/>
  <c r="B17" i="59"/>
  <c r="A17" i="59"/>
  <c r="B16" i="59"/>
  <c r="A16" i="59"/>
  <c r="B71" i="59"/>
  <c r="A71" i="59"/>
  <c r="B4" i="59"/>
  <c r="A4" i="59"/>
  <c r="B29" i="59"/>
  <c r="A29" i="59"/>
  <c r="B44" i="59"/>
  <c r="A44" i="59"/>
  <c r="B62" i="59"/>
  <c r="A62" i="59"/>
  <c r="B85" i="59"/>
  <c r="A85" i="59"/>
  <c r="B12" i="59"/>
  <c r="A12" i="59"/>
  <c r="B30" i="59"/>
  <c r="A30" i="59"/>
  <c r="H2" i="59"/>
  <c r="D2" i="59"/>
  <c r="B46" i="59"/>
  <c r="A46" i="59"/>
  <c r="B5" i="59"/>
  <c r="A5" i="59"/>
  <c r="B36" i="59"/>
  <c r="A36" i="59"/>
  <c r="F2" i="59"/>
  <c r="FW140" i="58"/>
  <c r="FS140" i="58"/>
  <c r="FO140" i="58"/>
  <c r="FJ140" i="58"/>
  <c r="FE140" i="58"/>
  <c r="FB140" i="58"/>
  <c r="EX140" i="58"/>
  <c r="ET140" i="58"/>
  <c r="EP140" i="58"/>
  <c r="EJ140" i="58"/>
  <c r="EF140" i="58"/>
  <c r="EK140" i="58" s="1"/>
  <c r="EB140" i="58"/>
  <c r="DY140" i="58"/>
  <c r="DV140" i="58"/>
  <c r="DS140" i="58"/>
  <c r="DP140" i="58"/>
  <c r="DM140" i="58"/>
  <c r="DJ140" i="58"/>
  <c r="DF140" i="58"/>
  <c r="DC140" i="58"/>
  <c r="CX140" i="58"/>
  <c r="CT140" i="58"/>
  <c r="CO140" i="58"/>
  <c r="CK140" i="58"/>
  <c r="CG140" i="58"/>
  <c r="CD140" i="58"/>
  <c r="CA140" i="58"/>
  <c r="BW140" i="58"/>
  <c r="BS140" i="58"/>
  <c r="BO140" i="58"/>
  <c r="BL140" i="58"/>
  <c r="BG140" i="58"/>
  <c r="BD140" i="58"/>
  <c r="BA140" i="58"/>
  <c r="AX140" i="58"/>
  <c r="AT140" i="58"/>
  <c r="AQ140" i="58"/>
  <c r="AM140" i="58"/>
  <c r="AJ140" i="58"/>
  <c r="AG140" i="58"/>
  <c r="AD140" i="58"/>
  <c r="AA140" i="58"/>
  <c r="V140" i="58"/>
  <c r="Q140" i="58"/>
  <c r="N140" i="58"/>
  <c r="L140" i="58"/>
  <c r="J140" i="58"/>
  <c r="FW91" i="58"/>
  <c r="FS91" i="58"/>
  <c r="FO91" i="58"/>
  <c r="FJ91" i="58"/>
  <c r="FE91" i="58"/>
  <c r="FB91" i="58"/>
  <c r="EX91" i="58"/>
  <c r="ET91" i="58"/>
  <c r="EP91" i="58"/>
  <c r="EJ91" i="58"/>
  <c r="EF91" i="58"/>
  <c r="EB91" i="58"/>
  <c r="DY91" i="58"/>
  <c r="DV91" i="58"/>
  <c r="DS91" i="58"/>
  <c r="DP91" i="58"/>
  <c r="DM91" i="58"/>
  <c r="DJ91" i="58"/>
  <c r="DF91" i="58"/>
  <c r="DC91" i="58"/>
  <c r="CX91" i="58"/>
  <c r="CT91" i="58"/>
  <c r="CO91" i="58"/>
  <c r="CK91" i="58"/>
  <c r="CG91" i="58"/>
  <c r="CD91" i="58"/>
  <c r="CA91" i="58"/>
  <c r="BW91" i="58"/>
  <c r="BS91" i="58"/>
  <c r="BO91" i="58"/>
  <c r="BL91" i="58"/>
  <c r="BG91" i="58"/>
  <c r="BD91" i="58"/>
  <c r="BA91" i="58"/>
  <c r="AX91" i="58"/>
  <c r="AT91" i="58"/>
  <c r="AQ91" i="58"/>
  <c r="AM91" i="58"/>
  <c r="AJ91" i="58"/>
  <c r="AG91" i="58"/>
  <c r="AD91" i="58"/>
  <c r="AA91" i="58"/>
  <c r="V91" i="58"/>
  <c r="Q91" i="58"/>
  <c r="N91" i="58"/>
  <c r="L91" i="58"/>
  <c r="J91" i="58"/>
  <c r="FW40" i="58"/>
  <c r="FS40" i="58"/>
  <c r="FO40" i="58"/>
  <c r="FJ40" i="58"/>
  <c r="FE40" i="58"/>
  <c r="FB40" i="58"/>
  <c r="EX40" i="58"/>
  <c r="ET40" i="58"/>
  <c r="EP40" i="58"/>
  <c r="EJ40" i="58"/>
  <c r="EF40" i="58"/>
  <c r="EB40" i="58"/>
  <c r="DY40" i="58"/>
  <c r="DV40" i="58"/>
  <c r="DS40" i="58"/>
  <c r="DP40" i="58"/>
  <c r="DM40" i="58"/>
  <c r="DJ40" i="58"/>
  <c r="DF40" i="58"/>
  <c r="DC40" i="58"/>
  <c r="CX40" i="58"/>
  <c r="CT40" i="58"/>
  <c r="CO40" i="58"/>
  <c r="CK40" i="58"/>
  <c r="CG40" i="58"/>
  <c r="CD40" i="58"/>
  <c r="CA40" i="58"/>
  <c r="BW40" i="58"/>
  <c r="BS40" i="58"/>
  <c r="BO40" i="58"/>
  <c r="BL40" i="58"/>
  <c r="BG40" i="58"/>
  <c r="BD40" i="58"/>
  <c r="BA40" i="58"/>
  <c r="AX40" i="58"/>
  <c r="AT40" i="58"/>
  <c r="AQ40" i="58"/>
  <c r="AM40" i="58"/>
  <c r="AJ40" i="58"/>
  <c r="AG40" i="58"/>
  <c r="AD40" i="58"/>
  <c r="AA40" i="58"/>
  <c r="V40" i="58"/>
  <c r="Q40" i="58"/>
  <c r="N40" i="58"/>
  <c r="L40" i="58"/>
  <c r="J40" i="58"/>
  <c r="FW251" i="58"/>
  <c r="FS251" i="58"/>
  <c r="FO251" i="58"/>
  <c r="FJ251" i="58"/>
  <c r="FE251" i="58"/>
  <c r="FB251" i="58"/>
  <c r="EX251" i="58"/>
  <c r="ET251" i="58"/>
  <c r="EP251" i="58"/>
  <c r="EJ251" i="58"/>
  <c r="EF251" i="58"/>
  <c r="EB251" i="58"/>
  <c r="DY251" i="58"/>
  <c r="DV251" i="58"/>
  <c r="DS251" i="58"/>
  <c r="DP251" i="58"/>
  <c r="DM251" i="58"/>
  <c r="DJ251" i="58"/>
  <c r="DF251" i="58"/>
  <c r="DC251" i="58"/>
  <c r="CX251" i="58"/>
  <c r="CT251" i="58"/>
  <c r="CO251" i="58"/>
  <c r="CK251" i="58"/>
  <c r="CG251" i="58"/>
  <c r="CD251" i="58"/>
  <c r="CA251" i="58"/>
  <c r="BW251" i="58"/>
  <c r="BS251" i="58"/>
  <c r="BO251" i="58"/>
  <c r="BL251" i="58"/>
  <c r="BG251" i="58"/>
  <c r="BD251" i="58"/>
  <c r="BA251" i="58"/>
  <c r="AX251" i="58"/>
  <c r="AT251" i="58"/>
  <c r="AQ251" i="58"/>
  <c r="AM251" i="58"/>
  <c r="AJ251" i="58"/>
  <c r="AG251" i="58"/>
  <c r="AD251" i="58"/>
  <c r="AA251" i="58"/>
  <c r="V251" i="58"/>
  <c r="Q251" i="58"/>
  <c r="N251" i="58"/>
  <c r="L251" i="58"/>
  <c r="J251" i="58"/>
  <c r="FW78" i="58"/>
  <c r="FS78" i="58"/>
  <c r="FO78" i="58"/>
  <c r="FJ78" i="58"/>
  <c r="FE78" i="58"/>
  <c r="FB78" i="58"/>
  <c r="EX78" i="58"/>
  <c r="ET78" i="58"/>
  <c r="EP78" i="58"/>
  <c r="EJ78" i="58"/>
  <c r="EF78" i="58"/>
  <c r="EB78" i="58"/>
  <c r="DY78" i="58"/>
  <c r="DV78" i="58"/>
  <c r="DS78" i="58"/>
  <c r="DP78" i="58"/>
  <c r="DM78" i="58"/>
  <c r="DJ78" i="58"/>
  <c r="DF78" i="58"/>
  <c r="DC78" i="58"/>
  <c r="CX78" i="58"/>
  <c r="CT78" i="58"/>
  <c r="CO78" i="58"/>
  <c r="CK78" i="58"/>
  <c r="CG78" i="58"/>
  <c r="CD78" i="58"/>
  <c r="CA78" i="58"/>
  <c r="BW78" i="58"/>
  <c r="BS78" i="58"/>
  <c r="BO78" i="58"/>
  <c r="BL78" i="58"/>
  <c r="BG78" i="58"/>
  <c r="BD78" i="58"/>
  <c r="BA78" i="58"/>
  <c r="AX78" i="58"/>
  <c r="AT78" i="58"/>
  <c r="AQ78" i="58"/>
  <c r="AM78" i="58"/>
  <c r="AJ78" i="58"/>
  <c r="AG78" i="58"/>
  <c r="AD78" i="58"/>
  <c r="AA78" i="58"/>
  <c r="V78" i="58"/>
  <c r="Q78" i="58"/>
  <c r="N78" i="58"/>
  <c r="L78" i="58"/>
  <c r="J78" i="58"/>
  <c r="FW70" i="58"/>
  <c r="FS70" i="58"/>
  <c r="FO70" i="58"/>
  <c r="FJ70" i="58"/>
  <c r="FE70" i="58"/>
  <c r="FB70" i="58"/>
  <c r="EX70" i="58"/>
  <c r="ET70" i="58"/>
  <c r="EP70" i="58"/>
  <c r="EJ70" i="58"/>
  <c r="EF70" i="58"/>
  <c r="EB70" i="58"/>
  <c r="DY70" i="58"/>
  <c r="DV70" i="58"/>
  <c r="DS70" i="58"/>
  <c r="DP70" i="58"/>
  <c r="DM70" i="58"/>
  <c r="DJ70" i="58"/>
  <c r="DF70" i="58"/>
  <c r="DC70" i="58"/>
  <c r="CX70" i="58"/>
  <c r="CT70" i="58"/>
  <c r="CO70" i="58"/>
  <c r="CK70" i="58"/>
  <c r="CG70" i="58"/>
  <c r="CD70" i="58"/>
  <c r="CA70" i="58"/>
  <c r="BW70" i="58"/>
  <c r="BS70" i="58"/>
  <c r="BO70" i="58"/>
  <c r="BL70" i="58"/>
  <c r="BG70" i="58"/>
  <c r="BD70" i="58"/>
  <c r="BA70" i="58"/>
  <c r="AX70" i="58"/>
  <c r="AT70" i="58"/>
  <c r="AQ70" i="58"/>
  <c r="AM70" i="58"/>
  <c r="AJ70" i="58"/>
  <c r="AG70" i="58"/>
  <c r="AD70" i="58"/>
  <c r="AA70" i="58"/>
  <c r="V70" i="58"/>
  <c r="Q70" i="58"/>
  <c r="N70" i="58"/>
  <c r="L70" i="58"/>
  <c r="J70" i="58"/>
  <c r="FW129" i="58"/>
  <c r="FS129" i="58"/>
  <c r="FO129" i="58"/>
  <c r="FJ129" i="58"/>
  <c r="FE129" i="58"/>
  <c r="FB129" i="58"/>
  <c r="EX129" i="58"/>
  <c r="ET129" i="58"/>
  <c r="EP129" i="58"/>
  <c r="EJ129" i="58"/>
  <c r="EF129" i="58"/>
  <c r="EB129" i="58"/>
  <c r="DY129" i="58"/>
  <c r="DV129" i="58"/>
  <c r="DS129" i="58"/>
  <c r="DP129" i="58"/>
  <c r="DM129" i="58"/>
  <c r="DJ129" i="58"/>
  <c r="DF129" i="58"/>
  <c r="DC129" i="58"/>
  <c r="CX129" i="58"/>
  <c r="CT129" i="58"/>
  <c r="CO129" i="58"/>
  <c r="CK129" i="58"/>
  <c r="CG129" i="58"/>
  <c r="CD129" i="58"/>
  <c r="CA129" i="58"/>
  <c r="BW129" i="58"/>
  <c r="BS129" i="58"/>
  <c r="BO129" i="58"/>
  <c r="BL129" i="58"/>
  <c r="BG129" i="58"/>
  <c r="BD129" i="58"/>
  <c r="BA129" i="58"/>
  <c r="AX129" i="58"/>
  <c r="AT129" i="58"/>
  <c r="AQ129" i="58"/>
  <c r="AM129" i="58"/>
  <c r="AJ129" i="58"/>
  <c r="AG129" i="58"/>
  <c r="AD129" i="58"/>
  <c r="AA129" i="58"/>
  <c r="V129" i="58"/>
  <c r="Q129" i="58"/>
  <c r="N129" i="58"/>
  <c r="L129" i="58"/>
  <c r="J129" i="58"/>
  <c r="FW137" i="58"/>
  <c r="FS137" i="58"/>
  <c r="FO137" i="58"/>
  <c r="FJ137" i="58"/>
  <c r="FE137" i="58"/>
  <c r="FB137" i="58"/>
  <c r="EX137" i="58"/>
  <c r="ET137" i="58"/>
  <c r="EP137" i="58"/>
  <c r="EJ137" i="58"/>
  <c r="EF137" i="58"/>
  <c r="EB137" i="58"/>
  <c r="DY137" i="58"/>
  <c r="DV137" i="58"/>
  <c r="DS137" i="58"/>
  <c r="DP137" i="58"/>
  <c r="DM137" i="58"/>
  <c r="DJ137" i="58"/>
  <c r="DF137" i="58"/>
  <c r="DC137" i="58"/>
  <c r="CX137" i="58"/>
  <c r="CT137" i="58"/>
  <c r="CO137" i="58"/>
  <c r="CK137" i="58"/>
  <c r="CG137" i="58"/>
  <c r="CD137" i="58"/>
  <c r="CA137" i="58"/>
  <c r="BW137" i="58"/>
  <c r="BS137" i="58"/>
  <c r="BO137" i="58"/>
  <c r="BL137" i="58"/>
  <c r="BG137" i="58"/>
  <c r="BD137" i="58"/>
  <c r="BA137" i="58"/>
  <c r="AX137" i="58"/>
  <c r="AT137" i="58"/>
  <c r="AQ137" i="58"/>
  <c r="AM137" i="58"/>
  <c r="AJ137" i="58"/>
  <c r="AG137" i="58"/>
  <c r="AD137" i="58"/>
  <c r="AA137" i="58"/>
  <c r="V137" i="58"/>
  <c r="Q137" i="58"/>
  <c r="N137" i="58"/>
  <c r="L137" i="58"/>
  <c r="J137" i="58"/>
  <c r="FW144" i="58"/>
  <c r="FS144" i="58"/>
  <c r="FO144" i="58"/>
  <c r="FJ144" i="58"/>
  <c r="FE144" i="58"/>
  <c r="FB144" i="58"/>
  <c r="EX144" i="58"/>
  <c r="ET144" i="58"/>
  <c r="EP144" i="58"/>
  <c r="EJ144" i="58"/>
  <c r="EF144" i="58"/>
  <c r="EB144" i="58"/>
  <c r="DY144" i="58"/>
  <c r="DV144" i="58"/>
  <c r="DS144" i="58"/>
  <c r="DP144" i="58"/>
  <c r="DM144" i="58"/>
  <c r="DJ144" i="58"/>
  <c r="DF144" i="58"/>
  <c r="DC144" i="58"/>
  <c r="CX144" i="58"/>
  <c r="CT144" i="58"/>
  <c r="CO144" i="58"/>
  <c r="CK144" i="58"/>
  <c r="CG144" i="58"/>
  <c r="CD144" i="58"/>
  <c r="CA144" i="58"/>
  <c r="BW144" i="58"/>
  <c r="BS144" i="58"/>
  <c r="BO144" i="58"/>
  <c r="BL144" i="58"/>
  <c r="BG144" i="58"/>
  <c r="BD144" i="58"/>
  <c r="BA144" i="58"/>
  <c r="AX144" i="58"/>
  <c r="AT144" i="58"/>
  <c r="AQ144" i="58"/>
  <c r="AM144" i="58"/>
  <c r="AJ144" i="58"/>
  <c r="AG144" i="58"/>
  <c r="AD144" i="58"/>
  <c r="AA144" i="58"/>
  <c r="V144" i="58"/>
  <c r="Q144" i="58"/>
  <c r="N144" i="58"/>
  <c r="L144" i="58"/>
  <c r="J144" i="58"/>
  <c r="FW184" i="58"/>
  <c r="FS184" i="58"/>
  <c r="FO184" i="58"/>
  <c r="FJ184" i="58"/>
  <c r="FE184" i="58"/>
  <c r="FB184" i="58"/>
  <c r="EX184" i="58"/>
  <c r="ET184" i="58"/>
  <c r="EP184" i="58"/>
  <c r="EJ184" i="58"/>
  <c r="EF184" i="58"/>
  <c r="EB184" i="58"/>
  <c r="DY184" i="58"/>
  <c r="DV184" i="58"/>
  <c r="DS184" i="58"/>
  <c r="DP184" i="58"/>
  <c r="DM184" i="58"/>
  <c r="DJ184" i="58"/>
  <c r="DF184" i="58"/>
  <c r="DC184" i="58"/>
  <c r="CX184" i="58"/>
  <c r="CT184" i="58"/>
  <c r="CO184" i="58"/>
  <c r="CK184" i="58"/>
  <c r="CG184" i="58"/>
  <c r="CD184" i="58"/>
  <c r="CA184" i="58"/>
  <c r="BW184" i="58"/>
  <c r="BS184" i="58"/>
  <c r="BO184" i="58"/>
  <c r="BL184" i="58"/>
  <c r="BG184" i="58"/>
  <c r="BD184" i="58"/>
  <c r="BA184" i="58"/>
  <c r="AX184" i="58"/>
  <c r="AT184" i="58"/>
  <c r="AQ184" i="58"/>
  <c r="AM184" i="58"/>
  <c r="AJ184" i="58"/>
  <c r="AG184" i="58"/>
  <c r="AD184" i="58"/>
  <c r="AA184" i="58"/>
  <c r="V184" i="58"/>
  <c r="Q184" i="58"/>
  <c r="N184" i="58"/>
  <c r="L184" i="58"/>
  <c r="J184" i="58"/>
  <c r="FW29" i="58"/>
  <c r="FS29" i="58"/>
  <c r="FO29" i="58"/>
  <c r="FJ29" i="58"/>
  <c r="FE29" i="58"/>
  <c r="FB29" i="58"/>
  <c r="EX29" i="58"/>
  <c r="ET29" i="58"/>
  <c r="EP29" i="58"/>
  <c r="EJ29" i="58"/>
  <c r="EF29" i="58"/>
  <c r="EB29" i="58"/>
  <c r="DY29" i="58"/>
  <c r="DV29" i="58"/>
  <c r="DS29" i="58"/>
  <c r="DP29" i="58"/>
  <c r="DM29" i="58"/>
  <c r="DJ29" i="58"/>
  <c r="DF29" i="58"/>
  <c r="DC29" i="58"/>
  <c r="CX29" i="58"/>
  <c r="CT29" i="58"/>
  <c r="CO29" i="58"/>
  <c r="CK29" i="58"/>
  <c r="CG29" i="58"/>
  <c r="CD29" i="58"/>
  <c r="CA29" i="58"/>
  <c r="BW29" i="58"/>
  <c r="BS29" i="58"/>
  <c r="BO29" i="58"/>
  <c r="BL29" i="58"/>
  <c r="BG29" i="58"/>
  <c r="BD29" i="58"/>
  <c r="BA29" i="58"/>
  <c r="AX29" i="58"/>
  <c r="AT29" i="58"/>
  <c r="AQ29" i="58"/>
  <c r="AM29" i="58"/>
  <c r="AJ29" i="58"/>
  <c r="AG29" i="58"/>
  <c r="AD29" i="58"/>
  <c r="AA29" i="58"/>
  <c r="V29" i="58"/>
  <c r="Q29" i="58"/>
  <c r="N29" i="58"/>
  <c r="L29" i="58"/>
  <c r="J29" i="58"/>
  <c r="FW51" i="58"/>
  <c r="FS51" i="58"/>
  <c r="FO51" i="58"/>
  <c r="FJ51" i="58"/>
  <c r="FE51" i="58"/>
  <c r="FB51" i="58"/>
  <c r="EX51" i="58"/>
  <c r="ET51" i="58"/>
  <c r="EP51" i="58"/>
  <c r="EJ51" i="58"/>
  <c r="EF51" i="58"/>
  <c r="EB51" i="58"/>
  <c r="DY51" i="58"/>
  <c r="DV51" i="58"/>
  <c r="DS51" i="58"/>
  <c r="DP51" i="58"/>
  <c r="DM51" i="58"/>
  <c r="DJ51" i="58"/>
  <c r="DF51" i="58"/>
  <c r="DC51" i="58"/>
  <c r="CX51" i="58"/>
  <c r="CT51" i="58"/>
  <c r="CO51" i="58"/>
  <c r="CK51" i="58"/>
  <c r="CG51" i="58"/>
  <c r="CD51" i="58"/>
  <c r="CA51" i="58"/>
  <c r="BW51" i="58"/>
  <c r="BS51" i="58"/>
  <c r="BO51" i="58"/>
  <c r="BL51" i="58"/>
  <c r="BG51" i="58"/>
  <c r="BD51" i="58"/>
  <c r="BA51" i="58"/>
  <c r="AX51" i="58"/>
  <c r="AT51" i="58"/>
  <c r="AQ51" i="58"/>
  <c r="AM51" i="58"/>
  <c r="AJ51" i="58"/>
  <c r="AG51" i="58"/>
  <c r="AD51" i="58"/>
  <c r="AA51" i="58"/>
  <c r="V51" i="58"/>
  <c r="Q51" i="58"/>
  <c r="N51" i="58"/>
  <c r="L51" i="58"/>
  <c r="J51" i="58"/>
  <c r="FW279" i="58"/>
  <c r="FS279" i="58"/>
  <c r="FO279" i="58"/>
  <c r="FJ279" i="58"/>
  <c r="FE279" i="58"/>
  <c r="FB279" i="58"/>
  <c r="EX279" i="58"/>
  <c r="ET279" i="58"/>
  <c r="EP279" i="58"/>
  <c r="EJ279" i="58"/>
  <c r="EF279" i="58"/>
  <c r="EB279" i="58"/>
  <c r="DY279" i="58"/>
  <c r="DV279" i="58"/>
  <c r="DS279" i="58"/>
  <c r="DP279" i="58"/>
  <c r="DM279" i="58"/>
  <c r="DJ279" i="58"/>
  <c r="DF279" i="58"/>
  <c r="DC279" i="58"/>
  <c r="CX279" i="58"/>
  <c r="CT279" i="58"/>
  <c r="CO279" i="58"/>
  <c r="CK279" i="58"/>
  <c r="CG279" i="58"/>
  <c r="CD279" i="58"/>
  <c r="CA279" i="58"/>
  <c r="BW279" i="58"/>
  <c r="BS279" i="58"/>
  <c r="BO279" i="58"/>
  <c r="BL279" i="58"/>
  <c r="BG279" i="58"/>
  <c r="BD279" i="58"/>
  <c r="BA279" i="58"/>
  <c r="AX279" i="58"/>
  <c r="AT279" i="58"/>
  <c r="AQ279" i="58"/>
  <c r="AM279" i="58"/>
  <c r="AJ279" i="58"/>
  <c r="AG279" i="58"/>
  <c r="AD279" i="58"/>
  <c r="AA279" i="58"/>
  <c r="V279" i="58"/>
  <c r="Q279" i="58"/>
  <c r="N279" i="58"/>
  <c r="L279" i="58"/>
  <c r="J279" i="58"/>
  <c r="FW239" i="58"/>
  <c r="FS239" i="58"/>
  <c r="FO239" i="58"/>
  <c r="FJ239" i="58"/>
  <c r="FE239" i="58"/>
  <c r="FB239" i="58"/>
  <c r="EX239" i="58"/>
  <c r="ET239" i="58"/>
  <c r="EP239" i="58"/>
  <c r="EJ239" i="58"/>
  <c r="EF239" i="58"/>
  <c r="EB239" i="58"/>
  <c r="DY239" i="58"/>
  <c r="DV239" i="58"/>
  <c r="DS239" i="58"/>
  <c r="DP239" i="58"/>
  <c r="DM239" i="58"/>
  <c r="DJ239" i="58"/>
  <c r="DF239" i="58"/>
  <c r="DC239" i="58"/>
  <c r="CX239" i="58"/>
  <c r="CT239" i="58"/>
  <c r="CO239" i="58"/>
  <c r="CK239" i="58"/>
  <c r="CG239" i="58"/>
  <c r="CD239" i="58"/>
  <c r="CA239" i="58"/>
  <c r="BW239" i="58"/>
  <c r="BS239" i="58"/>
  <c r="BO239" i="58"/>
  <c r="BL239" i="58"/>
  <c r="BG239" i="58"/>
  <c r="BD239" i="58"/>
  <c r="BA239" i="58"/>
  <c r="AX239" i="58"/>
  <c r="AT239" i="58"/>
  <c r="AQ239" i="58"/>
  <c r="AM239" i="58"/>
  <c r="AJ239" i="58"/>
  <c r="AG239" i="58"/>
  <c r="AD239" i="58"/>
  <c r="AA239" i="58"/>
  <c r="V239" i="58"/>
  <c r="Q239" i="58"/>
  <c r="N239" i="58"/>
  <c r="L239" i="58"/>
  <c r="J239" i="58"/>
  <c r="FW52" i="58"/>
  <c r="FS52" i="58"/>
  <c r="FO52" i="58"/>
  <c r="FJ52" i="58"/>
  <c r="FE52" i="58"/>
  <c r="FB52" i="58"/>
  <c r="EX52" i="58"/>
  <c r="ET52" i="58"/>
  <c r="EP52" i="58"/>
  <c r="EJ52" i="58"/>
  <c r="EF52" i="58"/>
  <c r="EB52" i="58"/>
  <c r="DY52" i="58"/>
  <c r="DV52" i="58"/>
  <c r="DS52" i="58"/>
  <c r="DP52" i="58"/>
  <c r="DM52" i="58"/>
  <c r="DJ52" i="58"/>
  <c r="DF52" i="58"/>
  <c r="DC52" i="58"/>
  <c r="CX52" i="58"/>
  <c r="CT52" i="58"/>
  <c r="CO52" i="58"/>
  <c r="CK52" i="58"/>
  <c r="CG52" i="58"/>
  <c r="CD52" i="58"/>
  <c r="CA52" i="58"/>
  <c r="BW52" i="58"/>
  <c r="BS52" i="58"/>
  <c r="BO52" i="58"/>
  <c r="BL52" i="58"/>
  <c r="BG52" i="58"/>
  <c r="BD52" i="58"/>
  <c r="BA52" i="58"/>
  <c r="AX52" i="58"/>
  <c r="AT52" i="58"/>
  <c r="AQ52" i="58"/>
  <c r="AM52" i="58"/>
  <c r="AJ52" i="58"/>
  <c r="AG52" i="58"/>
  <c r="AD52" i="58"/>
  <c r="AA52" i="58"/>
  <c r="V52" i="58"/>
  <c r="Q52" i="58"/>
  <c r="N52" i="58"/>
  <c r="L52" i="58"/>
  <c r="J52" i="58"/>
  <c r="FW55" i="58"/>
  <c r="FS55" i="58"/>
  <c r="FO55" i="58"/>
  <c r="FJ55" i="58"/>
  <c r="FE55" i="58"/>
  <c r="FB55" i="58"/>
  <c r="EX55" i="58"/>
  <c r="ET55" i="58"/>
  <c r="EP55" i="58"/>
  <c r="EJ55" i="58"/>
  <c r="EF55" i="58"/>
  <c r="EB55" i="58"/>
  <c r="DY55" i="58"/>
  <c r="DV55" i="58"/>
  <c r="DS55" i="58"/>
  <c r="DP55" i="58"/>
  <c r="DM55" i="58"/>
  <c r="DJ55" i="58"/>
  <c r="DF55" i="58"/>
  <c r="DC55" i="58"/>
  <c r="CX55" i="58"/>
  <c r="CT55" i="58"/>
  <c r="CO55" i="58"/>
  <c r="CK55" i="58"/>
  <c r="CG55" i="58"/>
  <c r="CD55" i="58"/>
  <c r="CA55" i="58"/>
  <c r="BW55" i="58"/>
  <c r="BS55" i="58"/>
  <c r="BO55" i="58"/>
  <c r="BL55" i="58"/>
  <c r="BG55" i="58"/>
  <c r="BD55" i="58"/>
  <c r="BA55" i="58"/>
  <c r="AX55" i="58"/>
  <c r="AT55" i="58"/>
  <c r="AQ55" i="58"/>
  <c r="AM55" i="58"/>
  <c r="AJ55" i="58"/>
  <c r="AG55" i="58"/>
  <c r="AD55" i="58"/>
  <c r="AA55" i="58"/>
  <c r="V55" i="58"/>
  <c r="Q55" i="58"/>
  <c r="N55" i="58"/>
  <c r="L55" i="58"/>
  <c r="J55" i="58"/>
  <c r="FW172" i="58"/>
  <c r="FS172" i="58"/>
  <c r="FO172" i="58"/>
  <c r="FJ172" i="58"/>
  <c r="FE172" i="58"/>
  <c r="FB172" i="58"/>
  <c r="EX172" i="58"/>
  <c r="ET172" i="58"/>
  <c r="EP172" i="58"/>
  <c r="EJ172" i="58"/>
  <c r="EF172" i="58"/>
  <c r="EB172" i="58"/>
  <c r="DY172" i="58"/>
  <c r="DV172" i="58"/>
  <c r="DS172" i="58"/>
  <c r="DP172" i="58"/>
  <c r="DM172" i="58"/>
  <c r="DJ172" i="58"/>
  <c r="DF172" i="58"/>
  <c r="DC172" i="58"/>
  <c r="CX172" i="58"/>
  <c r="CT172" i="58"/>
  <c r="CO172" i="58"/>
  <c r="CK172" i="58"/>
  <c r="CG172" i="58"/>
  <c r="CD172" i="58"/>
  <c r="CA172" i="58"/>
  <c r="BW172" i="58"/>
  <c r="BS172" i="58"/>
  <c r="BO172" i="58"/>
  <c r="BL172" i="58"/>
  <c r="BG172" i="58"/>
  <c r="BD172" i="58"/>
  <c r="BA172" i="58"/>
  <c r="AX172" i="58"/>
  <c r="AT172" i="58"/>
  <c r="AQ172" i="58"/>
  <c r="AM172" i="58"/>
  <c r="AJ172" i="58"/>
  <c r="AG172" i="58"/>
  <c r="AD172" i="58"/>
  <c r="AA172" i="58"/>
  <c r="V172" i="58"/>
  <c r="Q172" i="58"/>
  <c r="N172" i="58"/>
  <c r="L172" i="58"/>
  <c r="J172" i="58"/>
  <c r="FW72" i="58"/>
  <c r="FS72" i="58"/>
  <c r="FO72" i="58"/>
  <c r="FJ72" i="58"/>
  <c r="FE72" i="58"/>
  <c r="FB72" i="58"/>
  <c r="EX72" i="58"/>
  <c r="ET72" i="58"/>
  <c r="EP72" i="58"/>
  <c r="EJ72" i="58"/>
  <c r="EF72" i="58"/>
  <c r="EB72" i="58"/>
  <c r="DY72" i="58"/>
  <c r="DV72" i="58"/>
  <c r="DS72" i="58"/>
  <c r="DP72" i="58"/>
  <c r="DM72" i="58"/>
  <c r="DJ72" i="58"/>
  <c r="DF72" i="58"/>
  <c r="DC72" i="58"/>
  <c r="CX72" i="58"/>
  <c r="CT72" i="58"/>
  <c r="CY72" i="58" s="1"/>
  <c r="CO72" i="58"/>
  <c r="CP72" i="58" s="1"/>
  <c r="CK72" i="58"/>
  <c r="CG72" i="58"/>
  <c r="CD72" i="58"/>
  <c r="CA72" i="58"/>
  <c r="BW72" i="58"/>
  <c r="BS72" i="58"/>
  <c r="BX72" i="58" s="1"/>
  <c r="BO72" i="58"/>
  <c r="BL72" i="58"/>
  <c r="BG72" i="58"/>
  <c r="BD72" i="58"/>
  <c r="BA72" i="58"/>
  <c r="AX72" i="58"/>
  <c r="AT72" i="58"/>
  <c r="AQ72" i="58"/>
  <c r="AM72" i="58"/>
  <c r="AJ72" i="58"/>
  <c r="AG72" i="58"/>
  <c r="AD72" i="58"/>
  <c r="AA72" i="58"/>
  <c r="V72" i="58"/>
  <c r="Q72" i="58"/>
  <c r="N72" i="58"/>
  <c r="L72" i="58"/>
  <c r="J72" i="58"/>
  <c r="FW219" i="58"/>
  <c r="FS219" i="58"/>
  <c r="FO219" i="58"/>
  <c r="FJ219" i="58"/>
  <c r="FE219" i="58"/>
  <c r="FB219" i="58"/>
  <c r="EX219" i="58"/>
  <c r="ET219" i="58"/>
  <c r="EP219" i="58"/>
  <c r="EJ219" i="58"/>
  <c r="EF219" i="58"/>
  <c r="EK219" i="58" s="1"/>
  <c r="EB219" i="58"/>
  <c r="DY219" i="58"/>
  <c r="DV219" i="58"/>
  <c r="DS219" i="58"/>
  <c r="DP219" i="58"/>
  <c r="DM219" i="58"/>
  <c r="DJ219" i="58"/>
  <c r="DF219" i="58"/>
  <c r="DC219" i="58"/>
  <c r="CX219" i="58"/>
  <c r="CT219" i="58"/>
  <c r="CY219" i="58" s="1"/>
  <c r="CO219" i="58"/>
  <c r="CK219" i="58"/>
  <c r="CG219" i="58"/>
  <c r="CD219" i="58"/>
  <c r="CA219" i="58"/>
  <c r="BW219" i="58"/>
  <c r="BS219" i="58"/>
  <c r="BO219" i="58"/>
  <c r="BL219" i="58"/>
  <c r="BG219" i="58"/>
  <c r="BD219" i="58"/>
  <c r="BA219" i="58"/>
  <c r="AX219" i="58"/>
  <c r="AT219" i="58"/>
  <c r="AQ219" i="58"/>
  <c r="AM219" i="58"/>
  <c r="AJ219" i="58"/>
  <c r="AG219" i="58"/>
  <c r="AD219" i="58"/>
  <c r="AA219" i="58"/>
  <c r="V219" i="58"/>
  <c r="Q219" i="58"/>
  <c r="N219" i="58"/>
  <c r="L219" i="58"/>
  <c r="J219" i="58"/>
  <c r="FW20" i="58"/>
  <c r="FS20" i="58"/>
  <c r="FO20" i="58"/>
  <c r="FJ20" i="58"/>
  <c r="FE20" i="58"/>
  <c r="FB20" i="58"/>
  <c r="EX20" i="58"/>
  <c r="ET20" i="58"/>
  <c r="EP20" i="58"/>
  <c r="EJ20" i="58"/>
  <c r="EF20" i="58"/>
  <c r="EK20" i="58" s="1"/>
  <c r="EB20" i="58"/>
  <c r="DY20" i="58"/>
  <c r="DV20" i="58"/>
  <c r="DS20" i="58"/>
  <c r="DP20" i="58"/>
  <c r="DM20" i="58"/>
  <c r="DJ20" i="58"/>
  <c r="DF20" i="58"/>
  <c r="DC20" i="58"/>
  <c r="CX20" i="58"/>
  <c r="CT20" i="58"/>
  <c r="CO20" i="58"/>
  <c r="CK20" i="58"/>
  <c r="CG20" i="58"/>
  <c r="CD20" i="58"/>
  <c r="CA20" i="58"/>
  <c r="BW20" i="58"/>
  <c r="BS20" i="58"/>
  <c r="BO20" i="58"/>
  <c r="BL20" i="58"/>
  <c r="BG20" i="58"/>
  <c r="BD20" i="58"/>
  <c r="BA20" i="58"/>
  <c r="AX20" i="58"/>
  <c r="AT20" i="58"/>
  <c r="AQ20" i="58"/>
  <c r="AM20" i="58"/>
  <c r="AJ20" i="58"/>
  <c r="AG20" i="58"/>
  <c r="AD20" i="58"/>
  <c r="AA20" i="58"/>
  <c r="V20" i="58"/>
  <c r="Q20" i="58"/>
  <c r="N20" i="58"/>
  <c r="L20" i="58"/>
  <c r="J20" i="58"/>
  <c r="FW99" i="58"/>
  <c r="FS99" i="58"/>
  <c r="FO99" i="58"/>
  <c r="FJ99" i="58"/>
  <c r="FE99" i="58"/>
  <c r="FB99" i="58"/>
  <c r="EX99" i="58"/>
  <c r="ET99" i="58"/>
  <c r="EP99" i="58"/>
  <c r="EJ99" i="58"/>
  <c r="EF99" i="58"/>
  <c r="EB99" i="58"/>
  <c r="DY99" i="58"/>
  <c r="DV99" i="58"/>
  <c r="DS99" i="58"/>
  <c r="DP99" i="58"/>
  <c r="DM99" i="58"/>
  <c r="DJ99" i="58"/>
  <c r="DF99" i="58"/>
  <c r="DC99" i="58"/>
  <c r="CX99" i="58"/>
  <c r="CT99" i="58"/>
  <c r="CY99" i="58" s="1"/>
  <c r="CO99" i="58"/>
  <c r="CK99" i="58"/>
  <c r="CP99" i="58" s="1"/>
  <c r="CG99" i="58"/>
  <c r="CD99" i="58"/>
  <c r="CA99" i="58"/>
  <c r="BW99" i="58"/>
  <c r="BS99" i="58"/>
  <c r="BO99" i="58"/>
  <c r="BL99" i="58"/>
  <c r="BG99" i="58"/>
  <c r="BD99" i="58"/>
  <c r="BA99" i="58"/>
  <c r="AX99" i="58"/>
  <c r="AT99" i="58"/>
  <c r="AQ99" i="58"/>
  <c r="AM99" i="58"/>
  <c r="AJ99" i="58"/>
  <c r="AG99" i="58"/>
  <c r="AD99" i="58"/>
  <c r="AA99" i="58"/>
  <c r="V99" i="58"/>
  <c r="Q99" i="58"/>
  <c r="N99" i="58"/>
  <c r="L99" i="58"/>
  <c r="J99" i="58"/>
  <c r="FW39" i="58"/>
  <c r="FS39" i="58"/>
  <c r="FO39" i="58"/>
  <c r="FJ39" i="58"/>
  <c r="FE39" i="58"/>
  <c r="FB39" i="58"/>
  <c r="EX39" i="58"/>
  <c r="ET39" i="58"/>
  <c r="EP39" i="58"/>
  <c r="EJ39" i="58"/>
  <c r="EF39" i="58"/>
  <c r="EB39" i="58"/>
  <c r="DY39" i="58"/>
  <c r="DV39" i="58"/>
  <c r="DS39" i="58"/>
  <c r="DP39" i="58"/>
  <c r="DM39" i="58"/>
  <c r="DJ39" i="58"/>
  <c r="DF39" i="58"/>
  <c r="DC39" i="58"/>
  <c r="CX39" i="58"/>
  <c r="CT39" i="58"/>
  <c r="CO39" i="58"/>
  <c r="CK39" i="58"/>
  <c r="CG39" i="58"/>
  <c r="CD39" i="58"/>
  <c r="CA39" i="58"/>
  <c r="BW39" i="58"/>
  <c r="BS39" i="58"/>
  <c r="BO39" i="58"/>
  <c r="BL39" i="58"/>
  <c r="BG39" i="58"/>
  <c r="BD39" i="58"/>
  <c r="BA39" i="58"/>
  <c r="AX39" i="58"/>
  <c r="AT39" i="58"/>
  <c r="AQ39" i="58"/>
  <c r="AM39" i="58"/>
  <c r="AJ39" i="58"/>
  <c r="AG39" i="58"/>
  <c r="AD39" i="58"/>
  <c r="AA39" i="58"/>
  <c r="V39" i="58"/>
  <c r="Q39" i="58"/>
  <c r="N39" i="58"/>
  <c r="L39" i="58"/>
  <c r="J39" i="58"/>
  <c r="FW117" i="58"/>
  <c r="FS117" i="58"/>
  <c r="FO117" i="58"/>
  <c r="FJ117" i="58"/>
  <c r="FE117" i="58"/>
  <c r="FB117" i="58"/>
  <c r="EX117" i="58"/>
  <c r="ET117" i="58"/>
  <c r="EP117" i="58"/>
  <c r="EJ117" i="58"/>
  <c r="EF117" i="58"/>
  <c r="EB117" i="58"/>
  <c r="DY117" i="58"/>
  <c r="DV117" i="58"/>
  <c r="DS117" i="58"/>
  <c r="DP117" i="58"/>
  <c r="DM117" i="58"/>
  <c r="DJ117" i="58"/>
  <c r="DF117" i="58"/>
  <c r="DC117" i="58"/>
  <c r="CX117" i="58"/>
  <c r="CT117" i="58"/>
  <c r="CO117" i="58"/>
  <c r="CK117" i="58"/>
  <c r="CG117" i="58"/>
  <c r="CD117" i="58"/>
  <c r="CA117" i="58"/>
  <c r="BW117" i="58"/>
  <c r="BS117" i="58"/>
  <c r="BO117" i="58"/>
  <c r="BL117" i="58"/>
  <c r="BG117" i="58"/>
  <c r="BD117" i="58"/>
  <c r="BA117" i="58"/>
  <c r="AX117" i="58"/>
  <c r="AT117" i="58"/>
  <c r="AQ117" i="58"/>
  <c r="AM117" i="58"/>
  <c r="AJ117" i="58"/>
  <c r="AG117" i="58"/>
  <c r="AD117" i="58"/>
  <c r="AA117" i="58"/>
  <c r="V117" i="58"/>
  <c r="Q117" i="58"/>
  <c r="N117" i="58"/>
  <c r="L117" i="58"/>
  <c r="J117" i="58"/>
  <c r="FW130" i="58"/>
  <c r="FS130" i="58"/>
  <c r="FO130" i="58"/>
  <c r="FJ130" i="58"/>
  <c r="FE130" i="58"/>
  <c r="FB130" i="58"/>
  <c r="EX130" i="58"/>
  <c r="ET130" i="58"/>
  <c r="EP130" i="58"/>
  <c r="EJ130" i="58"/>
  <c r="EF130" i="58"/>
  <c r="EK130" i="58" s="1"/>
  <c r="EB130" i="58"/>
  <c r="DY130" i="58"/>
  <c r="DV130" i="58"/>
  <c r="DS130" i="58"/>
  <c r="DP130" i="58"/>
  <c r="DM130" i="58"/>
  <c r="DJ130" i="58"/>
  <c r="DF130" i="58"/>
  <c r="DC130" i="58"/>
  <c r="CX130" i="58"/>
  <c r="CT130" i="58"/>
  <c r="CO130" i="58"/>
  <c r="CK130" i="58"/>
  <c r="CG130" i="58"/>
  <c r="CD130" i="58"/>
  <c r="CA130" i="58"/>
  <c r="BW130" i="58"/>
  <c r="BS130" i="58"/>
  <c r="BO130" i="58"/>
  <c r="BL130" i="58"/>
  <c r="BG130" i="58"/>
  <c r="BD130" i="58"/>
  <c r="BA130" i="58"/>
  <c r="AX130" i="58"/>
  <c r="AT130" i="58"/>
  <c r="AQ130" i="58"/>
  <c r="AM130" i="58"/>
  <c r="AJ130" i="58"/>
  <c r="AG130" i="58"/>
  <c r="AD130" i="58"/>
  <c r="AA130" i="58"/>
  <c r="V130" i="58"/>
  <c r="Q130" i="58"/>
  <c r="N130" i="58"/>
  <c r="L130" i="58"/>
  <c r="J130" i="58"/>
  <c r="FW156" i="58"/>
  <c r="FS156" i="58"/>
  <c r="FO156" i="58"/>
  <c r="FJ156" i="58"/>
  <c r="FE156" i="58"/>
  <c r="FB156" i="58"/>
  <c r="EX156" i="58"/>
  <c r="ET156" i="58"/>
  <c r="EP156" i="58"/>
  <c r="EJ156" i="58"/>
  <c r="EF156" i="58"/>
  <c r="EB156" i="58"/>
  <c r="DY156" i="58"/>
  <c r="DV156" i="58"/>
  <c r="DS156" i="58"/>
  <c r="DP156" i="58"/>
  <c r="DM156" i="58"/>
  <c r="DJ156" i="58"/>
  <c r="DF156" i="58"/>
  <c r="DC156" i="58"/>
  <c r="CX156" i="58"/>
  <c r="CT156" i="58"/>
  <c r="CO156" i="58"/>
  <c r="CK156" i="58"/>
  <c r="CP156" i="58" s="1"/>
  <c r="CG156" i="58"/>
  <c r="CD156" i="58"/>
  <c r="CA156" i="58"/>
  <c r="BW156" i="58"/>
  <c r="BS156" i="58"/>
  <c r="BO156" i="58"/>
  <c r="BL156" i="58"/>
  <c r="BG156" i="58"/>
  <c r="BD156" i="58"/>
  <c r="BA156" i="58"/>
  <c r="AX156" i="58"/>
  <c r="AT156" i="58"/>
  <c r="AQ156" i="58"/>
  <c r="AM156" i="58"/>
  <c r="AJ156" i="58"/>
  <c r="AG156" i="58"/>
  <c r="AD156" i="58"/>
  <c r="AA156" i="58"/>
  <c r="V156" i="58"/>
  <c r="Q156" i="58"/>
  <c r="N156" i="58"/>
  <c r="L156" i="58"/>
  <c r="J156" i="58"/>
  <c r="FW61" i="58"/>
  <c r="FS61" i="58"/>
  <c r="FO61" i="58"/>
  <c r="FJ61" i="58"/>
  <c r="FE61" i="58"/>
  <c r="FB61" i="58"/>
  <c r="EX61" i="58"/>
  <c r="ET61" i="58"/>
  <c r="EP61" i="58"/>
  <c r="EJ61" i="58"/>
  <c r="EF61" i="58"/>
  <c r="EB61" i="58"/>
  <c r="DY61" i="58"/>
  <c r="DV61" i="58"/>
  <c r="DS61" i="58"/>
  <c r="DP61" i="58"/>
  <c r="DM61" i="58"/>
  <c r="DJ61" i="58"/>
  <c r="DF61" i="58"/>
  <c r="DC61" i="58"/>
  <c r="CX61" i="58"/>
  <c r="CT61" i="58"/>
  <c r="CO61" i="58"/>
  <c r="CK61" i="58"/>
  <c r="CG61" i="58"/>
  <c r="CD61" i="58"/>
  <c r="CA61" i="58"/>
  <c r="BW61" i="58"/>
  <c r="BS61" i="58"/>
  <c r="BX61" i="58" s="1"/>
  <c r="BO61" i="58"/>
  <c r="BL61" i="58"/>
  <c r="BG61" i="58"/>
  <c r="BD61" i="58"/>
  <c r="BA61" i="58"/>
  <c r="AX61" i="58"/>
  <c r="AT61" i="58"/>
  <c r="AQ61" i="58"/>
  <c r="AM61" i="58"/>
  <c r="AJ61" i="58"/>
  <c r="AG61" i="58"/>
  <c r="AD61" i="58"/>
  <c r="AA61" i="58"/>
  <c r="V61" i="58"/>
  <c r="Q61" i="58"/>
  <c r="N61" i="58"/>
  <c r="L61" i="58"/>
  <c r="J61" i="58"/>
  <c r="FW112" i="58"/>
  <c r="FS112" i="58"/>
  <c r="FO112" i="58"/>
  <c r="FJ112" i="58"/>
  <c r="FE112" i="58"/>
  <c r="FB112" i="58"/>
  <c r="EX112" i="58"/>
  <c r="ET112" i="58"/>
  <c r="EP112" i="58"/>
  <c r="EJ112" i="58"/>
  <c r="EF112" i="58"/>
  <c r="EB112" i="58"/>
  <c r="DY112" i="58"/>
  <c r="DV112" i="58"/>
  <c r="DS112" i="58"/>
  <c r="DP112" i="58"/>
  <c r="DM112" i="58"/>
  <c r="DJ112" i="58"/>
  <c r="DF112" i="58"/>
  <c r="DC112" i="58"/>
  <c r="CX112" i="58"/>
  <c r="CT112" i="58"/>
  <c r="CO112" i="58"/>
  <c r="CK112" i="58"/>
  <c r="CG112" i="58"/>
  <c r="CD112" i="58"/>
  <c r="CA112" i="58"/>
  <c r="BW112" i="58"/>
  <c r="BS112" i="58"/>
  <c r="BO112" i="58"/>
  <c r="BL112" i="58"/>
  <c r="BG112" i="58"/>
  <c r="BD112" i="58"/>
  <c r="BA112" i="58"/>
  <c r="AX112" i="58"/>
  <c r="AT112" i="58"/>
  <c r="AQ112" i="58"/>
  <c r="AM112" i="58"/>
  <c r="AJ112" i="58"/>
  <c r="AG112" i="58"/>
  <c r="AD112" i="58"/>
  <c r="AA112" i="58"/>
  <c r="V112" i="58"/>
  <c r="Q112" i="58"/>
  <c r="N112" i="58"/>
  <c r="L112" i="58"/>
  <c r="J112" i="58"/>
  <c r="FW290" i="58"/>
  <c r="FS290" i="58"/>
  <c r="FO290" i="58"/>
  <c r="FJ290" i="58"/>
  <c r="FE290" i="58"/>
  <c r="FB290" i="58"/>
  <c r="EX290" i="58"/>
  <c r="ET290" i="58"/>
  <c r="EP290" i="58"/>
  <c r="EJ290" i="58"/>
  <c r="EF290" i="58"/>
  <c r="EK290" i="58" s="1"/>
  <c r="EB290" i="58"/>
  <c r="DY290" i="58"/>
  <c r="DV290" i="58"/>
  <c r="DS290" i="58"/>
  <c r="DP290" i="58"/>
  <c r="DM290" i="58"/>
  <c r="DJ290" i="58"/>
  <c r="DF290" i="58"/>
  <c r="DC290" i="58"/>
  <c r="CX290" i="58"/>
  <c r="CT290" i="58"/>
  <c r="CO290" i="58"/>
  <c r="CK290" i="58"/>
  <c r="CG290" i="58"/>
  <c r="CD290" i="58"/>
  <c r="CA290" i="58"/>
  <c r="BW290" i="58"/>
  <c r="BS290" i="58"/>
  <c r="BO290" i="58"/>
  <c r="BL290" i="58"/>
  <c r="BG290" i="58"/>
  <c r="BD290" i="58"/>
  <c r="BA290" i="58"/>
  <c r="AX290" i="58"/>
  <c r="AT290" i="58"/>
  <c r="AQ290" i="58"/>
  <c r="AM290" i="58"/>
  <c r="AJ290" i="58"/>
  <c r="AG290" i="58"/>
  <c r="AD290" i="58"/>
  <c r="AA290" i="58"/>
  <c r="V290" i="58"/>
  <c r="Q290" i="58"/>
  <c r="N290" i="58"/>
  <c r="L290" i="58"/>
  <c r="J290" i="58"/>
  <c r="FW245" i="58"/>
  <c r="FS245" i="58"/>
  <c r="FO245" i="58"/>
  <c r="FJ245" i="58"/>
  <c r="FE245" i="58"/>
  <c r="FB245" i="58"/>
  <c r="EX245" i="58"/>
  <c r="ET245" i="58"/>
  <c r="EP245" i="58"/>
  <c r="EJ245" i="58"/>
  <c r="EF245" i="58"/>
  <c r="EB245" i="58"/>
  <c r="DY245" i="58"/>
  <c r="DV245" i="58"/>
  <c r="DS245" i="58"/>
  <c r="DP245" i="58"/>
  <c r="DM245" i="58"/>
  <c r="DJ245" i="58"/>
  <c r="DF245" i="58"/>
  <c r="DC245" i="58"/>
  <c r="CX245" i="58"/>
  <c r="CT245" i="58"/>
  <c r="CO245" i="58"/>
  <c r="CK245" i="58"/>
  <c r="CG245" i="58"/>
  <c r="CD245" i="58"/>
  <c r="CA245" i="58"/>
  <c r="BW245" i="58"/>
  <c r="BS245" i="58"/>
  <c r="BO245" i="58"/>
  <c r="BL245" i="58"/>
  <c r="BG245" i="58"/>
  <c r="BD245" i="58"/>
  <c r="BA245" i="58"/>
  <c r="AX245" i="58"/>
  <c r="AT245" i="58"/>
  <c r="AQ245" i="58"/>
  <c r="AM245" i="58"/>
  <c r="AJ245" i="58"/>
  <c r="AG245" i="58"/>
  <c r="AD245" i="58"/>
  <c r="AA245" i="58"/>
  <c r="V245" i="58"/>
  <c r="Q245" i="58"/>
  <c r="N245" i="58"/>
  <c r="L245" i="58"/>
  <c r="J245" i="58"/>
  <c r="FW293" i="58"/>
  <c r="FS293" i="58"/>
  <c r="FO293" i="58"/>
  <c r="FJ293" i="58"/>
  <c r="FE293" i="58"/>
  <c r="FB293" i="58"/>
  <c r="EX293" i="58"/>
  <c r="ET293" i="58"/>
  <c r="EP293" i="58"/>
  <c r="EJ293" i="58"/>
  <c r="EF293" i="58"/>
  <c r="EB293" i="58"/>
  <c r="DY293" i="58"/>
  <c r="DV293" i="58"/>
  <c r="DS293" i="58"/>
  <c r="DP293" i="58"/>
  <c r="DM293" i="58"/>
  <c r="DJ293" i="58"/>
  <c r="DF293" i="58"/>
  <c r="DC293" i="58"/>
  <c r="CX293" i="58"/>
  <c r="CT293" i="58"/>
  <c r="CO293" i="58"/>
  <c r="CK293" i="58"/>
  <c r="CG293" i="58"/>
  <c r="CD293" i="58"/>
  <c r="CA293" i="58"/>
  <c r="BW293" i="58"/>
  <c r="BS293" i="58"/>
  <c r="BO293" i="58"/>
  <c r="BL293" i="58"/>
  <c r="BG293" i="58"/>
  <c r="BD293" i="58"/>
  <c r="BA293" i="58"/>
  <c r="AX293" i="58"/>
  <c r="AT293" i="58"/>
  <c r="AQ293" i="58"/>
  <c r="AM293" i="58"/>
  <c r="AJ293" i="58"/>
  <c r="AG293" i="58"/>
  <c r="AD293" i="58"/>
  <c r="AA293" i="58"/>
  <c r="V293" i="58"/>
  <c r="Q293" i="58"/>
  <c r="N293" i="58"/>
  <c r="L293" i="58"/>
  <c r="J293" i="58"/>
  <c r="FW145" i="58"/>
  <c r="FS145" i="58"/>
  <c r="FO145" i="58"/>
  <c r="FJ145" i="58"/>
  <c r="FE145" i="58"/>
  <c r="FB145" i="58"/>
  <c r="EX145" i="58"/>
  <c r="ET145" i="58"/>
  <c r="EP145" i="58"/>
  <c r="EJ145" i="58"/>
  <c r="EF145" i="58"/>
  <c r="EK145" i="58" s="1"/>
  <c r="EB145" i="58"/>
  <c r="DY145" i="58"/>
  <c r="DV145" i="58"/>
  <c r="DS145" i="58"/>
  <c r="DP145" i="58"/>
  <c r="DM145" i="58"/>
  <c r="DJ145" i="58"/>
  <c r="DF145" i="58"/>
  <c r="DC145" i="58"/>
  <c r="CX145" i="58"/>
  <c r="CT145" i="58"/>
  <c r="CO145" i="58"/>
  <c r="CK145" i="58"/>
  <c r="CG145" i="58"/>
  <c r="CD145" i="58"/>
  <c r="CA145" i="58"/>
  <c r="BW145" i="58"/>
  <c r="BS145" i="58"/>
  <c r="BO145" i="58"/>
  <c r="BL145" i="58"/>
  <c r="BG145" i="58"/>
  <c r="BD145" i="58"/>
  <c r="BA145" i="58"/>
  <c r="AX145" i="58"/>
  <c r="AT145" i="58"/>
  <c r="AQ145" i="58"/>
  <c r="AM145" i="58"/>
  <c r="AJ145" i="58"/>
  <c r="AG145" i="58"/>
  <c r="AD145" i="58"/>
  <c r="AA145" i="58"/>
  <c r="V145" i="58"/>
  <c r="Q145" i="58"/>
  <c r="N145" i="58"/>
  <c r="L145" i="58"/>
  <c r="J145" i="58"/>
  <c r="FW115" i="58"/>
  <c r="FS115" i="58"/>
  <c r="FO115" i="58"/>
  <c r="FJ115" i="58"/>
  <c r="FE115" i="58"/>
  <c r="FB115" i="58"/>
  <c r="EX115" i="58"/>
  <c r="ET115" i="58"/>
  <c r="EP115" i="58"/>
  <c r="EJ115" i="58"/>
  <c r="EF115" i="58"/>
  <c r="EB115" i="58"/>
  <c r="DY115" i="58"/>
  <c r="DV115" i="58"/>
  <c r="DS115" i="58"/>
  <c r="DP115" i="58"/>
  <c r="DM115" i="58"/>
  <c r="DJ115" i="58"/>
  <c r="DF115" i="58"/>
  <c r="DC115" i="58"/>
  <c r="CX115" i="58"/>
  <c r="CT115" i="58"/>
  <c r="CO115" i="58"/>
  <c r="CK115" i="58"/>
  <c r="CG115" i="58"/>
  <c r="CD115" i="58"/>
  <c r="CA115" i="58"/>
  <c r="BW115" i="58"/>
  <c r="BS115" i="58"/>
  <c r="BO115" i="58"/>
  <c r="BL115" i="58"/>
  <c r="BG115" i="58"/>
  <c r="BD115" i="58"/>
  <c r="BA115" i="58"/>
  <c r="AX115" i="58"/>
  <c r="AT115" i="58"/>
  <c r="AQ115" i="58"/>
  <c r="AM115" i="58"/>
  <c r="AJ115" i="58"/>
  <c r="AG115" i="58"/>
  <c r="AD115" i="58"/>
  <c r="AA115" i="58"/>
  <c r="V115" i="58"/>
  <c r="Q115" i="58"/>
  <c r="N115" i="58"/>
  <c r="L115" i="58"/>
  <c r="J115" i="58"/>
  <c r="FW222" i="58"/>
  <c r="FS222" i="58"/>
  <c r="FO222" i="58"/>
  <c r="FJ222" i="58"/>
  <c r="FE222" i="58"/>
  <c r="FB222" i="58"/>
  <c r="EX222" i="58"/>
  <c r="ET222" i="58"/>
  <c r="EP222" i="58"/>
  <c r="EJ222" i="58"/>
  <c r="EF222" i="58"/>
  <c r="EB222" i="58"/>
  <c r="DY222" i="58"/>
  <c r="DV222" i="58"/>
  <c r="DS222" i="58"/>
  <c r="DP222" i="58"/>
  <c r="DM222" i="58"/>
  <c r="DJ222" i="58"/>
  <c r="DF222" i="58"/>
  <c r="DC222" i="58"/>
  <c r="CX222" i="58"/>
  <c r="CT222" i="58"/>
  <c r="CO222" i="58"/>
  <c r="CK222" i="58"/>
  <c r="CG222" i="58"/>
  <c r="CD222" i="58"/>
  <c r="CA222" i="58"/>
  <c r="BW222" i="58"/>
  <c r="BS222" i="58"/>
  <c r="BX222" i="58" s="1"/>
  <c r="BO222" i="58"/>
  <c r="BL222" i="58"/>
  <c r="BG222" i="58"/>
  <c r="BD222" i="58"/>
  <c r="BA222" i="58"/>
  <c r="AX222" i="58"/>
  <c r="AT222" i="58"/>
  <c r="AQ222" i="58"/>
  <c r="AM222" i="58"/>
  <c r="AJ222" i="58"/>
  <c r="AG222" i="58"/>
  <c r="AD222" i="58"/>
  <c r="AA222" i="58"/>
  <c r="V222" i="58"/>
  <c r="Q222" i="58"/>
  <c r="N222" i="58"/>
  <c r="L222" i="58"/>
  <c r="J222" i="58"/>
  <c r="FW272" i="58"/>
  <c r="FS272" i="58"/>
  <c r="FO272" i="58"/>
  <c r="FJ272" i="58"/>
  <c r="FE272" i="58"/>
  <c r="FB272" i="58"/>
  <c r="EX272" i="58"/>
  <c r="ET272" i="58"/>
  <c r="EP272" i="58"/>
  <c r="EJ272" i="58"/>
  <c r="EF272" i="58"/>
  <c r="EB272" i="58"/>
  <c r="DY272" i="58"/>
  <c r="DV272" i="58"/>
  <c r="DS272" i="58"/>
  <c r="DP272" i="58"/>
  <c r="DM272" i="58"/>
  <c r="DJ272" i="58"/>
  <c r="DF272" i="58"/>
  <c r="DC272" i="58"/>
  <c r="CX272" i="58"/>
  <c r="CT272" i="58"/>
  <c r="CY272" i="58" s="1"/>
  <c r="CO272" i="58"/>
  <c r="CK272" i="58"/>
  <c r="CG272" i="58"/>
  <c r="CD272" i="58"/>
  <c r="CA272" i="58"/>
  <c r="BW272" i="58"/>
  <c r="BS272" i="58"/>
  <c r="BO272" i="58"/>
  <c r="BL272" i="58"/>
  <c r="BG272" i="58"/>
  <c r="BD272" i="58"/>
  <c r="BA272" i="58"/>
  <c r="AX272" i="58"/>
  <c r="AT272" i="58"/>
  <c r="AQ272" i="58"/>
  <c r="AM272" i="58"/>
  <c r="AJ272" i="58"/>
  <c r="AG272" i="58"/>
  <c r="AD272" i="58"/>
  <c r="AA272" i="58"/>
  <c r="V272" i="58"/>
  <c r="Q272" i="58"/>
  <c r="N272" i="58"/>
  <c r="L272" i="58"/>
  <c r="J272" i="58"/>
  <c r="FW105" i="58"/>
  <c r="FS105" i="58"/>
  <c r="FO105" i="58"/>
  <c r="FJ105" i="58"/>
  <c r="FE105" i="58"/>
  <c r="FB105" i="58"/>
  <c r="EX105" i="58"/>
  <c r="ET105" i="58"/>
  <c r="EP105" i="58"/>
  <c r="EJ105" i="58"/>
  <c r="EF105" i="58"/>
  <c r="EK105" i="58" s="1"/>
  <c r="EB105" i="58"/>
  <c r="DY105" i="58"/>
  <c r="DV105" i="58"/>
  <c r="DS105" i="58"/>
  <c r="DP105" i="58"/>
  <c r="DM105" i="58"/>
  <c r="DJ105" i="58"/>
  <c r="DF105" i="58"/>
  <c r="DC105" i="58"/>
  <c r="CX105" i="58"/>
  <c r="CT105" i="58"/>
  <c r="CO105" i="58"/>
  <c r="CK105" i="58"/>
  <c r="CG105" i="58"/>
  <c r="CD105" i="58"/>
  <c r="CA105" i="58"/>
  <c r="BW105" i="58"/>
  <c r="BS105" i="58"/>
  <c r="BO105" i="58"/>
  <c r="BL105" i="58"/>
  <c r="BG105" i="58"/>
  <c r="BD105" i="58"/>
  <c r="BA105" i="58"/>
  <c r="AX105" i="58"/>
  <c r="AT105" i="58"/>
  <c r="AQ105" i="58"/>
  <c r="AM105" i="58"/>
  <c r="AJ105" i="58"/>
  <c r="AG105" i="58"/>
  <c r="AD105" i="58"/>
  <c r="AA105" i="58"/>
  <c r="V105" i="58"/>
  <c r="Q105" i="58"/>
  <c r="N105" i="58"/>
  <c r="L105" i="58"/>
  <c r="J105" i="58"/>
  <c r="FW81" i="58"/>
  <c r="FS81" i="58"/>
  <c r="FO81" i="58"/>
  <c r="FJ81" i="58"/>
  <c r="FE81" i="58"/>
  <c r="FB81" i="58"/>
  <c r="EX81" i="58"/>
  <c r="ET81" i="58"/>
  <c r="EP81" i="58"/>
  <c r="EJ81" i="58"/>
  <c r="EF81" i="58"/>
  <c r="EB81" i="58"/>
  <c r="DY81" i="58"/>
  <c r="DV81" i="58"/>
  <c r="DS81" i="58"/>
  <c r="DP81" i="58"/>
  <c r="DM81" i="58"/>
  <c r="DJ81" i="58"/>
  <c r="DF81" i="58"/>
  <c r="DC81" i="58"/>
  <c r="CX81" i="58"/>
  <c r="CT81" i="58"/>
  <c r="CO81" i="58"/>
  <c r="CK81" i="58"/>
  <c r="CP81" i="58" s="1"/>
  <c r="CG81" i="58"/>
  <c r="CD81" i="58"/>
  <c r="CA81" i="58"/>
  <c r="BW81" i="58"/>
  <c r="BS81" i="58"/>
  <c r="BO81" i="58"/>
  <c r="BL81" i="58"/>
  <c r="BG81" i="58"/>
  <c r="BD81" i="58"/>
  <c r="BA81" i="58"/>
  <c r="AX81" i="58"/>
  <c r="AT81" i="58"/>
  <c r="AQ81" i="58"/>
  <c r="AM81" i="58"/>
  <c r="AJ81" i="58"/>
  <c r="AG81" i="58"/>
  <c r="AD81" i="58"/>
  <c r="AA81" i="58"/>
  <c r="V81" i="58"/>
  <c r="Q81" i="58"/>
  <c r="N81" i="58"/>
  <c r="L81" i="58"/>
  <c r="J81" i="58"/>
  <c r="FW258" i="58"/>
  <c r="FS258" i="58"/>
  <c r="FO258" i="58"/>
  <c r="FJ258" i="58"/>
  <c r="FE258" i="58"/>
  <c r="FB258" i="58"/>
  <c r="EX258" i="58"/>
  <c r="ET258" i="58"/>
  <c r="EP258" i="58"/>
  <c r="EJ258" i="58"/>
  <c r="EF258" i="58"/>
  <c r="EB258" i="58"/>
  <c r="DY258" i="58"/>
  <c r="DV258" i="58"/>
  <c r="DS258" i="58"/>
  <c r="DP258" i="58"/>
  <c r="DM258" i="58"/>
  <c r="DJ258" i="58"/>
  <c r="DF258" i="58"/>
  <c r="DC258" i="58"/>
  <c r="CX258" i="58"/>
  <c r="CY258" i="58" s="1"/>
  <c r="CT258" i="58"/>
  <c r="CO258" i="58"/>
  <c r="CK258" i="58"/>
  <c r="CG258" i="58"/>
  <c r="CD258" i="58"/>
  <c r="CA258" i="58"/>
  <c r="BW258" i="58"/>
  <c r="BS258" i="58"/>
  <c r="BO258" i="58"/>
  <c r="BL258" i="58"/>
  <c r="BG258" i="58"/>
  <c r="BD258" i="58"/>
  <c r="BA258" i="58"/>
  <c r="AX258" i="58"/>
  <c r="AT258" i="58"/>
  <c r="AQ258" i="58"/>
  <c r="AM258" i="58"/>
  <c r="AJ258" i="58"/>
  <c r="AG258" i="58"/>
  <c r="AD258" i="58"/>
  <c r="AA258" i="58"/>
  <c r="V258" i="58"/>
  <c r="Q258" i="58"/>
  <c r="N258" i="58"/>
  <c r="L258" i="58"/>
  <c r="J258" i="58"/>
  <c r="FW94" i="58"/>
  <c r="FS94" i="58"/>
  <c r="FO94" i="58"/>
  <c r="FJ94" i="58"/>
  <c r="FE94" i="58"/>
  <c r="FB94" i="58"/>
  <c r="EX94" i="58"/>
  <c r="ET94" i="58"/>
  <c r="EP94" i="58"/>
  <c r="EJ94" i="58"/>
  <c r="EF94" i="58"/>
  <c r="EB94" i="58"/>
  <c r="DY94" i="58"/>
  <c r="DV94" i="58"/>
  <c r="DS94" i="58"/>
  <c r="DP94" i="58"/>
  <c r="DM94" i="58"/>
  <c r="DJ94" i="58"/>
  <c r="DF94" i="58"/>
  <c r="DC94" i="58"/>
  <c r="CX94" i="58"/>
  <c r="CT94" i="58"/>
  <c r="CO94" i="58"/>
  <c r="CK94" i="58"/>
  <c r="CG94" i="58"/>
  <c r="CD94" i="58"/>
  <c r="CA94" i="58"/>
  <c r="BW94" i="58"/>
  <c r="BS94" i="58"/>
  <c r="BO94" i="58"/>
  <c r="BL94" i="58"/>
  <c r="BG94" i="58"/>
  <c r="BD94" i="58"/>
  <c r="BA94" i="58"/>
  <c r="AX94" i="58"/>
  <c r="AT94" i="58"/>
  <c r="AQ94" i="58"/>
  <c r="AM94" i="58"/>
  <c r="AJ94" i="58"/>
  <c r="AG94" i="58"/>
  <c r="AD94" i="58"/>
  <c r="AA94" i="58"/>
  <c r="V94" i="58"/>
  <c r="Q94" i="58"/>
  <c r="N94" i="58"/>
  <c r="L94" i="58"/>
  <c r="J94" i="58"/>
  <c r="FW270" i="58"/>
  <c r="FS270" i="58"/>
  <c r="FO270" i="58"/>
  <c r="FJ270" i="58"/>
  <c r="FE270" i="58"/>
  <c r="FB270" i="58"/>
  <c r="EX270" i="58"/>
  <c r="ET270" i="58"/>
  <c r="EP270" i="58"/>
  <c r="EJ270" i="58"/>
  <c r="EF270" i="58"/>
  <c r="EK270" i="58" s="1"/>
  <c r="EB270" i="58"/>
  <c r="DY270" i="58"/>
  <c r="DV270" i="58"/>
  <c r="DS270" i="58"/>
  <c r="DP270" i="58"/>
  <c r="DM270" i="58"/>
  <c r="DJ270" i="58"/>
  <c r="DF270" i="58"/>
  <c r="DC270" i="58"/>
  <c r="CX270" i="58"/>
  <c r="CT270" i="58"/>
  <c r="CO270" i="58"/>
  <c r="CP270" i="58" s="1"/>
  <c r="CK270" i="58"/>
  <c r="CG270" i="58"/>
  <c r="CD270" i="58"/>
  <c r="CA270" i="58"/>
  <c r="BW270" i="58"/>
  <c r="BS270" i="58"/>
  <c r="BO270" i="58"/>
  <c r="BL270" i="58"/>
  <c r="BG270" i="58"/>
  <c r="BD270" i="58"/>
  <c r="BA270" i="58"/>
  <c r="AX270" i="58"/>
  <c r="AT270" i="58"/>
  <c r="AQ270" i="58"/>
  <c r="AM270" i="58"/>
  <c r="AJ270" i="58"/>
  <c r="AG270" i="58"/>
  <c r="AD270" i="58"/>
  <c r="AA270" i="58"/>
  <c r="V270" i="58"/>
  <c r="Q270" i="58"/>
  <c r="N270" i="58"/>
  <c r="L270" i="58"/>
  <c r="J270" i="58"/>
  <c r="FW59" i="58"/>
  <c r="FS59" i="58"/>
  <c r="FO59" i="58"/>
  <c r="FJ59" i="58"/>
  <c r="FE59" i="58"/>
  <c r="FB59" i="58"/>
  <c r="EX59" i="58"/>
  <c r="ET59" i="58"/>
  <c r="EP59" i="58"/>
  <c r="EJ59" i="58"/>
  <c r="EF59" i="58"/>
  <c r="EB59" i="58"/>
  <c r="DY59" i="58"/>
  <c r="DV59" i="58"/>
  <c r="DS59" i="58"/>
  <c r="DP59" i="58"/>
  <c r="DM59" i="58"/>
  <c r="DJ59" i="58"/>
  <c r="DF59" i="58"/>
  <c r="DC59" i="58"/>
  <c r="CX59" i="58"/>
  <c r="CT59" i="58"/>
  <c r="CO59" i="58"/>
  <c r="CK59" i="58"/>
  <c r="CP59" i="58" s="1"/>
  <c r="CG59" i="58"/>
  <c r="CD59" i="58"/>
  <c r="CA59" i="58"/>
  <c r="BW59" i="58"/>
  <c r="BS59" i="58"/>
  <c r="BO59" i="58"/>
  <c r="BL59" i="58"/>
  <c r="BG59" i="58"/>
  <c r="BD59" i="58"/>
  <c r="BA59" i="58"/>
  <c r="AX59" i="58"/>
  <c r="AT59" i="58"/>
  <c r="AQ59" i="58"/>
  <c r="AM59" i="58"/>
  <c r="AJ59" i="58"/>
  <c r="AG59" i="58"/>
  <c r="AD59" i="58"/>
  <c r="AA59" i="58"/>
  <c r="V59" i="58"/>
  <c r="Q59" i="58"/>
  <c r="N59" i="58"/>
  <c r="L59" i="58"/>
  <c r="J59" i="58"/>
  <c r="FW207" i="58"/>
  <c r="FS207" i="58"/>
  <c r="FO207" i="58"/>
  <c r="FJ207" i="58"/>
  <c r="FE207" i="58"/>
  <c r="FB207" i="58"/>
  <c r="EX207" i="58"/>
  <c r="ET207" i="58"/>
  <c r="EP207" i="58"/>
  <c r="EJ207" i="58"/>
  <c r="EF207" i="58"/>
  <c r="EB207" i="58"/>
  <c r="DY207" i="58"/>
  <c r="DV207" i="58"/>
  <c r="DS207" i="58"/>
  <c r="DP207" i="58"/>
  <c r="DM207" i="58"/>
  <c r="DJ207" i="58"/>
  <c r="DF207" i="58"/>
  <c r="DC207" i="58"/>
  <c r="CX207" i="58"/>
  <c r="CT207" i="58"/>
  <c r="CO207" i="58"/>
  <c r="CK207" i="58"/>
  <c r="CG207" i="58"/>
  <c r="CD207" i="58"/>
  <c r="CA207" i="58"/>
  <c r="BW207" i="58"/>
  <c r="BS207" i="58"/>
  <c r="BX207" i="58" s="1"/>
  <c r="BO207" i="58"/>
  <c r="BL207" i="58"/>
  <c r="BG207" i="58"/>
  <c r="BD207" i="58"/>
  <c r="BA207" i="58"/>
  <c r="AX207" i="58"/>
  <c r="AT207" i="58"/>
  <c r="AQ207" i="58"/>
  <c r="AM207" i="58"/>
  <c r="AJ207" i="58"/>
  <c r="AG207" i="58"/>
  <c r="AD207" i="58"/>
  <c r="AA207" i="58"/>
  <c r="V207" i="58"/>
  <c r="Q207" i="58"/>
  <c r="N207" i="58"/>
  <c r="L207" i="58"/>
  <c r="J207" i="58"/>
  <c r="FW246" i="58"/>
  <c r="FS246" i="58"/>
  <c r="FO246" i="58"/>
  <c r="FJ246" i="58"/>
  <c r="FE246" i="58"/>
  <c r="FB246" i="58"/>
  <c r="EX246" i="58"/>
  <c r="ET246" i="58"/>
  <c r="EP246" i="58"/>
  <c r="EJ246" i="58"/>
  <c r="EF246" i="58"/>
  <c r="EB246" i="58"/>
  <c r="DY246" i="58"/>
  <c r="DV246" i="58"/>
  <c r="DS246" i="58"/>
  <c r="DP246" i="58"/>
  <c r="DM246" i="58"/>
  <c r="DJ246" i="58"/>
  <c r="DF246" i="58"/>
  <c r="DC246" i="58"/>
  <c r="CX246" i="58"/>
  <c r="CT246" i="58"/>
  <c r="CY246" i="58" s="1"/>
  <c r="CO246" i="58"/>
  <c r="CK246" i="58"/>
  <c r="CP246" i="58" s="1"/>
  <c r="CG246" i="58"/>
  <c r="CD246" i="58"/>
  <c r="CA246" i="58"/>
  <c r="BW246" i="58"/>
  <c r="BS246" i="58"/>
  <c r="BO246" i="58"/>
  <c r="BL246" i="58"/>
  <c r="BG246" i="58"/>
  <c r="BD246" i="58"/>
  <c r="BA246" i="58"/>
  <c r="AX246" i="58"/>
  <c r="AT246" i="58"/>
  <c r="AQ246" i="58"/>
  <c r="AM246" i="58"/>
  <c r="AJ246" i="58"/>
  <c r="AG246" i="58"/>
  <c r="AD246" i="58"/>
  <c r="AA246" i="58"/>
  <c r="V246" i="58"/>
  <c r="Q246" i="58"/>
  <c r="N246" i="58"/>
  <c r="L246" i="58"/>
  <c r="J246" i="58"/>
  <c r="FW19" i="58"/>
  <c r="FS19" i="58"/>
  <c r="FO19" i="58"/>
  <c r="FJ19" i="58"/>
  <c r="FE19" i="58"/>
  <c r="FB19" i="58"/>
  <c r="EX19" i="58"/>
  <c r="ET19" i="58"/>
  <c r="EP19" i="58"/>
  <c r="EJ19" i="58"/>
  <c r="EF19" i="58"/>
  <c r="EB19" i="58"/>
  <c r="DY19" i="58"/>
  <c r="DV19" i="58"/>
  <c r="DS19" i="58"/>
  <c r="DP19" i="58"/>
  <c r="DM19" i="58"/>
  <c r="DJ19" i="58"/>
  <c r="DF19" i="58"/>
  <c r="DC19" i="58"/>
  <c r="CX19" i="58"/>
  <c r="CT19" i="58"/>
  <c r="CO19" i="58"/>
  <c r="CK19" i="58"/>
  <c r="CG19" i="58"/>
  <c r="CD19" i="58"/>
  <c r="CA19" i="58"/>
  <c r="BW19" i="58"/>
  <c r="BS19" i="58"/>
  <c r="BX19" i="58" s="1"/>
  <c r="BO19" i="58"/>
  <c r="BL19" i="58"/>
  <c r="BG19" i="58"/>
  <c r="BD19" i="58"/>
  <c r="BA19" i="58"/>
  <c r="AX19" i="58"/>
  <c r="AT19" i="58"/>
  <c r="AQ19" i="58"/>
  <c r="AM19" i="58"/>
  <c r="AJ19" i="58"/>
  <c r="AG19" i="58"/>
  <c r="AD19" i="58"/>
  <c r="AA19" i="58"/>
  <c r="V19" i="58"/>
  <c r="Q19" i="58"/>
  <c r="N19" i="58"/>
  <c r="L19" i="58"/>
  <c r="J19" i="58"/>
  <c r="FW48" i="58"/>
  <c r="FS48" i="58"/>
  <c r="FO48" i="58"/>
  <c r="FJ48" i="58"/>
  <c r="FE48" i="58"/>
  <c r="FB48" i="58"/>
  <c r="EX48" i="58"/>
  <c r="ET48" i="58"/>
  <c r="EP48" i="58"/>
  <c r="EJ48" i="58"/>
  <c r="EK48" i="58" s="1"/>
  <c r="EF48" i="58"/>
  <c r="EB48" i="58"/>
  <c r="DY48" i="58"/>
  <c r="DV48" i="58"/>
  <c r="DS48" i="58"/>
  <c r="DP48" i="58"/>
  <c r="DM48" i="58"/>
  <c r="DJ48" i="58"/>
  <c r="DF48" i="58"/>
  <c r="DC48" i="58"/>
  <c r="CX48" i="58"/>
  <c r="CT48" i="58"/>
  <c r="CO48" i="58"/>
  <c r="CK48" i="58"/>
  <c r="CG48" i="58"/>
  <c r="CD48" i="58"/>
  <c r="CA48" i="58"/>
  <c r="BW48" i="58"/>
  <c r="BS48" i="58"/>
  <c r="BO48" i="58"/>
  <c r="BL48" i="58"/>
  <c r="BG48" i="58"/>
  <c r="BD48" i="58"/>
  <c r="BA48" i="58"/>
  <c r="AX48" i="58"/>
  <c r="AT48" i="58"/>
  <c r="AQ48" i="58"/>
  <c r="AM48" i="58"/>
  <c r="AJ48" i="58"/>
  <c r="AG48" i="58"/>
  <c r="AD48" i="58"/>
  <c r="AA48" i="58"/>
  <c r="V48" i="58"/>
  <c r="Q48" i="58"/>
  <c r="N48" i="58"/>
  <c r="L48" i="58"/>
  <c r="J48" i="58"/>
  <c r="FW202" i="58"/>
  <c r="FS202" i="58"/>
  <c r="FO202" i="58"/>
  <c r="FJ202" i="58"/>
  <c r="FE202" i="58"/>
  <c r="FB202" i="58"/>
  <c r="EX202" i="58"/>
  <c r="ET202" i="58"/>
  <c r="EP202" i="58"/>
  <c r="EJ202" i="58"/>
  <c r="EF202" i="58"/>
  <c r="EB202" i="58"/>
  <c r="DY202" i="58"/>
  <c r="DV202" i="58"/>
  <c r="DS202" i="58"/>
  <c r="DP202" i="58"/>
  <c r="DM202" i="58"/>
  <c r="DJ202" i="58"/>
  <c r="DF202" i="58"/>
  <c r="DC202" i="58"/>
  <c r="CX202" i="58"/>
  <c r="CT202" i="58"/>
  <c r="CO202" i="58"/>
  <c r="CK202" i="58"/>
  <c r="CG202" i="58"/>
  <c r="CD202" i="58"/>
  <c r="CA202" i="58"/>
  <c r="BW202" i="58"/>
  <c r="BS202" i="58"/>
  <c r="BO202" i="58"/>
  <c r="BL202" i="58"/>
  <c r="BG202" i="58"/>
  <c r="BD202" i="58"/>
  <c r="BA202" i="58"/>
  <c r="AX202" i="58"/>
  <c r="AT202" i="58"/>
  <c r="AQ202" i="58"/>
  <c r="AM202" i="58"/>
  <c r="AJ202" i="58"/>
  <c r="AG202" i="58"/>
  <c r="AD202" i="58"/>
  <c r="AA202" i="58"/>
  <c r="V202" i="58"/>
  <c r="Q202" i="58"/>
  <c r="N202" i="58"/>
  <c r="L202" i="58"/>
  <c r="J202" i="58"/>
  <c r="FW194" i="58"/>
  <c r="FS194" i="58"/>
  <c r="FO194" i="58"/>
  <c r="FJ194" i="58"/>
  <c r="FE194" i="58"/>
  <c r="FB194" i="58"/>
  <c r="EX194" i="58"/>
  <c r="ET194" i="58"/>
  <c r="EP194" i="58"/>
  <c r="EJ194" i="58"/>
  <c r="EF194" i="58"/>
  <c r="EB194" i="58"/>
  <c r="DY194" i="58"/>
  <c r="DV194" i="58"/>
  <c r="DS194" i="58"/>
  <c r="DP194" i="58"/>
  <c r="DM194" i="58"/>
  <c r="DJ194" i="58"/>
  <c r="DF194" i="58"/>
  <c r="DC194" i="58"/>
  <c r="CX194" i="58"/>
  <c r="CT194" i="58"/>
  <c r="CY194" i="58" s="1"/>
  <c r="CO194" i="58"/>
  <c r="CK194" i="58"/>
  <c r="CP194" i="58" s="1"/>
  <c r="CG194" i="58"/>
  <c r="CD194" i="58"/>
  <c r="CA194" i="58"/>
  <c r="BW194" i="58"/>
  <c r="BS194" i="58"/>
  <c r="BO194" i="58"/>
  <c r="BL194" i="58"/>
  <c r="BG194" i="58"/>
  <c r="BD194" i="58"/>
  <c r="BA194" i="58"/>
  <c r="AX194" i="58"/>
  <c r="AT194" i="58"/>
  <c r="AQ194" i="58"/>
  <c r="AM194" i="58"/>
  <c r="AJ194" i="58"/>
  <c r="AG194" i="58"/>
  <c r="AD194" i="58"/>
  <c r="AA194" i="58"/>
  <c r="V194" i="58"/>
  <c r="Q194" i="58"/>
  <c r="N194" i="58"/>
  <c r="L194" i="58"/>
  <c r="J194" i="58"/>
  <c r="FW139" i="58"/>
  <c r="FS139" i="58"/>
  <c r="FO139" i="58"/>
  <c r="FJ139" i="58"/>
  <c r="FE139" i="58"/>
  <c r="FB139" i="58"/>
  <c r="EX139" i="58"/>
  <c r="ET139" i="58"/>
  <c r="EP139" i="58"/>
  <c r="EJ139" i="58"/>
  <c r="EF139" i="58"/>
  <c r="EB139" i="58"/>
  <c r="DY139" i="58"/>
  <c r="DV139" i="58"/>
  <c r="DS139" i="58"/>
  <c r="DP139" i="58"/>
  <c r="DM139" i="58"/>
  <c r="DJ139" i="58"/>
  <c r="DF139" i="58"/>
  <c r="DC139" i="58"/>
  <c r="CX139" i="58"/>
  <c r="CT139" i="58"/>
  <c r="CO139" i="58"/>
  <c r="CK139" i="58"/>
  <c r="CG139" i="58"/>
  <c r="CD139" i="58"/>
  <c r="CA139" i="58"/>
  <c r="BW139" i="58"/>
  <c r="BS139" i="58"/>
  <c r="BO139" i="58"/>
  <c r="BL139" i="58"/>
  <c r="BG139" i="58"/>
  <c r="BD139" i="58"/>
  <c r="BA139" i="58"/>
  <c r="AX139" i="58"/>
  <c r="AT139" i="58"/>
  <c r="AQ139" i="58"/>
  <c r="AM139" i="58"/>
  <c r="AJ139" i="58"/>
  <c r="AG139" i="58"/>
  <c r="AD139" i="58"/>
  <c r="AA139" i="58"/>
  <c r="V139" i="58"/>
  <c r="Q139" i="58"/>
  <c r="N139" i="58"/>
  <c r="L139" i="58"/>
  <c r="J139" i="58"/>
  <c r="FW265" i="58"/>
  <c r="FS265" i="58"/>
  <c r="FO265" i="58"/>
  <c r="FJ265" i="58"/>
  <c r="FE265" i="58"/>
  <c r="FB265" i="58"/>
  <c r="EX265" i="58"/>
  <c r="ET265" i="58"/>
  <c r="EP265" i="58"/>
  <c r="EJ265" i="58"/>
  <c r="EK265" i="58" s="1"/>
  <c r="EF265" i="58"/>
  <c r="EB265" i="58"/>
  <c r="DY265" i="58"/>
  <c r="DV265" i="58"/>
  <c r="DS265" i="58"/>
  <c r="DP265" i="58"/>
  <c r="DM265" i="58"/>
  <c r="DJ265" i="58"/>
  <c r="DF265" i="58"/>
  <c r="DC265" i="58"/>
  <c r="CX265" i="58"/>
  <c r="CT265" i="58"/>
  <c r="CO265" i="58"/>
  <c r="CK265" i="58"/>
  <c r="CG265" i="58"/>
  <c r="CD265" i="58"/>
  <c r="CA265" i="58"/>
  <c r="BW265" i="58"/>
  <c r="BS265" i="58"/>
  <c r="BO265" i="58"/>
  <c r="BL265" i="58"/>
  <c r="BG265" i="58"/>
  <c r="BD265" i="58"/>
  <c r="BA265" i="58"/>
  <c r="AX265" i="58"/>
  <c r="AT265" i="58"/>
  <c r="AQ265" i="58"/>
  <c r="AM265" i="58"/>
  <c r="AJ265" i="58"/>
  <c r="AG265" i="58"/>
  <c r="AD265" i="58"/>
  <c r="AA265" i="58"/>
  <c r="V265" i="58"/>
  <c r="Q265" i="58"/>
  <c r="N265" i="58"/>
  <c r="L265" i="58"/>
  <c r="J265" i="58"/>
  <c r="FW295" i="58"/>
  <c r="FS295" i="58"/>
  <c r="FO295" i="58"/>
  <c r="FJ295" i="58"/>
  <c r="FE295" i="58"/>
  <c r="FB295" i="58"/>
  <c r="EX295" i="58"/>
  <c r="ET295" i="58"/>
  <c r="EP295" i="58"/>
  <c r="EJ295" i="58"/>
  <c r="EF295" i="58"/>
  <c r="EB295" i="58"/>
  <c r="DY295" i="58"/>
  <c r="DV295" i="58"/>
  <c r="DS295" i="58"/>
  <c r="DP295" i="58"/>
  <c r="DM295" i="58"/>
  <c r="DJ295" i="58"/>
  <c r="DF295" i="58"/>
  <c r="DC295" i="58"/>
  <c r="CX295" i="58"/>
  <c r="CT295" i="58"/>
  <c r="CO295" i="58"/>
  <c r="CK295" i="58"/>
  <c r="CG295" i="58"/>
  <c r="CD295" i="58"/>
  <c r="CA295" i="58"/>
  <c r="BW295" i="58"/>
  <c r="BS295" i="58"/>
  <c r="BX295" i="58" s="1"/>
  <c r="BO295" i="58"/>
  <c r="BL295" i="58"/>
  <c r="BG295" i="58"/>
  <c r="BD295" i="58"/>
  <c r="BA295" i="58"/>
  <c r="AX295" i="58"/>
  <c r="AT295" i="58"/>
  <c r="AQ295" i="58"/>
  <c r="AM295" i="58"/>
  <c r="AJ295" i="58"/>
  <c r="AG295" i="58"/>
  <c r="AD295" i="58"/>
  <c r="AA295" i="58"/>
  <c r="V295" i="58"/>
  <c r="Q295" i="58"/>
  <c r="N295" i="58"/>
  <c r="L295" i="58"/>
  <c r="J295" i="58"/>
  <c r="FW35" i="58"/>
  <c r="FS35" i="58"/>
  <c r="FO35" i="58"/>
  <c r="FJ35" i="58"/>
  <c r="FE35" i="58"/>
  <c r="FB35" i="58"/>
  <c r="EX35" i="58"/>
  <c r="ET35" i="58"/>
  <c r="EP35" i="58"/>
  <c r="EJ35" i="58"/>
  <c r="EF35" i="58"/>
  <c r="EB35" i="58"/>
  <c r="DY35" i="58"/>
  <c r="DV35" i="58"/>
  <c r="DS35" i="58"/>
  <c r="DP35" i="58"/>
  <c r="DM35" i="58"/>
  <c r="DJ35" i="58"/>
  <c r="DF35" i="58"/>
  <c r="DC35" i="58"/>
  <c r="CX35" i="58"/>
  <c r="CT35" i="58"/>
  <c r="CY35" i="58" s="1"/>
  <c r="CO35" i="58"/>
  <c r="CK35" i="58"/>
  <c r="CP35" i="58" s="1"/>
  <c r="CG35" i="58"/>
  <c r="CD35" i="58"/>
  <c r="CA35" i="58"/>
  <c r="BW35" i="58"/>
  <c r="BS35" i="58"/>
  <c r="BX35" i="58" s="1"/>
  <c r="BO35" i="58"/>
  <c r="BL35" i="58"/>
  <c r="BG35" i="58"/>
  <c r="BD35" i="58"/>
  <c r="BA35" i="58"/>
  <c r="AX35" i="58"/>
  <c r="AT35" i="58"/>
  <c r="AQ35" i="58"/>
  <c r="AM35" i="58"/>
  <c r="AJ35" i="58"/>
  <c r="AG35" i="58"/>
  <c r="AD35" i="58"/>
  <c r="AA35" i="58"/>
  <c r="V35" i="58"/>
  <c r="Q35" i="58"/>
  <c r="N35" i="58"/>
  <c r="L35" i="58"/>
  <c r="J35" i="58"/>
  <c r="FW250" i="58"/>
  <c r="FS250" i="58"/>
  <c r="FO250" i="58"/>
  <c r="FJ250" i="58"/>
  <c r="FE250" i="58"/>
  <c r="FB250" i="58"/>
  <c r="EX250" i="58"/>
  <c r="ET250" i="58"/>
  <c r="EP250" i="58"/>
  <c r="EJ250" i="58"/>
  <c r="EF250" i="58"/>
  <c r="EB250" i="58"/>
  <c r="DY250" i="58"/>
  <c r="DV250" i="58"/>
  <c r="DS250" i="58"/>
  <c r="DP250" i="58"/>
  <c r="DM250" i="58"/>
  <c r="DJ250" i="58"/>
  <c r="DF250" i="58"/>
  <c r="DC250" i="58"/>
  <c r="CX250" i="58"/>
  <c r="CT250" i="58"/>
  <c r="CO250" i="58"/>
  <c r="CK250" i="58"/>
  <c r="CG250" i="58"/>
  <c r="CD250" i="58"/>
  <c r="CA250" i="58"/>
  <c r="BW250" i="58"/>
  <c r="BS250" i="58"/>
  <c r="BO250" i="58"/>
  <c r="BL250" i="58"/>
  <c r="BG250" i="58"/>
  <c r="BD250" i="58"/>
  <c r="BA250" i="58"/>
  <c r="AX250" i="58"/>
  <c r="AT250" i="58"/>
  <c r="AQ250" i="58"/>
  <c r="AM250" i="58"/>
  <c r="AJ250" i="58"/>
  <c r="AG250" i="58"/>
  <c r="AD250" i="58"/>
  <c r="AA250" i="58"/>
  <c r="V250" i="58"/>
  <c r="Q250" i="58"/>
  <c r="N250" i="58"/>
  <c r="L250" i="58"/>
  <c r="J250" i="58"/>
  <c r="FW93" i="58"/>
  <c r="FS93" i="58"/>
  <c r="FO93" i="58"/>
  <c r="FJ93" i="58"/>
  <c r="FE93" i="58"/>
  <c r="FB93" i="58"/>
  <c r="EX93" i="58"/>
  <c r="ET93" i="58"/>
  <c r="EP93" i="58"/>
  <c r="EJ93" i="58"/>
  <c r="EF93" i="58"/>
  <c r="EK93" i="58" s="1"/>
  <c r="EB93" i="58"/>
  <c r="DY93" i="58"/>
  <c r="DV93" i="58"/>
  <c r="DS93" i="58"/>
  <c r="DP93" i="58"/>
  <c r="DM93" i="58"/>
  <c r="DJ93" i="58"/>
  <c r="DF93" i="58"/>
  <c r="DC93" i="58"/>
  <c r="CX93" i="58"/>
  <c r="CT93" i="58"/>
  <c r="CO93" i="58"/>
  <c r="CK93" i="58"/>
  <c r="CG93" i="58"/>
  <c r="CD93" i="58"/>
  <c r="CA93" i="58"/>
  <c r="BW93" i="58"/>
  <c r="BS93" i="58"/>
  <c r="BO93" i="58"/>
  <c r="BL93" i="58"/>
  <c r="BG93" i="58"/>
  <c r="BD93" i="58"/>
  <c r="BA93" i="58"/>
  <c r="AX93" i="58"/>
  <c r="AT93" i="58"/>
  <c r="AQ93" i="58"/>
  <c r="AM93" i="58"/>
  <c r="AJ93" i="58"/>
  <c r="AG93" i="58"/>
  <c r="AD93" i="58"/>
  <c r="AA93" i="58"/>
  <c r="V93" i="58"/>
  <c r="Q93" i="58"/>
  <c r="N93" i="58"/>
  <c r="L93" i="58"/>
  <c r="J93" i="58"/>
  <c r="FW160" i="58"/>
  <c r="FS160" i="58"/>
  <c r="FO160" i="58"/>
  <c r="FJ160" i="58"/>
  <c r="FE160" i="58"/>
  <c r="FB160" i="58"/>
  <c r="EX160" i="58"/>
  <c r="ET160" i="58"/>
  <c r="EP160" i="58"/>
  <c r="EJ160" i="58"/>
  <c r="EF160" i="58"/>
  <c r="EB160" i="58"/>
  <c r="DY160" i="58"/>
  <c r="DV160" i="58"/>
  <c r="DS160" i="58"/>
  <c r="DP160" i="58"/>
  <c r="DM160" i="58"/>
  <c r="DJ160" i="58"/>
  <c r="DF160" i="58"/>
  <c r="DC160" i="58"/>
  <c r="CX160" i="58"/>
  <c r="CT160" i="58"/>
  <c r="CO160" i="58"/>
  <c r="CK160" i="58"/>
  <c r="CP160" i="58" s="1"/>
  <c r="CG160" i="58"/>
  <c r="CD160" i="58"/>
  <c r="CA160" i="58"/>
  <c r="BW160" i="58"/>
  <c r="BX160" i="58" s="1"/>
  <c r="BS160" i="58"/>
  <c r="BO160" i="58"/>
  <c r="BL160" i="58"/>
  <c r="BG160" i="58"/>
  <c r="BD160" i="58"/>
  <c r="BA160" i="58"/>
  <c r="AX160" i="58"/>
  <c r="AT160" i="58"/>
  <c r="AQ160" i="58"/>
  <c r="AM160" i="58"/>
  <c r="AJ160" i="58"/>
  <c r="AG160" i="58"/>
  <c r="AD160" i="58"/>
  <c r="AA160" i="58"/>
  <c r="V160" i="58"/>
  <c r="Q160" i="58"/>
  <c r="N160" i="58"/>
  <c r="L160" i="58"/>
  <c r="J160" i="58"/>
  <c r="FW133" i="58"/>
  <c r="FS133" i="58"/>
  <c r="FO133" i="58"/>
  <c r="FJ133" i="58"/>
  <c r="FE133" i="58"/>
  <c r="FB133" i="58"/>
  <c r="EX133" i="58"/>
  <c r="ET133" i="58"/>
  <c r="EP133" i="58"/>
  <c r="EJ133" i="58"/>
  <c r="EF133" i="58"/>
  <c r="EB133" i="58"/>
  <c r="DY133" i="58"/>
  <c r="DV133" i="58"/>
  <c r="DS133" i="58"/>
  <c r="DP133" i="58"/>
  <c r="DM133" i="58"/>
  <c r="DJ133" i="58"/>
  <c r="DF133" i="58"/>
  <c r="DC133" i="58"/>
  <c r="CX133" i="58"/>
  <c r="CT133" i="58"/>
  <c r="CO133" i="58"/>
  <c r="CK133" i="58"/>
  <c r="CP133" i="58" s="1"/>
  <c r="CG133" i="58"/>
  <c r="CD133" i="58"/>
  <c r="CA133" i="58"/>
  <c r="BW133" i="58"/>
  <c r="BS133" i="58"/>
  <c r="BO133" i="58"/>
  <c r="BL133" i="58"/>
  <c r="BG133" i="58"/>
  <c r="BD133" i="58"/>
  <c r="BA133" i="58"/>
  <c r="AX133" i="58"/>
  <c r="AT133" i="58"/>
  <c r="AQ133" i="58"/>
  <c r="AM133" i="58"/>
  <c r="AJ133" i="58"/>
  <c r="AG133" i="58"/>
  <c r="AD133" i="58"/>
  <c r="AA133" i="58"/>
  <c r="V133" i="58"/>
  <c r="Q133" i="58"/>
  <c r="N133" i="58"/>
  <c r="L133" i="58"/>
  <c r="J133" i="58"/>
  <c r="FW64" i="58"/>
  <c r="FS64" i="58"/>
  <c r="FO64" i="58"/>
  <c r="FJ64" i="58"/>
  <c r="FE64" i="58"/>
  <c r="FB64" i="58"/>
  <c r="EX64" i="58"/>
  <c r="ET64" i="58"/>
  <c r="EP64" i="58"/>
  <c r="EJ64" i="58"/>
  <c r="EF64" i="58"/>
  <c r="EB64" i="58"/>
  <c r="DY64" i="58"/>
  <c r="DV64" i="58"/>
  <c r="DS64" i="58"/>
  <c r="DP64" i="58"/>
  <c r="DM64" i="58"/>
  <c r="DJ64" i="58"/>
  <c r="DF64" i="58"/>
  <c r="DC64" i="58"/>
  <c r="CX64" i="58"/>
  <c r="CT64" i="58"/>
  <c r="CO64" i="58"/>
  <c r="CK64" i="58"/>
  <c r="CG64" i="58"/>
  <c r="CD64" i="58"/>
  <c r="CA64" i="58"/>
  <c r="BW64" i="58"/>
  <c r="BS64" i="58"/>
  <c r="BX64" i="58" s="1"/>
  <c r="BO64" i="58"/>
  <c r="BL64" i="58"/>
  <c r="BG64" i="58"/>
  <c r="BD64" i="58"/>
  <c r="BA64" i="58"/>
  <c r="AX64" i="58"/>
  <c r="AT64" i="58"/>
  <c r="AQ64" i="58"/>
  <c r="AM64" i="58"/>
  <c r="AJ64" i="58"/>
  <c r="AG64" i="58"/>
  <c r="AD64" i="58"/>
  <c r="AA64" i="58"/>
  <c r="V64" i="58"/>
  <c r="Q64" i="58"/>
  <c r="N64" i="58"/>
  <c r="L64" i="58"/>
  <c r="J64" i="58"/>
  <c r="FW254" i="58"/>
  <c r="FS254" i="58"/>
  <c r="FO254" i="58"/>
  <c r="FJ254" i="58"/>
  <c r="FE254" i="58"/>
  <c r="FB254" i="58"/>
  <c r="EX254" i="58"/>
  <c r="ET254" i="58"/>
  <c r="EP254" i="58"/>
  <c r="EJ254" i="58"/>
  <c r="EF254" i="58"/>
  <c r="EB254" i="58"/>
  <c r="DY254" i="58"/>
  <c r="DV254" i="58"/>
  <c r="DS254" i="58"/>
  <c r="DP254" i="58"/>
  <c r="DM254" i="58"/>
  <c r="DJ254" i="58"/>
  <c r="DF254" i="58"/>
  <c r="DC254" i="58"/>
  <c r="CX254" i="58"/>
  <c r="CT254" i="58"/>
  <c r="CY254" i="58" s="1"/>
  <c r="CO254" i="58"/>
  <c r="CK254" i="58"/>
  <c r="CG254" i="58"/>
  <c r="CD254" i="58"/>
  <c r="CA254" i="58"/>
  <c r="BW254" i="58"/>
  <c r="BS254" i="58"/>
  <c r="BO254" i="58"/>
  <c r="BL254" i="58"/>
  <c r="BG254" i="58"/>
  <c r="BD254" i="58"/>
  <c r="BA254" i="58"/>
  <c r="AX254" i="58"/>
  <c r="AT254" i="58"/>
  <c r="AQ254" i="58"/>
  <c r="AM254" i="58"/>
  <c r="AJ254" i="58"/>
  <c r="AG254" i="58"/>
  <c r="AD254" i="58"/>
  <c r="AA254" i="58"/>
  <c r="V254" i="58"/>
  <c r="Q254" i="58"/>
  <c r="N254" i="58"/>
  <c r="L254" i="58"/>
  <c r="J254" i="58"/>
  <c r="FW178" i="58"/>
  <c r="FS178" i="58"/>
  <c r="FO178" i="58"/>
  <c r="FJ178" i="58"/>
  <c r="FE178" i="58"/>
  <c r="FB178" i="58"/>
  <c r="EX178" i="58"/>
  <c r="ET178" i="58"/>
  <c r="EP178" i="58"/>
  <c r="EJ178" i="58"/>
  <c r="EF178" i="58"/>
  <c r="EB178" i="58"/>
  <c r="DY178" i="58"/>
  <c r="DV178" i="58"/>
  <c r="DS178" i="58"/>
  <c r="DP178" i="58"/>
  <c r="DM178" i="58"/>
  <c r="DJ178" i="58"/>
  <c r="DF178" i="58"/>
  <c r="DC178" i="58"/>
  <c r="CX178" i="58"/>
  <c r="CT178" i="58"/>
  <c r="CO178" i="58"/>
  <c r="CK178" i="58"/>
  <c r="CG178" i="58"/>
  <c r="CD178" i="58"/>
  <c r="CA178" i="58"/>
  <c r="BW178" i="58"/>
  <c r="BS178" i="58"/>
  <c r="BO178" i="58"/>
  <c r="BL178" i="58"/>
  <c r="BG178" i="58"/>
  <c r="BD178" i="58"/>
  <c r="BA178" i="58"/>
  <c r="AX178" i="58"/>
  <c r="AT178" i="58"/>
  <c r="AQ178" i="58"/>
  <c r="AM178" i="58"/>
  <c r="AJ178" i="58"/>
  <c r="AG178" i="58"/>
  <c r="AD178" i="58"/>
  <c r="AA178" i="58"/>
  <c r="V178" i="58"/>
  <c r="Q178" i="58"/>
  <c r="N178" i="58"/>
  <c r="L178" i="58"/>
  <c r="J178" i="58"/>
  <c r="FW108" i="58"/>
  <c r="FS108" i="58"/>
  <c r="FO108" i="58"/>
  <c r="FJ108" i="58"/>
  <c r="FE108" i="58"/>
  <c r="FB108" i="58"/>
  <c r="EX108" i="58"/>
  <c r="ET108" i="58"/>
  <c r="EP108" i="58"/>
  <c r="EJ108" i="58"/>
  <c r="EF108" i="58"/>
  <c r="EB108" i="58"/>
  <c r="DY108" i="58"/>
  <c r="DV108" i="58"/>
  <c r="DS108" i="58"/>
  <c r="DP108" i="58"/>
  <c r="DM108" i="58"/>
  <c r="DJ108" i="58"/>
  <c r="DF108" i="58"/>
  <c r="DC108" i="58"/>
  <c r="CX108" i="58"/>
  <c r="CT108" i="58"/>
  <c r="CO108" i="58"/>
  <c r="CK108" i="58"/>
  <c r="CG108" i="58"/>
  <c r="CD108" i="58"/>
  <c r="CA108" i="58"/>
  <c r="BW108" i="58"/>
  <c r="BS108" i="58"/>
  <c r="BO108" i="58"/>
  <c r="BL108" i="58"/>
  <c r="BG108" i="58"/>
  <c r="BD108" i="58"/>
  <c r="BA108" i="58"/>
  <c r="AX108" i="58"/>
  <c r="AT108" i="58"/>
  <c r="AQ108" i="58"/>
  <c r="AM108" i="58"/>
  <c r="AJ108" i="58"/>
  <c r="AG108" i="58"/>
  <c r="AD108" i="58"/>
  <c r="AA108" i="58"/>
  <c r="V108" i="58"/>
  <c r="Q108" i="58"/>
  <c r="N108" i="58"/>
  <c r="L108" i="58"/>
  <c r="J108" i="58"/>
  <c r="FW63" i="58"/>
  <c r="FS63" i="58"/>
  <c r="FO63" i="58"/>
  <c r="FJ63" i="58"/>
  <c r="FE63" i="58"/>
  <c r="FB63" i="58"/>
  <c r="EX63" i="58"/>
  <c r="ET63" i="58"/>
  <c r="EP63" i="58"/>
  <c r="EJ63" i="58"/>
  <c r="EF63" i="58"/>
  <c r="EB63" i="58"/>
  <c r="DY63" i="58"/>
  <c r="DV63" i="58"/>
  <c r="DS63" i="58"/>
  <c r="DP63" i="58"/>
  <c r="DM63" i="58"/>
  <c r="DJ63" i="58"/>
  <c r="DF63" i="58"/>
  <c r="DC63" i="58"/>
  <c r="CX63" i="58"/>
  <c r="CT63" i="58"/>
  <c r="CO63" i="58"/>
  <c r="CK63" i="58"/>
  <c r="CG63" i="58"/>
  <c r="CD63" i="58"/>
  <c r="CA63" i="58"/>
  <c r="BW63" i="58"/>
  <c r="BS63" i="58"/>
  <c r="BO63" i="58"/>
  <c r="BL63" i="58"/>
  <c r="BG63" i="58"/>
  <c r="BD63" i="58"/>
  <c r="BA63" i="58"/>
  <c r="AX63" i="58"/>
  <c r="AT63" i="58"/>
  <c r="AQ63" i="58"/>
  <c r="AM63" i="58"/>
  <c r="AJ63" i="58"/>
  <c r="AG63" i="58"/>
  <c r="AD63" i="58"/>
  <c r="AA63" i="58"/>
  <c r="V63" i="58"/>
  <c r="Q63" i="58"/>
  <c r="N63" i="58"/>
  <c r="L63" i="58"/>
  <c r="J63" i="58"/>
  <c r="FW238" i="58"/>
  <c r="FS238" i="58"/>
  <c r="FO238" i="58"/>
  <c r="FJ238" i="58"/>
  <c r="FE238" i="58"/>
  <c r="FB238" i="58"/>
  <c r="EX238" i="58"/>
  <c r="ET238" i="58"/>
  <c r="EP238" i="58"/>
  <c r="EJ238" i="58"/>
  <c r="EF238" i="58"/>
  <c r="EB238" i="58"/>
  <c r="DY238" i="58"/>
  <c r="DV238" i="58"/>
  <c r="DS238" i="58"/>
  <c r="DP238" i="58"/>
  <c r="DM238" i="58"/>
  <c r="DJ238" i="58"/>
  <c r="DF238" i="58"/>
  <c r="DC238" i="58"/>
  <c r="CX238" i="58"/>
  <c r="CT238" i="58"/>
  <c r="CO238" i="58"/>
  <c r="CK238" i="58"/>
  <c r="CG238" i="58"/>
  <c r="CD238" i="58"/>
  <c r="CA238" i="58"/>
  <c r="BW238" i="58"/>
  <c r="BS238" i="58"/>
  <c r="BO238" i="58"/>
  <c r="BL238" i="58"/>
  <c r="BG238" i="58"/>
  <c r="BD238" i="58"/>
  <c r="BA238" i="58"/>
  <c r="AX238" i="58"/>
  <c r="AT238" i="58"/>
  <c r="AQ238" i="58"/>
  <c r="AM238" i="58"/>
  <c r="AJ238" i="58"/>
  <c r="AG238" i="58"/>
  <c r="AD238" i="58"/>
  <c r="AA238" i="58"/>
  <c r="V238" i="58"/>
  <c r="Q238" i="58"/>
  <c r="N238" i="58"/>
  <c r="L238" i="58"/>
  <c r="J238" i="58"/>
  <c r="FW103" i="58"/>
  <c r="FS103" i="58"/>
  <c r="FO103" i="58"/>
  <c r="FJ103" i="58"/>
  <c r="FE103" i="58"/>
  <c r="FB103" i="58"/>
  <c r="EX103" i="58"/>
  <c r="ET103" i="58"/>
  <c r="EP103" i="58"/>
  <c r="EJ103" i="58"/>
  <c r="EF103" i="58"/>
  <c r="EB103" i="58"/>
  <c r="DY103" i="58"/>
  <c r="DV103" i="58"/>
  <c r="DS103" i="58"/>
  <c r="DP103" i="58"/>
  <c r="DM103" i="58"/>
  <c r="DJ103" i="58"/>
  <c r="DF103" i="58"/>
  <c r="DC103" i="58"/>
  <c r="CX103" i="58"/>
  <c r="CT103" i="58"/>
  <c r="CO103" i="58"/>
  <c r="CK103" i="58"/>
  <c r="CG103" i="58"/>
  <c r="CD103" i="58"/>
  <c r="CA103" i="58"/>
  <c r="BW103" i="58"/>
  <c r="BS103" i="58"/>
  <c r="BO103" i="58"/>
  <c r="BL103" i="58"/>
  <c r="BG103" i="58"/>
  <c r="BD103" i="58"/>
  <c r="BA103" i="58"/>
  <c r="AX103" i="58"/>
  <c r="AT103" i="58"/>
  <c r="AQ103" i="58"/>
  <c r="AM103" i="58"/>
  <c r="AJ103" i="58"/>
  <c r="AG103" i="58"/>
  <c r="AD103" i="58"/>
  <c r="AA103" i="58"/>
  <c r="V103" i="58"/>
  <c r="Q103" i="58"/>
  <c r="N103" i="58"/>
  <c r="L103" i="58"/>
  <c r="J103" i="58"/>
  <c r="FW128" i="58"/>
  <c r="FS128" i="58"/>
  <c r="FO128" i="58"/>
  <c r="FJ128" i="58"/>
  <c r="FE128" i="58"/>
  <c r="FB128" i="58"/>
  <c r="EX128" i="58"/>
  <c r="ET128" i="58"/>
  <c r="EP128" i="58"/>
  <c r="EJ128" i="58"/>
  <c r="EF128" i="58"/>
  <c r="EB128" i="58"/>
  <c r="DY128" i="58"/>
  <c r="DV128" i="58"/>
  <c r="DS128" i="58"/>
  <c r="DP128" i="58"/>
  <c r="DM128" i="58"/>
  <c r="DJ128" i="58"/>
  <c r="DF128" i="58"/>
  <c r="DC128" i="58"/>
  <c r="CX128" i="58"/>
  <c r="CT128" i="58"/>
  <c r="CO128" i="58"/>
  <c r="CK128" i="58"/>
  <c r="CG128" i="58"/>
  <c r="CD128" i="58"/>
  <c r="CA128" i="58"/>
  <c r="BW128" i="58"/>
  <c r="BS128" i="58"/>
  <c r="BO128" i="58"/>
  <c r="BL128" i="58"/>
  <c r="BG128" i="58"/>
  <c r="BD128" i="58"/>
  <c r="BA128" i="58"/>
  <c r="AX128" i="58"/>
  <c r="AT128" i="58"/>
  <c r="AQ128" i="58"/>
  <c r="AM128" i="58"/>
  <c r="AJ128" i="58"/>
  <c r="AG128" i="58"/>
  <c r="AD128" i="58"/>
  <c r="AA128" i="58"/>
  <c r="V128" i="58"/>
  <c r="Q128" i="58"/>
  <c r="N128" i="58"/>
  <c r="L128" i="58"/>
  <c r="J128" i="58"/>
  <c r="FW97" i="58"/>
  <c r="FS97" i="58"/>
  <c r="FO97" i="58"/>
  <c r="FJ97" i="58"/>
  <c r="FE97" i="58"/>
  <c r="FB97" i="58"/>
  <c r="EX97" i="58"/>
  <c r="ET97" i="58"/>
  <c r="EP97" i="58"/>
  <c r="EJ97" i="58"/>
  <c r="EF97" i="58"/>
  <c r="EB97" i="58"/>
  <c r="DY97" i="58"/>
  <c r="DV97" i="58"/>
  <c r="DS97" i="58"/>
  <c r="DP97" i="58"/>
  <c r="DM97" i="58"/>
  <c r="DJ97" i="58"/>
  <c r="DF97" i="58"/>
  <c r="DC97" i="58"/>
  <c r="CX97" i="58"/>
  <c r="CT97" i="58"/>
  <c r="CO97" i="58"/>
  <c r="CK97" i="58"/>
  <c r="CG97" i="58"/>
  <c r="CD97" i="58"/>
  <c r="CA97" i="58"/>
  <c r="BW97" i="58"/>
  <c r="BS97" i="58"/>
  <c r="BO97" i="58"/>
  <c r="BL97" i="58"/>
  <c r="BG97" i="58"/>
  <c r="BD97" i="58"/>
  <c r="BA97" i="58"/>
  <c r="AX97" i="58"/>
  <c r="AT97" i="58"/>
  <c r="AQ97" i="58"/>
  <c r="AM97" i="58"/>
  <c r="AJ97" i="58"/>
  <c r="AG97" i="58"/>
  <c r="AD97" i="58"/>
  <c r="AA97" i="58"/>
  <c r="V97" i="58"/>
  <c r="Q97" i="58"/>
  <c r="N97" i="58"/>
  <c r="L97" i="58"/>
  <c r="J97" i="58"/>
  <c r="FW285" i="58"/>
  <c r="FS285" i="58"/>
  <c r="FO285" i="58"/>
  <c r="FJ285" i="58"/>
  <c r="FE285" i="58"/>
  <c r="FB285" i="58"/>
  <c r="EX285" i="58"/>
  <c r="ET285" i="58"/>
  <c r="EP285" i="58"/>
  <c r="EJ285" i="58"/>
  <c r="EF285" i="58"/>
  <c r="EB285" i="58"/>
  <c r="DY285" i="58"/>
  <c r="DV285" i="58"/>
  <c r="DS285" i="58"/>
  <c r="DP285" i="58"/>
  <c r="DM285" i="58"/>
  <c r="DJ285" i="58"/>
  <c r="DF285" i="58"/>
  <c r="DC285" i="58"/>
  <c r="CX285" i="58"/>
  <c r="CT285" i="58"/>
  <c r="CO285" i="58"/>
  <c r="CK285" i="58"/>
  <c r="CG285" i="58"/>
  <c r="CD285" i="58"/>
  <c r="CA285" i="58"/>
  <c r="BW285" i="58"/>
  <c r="BS285" i="58"/>
  <c r="BO285" i="58"/>
  <c r="BL285" i="58"/>
  <c r="BG285" i="58"/>
  <c r="BD285" i="58"/>
  <c r="BA285" i="58"/>
  <c r="AX285" i="58"/>
  <c r="AT285" i="58"/>
  <c r="AQ285" i="58"/>
  <c r="AM285" i="58"/>
  <c r="AJ285" i="58"/>
  <c r="AG285" i="58"/>
  <c r="AD285" i="58"/>
  <c r="AA285" i="58"/>
  <c r="V285" i="58"/>
  <c r="Q285" i="58"/>
  <c r="N285" i="58"/>
  <c r="L285" i="58"/>
  <c r="J285" i="58"/>
  <c r="FW31" i="58"/>
  <c r="FS31" i="58"/>
  <c r="FO31" i="58"/>
  <c r="FJ31" i="58"/>
  <c r="FE31" i="58"/>
  <c r="FB31" i="58"/>
  <c r="EX31" i="58"/>
  <c r="ET31" i="58"/>
  <c r="EP31" i="58"/>
  <c r="EJ31" i="58"/>
  <c r="EF31" i="58"/>
  <c r="EB31" i="58"/>
  <c r="DY31" i="58"/>
  <c r="DV31" i="58"/>
  <c r="DS31" i="58"/>
  <c r="DP31" i="58"/>
  <c r="DM31" i="58"/>
  <c r="DJ31" i="58"/>
  <c r="DF31" i="58"/>
  <c r="DC31" i="58"/>
  <c r="CX31" i="58"/>
  <c r="CT31" i="58"/>
  <c r="CO31" i="58"/>
  <c r="CK31" i="58"/>
  <c r="CG31" i="58"/>
  <c r="CD31" i="58"/>
  <c r="CA31" i="58"/>
  <c r="BW31" i="58"/>
  <c r="BS31" i="58"/>
  <c r="BO31" i="58"/>
  <c r="BL31" i="58"/>
  <c r="BG31" i="58"/>
  <c r="BD31" i="58"/>
  <c r="BA31" i="58"/>
  <c r="AX31" i="58"/>
  <c r="AT31" i="58"/>
  <c r="AQ31" i="58"/>
  <c r="AM31" i="58"/>
  <c r="AJ31" i="58"/>
  <c r="AG31" i="58"/>
  <c r="AD31" i="58"/>
  <c r="AA31" i="58"/>
  <c r="V31" i="58"/>
  <c r="Q31" i="58"/>
  <c r="N31" i="58"/>
  <c r="L31" i="58"/>
  <c r="J31" i="58"/>
  <c r="FW206" i="58"/>
  <c r="FS206" i="58"/>
  <c r="FO206" i="58"/>
  <c r="FJ206" i="58"/>
  <c r="FE206" i="58"/>
  <c r="FB206" i="58"/>
  <c r="EX206" i="58"/>
  <c r="ET206" i="58"/>
  <c r="EP206" i="58"/>
  <c r="EJ206" i="58"/>
  <c r="EF206" i="58"/>
  <c r="EB206" i="58"/>
  <c r="DY206" i="58"/>
  <c r="DV206" i="58"/>
  <c r="DS206" i="58"/>
  <c r="DP206" i="58"/>
  <c r="DM206" i="58"/>
  <c r="DJ206" i="58"/>
  <c r="DF206" i="58"/>
  <c r="DC206" i="58"/>
  <c r="CX206" i="58"/>
  <c r="CT206" i="58"/>
  <c r="CO206" i="58"/>
  <c r="CK206" i="58"/>
  <c r="CG206" i="58"/>
  <c r="CD206" i="58"/>
  <c r="CA206" i="58"/>
  <c r="BW206" i="58"/>
  <c r="BS206" i="58"/>
  <c r="BO206" i="58"/>
  <c r="BL206" i="58"/>
  <c r="BG206" i="58"/>
  <c r="BD206" i="58"/>
  <c r="BA206" i="58"/>
  <c r="AX206" i="58"/>
  <c r="AT206" i="58"/>
  <c r="AQ206" i="58"/>
  <c r="AM206" i="58"/>
  <c r="AJ206" i="58"/>
  <c r="AG206" i="58"/>
  <c r="AD206" i="58"/>
  <c r="AA206" i="58"/>
  <c r="V206" i="58"/>
  <c r="Q206" i="58"/>
  <c r="N206" i="58"/>
  <c r="L206" i="58"/>
  <c r="J206" i="58"/>
  <c r="FW136" i="58"/>
  <c r="FS136" i="58"/>
  <c r="FO136" i="58"/>
  <c r="FJ136" i="58"/>
  <c r="FE136" i="58"/>
  <c r="FB136" i="58"/>
  <c r="EX136" i="58"/>
  <c r="ET136" i="58"/>
  <c r="EP136" i="58"/>
  <c r="EJ136" i="58"/>
  <c r="EF136" i="58"/>
  <c r="EB136" i="58"/>
  <c r="DY136" i="58"/>
  <c r="DV136" i="58"/>
  <c r="DS136" i="58"/>
  <c r="DP136" i="58"/>
  <c r="DM136" i="58"/>
  <c r="DJ136" i="58"/>
  <c r="DF136" i="58"/>
  <c r="DC136" i="58"/>
  <c r="CX136" i="58"/>
  <c r="CT136" i="58"/>
  <c r="CO136" i="58"/>
  <c r="CK136" i="58"/>
  <c r="CG136" i="58"/>
  <c r="CD136" i="58"/>
  <c r="CA136" i="58"/>
  <c r="BW136" i="58"/>
  <c r="BS136" i="58"/>
  <c r="BO136" i="58"/>
  <c r="BL136" i="58"/>
  <c r="BG136" i="58"/>
  <c r="BD136" i="58"/>
  <c r="BA136" i="58"/>
  <c r="AX136" i="58"/>
  <c r="AT136" i="58"/>
  <c r="AQ136" i="58"/>
  <c r="AM136" i="58"/>
  <c r="AJ136" i="58"/>
  <c r="AG136" i="58"/>
  <c r="AD136" i="58"/>
  <c r="AA136" i="58"/>
  <c r="V136" i="58"/>
  <c r="Q136" i="58"/>
  <c r="N136" i="58"/>
  <c r="L136" i="58"/>
  <c r="J136" i="58"/>
  <c r="FW274" i="58"/>
  <c r="FS274" i="58"/>
  <c r="FO274" i="58"/>
  <c r="FJ274" i="58"/>
  <c r="FE274" i="58"/>
  <c r="FB274" i="58"/>
  <c r="EX274" i="58"/>
  <c r="ET274" i="58"/>
  <c r="EP274" i="58"/>
  <c r="EJ274" i="58"/>
  <c r="EF274" i="58"/>
  <c r="EB274" i="58"/>
  <c r="DY274" i="58"/>
  <c r="DV274" i="58"/>
  <c r="DS274" i="58"/>
  <c r="DP274" i="58"/>
  <c r="DM274" i="58"/>
  <c r="DJ274" i="58"/>
  <c r="DF274" i="58"/>
  <c r="DC274" i="58"/>
  <c r="CX274" i="58"/>
  <c r="CT274" i="58"/>
  <c r="CO274" i="58"/>
  <c r="CK274" i="58"/>
  <c r="CG274" i="58"/>
  <c r="CD274" i="58"/>
  <c r="CA274" i="58"/>
  <c r="BW274" i="58"/>
  <c r="BS274" i="58"/>
  <c r="BO274" i="58"/>
  <c r="BL274" i="58"/>
  <c r="BG274" i="58"/>
  <c r="BD274" i="58"/>
  <c r="BA274" i="58"/>
  <c r="AX274" i="58"/>
  <c r="AT274" i="58"/>
  <c r="AQ274" i="58"/>
  <c r="AM274" i="58"/>
  <c r="AJ274" i="58"/>
  <c r="AG274" i="58"/>
  <c r="AD274" i="58"/>
  <c r="AA274" i="58"/>
  <c r="V274" i="58"/>
  <c r="Q274" i="58"/>
  <c r="N274" i="58"/>
  <c r="L274" i="58"/>
  <c r="J274" i="58"/>
  <c r="FW261" i="58"/>
  <c r="FS261" i="58"/>
  <c r="FO261" i="58"/>
  <c r="FJ261" i="58"/>
  <c r="FE261" i="58"/>
  <c r="FB261" i="58"/>
  <c r="EX261" i="58"/>
  <c r="ET261" i="58"/>
  <c r="EP261" i="58"/>
  <c r="EJ261" i="58"/>
  <c r="EF261" i="58"/>
  <c r="EB261" i="58"/>
  <c r="DY261" i="58"/>
  <c r="DV261" i="58"/>
  <c r="DS261" i="58"/>
  <c r="DP261" i="58"/>
  <c r="DM261" i="58"/>
  <c r="DJ261" i="58"/>
  <c r="DF261" i="58"/>
  <c r="DC261" i="58"/>
  <c r="CX261" i="58"/>
  <c r="CT261" i="58"/>
  <c r="CO261" i="58"/>
  <c r="CP261" i="58" s="1"/>
  <c r="CK261" i="58"/>
  <c r="CG261" i="58"/>
  <c r="CD261" i="58"/>
  <c r="CA261" i="58"/>
  <c r="BW261" i="58"/>
  <c r="BS261" i="58"/>
  <c r="BO261" i="58"/>
  <c r="BL261" i="58"/>
  <c r="BG261" i="58"/>
  <c r="BD261" i="58"/>
  <c r="BA261" i="58"/>
  <c r="AX261" i="58"/>
  <c r="AT261" i="58"/>
  <c r="AQ261" i="58"/>
  <c r="AM261" i="58"/>
  <c r="AJ261" i="58"/>
  <c r="AG261" i="58"/>
  <c r="AD261" i="58"/>
  <c r="AA261" i="58"/>
  <c r="V261" i="58"/>
  <c r="Q261" i="58"/>
  <c r="N261" i="58"/>
  <c r="L261" i="58"/>
  <c r="J261" i="58"/>
  <c r="FW188" i="58"/>
  <c r="FS188" i="58"/>
  <c r="FO188" i="58"/>
  <c r="FJ188" i="58"/>
  <c r="FE188" i="58"/>
  <c r="FB188" i="58"/>
  <c r="EX188" i="58"/>
  <c r="ET188" i="58"/>
  <c r="EP188" i="58"/>
  <c r="EJ188" i="58"/>
  <c r="EF188" i="58"/>
  <c r="EB188" i="58"/>
  <c r="DY188" i="58"/>
  <c r="DV188" i="58"/>
  <c r="DS188" i="58"/>
  <c r="DP188" i="58"/>
  <c r="DM188" i="58"/>
  <c r="DJ188" i="58"/>
  <c r="DF188" i="58"/>
  <c r="DC188" i="58"/>
  <c r="CX188" i="58"/>
  <c r="CT188" i="58"/>
  <c r="CO188" i="58"/>
  <c r="CK188" i="58"/>
  <c r="CG188" i="58"/>
  <c r="CD188" i="58"/>
  <c r="CA188" i="58"/>
  <c r="BW188" i="58"/>
  <c r="BS188" i="58"/>
  <c r="BO188" i="58"/>
  <c r="BL188" i="58"/>
  <c r="BG188" i="58"/>
  <c r="BD188" i="58"/>
  <c r="BA188" i="58"/>
  <c r="AX188" i="58"/>
  <c r="AT188" i="58"/>
  <c r="AQ188" i="58"/>
  <c r="AM188" i="58"/>
  <c r="AJ188" i="58"/>
  <c r="AG188" i="58"/>
  <c r="AD188" i="58"/>
  <c r="AA188" i="58"/>
  <c r="V188" i="58"/>
  <c r="Q188" i="58"/>
  <c r="N188" i="58"/>
  <c r="L188" i="58"/>
  <c r="J188" i="58"/>
  <c r="FW198" i="58"/>
  <c r="FS198" i="58"/>
  <c r="FO198" i="58"/>
  <c r="FJ198" i="58"/>
  <c r="FE198" i="58"/>
  <c r="FB198" i="58"/>
  <c r="EX198" i="58"/>
  <c r="ET198" i="58"/>
  <c r="EP198" i="58"/>
  <c r="EJ198" i="58"/>
  <c r="EF198" i="58"/>
  <c r="EK198" i="58" s="1"/>
  <c r="EB198" i="58"/>
  <c r="DY198" i="58"/>
  <c r="DV198" i="58"/>
  <c r="DS198" i="58"/>
  <c r="DP198" i="58"/>
  <c r="DM198" i="58"/>
  <c r="DJ198" i="58"/>
  <c r="DF198" i="58"/>
  <c r="DC198" i="58"/>
  <c r="CX198" i="58"/>
  <c r="CT198" i="58"/>
  <c r="CO198" i="58"/>
  <c r="CK198" i="58"/>
  <c r="CG198" i="58"/>
  <c r="CD198" i="58"/>
  <c r="CA198" i="58"/>
  <c r="BW198" i="58"/>
  <c r="BS198" i="58"/>
  <c r="BX198" i="58" s="1"/>
  <c r="BO198" i="58"/>
  <c r="BL198" i="58"/>
  <c r="BG198" i="58"/>
  <c r="BD198" i="58"/>
  <c r="BA198" i="58"/>
  <c r="AX198" i="58"/>
  <c r="AT198" i="58"/>
  <c r="AQ198" i="58"/>
  <c r="AM198" i="58"/>
  <c r="AJ198" i="58"/>
  <c r="AG198" i="58"/>
  <c r="AD198" i="58"/>
  <c r="AA198" i="58"/>
  <c r="V198" i="58"/>
  <c r="Q198" i="58"/>
  <c r="N198" i="58"/>
  <c r="L198" i="58"/>
  <c r="J198" i="58"/>
  <c r="FW111" i="58"/>
  <c r="FS111" i="58"/>
  <c r="FO111" i="58"/>
  <c r="FJ111" i="58"/>
  <c r="FE111" i="58"/>
  <c r="FB111" i="58"/>
  <c r="EX111" i="58"/>
  <c r="ET111" i="58"/>
  <c r="EP111" i="58"/>
  <c r="EJ111" i="58"/>
  <c r="EF111" i="58"/>
  <c r="EB111" i="58"/>
  <c r="DY111" i="58"/>
  <c r="DV111" i="58"/>
  <c r="DS111" i="58"/>
  <c r="DP111" i="58"/>
  <c r="DM111" i="58"/>
  <c r="DJ111" i="58"/>
  <c r="DF111" i="58"/>
  <c r="DC111" i="58"/>
  <c r="CX111" i="58"/>
  <c r="CT111" i="58"/>
  <c r="CO111" i="58"/>
  <c r="CK111" i="58"/>
  <c r="CG111" i="58"/>
  <c r="CD111" i="58"/>
  <c r="CA111" i="58"/>
  <c r="BW111" i="58"/>
  <c r="BS111" i="58"/>
  <c r="BO111" i="58"/>
  <c r="BL111" i="58"/>
  <c r="BG111" i="58"/>
  <c r="BD111" i="58"/>
  <c r="BA111" i="58"/>
  <c r="AX111" i="58"/>
  <c r="AT111" i="58"/>
  <c r="AQ111" i="58"/>
  <c r="AM111" i="58"/>
  <c r="AJ111" i="58"/>
  <c r="AG111" i="58"/>
  <c r="AD111" i="58"/>
  <c r="AA111" i="58"/>
  <c r="V111" i="58"/>
  <c r="Q111" i="58"/>
  <c r="N111" i="58"/>
  <c r="L111" i="58"/>
  <c r="J111" i="58"/>
  <c r="FW132" i="58"/>
  <c r="FS132" i="58"/>
  <c r="FO132" i="58"/>
  <c r="FJ132" i="58"/>
  <c r="FE132" i="58"/>
  <c r="FB132" i="58"/>
  <c r="EX132" i="58"/>
  <c r="ET132" i="58"/>
  <c r="EP132" i="58"/>
  <c r="EJ132" i="58"/>
  <c r="EF132" i="58"/>
  <c r="EB132" i="58"/>
  <c r="DY132" i="58"/>
  <c r="DV132" i="58"/>
  <c r="DS132" i="58"/>
  <c r="DP132" i="58"/>
  <c r="DM132" i="58"/>
  <c r="DJ132" i="58"/>
  <c r="DF132" i="58"/>
  <c r="DC132" i="58"/>
  <c r="CX132" i="58"/>
  <c r="CT132" i="58"/>
  <c r="CO132" i="58"/>
  <c r="CP132" i="58" s="1"/>
  <c r="CK132" i="58"/>
  <c r="CG132" i="58"/>
  <c r="CD132" i="58"/>
  <c r="CA132" i="58"/>
  <c r="BW132" i="58"/>
  <c r="BS132" i="58"/>
  <c r="BX132" i="58" s="1"/>
  <c r="BO132" i="58"/>
  <c r="BL132" i="58"/>
  <c r="BG132" i="58"/>
  <c r="BD132" i="58"/>
  <c r="BA132" i="58"/>
  <c r="AX132" i="58"/>
  <c r="AT132" i="58"/>
  <c r="AQ132" i="58"/>
  <c r="AM132" i="58"/>
  <c r="AJ132" i="58"/>
  <c r="AG132" i="58"/>
  <c r="AD132" i="58"/>
  <c r="AA132" i="58"/>
  <c r="V132" i="58"/>
  <c r="Q132" i="58"/>
  <c r="N132" i="58"/>
  <c r="L132" i="58"/>
  <c r="J132" i="58"/>
  <c r="FW267" i="58"/>
  <c r="FS267" i="58"/>
  <c r="FO267" i="58"/>
  <c r="FJ267" i="58"/>
  <c r="FE267" i="58"/>
  <c r="FB267" i="58"/>
  <c r="EX267" i="58"/>
  <c r="ET267" i="58"/>
  <c r="EP267" i="58"/>
  <c r="EJ267" i="58"/>
  <c r="EF267" i="58"/>
  <c r="EB267" i="58"/>
  <c r="DY267" i="58"/>
  <c r="DV267" i="58"/>
  <c r="DS267" i="58"/>
  <c r="DP267" i="58"/>
  <c r="DM267" i="58"/>
  <c r="DJ267" i="58"/>
  <c r="DF267" i="58"/>
  <c r="DC267" i="58"/>
  <c r="CX267" i="58"/>
  <c r="CT267" i="58"/>
  <c r="CY267" i="58" s="1"/>
  <c r="CO267" i="58"/>
  <c r="CK267" i="58"/>
  <c r="CG267" i="58"/>
  <c r="CD267" i="58"/>
  <c r="CA267" i="58"/>
  <c r="BW267" i="58"/>
  <c r="BS267" i="58"/>
  <c r="BO267" i="58"/>
  <c r="BL267" i="58"/>
  <c r="BG267" i="58"/>
  <c r="BD267" i="58"/>
  <c r="BA267" i="58"/>
  <c r="AX267" i="58"/>
  <c r="AT267" i="58"/>
  <c r="AQ267" i="58"/>
  <c r="AM267" i="58"/>
  <c r="AJ267" i="58"/>
  <c r="AG267" i="58"/>
  <c r="AD267" i="58"/>
  <c r="AA267" i="58"/>
  <c r="V267" i="58"/>
  <c r="Q267" i="58"/>
  <c r="N267" i="58"/>
  <c r="L267" i="58"/>
  <c r="J267" i="58"/>
  <c r="FW179" i="58"/>
  <c r="FS179" i="58"/>
  <c r="FO179" i="58"/>
  <c r="FJ179" i="58"/>
  <c r="FE179" i="58"/>
  <c r="FB179" i="58"/>
  <c r="EX179" i="58"/>
  <c r="ET179" i="58"/>
  <c r="EP179" i="58"/>
  <c r="EJ179" i="58"/>
  <c r="EF179" i="58"/>
  <c r="EB179" i="58"/>
  <c r="DY179" i="58"/>
  <c r="DV179" i="58"/>
  <c r="DS179" i="58"/>
  <c r="DP179" i="58"/>
  <c r="DM179" i="58"/>
  <c r="DJ179" i="58"/>
  <c r="DF179" i="58"/>
  <c r="DC179" i="58"/>
  <c r="CX179" i="58"/>
  <c r="CT179" i="58"/>
  <c r="CO179" i="58"/>
  <c r="CK179" i="58"/>
  <c r="CG179" i="58"/>
  <c r="CD179" i="58"/>
  <c r="CA179" i="58"/>
  <c r="BW179" i="58"/>
  <c r="BS179" i="58"/>
  <c r="BX179" i="58" s="1"/>
  <c r="BO179" i="58"/>
  <c r="BL179" i="58"/>
  <c r="BG179" i="58"/>
  <c r="BD179" i="58"/>
  <c r="BA179" i="58"/>
  <c r="AX179" i="58"/>
  <c r="AT179" i="58"/>
  <c r="AQ179" i="58"/>
  <c r="AM179" i="58"/>
  <c r="AJ179" i="58"/>
  <c r="AG179" i="58"/>
  <c r="AD179" i="58"/>
  <c r="AA179" i="58"/>
  <c r="V179" i="58"/>
  <c r="Q179" i="58"/>
  <c r="N179" i="58"/>
  <c r="L179" i="58"/>
  <c r="J179" i="58"/>
  <c r="FW3" i="58"/>
  <c r="FS3" i="58"/>
  <c r="FO3" i="58"/>
  <c r="FJ3" i="58"/>
  <c r="FE3" i="58"/>
  <c r="FB3" i="58"/>
  <c r="EX3" i="58"/>
  <c r="ET3" i="58"/>
  <c r="EP3" i="58"/>
  <c r="EJ3" i="58"/>
  <c r="EF3" i="58"/>
  <c r="EK3" i="58" s="1"/>
  <c r="EB3" i="58"/>
  <c r="DY3" i="58"/>
  <c r="DV3" i="58"/>
  <c r="DS3" i="58"/>
  <c r="DP3" i="58"/>
  <c r="DM3" i="58"/>
  <c r="DJ3" i="58"/>
  <c r="DF3" i="58"/>
  <c r="DC3" i="58"/>
  <c r="CX3" i="58"/>
  <c r="CT3" i="58"/>
  <c r="CO3" i="58"/>
  <c r="CK3" i="58"/>
  <c r="CG3" i="58"/>
  <c r="CD3" i="58"/>
  <c r="CA3" i="58"/>
  <c r="BW3" i="58"/>
  <c r="BS3" i="58"/>
  <c r="BO3" i="58"/>
  <c r="BL3" i="58"/>
  <c r="BG3" i="58"/>
  <c r="BD3" i="58"/>
  <c r="BA3" i="58"/>
  <c r="AX3" i="58"/>
  <c r="AT3" i="58"/>
  <c r="AQ3" i="58"/>
  <c r="AM3" i="58"/>
  <c r="AJ3" i="58"/>
  <c r="AG3" i="58"/>
  <c r="AD3" i="58"/>
  <c r="AA3" i="58"/>
  <c r="V3" i="58"/>
  <c r="Q3" i="58"/>
  <c r="N3" i="58"/>
  <c r="L3" i="58"/>
  <c r="J3" i="58"/>
  <c r="FW46" i="58"/>
  <c r="FS46" i="58"/>
  <c r="FO46" i="58"/>
  <c r="FJ46" i="58"/>
  <c r="FE46" i="58"/>
  <c r="FB46" i="58"/>
  <c r="EX46" i="58"/>
  <c r="ET46" i="58"/>
  <c r="EP46" i="58"/>
  <c r="EJ46" i="58"/>
  <c r="EF46" i="58"/>
  <c r="EB46" i="58"/>
  <c r="DY46" i="58"/>
  <c r="DV46" i="58"/>
  <c r="DS46" i="58"/>
  <c r="DP46" i="58"/>
  <c r="DM46" i="58"/>
  <c r="DJ46" i="58"/>
  <c r="DF46" i="58"/>
  <c r="DC46" i="58"/>
  <c r="CX46" i="58"/>
  <c r="CT46" i="58"/>
  <c r="CY46" i="58" s="1"/>
  <c r="CO46" i="58"/>
  <c r="CK46" i="58"/>
  <c r="CP46" i="58" s="1"/>
  <c r="CG46" i="58"/>
  <c r="CD46" i="58"/>
  <c r="CA46" i="58"/>
  <c r="BW46" i="58"/>
  <c r="BS46" i="58"/>
  <c r="BO46" i="58"/>
  <c r="BL46" i="58"/>
  <c r="BG46" i="58"/>
  <c r="BD46" i="58"/>
  <c r="BA46" i="58"/>
  <c r="AX46" i="58"/>
  <c r="AT46" i="58"/>
  <c r="AQ46" i="58"/>
  <c r="AM46" i="58"/>
  <c r="AJ46" i="58"/>
  <c r="AG46" i="58"/>
  <c r="AD46" i="58"/>
  <c r="AA46" i="58"/>
  <c r="V46" i="58"/>
  <c r="Q46" i="58"/>
  <c r="N46" i="58"/>
  <c r="L46" i="58"/>
  <c r="J46" i="58"/>
  <c r="FW262" i="58"/>
  <c r="FS262" i="58"/>
  <c r="FO262" i="58"/>
  <c r="FJ262" i="58"/>
  <c r="FE262" i="58"/>
  <c r="FB262" i="58"/>
  <c r="EX262" i="58"/>
  <c r="ET262" i="58"/>
  <c r="EP262" i="58"/>
  <c r="EJ262" i="58"/>
  <c r="EF262" i="58"/>
  <c r="EB262" i="58"/>
  <c r="DY262" i="58"/>
  <c r="DV262" i="58"/>
  <c r="DS262" i="58"/>
  <c r="DP262" i="58"/>
  <c r="DM262" i="58"/>
  <c r="DJ262" i="58"/>
  <c r="DF262" i="58"/>
  <c r="DC262" i="58"/>
  <c r="CX262" i="58"/>
  <c r="CT262" i="58"/>
  <c r="CO262" i="58"/>
  <c r="CK262" i="58"/>
  <c r="CG262" i="58"/>
  <c r="CD262" i="58"/>
  <c r="CA262" i="58"/>
  <c r="BW262" i="58"/>
  <c r="BS262" i="58"/>
  <c r="BO262" i="58"/>
  <c r="BL262" i="58"/>
  <c r="BG262" i="58"/>
  <c r="BD262" i="58"/>
  <c r="BA262" i="58"/>
  <c r="AX262" i="58"/>
  <c r="AT262" i="58"/>
  <c r="AQ262" i="58"/>
  <c r="AM262" i="58"/>
  <c r="AJ262" i="58"/>
  <c r="AG262" i="58"/>
  <c r="AD262" i="58"/>
  <c r="AA262" i="58"/>
  <c r="V262" i="58"/>
  <c r="Q262" i="58"/>
  <c r="N262" i="58"/>
  <c r="L262" i="58"/>
  <c r="J262" i="58"/>
  <c r="FW170" i="58"/>
  <c r="FS170" i="58"/>
  <c r="FO170" i="58"/>
  <c r="FJ170" i="58"/>
  <c r="FE170" i="58"/>
  <c r="FB170" i="58"/>
  <c r="EX170" i="58"/>
  <c r="ET170" i="58"/>
  <c r="EP170" i="58"/>
  <c r="EJ170" i="58"/>
  <c r="EF170" i="58"/>
  <c r="EB170" i="58"/>
  <c r="DY170" i="58"/>
  <c r="DV170" i="58"/>
  <c r="DS170" i="58"/>
  <c r="DP170" i="58"/>
  <c r="DM170" i="58"/>
  <c r="DJ170" i="58"/>
  <c r="DF170" i="58"/>
  <c r="DC170" i="58"/>
  <c r="CX170" i="58"/>
  <c r="CT170" i="58"/>
  <c r="CO170" i="58"/>
  <c r="CK170" i="58"/>
  <c r="CG170" i="58"/>
  <c r="CD170" i="58"/>
  <c r="CA170" i="58"/>
  <c r="BW170" i="58"/>
  <c r="BS170" i="58"/>
  <c r="BO170" i="58"/>
  <c r="BL170" i="58"/>
  <c r="BG170" i="58"/>
  <c r="BD170" i="58"/>
  <c r="BA170" i="58"/>
  <c r="AX170" i="58"/>
  <c r="AT170" i="58"/>
  <c r="AQ170" i="58"/>
  <c r="AM170" i="58"/>
  <c r="AJ170" i="58"/>
  <c r="AG170" i="58"/>
  <c r="AD170" i="58"/>
  <c r="AA170" i="58"/>
  <c r="V170" i="58"/>
  <c r="Q170" i="58"/>
  <c r="N170" i="58"/>
  <c r="L170" i="58"/>
  <c r="J170" i="58"/>
  <c r="FW98" i="58"/>
  <c r="FS98" i="58"/>
  <c r="FO98" i="58"/>
  <c r="FJ98" i="58"/>
  <c r="FE98" i="58"/>
  <c r="FB98" i="58"/>
  <c r="EX98" i="58"/>
  <c r="ET98" i="58"/>
  <c r="EP98" i="58"/>
  <c r="EJ98" i="58"/>
  <c r="EF98" i="58"/>
  <c r="EK98" i="58" s="1"/>
  <c r="EB98" i="58"/>
  <c r="DY98" i="58"/>
  <c r="DV98" i="58"/>
  <c r="DS98" i="58"/>
  <c r="DP98" i="58"/>
  <c r="DM98" i="58"/>
  <c r="DJ98" i="58"/>
  <c r="DF98" i="58"/>
  <c r="DC98" i="58"/>
  <c r="CX98" i="58"/>
  <c r="CT98" i="58"/>
  <c r="CO98" i="58"/>
  <c r="CK98" i="58"/>
  <c r="CG98" i="58"/>
  <c r="CD98" i="58"/>
  <c r="CA98" i="58"/>
  <c r="BW98" i="58"/>
  <c r="BS98" i="58"/>
  <c r="BO98" i="58"/>
  <c r="BL98" i="58"/>
  <c r="BG98" i="58"/>
  <c r="BD98" i="58"/>
  <c r="BA98" i="58"/>
  <c r="AX98" i="58"/>
  <c r="AT98" i="58"/>
  <c r="AQ98" i="58"/>
  <c r="AM98" i="58"/>
  <c r="AJ98" i="58"/>
  <c r="BH98" i="58" s="1"/>
  <c r="AG98" i="58"/>
  <c r="AD98" i="58"/>
  <c r="AA98" i="58"/>
  <c r="V98" i="58"/>
  <c r="Q98" i="58"/>
  <c r="N98" i="58"/>
  <c r="L98" i="58"/>
  <c r="J98" i="58"/>
  <c r="FW231" i="58"/>
  <c r="FS231" i="58"/>
  <c r="FO231" i="58"/>
  <c r="FJ231" i="58"/>
  <c r="FX231" i="58" s="1"/>
  <c r="FE231" i="58"/>
  <c r="FB231" i="58"/>
  <c r="EX231" i="58"/>
  <c r="ET231" i="58"/>
  <c r="FF231" i="58" s="1"/>
  <c r="EP231" i="58"/>
  <c r="EJ231" i="58"/>
  <c r="EF231" i="58"/>
  <c r="EB231" i="58"/>
  <c r="DY231" i="58"/>
  <c r="DV231" i="58"/>
  <c r="DS231" i="58"/>
  <c r="DP231" i="58"/>
  <c r="DM231" i="58"/>
  <c r="DJ231" i="58"/>
  <c r="DF231" i="58"/>
  <c r="DC231" i="58"/>
  <c r="CX231" i="58"/>
  <c r="CT231" i="58"/>
  <c r="CY231" i="58" s="1"/>
  <c r="CO231" i="58"/>
  <c r="CK231" i="58"/>
  <c r="CG231" i="58"/>
  <c r="CD231" i="58"/>
  <c r="CA231" i="58"/>
  <c r="BW231" i="58"/>
  <c r="BS231" i="58"/>
  <c r="BO231" i="58"/>
  <c r="BL231" i="58"/>
  <c r="BG231" i="58"/>
  <c r="BD231" i="58"/>
  <c r="BA231" i="58"/>
  <c r="AX231" i="58"/>
  <c r="AT231" i="58"/>
  <c r="AQ231" i="58"/>
  <c r="AM231" i="58"/>
  <c r="AJ231" i="58"/>
  <c r="AG231" i="58"/>
  <c r="AD231" i="58"/>
  <c r="AA231" i="58"/>
  <c r="V231" i="58"/>
  <c r="Q231" i="58"/>
  <c r="N231" i="58"/>
  <c r="L231" i="58"/>
  <c r="J231" i="58"/>
  <c r="FW211" i="58"/>
  <c r="FS211" i="58"/>
  <c r="FO211" i="58"/>
  <c r="FJ211" i="58"/>
  <c r="FE211" i="58"/>
  <c r="FB211" i="58"/>
  <c r="EX211" i="58"/>
  <c r="ET211" i="58"/>
  <c r="EP211" i="58"/>
  <c r="EJ211" i="58"/>
  <c r="EF211" i="58"/>
  <c r="EB211" i="58"/>
  <c r="DY211" i="58"/>
  <c r="DV211" i="58"/>
  <c r="DS211" i="58"/>
  <c r="DP211" i="58"/>
  <c r="DM211" i="58"/>
  <c r="DJ211" i="58"/>
  <c r="DF211" i="58"/>
  <c r="DC211" i="58"/>
  <c r="CX211" i="58"/>
  <c r="CT211" i="58"/>
  <c r="CO211" i="58"/>
  <c r="CK211" i="58"/>
  <c r="CG211" i="58"/>
  <c r="CD211" i="58"/>
  <c r="CA211" i="58"/>
  <c r="BW211" i="58"/>
  <c r="BS211" i="58"/>
  <c r="BO211" i="58"/>
  <c r="BL211" i="58"/>
  <c r="BG211" i="58"/>
  <c r="BD211" i="58"/>
  <c r="BA211" i="58"/>
  <c r="AX211" i="58"/>
  <c r="AT211" i="58"/>
  <c r="AQ211" i="58"/>
  <c r="AM211" i="58"/>
  <c r="AJ211" i="58"/>
  <c r="AG211" i="58"/>
  <c r="AD211" i="58"/>
  <c r="AA211" i="58"/>
  <c r="V211" i="58"/>
  <c r="Q211" i="58"/>
  <c r="N211" i="58"/>
  <c r="L211" i="58"/>
  <c r="J211" i="58"/>
  <c r="FW208" i="58"/>
  <c r="FS208" i="58"/>
  <c r="FO208" i="58"/>
  <c r="FJ208" i="58"/>
  <c r="FE208" i="58"/>
  <c r="FB208" i="58"/>
  <c r="EX208" i="58"/>
  <c r="ET208" i="58"/>
  <c r="EP208" i="58"/>
  <c r="EJ208" i="58"/>
  <c r="EF208" i="58"/>
  <c r="EB208" i="58"/>
  <c r="DY208" i="58"/>
  <c r="DV208" i="58"/>
  <c r="DS208" i="58"/>
  <c r="DP208" i="58"/>
  <c r="DM208" i="58"/>
  <c r="DJ208" i="58"/>
  <c r="DF208" i="58"/>
  <c r="DC208" i="58"/>
  <c r="CX208" i="58"/>
  <c r="CT208" i="58"/>
  <c r="CO208" i="58"/>
  <c r="CK208" i="58"/>
  <c r="CG208" i="58"/>
  <c r="CD208" i="58"/>
  <c r="CA208" i="58"/>
  <c r="BW208" i="58"/>
  <c r="BS208" i="58"/>
  <c r="BO208" i="58"/>
  <c r="BL208" i="58"/>
  <c r="BG208" i="58"/>
  <c r="BD208" i="58"/>
  <c r="BA208" i="58"/>
  <c r="AX208" i="58"/>
  <c r="AT208" i="58"/>
  <c r="AQ208" i="58"/>
  <c r="AM208" i="58"/>
  <c r="AJ208" i="58"/>
  <c r="AG208" i="58"/>
  <c r="AD208" i="58"/>
  <c r="AA208" i="58"/>
  <c r="V208" i="58"/>
  <c r="Q208" i="58"/>
  <c r="N208" i="58"/>
  <c r="L208" i="58"/>
  <c r="J208" i="58"/>
  <c r="FW131" i="58"/>
  <c r="FS131" i="58"/>
  <c r="FO131" i="58"/>
  <c r="FJ131" i="58"/>
  <c r="FE131" i="58"/>
  <c r="FB131" i="58"/>
  <c r="EX131" i="58"/>
  <c r="ET131" i="58"/>
  <c r="EP131" i="58"/>
  <c r="EJ131" i="58"/>
  <c r="EF131" i="58"/>
  <c r="EK131" i="58" s="1"/>
  <c r="EB131" i="58"/>
  <c r="DY131" i="58"/>
  <c r="DV131" i="58"/>
  <c r="DS131" i="58"/>
  <c r="DP131" i="58"/>
  <c r="DM131" i="58"/>
  <c r="DJ131" i="58"/>
  <c r="DF131" i="58"/>
  <c r="DC131" i="58"/>
  <c r="CX131" i="58"/>
  <c r="CT131" i="58"/>
  <c r="CO131" i="58"/>
  <c r="CK131" i="58"/>
  <c r="CG131" i="58"/>
  <c r="CD131" i="58"/>
  <c r="CA131" i="58"/>
  <c r="BW131" i="58"/>
  <c r="BS131" i="58"/>
  <c r="BO131" i="58"/>
  <c r="BL131" i="58"/>
  <c r="BG131" i="58"/>
  <c r="BD131" i="58"/>
  <c r="BA131" i="58"/>
  <c r="AX131" i="58"/>
  <c r="AT131" i="58"/>
  <c r="AQ131" i="58"/>
  <c r="AM131" i="58"/>
  <c r="AJ131" i="58"/>
  <c r="AG131" i="58"/>
  <c r="AD131" i="58"/>
  <c r="AA131" i="58"/>
  <c r="V131" i="58"/>
  <c r="Q131" i="58"/>
  <c r="N131" i="58"/>
  <c r="L131" i="58"/>
  <c r="J131" i="58"/>
  <c r="FW187" i="58"/>
  <c r="FS187" i="58"/>
  <c r="FO187" i="58"/>
  <c r="FJ187" i="58"/>
  <c r="FE187" i="58"/>
  <c r="FB187" i="58"/>
  <c r="EX187" i="58"/>
  <c r="ET187" i="58"/>
  <c r="EP187" i="58"/>
  <c r="EJ187" i="58"/>
  <c r="EF187" i="58"/>
  <c r="EB187" i="58"/>
  <c r="DY187" i="58"/>
  <c r="DV187" i="58"/>
  <c r="DS187" i="58"/>
  <c r="DP187" i="58"/>
  <c r="DM187" i="58"/>
  <c r="DJ187" i="58"/>
  <c r="DF187" i="58"/>
  <c r="DC187" i="58"/>
  <c r="CX187" i="58"/>
  <c r="CT187" i="58"/>
  <c r="CO187" i="58"/>
  <c r="CK187" i="58"/>
  <c r="CG187" i="58"/>
  <c r="CD187" i="58"/>
  <c r="CA187" i="58"/>
  <c r="BW187" i="58"/>
  <c r="BS187" i="58"/>
  <c r="BX187" i="58" s="1"/>
  <c r="BO187" i="58"/>
  <c r="BL187" i="58"/>
  <c r="BG187" i="58"/>
  <c r="BD187" i="58"/>
  <c r="BA187" i="58"/>
  <c r="AX187" i="58"/>
  <c r="AT187" i="58"/>
  <c r="AQ187" i="58"/>
  <c r="AM187" i="58"/>
  <c r="AJ187" i="58"/>
  <c r="AG187" i="58"/>
  <c r="AD187" i="58"/>
  <c r="AA187" i="58"/>
  <c r="V187" i="58"/>
  <c r="Q187" i="58"/>
  <c r="N187" i="58"/>
  <c r="L187" i="58"/>
  <c r="J187" i="58"/>
  <c r="FW71" i="58"/>
  <c r="FS71" i="58"/>
  <c r="FO71" i="58"/>
  <c r="FJ71" i="58"/>
  <c r="FE71" i="58"/>
  <c r="FB71" i="58"/>
  <c r="EX71" i="58"/>
  <c r="ET71" i="58"/>
  <c r="EP71" i="58"/>
  <c r="EJ71" i="58"/>
  <c r="EF71" i="58"/>
  <c r="EB71" i="58"/>
  <c r="DY71" i="58"/>
  <c r="DV71" i="58"/>
  <c r="DS71" i="58"/>
  <c r="DP71" i="58"/>
  <c r="DM71" i="58"/>
  <c r="DJ71" i="58"/>
  <c r="DF71" i="58"/>
  <c r="DC71" i="58"/>
  <c r="CX71" i="58"/>
  <c r="CT71" i="58"/>
  <c r="CY71" i="58" s="1"/>
  <c r="CO71" i="58"/>
  <c r="CK71" i="58"/>
  <c r="CG71" i="58"/>
  <c r="CD71" i="58"/>
  <c r="CA71" i="58"/>
  <c r="BW71" i="58"/>
  <c r="BS71" i="58"/>
  <c r="BO71" i="58"/>
  <c r="BL71" i="58"/>
  <c r="BG71" i="58"/>
  <c r="BD71" i="58"/>
  <c r="BA71" i="58"/>
  <c r="AX71" i="58"/>
  <c r="AT71" i="58"/>
  <c r="AQ71" i="58"/>
  <c r="AM71" i="58"/>
  <c r="AJ71" i="58"/>
  <c r="AG71" i="58"/>
  <c r="AD71" i="58"/>
  <c r="AA71" i="58"/>
  <c r="V71" i="58"/>
  <c r="Q71" i="58"/>
  <c r="N71" i="58"/>
  <c r="L71" i="58"/>
  <c r="J71" i="58"/>
  <c r="FW162" i="58"/>
  <c r="FS162" i="58"/>
  <c r="FO162" i="58"/>
  <c r="FJ162" i="58"/>
  <c r="FE162" i="58"/>
  <c r="FB162" i="58"/>
  <c r="EX162" i="58"/>
  <c r="ET162" i="58"/>
  <c r="EP162" i="58"/>
  <c r="EJ162" i="58"/>
  <c r="EF162" i="58"/>
  <c r="EB162" i="58"/>
  <c r="DY162" i="58"/>
  <c r="DV162" i="58"/>
  <c r="DS162" i="58"/>
  <c r="DP162" i="58"/>
  <c r="DM162" i="58"/>
  <c r="DJ162" i="58"/>
  <c r="DF162" i="58"/>
  <c r="DC162" i="58"/>
  <c r="CX162" i="58"/>
  <c r="CT162" i="58"/>
  <c r="CO162" i="58"/>
  <c r="CK162" i="58"/>
  <c r="CG162" i="58"/>
  <c r="CD162" i="58"/>
  <c r="CA162" i="58"/>
  <c r="BW162" i="58"/>
  <c r="BS162" i="58"/>
  <c r="BX162" i="58" s="1"/>
  <c r="BO162" i="58"/>
  <c r="BL162" i="58"/>
  <c r="BG162" i="58"/>
  <c r="BD162" i="58"/>
  <c r="BA162" i="58"/>
  <c r="AX162" i="58"/>
  <c r="AT162" i="58"/>
  <c r="AQ162" i="58"/>
  <c r="AM162" i="58"/>
  <c r="AJ162" i="58"/>
  <c r="AG162" i="58"/>
  <c r="AD162" i="58"/>
  <c r="AA162" i="58"/>
  <c r="V162" i="58"/>
  <c r="Q162" i="58"/>
  <c r="N162" i="58"/>
  <c r="L162" i="58"/>
  <c r="J162" i="58"/>
  <c r="FW83" i="58"/>
  <c r="FS83" i="58"/>
  <c r="FO83" i="58"/>
  <c r="FJ83" i="58"/>
  <c r="FE83" i="58"/>
  <c r="FB83" i="58"/>
  <c r="EX83" i="58"/>
  <c r="ET83" i="58"/>
  <c r="EP83" i="58"/>
  <c r="EJ83" i="58"/>
  <c r="EF83" i="58"/>
  <c r="EB83" i="58"/>
  <c r="DY83" i="58"/>
  <c r="DV83" i="58"/>
  <c r="DS83" i="58"/>
  <c r="DP83" i="58"/>
  <c r="DM83" i="58"/>
  <c r="DJ83" i="58"/>
  <c r="DF83" i="58"/>
  <c r="DC83" i="58"/>
  <c r="CX83" i="58"/>
  <c r="CT83" i="58"/>
  <c r="CO83" i="58"/>
  <c r="CK83" i="58"/>
  <c r="CG83" i="58"/>
  <c r="CD83" i="58"/>
  <c r="CA83" i="58"/>
  <c r="BW83" i="58"/>
  <c r="BS83" i="58"/>
  <c r="BO83" i="58"/>
  <c r="BL83" i="58"/>
  <c r="BG83" i="58"/>
  <c r="BD83" i="58"/>
  <c r="BA83" i="58"/>
  <c r="AX83" i="58"/>
  <c r="AT83" i="58"/>
  <c r="AQ83" i="58"/>
  <c r="AM83" i="58"/>
  <c r="AJ83" i="58"/>
  <c r="AG83" i="58"/>
  <c r="AD83" i="58"/>
  <c r="AA83" i="58"/>
  <c r="V83" i="58"/>
  <c r="Q83" i="58"/>
  <c r="N83" i="58"/>
  <c r="L83" i="58"/>
  <c r="J83" i="58"/>
  <c r="FW77" i="58"/>
  <c r="FS77" i="58"/>
  <c r="FO77" i="58"/>
  <c r="FJ77" i="58"/>
  <c r="FE77" i="58"/>
  <c r="FB77" i="58"/>
  <c r="EX77" i="58"/>
  <c r="ET77" i="58"/>
  <c r="EP77" i="58"/>
  <c r="EJ77" i="58"/>
  <c r="EF77" i="58"/>
  <c r="EB77" i="58"/>
  <c r="DY77" i="58"/>
  <c r="DV77" i="58"/>
  <c r="DS77" i="58"/>
  <c r="DP77" i="58"/>
  <c r="DM77" i="58"/>
  <c r="DJ77" i="58"/>
  <c r="DF77" i="58"/>
  <c r="DC77" i="58"/>
  <c r="CX77" i="58"/>
  <c r="CT77" i="58"/>
  <c r="CO77" i="58"/>
  <c r="CP77" i="58" s="1"/>
  <c r="CK77" i="58"/>
  <c r="CG77" i="58"/>
  <c r="CD77" i="58"/>
  <c r="CA77" i="58"/>
  <c r="BW77" i="58"/>
  <c r="BS77" i="58"/>
  <c r="BX77" i="58" s="1"/>
  <c r="BO77" i="58"/>
  <c r="BL77" i="58"/>
  <c r="BG77" i="58"/>
  <c r="BD77" i="58"/>
  <c r="BA77" i="58"/>
  <c r="AX77" i="58"/>
  <c r="AT77" i="58"/>
  <c r="AQ77" i="58"/>
  <c r="AM77" i="58"/>
  <c r="AJ77" i="58"/>
  <c r="AG77" i="58"/>
  <c r="AD77" i="58"/>
  <c r="AA77" i="58"/>
  <c r="V77" i="58"/>
  <c r="Q77" i="58"/>
  <c r="N77" i="58"/>
  <c r="L77" i="58"/>
  <c r="J77" i="58"/>
  <c r="FW148" i="58"/>
  <c r="FS148" i="58"/>
  <c r="FO148" i="58"/>
  <c r="FJ148" i="58"/>
  <c r="FE148" i="58"/>
  <c r="FB148" i="58"/>
  <c r="EX148" i="58"/>
  <c r="ET148" i="58"/>
  <c r="EP148" i="58"/>
  <c r="EJ148" i="58"/>
  <c r="EF148" i="58"/>
  <c r="EB148" i="58"/>
  <c r="DY148" i="58"/>
  <c r="DV148" i="58"/>
  <c r="DS148" i="58"/>
  <c r="DP148" i="58"/>
  <c r="DM148" i="58"/>
  <c r="DJ148" i="58"/>
  <c r="DF148" i="58"/>
  <c r="DC148" i="58"/>
  <c r="CX148" i="58"/>
  <c r="CT148" i="58"/>
  <c r="CY148" i="58" s="1"/>
  <c r="CO148" i="58"/>
  <c r="CK148" i="58"/>
  <c r="CG148" i="58"/>
  <c r="CD148" i="58"/>
  <c r="CA148" i="58"/>
  <c r="BW148" i="58"/>
  <c r="BS148" i="58"/>
  <c r="BO148" i="58"/>
  <c r="BL148" i="58"/>
  <c r="BG148" i="58"/>
  <c r="BD148" i="58"/>
  <c r="BA148" i="58"/>
  <c r="AX148" i="58"/>
  <c r="AT148" i="58"/>
  <c r="AQ148" i="58"/>
  <c r="AM148" i="58"/>
  <c r="AJ148" i="58"/>
  <c r="AG148" i="58"/>
  <c r="AD148" i="58"/>
  <c r="AA148" i="58"/>
  <c r="V148" i="58"/>
  <c r="Q148" i="58"/>
  <c r="N148" i="58"/>
  <c r="L148" i="58"/>
  <c r="J148" i="58"/>
  <c r="FW176" i="58"/>
  <c r="FS176" i="58"/>
  <c r="FO176" i="58"/>
  <c r="FJ176" i="58"/>
  <c r="FE176" i="58"/>
  <c r="FB176" i="58"/>
  <c r="EX176" i="58"/>
  <c r="ET176" i="58"/>
  <c r="EP176" i="58"/>
  <c r="EJ176" i="58"/>
  <c r="EF176" i="58"/>
  <c r="EB176" i="58"/>
  <c r="DY176" i="58"/>
  <c r="DV176" i="58"/>
  <c r="DS176" i="58"/>
  <c r="DP176" i="58"/>
  <c r="DM176" i="58"/>
  <c r="DJ176" i="58"/>
  <c r="DF176" i="58"/>
  <c r="DC176" i="58"/>
  <c r="CX176" i="58"/>
  <c r="CT176" i="58"/>
  <c r="CO176" i="58"/>
  <c r="CK176" i="58"/>
  <c r="CG176" i="58"/>
  <c r="CD176" i="58"/>
  <c r="CA176" i="58"/>
  <c r="BW176" i="58"/>
  <c r="BS176" i="58"/>
  <c r="BX176" i="58" s="1"/>
  <c r="BO176" i="58"/>
  <c r="BL176" i="58"/>
  <c r="BG176" i="58"/>
  <c r="BD176" i="58"/>
  <c r="BA176" i="58"/>
  <c r="AX176" i="58"/>
  <c r="AT176" i="58"/>
  <c r="AQ176" i="58"/>
  <c r="AM176" i="58"/>
  <c r="AJ176" i="58"/>
  <c r="AG176" i="58"/>
  <c r="AD176" i="58"/>
  <c r="AA176" i="58"/>
  <c r="V176" i="58"/>
  <c r="Q176" i="58"/>
  <c r="N176" i="58"/>
  <c r="L176" i="58"/>
  <c r="J176" i="58"/>
  <c r="FW100" i="58"/>
  <c r="FS100" i="58"/>
  <c r="FO100" i="58"/>
  <c r="FJ100" i="58"/>
  <c r="FE100" i="58"/>
  <c r="FB100" i="58"/>
  <c r="EX100" i="58"/>
  <c r="ET100" i="58"/>
  <c r="EP100" i="58"/>
  <c r="EK100" i="58"/>
  <c r="EJ100" i="58"/>
  <c r="EF100" i="58"/>
  <c r="EB100" i="58"/>
  <c r="DY100" i="58"/>
  <c r="DV100" i="58"/>
  <c r="DS100" i="58"/>
  <c r="DP100" i="58"/>
  <c r="DM100" i="58"/>
  <c r="DJ100" i="58"/>
  <c r="DF100" i="58"/>
  <c r="DC100" i="58"/>
  <c r="CX100" i="58"/>
  <c r="CT100" i="58"/>
  <c r="CO100" i="58"/>
  <c r="CK100" i="58"/>
  <c r="CG100" i="58"/>
  <c r="CD100" i="58"/>
  <c r="CA100" i="58"/>
  <c r="BW100" i="58"/>
  <c r="BS100" i="58"/>
  <c r="BO100" i="58"/>
  <c r="BL100" i="58"/>
  <c r="BG100" i="58"/>
  <c r="BD100" i="58"/>
  <c r="BA100" i="58"/>
  <c r="AX100" i="58"/>
  <c r="AT100" i="58"/>
  <c r="AQ100" i="58"/>
  <c r="AM100" i="58"/>
  <c r="AJ100" i="58"/>
  <c r="AG100" i="58"/>
  <c r="AD100" i="58"/>
  <c r="AA100" i="58"/>
  <c r="V100" i="58"/>
  <c r="Q100" i="58"/>
  <c r="N100" i="58"/>
  <c r="L100" i="58"/>
  <c r="J100" i="58"/>
  <c r="FW252" i="58"/>
  <c r="FS252" i="58"/>
  <c r="FO252" i="58"/>
  <c r="FJ252" i="58"/>
  <c r="FE252" i="58"/>
  <c r="FB252" i="58"/>
  <c r="EX252" i="58"/>
  <c r="ET252" i="58"/>
  <c r="EP252" i="58"/>
  <c r="EJ252" i="58"/>
  <c r="EF252" i="58"/>
  <c r="EB252" i="58"/>
  <c r="DY252" i="58"/>
  <c r="DV252" i="58"/>
  <c r="DS252" i="58"/>
  <c r="DP252" i="58"/>
  <c r="DM252" i="58"/>
  <c r="DJ252" i="58"/>
  <c r="DF252" i="58"/>
  <c r="DC252" i="58"/>
  <c r="CX252" i="58"/>
  <c r="CT252" i="58"/>
  <c r="CY252" i="58" s="1"/>
  <c r="CO252" i="58"/>
  <c r="CK252" i="58"/>
  <c r="CP252" i="58" s="1"/>
  <c r="CG252" i="58"/>
  <c r="CD252" i="58"/>
  <c r="CA252" i="58"/>
  <c r="BW252" i="58"/>
  <c r="BS252" i="58"/>
  <c r="BO252" i="58"/>
  <c r="BL252" i="58"/>
  <c r="BG252" i="58"/>
  <c r="BD252" i="58"/>
  <c r="BA252" i="58"/>
  <c r="AX252" i="58"/>
  <c r="AT252" i="58"/>
  <c r="AQ252" i="58"/>
  <c r="AM252" i="58"/>
  <c r="AJ252" i="58"/>
  <c r="AG252" i="58"/>
  <c r="AD252" i="58"/>
  <c r="AA252" i="58"/>
  <c r="V252" i="58"/>
  <c r="Q252" i="58"/>
  <c r="N252" i="58"/>
  <c r="L252" i="58"/>
  <c r="J252" i="58"/>
  <c r="FW76" i="58"/>
  <c r="FS76" i="58"/>
  <c r="FO76" i="58"/>
  <c r="FJ76" i="58"/>
  <c r="FE76" i="58"/>
  <c r="FB76" i="58"/>
  <c r="EX76" i="58"/>
  <c r="ET76" i="58"/>
  <c r="EP76" i="58"/>
  <c r="EJ76" i="58"/>
  <c r="EF76" i="58"/>
  <c r="EB76" i="58"/>
  <c r="DY76" i="58"/>
  <c r="DV76" i="58"/>
  <c r="DS76" i="58"/>
  <c r="DP76" i="58"/>
  <c r="DM76" i="58"/>
  <c r="DJ76" i="58"/>
  <c r="DF76" i="58"/>
  <c r="DC76" i="58"/>
  <c r="CX76" i="58"/>
  <c r="CT76" i="58"/>
  <c r="CO76" i="58"/>
  <c r="CK76" i="58"/>
  <c r="CG76" i="58"/>
  <c r="CD76" i="58"/>
  <c r="CA76" i="58"/>
  <c r="BW76" i="58"/>
  <c r="BS76" i="58"/>
  <c r="BO76" i="58"/>
  <c r="BL76" i="58"/>
  <c r="BG76" i="58"/>
  <c r="BD76" i="58"/>
  <c r="BA76" i="58"/>
  <c r="AX76" i="58"/>
  <c r="AT76" i="58"/>
  <c r="AQ76" i="58"/>
  <c r="AM76" i="58"/>
  <c r="AJ76" i="58"/>
  <c r="AG76" i="58"/>
  <c r="AD76" i="58"/>
  <c r="AA76" i="58"/>
  <c r="V76" i="58"/>
  <c r="Q76" i="58"/>
  <c r="N76" i="58"/>
  <c r="L76" i="58"/>
  <c r="J76" i="58"/>
  <c r="FW264" i="58"/>
  <c r="FS264" i="58"/>
  <c r="FO264" i="58"/>
  <c r="FJ264" i="58"/>
  <c r="FE264" i="58"/>
  <c r="FB264" i="58"/>
  <c r="EX264" i="58"/>
  <c r="ET264" i="58"/>
  <c r="EP264" i="58"/>
  <c r="EJ264" i="58"/>
  <c r="EF264" i="58"/>
  <c r="EB264" i="58"/>
  <c r="DY264" i="58"/>
  <c r="DV264" i="58"/>
  <c r="DS264" i="58"/>
  <c r="DP264" i="58"/>
  <c r="DM264" i="58"/>
  <c r="DJ264" i="58"/>
  <c r="DF264" i="58"/>
  <c r="DC264" i="58"/>
  <c r="CX264" i="58"/>
  <c r="CT264" i="58"/>
  <c r="CO264" i="58"/>
  <c r="CK264" i="58"/>
  <c r="CG264" i="58"/>
  <c r="CD264" i="58"/>
  <c r="CA264" i="58"/>
  <c r="BW264" i="58"/>
  <c r="BS264" i="58"/>
  <c r="BO264" i="58"/>
  <c r="BL264" i="58"/>
  <c r="BG264" i="58"/>
  <c r="BD264" i="58"/>
  <c r="BA264" i="58"/>
  <c r="AX264" i="58"/>
  <c r="AT264" i="58"/>
  <c r="AQ264" i="58"/>
  <c r="AM264" i="58"/>
  <c r="AJ264" i="58"/>
  <c r="AG264" i="58"/>
  <c r="AD264" i="58"/>
  <c r="AA264" i="58"/>
  <c r="V264" i="58"/>
  <c r="Q264" i="58"/>
  <c r="N264" i="58"/>
  <c r="L264" i="58"/>
  <c r="J264" i="58"/>
  <c r="FW175" i="58"/>
  <c r="FS175" i="58"/>
  <c r="FO175" i="58"/>
  <c r="FJ175" i="58"/>
  <c r="FE175" i="58"/>
  <c r="FB175" i="58"/>
  <c r="EX175" i="58"/>
  <c r="ET175" i="58"/>
  <c r="EP175" i="58"/>
  <c r="EJ175" i="58"/>
  <c r="EF175" i="58"/>
  <c r="EK175" i="58" s="1"/>
  <c r="EB175" i="58"/>
  <c r="DY175" i="58"/>
  <c r="DV175" i="58"/>
  <c r="DS175" i="58"/>
  <c r="DP175" i="58"/>
  <c r="DM175" i="58"/>
  <c r="DJ175" i="58"/>
  <c r="DF175" i="58"/>
  <c r="DC175" i="58"/>
  <c r="CX175" i="58"/>
  <c r="CT175" i="58"/>
  <c r="CO175" i="58"/>
  <c r="CK175" i="58"/>
  <c r="CG175" i="58"/>
  <c r="CD175" i="58"/>
  <c r="CA175" i="58"/>
  <c r="BW175" i="58"/>
  <c r="BS175" i="58"/>
  <c r="BO175" i="58"/>
  <c r="BL175" i="58"/>
  <c r="BG175" i="58"/>
  <c r="BD175" i="58"/>
  <c r="BA175" i="58"/>
  <c r="AX175" i="58"/>
  <c r="AT175" i="58"/>
  <c r="AQ175" i="58"/>
  <c r="AM175" i="58"/>
  <c r="AJ175" i="58"/>
  <c r="AG175" i="58"/>
  <c r="AD175" i="58"/>
  <c r="AA175" i="58"/>
  <c r="V175" i="58"/>
  <c r="Q175" i="58"/>
  <c r="N175" i="58"/>
  <c r="L175" i="58"/>
  <c r="J175" i="58"/>
  <c r="FW113" i="58"/>
  <c r="FS113" i="58"/>
  <c r="FO113" i="58"/>
  <c r="FJ113" i="58"/>
  <c r="FE113" i="58"/>
  <c r="FB113" i="58"/>
  <c r="EX113" i="58"/>
  <c r="ET113" i="58"/>
  <c r="EP113" i="58"/>
  <c r="EJ113" i="58"/>
  <c r="EK113" i="58" s="1"/>
  <c r="EF113" i="58"/>
  <c r="EB113" i="58"/>
  <c r="DY113" i="58"/>
  <c r="DV113" i="58"/>
  <c r="DS113" i="58"/>
  <c r="DP113" i="58"/>
  <c r="DM113" i="58"/>
  <c r="DJ113" i="58"/>
  <c r="DF113" i="58"/>
  <c r="DC113" i="58"/>
  <c r="CX113" i="58"/>
  <c r="CT113" i="58"/>
  <c r="CY113" i="58" s="1"/>
  <c r="CO113" i="58"/>
  <c r="CK113" i="58"/>
  <c r="CG113" i="58"/>
  <c r="CD113" i="58"/>
  <c r="CA113" i="58"/>
  <c r="BW113" i="58"/>
  <c r="BS113" i="58"/>
  <c r="BO113" i="58"/>
  <c r="BL113" i="58"/>
  <c r="BG113" i="58"/>
  <c r="BD113" i="58"/>
  <c r="BA113" i="58"/>
  <c r="AX113" i="58"/>
  <c r="AT113" i="58"/>
  <c r="AQ113" i="58"/>
  <c r="AM113" i="58"/>
  <c r="AJ113" i="58"/>
  <c r="AG113" i="58"/>
  <c r="AD113" i="58"/>
  <c r="AA113" i="58"/>
  <c r="V113" i="58"/>
  <c r="Q113" i="58"/>
  <c r="N113" i="58"/>
  <c r="L113" i="58"/>
  <c r="J113" i="58"/>
  <c r="FW281" i="58"/>
  <c r="FS281" i="58"/>
  <c r="FO281" i="58"/>
  <c r="FJ281" i="58"/>
  <c r="FE281" i="58"/>
  <c r="FB281" i="58"/>
  <c r="EX281" i="58"/>
  <c r="ET281" i="58"/>
  <c r="EP281" i="58"/>
  <c r="EJ281" i="58"/>
  <c r="EF281" i="58"/>
  <c r="EB281" i="58"/>
  <c r="DY281" i="58"/>
  <c r="DV281" i="58"/>
  <c r="DS281" i="58"/>
  <c r="DP281" i="58"/>
  <c r="DM281" i="58"/>
  <c r="DJ281" i="58"/>
  <c r="DF281" i="58"/>
  <c r="DC281" i="58"/>
  <c r="CX281" i="58"/>
  <c r="CT281" i="58"/>
  <c r="CO281" i="58"/>
  <c r="CK281" i="58"/>
  <c r="CG281" i="58"/>
  <c r="CD281" i="58"/>
  <c r="CA281" i="58"/>
  <c r="BW281" i="58"/>
  <c r="BS281" i="58"/>
  <c r="BO281" i="58"/>
  <c r="BL281" i="58"/>
  <c r="BG281" i="58"/>
  <c r="BD281" i="58"/>
  <c r="BA281" i="58"/>
  <c r="AX281" i="58"/>
  <c r="AT281" i="58"/>
  <c r="AQ281" i="58"/>
  <c r="AM281" i="58"/>
  <c r="AJ281" i="58"/>
  <c r="AG281" i="58"/>
  <c r="AD281" i="58"/>
  <c r="AA281" i="58"/>
  <c r="V281" i="58"/>
  <c r="Q281" i="58"/>
  <c r="N281" i="58"/>
  <c r="L281" i="58"/>
  <c r="J281" i="58"/>
  <c r="FW255" i="58"/>
  <c r="FS255" i="58"/>
  <c r="FO255" i="58"/>
  <c r="FJ255" i="58"/>
  <c r="FE255" i="58"/>
  <c r="FB255" i="58"/>
  <c r="EX255" i="58"/>
  <c r="ET255" i="58"/>
  <c r="EP255" i="58"/>
  <c r="EJ255" i="58"/>
  <c r="EF255" i="58"/>
  <c r="EB255" i="58"/>
  <c r="DY255" i="58"/>
  <c r="DV255" i="58"/>
  <c r="DS255" i="58"/>
  <c r="DP255" i="58"/>
  <c r="DM255" i="58"/>
  <c r="DJ255" i="58"/>
  <c r="DF255" i="58"/>
  <c r="DC255" i="58"/>
  <c r="CX255" i="58"/>
  <c r="CT255" i="58"/>
  <c r="CO255" i="58"/>
  <c r="CK255" i="58"/>
  <c r="CP255" i="58" s="1"/>
  <c r="CG255" i="58"/>
  <c r="CD255" i="58"/>
  <c r="CA255" i="58"/>
  <c r="BW255" i="58"/>
  <c r="BS255" i="58"/>
  <c r="BO255" i="58"/>
  <c r="BL255" i="58"/>
  <c r="BG255" i="58"/>
  <c r="BD255" i="58"/>
  <c r="BA255" i="58"/>
  <c r="AX255" i="58"/>
  <c r="AT255" i="58"/>
  <c r="AQ255" i="58"/>
  <c r="AM255" i="58"/>
  <c r="AJ255" i="58"/>
  <c r="AG255" i="58"/>
  <c r="AD255" i="58"/>
  <c r="AA255" i="58"/>
  <c r="V255" i="58"/>
  <c r="Q255" i="58"/>
  <c r="N255" i="58"/>
  <c r="L255" i="58"/>
  <c r="J255" i="58"/>
  <c r="FW149" i="58"/>
  <c r="FS149" i="58"/>
  <c r="FO149" i="58"/>
  <c r="FJ149" i="58"/>
  <c r="FE149" i="58"/>
  <c r="FB149" i="58"/>
  <c r="EX149" i="58"/>
  <c r="ET149" i="58"/>
  <c r="EP149" i="58"/>
  <c r="EJ149" i="58"/>
  <c r="EF149" i="58"/>
  <c r="EB149" i="58"/>
  <c r="DY149" i="58"/>
  <c r="DV149" i="58"/>
  <c r="DS149" i="58"/>
  <c r="DP149" i="58"/>
  <c r="DM149" i="58"/>
  <c r="DJ149" i="58"/>
  <c r="DF149" i="58"/>
  <c r="DC149" i="58"/>
  <c r="CX149" i="58"/>
  <c r="CT149" i="58"/>
  <c r="CO149" i="58"/>
  <c r="CK149" i="58"/>
  <c r="CG149" i="58"/>
  <c r="CD149" i="58"/>
  <c r="CA149" i="58"/>
  <c r="BW149" i="58"/>
  <c r="BS149" i="58"/>
  <c r="BO149" i="58"/>
  <c r="BL149" i="58"/>
  <c r="BG149" i="58"/>
  <c r="BD149" i="58"/>
  <c r="BA149" i="58"/>
  <c r="AX149" i="58"/>
  <c r="AT149" i="58"/>
  <c r="AQ149" i="58"/>
  <c r="AM149" i="58"/>
  <c r="AJ149" i="58"/>
  <c r="AG149" i="58"/>
  <c r="AD149" i="58"/>
  <c r="AA149" i="58"/>
  <c r="V149" i="58"/>
  <c r="Q149" i="58"/>
  <c r="N149" i="58"/>
  <c r="L149" i="58"/>
  <c r="J149" i="58"/>
  <c r="FW32" i="58"/>
  <c r="FS32" i="58"/>
  <c r="FO32" i="58"/>
  <c r="FJ32" i="58"/>
  <c r="FE32" i="58"/>
  <c r="FB32" i="58"/>
  <c r="EX32" i="58"/>
  <c r="ET32" i="58"/>
  <c r="EP32" i="58"/>
  <c r="EJ32" i="58"/>
  <c r="EK32" i="58" s="1"/>
  <c r="EF32" i="58"/>
  <c r="EB32" i="58"/>
  <c r="DY32" i="58"/>
  <c r="DV32" i="58"/>
  <c r="DS32" i="58"/>
  <c r="DP32" i="58"/>
  <c r="DM32" i="58"/>
  <c r="DJ32" i="58"/>
  <c r="DF32" i="58"/>
  <c r="DC32" i="58"/>
  <c r="CX32" i="58"/>
  <c r="CT32" i="58"/>
  <c r="CO32" i="58"/>
  <c r="CK32" i="58"/>
  <c r="CG32" i="58"/>
  <c r="CD32" i="58"/>
  <c r="CA32" i="58"/>
  <c r="BW32" i="58"/>
  <c r="BS32" i="58"/>
  <c r="BO32" i="58"/>
  <c r="BL32" i="58"/>
  <c r="BG32" i="58"/>
  <c r="BD32" i="58"/>
  <c r="BA32" i="58"/>
  <c r="AX32" i="58"/>
  <c r="AT32" i="58"/>
  <c r="AQ32" i="58"/>
  <c r="AM32" i="58"/>
  <c r="AJ32" i="58"/>
  <c r="AG32" i="58"/>
  <c r="AD32" i="58"/>
  <c r="AA32" i="58"/>
  <c r="V32" i="58"/>
  <c r="Q32" i="58"/>
  <c r="N32" i="58"/>
  <c r="L32" i="58"/>
  <c r="J32" i="58"/>
  <c r="FW56" i="58"/>
  <c r="FS56" i="58"/>
  <c r="FO56" i="58"/>
  <c r="FJ56" i="58"/>
  <c r="FE56" i="58"/>
  <c r="FB56" i="58"/>
  <c r="EX56" i="58"/>
  <c r="ET56" i="58"/>
  <c r="EP56" i="58"/>
  <c r="EJ56" i="58"/>
  <c r="EF56" i="58"/>
  <c r="EB56" i="58"/>
  <c r="DY56" i="58"/>
  <c r="DV56" i="58"/>
  <c r="DS56" i="58"/>
  <c r="DP56" i="58"/>
  <c r="DM56" i="58"/>
  <c r="DJ56" i="58"/>
  <c r="DF56" i="58"/>
  <c r="DC56" i="58"/>
  <c r="CX56" i="58"/>
  <c r="CT56" i="58"/>
  <c r="CO56" i="58"/>
  <c r="CK56" i="58"/>
  <c r="CG56" i="58"/>
  <c r="CD56" i="58"/>
  <c r="CA56" i="58"/>
  <c r="BW56" i="58"/>
  <c r="BS56" i="58"/>
  <c r="BX56" i="58" s="1"/>
  <c r="BO56" i="58"/>
  <c r="BL56" i="58"/>
  <c r="BG56" i="58"/>
  <c r="BD56" i="58"/>
  <c r="BA56" i="58"/>
  <c r="AX56" i="58"/>
  <c r="AT56" i="58"/>
  <c r="AQ56" i="58"/>
  <c r="AM56" i="58"/>
  <c r="AJ56" i="58"/>
  <c r="AG56" i="58"/>
  <c r="AD56" i="58"/>
  <c r="AA56" i="58"/>
  <c r="V56" i="58"/>
  <c r="Q56" i="58"/>
  <c r="N56" i="58"/>
  <c r="L56" i="58"/>
  <c r="J56" i="58"/>
  <c r="FW153" i="58"/>
  <c r="FS153" i="58"/>
  <c r="FO153" i="58"/>
  <c r="FJ153" i="58"/>
  <c r="FE153" i="58"/>
  <c r="FB153" i="58"/>
  <c r="EX153" i="58"/>
  <c r="ET153" i="58"/>
  <c r="EP153" i="58"/>
  <c r="EJ153" i="58"/>
  <c r="EF153" i="58"/>
  <c r="EB153" i="58"/>
  <c r="DY153" i="58"/>
  <c r="DV153" i="58"/>
  <c r="DS153" i="58"/>
  <c r="DP153" i="58"/>
  <c r="DM153" i="58"/>
  <c r="DJ153" i="58"/>
  <c r="DF153" i="58"/>
  <c r="DC153" i="58"/>
  <c r="CX153" i="58"/>
  <c r="CT153" i="58"/>
  <c r="CY153" i="58" s="1"/>
  <c r="CO153" i="58"/>
  <c r="CK153" i="58"/>
  <c r="CG153" i="58"/>
  <c r="CD153" i="58"/>
  <c r="CA153" i="58"/>
  <c r="BW153" i="58"/>
  <c r="BS153" i="58"/>
  <c r="BO153" i="58"/>
  <c r="BL153" i="58"/>
  <c r="BG153" i="58"/>
  <c r="BD153" i="58"/>
  <c r="BA153" i="58"/>
  <c r="AX153" i="58"/>
  <c r="AT153" i="58"/>
  <c r="AQ153" i="58"/>
  <c r="AM153" i="58"/>
  <c r="AJ153" i="58"/>
  <c r="AG153" i="58"/>
  <c r="AD153" i="58"/>
  <c r="AA153" i="58"/>
  <c r="V153" i="58"/>
  <c r="Q153" i="58"/>
  <c r="N153" i="58"/>
  <c r="L153" i="58"/>
  <c r="J153" i="58"/>
  <c r="FW230" i="58"/>
  <c r="FS230" i="58"/>
  <c r="FO230" i="58"/>
  <c r="FJ230" i="58"/>
  <c r="FE230" i="58"/>
  <c r="FB230" i="58"/>
  <c r="EX230" i="58"/>
  <c r="ET230" i="58"/>
  <c r="EP230" i="58"/>
  <c r="EJ230" i="58"/>
  <c r="EF230" i="58"/>
  <c r="EB230" i="58"/>
  <c r="DY230" i="58"/>
  <c r="DV230" i="58"/>
  <c r="DS230" i="58"/>
  <c r="DP230" i="58"/>
  <c r="DM230" i="58"/>
  <c r="DJ230" i="58"/>
  <c r="DF230" i="58"/>
  <c r="DC230" i="58"/>
  <c r="CX230" i="58"/>
  <c r="CT230" i="58"/>
  <c r="CO230" i="58"/>
  <c r="CK230" i="58"/>
  <c r="CG230" i="58"/>
  <c r="CD230" i="58"/>
  <c r="CA230" i="58"/>
  <c r="BW230" i="58"/>
  <c r="BS230" i="58"/>
  <c r="BX230" i="58" s="1"/>
  <c r="BO230" i="58"/>
  <c r="BL230" i="58"/>
  <c r="BG230" i="58"/>
  <c r="BD230" i="58"/>
  <c r="BA230" i="58"/>
  <c r="AX230" i="58"/>
  <c r="AT230" i="58"/>
  <c r="AQ230" i="58"/>
  <c r="AM230" i="58"/>
  <c r="AJ230" i="58"/>
  <c r="AG230" i="58"/>
  <c r="AD230" i="58"/>
  <c r="AA230" i="58"/>
  <c r="V230" i="58"/>
  <c r="Q230" i="58"/>
  <c r="N230" i="58"/>
  <c r="L230" i="58"/>
  <c r="J230" i="58"/>
  <c r="FW60" i="58"/>
  <c r="FS60" i="58"/>
  <c r="FO60" i="58"/>
  <c r="FJ60" i="58"/>
  <c r="FE60" i="58"/>
  <c r="FB60" i="58"/>
  <c r="EX60" i="58"/>
  <c r="ET60" i="58"/>
  <c r="EP60" i="58"/>
  <c r="EJ60" i="58"/>
  <c r="EK60" i="58" s="1"/>
  <c r="EF60" i="58"/>
  <c r="EB60" i="58"/>
  <c r="DY60" i="58"/>
  <c r="DV60" i="58"/>
  <c r="DS60" i="58"/>
  <c r="DP60" i="58"/>
  <c r="DM60" i="58"/>
  <c r="DJ60" i="58"/>
  <c r="DF60" i="58"/>
  <c r="DC60" i="58"/>
  <c r="CX60" i="58"/>
  <c r="CT60" i="58"/>
  <c r="CO60" i="58"/>
  <c r="CK60" i="58"/>
  <c r="CG60" i="58"/>
  <c r="CD60" i="58"/>
  <c r="CA60" i="58"/>
  <c r="BW60" i="58"/>
  <c r="BS60" i="58"/>
  <c r="BO60" i="58"/>
  <c r="BL60" i="58"/>
  <c r="BG60" i="58"/>
  <c r="BD60" i="58"/>
  <c r="BA60" i="58"/>
  <c r="AX60" i="58"/>
  <c r="AT60" i="58"/>
  <c r="AQ60" i="58"/>
  <c r="AM60" i="58"/>
  <c r="AJ60" i="58"/>
  <c r="AG60" i="58"/>
  <c r="AD60" i="58"/>
  <c r="AA60" i="58"/>
  <c r="V60" i="58"/>
  <c r="Q60" i="58"/>
  <c r="N60" i="58"/>
  <c r="L60" i="58"/>
  <c r="J60" i="58"/>
  <c r="FW27" i="58"/>
  <c r="FS27" i="58"/>
  <c r="FO27" i="58"/>
  <c r="FJ27" i="58"/>
  <c r="FE27" i="58"/>
  <c r="FB27" i="58"/>
  <c r="EX27" i="58"/>
  <c r="ET27" i="58"/>
  <c r="EP27" i="58"/>
  <c r="EJ27" i="58"/>
  <c r="EF27" i="58"/>
  <c r="EB27" i="58"/>
  <c r="DY27" i="58"/>
  <c r="DV27" i="58"/>
  <c r="DS27" i="58"/>
  <c r="DP27" i="58"/>
  <c r="DM27" i="58"/>
  <c r="DJ27" i="58"/>
  <c r="DF27" i="58"/>
  <c r="DC27" i="58"/>
  <c r="CX27" i="58"/>
  <c r="CT27" i="58"/>
  <c r="CO27" i="58"/>
  <c r="CK27" i="58"/>
  <c r="CG27" i="58"/>
  <c r="CD27" i="58"/>
  <c r="CA27" i="58"/>
  <c r="BW27" i="58"/>
  <c r="BS27" i="58"/>
  <c r="BX27" i="58" s="1"/>
  <c r="BO27" i="58"/>
  <c r="BL27" i="58"/>
  <c r="BG27" i="58"/>
  <c r="BD27" i="58"/>
  <c r="BA27" i="58"/>
  <c r="AX27" i="58"/>
  <c r="AT27" i="58"/>
  <c r="AQ27" i="58"/>
  <c r="AM27" i="58"/>
  <c r="AJ27" i="58"/>
  <c r="AG27" i="58"/>
  <c r="AD27" i="58"/>
  <c r="AA27" i="58"/>
  <c r="V27" i="58"/>
  <c r="Q27" i="58"/>
  <c r="N27" i="58"/>
  <c r="L27" i="58"/>
  <c r="J27" i="58"/>
  <c r="FW205" i="58"/>
  <c r="FS205" i="58"/>
  <c r="FO205" i="58"/>
  <c r="FJ205" i="58"/>
  <c r="FE205" i="58"/>
  <c r="FB205" i="58"/>
  <c r="EX205" i="58"/>
  <c r="ET205" i="58"/>
  <c r="EP205" i="58"/>
  <c r="EJ205" i="58"/>
  <c r="EF205" i="58"/>
  <c r="EB205" i="58"/>
  <c r="DY205" i="58"/>
  <c r="DV205" i="58"/>
  <c r="DS205" i="58"/>
  <c r="DP205" i="58"/>
  <c r="DM205" i="58"/>
  <c r="DJ205" i="58"/>
  <c r="DF205" i="58"/>
  <c r="DC205" i="58"/>
  <c r="CX205" i="58"/>
  <c r="CT205" i="58"/>
  <c r="CY205" i="58" s="1"/>
  <c r="CO205" i="58"/>
  <c r="CK205" i="58"/>
  <c r="CG205" i="58"/>
  <c r="CD205" i="58"/>
  <c r="CA205" i="58"/>
  <c r="BW205" i="58"/>
  <c r="BS205" i="58"/>
  <c r="BO205" i="58"/>
  <c r="BL205" i="58"/>
  <c r="BG205" i="58"/>
  <c r="BD205" i="58"/>
  <c r="BA205" i="58"/>
  <c r="AX205" i="58"/>
  <c r="AT205" i="58"/>
  <c r="AQ205" i="58"/>
  <c r="AM205" i="58"/>
  <c r="AJ205" i="58"/>
  <c r="AG205" i="58"/>
  <c r="AD205" i="58"/>
  <c r="AA205" i="58"/>
  <c r="V205" i="58"/>
  <c r="Q205" i="58"/>
  <c r="N205" i="58"/>
  <c r="L205" i="58"/>
  <c r="J205" i="58"/>
  <c r="FW152" i="58"/>
  <c r="FS152" i="58"/>
  <c r="FO152" i="58"/>
  <c r="FJ152" i="58"/>
  <c r="FE152" i="58"/>
  <c r="FB152" i="58"/>
  <c r="EX152" i="58"/>
  <c r="ET152" i="58"/>
  <c r="EP152" i="58"/>
  <c r="EJ152" i="58"/>
  <c r="EF152" i="58"/>
  <c r="EK152" i="58" s="1"/>
  <c r="EB152" i="58"/>
  <c r="DY152" i="58"/>
  <c r="DV152" i="58"/>
  <c r="DS152" i="58"/>
  <c r="DP152" i="58"/>
  <c r="DM152" i="58"/>
  <c r="DJ152" i="58"/>
  <c r="DF152" i="58"/>
  <c r="DC152" i="58"/>
  <c r="CX152" i="58"/>
  <c r="CT152" i="58"/>
  <c r="CO152" i="58"/>
  <c r="CK152" i="58"/>
  <c r="CG152" i="58"/>
  <c r="CD152" i="58"/>
  <c r="CA152" i="58"/>
  <c r="BW152" i="58"/>
  <c r="BS152" i="58"/>
  <c r="BO152" i="58"/>
  <c r="BL152" i="58"/>
  <c r="BG152" i="58"/>
  <c r="BD152" i="58"/>
  <c r="BA152" i="58"/>
  <c r="AX152" i="58"/>
  <c r="AT152" i="58"/>
  <c r="AQ152" i="58"/>
  <c r="AM152" i="58"/>
  <c r="AJ152" i="58"/>
  <c r="AG152" i="58"/>
  <c r="AD152" i="58"/>
  <c r="AA152" i="58"/>
  <c r="V152" i="58"/>
  <c r="Q152" i="58"/>
  <c r="N152" i="58"/>
  <c r="L152" i="58"/>
  <c r="J152" i="58"/>
  <c r="FW225" i="58"/>
  <c r="FS225" i="58"/>
  <c r="FO225" i="58"/>
  <c r="FJ225" i="58"/>
  <c r="FE225" i="58"/>
  <c r="FB225" i="58"/>
  <c r="EX225" i="58"/>
  <c r="ET225" i="58"/>
  <c r="EP225" i="58"/>
  <c r="EJ225" i="58"/>
  <c r="EF225" i="58"/>
  <c r="EB225" i="58"/>
  <c r="DY225" i="58"/>
  <c r="DV225" i="58"/>
  <c r="DS225" i="58"/>
  <c r="DP225" i="58"/>
  <c r="DM225" i="58"/>
  <c r="DJ225" i="58"/>
  <c r="DF225" i="58"/>
  <c r="DC225" i="58"/>
  <c r="CX225" i="58"/>
  <c r="CT225" i="58"/>
  <c r="CO225" i="58"/>
  <c r="CK225" i="58"/>
  <c r="CG225" i="58"/>
  <c r="CD225" i="58"/>
  <c r="CA225" i="58"/>
  <c r="BW225" i="58"/>
  <c r="BS225" i="58"/>
  <c r="BO225" i="58"/>
  <c r="BL225" i="58"/>
  <c r="BG225" i="58"/>
  <c r="BD225" i="58"/>
  <c r="BA225" i="58"/>
  <c r="AX225" i="58"/>
  <c r="AT225" i="58"/>
  <c r="AQ225" i="58"/>
  <c r="AM225" i="58"/>
  <c r="AJ225" i="58"/>
  <c r="AG225" i="58"/>
  <c r="AD225" i="58"/>
  <c r="AA225" i="58"/>
  <c r="V225" i="58"/>
  <c r="Q225" i="58"/>
  <c r="N225" i="58"/>
  <c r="L225" i="58"/>
  <c r="J225" i="58"/>
  <c r="FW102" i="58"/>
  <c r="FS102" i="58"/>
  <c r="FO102" i="58"/>
  <c r="FJ102" i="58"/>
  <c r="FE102" i="58"/>
  <c r="FB102" i="58"/>
  <c r="EX102" i="58"/>
  <c r="ET102" i="58"/>
  <c r="EP102" i="58"/>
  <c r="EJ102" i="58"/>
  <c r="EF102" i="58"/>
  <c r="EB102" i="58"/>
  <c r="DY102" i="58"/>
  <c r="DV102" i="58"/>
  <c r="DS102" i="58"/>
  <c r="DP102" i="58"/>
  <c r="DM102" i="58"/>
  <c r="DJ102" i="58"/>
  <c r="DF102" i="58"/>
  <c r="DC102" i="58"/>
  <c r="CX102" i="58"/>
  <c r="CT102" i="58"/>
  <c r="CO102" i="58"/>
  <c r="CK102" i="58"/>
  <c r="CG102" i="58"/>
  <c r="CD102" i="58"/>
  <c r="CA102" i="58"/>
  <c r="BW102" i="58"/>
  <c r="BS102" i="58"/>
  <c r="BO102" i="58"/>
  <c r="BL102" i="58"/>
  <c r="BG102" i="58"/>
  <c r="BD102" i="58"/>
  <c r="BA102" i="58"/>
  <c r="AX102" i="58"/>
  <c r="AT102" i="58"/>
  <c r="AQ102" i="58"/>
  <c r="AM102" i="58"/>
  <c r="AJ102" i="58"/>
  <c r="AG102" i="58"/>
  <c r="AD102" i="58"/>
  <c r="AA102" i="58"/>
  <c r="V102" i="58"/>
  <c r="Q102" i="58"/>
  <c r="N102" i="58"/>
  <c r="L102" i="58"/>
  <c r="J102" i="58"/>
  <c r="FW167" i="58"/>
  <c r="FS167" i="58"/>
  <c r="FO167" i="58"/>
  <c r="FJ167" i="58"/>
  <c r="FE167" i="58"/>
  <c r="FB167" i="58"/>
  <c r="EX167" i="58"/>
  <c r="ET167" i="58"/>
  <c r="EP167" i="58"/>
  <c r="EJ167" i="58"/>
  <c r="EF167" i="58"/>
  <c r="EB167" i="58"/>
  <c r="DY167" i="58"/>
  <c r="DV167" i="58"/>
  <c r="DS167" i="58"/>
  <c r="DP167" i="58"/>
  <c r="DM167" i="58"/>
  <c r="DJ167" i="58"/>
  <c r="DF167" i="58"/>
  <c r="DC167" i="58"/>
  <c r="CX167" i="58"/>
  <c r="CT167" i="58"/>
  <c r="CO167" i="58"/>
  <c r="CK167" i="58"/>
  <c r="CG167" i="58"/>
  <c r="CD167" i="58"/>
  <c r="CA167" i="58"/>
  <c r="BW167" i="58"/>
  <c r="BS167" i="58"/>
  <c r="BO167" i="58"/>
  <c r="BL167" i="58"/>
  <c r="BG167" i="58"/>
  <c r="BD167" i="58"/>
  <c r="BA167" i="58"/>
  <c r="AX167" i="58"/>
  <c r="AT167" i="58"/>
  <c r="AQ167" i="58"/>
  <c r="AM167" i="58"/>
  <c r="AJ167" i="58"/>
  <c r="AG167" i="58"/>
  <c r="AD167" i="58"/>
  <c r="AA167" i="58"/>
  <c r="V167" i="58"/>
  <c r="Q167" i="58"/>
  <c r="N167" i="58"/>
  <c r="L167" i="58"/>
  <c r="J167" i="58"/>
  <c r="FW38" i="58"/>
  <c r="FS38" i="58"/>
  <c r="FO38" i="58"/>
  <c r="FJ38" i="58"/>
  <c r="FE38" i="58"/>
  <c r="FB38" i="58"/>
  <c r="EX38" i="58"/>
  <c r="ET38" i="58"/>
  <c r="EP38" i="58"/>
  <c r="EJ38" i="58"/>
  <c r="EF38" i="58"/>
  <c r="EB38" i="58"/>
  <c r="DY38" i="58"/>
  <c r="DV38" i="58"/>
  <c r="DS38" i="58"/>
  <c r="DP38" i="58"/>
  <c r="DM38" i="58"/>
  <c r="DJ38" i="58"/>
  <c r="DF38" i="58"/>
  <c r="DC38" i="58"/>
  <c r="CX38" i="58"/>
  <c r="CT38" i="58"/>
  <c r="CO38" i="58"/>
  <c r="CK38" i="58"/>
  <c r="CG38" i="58"/>
  <c r="CD38" i="58"/>
  <c r="CA38" i="58"/>
  <c r="BW38" i="58"/>
  <c r="BS38" i="58"/>
  <c r="BX38" i="58" s="1"/>
  <c r="BO38" i="58"/>
  <c r="BL38" i="58"/>
  <c r="BG38" i="58"/>
  <c r="BD38" i="58"/>
  <c r="BA38" i="58"/>
  <c r="AX38" i="58"/>
  <c r="AT38" i="58"/>
  <c r="AQ38" i="58"/>
  <c r="AM38" i="58"/>
  <c r="AJ38" i="58"/>
  <c r="AG38" i="58"/>
  <c r="AD38" i="58"/>
  <c r="AA38" i="58"/>
  <c r="V38" i="58"/>
  <c r="Q38" i="58"/>
  <c r="N38" i="58"/>
  <c r="L38" i="58"/>
  <c r="J38" i="58"/>
  <c r="FW220" i="58"/>
  <c r="FS220" i="58"/>
  <c r="FO220" i="58"/>
  <c r="FJ220" i="58"/>
  <c r="FE220" i="58"/>
  <c r="FB220" i="58"/>
  <c r="EX220" i="58"/>
  <c r="ET220" i="58"/>
  <c r="EP220" i="58"/>
  <c r="EJ220" i="58"/>
  <c r="EK220" i="58" s="1"/>
  <c r="EF220" i="58"/>
  <c r="EB220" i="58"/>
  <c r="DY220" i="58"/>
  <c r="DV220" i="58"/>
  <c r="DS220" i="58"/>
  <c r="DP220" i="58"/>
  <c r="DM220" i="58"/>
  <c r="DJ220" i="58"/>
  <c r="DF220" i="58"/>
  <c r="DC220" i="58"/>
  <c r="CX220" i="58"/>
  <c r="CT220" i="58"/>
  <c r="CY220" i="58" s="1"/>
  <c r="CO220" i="58"/>
  <c r="CK220" i="58"/>
  <c r="CG220" i="58"/>
  <c r="CD220" i="58"/>
  <c r="CA220" i="58"/>
  <c r="BW220" i="58"/>
  <c r="BS220" i="58"/>
  <c r="BO220" i="58"/>
  <c r="BL220" i="58"/>
  <c r="BG220" i="58"/>
  <c r="BD220" i="58"/>
  <c r="BA220" i="58"/>
  <c r="AX220" i="58"/>
  <c r="AT220" i="58"/>
  <c r="AQ220" i="58"/>
  <c r="AM220" i="58"/>
  <c r="AJ220" i="58"/>
  <c r="AG220" i="58"/>
  <c r="AD220" i="58"/>
  <c r="AA220" i="58"/>
  <c r="V220" i="58"/>
  <c r="Q220" i="58"/>
  <c r="N220" i="58"/>
  <c r="L220" i="58"/>
  <c r="J220" i="58"/>
  <c r="FW283" i="58"/>
  <c r="FS283" i="58"/>
  <c r="FO283" i="58"/>
  <c r="FJ283" i="58"/>
  <c r="FE283" i="58"/>
  <c r="FB283" i="58"/>
  <c r="EX283" i="58"/>
  <c r="ET283" i="58"/>
  <c r="EP283" i="58"/>
  <c r="EJ283" i="58"/>
  <c r="EF283" i="58"/>
  <c r="EB283" i="58"/>
  <c r="DY283" i="58"/>
  <c r="DV283" i="58"/>
  <c r="DS283" i="58"/>
  <c r="DP283" i="58"/>
  <c r="DM283" i="58"/>
  <c r="DJ283" i="58"/>
  <c r="DF283" i="58"/>
  <c r="DC283" i="58"/>
  <c r="CX283" i="58"/>
  <c r="CT283" i="58"/>
  <c r="CO283" i="58"/>
  <c r="CK283" i="58"/>
  <c r="CG283" i="58"/>
  <c r="CD283" i="58"/>
  <c r="CA283" i="58"/>
  <c r="BW283" i="58"/>
  <c r="BS283" i="58"/>
  <c r="BX283" i="58" s="1"/>
  <c r="BO283" i="58"/>
  <c r="BL283" i="58"/>
  <c r="BG283" i="58"/>
  <c r="BD283" i="58"/>
  <c r="BA283" i="58"/>
  <c r="AX283" i="58"/>
  <c r="AT283" i="58"/>
  <c r="AQ283" i="58"/>
  <c r="AM283" i="58"/>
  <c r="AJ283" i="58"/>
  <c r="AG283" i="58"/>
  <c r="AD283" i="58"/>
  <c r="AA283" i="58"/>
  <c r="V283" i="58"/>
  <c r="Q283" i="58"/>
  <c r="N283" i="58"/>
  <c r="L283" i="58"/>
  <c r="J283" i="58"/>
  <c r="FW126" i="58"/>
  <c r="FS126" i="58"/>
  <c r="FO126" i="58"/>
  <c r="FJ126" i="58"/>
  <c r="FE126" i="58"/>
  <c r="FB126" i="58"/>
  <c r="EX126" i="58"/>
  <c r="ET126" i="58"/>
  <c r="EP126" i="58"/>
  <c r="EJ126" i="58"/>
  <c r="EF126" i="58"/>
  <c r="EB126" i="58"/>
  <c r="DY126" i="58"/>
  <c r="DV126" i="58"/>
  <c r="DS126" i="58"/>
  <c r="DP126" i="58"/>
  <c r="DM126" i="58"/>
  <c r="DJ126" i="58"/>
  <c r="DF126" i="58"/>
  <c r="DC126" i="58"/>
  <c r="CX126" i="58"/>
  <c r="CT126" i="58"/>
  <c r="CY126" i="58" s="1"/>
  <c r="CO126" i="58"/>
  <c r="CK126" i="58"/>
  <c r="CG126" i="58"/>
  <c r="CD126" i="58"/>
  <c r="CA126" i="58"/>
  <c r="BW126" i="58"/>
  <c r="BS126" i="58"/>
  <c r="BO126" i="58"/>
  <c r="BL126" i="58"/>
  <c r="BG126" i="58"/>
  <c r="BD126" i="58"/>
  <c r="BA126" i="58"/>
  <c r="AX126" i="58"/>
  <c r="AT126" i="58"/>
  <c r="AQ126" i="58"/>
  <c r="AM126" i="58"/>
  <c r="AJ126" i="58"/>
  <c r="AG126" i="58"/>
  <c r="AD126" i="58"/>
  <c r="AA126" i="58"/>
  <c r="V126" i="58"/>
  <c r="Q126" i="58"/>
  <c r="N126" i="58"/>
  <c r="L126" i="58"/>
  <c r="J126" i="58"/>
  <c r="FW79" i="58"/>
  <c r="FS79" i="58"/>
  <c r="FO79" i="58"/>
  <c r="FJ79" i="58"/>
  <c r="FE79" i="58"/>
  <c r="FB79" i="58"/>
  <c r="EX79" i="58"/>
  <c r="ET79" i="58"/>
  <c r="EP79" i="58"/>
  <c r="EJ79" i="58"/>
  <c r="EF79" i="58"/>
  <c r="EK79" i="58" s="1"/>
  <c r="EB79" i="58"/>
  <c r="DY79" i="58"/>
  <c r="DV79" i="58"/>
  <c r="DS79" i="58"/>
  <c r="DP79" i="58"/>
  <c r="DM79" i="58"/>
  <c r="DJ79" i="58"/>
  <c r="DF79" i="58"/>
  <c r="DC79" i="58"/>
  <c r="CX79" i="58"/>
  <c r="CT79" i="58"/>
  <c r="CO79" i="58"/>
  <c r="CK79" i="58"/>
  <c r="CP79" i="58" s="1"/>
  <c r="CG79" i="58"/>
  <c r="CD79" i="58"/>
  <c r="CA79" i="58"/>
  <c r="BW79" i="58"/>
  <c r="BS79" i="58"/>
  <c r="BO79" i="58"/>
  <c r="BL79" i="58"/>
  <c r="BG79" i="58"/>
  <c r="BD79" i="58"/>
  <c r="BA79" i="58"/>
  <c r="AX79" i="58"/>
  <c r="AT79" i="58"/>
  <c r="AQ79" i="58"/>
  <c r="AM79" i="58"/>
  <c r="AJ79" i="58"/>
  <c r="AG79" i="58"/>
  <c r="AD79" i="58"/>
  <c r="AA79" i="58"/>
  <c r="V79" i="58"/>
  <c r="Q79" i="58"/>
  <c r="N79" i="58"/>
  <c r="L79" i="58"/>
  <c r="J79" i="58"/>
  <c r="FW242" i="58"/>
  <c r="FS242" i="58"/>
  <c r="FO242" i="58"/>
  <c r="FJ242" i="58"/>
  <c r="FE242" i="58"/>
  <c r="FB242" i="58"/>
  <c r="EX242" i="58"/>
  <c r="ET242" i="58"/>
  <c r="EP242" i="58"/>
  <c r="EJ242" i="58"/>
  <c r="EF242" i="58"/>
  <c r="EB242" i="58"/>
  <c r="DY242" i="58"/>
  <c r="DV242" i="58"/>
  <c r="DS242" i="58"/>
  <c r="DP242" i="58"/>
  <c r="DM242" i="58"/>
  <c r="DJ242" i="58"/>
  <c r="DF242" i="58"/>
  <c r="DC242" i="58"/>
  <c r="CX242" i="58"/>
  <c r="CT242" i="58"/>
  <c r="CO242" i="58"/>
  <c r="CK242" i="58"/>
  <c r="CG242" i="58"/>
  <c r="CD242" i="58"/>
  <c r="CA242" i="58"/>
  <c r="BW242" i="58"/>
  <c r="BS242" i="58"/>
  <c r="BX242" i="58" s="1"/>
  <c r="BO242" i="58"/>
  <c r="BL242" i="58"/>
  <c r="BG242" i="58"/>
  <c r="BD242" i="58"/>
  <c r="BA242" i="58"/>
  <c r="AX242" i="58"/>
  <c r="AT242" i="58"/>
  <c r="AQ242" i="58"/>
  <c r="AM242" i="58"/>
  <c r="AJ242" i="58"/>
  <c r="AG242" i="58"/>
  <c r="AD242" i="58"/>
  <c r="AA242" i="58"/>
  <c r="V242" i="58"/>
  <c r="Q242" i="58"/>
  <c r="N242" i="58"/>
  <c r="L242" i="58"/>
  <c r="J242" i="58"/>
  <c r="FW114" i="58"/>
  <c r="FS114" i="58"/>
  <c r="FO114" i="58"/>
  <c r="FJ114" i="58"/>
  <c r="FE114" i="58"/>
  <c r="FB114" i="58"/>
  <c r="EX114" i="58"/>
  <c r="ET114" i="58"/>
  <c r="EP114" i="58"/>
  <c r="EJ114" i="58"/>
  <c r="EF114" i="58"/>
  <c r="EB114" i="58"/>
  <c r="DY114" i="58"/>
  <c r="DV114" i="58"/>
  <c r="DS114" i="58"/>
  <c r="DP114" i="58"/>
  <c r="DM114" i="58"/>
  <c r="DJ114" i="58"/>
  <c r="DF114" i="58"/>
  <c r="DC114" i="58"/>
  <c r="CX114" i="58"/>
  <c r="CT114" i="58"/>
  <c r="CO114" i="58"/>
  <c r="CK114" i="58"/>
  <c r="CG114" i="58"/>
  <c r="CD114" i="58"/>
  <c r="CA114" i="58"/>
  <c r="BW114" i="58"/>
  <c r="BS114" i="58"/>
  <c r="BO114" i="58"/>
  <c r="BL114" i="58"/>
  <c r="BG114" i="58"/>
  <c r="BD114" i="58"/>
  <c r="BA114" i="58"/>
  <c r="AX114" i="58"/>
  <c r="AT114" i="58"/>
  <c r="AQ114" i="58"/>
  <c r="AM114" i="58"/>
  <c r="AJ114" i="58"/>
  <c r="AG114" i="58"/>
  <c r="AD114" i="58"/>
  <c r="AA114" i="58"/>
  <c r="V114" i="58"/>
  <c r="Q114" i="58"/>
  <c r="N114" i="58"/>
  <c r="L114" i="58"/>
  <c r="J114" i="58"/>
  <c r="FW89" i="58"/>
  <c r="FS89" i="58"/>
  <c r="FO89" i="58"/>
  <c r="FJ89" i="58"/>
  <c r="FE89" i="58"/>
  <c r="FB89" i="58"/>
  <c r="EX89" i="58"/>
  <c r="ET89" i="58"/>
  <c r="EP89" i="58"/>
  <c r="EJ89" i="58"/>
  <c r="EF89" i="58"/>
  <c r="EB89" i="58"/>
  <c r="DY89" i="58"/>
  <c r="DV89" i="58"/>
  <c r="DS89" i="58"/>
  <c r="DP89" i="58"/>
  <c r="DM89" i="58"/>
  <c r="DJ89" i="58"/>
  <c r="DF89" i="58"/>
  <c r="DC89" i="58"/>
  <c r="CX89" i="58"/>
  <c r="CT89" i="58"/>
  <c r="CO89" i="58"/>
  <c r="CK89" i="58"/>
  <c r="CG89" i="58"/>
  <c r="CD89" i="58"/>
  <c r="CA89" i="58"/>
  <c r="BW89" i="58"/>
  <c r="BS89" i="58"/>
  <c r="BO89" i="58"/>
  <c r="BL89" i="58"/>
  <c r="BG89" i="58"/>
  <c r="BD89" i="58"/>
  <c r="BA89" i="58"/>
  <c r="AX89" i="58"/>
  <c r="AT89" i="58"/>
  <c r="AQ89" i="58"/>
  <c r="AM89" i="58"/>
  <c r="AJ89" i="58"/>
  <c r="AG89" i="58"/>
  <c r="AD89" i="58"/>
  <c r="AA89" i="58"/>
  <c r="V89" i="58"/>
  <c r="Q89" i="58"/>
  <c r="N89" i="58"/>
  <c r="L89" i="58"/>
  <c r="J89" i="58"/>
  <c r="FW135" i="58"/>
  <c r="FS135" i="58"/>
  <c r="FO135" i="58"/>
  <c r="FJ135" i="58"/>
  <c r="FE135" i="58"/>
  <c r="FB135" i="58"/>
  <c r="EX135" i="58"/>
  <c r="ET135" i="58"/>
  <c r="EP135" i="58"/>
  <c r="EJ135" i="58"/>
  <c r="EF135" i="58"/>
  <c r="EB135" i="58"/>
  <c r="DY135" i="58"/>
  <c r="DV135" i="58"/>
  <c r="DS135" i="58"/>
  <c r="DP135" i="58"/>
  <c r="DM135" i="58"/>
  <c r="DJ135" i="58"/>
  <c r="DF135" i="58"/>
  <c r="DC135" i="58"/>
  <c r="CX135" i="58"/>
  <c r="CT135" i="58"/>
  <c r="CY135" i="58" s="1"/>
  <c r="CO135" i="58"/>
  <c r="CK135" i="58"/>
  <c r="CG135" i="58"/>
  <c r="CD135" i="58"/>
  <c r="CA135" i="58"/>
  <c r="BW135" i="58"/>
  <c r="BS135" i="58"/>
  <c r="BO135" i="58"/>
  <c r="BL135" i="58"/>
  <c r="BG135" i="58"/>
  <c r="BD135" i="58"/>
  <c r="BA135" i="58"/>
  <c r="AX135" i="58"/>
  <c r="AT135" i="58"/>
  <c r="AQ135" i="58"/>
  <c r="AM135" i="58"/>
  <c r="AJ135" i="58"/>
  <c r="AG135" i="58"/>
  <c r="AD135" i="58"/>
  <c r="AA135" i="58"/>
  <c r="V135" i="58"/>
  <c r="Q135" i="58"/>
  <c r="N135" i="58"/>
  <c r="L135" i="58"/>
  <c r="J135" i="58"/>
  <c r="FW104" i="58"/>
  <c r="FS104" i="58"/>
  <c r="FO104" i="58"/>
  <c r="FJ104" i="58"/>
  <c r="FE104" i="58"/>
  <c r="FB104" i="58"/>
  <c r="EX104" i="58"/>
  <c r="ET104" i="58"/>
  <c r="EP104" i="58"/>
  <c r="EJ104" i="58"/>
  <c r="EF104" i="58"/>
  <c r="EB104" i="58"/>
  <c r="DY104" i="58"/>
  <c r="DV104" i="58"/>
  <c r="DS104" i="58"/>
  <c r="DP104" i="58"/>
  <c r="DM104" i="58"/>
  <c r="DJ104" i="58"/>
  <c r="DF104" i="58"/>
  <c r="DC104" i="58"/>
  <c r="CX104" i="58"/>
  <c r="CT104" i="58"/>
  <c r="CO104" i="58"/>
  <c r="CK104" i="58"/>
  <c r="CG104" i="58"/>
  <c r="CD104" i="58"/>
  <c r="CA104" i="58"/>
  <c r="BW104" i="58"/>
  <c r="BS104" i="58"/>
  <c r="BO104" i="58"/>
  <c r="BL104" i="58"/>
  <c r="BG104" i="58"/>
  <c r="BD104" i="58"/>
  <c r="BA104" i="58"/>
  <c r="AX104" i="58"/>
  <c r="AT104" i="58"/>
  <c r="AQ104" i="58"/>
  <c r="AM104" i="58"/>
  <c r="AJ104" i="58"/>
  <c r="AG104" i="58"/>
  <c r="AD104" i="58"/>
  <c r="AA104" i="58"/>
  <c r="V104" i="58"/>
  <c r="Q104" i="58"/>
  <c r="N104" i="58"/>
  <c r="L104" i="58"/>
  <c r="J104" i="58"/>
  <c r="FW65" i="58"/>
  <c r="FS65" i="58"/>
  <c r="FO65" i="58"/>
  <c r="FJ65" i="58"/>
  <c r="FE65" i="58"/>
  <c r="FB65" i="58"/>
  <c r="EX65" i="58"/>
  <c r="ET65" i="58"/>
  <c r="EP65" i="58"/>
  <c r="EJ65" i="58"/>
  <c r="EF65" i="58"/>
  <c r="EB65" i="58"/>
  <c r="DY65" i="58"/>
  <c r="DV65" i="58"/>
  <c r="DS65" i="58"/>
  <c r="DP65" i="58"/>
  <c r="DM65" i="58"/>
  <c r="DJ65" i="58"/>
  <c r="DF65" i="58"/>
  <c r="DC65" i="58"/>
  <c r="CX65" i="58"/>
  <c r="CT65" i="58"/>
  <c r="CO65" i="58"/>
  <c r="CK65" i="58"/>
  <c r="CG65" i="58"/>
  <c r="CD65" i="58"/>
  <c r="CA65" i="58"/>
  <c r="BW65" i="58"/>
  <c r="BS65" i="58"/>
  <c r="BO65" i="58"/>
  <c r="BL65" i="58"/>
  <c r="BG65" i="58"/>
  <c r="BD65" i="58"/>
  <c r="BA65" i="58"/>
  <c r="AX65" i="58"/>
  <c r="AT65" i="58"/>
  <c r="AQ65" i="58"/>
  <c r="AM65" i="58"/>
  <c r="AJ65" i="58"/>
  <c r="AG65" i="58"/>
  <c r="AD65" i="58"/>
  <c r="AA65" i="58"/>
  <c r="V65" i="58"/>
  <c r="Q65" i="58"/>
  <c r="N65" i="58"/>
  <c r="L65" i="58"/>
  <c r="J65" i="58"/>
  <c r="FW17" i="58"/>
  <c r="FS17" i="58"/>
  <c r="FO17" i="58"/>
  <c r="FJ17" i="58"/>
  <c r="FE17" i="58"/>
  <c r="FB17" i="58"/>
  <c r="EX17" i="58"/>
  <c r="ET17" i="58"/>
  <c r="EP17" i="58"/>
  <c r="EJ17" i="58"/>
  <c r="EF17" i="58"/>
  <c r="EB17" i="58"/>
  <c r="DY17" i="58"/>
  <c r="DV17" i="58"/>
  <c r="DS17" i="58"/>
  <c r="DP17" i="58"/>
  <c r="DM17" i="58"/>
  <c r="DJ17" i="58"/>
  <c r="DF17" i="58"/>
  <c r="DC17" i="58"/>
  <c r="CX17" i="58"/>
  <c r="CT17" i="58"/>
  <c r="CO17" i="58"/>
  <c r="CK17" i="58"/>
  <c r="CG17" i="58"/>
  <c r="CD17" i="58"/>
  <c r="CA17" i="58"/>
  <c r="BW17" i="58"/>
  <c r="BS17" i="58"/>
  <c r="BO17" i="58"/>
  <c r="BL17" i="58"/>
  <c r="BG17" i="58"/>
  <c r="BD17" i="58"/>
  <c r="BA17" i="58"/>
  <c r="AX17" i="58"/>
  <c r="AT17" i="58"/>
  <c r="AQ17" i="58"/>
  <c r="AM17" i="58"/>
  <c r="AJ17" i="58"/>
  <c r="AG17" i="58"/>
  <c r="AD17" i="58"/>
  <c r="AA17" i="58"/>
  <c r="V17" i="58"/>
  <c r="Q17" i="58"/>
  <c r="N17" i="58"/>
  <c r="L17" i="58"/>
  <c r="J17" i="58"/>
  <c r="FW4" i="58"/>
  <c r="FS4" i="58"/>
  <c r="FO4" i="58"/>
  <c r="FJ4" i="58"/>
  <c r="FE4" i="58"/>
  <c r="FB4" i="58"/>
  <c r="EX4" i="58"/>
  <c r="ET4" i="58"/>
  <c r="EP4" i="58"/>
  <c r="EJ4" i="58"/>
  <c r="EF4" i="58"/>
  <c r="EB4" i="58"/>
  <c r="DY4" i="58"/>
  <c r="DV4" i="58"/>
  <c r="DS4" i="58"/>
  <c r="DP4" i="58"/>
  <c r="DM4" i="58"/>
  <c r="DJ4" i="58"/>
  <c r="DF4" i="58"/>
  <c r="DC4" i="58"/>
  <c r="CX4" i="58"/>
  <c r="CT4" i="58"/>
  <c r="CO4" i="58"/>
  <c r="CK4" i="58"/>
  <c r="CP4" i="58" s="1"/>
  <c r="CG4" i="58"/>
  <c r="CD4" i="58"/>
  <c r="CA4" i="58"/>
  <c r="BW4" i="58"/>
  <c r="BS4" i="58"/>
  <c r="BO4" i="58"/>
  <c r="BL4" i="58"/>
  <c r="BG4" i="58"/>
  <c r="BD4" i="58"/>
  <c r="BA4" i="58"/>
  <c r="AX4" i="58"/>
  <c r="AT4" i="58"/>
  <c r="AQ4" i="58"/>
  <c r="AM4" i="58"/>
  <c r="AJ4" i="58"/>
  <c r="AG4" i="58"/>
  <c r="AD4" i="58"/>
  <c r="AA4" i="58"/>
  <c r="V4" i="58"/>
  <c r="Q4" i="58"/>
  <c r="N4" i="58"/>
  <c r="L4" i="58"/>
  <c r="J4" i="58"/>
  <c r="FW74" i="58"/>
  <c r="FS74" i="58"/>
  <c r="FO74" i="58"/>
  <c r="FJ74" i="58"/>
  <c r="FE74" i="58"/>
  <c r="FB74" i="58"/>
  <c r="EX74" i="58"/>
  <c r="ET74" i="58"/>
  <c r="EP74" i="58"/>
  <c r="EJ74" i="58"/>
  <c r="EF74" i="58"/>
  <c r="EB74" i="58"/>
  <c r="DY74" i="58"/>
  <c r="DV74" i="58"/>
  <c r="DS74" i="58"/>
  <c r="DP74" i="58"/>
  <c r="DM74" i="58"/>
  <c r="DJ74" i="58"/>
  <c r="DF74" i="58"/>
  <c r="DC74" i="58"/>
  <c r="CX74" i="58"/>
  <c r="CT74" i="58"/>
  <c r="CO74" i="58"/>
  <c r="CK74" i="58"/>
  <c r="CG74" i="58"/>
  <c r="CD74" i="58"/>
  <c r="CA74" i="58"/>
  <c r="BW74" i="58"/>
  <c r="BS74" i="58"/>
  <c r="BX74" i="58" s="1"/>
  <c r="BO74" i="58"/>
  <c r="BL74" i="58"/>
  <c r="BG74" i="58"/>
  <c r="BD74" i="58"/>
  <c r="BA74" i="58"/>
  <c r="AX74" i="58"/>
  <c r="AT74" i="58"/>
  <c r="AQ74" i="58"/>
  <c r="AM74" i="58"/>
  <c r="AJ74" i="58"/>
  <c r="AG74" i="58"/>
  <c r="AD74" i="58"/>
  <c r="BH74" i="58" s="1"/>
  <c r="AA74" i="58"/>
  <c r="V74" i="58"/>
  <c r="Q74" i="58"/>
  <c r="N74" i="58"/>
  <c r="L74" i="58"/>
  <c r="J74" i="58"/>
  <c r="FW214" i="58"/>
  <c r="FS214" i="58"/>
  <c r="FO214" i="58"/>
  <c r="FJ214" i="58"/>
  <c r="FE214" i="58"/>
  <c r="FB214" i="58"/>
  <c r="EX214" i="58"/>
  <c r="ET214" i="58"/>
  <c r="EP214" i="58"/>
  <c r="EJ214" i="58"/>
  <c r="EF214" i="58"/>
  <c r="EB214" i="58"/>
  <c r="DY214" i="58"/>
  <c r="DV214" i="58"/>
  <c r="DS214" i="58"/>
  <c r="DP214" i="58"/>
  <c r="DM214" i="58"/>
  <c r="DJ214" i="58"/>
  <c r="DF214" i="58"/>
  <c r="DC214" i="58"/>
  <c r="CX214" i="58"/>
  <c r="CT214" i="58"/>
  <c r="CO214" i="58"/>
  <c r="CK214" i="58"/>
  <c r="CG214" i="58"/>
  <c r="CD214" i="58"/>
  <c r="CA214" i="58"/>
  <c r="BW214" i="58"/>
  <c r="BS214" i="58"/>
  <c r="BO214" i="58"/>
  <c r="BL214" i="58"/>
  <c r="BG214" i="58"/>
  <c r="BD214" i="58"/>
  <c r="BA214" i="58"/>
  <c r="AX214" i="58"/>
  <c r="AT214" i="58"/>
  <c r="AQ214" i="58"/>
  <c r="AM214" i="58"/>
  <c r="AJ214" i="58"/>
  <c r="AG214" i="58"/>
  <c r="AD214" i="58"/>
  <c r="AA214" i="58"/>
  <c r="V214" i="58"/>
  <c r="Q214" i="58"/>
  <c r="N214" i="58"/>
  <c r="L214" i="58"/>
  <c r="J214" i="58"/>
  <c r="FW124" i="58"/>
  <c r="FS124" i="58"/>
  <c r="FO124" i="58"/>
  <c r="FJ124" i="58"/>
  <c r="FE124" i="58"/>
  <c r="FB124" i="58"/>
  <c r="EX124" i="58"/>
  <c r="ET124" i="58"/>
  <c r="EP124" i="58"/>
  <c r="EJ124" i="58"/>
  <c r="EF124" i="58"/>
  <c r="EB124" i="58"/>
  <c r="DY124" i="58"/>
  <c r="DV124" i="58"/>
  <c r="DS124" i="58"/>
  <c r="DP124" i="58"/>
  <c r="DM124" i="58"/>
  <c r="DJ124" i="58"/>
  <c r="DF124" i="58"/>
  <c r="DC124" i="58"/>
  <c r="CX124" i="58"/>
  <c r="CT124" i="58"/>
  <c r="CO124" i="58"/>
  <c r="CK124" i="58"/>
  <c r="CG124" i="58"/>
  <c r="CD124" i="58"/>
  <c r="CA124" i="58"/>
  <c r="BW124" i="58"/>
  <c r="BS124" i="58"/>
  <c r="BO124" i="58"/>
  <c r="BL124" i="58"/>
  <c r="BG124" i="58"/>
  <c r="BD124" i="58"/>
  <c r="BA124" i="58"/>
  <c r="AX124" i="58"/>
  <c r="AT124" i="58"/>
  <c r="AQ124" i="58"/>
  <c r="AM124" i="58"/>
  <c r="AJ124" i="58"/>
  <c r="AG124" i="58"/>
  <c r="AD124" i="58"/>
  <c r="AA124" i="58"/>
  <c r="V124" i="58"/>
  <c r="Q124" i="58"/>
  <c r="N124" i="58"/>
  <c r="L124" i="58"/>
  <c r="J124" i="58"/>
  <c r="FW10" i="58"/>
  <c r="FS10" i="58"/>
  <c r="FO10" i="58"/>
  <c r="FJ10" i="58"/>
  <c r="FE10" i="58"/>
  <c r="FB10" i="58"/>
  <c r="EX10" i="58"/>
  <c r="ET10" i="58"/>
  <c r="EP10" i="58"/>
  <c r="EJ10" i="58"/>
  <c r="EF10" i="58"/>
  <c r="EB10" i="58"/>
  <c r="DY10" i="58"/>
  <c r="DV10" i="58"/>
  <c r="DS10" i="58"/>
  <c r="DP10" i="58"/>
  <c r="DM10" i="58"/>
  <c r="DJ10" i="58"/>
  <c r="DF10" i="58"/>
  <c r="DC10" i="58"/>
  <c r="CX10" i="58"/>
  <c r="CT10" i="58"/>
  <c r="CY10" i="58" s="1"/>
  <c r="CO10" i="58"/>
  <c r="CK10" i="58"/>
  <c r="CP10" i="58" s="1"/>
  <c r="CG10" i="58"/>
  <c r="CD10" i="58"/>
  <c r="CA10" i="58"/>
  <c r="BW10" i="58"/>
  <c r="BS10" i="58"/>
  <c r="BO10" i="58"/>
  <c r="BL10" i="58"/>
  <c r="BG10" i="58"/>
  <c r="BD10" i="58"/>
  <c r="BA10" i="58"/>
  <c r="AX10" i="58"/>
  <c r="AT10" i="58"/>
  <c r="AQ10" i="58"/>
  <c r="AM10" i="58"/>
  <c r="AJ10" i="58"/>
  <c r="AG10" i="58"/>
  <c r="AD10" i="58"/>
  <c r="AA10" i="58"/>
  <c r="V10" i="58"/>
  <c r="Q10" i="58"/>
  <c r="N10" i="58"/>
  <c r="L10" i="58"/>
  <c r="J10" i="58"/>
  <c r="FW30" i="58"/>
  <c r="FS30" i="58"/>
  <c r="FO30" i="58"/>
  <c r="FJ30" i="58"/>
  <c r="FE30" i="58"/>
  <c r="FB30" i="58"/>
  <c r="EX30" i="58"/>
  <c r="ET30" i="58"/>
  <c r="EP30" i="58"/>
  <c r="EJ30" i="58"/>
  <c r="EF30" i="58"/>
  <c r="EB30" i="58"/>
  <c r="DY30" i="58"/>
  <c r="DV30" i="58"/>
  <c r="DS30" i="58"/>
  <c r="DP30" i="58"/>
  <c r="DM30" i="58"/>
  <c r="DJ30" i="58"/>
  <c r="DF30" i="58"/>
  <c r="DC30" i="58"/>
  <c r="CX30" i="58"/>
  <c r="CT30" i="58"/>
  <c r="CO30" i="58"/>
  <c r="CK30" i="58"/>
  <c r="CG30" i="58"/>
  <c r="CD30" i="58"/>
  <c r="CA30" i="58"/>
  <c r="BW30" i="58"/>
  <c r="BS30" i="58"/>
  <c r="BO30" i="58"/>
  <c r="BL30" i="58"/>
  <c r="BG30" i="58"/>
  <c r="BD30" i="58"/>
  <c r="BA30" i="58"/>
  <c r="AX30" i="58"/>
  <c r="AT30" i="58"/>
  <c r="AQ30" i="58"/>
  <c r="AM30" i="58"/>
  <c r="AJ30" i="58"/>
  <c r="AG30" i="58"/>
  <c r="AD30" i="58"/>
  <c r="AA30" i="58"/>
  <c r="V30" i="58"/>
  <c r="Q30" i="58"/>
  <c r="N30" i="58"/>
  <c r="L30" i="58"/>
  <c r="J30" i="58"/>
  <c r="FW196" i="58"/>
  <c r="FS196" i="58"/>
  <c r="FO196" i="58"/>
  <c r="FJ196" i="58"/>
  <c r="FE196" i="58"/>
  <c r="FB196" i="58"/>
  <c r="EX196" i="58"/>
  <c r="ET196" i="58"/>
  <c r="EP196" i="58"/>
  <c r="EJ196" i="58"/>
  <c r="EF196" i="58"/>
  <c r="EB196" i="58"/>
  <c r="DY196" i="58"/>
  <c r="DV196" i="58"/>
  <c r="DS196" i="58"/>
  <c r="DP196" i="58"/>
  <c r="DM196" i="58"/>
  <c r="DJ196" i="58"/>
  <c r="DF196" i="58"/>
  <c r="DC196" i="58"/>
  <c r="CX196" i="58"/>
  <c r="CT196" i="58"/>
  <c r="CO196" i="58"/>
  <c r="CK196" i="58"/>
  <c r="CG196" i="58"/>
  <c r="CD196" i="58"/>
  <c r="CA196" i="58"/>
  <c r="BW196" i="58"/>
  <c r="BS196" i="58"/>
  <c r="BO196" i="58"/>
  <c r="BL196" i="58"/>
  <c r="BG196" i="58"/>
  <c r="BD196" i="58"/>
  <c r="BA196" i="58"/>
  <c r="AX196" i="58"/>
  <c r="AT196" i="58"/>
  <c r="AQ196" i="58"/>
  <c r="AM196" i="58"/>
  <c r="AJ196" i="58"/>
  <c r="AG196" i="58"/>
  <c r="AD196" i="58"/>
  <c r="AA196" i="58"/>
  <c r="V196" i="58"/>
  <c r="Q196" i="58"/>
  <c r="N196" i="58"/>
  <c r="L196" i="58"/>
  <c r="J196" i="58"/>
  <c r="FW28" i="58"/>
  <c r="FS28" i="58"/>
  <c r="FO28" i="58"/>
  <c r="FJ28" i="58"/>
  <c r="FE28" i="58"/>
  <c r="FB28" i="58"/>
  <c r="EX28" i="58"/>
  <c r="ET28" i="58"/>
  <c r="EP28" i="58"/>
  <c r="EJ28" i="58"/>
  <c r="EF28" i="58"/>
  <c r="EB28" i="58"/>
  <c r="DY28" i="58"/>
  <c r="DV28" i="58"/>
  <c r="DS28" i="58"/>
  <c r="DP28" i="58"/>
  <c r="DM28" i="58"/>
  <c r="DJ28" i="58"/>
  <c r="DF28" i="58"/>
  <c r="DC28" i="58"/>
  <c r="CX28" i="58"/>
  <c r="CT28" i="58"/>
  <c r="CO28" i="58"/>
  <c r="CK28" i="58"/>
  <c r="CG28" i="58"/>
  <c r="CD28" i="58"/>
  <c r="CA28" i="58"/>
  <c r="BW28" i="58"/>
  <c r="BS28" i="58"/>
  <c r="BO28" i="58"/>
  <c r="BL28" i="58"/>
  <c r="BG28" i="58"/>
  <c r="BD28" i="58"/>
  <c r="BA28" i="58"/>
  <c r="AX28" i="58"/>
  <c r="AT28" i="58"/>
  <c r="AQ28" i="58"/>
  <c r="AM28" i="58"/>
  <c r="AJ28" i="58"/>
  <c r="AG28" i="58"/>
  <c r="AD28" i="58"/>
  <c r="AA28" i="58"/>
  <c r="V28" i="58"/>
  <c r="Q28" i="58"/>
  <c r="N28" i="58"/>
  <c r="L28" i="58"/>
  <c r="J28" i="58"/>
  <c r="FW168" i="58"/>
  <c r="FS168" i="58"/>
  <c r="FO168" i="58"/>
  <c r="FJ168" i="58"/>
  <c r="FE168" i="58"/>
  <c r="FB168" i="58"/>
  <c r="EX168" i="58"/>
  <c r="ET168" i="58"/>
  <c r="EP168" i="58"/>
  <c r="EJ168" i="58"/>
  <c r="EF168" i="58"/>
  <c r="EB168" i="58"/>
  <c r="DY168" i="58"/>
  <c r="DV168" i="58"/>
  <c r="DS168" i="58"/>
  <c r="DP168" i="58"/>
  <c r="DM168" i="58"/>
  <c r="DJ168" i="58"/>
  <c r="DF168" i="58"/>
  <c r="DC168" i="58"/>
  <c r="CX168" i="58"/>
  <c r="CT168" i="58"/>
  <c r="CO168" i="58"/>
  <c r="CK168" i="58"/>
  <c r="CP168" i="58" s="1"/>
  <c r="CG168" i="58"/>
  <c r="CD168" i="58"/>
  <c r="CA168" i="58"/>
  <c r="BW168" i="58"/>
  <c r="BS168" i="58"/>
  <c r="BO168" i="58"/>
  <c r="BL168" i="58"/>
  <c r="BG168" i="58"/>
  <c r="BD168" i="58"/>
  <c r="BA168" i="58"/>
  <c r="AX168" i="58"/>
  <c r="AT168" i="58"/>
  <c r="AQ168" i="58"/>
  <c r="AM168" i="58"/>
  <c r="AJ168" i="58"/>
  <c r="AG168" i="58"/>
  <c r="AD168" i="58"/>
  <c r="AA168" i="58"/>
  <c r="V168" i="58"/>
  <c r="Q168" i="58"/>
  <c r="N168" i="58"/>
  <c r="L168" i="58"/>
  <c r="J168" i="58"/>
  <c r="FW45" i="58"/>
  <c r="FS45" i="58"/>
  <c r="FO45" i="58"/>
  <c r="FJ45" i="58"/>
  <c r="FE45" i="58"/>
  <c r="FB45" i="58"/>
  <c r="EX45" i="58"/>
  <c r="ET45" i="58"/>
  <c r="EP45" i="58"/>
  <c r="EJ45" i="58"/>
  <c r="EF45" i="58"/>
  <c r="EB45" i="58"/>
  <c r="DY45" i="58"/>
  <c r="DV45" i="58"/>
  <c r="DS45" i="58"/>
  <c r="DP45" i="58"/>
  <c r="DM45" i="58"/>
  <c r="DJ45" i="58"/>
  <c r="DF45" i="58"/>
  <c r="DC45" i="58"/>
  <c r="CX45" i="58"/>
  <c r="CT45" i="58"/>
  <c r="CO45" i="58"/>
  <c r="CK45" i="58"/>
  <c r="CG45" i="58"/>
  <c r="CD45" i="58"/>
  <c r="CA45" i="58"/>
  <c r="BW45" i="58"/>
  <c r="BS45" i="58"/>
  <c r="BO45" i="58"/>
  <c r="BL45" i="58"/>
  <c r="BG45" i="58"/>
  <c r="BD45" i="58"/>
  <c r="BA45" i="58"/>
  <c r="AX45" i="58"/>
  <c r="AT45" i="58"/>
  <c r="AQ45" i="58"/>
  <c r="AM45" i="58"/>
  <c r="AJ45" i="58"/>
  <c r="AG45" i="58"/>
  <c r="AD45" i="58"/>
  <c r="AA45" i="58"/>
  <c r="V45" i="58"/>
  <c r="Q45" i="58"/>
  <c r="N45" i="58"/>
  <c r="L45" i="58"/>
  <c r="J45" i="58"/>
  <c r="FW260" i="58"/>
  <c r="FS260" i="58"/>
  <c r="FO260" i="58"/>
  <c r="FJ260" i="58"/>
  <c r="FE260" i="58"/>
  <c r="FB260" i="58"/>
  <c r="EX260" i="58"/>
  <c r="ET260" i="58"/>
  <c r="EP260" i="58"/>
  <c r="EJ260" i="58"/>
  <c r="EF260" i="58"/>
  <c r="EB260" i="58"/>
  <c r="DY260" i="58"/>
  <c r="DV260" i="58"/>
  <c r="DS260" i="58"/>
  <c r="DP260" i="58"/>
  <c r="DM260" i="58"/>
  <c r="DJ260" i="58"/>
  <c r="DF260" i="58"/>
  <c r="DC260" i="58"/>
  <c r="CX260" i="58"/>
  <c r="CT260" i="58"/>
  <c r="CO260" i="58"/>
  <c r="CK260" i="58"/>
  <c r="CG260" i="58"/>
  <c r="CD260" i="58"/>
  <c r="CA260" i="58"/>
  <c r="BW260" i="58"/>
  <c r="BS260" i="58"/>
  <c r="BO260" i="58"/>
  <c r="BL260" i="58"/>
  <c r="BG260" i="58"/>
  <c r="BD260" i="58"/>
  <c r="BA260" i="58"/>
  <c r="AX260" i="58"/>
  <c r="AT260" i="58"/>
  <c r="AQ260" i="58"/>
  <c r="AM260" i="58"/>
  <c r="AJ260" i="58"/>
  <c r="AG260" i="58"/>
  <c r="AD260" i="58"/>
  <c r="AA260" i="58"/>
  <c r="V260" i="58"/>
  <c r="Q260" i="58"/>
  <c r="N260" i="58"/>
  <c r="L260" i="58"/>
  <c r="J260" i="58"/>
  <c r="FW244" i="58"/>
  <c r="FS244" i="58"/>
  <c r="FO244" i="58"/>
  <c r="FJ244" i="58"/>
  <c r="FE244" i="58"/>
  <c r="FB244" i="58"/>
  <c r="EX244" i="58"/>
  <c r="ET244" i="58"/>
  <c r="EP244" i="58"/>
  <c r="EJ244" i="58"/>
  <c r="EF244" i="58"/>
  <c r="EB244" i="58"/>
  <c r="DY244" i="58"/>
  <c r="DV244" i="58"/>
  <c r="DS244" i="58"/>
  <c r="DP244" i="58"/>
  <c r="DM244" i="58"/>
  <c r="DJ244" i="58"/>
  <c r="DF244" i="58"/>
  <c r="DC244" i="58"/>
  <c r="CX244" i="58"/>
  <c r="CT244" i="58"/>
  <c r="CO244" i="58"/>
  <c r="CK244" i="58"/>
  <c r="CG244" i="58"/>
  <c r="CD244" i="58"/>
  <c r="CA244" i="58"/>
  <c r="BW244" i="58"/>
  <c r="BS244" i="58"/>
  <c r="BO244" i="58"/>
  <c r="BL244" i="58"/>
  <c r="BG244" i="58"/>
  <c r="BD244" i="58"/>
  <c r="BA244" i="58"/>
  <c r="AX244" i="58"/>
  <c r="AT244" i="58"/>
  <c r="AQ244" i="58"/>
  <c r="AM244" i="58"/>
  <c r="AJ244" i="58"/>
  <c r="AG244" i="58"/>
  <c r="AD244" i="58"/>
  <c r="AA244" i="58"/>
  <c r="V244" i="58"/>
  <c r="Q244" i="58"/>
  <c r="N244" i="58"/>
  <c r="L244" i="58"/>
  <c r="J244" i="58"/>
  <c r="FW58" i="58"/>
  <c r="FS58" i="58"/>
  <c r="FO58" i="58"/>
  <c r="FJ58" i="58"/>
  <c r="FE58" i="58"/>
  <c r="FB58" i="58"/>
  <c r="EX58" i="58"/>
  <c r="ET58" i="58"/>
  <c r="EP58" i="58"/>
  <c r="EJ58" i="58"/>
  <c r="EF58" i="58"/>
  <c r="EK58" i="58" s="1"/>
  <c r="EB58" i="58"/>
  <c r="DY58" i="58"/>
  <c r="DV58" i="58"/>
  <c r="DS58" i="58"/>
  <c r="DP58" i="58"/>
  <c r="DM58" i="58"/>
  <c r="DJ58" i="58"/>
  <c r="DF58" i="58"/>
  <c r="DC58" i="58"/>
  <c r="CX58" i="58"/>
  <c r="CT58" i="58"/>
  <c r="CO58" i="58"/>
  <c r="CK58" i="58"/>
  <c r="CG58" i="58"/>
  <c r="CD58" i="58"/>
  <c r="CA58" i="58"/>
  <c r="BW58" i="58"/>
  <c r="BS58" i="58"/>
  <c r="BO58" i="58"/>
  <c r="BL58" i="58"/>
  <c r="BG58" i="58"/>
  <c r="BD58" i="58"/>
  <c r="BA58" i="58"/>
  <c r="AX58" i="58"/>
  <c r="AT58" i="58"/>
  <c r="AQ58" i="58"/>
  <c r="AM58" i="58"/>
  <c r="AJ58" i="58"/>
  <c r="AG58" i="58"/>
  <c r="AD58" i="58"/>
  <c r="AA58" i="58"/>
  <c r="V58" i="58"/>
  <c r="Q58" i="58"/>
  <c r="N58" i="58"/>
  <c r="L58" i="58"/>
  <c r="J58" i="58"/>
  <c r="FW235" i="58"/>
  <c r="FS235" i="58"/>
  <c r="FO235" i="58"/>
  <c r="FJ235" i="58"/>
  <c r="FE235" i="58"/>
  <c r="FB235" i="58"/>
  <c r="EX235" i="58"/>
  <c r="ET235" i="58"/>
  <c r="EP235" i="58"/>
  <c r="EJ235" i="58"/>
  <c r="EF235" i="58"/>
  <c r="EB235" i="58"/>
  <c r="DY235" i="58"/>
  <c r="DV235" i="58"/>
  <c r="DS235" i="58"/>
  <c r="DP235" i="58"/>
  <c r="DM235" i="58"/>
  <c r="DJ235" i="58"/>
  <c r="DF235" i="58"/>
  <c r="DC235" i="58"/>
  <c r="CX235" i="58"/>
  <c r="CY235" i="58" s="1"/>
  <c r="CT235" i="58"/>
  <c r="CO235" i="58"/>
  <c r="CK235" i="58"/>
  <c r="CG235" i="58"/>
  <c r="CD235" i="58"/>
  <c r="CA235" i="58"/>
  <c r="BW235" i="58"/>
  <c r="BS235" i="58"/>
  <c r="BO235" i="58"/>
  <c r="BL235" i="58"/>
  <c r="BG235" i="58"/>
  <c r="BD235" i="58"/>
  <c r="BA235" i="58"/>
  <c r="AX235" i="58"/>
  <c r="AT235" i="58"/>
  <c r="AQ235" i="58"/>
  <c r="AM235" i="58"/>
  <c r="AJ235" i="58"/>
  <c r="AG235" i="58"/>
  <c r="AD235" i="58"/>
  <c r="AA235" i="58"/>
  <c r="V235" i="58"/>
  <c r="Q235" i="58"/>
  <c r="N235" i="58"/>
  <c r="L235" i="58"/>
  <c r="J235" i="58"/>
  <c r="FW253" i="58"/>
  <c r="FS253" i="58"/>
  <c r="FO253" i="58"/>
  <c r="FJ253" i="58"/>
  <c r="FE253" i="58"/>
  <c r="FB253" i="58"/>
  <c r="EX253" i="58"/>
  <c r="ET253" i="58"/>
  <c r="EP253" i="58"/>
  <c r="EJ253" i="58"/>
  <c r="EF253" i="58"/>
  <c r="EB253" i="58"/>
  <c r="DY253" i="58"/>
  <c r="DV253" i="58"/>
  <c r="DS253" i="58"/>
  <c r="DP253" i="58"/>
  <c r="DM253" i="58"/>
  <c r="DJ253" i="58"/>
  <c r="DF253" i="58"/>
  <c r="DC253" i="58"/>
  <c r="CX253" i="58"/>
  <c r="CT253" i="58"/>
  <c r="CO253" i="58"/>
  <c r="CK253" i="58"/>
  <c r="CP253" i="58" s="1"/>
  <c r="CG253" i="58"/>
  <c r="CD253" i="58"/>
  <c r="CA253" i="58"/>
  <c r="BW253" i="58"/>
  <c r="BS253" i="58"/>
  <c r="BO253" i="58"/>
  <c r="BL253" i="58"/>
  <c r="BG253" i="58"/>
  <c r="BD253" i="58"/>
  <c r="BA253" i="58"/>
  <c r="AX253" i="58"/>
  <c r="AT253" i="58"/>
  <c r="AQ253" i="58"/>
  <c r="AM253" i="58"/>
  <c r="AJ253" i="58"/>
  <c r="AG253" i="58"/>
  <c r="AD253" i="58"/>
  <c r="AA253" i="58"/>
  <c r="V253" i="58"/>
  <c r="Q253" i="58"/>
  <c r="N253" i="58"/>
  <c r="L253" i="58"/>
  <c r="J253" i="58"/>
  <c r="FW120" i="58"/>
  <c r="FS120" i="58"/>
  <c r="FO120" i="58"/>
  <c r="FJ120" i="58"/>
  <c r="FE120" i="58"/>
  <c r="FB120" i="58"/>
  <c r="EX120" i="58"/>
  <c r="ET120" i="58"/>
  <c r="EP120" i="58"/>
  <c r="EJ120" i="58"/>
  <c r="EF120" i="58"/>
  <c r="EB120" i="58"/>
  <c r="DY120" i="58"/>
  <c r="DV120" i="58"/>
  <c r="DS120" i="58"/>
  <c r="DP120" i="58"/>
  <c r="DM120" i="58"/>
  <c r="DJ120" i="58"/>
  <c r="DF120" i="58"/>
  <c r="DC120" i="58"/>
  <c r="CX120" i="58"/>
  <c r="CT120" i="58"/>
  <c r="CO120" i="58"/>
  <c r="CK120" i="58"/>
  <c r="CG120" i="58"/>
  <c r="CD120" i="58"/>
  <c r="CA120" i="58"/>
  <c r="BW120" i="58"/>
  <c r="BS120" i="58"/>
  <c r="BO120" i="58"/>
  <c r="BL120" i="58"/>
  <c r="BG120" i="58"/>
  <c r="BD120" i="58"/>
  <c r="BA120" i="58"/>
  <c r="AX120" i="58"/>
  <c r="AT120" i="58"/>
  <c r="AQ120" i="58"/>
  <c r="AM120" i="58"/>
  <c r="AJ120" i="58"/>
  <c r="AG120" i="58"/>
  <c r="AD120" i="58"/>
  <c r="AA120" i="58"/>
  <c r="V120" i="58"/>
  <c r="Q120" i="58"/>
  <c r="N120" i="58"/>
  <c r="L120" i="58"/>
  <c r="J120" i="58"/>
  <c r="FW268" i="58"/>
  <c r="FS268" i="58"/>
  <c r="FO268" i="58"/>
  <c r="FJ268" i="58"/>
  <c r="FE268" i="58"/>
  <c r="FB268" i="58"/>
  <c r="EX268" i="58"/>
  <c r="ET268" i="58"/>
  <c r="EP268" i="58"/>
  <c r="EJ268" i="58"/>
  <c r="EF268" i="58"/>
  <c r="EB268" i="58"/>
  <c r="DY268" i="58"/>
  <c r="DV268" i="58"/>
  <c r="DS268" i="58"/>
  <c r="DP268" i="58"/>
  <c r="DM268" i="58"/>
  <c r="DJ268" i="58"/>
  <c r="DF268" i="58"/>
  <c r="DC268" i="58"/>
  <c r="CX268" i="58"/>
  <c r="CT268" i="58"/>
  <c r="CO268" i="58"/>
  <c r="CP268" i="58" s="1"/>
  <c r="CK268" i="58"/>
  <c r="CG268" i="58"/>
  <c r="CD268" i="58"/>
  <c r="CA268" i="58"/>
  <c r="BW268" i="58"/>
  <c r="BS268" i="58"/>
  <c r="BO268" i="58"/>
  <c r="BL268" i="58"/>
  <c r="BG268" i="58"/>
  <c r="BD268" i="58"/>
  <c r="BA268" i="58"/>
  <c r="AX268" i="58"/>
  <c r="AT268" i="58"/>
  <c r="AQ268" i="58"/>
  <c r="AM268" i="58"/>
  <c r="AJ268" i="58"/>
  <c r="AG268" i="58"/>
  <c r="AD268" i="58"/>
  <c r="AA268" i="58"/>
  <c r="V268" i="58"/>
  <c r="Q268" i="58"/>
  <c r="N268" i="58"/>
  <c r="L268" i="58"/>
  <c r="J268" i="58"/>
  <c r="FW82" i="58"/>
  <c r="FS82" i="58"/>
  <c r="FO82" i="58"/>
  <c r="FJ82" i="58"/>
  <c r="FE82" i="58"/>
  <c r="FB82" i="58"/>
  <c r="EX82" i="58"/>
  <c r="ET82" i="58"/>
  <c r="EP82" i="58"/>
  <c r="EJ82" i="58"/>
  <c r="EF82" i="58"/>
  <c r="EB82" i="58"/>
  <c r="DY82" i="58"/>
  <c r="DV82" i="58"/>
  <c r="DS82" i="58"/>
  <c r="DP82" i="58"/>
  <c r="DM82" i="58"/>
  <c r="DJ82" i="58"/>
  <c r="DF82" i="58"/>
  <c r="DC82" i="58"/>
  <c r="CX82" i="58"/>
  <c r="CT82" i="58"/>
  <c r="CO82" i="58"/>
  <c r="CK82" i="58"/>
  <c r="CG82" i="58"/>
  <c r="CD82" i="58"/>
  <c r="CA82" i="58"/>
  <c r="BW82" i="58"/>
  <c r="BS82" i="58"/>
  <c r="BO82" i="58"/>
  <c r="BL82" i="58"/>
  <c r="BG82" i="58"/>
  <c r="BD82" i="58"/>
  <c r="BA82" i="58"/>
  <c r="AX82" i="58"/>
  <c r="AT82" i="58"/>
  <c r="AQ82" i="58"/>
  <c r="AM82" i="58"/>
  <c r="AJ82" i="58"/>
  <c r="AG82" i="58"/>
  <c r="AD82" i="58"/>
  <c r="AA82" i="58"/>
  <c r="V82" i="58"/>
  <c r="Q82" i="58"/>
  <c r="N82" i="58"/>
  <c r="L82" i="58"/>
  <c r="J82" i="58"/>
  <c r="FW169" i="58"/>
  <c r="FS169" i="58"/>
  <c r="FO169" i="58"/>
  <c r="FJ169" i="58"/>
  <c r="FE169" i="58"/>
  <c r="FB169" i="58"/>
  <c r="EX169" i="58"/>
  <c r="ET169" i="58"/>
  <c r="EP169" i="58"/>
  <c r="EJ169" i="58"/>
  <c r="EF169" i="58"/>
  <c r="EB169" i="58"/>
  <c r="DY169" i="58"/>
  <c r="DV169" i="58"/>
  <c r="DS169" i="58"/>
  <c r="DP169" i="58"/>
  <c r="DM169" i="58"/>
  <c r="DJ169" i="58"/>
  <c r="DF169" i="58"/>
  <c r="DC169" i="58"/>
  <c r="CX169" i="58"/>
  <c r="CT169" i="58"/>
  <c r="CO169" i="58"/>
  <c r="CK169" i="58"/>
  <c r="CG169" i="58"/>
  <c r="CD169" i="58"/>
  <c r="CA169" i="58"/>
  <c r="BW169" i="58"/>
  <c r="BX169" i="58" s="1"/>
  <c r="BS169" i="58"/>
  <c r="BO169" i="58"/>
  <c r="BL169" i="58"/>
  <c r="BG169" i="58"/>
  <c r="BD169" i="58"/>
  <c r="BA169" i="58"/>
  <c r="AX169" i="58"/>
  <c r="AT169" i="58"/>
  <c r="AQ169" i="58"/>
  <c r="AM169" i="58"/>
  <c r="AJ169" i="58"/>
  <c r="AG169" i="58"/>
  <c r="AD169" i="58"/>
  <c r="AA169" i="58"/>
  <c r="V169" i="58"/>
  <c r="Q169" i="58"/>
  <c r="N169" i="58"/>
  <c r="L169" i="58"/>
  <c r="J169" i="58"/>
  <c r="FW21" i="58"/>
  <c r="FS21" i="58"/>
  <c r="FO21" i="58"/>
  <c r="FJ21" i="58"/>
  <c r="FE21" i="58"/>
  <c r="FB21" i="58"/>
  <c r="EX21" i="58"/>
  <c r="ET21" i="58"/>
  <c r="EP21" i="58"/>
  <c r="EJ21" i="58"/>
  <c r="EF21" i="58"/>
  <c r="EB21" i="58"/>
  <c r="DY21" i="58"/>
  <c r="DV21" i="58"/>
  <c r="DS21" i="58"/>
  <c r="DP21" i="58"/>
  <c r="DM21" i="58"/>
  <c r="DJ21" i="58"/>
  <c r="DF21" i="58"/>
  <c r="DC21" i="58"/>
  <c r="CX21" i="58"/>
  <c r="CT21" i="58"/>
  <c r="CO21" i="58"/>
  <c r="CK21" i="58"/>
  <c r="CG21" i="58"/>
  <c r="CD21" i="58"/>
  <c r="CA21" i="58"/>
  <c r="BW21" i="58"/>
  <c r="BS21" i="58"/>
  <c r="BO21" i="58"/>
  <c r="BL21" i="58"/>
  <c r="BG21" i="58"/>
  <c r="BD21" i="58"/>
  <c r="BA21" i="58"/>
  <c r="AX21" i="58"/>
  <c r="AT21" i="58"/>
  <c r="AQ21" i="58"/>
  <c r="AM21" i="58"/>
  <c r="AJ21" i="58"/>
  <c r="AG21" i="58"/>
  <c r="AD21" i="58"/>
  <c r="AA21" i="58"/>
  <c r="V21" i="58"/>
  <c r="Q21" i="58"/>
  <c r="N21" i="58"/>
  <c r="L21" i="58"/>
  <c r="J21" i="58"/>
  <c r="FW234" i="58"/>
  <c r="FS234" i="58"/>
  <c r="FO234" i="58"/>
  <c r="FJ234" i="58"/>
  <c r="FE234" i="58"/>
  <c r="FB234" i="58"/>
  <c r="EX234" i="58"/>
  <c r="ET234" i="58"/>
  <c r="EP234" i="58"/>
  <c r="EJ234" i="58"/>
  <c r="EF234" i="58"/>
  <c r="EB234" i="58"/>
  <c r="DY234" i="58"/>
  <c r="DV234" i="58"/>
  <c r="DS234" i="58"/>
  <c r="DP234" i="58"/>
  <c r="DM234" i="58"/>
  <c r="DJ234" i="58"/>
  <c r="DF234" i="58"/>
  <c r="DC234" i="58"/>
  <c r="CX234" i="58"/>
  <c r="CT234" i="58"/>
  <c r="CO234" i="58"/>
  <c r="CK234" i="58"/>
  <c r="CG234" i="58"/>
  <c r="CD234" i="58"/>
  <c r="CA234" i="58"/>
  <c r="BW234" i="58"/>
  <c r="BS234" i="58"/>
  <c r="BO234" i="58"/>
  <c r="BL234" i="58"/>
  <c r="BG234" i="58"/>
  <c r="BD234" i="58"/>
  <c r="BA234" i="58"/>
  <c r="AX234" i="58"/>
  <c r="AT234" i="58"/>
  <c r="AQ234" i="58"/>
  <c r="AM234" i="58"/>
  <c r="AJ234" i="58"/>
  <c r="AG234" i="58"/>
  <c r="AD234" i="58"/>
  <c r="AA234" i="58"/>
  <c r="V234" i="58"/>
  <c r="Q234" i="58"/>
  <c r="N234" i="58"/>
  <c r="L234" i="58"/>
  <c r="J234" i="58"/>
  <c r="FW16" i="58"/>
  <c r="FS16" i="58"/>
  <c r="FO16" i="58"/>
  <c r="FJ16" i="58"/>
  <c r="FE16" i="58"/>
  <c r="FB16" i="58"/>
  <c r="EX16" i="58"/>
  <c r="ET16" i="58"/>
  <c r="EP16" i="58"/>
  <c r="EJ16" i="58"/>
  <c r="EF16" i="58"/>
  <c r="EB16" i="58"/>
  <c r="DY16" i="58"/>
  <c r="DV16" i="58"/>
  <c r="DS16" i="58"/>
  <c r="DP16" i="58"/>
  <c r="DM16" i="58"/>
  <c r="DJ16" i="58"/>
  <c r="DF16" i="58"/>
  <c r="DC16" i="58"/>
  <c r="CX16" i="58"/>
  <c r="CT16" i="58"/>
  <c r="CO16" i="58"/>
  <c r="CK16" i="58"/>
  <c r="CG16" i="58"/>
  <c r="CD16" i="58"/>
  <c r="CA16" i="58"/>
  <c r="BW16" i="58"/>
  <c r="BS16" i="58"/>
  <c r="BO16" i="58"/>
  <c r="BL16" i="58"/>
  <c r="BG16" i="58"/>
  <c r="BD16" i="58"/>
  <c r="BA16" i="58"/>
  <c r="AX16" i="58"/>
  <c r="AT16" i="58"/>
  <c r="AQ16" i="58"/>
  <c r="AM16" i="58"/>
  <c r="AJ16" i="58"/>
  <c r="AG16" i="58"/>
  <c r="AD16" i="58"/>
  <c r="AA16" i="58"/>
  <c r="V16" i="58"/>
  <c r="Q16" i="58"/>
  <c r="N16" i="58"/>
  <c r="L16" i="58"/>
  <c r="J16" i="58"/>
  <c r="FW190" i="58"/>
  <c r="FS190" i="58"/>
  <c r="FO190" i="58"/>
  <c r="FJ190" i="58"/>
  <c r="FE190" i="58"/>
  <c r="FB190" i="58"/>
  <c r="EX190" i="58"/>
  <c r="ET190" i="58"/>
  <c r="EP190" i="58"/>
  <c r="EJ190" i="58"/>
  <c r="EF190" i="58"/>
  <c r="EB190" i="58"/>
  <c r="DY190" i="58"/>
  <c r="DV190" i="58"/>
  <c r="DS190" i="58"/>
  <c r="DP190" i="58"/>
  <c r="DM190" i="58"/>
  <c r="DJ190" i="58"/>
  <c r="DF190" i="58"/>
  <c r="DC190" i="58"/>
  <c r="CX190" i="58"/>
  <c r="CT190" i="58"/>
  <c r="CO190" i="58"/>
  <c r="CK190" i="58"/>
  <c r="CP190" i="58" s="1"/>
  <c r="CG190" i="58"/>
  <c r="CD190" i="58"/>
  <c r="CA190" i="58"/>
  <c r="BW190" i="58"/>
  <c r="BS190" i="58"/>
  <c r="BO190" i="58"/>
  <c r="BL190" i="58"/>
  <c r="BG190" i="58"/>
  <c r="BD190" i="58"/>
  <c r="BA190" i="58"/>
  <c r="AX190" i="58"/>
  <c r="AT190" i="58"/>
  <c r="AQ190" i="58"/>
  <c r="AM190" i="58"/>
  <c r="AJ190" i="58"/>
  <c r="AG190" i="58"/>
  <c r="AD190" i="58"/>
  <c r="AA190" i="58"/>
  <c r="V190" i="58"/>
  <c r="Q190" i="58"/>
  <c r="N190" i="58"/>
  <c r="L190" i="58"/>
  <c r="J190" i="58"/>
  <c r="FW158" i="58"/>
  <c r="FS158" i="58"/>
  <c r="FO158" i="58"/>
  <c r="FJ158" i="58"/>
  <c r="FE158" i="58"/>
  <c r="FB158" i="58"/>
  <c r="EX158" i="58"/>
  <c r="ET158" i="58"/>
  <c r="EP158" i="58"/>
  <c r="EJ158" i="58"/>
  <c r="EF158" i="58"/>
  <c r="EB158" i="58"/>
  <c r="DY158" i="58"/>
  <c r="DV158" i="58"/>
  <c r="DS158" i="58"/>
  <c r="DP158" i="58"/>
  <c r="DM158" i="58"/>
  <c r="DJ158" i="58"/>
  <c r="DF158" i="58"/>
  <c r="DC158" i="58"/>
  <c r="CX158" i="58"/>
  <c r="CT158" i="58"/>
  <c r="CO158" i="58"/>
  <c r="CK158" i="58"/>
  <c r="CG158" i="58"/>
  <c r="CD158" i="58"/>
  <c r="CA158" i="58"/>
  <c r="BW158" i="58"/>
  <c r="BS158" i="58"/>
  <c r="BO158" i="58"/>
  <c r="BL158" i="58"/>
  <c r="BG158" i="58"/>
  <c r="BD158" i="58"/>
  <c r="BA158" i="58"/>
  <c r="AX158" i="58"/>
  <c r="AT158" i="58"/>
  <c r="AQ158" i="58"/>
  <c r="AM158" i="58"/>
  <c r="AJ158" i="58"/>
  <c r="AG158" i="58"/>
  <c r="AD158" i="58"/>
  <c r="AA158" i="58"/>
  <c r="V158" i="58"/>
  <c r="Q158" i="58"/>
  <c r="N158" i="58"/>
  <c r="L158" i="58"/>
  <c r="J158" i="58"/>
  <c r="FW14" i="58"/>
  <c r="FS14" i="58"/>
  <c r="FO14" i="58"/>
  <c r="FJ14" i="58"/>
  <c r="FE14" i="58"/>
  <c r="FB14" i="58"/>
  <c r="EX14" i="58"/>
  <c r="ET14" i="58"/>
  <c r="EP14" i="58"/>
  <c r="EJ14" i="58"/>
  <c r="EF14" i="58"/>
  <c r="EB14" i="58"/>
  <c r="DY14" i="58"/>
  <c r="DV14" i="58"/>
  <c r="DS14" i="58"/>
  <c r="DP14" i="58"/>
  <c r="DM14" i="58"/>
  <c r="DJ14" i="58"/>
  <c r="DF14" i="58"/>
  <c r="DC14" i="58"/>
  <c r="CX14" i="58"/>
  <c r="CT14" i="58"/>
  <c r="CO14" i="58"/>
  <c r="CK14" i="58"/>
  <c r="CG14" i="58"/>
  <c r="CD14" i="58"/>
  <c r="CA14" i="58"/>
  <c r="BW14" i="58"/>
  <c r="BS14" i="58"/>
  <c r="BO14" i="58"/>
  <c r="BL14" i="58"/>
  <c r="BG14" i="58"/>
  <c r="BD14" i="58"/>
  <c r="BA14" i="58"/>
  <c r="AX14" i="58"/>
  <c r="AT14" i="58"/>
  <c r="AQ14" i="58"/>
  <c r="AM14" i="58"/>
  <c r="AJ14" i="58"/>
  <c r="AG14" i="58"/>
  <c r="AD14" i="58"/>
  <c r="AA14" i="58"/>
  <c r="V14" i="58"/>
  <c r="Q14" i="58"/>
  <c r="N14" i="58"/>
  <c r="L14" i="58"/>
  <c r="J14" i="58"/>
  <c r="FW24" i="58"/>
  <c r="FS24" i="58"/>
  <c r="FO24" i="58"/>
  <c r="FJ24" i="58"/>
  <c r="FE24" i="58"/>
  <c r="FB24" i="58"/>
  <c r="EX24" i="58"/>
  <c r="ET24" i="58"/>
  <c r="EP24" i="58"/>
  <c r="EJ24" i="58"/>
  <c r="EF24" i="58"/>
  <c r="EB24" i="58"/>
  <c r="DY24" i="58"/>
  <c r="DV24" i="58"/>
  <c r="DS24" i="58"/>
  <c r="DP24" i="58"/>
  <c r="DM24" i="58"/>
  <c r="DJ24" i="58"/>
  <c r="DF24" i="58"/>
  <c r="DC24" i="58"/>
  <c r="CX24" i="58"/>
  <c r="CT24" i="58"/>
  <c r="CO24" i="58"/>
  <c r="CK24" i="58"/>
  <c r="CG24" i="58"/>
  <c r="CD24" i="58"/>
  <c r="CA24" i="58"/>
  <c r="BW24" i="58"/>
  <c r="BS24" i="58"/>
  <c r="BO24" i="58"/>
  <c r="BL24" i="58"/>
  <c r="BG24" i="58"/>
  <c r="BD24" i="58"/>
  <c r="BA24" i="58"/>
  <c r="AX24" i="58"/>
  <c r="AT24" i="58"/>
  <c r="AQ24" i="58"/>
  <c r="AM24" i="58"/>
  <c r="AJ24" i="58"/>
  <c r="AG24" i="58"/>
  <c r="AD24" i="58"/>
  <c r="AA24" i="58"/>
  <c r="V24" i="58"/>
  <c r="Q24" i="58"/>
  <c r="N24" i="58"/>
  <c r="L24" i="58"/>
  <c r="J24" i="58"/>
  <c r="FW185" i="58"/>
  <c r="FS185" i="58"/>
  <c r="FO185" i="58"/>
  <c r="FJ185" i="58"/>
  <c r="FE185" i="58"/>
  <c r="FB185" i="58"/>
  <c r="EX185" i="58"/>
  <c r="ET185" i="58"/>
  <c r="EP185" i="58"/>
  <c r="EJ185" i="58"/>
  <c r="EF185" i="58"/>
  <c r="EB185" i="58"/>
  <c r="DY185" i="58"/>
  <c r="DV185" i="58"/>
  <c r="DS185" i="58"/>
  <c r="DP185" i="58"/>
  <c r="DM185" i="58"/>
  <c r="DJ185" i="58"/>
  <c r="DF185" i="58"/>
  <c r="DC185" i="58"/>
  <c r="CX185" i="58"/>
  <c r="CT185" i="58"/>
  <c r="CO185" i="58"/>
  <c r="CK185" i="58"/>
  <c r="CP185" i="58" s="1"/>
  <c r="CG185" i="58"/>
  <c r="CD185" i="58"/>
  <c r="CA185" i="58"/>
  <c r="BW185" i="58"/>
  <c r="BS185" i="58"/>
  <c r="BO185" i="58"/>
  <c r="BL185" i="58"/>
  <c r="BG185" i="58"/>
  <c r="BD185" i="58"/>
  <c r="BA185" i="58"/>
  <c r="AX185" i="58"/>
  <c r="AT185" i="58"/>
  <c r="AQ185" i="58"/>
  <c r="AM185" i="58"/>
  <c r="AJ185" i="58"/>
  <c r="AG185" i="58"/>
  <c r="AD185" i="58"/>
  <c r="AA185" i="58"/>
  <c r="V185" i="58"/>
  <c r="Q185" i="58"/>
  <c r="N185" i="58"/>
  <c r="L185" i="58"/>
  <c r="J185" i="58"/>
  <c r="FW273" i="58"/>
  <c r="FS273" i="58"/>
  <c r="FO273" i="58"/>
  <c r="FJ273" i="58"/>
  <c r="FE273" i="58"/>
  <c r="FB273" i="58"/>
  <c r="EX273" i="58"/>
  <c r="ET273" i="58"/>
  <c r="EP273" i="58"/>
  <c r="EJ273" i="58"/>
  <c r="EF273" i="58"/>
  <c r="EB273" i="58"/>
  <c r="DY273" i="58"/>
  <c r="DV273" i="58"/>
  <c r="DS273" i="58"/>
  <c r="DP273" i="58"/>
  <c r="DM273" i="58"/>
  <c r="DJ273" i="58"/>
  <c r="DF273" i="58"/>
  <c r="DC273" i="58"/>
  <c r="CX273" i="58"/>
  <c r="CT273" i="58"/>
  <c r="CO273" i="58"/>
  <c r="CK273" i="58"/>
  <c r="CG273" i="58"/>
  <c r="CD273" i="58"/>
  <c r="CA273" i="58"/>
  <c r="BW273" i="58"/>
  <c r="BS273" i="58"/>
  <c r="BO273" i="58"/>
  <c r="BL273" i="58"/>
  <c r="BG273" i="58"/>
  <c r="BD273" i="58"/>
  <c r="BA273" i="58"/>
  <c r="AX273" i="58"/>
  <c r="AT273" i="58"/>
  <c r="AQ273" i="58"/>
  <c r="AM273" i="58"/>
  <c r="AJ273" i="58"/>
  <c r="AG273" i="58"/>
  <c r="AD273" i="58"/>
  <c r="AA273" i="58"/>
  <c r="V273" i="58"/>
  <c r="Q273" i="58"/>
  <c r="N273" i="58"/>
  <c r="L273" i="58"/>
  <c r="J273" i="58"/>
  <c r="FW227" i="58"/>
  <c r="FS227" i="58"/>
  <c r="FO227" i="58"/>
  <c r="FJ227" i="58"/>
  <c r="FE227" i="58"/>
  <c r="FB227" i="58"/>
  <c r="EX227" i="58"/>
  <c r="ET227" i="58"/>
  <c r="EP227" i="58"/>
  <c r="EJ227" i="58"/>
  <c r="EF227" i="58"/>
  <c r="EB227" i="58"/>
  <c r="DY227" i="58"/>
  <c r="DV227" i="58"/>
  <c r="DS227" i="58"/>
  <c r="DP227" i="58"/>
  <c r="DM227" i="58"/>
  <c r="DJ227" i="58"/>
  <c r="DF227" i="58"/>
  <c r="DC227" i="58"/>
  <c r="CX227" i="58"/>
  <c r="CT227" i="58"/>
  <c r="CY227" i="58" s="1"/>
  <c r="CO227" i="58"/>
  <c r="CK227" i="58"/>
  <c r="CG227" i="58"/>
  <c r="CD227" i="58"/>
  <c r="CA227" i="58"/>
  <c r="BW227" i="58"/>
  <c r="BS227" i="58"/>
  <c r="BO227" i="58"/>
  <c r="BL227" i="58"/>
  <c r="BG227" i="58"/>
  <c r="BD227" i="58"/>
  <c r="BA227" i="58"/>
  <c r="AX227" i="58"/>
  <c r="AT227" i="58"/>
  <c r="AQ227" i="58"/>
  <c r="AM227" i="58"/>
  <c r="AJ227" i="58"/>
  <c r="AG227" i="58"/>
  <c r="AD227" i="58"/>
  <c r="AA227" i="58"/>
  <c r="V227" i="58"/>
  <c r="Q227" i="58"/>
  <c r="N227" i="58"/>
  <c r="L227" i="58"/>
  <c r="J227" i="58"/>
  <c r="FW122" i="58"/>
  <c r="FS122" i="58"/>
  <c r="FO122" i="58"/>
  <c r="FJ122" i="58"/>
  <c r="FE122" i="58"/>
  <c r="FB122" i="58"/>
  <c r="EX122" i="58"/>
  <c r="ET122" i="58"/>
  <c r="EP122" i="58"/>
  <c r="EJ122" i="58"/>
  <c r="EF122" i="58"/>
  <c r="EB122" i="58"/>
  <c r="DY122" i="58"/>
  <c r="DV122" i="58"/>
  <c r="DS122" i="58"/>
  <c r="DP122" i="58"/>
  <c r="DM122" i="58"/>
  <c r="DJ122" i="58"/>
  <c r="DF122" i="58"/>
  <c r="DC122" i="58"/>
  <c r="CX122" i="58"/>
  <c r="CT122" i="58"/>
  <c r="CO122" i="58"/>
  <c r="CK122" i="58"/>
  <c r="CG122" i="58"/>
  <c r="CD122" i="58"/>
  <c r="CA122" i="58"/>
  <c r="BW122" i="58"/>
  <c r="BS122" i="58"/>
  <c r="BO122" i="58"/>
  <c r="BL122" i="58"/>
  <c r="BG122" i="58"/>
  <c r="BD122" i="58"/>
  <c r="BA122" i="58"/>
  <c r="AX122" i="58"/>
  <c r="AT122" i="58"/>
  <c r="AQ122" i="58"/>
  <c r="AM122" i="58"/>
  <c r="AJ122" i="58"/>
  <c r="AG122" i="58"/>
  <c r="AD122" i="58"/>
  <c r="AA122" i="58"/>
  <c r="V122" i="58"/>
  <c r="Q122" i="58"/>
  <c r="N122" i="58"/>
  <c r="L122" i="58"/>
  <c r="J122" i="58"/>
  <c r="FW180" i="58"/>
  <c r="FS180" i="58"/>
  <c r="FO180" i="58"/>
  <c r="FJ180" i="58"/>
  <c r="FE180" i="58"/>
  <c r="FB180" i="58"/>
  <c r="EX180" i="58"/>
  <c r="ET180" i="58"/>
  <c r="EP180" i="58"/>
  <c r="EJ180" i="58"/>
  <c r="EF180" i="58"/>
  <c r="EB180" i="58"/>
  <c r="DY180" i="58"/>
  <c r="DV180" i="58"/>
  <c r="DS180" i="58"/>
  <c r="DP180" i="58"/>
  <c r="DM180" i="58"/>
  <c r="DJ180" i="58"/>
  <c r="DF180" i="58"/>
  <c r="DC180" i="58"/>
  <c r="CX180" i="58"/>
  <c r="CT180" i="58"/>
  <c r="CO180" i="58"/>
  <c r="CK180" i="58"/>
  <c r="CP180" i="58" s="1"/>
  <c r="CG180" i="58"/>
  <c r="CD180" i="58"/>
  <c r="CA180" i="58"/>
  <c r="BW180" i="58"/>
  <c r="BS180" i="58"/>
  <c r="BO180" i="58"/>
  <c r="BL180" i="58"/>
  <c r="BG180" i="58"/>
  <c r="BD180" i="58"/>
  <c r="BA180" i="58"/>
  <c r="AX180" i="58"/>
  <c r="AT180" i="58"/>
  <c r="AQ180" i="58"/>
  <c r="AM180" i="58"/>
  <c r="AJ180" i="58"/>
  <c r="AG180" i="58"/>
  <c r="AD180" i="58"/>
  <c r="AA180" i="58"/>
  <c r="V180" i="58"/>
  <c r="Q180" i="58"/>
  <c r="N180" i="58"/>
  <c r="L180" i="58"/>
  <c r="J180" i="58"/>
  <c r="FW218" i="58"/>
  <c r="FS218" i="58"/>
  <c r="FO218" i="58"/>
  <c r="FJ218" i="58"/>
  <c r="FE218" i="58"/>
  <c r="FB218" i="58"/>
  <c r="EX218" i="58"/>
  <c r="ET218" i="58"/>
  <c r="EP218" i="58"/>
  <c r="EJ218" i="58"/>
  <c r="EF218" i="58"/>
  <c r="EB218" i="58"/>
  <c r="DY218" i="58"/>
  <c r="DV218" i="58"/>
  <c r="DS218" i="58"/>
  <c r="DP218" i="58"/>
  <c r="DM218" i="58"/>
  <c r="DJ218" i="58"/>
  <c r="DF218" i="58"/>
  <c r="DC218" i="58"/>
  <c r="CX218" i="58"/>
  <c r="CT218" i="58"/>
  <c r="CO218" i="58"/>
  <c r="CK218" i="58"/>
  <c r="CG218" i="58"/>
  <c r="CD218" i="58"/>
  <c r="CA218" i="58"/>
  <c r="BW218" i="58"/>
  <c r="BS218" i="58"/>
  <c r="BO218" i="58"/>
  <c r="BL218" i="58"/>
  <c r="BG218" i="58"/>
  <c r="BD218" i="58"/>
  <c r="BA218" i="58"/>
  <c r="AX218" i="58"/>
  <c r="AT218" i="58"/>
  <c r="AQ218" i="58"/>
  <c r="AM218" i="58"/>
  <c r="AJ218" i="58"/>
  <c r="AG218" i="58"/>
  <c r="AD218" i="58"/>
  <c r="AA218" i="58"/>
  <c r="V218" i="58"/>
  <c r="Q218" i="58"/>
  <c r="N218" i="58"/>
  <c r="L218" i="58"/>
  <c r="J218" i="58"/>
  <c r="FW209" i="58"/>
  <c r="FS209" i="58"/>
  <c r="FO209" i="58"/>
  <c r="FJ209" i="58"/>
  <c r="FE209" i="58"/>
  <c r="FB209" i="58"/>
  <c r="EX209" i="58"/>
  <c r="ET209" i="58"/>
  <c r="EP209" i="58"/>
  <c r="EJ209" i="58"/>
  <c r="EF209" i="58"/>
  <c r="EB209" i="58"/>
  <c r="DY209" i="58"/>
  <c r="DV209" i="58"/>
  <c r="DS209" i="58"/>
  <c r="DP209" i="58"/>
  <c r="DM209" i="58"/>
  <c r="DJ209" i="58"/>
  <c r="DF209" i="58"/>
  <c r="DC209" i="58"/>
  <c r="CX209" i="58"/>
  <c r="CT209" i="58"/>
  <c r="CY209" i="58" s="1"/>
  <c r="CO209" i="58"/>
  <c r="CK209" i="58"/>
  <c r="CG209" i="58"/>
  <c r="CD209" i="58"/>
  <c r="CA209" i="58"/>
  <c r="BW209" i="58"/>
  <c r="BS209" i="58"/>
  <c r="BO209" i="58"/>
  <c r="BL209" i="58"/>
  <c r="BG209" i="58"/>
  <c r="BD209" i="58"/>
  <c r="BA209" i="58"/>
  <c r="AX209" i="58"/>
  <c r="AT209" i="58"/>
  <c r="AQ209" i="58"/>
  <c r="AM209" i="58"/>
  <c r="AJ209" i="58"/>
  <c r="AG209" i="58"/>
  <c r="AD209" i="58"/>
  <c r="AA209" i="58"/>
  <c r="V209" i="58"/>
  <c r="Q209" i="58"/>
  <c r="N209" i="58"/>
  <c r="L209" i="58"/>
  <c r="J209" i="58"/>
  <c r="FW57" i="58"/>
  <c r="FS57" i="58"/>
  <c r="FO57" i="58"/>
  <c r="FJ57" i="58"/>
  <c r="FE57" i="58"/>
  <c r="FB57" i="58"/>
  <c r="EX57" i="58"/>
  <c r="ET57" i="58"/>
  <c r="EP57" i="58"/>
  <c r="EJ57" i="58"/>
  <c r="EF57" i="58"/>
  <c r="EB57" i="58"/>
  <c r="DY57" i="58"/>
  <c r="DV57" i="58"/>
  <c r="DS57" i="58"/>
  <c r="DP57" i="58"/>
  <c r="DM57" i="58"/>
  <c r="DJ57" i="58"/>
  <c r="DF57" i="58"/>
  <c r="DC57" i="58"/>
  <c r="CX57" i="58"/>
  <c r="CT57" i="58"/>
  <c r="CO57" i="58"/>
  <c r="CK57" i="58"/>
  <c r="CG57" i="58"/>
  <c r="CD57" i="58"/>
  <c r="CA57" i="58"/>
  <c r="BW57" i="58"/>
  <c r="BS57" i="58"/>
  <c r="BO57" i="58"/>
  <c r="BL57" i="58"/>
  <c r="BG57" i="58"/>
  <c r="BD57" i="58"/>
  <c r="BA57" i="58"/>
  <c r="AX57" i="58"/>
  <c r="AT57" i="58"/>
  <c r="AQ57" i="58"/>
  <c r="AM57" i="58"/>
  <c r="AJ57" i="58"/>
  <c r="AG57" i="58"/>
  <c r="AD57" i="58"/>
  <c r="AA57" i="58"/>
  <c r="V57" i="58"/>
  <c r="Q57" i="58"/>
  <c r="N57" i="58"/>
  <c r="L57" i="58"/>
  <c r="J57" i="58"/>
  <c r="FW121" i="58"/>
  <c r="FS121" i="58"/>
  <c r="FO121" i="58"/>
  <c r="FJ121" i="58"/>
  <c r="FE121" i="58"/>
  <c r="FB121" i="58"/>
  <c r="EX121" i="58"/>
  <c r="ET121" i="58"/>
  <c r="EP121" i="58"/>
  <c r="EJ121" i="58"/>
  <c r="EF121" i="58"/>
  <c r="EB121" i="58"/>
  <c r="DY121" i="58"/>
  <c r="DV121" i="58"/>
  <c r="DS121" i="58"/>
  <c r="DP121" i="58"/>
  <c r="DM121" i="58"/>
  <c r="DJ121" i="58"/>
  <c r="DF121" i="58"/>
  <c r="DC121" i="58"/>
  <c r="CX121" i="58"/>
  <c r="CT121" i="58"/>
  <c r="CO121" i="58"/>
  <c r="CK121" i="58"/>
  <c r="CP121" i="58" s="1"/>
  <c r="CG121" i="58"/>
  <c r="CD121" i="58"/>
  <c r="CA121" i="58"/>
  <c r="BW121" i="58"/>
  <c r="BS121" i="58"/>
  <c r="BO121" i="58"/>
  <c r="BL121" i="58"/>
  <c r="BG121" i="58"/>
  <c r="BD121" i="58"/>
  <c r="BA121" i="58"/>
  <c r="AX121" i="58"/>
  <c r="AT121" i="58"/>
  <c r="AQ121" i="58"/>
  <c r="AM121" i="58"/>
  <c r="AJ121" i="58"/>
  <c r="AG121" i="58"/>
  <c r="AD121" i="58"/>
  <c r="AA121" i="58"/>
  <c r="V121" i="58"/>
  <c r="Q121" i="58"/>
  <c r="N121" i="58"/>
  <c r="L121" i="58"/>
  <c r="J121" i="58"/>
  <c r="FW277" i="58"/>
  <c r="FS277" i="58"/>
  <c r="FO277" i="58"/>
  <c r="FJ277" i="58"/>
  <c r="FE277" i="58"/>
  <c r="FB277" i="58"/>
  <c r="EX277" i="58"/>
  <c r="ET277" i="58"/>
  <c r="EP277" i="58"/>
  <c r="EJ277" i="58"/>
  <c r="EF277" i="58"/>
  <c r="EB277" i="58"/>
  <c r="DY277" i="58"/>
  <c r="DV277" i="58"/>
  <c r="DS277" i="58"/>
  <c r="DP277" i="58"/>
  <c r="DM277" i="58"/>
  <c r="DJ277" i="58"/>
  <c r="DF277" i="58"/>
  <c r="DC277" i="58"/>
  <c r="CX277" i="58"/>
  <c r="CT277" i="58"/>
  <c r="CO277" i="58"/>
  <c r="CK277" i="58"/>
  <c r="CG277" i="58"/>
  <c r="CD277" i="58"/>
  <c r="CA277" i="58"/>
  <c r="BW277" i="58"/>
  <c r="BS277" i="58"/>
  <c r="BO277" i="58"/>
  <c r="BL277" i="58"/>
  <c r="BG277" i="58"/>
  <c r="BD277" i="58"/>
  <c r="BA277" i="58"/>
  <c r="AX277" i="58"/>
  <c r="AT277" i="58"/>
  <c r="AQ277" i="58"/>
  <c r="AM277" i="58"/>
  <c r="AJ277" i="58"/>
  <c r="AG277" i="58"/>
  <c r="AD277" i="58"/>
  <c r="AA277" i="58"/>
  <c r="V277" i="58"/>
  <c r="Q277" i="58"/>
  <c r="N277" i="58"/>
  <c r="L277" i="58"/>
  <c r="J277" i="58"/>
  <c r="FW249" i="58"/>
  <c r="FS249" i="58"/>
  <c r="FO249" i="58"/>
  <c r="FJ249" i="58"/>
  <c r="FE249" i="58"/>
  <c r="FB249" i="58"/>
  <c r="EX249" i="58"/>
  <c r="ET249" i="58"/>
  <c r="EP249" i="58"/>
  <c r="EJ249" i="58"/>
  <c r="EF249" i="58"/>
  <c r="EB249" i="58"/>
  <c r="DY249" i="58"/>
  <c r="DV249" i="58"/>
  <c r="DS249" i="58"/>
  <c r="DP249" i="58"/>
  <c r="DM249" i="58"/>
  <c r="DJ249" i="58"/>
  <c r="DF249" i="58"/>
  <c r="DC249" i="58"/>
  <c r="CX249" i="58"/>
  <c r="CT249" i="58"/>
  <c r="CY249" i="58" s="1"/>
  <c r="CO249" i="58"/>
  <c r="CK249" i="58"/>
  <c r="CG249" i="58"/>
  <c r="CD249" i="58"/>
  <c r="CA249" i="58"/>
  <c r="BW249" i="58"/>
  <c r="BS249" i="58"/>
  <c r="BO249" i="58"/>
  <c r="BL249" i="58"/>
  <c r="BG249" i="58"/>
  <c r="BD249" i="58"/>
  <c r="BA249" i="58"/>
  <c r="AX249" i="58"/>
  <c r="AT249" i="58"/>
  <c r="AQ249" i="58"/>
  <c r="AM249" i="58"/>
  <c r="AJ249" i="58"/>
  <c r="AG249" i="58"/>
  <c r="AD249" i="58"/>
  <c r="AA249" i="58"/>
  <c r="V249" i="58"/>
  <c r="Q249" i="58"/>
  <c r="N249" i="58"/>
  <c r="L249" i="58"/>
  <c r="J249" i="58"/>
  <c r="FW192" i="58"/>
  <c r="FS192" i="58"/>
  <c r="FO192" i="58"/>
  <c r="FJ192" i="58"/>
  <c r="FE192" i="58"/>
  <c r="FB192" i="58"/>
  <c r="EX192" i="58"/>
  <c r="ET192" i="58"/>
  <c r="EP192" i="58"/>
  <c r="EJ192" i="58"/>
  <c r="EF192" i="58"/>
  <c r="EB192" i="58"/>
  <c r="DY192" i="58"/>
  <c r="DV192" i="58"/>
  <c r="DS192" i="58"/>
  <c r="DP192" i="58"/>
  <c r="DM192" i="58"/>
  <c r="DJ192" i="58"/>
  <c r="DF192" i="58"/>
  <c r="DC192" i="58"/>
  <c r="CX192" i="58"/>
  <c r="CT192" i="58"/>
  <c r="CO192" i="58"/>
  <c r="CK192" i="58"/>
  <c r="CG192" i="58"/>
  <c r="CD192" i="58"/>
  <c r="CA192" i="58"/>
  <c r="BW192" i="58"/>
  <c r="BS192" i="58"/>
  <c r="BO192" i="58"/>
  <c r="BL192" i="58"/>
  <c r="BG192" i="58"/>
  <c r="BD192" i="58"/>
  <c r="BA192" i="58"/>
  <c r="AX192" i="58"/>
  <c r="AT192" i="58"/>
  <c r="AQ192" i="58"/>
  <c r="AM192" i="58"/>
  <c r="AJ192" i="58"/>
  <c r="AG192" i="58"/>
  <c r="AD192" i="58"/>
  <c r="AA192" i="58"/>
  <c r="V192" i="58"/>
  <c r="Q192" i="58"/>
  <c r="N192" i="58"/>
  <c r="L192" i="58"/>
  <c r="J192" i="58"/>
  <c r="FW6" i="58"/>
  <c r="FS6" i="58"/>
  <c r="FO6" i="58"/>
  <c r="FJ6" i="58"/>
  <c r="FE6" i="58"/>
  <c r="FB6" i="58"/>
  <c r="EX6" i="58"/>
  <c r="ET6" i="58"/>
  <c r="EP6" i="58"/>
  <c r="EJ6" i="58"/>
  <c r="EF6" i="58"/>
  <c r="EB6" i="58"/>
  <c r="DY6" i="58"/>
  <c r="DV6" i="58"/>
  <c r="DS6" i="58"/>
  <c r="DP6" i="58"/>
  <c r="DM6" i="58"/>
  <c r="DJ6" i="58"/>
  <c r="DF6" i="58"/>
  <c r="DC6" i="58"/>
  <c r="CX6" i="58"/>
  <c r="CT6" i="58"/>
  <c r="CO6" i="58"/>
  <c r="CK6" i="58"/>
  <c r="CP6" i="58" s="1"/>
  <c r="CG6" i="58"/>
  <c r="CD6" i="58"/>
  <c r="CA6" i="58"/>
  <c r="BW6" i="58"/>
  <c r="BS6" i="58"/>
  <c r="BO6" i="58"/>
  <c r="BL6" i="58"/>
  <c r="BG6" i="58"/>
  <c r="BD6" i="58"/>
  <c r="BA6" i="58"/>
  <c r="AX6" i="58"/>
  <c r="AT6" i="58"/>
  <c r="AQ6" i="58"/>
  <c r="AM6" i="58"/>
  <c r="AJ6" i="58"/>
  <c r="AG6" i="58"/>
  <c r="AD6" i="58"/>
  <c r="AA6" i="58"/>
  <c r="V6" i="58"/>
  <c r="Q6" i="58"/>
  <c r="N6" i="58"/>
  <c r="L6" i="58"/>
  <c r="J6" i="58"/>
  <c r="FW276" i="58"/>
  <c r="FS276" i="58"/>
  <c r="FO276" i="58"/>
  <c r="FJ276" i="58"/>
  <c r="FE276" i="58"/>
  <c r="FB276" i="58"/>
  <c r="EX276" i="58"/>
  <c r="ET276" i="58"/>
  <c r="EP276" i="58"/>
  <c r="EJ276" i="58"/>
  <c r="EF276" i="58"/>
  <c r="EB276" i="58"/>
  <c r="DY276" i="58"/>
  <c r="DV276" i="58"/>
  <c r="DS276" i="58"/>
  <c r="DP276" i="58"/>
  <c r="DM276" i="58"/>
  <c r="DJ276" i="58"/>
  <c r="DF276" i="58"/>
  <c r="DC276" i="58"/>
  <c r="CX276" i="58"/>
  <c r="CT276" i="58"/>
  <c r="CO276" i="58"/>
  <c r="CK276" i="58"/>
  <c r="CG276" i="58"/>
  <c r="CD276" i="58"/>
  <c r="CA276" i="58"/>
  <c r="BW276" i="58"/>
  <c r="BS276" i="58"/>
  <c r="BO276" i="58"/>
  <c r="BL276" i="58"/>
  <c r="BG276" i="58"/>
  <c r="BD276" i="58"/>
  <c r="BA276" i="58"/>
  <c r="AX276" i="58"/>
  <c r="AT276" i="58"/>
  <c r="AQ276" i="58"/>
  <c r="AM276" i="58"/>
  <c r="AJ276" i="58"/>
  <c r="AG276" i="58"/>
  <c r="AD276" i="58"/>
  <c r="AA276" i="58"/>
  <c r="V276" i="58"/>
  <c r="Q276" i="58"/>
  <c r="N276" i="58"/>
  <c r="L276" i="58"/>
  <c r="J276" i="58"/>
  <c r="FW164" i="58"/>
  <c r="FS164" i="58"/>
  <c r="FO164" i="58"/>
  <c r="FJ164" i="58"/>
  <c r="FE164" i="58"/>
  <c r="FB164" i="58"/>
  <c r="EX164" i="58"/>
  <c r="ET164" i="58"/>
  <c r="EP164" i="58"/>
  <c r="EJ164" i="58"/>
  <c r="EF164" i="58"/>
  <c r="EB164" i="58"/>
  <c r="DY164" i="58"/>
  <c r="DV164" i="58"/>
  <c r="DS164" i="58"/>
  <c r="DP164" i="58"/>
  <c r="DM164" i="58"/>
  <c r="DJ164" i="58"/>
  <c r="DF164" i="58"/>
  <c r="DC164" i="58"/>
  <c r="CX164" i="58"/>
  <c r="CT164" i="58"/>
  <c r="CY164" i="58" s="1"/>
  <c r="CO164" i="58"/>
  <c r="CK164" i="58"/>
  <c r="CG164" i="58"/>
  <c r="CD164" i="58"/>
  <c r="CA164" i="58"/>
  <c r="BW164" i="58"/>
  <c r="BS164" i="58"/>
  <c r="BO164" i="58"/>
  <c r="BL164" i="58"/>
  <c r="BG164" i="58"/>
  <c r="BD164" i="58"/>
  <c r="BA164" i="58"/>
  <c r="AX164" i="58"/>
  <c r="AT164" i="58"/>
  <c r="AQ164" i="58"/>
  <c r="AM164" i="58"/>
  <c r="AJ164" i="58"/>
  <c r="AG164" i="58"/>
  <c r="AD164" i="58"/>
  <c r="AA164" i="58"/>
  <c r="V164" i="58"/>
  <c r="Q164" i="58"/>
  <c r="N164" i="58"/>
  <c r="L164" i="58"/>
  <c r="J164" i="58"/>
  <c r="FW278" i="58"/>
  <c r="FS278" i="58"/>
  <c r="FO278" i="58"/>
  <c r="FJ278" i="58"/>
  <c r="FE278" i="58"/>
  <c r="FB278" i="58"/>
  <c r="EX278" i="58"/>
  <c r="ET278" i="58"/>
  <c r="EP278" i="58"/>
  <c r="EJ278" i="58"/>
  <c r="EF278" i="58"/>
  <c r="EB278" i="58"/>
  <c r="DY278" i="58"/>
  <c r="DV278" i="58"/>
  <c r="DS278" i="58"/>
  <c r="DP278" i="58"/>
  <c r="DM278" i="58"/>
  <c r="DJ278" i="58"/>
  <c r="DF278" i="58"/>
  <c r="DC278" i="58"/>
  <c r="CX278" i="58"/>
  <c r="CT278" i="58"/>
  <c r="CO278" i="58"/>
  <c r="CK278" i="58"/>
  <c r="CG278" i="58"/>
  <c r="CD278" i="58"/>
  <c r="CA278" i="58"/>
  <c r="BW278" i="58"/>
  <c r="BS278" i="58"/>
  <c r="BO278" i="58"/>
  <c r="BL278" i="58"/>
  <c r="BG278" i="58"/>
  <c r="BD278" i="58"/>
  <c r="BA278" i="58"/>
  <c r="AX278" i="58"/>
  <c r="AT278" i="58"/>
  <c r="AQ278" i="58"/>
  <c r="AM278" i="58"/>
  <c r="AJ278" i="58"/>
  <c r="AG278" i="58"/>
  <c r="AD278" i="58"/>
  <c r="AA278" i="58"/>
  <c r="V278" i="58"/>
  <c r="Q278" i="58"/>
  <c r="N278" i="58"/>
  <c r="L278" i="58"/>
  <c r="J278" i="58"/>
  <c r="FW159" i="58"/>
  <c r="FS159" i="58"/>
  <c r="FO159" i="58"/>
  <c r="FJ159" i="58"/>
  <c r="FE159" i="58"/>
  <c r="FB159" i="58"/>
  <c r="EX159" i="58"/>
  <c r="ET159" i="58"/>
  <c r="EP159" i="58"/>
  <c r="EJ159" i="58"/>
  <c r="EF159" i="58"/>
  <c r="EB159" i="58"/>
  <c r="DY159" i="58"/>
  <c r="DV159" i="58"/>
  <c r="DS159" i="58"/>
  <c r="DP159" i="58"/>
  <c r="DM159" i="58"/>
  <c r="DJ159" i="58"/>
  <c r="DF159" i="58"/>
  <c r="DC159" i="58"/>
  <c r="CX159" i="58"/>
  <c r="CT159" i="58"/>
  <c r="CO159" i="58"/>
  <c r="CK159" i="58"/>
  <c r="CG159" i="58"/>
  <c r="CD159" i="58"/>
  <c r="CA159" i="58"/>
  <c r="BW159" i="58"/>
  <c r="BS159" i="58"/>
  <c r="BO159" i="58"/>
  <c r="BL159" i="58"/>
  <c r="BG159" i="58"/>
  <c r="BD159" i="58"/>
  <c r="BA159" i="58"/>
  <c r="AX159" i="58"/>
  <c r="AT159" i="58"/>
  <c r="AQ159" i="58"/>
  <c r="AM159" i="58"/>
  <c r="AJ159" i="58"/>
  <c r="AG159" i="58"/>
  <c r="AD159" i="58"/>
  <c r="AA159" i="58"/>
  <c r="V159" i="58"/>
  <c r="Q159" i="58"/>
  <c r="N159" i="58"/>
  <c r="L159" i="58"/>
  <c r="J159" i="58"/>
  <c r="FW147" i="58"/>
  <c r="FS147" i="58"/>
  <c r="FO147" i="58"/>
  <c r="FJ147" i="58"/>
  <c r="FE147" i="58"/>
  <c r="FB147" i="58"/>
  <c r="EX147" i="58"/>
  <c r="ET147" i="58"/>
  <c r="EP147" i="58"/>
  <c r="EJ147" i="58"/>
  <c r="EF147" i="58"/>
  <c r="EB147" i="58"/>
  <c r="DY147" i="58"/>
  <c r="DV147" i="58"/>
  <c r="DS147" i="58"/>
  <c r="DP147" i="58"/>
  <c r="DM147" i="58"/>
  <c r="DJ147" i="58"/>
  <c r="DF147" i="58"/>
  <c r="DC147" i="58"/>
  <c r="CX147" i="58"/>
  <c r="CT147" i="58"/>
  <c r="CO147" i="58"/>
  <c r="CK147" i="58"/>
  <c r="CG147" i="58"/>
  <c r="CD147" i="58"/>
  <c r="CA147" i="58"/>
  <c r="BW147" i="58"/>
  <c r="BS147" i="58"/>
  <c r="BO147" i="58"/>
  <c r="BL147" i="58"/>
  <c r="BG147" i="58"/>
  <c r="BD147" i="58"/>
  <c r="BA147" i="58"/>
  <c r="AX147" i="58"/>
  <c r="AT147" i="58"/>
  <c r="AQ147" i="58"/>
  <c r="AM147" i="58"/>
  <c r="AJ147" i="58"/>
  <c r="AG147" i="58"/>
  <c r="AD147" i="58"/>
  <c r="AA147" i="58"/>
  <c r="V147" i="58"/>
  <c r="Q147" i="58"/>
  <c r="N147" i="58"/>
  <c r="L147" i="58"/>
  <c r="J147" i="58"/>
  <c r="FW101" i="58"/>
  <c r="FS101" i="58"/>
  <c r="FO101" i="58"/>
  <c r="FJ101" i="58"/>
  <c r="FE101" i="58"/>
  <c r="FB101" i="58"/>
  <c r="EX101" i="58"/>
  <c r="ET101" i="58"/>
  <c r="EP101" i="58"/>
  <c r="EJ101" i="58"/>
  <c r="EF101" i="58"/>
  <c r="EB101" i="58"/>
  <c r="DY101" i="58"/>
  <c r="DV101" i="58"/>
  <c r="DS101" i="58"/>
  <c r="DP101" i="58"/>
  <c r="DM101" i="58"/>
  <c r="DJ101" i="58"/>
  <c r="DF101" i="58"/>
  <c r="DC101" i="58"/>
  <c r="CX101" i="58"/>
  <c r="CT101" i="58"/>
  <c r="CY101" i="58" s="1"/>
  <c r="CO101" i="58"/>
  <c r="CK101" i="58"/>
  <c r="CG101" i="58"/>
  <c r="CD101" i="58"/>
  <c r="CA101" i="58"/>
  <c r="BW101" i="58"/>
  <c r="BS101" i="58"/>
  <c r="BO101" i="58"/>
  <c r="BL101" i="58"/>
  <c r="BG101" i="58"/>
  <c r="BD101" i="58"/>
  <c r="BA101" i="58"/>
  <c r="AX101" i="58"/>
  <c r="AT101" i="58"/>
  <c r="AQ101" i="58"/>
  <c r="AM101" i="58"/>
  <c r="AJ101" i="58"/>
  <c r="AG101" i="58"/>
  <c r="AD101" i="58"/>
  <c r="AA101" i="58"/>
  <c r="V101" i="58"/>
  <c r="Q101" i="58"/>
  <c r="N101" i="58"/>
  <c r="L101" i="58"/>
  <c r="J101" i="58"/>
  <c r="FW7" i="58"/>
  <c r="FS7" i="58"/>
  <c r="FO7" i="58"/>
  <c r="FJ7" i="58"/>
  <c r="FE7" i="58"/>
  <c r="FB7" i="58"/>
  <c r="EX7" i="58"/>
  <c r="ET7" i="58"/>
  <c r="EP7" i="58"/>
  <c r="EJ7" i="58"/>
  <c r="EF7" i="58"/>
  <c r="EB7" i="58"/>
  <c r="DY7" i="58"/>
  <c r="DV7" i="58"/>
  <c r="DS7" i="58"/>
  <c r="DP7" i="58"/>
  <c r="DM7" i="58"/>
  <c r="DJ7" i="58"/>
  <c r="DF7" i="58"/>
  <c r="DC7" i="58"/>
  <c r="CX7" i="58"/>
  <c r="CT7" i="58"/>
  <c r="CO7" i="58"/>
  <c r="CK7" i="58"/>
  <c r="CG7" i="58"/>
  <c r="CD7" i="58"/>
  <c r="CA7" i="58"/>
  <c r="BW7" i="58"/>
  <c r="BS7" i="58"/>
  <c r="BO7" i="58"/>
  <c r="BL7" i="58"/>
  <c r="BG7" i="58"/>
  <c r="BD7" i="58"/>
  <c r="BA7" i="58"/>
  <c r="AX7" i="58"/>
  <c r="AT7" i="58"/>
  <c r="AQ7" i="58"/>
  <c r="AM7" i="58"/>
  <c r="AJ7" i="58"/>
  <c r="AG7" i="58"/>
  <c r="AD7" i="58"/>
  <c r="AA7" i="58"/>
  <c r="V7" i="58"/>
  <c r="Q7" i="58"/>
  <c r="N7" i="58"/>
  <c r="L7" i="58"/>
  <c r="J7" i="58"/>
  <c r="FW289" i="58"/>
  <c r="FS289" i="58"/>
  <c r="FO289" i="58"/>
  <c r="FJ289" i="58"/>
  <c r="FE289" i="58"/>
  <c r="FB289" i="58"/>
  <c r="EX289" i="58"/>
  <c r="ET289" i="58"/>
  <c r="EP289" i="58"/>
  <c r="EJ289" i="58"/>
  <c r="EF289" i="58"/>
  <c r="EB289" i="58"/>
  <c r="DY289" i="58"/>
  <c r="DV289" i="58"/>
  <c r="DS289" i="58"/>
  <c r="DP289" i="58"/>
  <c r="DM289" i="58"/>
  <c r="DJ289" i="58"/>
  <c r="DF289" i="58"/>
  <c r="DC289" i="58"/>
  <c r="CX289" i="58"/>
  <c r="CT289" i="58"/>
  <c r="CO289" i="58"/>
  <c r="CK289" i="58"/>
  <c r="CG289" i="58"/>
  <c r="CD289" i="58"/>
  <c r="CA289" i="58"/>
  <c r="BW289" i="58"/>
  <c r="BS289" i="58"/>
  <c r="BO289" i="58"/>
  <c r="BL289" i="58"/>
  <c r="BG289" i="58"/>
  <c r="BD289" i="58"/>
  <c r="BA289" i="58"/>
  <c r="AX289" i="58"/>
  <c r="AT289" i="58"/>
  <c r="AQ289" i="58"/>
  <c r="AM289" i="58"/>
  <c r="AJ289" i="58"/>
  <c r="AG289" i="58"/>
  <c r="AD289" i="58"/>
  <c r="AA289" i="58"/>
  <c r="V289" i="58"/>
  <c r="Q289" i="58"/>
  <c r="N289" i="58"/>
  <c r="L289" i="58"/>
  <c r="J289" i="58"/>
  <c r="FW127" i="58"/>
  <c r="FS127" i="58"/>
  <c r="FO127" i="58"/>
  <c r="FJ127" i="58"/>
  <c r="FE127" i="58"/>
  <c r="FB127" i="58"/>
  <c r="EX127" i="58"/>
  <c r="ET127" i="58"/>
  <c r="EP127" i="58"/>
  <c r="EJ127" i="58"/>
  <c r="EF127" i="58"/>
  <c r="EB127" i="58"/>
  <c r="DY127" i="58"/>
  <c r="DV127" i="58"/>
  <c r="DS127" i="58"/>
  <c r="DP127" i="58"/>
  <c r="DM127" i="58"/>
  <c r="DJ127" i="58"/>
  <c r="DF127" i="58"/>
  <c r="DC127" i="58"/>
  <c r="CX127" i="58"/>
  <c r="CT127" i="58"/>
  <c r="CO127" i="58"/>
  <c r="CK127" i="58"/>
  <c r="CG127" i="58"/>
  <c r="CD127" i="58"/>
  <c r="CA127" i="58"/>
  <c r="BW127" i="58"/>
  <c r="BS127" i="58"/>
  <c r="BO127" i="58"/>
  <c r="BL127" i="58"/>
  <c r="BG127" i="58"/>
  <c r="BD127" i="58"/>
  <c r="BA127" i="58"/>
  <c r="AX127" i="58"/>
  <c r="AT127" i="58"/>
  <c r="AQ127" i="58"/>
  <c r="AM127" i="58"/>
  <c r="AJ127" i="58"/>
  <c r="AG127" i="58"/>
  <c r="AD127" i="58"/>
  <c r="AA127" i="58"/>
  <c r="V127" i="58"/>
  <c r="Q127" i="58"/>
  <c r="N127" i="58"/>
  <c r="L127" i="58"/>
  <c r="J127" i="58"/>
  <c r="FW248" i="58"/>
  <c r="FS248" i="58"/>
  <c r="FO248" i="58"/>
  <c r="FJ248" i="58"/>
  <c r="FE248" i="58"/>
  <c r="FB248" i="58"/>
  <c r="EX248" i="58"/>
  <c r="ET248" i="58"/>
  <c r="EP248" i="58"/>
  <c r="EJ248" i="58"/>
  <c r="EF248" i="58"/>
  <c r="EB248" i="58"/>
  <c r="DY248" i="58"/>
  <c r="DV248" i="58"/>
  <c r="DS248" i="58"/>
  <c r="DP248" i="58"/>
  <c r="DM248" i="58"/>
  <c r="DJ248" i="58"/>
  <c r="DF248" i="58"/>
  <c r="DC248" i="58"/>
  <c r="CX248" i="58"/>
  <c r="CT248" i="58"/>
  <c r="CY248" i="58" s="1"/>
  <c r="CO248" i="58"/>
  <c r="CK248" i="58"/>
  <c r="CG248" i="58"/>
  <c r="CD248" i="58"/>
  <c r="CA248" i="58"/>
  <c r="BW248" i="58"/>
  <c r="BS248" i="58"/>
  <c r="BO248" i="58"/>
  <c r="BL248" i="58"/>
  <c r="BG248" i="58"/>
  <c r="BD248" i="58"/>
  <c r="BA248" i="58"/>
  <c r="AX248" i="58"/>
  <c r="AT248" i="58"/>
  <c r="AQ248" i="58"/>
  <c r="AM248" i="58"/>
  <c r="AJ248" i="58"/>
  <c r="AG248" i="58"/>
  <c r="AD248" i="58"/>
  <c r="AA248" i="58"/>
  <c r="V248" i="58"/>
  <c r="Q248" i="58"/>
  <c r="N248" i="58"/>
  <c r="L248" i="58"/>
  <c r="J248" i="58"/>
  <c r="FW36" i="58"/>
  <c r="FS36" i="58"/>
  <c r="FO36" i="58"/>
  <c r="FJ36" i="58"/>
  <c r="FE36" i="58"/>
  <c r="FB36" i="58"/>
  <c r="EX36" i="58"/>
  <c r="ET36" i="58"/>
  <c r="EP36" i="58"/>
  <c r="EJ36" i="58"/>
  <c r="EF36" i="58"/>
  <c r="EB36" i="58"/>
  <c r="DY36" i="58"/>
  <c r="DV36" i="58"/>
  <c r="DS36" i="58"/>
  <c r="DP36" i="58"/>
  <c r="DM36" i="58"/>
  <c r="DJ36" i="58"/>
  <c r="DF36" i="58"/>
  <c r="DC36" i="58"/>
  <c r="CX36" i="58"/>
  <c r="CT36" i="58"/>
  <c r="CO36" i="58"/>
  <c r="CK36" i="58"/>
  <c r="CG36" i="58"/>
  <c r="CD36" i="58"/>
  <c r="CA36" i="58"/>
  <c r="BW36" i="58"/>
  <c r="BS36" i="58"/>
  <c r="BO36" i="58"/>
  <c r="BL36" i="58"/>
  <c r="BG36" i="58"/>
  <c r="BD36" i="58"/>
  <c r="BA36" i="58"/>
  <c r="AX36" i="58"/>
  <c r="AT36" i="58"/>
  <c r="AQ36" i="58"/>
  <c r="AM36" i="58"/>
  <c r="AJ36" i="58"/>
  <c r="AG36" i="58"/>
  <c r="AD36" i="58"/>
  <c r="AA36" i="58"/>
  <c r="V36" i="58"/>
  <c r="Q36" i="58"/>
  <c r="N36" i="58"/>
  <c r="L36" i="58"/>
  <c r="J36" i="58"/>
  <c r="FW216" i="58"/>
  <c r="FS216" i="58"/>
  <c r="FO216" i="58"/>
  <c r="FJ216" i="58"/>
  <c r="FE216" i="58"/>
  <c r="FB216" i="58"/>
  <c r="EX216" i="58"/>
  <c r="ET216" i="58"/>
  <c r="EP216" i="58"/>
  <c r="EJ216" i="58"/>
  <c r="EF216" i="58"/>
  <c r="EB216" i="58"/>
  <c r="DY216" i="58"/>
  <c r="DV216" i="58"/>
  <c r="DS216" i="58"/>
  <c r="DP216" i="58"/>
  <c r="DM216" i="58"/>
  <c r="DJ216" i="58"/>
  <c r="DF216" i="58"/>
  <c r="DC216" i="58"/>
  <c r="CX216" i="58"/>
  <c r="CT216" i="58"/>
  <c r="CO216" i="58"/>
  <c r="CK216" i="58"/>
  <c r="CG216" i="58"/>
  <c r="CD216" i="58"/>
  <c r="CA216" i="58"/>
  <c r="BW216" i="58"/>
  <c r="BS216" i="58"/>
  <c r="BO216" i="58"/>
  <c r="BL216" i="58"/>
  <c r="BG216" i="58"/>
  <c r="BD216" i="58"/>
  <c r="BA216" i="58"/>
  <c r="AX216" i="58"/>
  <c r="AT216" i="58"/>
  <c r="AQ216" i="58"/>
  <c r="AM216" i="58"/>
  <c r="AJ216" i="58"/>
  <c r="AG216" i="58"/>
  <c r="AD216" i="58"/>
  <c r="AA216" i="58"/>
  <c r="V216" i="58"/>
  <c r="Q216" i="58"/>
  <c r="N216" i="58"/>
  <c r="L216" i="58"/>
  <c r="J216" i="58"/>
  <c r="FW53" i="58"/>
  <c r="FS53" i="58"/>
  <c r="FO53" i="58"/>
  <c r="FJ53" i="58"/>
  <c r="FE53" i="58"/>
  <c r="FB53" i="58"/>
  <c r="EX53" i="58"/>
  <c r="ET53" i="58"/>
  <c r="EP53" i="58"/>
  <c r="EJ53" i="58"/>
  <c r="EF53" i="58"/>
  <c r="EB53" i="58"/>
  <c r="DY53" i="58"/>
  <c r="DV53" i="58"/>
  <c r="DS53" i="58"/>
  <c r="DP53" i="58"/>
  <c r="DM53" i="58"/>
  <c r="DJ53" i="58"/>
  <c r="DF53" i="58"/>
  <c r="DC53" i="58"/>
  <c r="CX53" i="58"/>
  <c r="CT53" i="58"/>
  <c r="CO53" i="58"/>
  <c r="CK53" i="58"/>
  <c r="CG53" i="58"/>
  <c r="CD53" i="58"/>
  <c r="CA53" i="58"/>
  <c r="BW53" i="58"/>
  <c r="BS53" i="58"/>
  <c r="BO53" i="58"/>
  <c r="BL53" i="58"/>
  <c r="BG53" i="58"/>
  <c r="BD53" i="58"/>
  <c r="BA53" i="58"/>
  <c r="AX53" i="58"/>
  <c r="AT53" i="58"/>
  <c r="AQ53" i="58"/>
  <c r="AM53" i="58"/>
  <c r="AJ53" i="58"/>
  <c r="AG53" i="58"/>
  <c r="AD53" i="58"/>
  <c r="AA53" i="58"/>
  <c r="V53" i="58"/>
  <c r="Q53" i="58"/>
  <c r="N53" i="58"/>
  <c r="L53" i="58"/>
  <c r="J53" i="58"/>
  <c r="FW217" i="58"/>
  <c r="FS217" i="58"/>
  <c r="FO217" i="58"/>
  <c r="FJ217" i="58"/>
  <c r="FE217" i="58"/>
  <c r="FB217" i="58"/>
  <c r="EX217" i="58"/>
  <c r="ET217" i="58"/>
  <c r="EP217" i="58"/>
  <c r="EJ217" i="58"/>
  <c r="EF217" i="58"/>
  <c r="EB217" i="58"/>
  <c r="DY217" i="58"/>
  <c r="DV217" i="58"/>
  <c r="DS217" i="58"/>
  <c r="DP217" i="58"/>
  <c r="DM217" i="58"/>
  <c r="DJ217" i="58"/>
  <c r="DF217" i="58"/>
  <c r="DC217" i="58"/>
  <c r="CX217" i="58"/>
  <c r="CT217" i="58"/>
  <c r="CY217" i="58" s="1"/>
  <c r="CO217" i="58"/>
  <c r="CK217" i="58"/>
  <c r="CP217" i="58" s="1"/>
  <c r="CG217" i="58"/>
  <c r="CD217" i="58"/>
  <c r="CA217" i="58"/>
  <c r="BW217" i="58"/>
  <c r="BS217" i="58"/>
  <c r="BX217" i="58" s="1"/>
  <c r="BO217" i="58"/>
  <c r="BL217" i="58"/>
  <c r="BG217" i="58"/>
  <c r="BD217" i="58"/>
  <c r="BA217" i="58"/>
  <c r="AX217" i="58"/>
  <c r="AT217" i="58"/>
  <c r="AQ217" i="58"/>
  <c r="AM217" i="58"/>
  <c r="AJ217" i="58"/>
  <c r="AG217" i="58"/>
  <c r="AD217" i="58"/>
  <c r="AA217" i="58"/>
  <c r="V217" i="58"/>
  <c r="Q217" i="58"/>
  <c r="N217" i="58"/>
  <c r="L217" i="58"/>
  <c r="J217" i="58"/>
  <c r="FW9" i="58"/>
  <c r="FS9" i="58"/>
  <c r="FO9" i="58"/>
  <c r="FJ9" i="58"/>
  <c r="FE9" i="58"/>
  <c r="FB9" i="58"/>
  <c r="EX9" i="58"/>
  <c r="ET9" i="58"/>
  <c r="EP9" i="58"/>
  <c r="EJ9" i="58"/>
  <c r="EF9" i="58"/>
  <c r="EB9" i="58"/>
  <c r="DY9" i="58"/>
  <c r="DV9" i="58"/>
  <c r="DS9" i="58"/>
  <c r="DP9" i="58"/>
  <c r="DM9" i="58"/>
  <c r="DJ9" i="58"/>
  <c r="DF9" i="58"/>
  <c r="DC9" i="58"/>
  <c r="CX9" i="58"/>
  <c r="CT9" i="58"/>
  <c r="CY9" i="58" s="1"/>
  <c r="CO9" i="58"/>
  <c r="CK9" i="58"/>
  <c r="CG9" i="58"/>
  <c r="CD9" i="58"/>
  <c r="CA9" i="58"/>
  <c r="BW9" i="58"/>
  <c r="BS9" i="58"/>
  <c r="BO9" i="58"/>
  <c r="BL9" i="58"/>
  <c r="BG9" i="58"/>
  <c r="BD9" i="58"/>
  <c r="BA9" i="58"/>
  <c r="AX9" i="58"/>
  <c r="AT9" i="58"/>
  <c r="AQ9" i="58"/>
  <c r="AM9" i="58"/>
  <c r="AJ9" i="58"/>
  <c r="AG9" i="58"/>
  <c r="AD9" i="58"/>
  <c r="AA9" i="58"/>
  <c r="V9" i="58"/>
  <c r="Q9" i="58"/>
  <c r="N9" i="58"/>
  <c r="L9" i="58"/>
  <c r="J9" i="58"/>
  <c r="FW197" i="58"/>
  <c r="FS197" i="58"/>
  <c r="FO197" i="58"/>
  <c r="FJ197" i="58"/>
  <c r="FE197" i="58"/>
  <c r="FB197" i="58"/>
  <c r="EX197" i="58"/>
  <c r="ET197" i="58"/>
  <c r="EP197" i="58"/>
  <c r="EJ197" i="58"/>
  <c r="EF197" i="58"/>
  <c r="EK197" i="58" s="1"/>
  <c r="EB197" i="58"/>
  <c r="DY197" i="58"/>
  <c r="DV197" i="58"/>
  <c r="DS197" i="58"/>
  <c r="DP197" i="58"/>
  <c r="DM197" i="58"/>
  <c r="DJ197" i="58"/>
  <c r="DF197" i="58"/>
  <c r="DC197" i="58"/>
  <c r="CX197" i="58"/>
  <c r="CT197" i="58"/>
  <c r="CO197" i="58"/>
  <c r="CK197" i="58"/>
  <c r="CG197" i="58"/>
  <c r="CD197" i="58"/>
  <c r="CA197" i="58"/>
  <c r="BW197" i="58"/>
  <c r="BS197" i="58"/>
  <c r="BO197" i="58"/>
  <c r="BL197" i="58"/>
  <c r="BG197" i="58"/>
  <c r="BD197" i="58"/>
  <c r="BA197" i="58"/>
  <c r="AX197" i="58"/>
  <c r="AT197" i="58"/>
  <c r="AQ197" i="58"/>
  <c r="AM197" i="58"/>
  <c r="AJ197" i="58"/>
  <c r="AG197" i="58"/>
  <c r="AD197" i="58"/>
  <c r="AA197" i="58"/>
  <c r="V197" i="58"/>
  <c r="Q197" i="58"/>
  <c r="N197" i="58"/>
  <c r="L197" i="58"/>
  <c r="J197" i="58"/>
  <c r="FW116" i="58"/>
  <c r="FS116" i="58"/>
  <c r="FO116" i="58"/>
  <c r="FJ116" i="58"/>
  <c r="FE116" i="58"/>
  <c r="FB116" i="58"/>
  <c r="EX116" i="58"/>
  <c r="ET116" i="58"/>
  <c r="EP116" i="58"/>
  <c r="EJ116" i="58"/>
  <c r="EF116" i="58"/>
  <c r="EB116" i="58"/>
  <c r="DY116" i="58"/>
  <c r="DV116" i="58"/>
  <c r="DS116" i="58"/>
  <c r="DP116" i="58"/>
  <c r="DM116" i="58"/>
  <c r="DJ116" i="58"/>
  <c r="DF116" i="58"/>
  <c r="DC116" i="58"/>
  <c r="CX116" i="58"/>
  <c r="CT116" i="58"/>
  <c r="CO116" i="58"/>
  <c r="CK116" i="58"/>
  <c r="CG116" i="58"/>
  <c r="CD116" i="58"/>
  <c r="CA116" i="58"/>
  <c r="BW116" i="58"/>
  <c r="BS116" i="58"/>
  <c r="BO116" i="58"/>
  <c r="BL116" i="58"/>
  <c r="BG116" i="58"/>
  <c r="BD116" i="58"/>
  <c r="BA116" i="58"/>
  <c r="AX116" i="58"/>
  <c r="AT116" i="58"/>
  <c r="AQ116" i="58"/>
  <c r="AM116" i="58"/>
  <c r="AJ116" i="58"/>
  <c r="AG116" i="58"/>
  <c r="AD116" i="58"/>
  <c r="AA116" i="58"/>
  <c r="V116" i="58"/>
  <c r="Q116" i="58"/>
  <c r="N116" i="58"/>
  <c r="L116" i="58"/>
  <c r="J116" i="58"/>
  <c r="FW12" i="58"/>
  <c r="FS12" i="58"/>
  <c r="FO12" i="58"/>
  <c r="FJ12" i="58"/>
  <c r="FE12" i="58"/>
  <c r="FB12" i="58"/>
  <c r="EX12" i="58"/>
  <c r="ET12" i="58"/>
  <c r="EP12" i="58"/>
  <c r="EJ12" i="58"/>
  <c r="EF12" i="58"/>
  <c r="EB12" i="58"/>
  <c r="DY12" i="58"/>
  <c r="DV12" i="58"/>
  <c r="DS12" i="58"/>
  <c r="DP12" i="58"/>
  <c r="DM12" i="58"/>
  <c r="DJ12" i="58"/>
  <c r="DF12" i="58"/>
  <c r="DC12" i="58"/>
  <c r="CX12" i="58"/>
  <c r="CT12" i="58"/>
  <c r="CO12" i="58"/>
  <c r="CK12" i="58"/>
  <c r="CP12" i="58" s="1"/>
  <c r="CG12" i="58"/>
  <c r="CD12" i="58"/>
  <c r="CA12" i="58"/>
  <c r="BW12" i="58"/>
  <c r="BS12" i="58"/>
  <c r="BO12" i="58"/>
  <c r="BL12" i="58"/>
  <c r="BG12" i="58"/>
  <c r="BD12" i="58"/>
  <c r="BA12" i="58"/>
  <c r="AX12" i="58"/>
  <c r="AT12" i="58"/>
  <c r="AQ12" i="58"/>
  <c r="AM12" i="58"/>
  <c r="AJ12" i="58"/>
  <c r="AG12" i="58"/>
  <c r="AD12" i="58"/>
  <c r="AA12" i="58"/>
  <c r="V12" i="58"/>
  <c r="Q12" i="58"/>
  <c r="N12" i="58"/>
  <c r="L12" i="58"/>
  <c r="J12" i="58"/>
  <c r="FW154" i="58"/>
  <c r="FS154" i="58"/>
  <c r="FO154" i="58"/>
  <c r="FJ154" i="58"/>
  <c r="FE154" i="58"/>
  <c r="FB154" i="58"/>
  <c r="EX154" i="58"/>
  <c r="ET154" i="58"/>
  <c r="EP154" i="58"/>
  <c r="EJ154" i="58"/>
  <c r="EF154" i="58"/>
  <c r="EB154" i="58"/>
  <c r="DY154" i="58"/>
  <c r="DV154" i="58"/>
  <c r="DS154" i="58"/>
  <c r="DP154" i="58"/>
  <c r="DM154" i="58"/>
  <c r="DJ154" i="58"/>
  <c r="DF154" i="58"/>
  <c r="DC154" i="58"/>
  <c r="CX154" i="58"/>
  <c r="CT154" i="58"/>
  <c r="CO154" i="58"/>
  <c r="CK154" i="58"/>
  <c r="CG154" i="58"/>
  <c r="CD154" i="58"/>
  <c r="CA154" i="58"/>
  <c r="BW154" i="58"/>
  <c r="BS154" i="58"/>
  <c r="BX154" i="58" s="1"/>
  <c r="BO154" i="58"/>
  <c r="BL154" i="58"/>
  <c r="BG154" i="58"/>
  <c r="BD154" i="58"/>
  <c r="BA154" i="58"/>
  <c r="AX154" i="58"/>
  <c r="AT154" i="58"/>
  <c r="AQ154" i="58"/>
  <c r="AM154" i="58"/>
  <c r="AJ154" i="58"/>
  <c r="AG154" i="58"/>
  <c r="AD154" i="58"/>
  <c r="AA154" i="58"/>
  <c r="V154" i="58"/>
  <c r="Q154" i="58"/>
  <c r="N154" i="58"/>
  <c r="L154" i="58"/>
  <c r="J154" i="58"/>
  <c r="FW26" i="58"/>
  <c r="FS26" i="58"/>
  <c r="FO26" i="58"/>
  <c r="FJ26" i="58"/>
  <c r="FE26" i="58"/>
  <c r="FB26" i="58"/>
  <c r="EX26" i="58"/>
  <c r="ET26" i="58"/>
  <c r="EP26" i="58"/>
  <c r="EJ26" i="58"/>
  <c r="EF26" i="58"/>
  <c r="EB26" i="58"/>
  <c r="DY26" i="58"/>
  <c r="DV26" i="58"/>
  <c r="DS26" i="58"/>
  <c r="DP26" i="58"/>
  <c r="DM26" i="58"/>
  <c r="DJ26" i="58"/>
  <c r="DF26" i="58"/>
  <c r="DC26" i="58"/>
  <c r="CX26" i="58"/>
  <c r="CT26" i="58"/>
  <c r="CO26" i="58"/>
  <c r="CK26" i="58"/>
  <c r="CG26" i="58"/>
  <c r="CD26" i="58"/>
  <c r="CA26" i="58"/>
  <c r="BW26" i="58"/>
  <c r="BS26" i="58"/>
  <c r="BX26" i="58" s="1"/>
  <c r="BO26" i="58"/>
  <c r="BL26" i="58"/>
  <c r="BG26" i="58"/>
  <c r="BD26" i="58"/>
  <c r="BA26" i="58"/>
  <c r="AX26" i="58"/>
  <c r="AT26" i="58"/>
  <c r="AQ26" i="58"/>
  <c r="AM26" i="58"/>
  <c r="AJ26" i="58"/>
  <c r="AG26" i="58"/>
  <c r="AD26" i="58"/>
  <c r="AA26" i="58"/>
  <c r="V26" i="58"/>
  <c r="Q26" i="58"/>
  <c r="N26" i="58"/>
  <c r="L26" i="58"/>
  <c r="J26" i="58"/>
  <c r="FW271" i="58"/>
  <c r="FS271" i="58"/>
  <c r="FO271" i="58"/>
  <c r="FJ271" i="58"/>
  <c r="FE271" i="58"/>
  <c r="FB271" i="58"/>
  <c r="EX271" i="58"/>
  <c r="ET271" i="58"/>
  <c r="EP271" i="58"/>
  <c r="EJ271" i="58"/>
  <c r="EF271" i="58"/>
  <c r="EB271" i="58"/>
  <c r="DY271" i="58"/>
  <c r="DV271" i="58"/>
  <c r="DS271" i="58"/>
  <c r="DP271" i="58"/>
  <c r="DM271" i="58"/>
  <c r="DJ271" i="58"/>
  <c r="DF271" i="58"/>
  <c r="DC271" i="58"/>
  <c r="CX271" i="58"/>
  <c r="CT271" i="58"/>
  <c r="CY271" i="58" s="1"/>
  <c r="CO271" i="58"/>
  <c r="CK271" i="58"/>
  <c r="CG271" i="58"/>
  <c r="CD271" i="58"/>
  <c r="CA271" i="58"/>
  <c r="BW271" i="58"/>
  <c r="BX271" i="58" s="1"/>
  <c r="BS271" i="58"/>
  <c r="BO271" i="58"/>
  <c r="BL271" i="58"/>
  <c r="BG271" i="58"/>
  <c r="BD271" i="58"/>
  <c r="BA271" i="58"/>
  <c r="AX271" i="58"/>
  <c r="AT271" i="58"/>
  <c r="AQ271" i="58"/>
  <c r="AM271" i="58"/>
  <c r="AJ271" i="58"/>
  <c r="AG271" i="58"/>
  <c r="AD271" i="58"/>
  <c r="AA271" i="58"/>
  <c r="V271" i="58"/>
  <c r="Q271" i="58"/>
  <c r="N271" i="58"/>
  <c r="L271" i="58"/>
  <c r="J271" i="58"/>
  <c r="FW259" i="58"/>
  <c r="FS259" i="58"/>
  <c r="FO259" i="58"/>
  <c r="FJ259" i="58"/>
  <c r="FE259" i="58"/>
  <c r="FB259" i="58"/>
  <c r="EX259" i="58"/>
  <c r="ET259" i="58"/>
  <c r="EP259" i="58"/>
  <c r="EJ259" i="58"/>
  <c r="EF259" i="58"/>
  <c r="EK259" i="58" s="1"/>
  <c r="EB259" i="58"/>
  <c r="DY259" i="58"/>
  <c r="DV259" i="58"/>
  <c r="DS259" i="58"/>
  <c r="DP259" i="58"/>
  <c r="DM259" i="58"/>
  <c r="DJ259" i="58"/>
  <c r="DF259" i="58"/>
  <c r="DC259" i="58"/>
  <c r="CX259" i="58"/>
  <c r="CT259" i="58"/>
  <c r="CO259" i="58"/>
  <c r="CK259" i="58"/>
  <c r="CG259" i="58"/>
  <c r="CD259" i="58"/>
  <c r="CA259" i="58"/>
  <c r="BW259" i="58"/>
  <c r="BS259" i="58"/>
  <c r="BO259" i="58"/>
  <c r="BL259" i="58"/>
  <c r="BG259" i="58"/>
  <c r="BD259" i="58"/>
  <c r="BA259" i="58"/>
  <c r="AX259" i="58"/>
  <c r="AT259" i="58"/>
  <c r="AQ259" i="58"/>
  <c r="AM259" i="58"/>
  <c r="AJ259" i="58"/>
  <c r="AG259" i="58"/>
  <c r="AD259" i="58"/>
  <c r="AA259" i="58"/>
  <c r="V259" i="58"/>
  <c r="Q259" i="58"/>
  <c r="N259" i="58"/>
  <c r="L259" i="58"/>
  <c r="J259" i="58"/>
  <c r="FW243" i="58"/>
  <c r="FS243" i="58"/>
  <c r="FO243" i="58"/>
  <c r="FJ243" i="58"/>
  <c r="FE243" i="58"/>
  <c r="FB243" i="58"/>
  <c r="EX243" i="58"/>
  <c r="ET243" i="58"/>
  <c r="EP243" i="58"/>
  <c r="EJ243" i="58"/>
  <c r="EK243" i="58" s="1"/>
  <c r="EF243" i="58"/>
  <c r="EB243" i="58"/>
  <c r="DY243" i="58"/>
  <c r="DV243" i="58"/>
  <c r="DS243" i="58"/>
  <c r="DP243" i="58"/>
  <c r="DM243" i="58"/>
  <c r="DJ243" i="58"/>
  <c r="DF243" i="58"/>
  <c r="DC243" i="58"/>
  <c r="CX243" i="58"/>
  <c r="CT243" i="58"/>
  <c r="CO243" i="58"/>
  <c r="CK243" i="58"/>
  <c r="CG243" i="58"/>
  <c r="CD243" i="58"/>
  <c r="CA243" i="58"/>
  <c r="BW243" i="58"/>
  <c r="BS243" i="58"/>
  <c r="BX243" i="58" s="1"/>
  <c r="BO243" i="58"/>
  <c r="BL243" i="58"/>
  <c r="BG243" i="58"/>
  <c r="BD243" i="58"/>
  <c r="BA243" i="58"/>
  <c r="AX243" i="58"/>
  <c r="AT243" i="58"/>
  <c r="AQ243" i="58"/>
  <c r="AM243" i="58"/>
  <c r="AJ243" i="58"/>
  <c r="AG243" i="58"/>
  <c r="AD243" i="58"/>
  <c r="AA243" i="58"/>
  <c r="V243" i="58"/>
  <c r="Q243" i="58"/>
  <c r="N243" i="58"/>
  <c r="L243" i="58"/>
  <c r="J243" i="58"/>
  <c r="FW5" i="58"/>
  <c r="FS5" i="58"/>
  <c r="FO5" i="58"/>
  <c r="FJ5" i="58"/>
  <c r="FE5" i="58"/>
  <c r="FB5" i="58"/>
  <c r="EX5" i="58"/>
  <c r="ET5" i="58"/>
  <c r="EP5" i="58"/>
  <c r="EJ5" i="58"/>
  <c r="EF5" i="58"/>
  <c r="EB5" i="58"/>
  <c r="DY5" i="58"/>
  <c r="DV5" i="58"/>
  <c r="DS5" i="58"/>
  <c r="DP5" i="58"/>
  <c r="DM5" i="58"/>
  <c r="DJ5" i="58"/>
  <c r="DF5" i="58"/>
  <c r="DC5" i="58"/>
  <c r="CX5" i="58"/>
  <c r="CT5" i="58"/>
  <c r="CO5" i="58"/>
  <c r="CK5" i="58"/>
  <c r="CG5" i="58"/>
  <c r="CD5" i="58"/>
  <c r="CA5" i="58"/>
  <c r="BW5" i="58"/>
  <c r="BS5" i="58"/>
  <c r="BO5" i="58"/>
  <c r="BL5" i="58"/>
  <c r="BG5" i="58"/>
  <c r="BD5" i="58"/>
  <c r="BA5" i="58"/>
  <c r="AX5" i="58"/>
  <c r="AT5" i="58"/>
  <c r="AQ5" i="58"/>
  <c r="AM5" i="58"/>
  <c r="AJ5" i="58"/>
  <c r="AG5" i="58"/>
  <c r="AD5" i="58"/>
  <c r="AA5" i="58"/>
  <c r="V5" i="58"/>
  <c r="Q5" i="58"/>
  <c r="N5" i="58"/>
  <c r="L5" i="58"/>
  <c r="J5" i="58"/>
  <c r="FW226" i="58"/>
  <c r="FS226" i="58"/>
  <c r="FO226" i="58"/>
  <c r="FJ226" i="58"/>
  <c r="FE226" i="58"/>
  <c r="FB226" i="58"/>
  <c r="EX226" i="58"/>
  <c r="ET226" i="58"/>
  <c r="EP226" i="58"/>
  <c r="EJ226" i="58"/>
  <c r="EF226" i="58"/>
  <c r="EB226" i="58"/>
  <c r="DY226" i="58"/>
  <c r="DV226" i="58"/>
  <c r="DS226" i="58"/>
  <c r="DP226" i="58"/>
  <c r="DM226" i="58"/>
  <c r="DJ226" i="58"/>
  <c r="DF226" i="58"/>
  <c r="DC226" i="58"/>
  <c r="CX226" i="58"/>
  <c r="CT226" i="58"/>
  <c r="CO226" i="58"/>
  <c r="CK226" i="58"/>
  <c r="CG226" i="58"/>
  <c r="CD226" i="58"/>
  <c r="CA226" i="58"/>
  <c r="BW226" i="58"/>
  <c r="BS226" i="58"/>
  <c r="BO226" i="58"/>
  <c r="BL226" i="58"/>
  <c r="BG226" i="58"/>
  <c r="BD226" i="58"/>
  <c r="BA226" i="58"/>
  <c r="AX226" i="58"/>
  <c r="AT226" i="58"/>
  <c r="AQ226" i="58"/>
  <c r="AM226" i="58"/>
  <c r="AJ226" i="58"/>
  <c r="AG226" i="58"/>
  <c r="AD226" i="58"/>
  <c r="AA226" i="58"/>
  <c r="V226" i="58"/>
  <c r="Q226" i="58"/>
  <c r="N226" i="58"/>
  <c r="L226" i="58"/>
  <c r="J226" i="58"/>
  <c r="FW291" i="58"/>
  <c r="FS291" i="58"/>
  <c r="FO291" i="58"/>
  <c r="FJ291" i="58"/>
  <c r="FE291" i="58"/>
  <c r="FB291" i="58"/>
  <c r="EX291" i="58"/>
  <c r="ET291" i="58"/>
  <c r="EP291" i="58"/>
  <c r="EJ291" i="58"/>
  <c r="EF291" i="58"/>
  <c r="EB291" i="58"/>
  <c r="DY291" i="58"/>
  <c r="DV291" i="58"/>
  <c r="DS291" i="58"/>
  <c r="DP291" i="58"/>
  <c r="DM291" i="58"/>
  <c r="DJ291" i="58"/>
  <c r="DF291" i="58"/>
  <c r="DC291" i="58"/>
  <c r="CX291" i="58"/>
  <c r="CT291" i="58"/>
  <c r="CO291" i="58"/>
  <c r="CK291" i="58"/>
  <c r="CG291" i="58"/>
  <c r="CD291" i="58"/>
  <c r="CA291" i="58"/>
  <c r="BW291" i="58"/>
  <c r="BS291" i="58"/>
  <c r="BO291" i="58"/>
  <c r="BL291" i="58"/>
  <c r="BG291" i="58"/>
  <c r="BD291" i="58"/>
  <c r="BA291" i="58"/>
  <c r="AX291" i="58"/>
  <c r="AT291" i="58"/>
  <c r="AQ291" i="58"/>
  <c r="AM291" i="58"/>
  <c r="AJ291" i="58"/>
  <c r="AG291" i="58"/>
  <c r="AD291" i="58"/>
  <c r="AA291" i="58"/>
  <c r="V291" i="58"/>
  <c r="Q291" i="58"/>
  <c r="N291" i="58"/>
  <c r="L291" i="58"/>
  <c r="J291" i="58"/>
  <c r="FW106" i="58"/>
  <c r="FS106" i="58"/>
  <c r="FO106" i="58"/>
  <c r="FJ106" i="58"/>
  <c r="FE106" i="58"/>
  <c r="FB106" i="58"/>
  <c r="EX106" i="58"/>
  <c r="ET106" i="58"/>
  <c r="EP106" i="58"/>
  <c r="EJ106" i="58"/>
  <c r="EF106" i="58"/>
  <c r="EB106" i="58"/>
  <c r="DY106" i="58"/>
  <c r="DV106" i="58"/>
  <c r="DS106" i="58"/>
  <c r="DP106" i="58"/>
  <c r="DM106" i="58"/>
  <c r="DJ106" i="58"/>
  <c r="DF106" i="58"/>
  <c r="DC106" i="58"/>
  <c r="CX106" i="58"/>
  <c r="CT106" i="58"/>
  <c r="CO106" i="58"/>
  <c r="CK106" i="58"/>
  <c r="CG106" i="58"/>
  <c r="CD106" i="58"/>
  <c r="CA106" i="58"/>
  <c r="BW106" i="58"/>
  <c r="BS106" i="58"/>
  <c r="BO106" i="58"/>
  <c r="BL106" i="58"/>
  <c r="BG106" i="58"/>
  <c r="BD106" i="58"/>
  <c r="BA106" i="58"/>
  <c r="AX106" i="58"/>
  <c r="AT106" i="58"/>
  <c r="AQ106" i="58"/>
  <c r="AM106" i="58"/>
  <c r="AJ106" i="58"/>
  <c r="AG106" i="58"/>
  <c r="AD106" i="58"/>
  <c r="AA106" i="58"/>
  <c r="V106" i="58"/>
  <c r="Q106" i="58"/>
  <c r="N106" i="58"/>
  <c r="L106" i="58"/>
  <c r="J106" i="58"/>
  <c r="FW13" i="58"/>
  <c r="FS13" i="58"/>
  <c r="FO13" i="58"/>
  <c r="FJ13" i="58"/>
  <c r="FE13" i="58"/>
  <c r="FB13" i="58"/>
  <c r="EX13" i="58"/>
  <c r="ET13" i="58"/>
  <c r="EP13" i="58"/>
  <c r="EJ13" i="58"/>
  <c r="EF13" i="58"/>
  <c r="EB13" i="58"/>
  <c r="DY13" i="58"/>
  <c r="DV13" i="58"/>
  <c r="DS13" i="58"/>
  <c r="DP13" i="58"/>
  <c r="DM13" i="58"/>
  <c r="DJ13" i="58"/>
  <c r="DF13" i="58"/>
  <c r="DC13" i="58"/>
  <c r="CX13" i="58"/>
  <c r="CT13" i="58"/>
  <c r="CY13" i="58" s="1"/>
  <c r="CO13" i="58"/>
  <c r="CP13" i="58" s="1"/>
  <c r="CK13" i="58"/>
  <c r="CG13" i="58"/>
  <c r="CD13" i="58"/>
  <c r="CA13" i="58"/>
  <c r="BW13" i="58"/>
  <c r="BS13" i="58"/>
  <c r="BO13" i="58"/>
  <c r="BL13" i="58"/>
  <c r="BG13" i="58"/>
  <c r="BD13" i="58"/>
  <c r="BA13" i="58"/>
  <c r="AX13" i="58"/>
  <c r="AT13" i="58"/>
  <c r="AQ13" i="58"/>
  <c r="AM13" i="58"/>
  <c r="AJ13" i="58"/>
  <c r="AG13" i="58"/>
  <c r="AD13" i="58"/>
  <c r="AA13" i="58"/>
  <c r="V13" i="58"/>
  <c r="Q13" i="58"/>
  <c r="N13" i="58"/>
  <c r="L13" i="58"/>
  <c r="J13" i="58"/>
  <c r="FW47" i="58"/>
  <c r="FS47" i="58"/>
  <c r="FO47" i="58"/>
  <c r="FJ47" i="58"/>
  <c r="FE47" i="58"/>
  <c r="FB47" i="58"/>
  <c r="EX47" i="58"/>
  <c r="ET47" i="58"/>
  <c r="EP47" i="58"/>
  <c r="EJ47" i="58"/>
  <c r="EF47" i="58"/>
  <c r="EB47" i="58"/>
  <c r="DY47" i="58"/>
  <c r="DV47" i="58"/>
  <c r="DS47" i="58"/>
  <c r="DP47" i="58"/>
  <c r="DM47" i="58"/>
  <c r="DJ47" i="58"/>
  <c r="DF47" i="58"/>
  <c r="DC47" i="58"/>
  <c r="CX47" i="58"/>
  <c r="CT47" i="58"/>
  <c r="CO47" i="58"/>
  <c r="CK47" i="58"/>
  <c r="CG47" i="58"/>
  <c r="CD47" i="58"/>
  <c r="CA47" i="58"/>
  <c r="BW47" i="58"/>
  <c r="BS47" i="58"/>
  <c r="BO47" i="58"/>
  <c r="BL47" i="58"/>
  <c r="BG47" i="58"/>
  <c r="BD47" i="58"/>
  <c r="BA47" i="58"/>
  <c r="AX47" i="58"/>
  <c r="AT47" i="58"/>
  <c r="AQ47" i="58"/>
  <c r="AM47" i="58"/>
  <c r="AJ47" i="58"/>
  <c r="AG47" i="58"/>
  <c r="AD47" i="58"/>
  <c r="AA47" i="58"/>
  <c r="V47" i="58"/>
  <c r="Q47" i="58"/>
  <c r="N47" i="58"/>
  <c r="L47" i="58"/>
  <c r="J47" i="58"/>
  <c r="FW141" i="58"/>
  <c r="FS141" i="58"/>
  <c r="FO141" i="58"/>
  <c r="FJ141" i="58"/>
  <c r="FE141" i="58"/>
  <c r="FB141" i="58"/>
  <c r="EX141" i="58"/>
  <c r="ET141" i="58"/>
  <c r="EP141" i="58"/>
  <c r="EJ141" i="58"/>
  <c r="EF141" i="58"/>
  <c r="EB141" i="58"/>
  <c r="DY141" i="58"/>
  <c r="DV141" i="58"/>
  <c r="DS141" i="58"/>
  <c r="DP141" i="58"/>
  <c r="DM141" i="58"/>
  <c r="DJ141" i="58"/>
  <c r="DF141" i="58"/>
  <c r="DC141" i="58"/>
  <c r="CX141" i="58"/>
  <c r="CT141" i="58"/>
  <c r="CO141" i="58"/>
  <c r="CK141" i="58"/>
  <c r="CP141" i="58" s="1"/>
  <c r="CG141" i="58"/>
  <c r="CD141" i="58"/>
  <c r="CA141" i="58"/>
  <c r="BW141" i="58"/>
  <c r="BS141" i="58"/>
  <c r="BO141" i="58"/>
  <c r="BL141" i="58"/>
  <c r="BG141" i="58"/>
  <c r="BD141" i="58"/>
  <c r="BA141" i="58"/>
  <c r="AX141" i="58"/>
  <c r="AT141" i="58"/>
  <c r="AQ141" i="58"/>
  <c r="AM141" i="58"/>
  <c r="AJ141" i="58"/>
  <c r="AG141" i="58"/>
  <c r="AD141" i="58"/>
  <c r="AA141" i="58"/>
  <c r="V141" i="58"/>
  <c r="Q141" i="58"/>
  <c r="N141" i="58"/>
  <c r="L141" i="58"/>
  <c r="J141" i="58"/>
  <c r="FW203" i="58"/>
  <c r="FS203" i="58"/>
  <c r="FO203" i="58"/>
  <c r="FJ203" i="58"/>
  <c r="FE203" i="58"/>
  <c r="FB203" i="58"/>
  <c r="EX203" i="58"/>
  <c r="ET203" i="58"/>
  <c r="EP203" i="58"/>
  <c r="EJ203" i="58"/>
  <c r="EF203" i="58"/>
  <c r="EB203" i="58"/>
  <c r="DY203" i="58"/>
  <c r="DV203" i="58"/>
  <c r="DS203" i="58"/>
  <c r="DP203" i="58"/>
  <c r="DM203" i="58"/>
  <c r="DJ203" i="58"/>
  <c r="DF203" i="58"/>
  <c r="DC203" i="58"/>
  <c r="CX203" i="58"/>
  <c r="CT203" i="58"/>
  <c r="CO203" i="58"/>
  <c r="CK203" i="58"/>
  <c r="CG203" i="58"/>
  <c r="CD203" i="58"/>
  <c r="CA203" i="58"/>
  <c r="BW203" i="58"/>
  <c r="BS203" i="58"/>
  <c r="BO203" i="58"/>
  <c r="BL203" i="58"/>
  <c r="BG203" i="58"/>
  <c r="BD203" i="58"/>
  <c r="BA203" i="58"/>
  <c r="AX203" i="58"/>
  <c r="AT203" i="58"/>
  <c r="AQ203" i="58"/>
  <c r="AM203" i="58"/>
  <c r="AJ203" i="58"/>
  <c r="AG203" i="58"/>
  <c r="AD203" i="58"/>
  <c r="AA203" i="58"/>
  <c r="V203" i="58"/>
  <c r="Q203" i="58"/>
  <c r="N203" i="58"/>
  <c r="L203" i="58"/>
  <c r="J203" i="58"/>
  <c r="FW224" i="58"/>
  <c r="FS224" i="58"/>
  <c r="FO224" i="58"/>
  <c r="FJ224" i="58"/>
  <c r="FE224" i="58"/>
  <c r="FB224" i="58"/>
  <c r="EX224" i="58"/>
  <c r="ET224" i="58"/>
  <c r="EP224" i="58"/>
  <c r="EJ224" i="58"/>
  <c r="EF224" i="58"/>
  <c r="EB224" i="58"/>
  <c r="DY224" i="58"/>
  <c r="DV224" i="58"/>
  <c r="DS224" i="58"/>
  <c r="DP224" i="58"/>
  <c r="DM224" i="58"/>
  <c r="DJ224" i="58"/>
  <c r="DF224" i="58"/>
  <c r="DC224" i="58"/>
  <c r="CX224" i="58"/>
  <c r="CT224" i="58"/>
  <c r="CY224" i="58" s="1"/>
  <c r="CO224" i="58"/>
  <c r="CP224" i="58" s="1"/>
  <c r="CK224" i="58"/>
  <c r="CG224" i="58"/>
  <c r="CD224" i="58"/>
  <c r="CA224" i="58"/>
  <c r="BW224" i="58"/>
  <c r="BS224" i="58"/>
  <c r="BO224" i="58"/>
  <c r="BL224" i="58"/>
  <c r="BG224" i="58"/>
  <c r="BD224" i="58"/>
  <c r="BA224" i="58"/>
  <c r="AX224" i="58"/>
  <c r="AT224" i="58"/>
  <c r="AQ224" i="58"/>
  <c r="AM224" i="58"/>
  <c r="AJ224" i="58"/>
  <c r="AG224" i="58"/>
  <c r="AD224" i="58"/>
  <c r="AA224" i="58"/>
  <c r="V224" i="58"/>
  <c r="Q224" i="58"/>
  <c r="N224" i="58"/>
  <c r="L224" i="58"/>
  <c r="J224" i="58"/>
  <c r="FW107" i="58"/>
  <c r="FS107" i="58"/>
  <c r="FO107" i="58"/>
  <c r="FJ107" i="58"/>
  <c r="FE107" i="58"/>
  <c r="FB107" i="58"/>
  <c r="EX107" i="58"/>
  <c r="ET107" i="58"/>
  <c r="EP107" i="58"/>
  <c r="EJ107" i="58"/>
  <c r="EF107" i="58"/>
  <c r="EB107" i="58"/>
  <c r="DY107" i="58"/>
  <c r="DV107" i="58"/>
  <c r="DS107" i="58"/>
  <c r="DP107" i="58"/>
  <c r="DM107" i="58"/>
  <c r="DJ107" i="58"/>
  <c r="DF107" i="58"/>
  <c r="DC107" i="58"/>
  <c r="CX107" i="58"/>
  <c r="CT107" i="58"/>
  <c r="CO107" i="58"/>
  <c r="CK107" i="58"/>
  <c r="CG107" i="58"/>
  <c r="CD107" i="58"/>
  <c r="CA107" i="58"/>
  <c r="BW107" i="58"/>
  <c r="BS107" i="58"/>
  <c r="BO107" i="58"/>
  <c r="BL107" i="58"/>
  <c r="BG107" i="58"/>
  <c r="BD107" i="58"/>
  <c r="BA107" i="58"/>
  <c r="AX107" i="58"/>
  <c r="AT107" i="58"/>
  <c r="AQ107" i="58"/>
  <c r="AM107" i="58"/>
  <c r="AJ107" i="58"/>
  <c r="AG107" i="58"/>
  <c r="AD107" i="58"/>
  <c r="AA107" i="58"/>
  <c r="V107" i="58"/>
  <c r="Q107" i="58"/>
  <c r="N107" i="58"/>
  <c r="L107" i="58"/>
  <c r="J107" i="58"/>
  <c r="FW173" i="58"/>
  <c r="FS173" i="58"/>
  <c r="FO173" i="58"/>
  <c r="FJ173" i="58"/>
  <c r="FE173" i="58"/>
  <c r="FB173" i="58"/>
  <c r="EX173" i="58"/>
  <c r="ET173" i="58"/>
  <c r="EP173" i="58"/>
  <c r="EJ173" i="58"/>
  <c r="EF173" i="58"/>
  <c r="EB173" i="58"/>
  <c r="DY173" i="58"/>
  <c r="DV173" i="58"/>
  <c r="DS173" i="58"/>
  <c r="DP173" i="58"/>
  <c r="DM173" i="58"/>
  <c r="DJ173" i="58"/>
  <c r="DF173" i="58"/>
  <c r="DC173" i="58"/>
  <c r="CX173" i="58"/>
  <c r="CT173" i="58"/>
  <c r="CO173" i="58"/>
  <c r="CK173" i="58"/>
  <c r="CP173" i="58" s="1"/>
  <c r="CG173" i="58"/>
  <c r="CD173" i="58"/>
  <c r="CA173" i="58"/>
  <c r="BW173" i="58"/>
  <c r="BS173" i="58"/>
  <c r="BO173" i="58"/>
  <c r="BL173" i="58"/>
  <c r="BG173" i="58"/>
  <c r="BD173" i="58"/>
  <c r="BA173" i="58"/>
  <c r="AX173" i="58"/>
  <c r="AT173" i="58"/>
  <c r="AQ173" i="58"/>
  <c r="AM173" i="58"/>
  <c r="AJ173" i="58"/>
  <c r="AG173" i="58"/>
  <c r="AD173" i="58"/>
  <c r="AA173" i="58"/>
  <c r="V173" i="58"/>
  <c r="Q173" i="58"/>
  <c r="N173" i="58"/>
  <c r="L173" i="58"/>
  <c r="J173" i="58"/>
  <c r="FW288" i="58"/>
  <c r="FS288" i="58"/>
  <c r="FO288" i="58"/>
  <c r="FJ288" i="58"/>
  <c r="FE288" i="58"/>
  <c r="FB288" i="58"/>
  <c r="EX288" i="58"/>
  <c r="ET288" i="58"/>
  <c r="EP288" i="58"/>
  <c r="EJ288" i="58"/>
  <c r="EF288" i="58"/>
  <c r="EB288" i="58"/>
  <c r="DY288" i="58"/>
  <c r="DV288" i="58"/>
  <c r="DS288" i="58"/>
  <c r="DP288" i="58"/>
  <c r="DM288" i="58"/>
  <c r="DJ288" i="58"/>
  <c r="DF288" i="58"/>
  <c r="DC288" i="58"/>
  <c r="CX288" i="58"/>
  <c r="CT288" i="58"/>
  <c r="CO288" i="58"/>
  <c r="CK288" i="58"/>
  <c r="CG288" i="58"/>
  <c r="CD288" i="58"/>
  <c r="CA288" i="58"/>
  <c r="BW288" i="58"/>
  <c r="BS288" i="58"/>
  <c r="BO288" i="58"/>
  <c r="BL288" i="58"/>
  <c r="BG288" i="58"/>
  <c r="BD288" i="58"/>
  <c r="BA288" i="58"/>
  <c r="AX288" i="58"/>
  <c r="AT288" i="58"/>
  <c r="AQ288" i="58"/>
  <c r="AM288" i="58"/>
  <c r="AJ288" i="58"/>
  <c r="AG288" i="58"/>
  <c r="AD288" i="58"/>
  <c r="AA288" i="58"/>
  <c r="V288" i="58"/>
  <c r="Q288" i="58"/>
  <c r="N288" i="58"/>
  <c r="L288" i="58"/>
  <c r="J288" i="58"/>
  <c r="FW151" i="58"/>
  <c r="FS151" i="58"/>
  <c r="FO151" i="58"/>
  <c r="FJ151" i="58"/>
  <c r="FE151" i="58"/>
  <c r="FB151" i="58"/>
  <c r="EX151" i="58"/>
  <c r="ET151" i="58"/>
  <c r="EP151" i="58"/>
  <c r="EJ151" i="58"/>
  <c r="EF151" i="58"/>
  <c r="EB151" i="58"/>
  <c r="DY151" i="58"/>
  <c r="DV151" i="58"/>
  <c r="DS151" i="58"/>
  <c r="DP151" i="58"/>
  <c r="DM151" i="58"/>
  <c r="DJ151" i="58"/>
  <c r="DF151" i="58"/>
  <c r="DC151" i="58"/>
  <c r="CX151" i="58"/>
  <c r="CT151" i="58"/>
  <c r="CY151" i="58" s="1"/>
  <c r="CP151" i="58"/>
  <c r="CO151" i="58"/>
  <c r="CK151" i="58"/>
  <c r="CG151" i="58"/>
  <c r="CD151" i="58"/>
  <c r="CA151" i="58"/>
  <c r="BW151" i="58"/>
  <c r="BS151" i="58"/>
  <c r="BX151" i="58" s="1"/>
  <c r="BO151" i="58"/>
  <c r="BL151" i="58"/>
  <c r="BG151" i="58"/>
  <c r="BD151" i="58"/>
  <c r="BA151" i="58"/>
  <c r="AX151" i="58"/>
  <c r="AT151" i="58"/>
  <c r="AQ151" i="58"/>
  <c r="AM151" i="58"/>
  <c r="AJ151" i="58"/>
  <c r="AG151" i="58"/>
  <c r="AD151" i="58"/>
  <c r="AA151" i="58"/>
  <c r="V151" i="58"/>
  <c r="Q151" i="58"/>
  <c r="N151" i="58"/>
  <c r="L151" i="58"/>
  <c r="J151" i="58"/>
  <c r="FW119" i="58"/>
  <c r="FS119" i="58"/>
  <c r="FO119" i="58"/>
  <c r="FJ119" i="58"/>
  <c r="FE119" i="58"/>
  <c r="FB119" i="58"/>
  <c r="EX119" i="58"/>
  <c r="ET119" i="58"/>
  <c r="EP119" i="58"/>
  <c r="EJ119" i="58"/>
  <c r="EF119" i="58"/>
  <c r="EB119" i="58"/>
  <c r="DY119" i="58"/>
  <c r="DV119" i="58"/>
  <c r="DS119" i="58"/>
  <c r="DP119" i="58"/>
  <c r="DM119" i="58"/>
  <c r="DJ119" i="58"/>
  <c r="DF119" i="58"/>
  <c r="DC119" i="58"/>
  <c r="CX119" i="58"/>
  <c r="CT119" i="58"/>
  <c r="CY119" i="58" s="1"/>
  <c r="CO119" i="58"/>
  <c r="CP119" i="58" s="1"/>
  <c r="CK119" i="58"/>
  <c r="CG119" i="58"/>
  <c r="CD119" i="58"/>
  <c r="CA119" i="58"/>
  <c r="BW119" i="58"/>
  <c r="BS119" i="58"/>
  <c r="BO119" i="58"/>
  <c r="BL119" i="58"/>
  <c r="BG119" i="58"/>
  <c r="BD119" i="58"/>
  <c r="BA119" i="58"/>
  <c r="AX119" i="58"/>
  <c r="AT119" i="58"/>
  <c r="AQ119" i="58"/>
  <c r="AM119" i="58"/>
  <c r="AJ119" i="58"/>
  <c r="AG119" i="58"/>
  <c r="AD119" i="58"/>
  <c r="AA119" i="58"/>
  <c r="V119" i="58"/>
  <c r="Q119" i="58"/>
  <c r="N119" i="58"/>
  <c r="L119" i="58"/>
  <c r="J119" i="58"/>
  <c r="FW42" i="58"/>
  <c r="FS42" i="58"/>
  <c r="FO42" i="58"/>
  <c r="FJ42" i="58"/>
  <c r="FE42" i="58"/>
  <c r="FB42" i="58"/>
  <c r="EX42" i="58"/>
  <c r="ET42" i="58"/>
  <c r="EP42" i="58"/>
  <c r="EJ42" i="58"/>
  <c r="EF42" i="58"/>
  <c r="EK42" i="58" s="1"/>
  <c r="EB42" i="58"/>
  <c r="DY42" i="58"/>
  <c r="DV42" i="58"/>
  <c r="DS42" i="58"/>
  <c r="DP42" i="58"/>
  <c r="DM42" i="58"/>
  <c r="DJ42" i="58"/>
  <c r="DF42" i="58"/>
  <c r="DC42" i="58"/>
  <c r="CX42" i="58"/>
  <c r="CT42" i="58"/>
  <c r="CO42" i="58"/>
  <c r="CK42" i="58"/>
  <c r="CG42" i="58"/>
  <c r="CD42" i="58"/>
  <c r="CA42" i="58"/>
  <c r="BX42" i="58"/>
  <c r="BW42" i="58"/>
  <c r="BS42" i="58"/>
  <c r="BO42" i="58"/>
  <c r="BL42" i="58"/>
  <c r="BG42" i="58"/>
  <c r="BD42" i="58"/>
  <c r="BA42" i="58"/>
  <c r="AX42" i="58"/>
  <c r="AT42" i="58"/>
  <c r="AQ42" i="58"/>
  <c r="AM42" i="58"/>
  <c r="AJ42" i="58"/>
  <c r="AG42" i="58"/>
  <c r="AD42" i="58"/>
  <c r="AA42" i="58"/>
  <c r="V42" i="58"/>
  <c r="Q42" i="58"/>
  <c r="N42" i="58"/>
  <c r="L42" i="58"/>
  <c r="J42" i="58"/>
  <c r="FW280" i="58"/>
  <c r="FS280" i="58"/>
  <c r="FO280" i="58"/>
  <c r="FJ280" i="58"/>
  <c r="FE280" i="58"/>
  <c r="FB280" i="58"/>
  <c r="EX280" i="58"/>
  <c r="ET280" i="58"/>
  <c r="EP280" i="58"/>
  <c r="EJ280" i="58"/>
  <c r="EF280" i="58"/>
  <c r="EK280" i="58" s="1"/>
  <c r="EB280" i="58"/>
  <c r="DY280" i="58"/>
  <c r="DV280" i="58"/>
  <c r="DS280" i="58"/>
  <c r="DP280" i="58"/>
  <c r="DM280" i="58"/>
  <c r="DJ280" i="58"/>
  <c r="DF280" i="58"/>
  <c r="DC280" i="58"/>
  <c r="CX280" i="58"/>
  <c r="CT280" i="58"/>
  <c r="CO280" i="58"/>
  <c r="CK280" i="58"/>
  <c r="CG280" i="58"/>
  <c r="CD280" i="58"/>
  <c r="CA280" i="58"/>
  <c r="BW280" i="58"/>
  <c r="BX280" i="58" s="1"/>
  <c r="BS280" i="58"/>
  <c r="BO280" i="58"/>
  <c r="BL280" i="58"/>
  <c r="BG280" i="58"/>
  <c r="BD280" i="58"/>
  <c r="BA280" i="58"/>
  <c r="AX280" i="58"/>
  <c r="AT280" i="58"/>
  <c r="AQ280" i="58"/>
  <c r="AM280" i="58"/>
  <c r="AJ280" i="58"/>
  <c r="AG280" i="58"/>
  <c r="AD280" i="58"/>
  <c r="AA280" i="58"/>
  <c r="V280" i="58"/>
  <c r="Q280" i="58"/>
  <c r="N280" i="58"/>
  <c r="L280" i="58"/>
  <c r="J280" i="58"/>
  <c r="FW221" i="58"/>
  <c r="FS221" i="58"/>
  <c r="FO221" i="58"/>
  <c r="FJ221" i="58"/>
  <c r="FE221" i="58"/>
  <c r="FB221" i="58"/>
  <c r="EX221" i="58"/>
  <c r="ET221" i="58"/>
  <c r="EP221" i="58"/>
  <c r="EJ221" i="58"/>
  <c r="EF221" i="58"/>
  <c r="EB221" i="58"/>
  <c r="DY221" i="58"/>
  <c r="DV221" i="58"/>
  <c r="DS221" i="58"/>
  <c r="DP221" i="58"/>
  <c r="DM221" i="58"/>
  <c r="DJ221" i="58"/>
  <c r="DF221" i="58"/>
  <c r="DC221" i="58"/>
  <c r="CX221" i="58"/>
  <c r="CT221" i="58"/>
  <c r="CO221" i="58"/>
  <c r="CK221" i="58"/>
  <c r="CG221" i="58"/>
  <c r="CD221" i="58"/>
  <c r="CA221" i="58"/>
  <c r="BW221" i="58"/>
  <c r="BS221" i="58"/>
  <c r="BO221" i="58"/>
  <c r="BL221" i="58"/>
  <c r="BG221" i="58"/>
  <c r="BD221" i="58"/>
  <c r="BA221" i="58"/>
  <c r="AX221" i="58"/>
  <c r="AT221" i="58"/>
  <c r="AQ221" i="58"/>
  <c r="AM221" i="58"/>
  <c r="AJ221" i="58"/>
  <c r="AG221" i="58"/>
  <c r="AD221" i="58"/>
  <c r="AA221" i="58"/>
  <c r="V221" i="58"/>
  <c r="Q221" i="58"/>
  <c r="N221" i="58"/>
  <c r="L221" i="58"/>
  <c r="J221" i="58"/>
  <c r="FW229" i="58"/>
  <c r="FS229" i="58"/>
  <c r="FO229" i="58"/>
  <c r="FJ229" i="58"/>
  <c r="FE229" i="58"/>
  <c r="FB229" i="58"/>
  <c r="EX229" i="58"/>
  <c r="ET229" i="58"/>
  <c r="EP229" i="58"/>
  <c r="EJ229" i="58"/>
  <c r="EF229" i="58"/>
  <c r="EB229" i="58"/>
  <c r="DY229" i="58"/>
  <c r="DV229" i="58"/>
  <c r="DS229" i="58"/>
  <c r="DP229" i="58"/>
  <c r="DM229" i="58"/>
  <c r="DJ229" i="58"/>
  <c r="DF229" i="58"/>
  <c r="DC229" i="58"/>
  <c r="CX229" i="58"/>
  <c r="CT229" i="58"/>
  <c r="CO229" i="58"/>
  <c r="CK229" i="58"/>
  <c r="CG229" i="58"/>
  <c r="CD229" i="58"/>
  <c r="CA229" i="58"/>
  <c r="BW229" i="58"/>
  <c r="BS229" i="58"/>
  <c r="BX229" i="58" s="1"/>
  <c r="BO229" i="58"/>
  <c r="BL229" i="58"/>
  <c r="BG229" i="58"/>
  <c r="BD229" i="58"/>
  <c r="BA229" i="58"/>
  <c r="AX229" i="58"/>
  <c r="AT229" i="58"/>
  <c r="AQ229" i="58"/>
  <c r="AM229" i="58"/>
  <c r="AJ229" i="58"/>
  <c r="AG229" i="58"/>
  <c r="AD229" i="58"/>
  <c r="AA229" i="58"/>
  <c r="V229" i="58"/>
  <c r="Q229" i="58"/>
  <c r="N229" i="58"/>
  <c r="L229" i="58"/>
  <c r="J229" i="58"/>
  <c r="FW88" i="58"/>
  <c r="FS88" i="58"/>
  <c r="FO88" i="58"/>
  <c r="FJ88" i="58"/>
  <c r="FE88" i="58"/>
  <c r="FB88" i="58"/>
  <c r="EX88" i="58"/>
  <c r="ET88" i="58"/>
  <c r="EP88" i="58"/>
  <c r="EJ88" i="58"/>
  <c r="EF88" i="58"/>
  <c r="EB88" i="58"/>
  <c r="DY88" i="58"/>
  <c r="DV88" i="58"/>
  <c r="DS88" i="58"/>
  <c r="DP88" i="58"/>
  <c r="DM88" i="58"/>
  <c r="DJ88" i="58"/>
  <c r="DF88" i="58"/>
  <c r="DC88" i="58"/>
  <c r="CX88" i="58"/>
  <c r="CT88" i="58"/>
  <c r="CO88" i="58"/>
  <c r="CK88" i="58"/>
  <c r="CG88" i="58"/>
  <c r="CD88" i="58"/>
  <c r="CA88" i="58"/>
  <c r="BW88" i="58"/>
  <c r="BS88" i="58"/>
  <c r="BO88" i="58"/>
  <c r="BL88" i="58"/>
  <c r="BG88" i="58"/>
  <c r="BD88" i="58"/>
  <c r="BA88" i="58"/>
  <c r="AX88" i="58"/>
  <c r="AT88" i="58"/>
  <c r="AQ88" i="58"/>
  <c r="AM88" i="58"/>
  <c r="AJ88" i="58"/>
  <c r="AG88" i="58"/>
  <c r="AD88" i="58"/>
  <c r="AA88" i="58"/>
  <c r="V88" i="58"/>
  <c r="Q88" i="58"/>
  <c r="N88" i="58"/>
  <c r="L88" i="58"/>
  <c r="J88" i="58"/>
  <c r="FW174" i="58"/>
  <c r="FS174" i="58"/>
  <c r="FO174" i="58"/>
  <c r="FJ174" i="58"/>
  <c r="FE174" i="58"/>
  <c r="FB174" i="58"/>
  <c r="EX174" i="58"/>
  <c r="ET174" i="58"/>
  <c r="EP174" i="58"/>
  <c r="EJ174" i="58"/>
  <c r="EF174" i="58"/>
  <c r="EB174" i="58"/>
  <c r="DY174" i="58"/>
  <c r="DV174" i="58"/>
  <c r="DS174" i="58"/>
  <c r="DP174" i="58"/>
  <c r="DM174" i="58"/>
  <c r="DJ174" i="58"/>
  <c r="DF174" i="58"/>
  <c r="DC174" i="58"/>
  <c r="CX174" i="58"/>
  <c r="CT174" i="58"/>
  <c r="CO174" i="58"/>
  <c r="CK174" i="58"/>
  <c r="CG174" i="58"/>
  <c r="CD174" i="58"/>
  <c r="CA174" i="58"/>
  <c r="BW174" i="58"/>
  <c r="BX174" i="58" s="1"/>
  <c r="BS174" i="58"/>
  <c r="BO174" i="58"/>
  <c r="BL174" i="58"/>
  <c r="BG174" i="58"/>
  <c r="BD174" i="58"/>
  <c r="BA174" i="58"/>
  <c r="AX174" i="58"/>
  <c r="AT174" i="58"/>
  <c r="AQ174" i="58"/>
  <c r="AM174" i="58"/>
  <c r="AJ174" i="58"/>
  <c r="AG174" i="58"/>
  <c r="AD174" i="58"/>
  <c r="AA174" i="58"/>
  <c r="V174" i="58"/>
  <c r="Q174" i="58"/>
  <c r="N174" i="58"/>
  <c r="L174" i="58"/>
  <c r="J174" i="58"/>
  <c r="FW200" i="58"/>
  <c r="FS200" i="58"/>
  <c r="FO200" i="58"/>
  <c r="FJ200" i="58"/>
  <c r="FE200" i="58"/>
  <c r="FB200" i="58"/>
  <c r="EX200" i="58"/>
  <c r="ET200" i="58"/>
  <c r="EP200" i="58"/>
  <c r="EJ200" i="58"/>
  <c r="EF200" i="58"/>
  <c r="EB200" i="58"/>
  <c r="DY200" i="58"/>
  <c r="DV200" i="58"/>
  <c r="DS200" i="58"/>
  <c r="DP200" i="58"/>
  <c r="DM200" i="58"/>
  <c r="DJ200" i="58"/>
  <c r="DF200" i="58"/>
  <c r="DC200" i="58"/>
  <c r="CX200" i="58"/>
  <c r="CT200" i="58"/>
  <c r="CO200" i="58"/>
  <c r="CK200" i="58"/>
  <c r="CP200" i="58" s="1"/>
  <c r="CG200" i="58"/>
  <c r="CD200" i="58"/>
  <c r="CA200" i="58"/>
  <c r="BW200" i="58"/>
  <c r="BS200" i="58"/>
  <c r="BO200" i="58"/>
  <c r="BL200" i="58"/>
  <c r="BG200" i="58"/>
  <c r="BD200" i="58"/>
  <c r="BA200" i="58"/>
  <c r="AX200" i="58"/>
  <c r="AT200" i="58"/>
  <c r="AQ200" i="58"/>
  <c r="AM200" i="58"/>
  <c r="AJ200" i="58"/>
  <c r="AG200" i="58"/>
  <c r="AD200" i="58"/>
  <c r="AA200" i="58"/>
  <c r="V200" i="58"/>
  <c r="Q200" i="58"/>
  <c r="N200" i="58"/>
  <c r="L200" i="58"/>
  <c r="J200" i="58"/>
  <c r="FW191" i="58"/>
  <c r="FS191" i="58"/>
  <c r="FO191" i="58"/>
  <c r="FJ191" i="58"/>
  <c r="FE191" i="58"/>
  <c r="FB191" i="58"/>
  <c r="EX191" i="58"/>
  <c r="ET191" i="58"/>
  <c r="EP191" i="58"/>
  <c r="EJ191" i="58"/>
  <c r="EK191" i="58" s="1"/>
  <c r="EF191" i="58"/>
  <c r="EB191" i="58"/>
  <c r="DY191" i="58"/>
  <c r="DV191" i="58"/>
  <c r="DS191" i="58"/>
  <c r="DP191" i="58"/>
  <c r="DM191" i="58"/>
  <c r="DJ191" i="58"/>
  <c r="DF191" i="58"/>
  <c r="DC191" i="58"/>
  <c r="CX191" i="58"/>
  <c r="CT191" i="58"/>
  <c r="CO191" i="58"/>
  <c r="CK191" i="58"/>
  <c r="CG191" i="58"/>
  <c r="CD191" i="58"/>
  <c r="CA191" i="58"/>
  <c r="BW191" i="58"/>
  <c r="BS191" i="58"/>
  <c r="BX191" i="58" s="1"/>
  <c r="BO191" i="58"/>
  <c r="BL191" i="58"/>
  <c r="BG191" i="58"/>
  <c r="BD191" i="58"/>
  <c r="BA191" i="58"/>
  <c r="AX191" i="58"/>
  <c r="AT191" i="58"/>
  <c r="AQ191" i="58"/>
  <c r="AM191" i="58"/>
  <c r="AJ191" i="58"/>
  <c r="AG191" i="58"/>
  <c r="AD191" i="58"/>
  <c r="BH191" i="58" s="1"/>
  <c r="AA191" i="58"/>
  <c r="V191" i="58"/>
  <c r="Q191" i="58"/>
  <c r="N191" i="58"/>
  <c r="L191" i="58"/>
  <c r="J191" i="58"/>
  <c r="FW18" i="58"/>
  <c r="FS18" i="58"/>
  <c r="FO18" i="58"/>
  <c r="FJ18" i="58"/>
  <c r="FE18" i="58"/>
  <c r="FB18" i="58"/>
  <c r="EX18" i="58"/>
  <c r="ET18" i="58"/>
  <c r="EP18" i="58"/>
  <c r="EJ18" i="58"/>
  <c r="EF18" i="58"/>
  <c r="EB18" i="58"/>
  <c r="DY18" i="58"/>
  <c r="DV18" i="58"/>
  <c r="DS18" i="58"/>
  <c r="DP18" i="58"/>
  <c r="DM18" i="58"/>
  <c r="DJ18" i="58"/>
  <c r="DF18" i="58"/>
  <c r="DC18" i="58"/>
  <c r="CX18" i="58"/>
  <c r="CT18" i="58"/>
  <c r="CO18" i="58"/>
  <c r="CK18" i="58"/>
  <c r="CG18" i="58"/>
  <c r="CD18" i="58"/>
  <c r="CA18" i="58"/>
  <c r="BW18" i="58"/>
  <c r="BS18" i="58"/>
  <c r="BO18" i="58"/>
  <c r="BL18" i="58"/>
  <c r="BG18" i="58"/>
  <c r="BD18" i="58"/>
  <c r="BA18" i="58"/>
  <c r="AX18" i="58"/>
  <c r="AT18" i="58"/>
  <c r="AQ18" i="58"/>
  <c r="AM18" i="58"/>
  <c r="AJ18" i="58"/>
  <c r="AG18" i="58"/>
  <c r="AD18" i="58"/>
  <c r="AA18" i="58"/>
  <c r="V18" i="58"/>
  <c r="Q18" i="58"/>
  <c r="N18" i="58"/>
  <c r="L18" i="58"/>
  <c r="J18" i="58"/>
  <c r="FW73" i="58"/>
  <c r="FS73" i="58"/>
  <c r="FO73" i="58"/>
  <c r="FJ73" i="58"/>
  <c r="FE73" i="58"/>
  <c r="FB73" i="58"/>
  <c r="EX73" i="58"/>
  <c r="ET73" i="58"/>
  <c r="EP73" i="58"/>
  <c r="EJ73" i="58"/>
  <c r="EF73" i="58"/>
  <c r="EB73" i="58"/>
  <c r="DY73" i="58"/>
  <c r="DV73" i="58"/>
  <c r="DS73" i="58"/>
  <c r="DP73" i="58"/>
  <c r="DM73" i="58"/>
  <c r="DJ73" i="58"/>
  <c r="DF73" i="58"/>
  <c r="DC73" i="58"/>
  <c r="CX73" i="58"/>
  <c r="CT73" i="58"/>
  <c r="CO73" i="58"/>
  <c r="CK73" i="58"/>
  <c r="CG73" i="58"/>
  <c r="CD73" i="58"/>
  <c r="CA73" i="58"/>
  <c r="BW73" i="58"/>
  <c r="BX73" i="58" s="1"/>
  <c r="BS73" i="58"/>
  <c r="BO73" i="58"/>
  <c r="BL73" i="58"/>
  <c r="BG73" i="58"/>
  <c r="BD73" i="58"/>
  <c r="BA73" i="58"/>
  <c r="AX73" i="58"/>
  <c r="AT73" i="58"/>
  <c r="AQ73" i="58"/>
  <c r="AM73" i="58"/>
  <c r="AJ73" i="58"/>
  <c r="AG73" i="58"/>
  <c r="AD73" i="58"/>
  <c r="AA73" i="58"/>
  <c r="V73" i="58"/>
  <c r="Q73" i="58"/>
  <c r="N73" i="58"/>
  <c r="L73" i="58"/>
  <c r="J73" i="58"/>
  <c r="FW166" i="58"/>
  <c r="FS166" i="58"/>
  <c r="FO166" i="58"/>
  <c r="FJ166" i="58"/>
  <c r="FE166" i="58"/>
  <c r="FB166" i="58"/>
  <c r="EX166" i="58"/>
  <c r="ET166" i="58"/>
  <c r="EP166" i="58"/>
  <c r="EJ166" i="58"/>
  <c r="EF166" i="58"/>
  <c r="EB166" i="58"/>
  <c r="DY166" i="58"/>
  <c r="DV166" i="58"/>
  <c r="DS166" i="58"/>
  <c r="DP166" i="58"/>
  <c r="DM166" i="58"/>
  <c r="DJ166" i="58"/>
  <c r="DF166" i="58"/>
  <c r="DC166" i="58"/>
  <c r="CX166" i="58"/>
  <c r="CT166" i="58"/>
  <c r="CO166" i="58"/>
  <c r="CK166" i="58"/>
  <c r="CP166" i="58" s="1"/>
  <c r="CG166" i="58"/>
  <c r="CD166" i="58"/>
  <c r="CA166" i="58"/>
  <c r="BW166" i="58"/>
  <c r="BS166" i="58"/>
  <c r="BO166" i="58"/>
  <c r="BL166" i="58"/>
  <c r="BG166" i="58"/>
  <c r="BD166" i="58"/>
  <c r="BA166" i="58"/>
  <c r="AX166" i="58"/>
  <c r="AT166" i="58"/>
  <c r="AQ166" i="58"/>
  <c r="AM166" i="58"/>
  <c r="AJ166" i="58"/>
  <c r="AG166" i="58"/>
  <c r="AD166" i="58"/>
  <c r="AA166" i="58"/>
  <c r="V166" i="58"/>
  <c r="Q166" i="58"/>
  <c r="N166" i="58"/>
  <c r="L166" i="58"/>
  <c r="J166" i="58"/>
  <c r="FW123" i="58"/>
  <c r="FS123" i="58"/>
  <c r="FO123" i="58"/>
  <c r="FJ123" i="58"/>
  <c r="FE123" i="58"/>
  <c r="FB123" i="58"/>
  <c r="EX123" i="58"/>
  <c r="ET123" i="58"/>
  <c r="EP123" i="58"/>
  <c r="EJ123" i="58"/>
  <c r="EK123" i="58" s="1"/>
  <c r="EF123" i="58"/>
  <c r="EB123" i="58"/>
  <c r="DY123" i="58"/>
  <c r="DV123" i="58"/>
  <c r="DS123" i="58"/>
  <c r="DP123" i="58"/>
  <c r="DM123" i="58"/>
  <c r="DJ123" i="58"/>
  <c r="DF123" i="58"/>
  <c r="DC123" i="58"/>
  <c r="CX123" i="58"/>
  <c r="CY123" i="58" s="1"/>
  <c r="CT123" i="58"/>
  <c r="CO123" i="58"/>
  <c r="CK123" i="58"/>
  <c r="CG123" i="58"/>
  <c r="CD123" i="58"/>
  <c r="CA123" i="58"/>
  <c r="BW123" i="58"/>
  <c r="BS123" i="58"/>
  <c r="BX123" i="58" s="1"/>
  <c r="BO123" i="58"/>
  <c r="BL123" i="58"/>
  <c r="BG123" i="58"/>
  <c r="BD123" i="58"/>
  <c r="BA123" i="58"/>
  <c r="AX123" i="58"/>
  <c r="AT123" i="58"/>
  <c r="AQ123" i="58"/>
  <c r="AM123" i="58"/>
  <c r="AJ123" i="58"/>
  <c r="AG123" i="58"/>
  <c r="AD123" i="58"/>
  <c r="BH123" i="58" s="1"/>
  <c r="AA123" i="58"/>
  <c r="V123" i="58"/>
  <c r="Q123" i="58"/>
  <c r="N123" i="58"/>
  <c r="L123" i="58"/>
  <c r="J123" i="58"/>
  <c r="FW193" i="58"/>
  <c r="FS193" i="58"/>
  <c r="FO193" i="58"/>
  <c r="FJ193" i="58"/>
  <c r="FE193" i="58"/>
  <c r="FB193" i="58"/>
  <c r="EX193" i="58"/>
  <c r="ET193" i="58"/>
  <c r="EP193" i="58"/>
  <c r="EJ193" i="58"/>
  <c r="EF193" i="58"/>
  <c r="EB193" i="58"/>
  <c r="DY193" i="58"/>
  <c r="DV193" i="58"/>
  <c r="DS193" i="58"/>
  <c r="DP193" i="58"/>
  <c r="DM193" i="58"/>
  <c r="DJ193" i="58"/>
  <c r="DF193" i="58"/>
  <c r="DC193" i="58"/>
  <c r="CX193" i="58"/>
  <c r="CT193" i="58"/>
  <c r="CO193" i="58"/>
  <c r="CK193" i="58"/>
  <c r="CG193" i="58"/>
  <c r="CD193" i="58"/>
  <c r="CA193" i="58"/>
  <c r="BW193" i="58"/>
  <c r="BS193" i="58"/>
  <c r="BO193" i="58"/>
  <c r="BL193" i="58"/>
  <c r="BG193" i="58"/>
  <c r="BD193" i="58"/>
  <c r="BA193" i="58"/>
  <c r="AX193" i="58"/>
  <c r="AT193" i="58"/>
  <c r="AQ193" i="58"/>
  <c r="AM193" i="58"/>
  <c r="AJ193" i="58"/>
  <c r="AG193" i="58"/>
  <c r="AD193" i="58"/>
  <c r="AA193" i="58"/>
  <c r="V193" i="58"/>
  <c r="Q193" i="58"/>
  <c r="N193" i="58"/>
  <c r="L193" i="58"/>
  <c r="J193" i="58"/>
  <c r="FW294" i="58"/>
  <c r="FS294" i="58"/>
  <c r="FO294" i="58"/>
  <c r="FJ294" i="58"/>
  <c r="FE294" i="58"/>
  <c r="FB294" i="58"/>
  <c r="EX294" i="58"/>
  <c r="ET294" i="58"/>
  <c r="EP294" i="58"/>
  <c r="EJ294" i="58"/>
  <c r="EF294" i="58"/>
  <c r="EB294" i="58"/>
  <c r="DY294" i="58"/>
  <c r="DV294" i="58"/>
  <c r="DS294" i="58"/>
  <c r="DP294" i="58"/>
  <c r="DM294" i="58"/>
  <c r="DJ294" i="58"/>
  <c r="DF294" i="58"/>
  <c r="DC294" i="58"/>
  <c r="CX294" i="58"/>
  <c r="CT294" i="58"/>
  <c r="CO294" i="58"/>
  <c r="CK294" i="58"/>
  <c r="CG294" i="58"/>
  <c r="CD294" i="58"/>
  <c r="CA294" i="58"/>
  <c r="BW294" i="58"/>
  <c r="BX294" i="58" s="1"/>
  <c r="BS294" i="58"/>
  <c r="BO294" i="58"/>
  <c r="BL294" i="58"/>
  <c r="BG294" i="58"/>
  <c r="BD294" i="58"/>
  <c r="BA294" i="58"/>
  <c r="AX294" i="58"/>
  <c r="AT294" i="58"/>
  <c r="AQ294" i="58"/>
  <c r="AM294" i="58"/>
  <c r="AJ294" i="58"/>
  <c r="AG294" i="58"/>
  <c r="AD294" i="58"/>
  <c r="AA294" i="58"/>
  <c r="V294" i="58"/>
  <c r="Q294" i="58"/>
  <c r="N294" i="58"/>
  <c r="L294" i="58"/>
  <c r="J294" i="58"/>
  <c r="FW66" i="58"/>
  <c r="FS66" i="58"/>
  <c r="FO66" i="58"/>
  <c r="FJ66" i="58"/>
  <c r="FE66" i="58"/>
  <c r="FB66" i="58"/>
  <c r="EX66" i="58"/>
  <c r="ET66" i="58"/>
  <c r="EP66" i="58"/>
  <c r="EJ66" i="58"/>
  <c r="EF66" i="58"/>
  <c r="EB66" i="58"/>
  <c r="DY66" i="58"/>
  <c r="DV66" i="58"/>
  <c r="DS66" i="58"/>
  <c r="DP66" i="58"/>
  <c r="DM66" i="58"/>
  <c r="DJ66" i="58"/>
  <c r="DF66" i="58"/>
  <c r="DC66" i="58"/>
  <c r="CX66" i="58"/>
  <c r="CT66" i="58"/>
  <c r="CO66" i="58"/>
  <c r="CK66" i="58"/>
  <c r="CP66" i="58" s="1"/>
  <c r="CG66" i="58"/>
  <c r="CD66" i="58"/>
  <c r="CA66" i="58"/>
  <c r="BW66" i="58"/>
  <c r="BS66" i="58"/>
  <c r="BO66" i="58"/>
  <c r="BL66" i="58"/>
  <c r="BG66" i="58"/>
  <c r="BD66" i="58"/>
  <c r="BA66" i="58"/>
  <c r="AX66" i="58"/>
  <c r="AT66" i="58"/>
  <c r="AQ66" i="58"/>
  <c r="AM66" i="58"/>
  <c r="AJ66" i="58"/>
  <c r="AG66" i="58"/>
  <c r="AD66" i="58"/>
  <c r="AA66" i="58"/>
  <c r="V66" i="58"/>
  <c r="Q66" i="58"/>
  <c r="N66" i="58"/>
  <c r="L66" i="58"/>
  <c r="J66" i="58"/>
  <c r="FW134" i="58"/>
  <c r="FS134" i="58"/>
  <c r="FO134" i="58"/>
  <c r="FJ134" i="58"/>
  <c r="FE134" i="58"/>
  <c r="FB134" i="58"/>
  <c r="EX134" i="58"/>
  <c r="ET134" i="58"/>
  <c r="EP134" i="58"/>
  <c r="EJ134" i="58"/>
  <c r="EK134" i="58" s="1"/>
  <c r="EF134" i="58"/>
  <c r="EB134" i="58"/>
  <c r="DY134" i="58"/>
  <c r="DV134" i="58"/>
  <c r="DS134" i="58"/>
  <c r="DP134" i="58"/>
  <c r="DM134" i="58"/>
  <c r="DJ134" i="58"/>
  <c r="DF134" i="58"/>
  <c r="DC134" i="58"/>
  <c r="CX134" i="58"/>
  <c r="CY134" i="58" s="1"/>
  <c r="CT134" i="58"/>
  <c r="CO134" i="58"/>
  <c r="CK134" i="58"/>
  <c r="CG134" i="58"/>
  <c r="CD134" i="58"/>
  <c r="CA134" i="58"/>
  <c r="BW134" i="58"/>
  <c r="BS134" i="58"/>
  <c r="BX134" i="58" s="1"/>
  <c r="BO134" i="58"/>
  <c r="BL134" i="58"/>
  <c r="BG134" i="58"/>
  <c r="BD134" i="58"/>
  <c r="BA134" i="58"/>
  <c r="AX134" i="58"/>
  <c r="AT134" i="58"/>
  <c r="AQ134" i="58"/>
  <c r="AM134" i="58"/>
  <c r="AJ134" i="58"/>
  <c r="AG134" i="58"/>
  <c r="AD134" i="58"/>
  <c r="BH134" i="58" s="1"/>
  <c r="AA134" i="58"/>
  <c r="V134" i="58"/>
  <c r="Q134" i="58"/>
  <c r="N134" i="58"/>
  <c r="L134" i="58"/>
  <c r="J134" i="58"/>
  <c r="FW84" i="58"/>
  <c r="FS84" i="58"/>
  <c r="FO84" i="58"/>
  <c r="FJ84" i="58"/>
  <c r="FE84" i="58"/>
  <c r="FB84" i="58"/>
  <c r="EX84" i="58"/>
  <c r="ET84" i="58"/>
  <c r="EP84" i="58"/>
  <c r="EJ84" i="58"/>
  <c r="EF84" i="58"/>
  <c r="EB84" i="58"/>
  <c r="DY84" i="58"/>
  <c r="DV84" i="58"/>
  <c r="DS84" i="58"/>
  <c r="DP84" i="58"/>
  <c r="DM84" i="58"/>
  <c r="DJ84" i="58"/>
  <c r="DF84" i="58"/>
  <c r="DC84" i="58"/>
  <c r="CX84" i="58"/>
  <c r="CT84" i="58"/>
  <c r="CO84" i="58"/>
  <c r="CK84" i="58"/>
  <c r="CG84" i="58"/>
  <c r="CD84" i="58"/>
  <c r="CA84" i="58"/>
  <c r="BW84" i="58"/>
  <c r="BS84" i="58"/>
  <c r="BO84" i="58"/>
  <c r="BL84" i="58"/>
  <c r="BG84" i="58"/>
  <c r="BD84" i="58"/>
  <c r="BA84" i="58"/>
  <c r="AX84" i="58"/>
  <c r="AT84" i="58"/>
  <c r="AQ84" i="58"/>
  <c r="AM84" i="58"/>
  <c r="AJ84" i="58"/>
  <c r="AG84" i="58"/>
  <c r="AD84" i="58"/>
  <c r="AA84" i="58"/>
  <c r="V84" i="58"/>
  <c r="Q84" i="58"/>
  <c r="N84" i="58"/>
  <c r="L84" i="58"/>
  <c r="J84" i="58"/>
  <c r="FW85" i="58"/>
  <c r="FS85" i="58"/>
  <c r="FO85" i="58"/>
  <c r="FJ85" i="58"/>
  <c r="FE85" i="58"/>
  <c r="FB85" i="58"/>
  <c r="EX85" i="58"/>
  <c r="ET85" i="58"/>
  <c r="EP85" i="58"/>
  <c r="EJ85" i="58"/>
  <c r="EF85" i="58"/>
  <c r="EB85" i="58"/>
  <c r="DY85" i="58"/>
  <c r="DV85" i="58"/>
  <c r="DS85" i="58"/>
  <c r="DP85" i="58"/>
  <c r="DM85" i="58"/>
  <c r="DJ85" i="58"/>
  <c r="DF85" i="58"/>
  <c r="DC85" i="58"/>
  <c r="CX85" i="58"/>
  <c r="CT85" i="58"/>
  <c r="CO85" i="58"/>
  <c r="CK85" i="58"/>
  <c r="CG85" i="58"/>
  <c r="CD85" i="58"/>
  <c r="CA85" i="58"/>
  <c r="BW85" i="58"/>
  <c r="BX85" i="58" s="1"/>
  <c r="BS85" i="58"/>
  <c r="BO85" i="58"/>
  <c r="BL85" i="58"/>
  <c r="BG85" i="58"/>
  <c r="BD85" i="58"/>
  <c r="BA85" i="58"/>
  <c r="AX85" i="58"/>
  <c r="AT85" i="58"/>
  <c r="AQ85" i="58"/>
  <c r="AM85" i="58"/>
  <c r="AJ85" i="58"/>
  <c r="AG85" i="58"/>
  <c r="AD85" i="58"/>
  <c r="AA85" i="58"/>
  <c r="V85" i="58"/>
  <c r="Q85" i="58"/>
  <c r="N85" i="58"/>
  <c r="L85" i="58"/>
  <c r="J85" i="58"/>
  <c r="FW228" i="58"/>
  <c r="FS228" i="58"/>
  <c r="FO228" i="58"/>
  <c r="FJ228" i="58"/>
  <c r="FE228" i="58"/>
  <c r="FB228" i="58"/>
  <c r="EX228" i="58"/>
  <c r="ET228" i="58"/>
  <c r="EP228" i="58"/>
  <c r="EJ228" i="58"/>
  <c r="EF228" i="58"/>
  <c r="EB228" i="58"/>
  <c r="DY228" i="58"/>
  <c r="DV228" i="58"/>
  <c r="DS228" i="58"/>
  <c r="DP228" i="58"/>
  <c r="DM228" i="58"/>
  <c r="DJ228" i="58"/>
  <c r="DF228" i="58"/>
  <c r="DC228" i="58"/>
  <c r="CX228" i="58"/>
  <c r="CT228" i="58"/>
  <c r="CO228" i="58"/>
  <c r="CK228" i="58"/>
  <c r="CG228" i="58"/>
  <c r="CD228" i="58"/>
  <c r="CA228" i="58"/>
  <c r="BW228" i="58"/>
  <c r="BS228" i="58"/>
  <c r="BO228" i="58"/>
  <c r="BL228" i="58"/>
  <c r="BG228" i="58"/>
  <c r="BD228" i="58"/>
  <c r="BA228" i="58"/>
  <c r="AX228" i="58"/>
  <c r="AT228" i="58"/>
  <c r="AQ228" i="58"/>
  <c r="AM228" i="58"/>
  <c r="AJ228" i="58"/>
  <c r="AG228" i="58"/>
  <c r="AD228" i="58"/>
  <c r="AA228" i="58"/>
  <c r="V228" i="58"/>
  <c r="Q228" i="58"/>
  <c r="N228" i="58"/>
  <c r="L228" i="58"/>
  <c r="J228" i="58"/>
  <c r="FW292" i="58"/>
  <c r="FS292" i="58"/>
  <c r="FO292" i="58"/>
  <c r="FJ292" i="58"/>
  <c r="FE292" i="58"/>
  <c r="FB292" i="58"/>
  <c r="EX292" i="58"/>
  <c r="ET292" i="58"/>
  <c r="EP292" i="58"/>
  <c r="EJ292" i="58"/>
  <c r="EK292" i="58" s="1"/>
  <c r="EF292" i="58"/>
  <c r="EB292" i="58"/>
  <c r="DY292" i="58"/>
  <c r="DV292" i="58"/>
  <c r="DS292" i="58"/>
  <c r="DP292" i="58"/>
  <c r="DM292" i="58"/>
  <c r="DJ292" i="58"/>
  <c r="DF292" i="58"/>
  <c r="DC292" i="58"/>
  <c r="CX292" i="58"/>
  <c r="CT292" i="58"/>
  <c r="CO292" i="58"/>
  <c r="CK292" i="58"/>
  <c r="CG292" i="58"/>
  <c r="CD292" i="58"/>
  <c r="CA292" i="58"/>
  <c r="BW292" i="58"/>
  <c r="BS292" i="58"/>
  <c r="BX292" i="58" s="1"/>
  <c r="BO292" i="58"/>
  <c r="BL292" i="58"/>
  <c r="BG292" i="58"/>
  <c r="BD292" i="58"/>
  <c r="BA292" i="58"/>
  <c r="AX292" i="58"/>
  <c r="AT292" i="58"/>
  <c r="AQ292" i="58"/>
  <c r="AM292" i="58"/>
  <c r="AJ292" i="58"/>
  <c r="AG292" i="58"/>
  <c r="AD292" i="58"/>
  <c r="BH292" i="58" s="1"/>
  <c r="AA292" i="58"/>
  <c r="V292" i="58"/>
  <c r="Q292" i="58"/>
  <c r="N292" i="58"/>
  <c r="L292" i="58"/>
  <c r="J292" i="58"/>
  <c r="FW275" i="58"/>
  <c r="FS275" i="58"/>
  <c r="FO275" i="58"/>
  <c r="FJ275" i="58"/>
  <c r="FE275" i="58"/>
  <c r="FB275" i="58"/>
  <c r="EX275" i="58"/>
  <c r="ET275" i="58"/>
  <c r="EP275" i="58"/>
  <c r="EJ275" i="58"/>
  <c r="EF275" i="58"/>
  <c r="EB275" i="58"/>
  <c r="DY275" i="58"/>
  <c r="DV275" i="58"/>
  <c r="DS275" i="58"/>
  <c r="DP275" i="58"/>
  <c r="DM275" i="58"/>
  <c r="DJ275" i="58"/>
  <c r="DF275" i="58"/>
  <c r="DC275" i="58"/>
  <c r="CX275" i="58"/>
  <c r="CT275" i="58"/>
  <c r="CO275" i="58"/>
  <c r="CK275" i="58"/>
  <c r="CG275" i="58"/>
  <c r="CD275" i="58"/>
  <c r="CA275" i="58"/>
  <c r="BW275" i="58"/>
  <c r="BS275" i="58"/>
  <c r="BO275" i="58"/>
  <c r="BL275" i="58"/>
  <c r="BG275" i="58"/>
  <c r="BD275" i="58"/>
  <c r="BA275" i="58"/>
  <c r="AX275" i="58"/>
  <c r="AT275" i="58"/>
  <c r="AQ275" i="58"/>
  <c r="AM275" i="58"/>
  <c r="AJ275" i="58"/>
  <c r="AG275" i="58"/>
  <c r="AD275" i="58"/>
  <c r="AA275" i="58"/>
  <c r="V275" i="58"/>
  <c r="Q275" i="58"/>
  <c r="N275" i="58"/>
  <c r="L275" i="58"/>
  <c r="J275" i="58"/>
  <c r="FW189" i="58"/>
  <c r="FS189" i="58"/>
  <c r="FO189" i="58"/>
  <c r="FJ189" i="58"/>
  <c r="FE189" i="58"/>
  <c r="FB189" i="58"/>
  <c r="EX189" i="58"/>
  <c r="ET189" i="58"/>
  <c r="EP189" i="58"/>
  <c r="EJ189" i="58"/>
  <c r="EF189" i="58"/>
  <c r="EB189" i="58"/>
  <c r="DY189" i="58"/>
  <c r="DV189" i="58"/>
  <c r="DS189" i="58"/>
  <c r="DP189" i="58"/>
  <c r="DM189" i="58"/>
  <c r="DJ189" i="58"/>
  <c r="DF189" i="58"/>
  <c r="DC189" i="58"/>
  <c r="CX189" i="58"/>
  <c r="CT189" i="58"/>
  <c r="CO189" i="58"/>
  <c r="CK189" i="58"/>
  <c r="CG189" i="58"/>
  <c r="CD189" i="58"/>
  <c r="CA189" i="58"/>
  <c r="BW189" i="58"/>
  <c r="BX189" i="58" s="1"/>
  <c r="BS189" i="58"/>
  <c r="BO189" i="58"/>
  <c r="BL189" i="58"/>
  <c r="BG189" i="58"/>
  <c r="BD189" i="58"/>
  <c r="BA189" i="58"/>
  <c r="AX189" i="58"/>
  <c r="AT189" i="58"/>
  <c r="AQ189" i="58"/>
  <c r="AM189" i="58"/>
  <c r="AJ189" i="58"/>
  <c r="AG189" i="58"/>
  <c r="AD189" i="58"/>
  <c r="AA189" i="58"/>
  <c r="V189" i="58"/>
  <c r="Q189" i="58"/>
  <c r="N189" i="58"/>
  <c r="L189" i="58"/>
  <c r="J189" i="58"/>
  <c r="FW49" i="58"/>
  <c r="FS49" i="58"/>
  <c r="FO49" i="58"/>
  <c r="FJ49" i="58"/>
  <c r="FE49" i="58"/>
  <c r="FB49" i="58"/>
  <c r="EX49" i="58"/>
  <c r="ET49" i="58"/>
  <c r="EP49" i="58"/>
  <c r="EJ49" i="58"/>
  <c r="EF49" i="58"/>
  <c r="EB49" i="58"/>
  <c r="DY49" i="58"/>
  <c r="DV49" i="58"/>
  <c r="DS49" i="58"/>
  <c r="DP49" i="58"/>
  <c r="DM49" i="58"/>
  <c r="DJ49" i="58"/>
  <c r="DF49" i="58"/>
  <c r="DC49" i="58"/>
  <c r="CX49" i="58"/>
  <c r="CT49" i="58"/>
  <c r="CO49" i="58"/>
  <c r="CK49" i="58"/>
  <c r="CG49" i="58"/>
  <c r="CD49" i="58"/>
  <c r="CA49" i="58"/>
  <c r="BW49" i="58"/>
  <c r="BS49" i="58"/>
  <c r="BO49" i="58"/>
  <c r="BL49" i="58"/>
  <c r="BG49" i="58"/>
  <c r="BD49" i="58"/>
  <c r="BA49" i="58"/>
  <c r="AX49" i="58"/>
  <c r="AT49" i="58"/>
  <c r="AQ49" i="58"/>
  <c r="AM49" i="58"/>
  <c r="AJ49" i="58"/>
  <c r="AG49" i="58"/>
  <c r="AD49" i="58"/>
  <c r="AA49" i="58"/>
  <c r="V49" i="58"/>
  <c r="Q49" i="58"/>
  <c r="N49" i="58"/>
  <c r="L49" i="58"/>
  <c r="J49" i="58"/>
  <c r="FW247" i="58"/>
  <c r="FS247" i="58"/>
  <c r="FO247" i="58"/>
  <c r="FJ247" i="58"/>
  <c r="FE247" i="58"/>
  <c r="FB247" i="58"/>
  <c r="EX247" i="58"/>
  <c r="ET247" i="58"/>
  <c r="EP247" i="58"/>
  <c r="EJ247" i="58"/>
  <c r="EK247" i="58" s="1"/>
  <c r="EF247" i="58"/>
  <c r="EB247" i="58"/>
  <c r="DY247" i="58"/>
  <c r="DV247" i="58"/>
  <c r="DS247" i="58"/>
  <c r="DP247" i="58"/>
  <c r="DM247" i="58"/>
  <c r="DJ247" i="58"/>
  <c r="DF247" i="58"/>
  <c r="DC247" i="58"/>
  <c r="CX247" i="58"/>
  <c r="CT247" i="58"/>
  <c r="CO247" i="58"/>
  <c r="CK247" i="58"/>
  <c r="CG247" i="58"/>
  <c r="CD247" i="58"/>
  <c r="CA247" i="58"/>
  <c r="BW247" i="58"/>
  <c r="BS247" i="58"/>
  <c r="BX247" i="58" s="1"/>
  <c r="BO247" i="58"/>
  <c r="BL247" i="58"/>
  <c r="BG247" i="58"/>
  <c r="BD247" i="58"/>
  <c r="BA247" i="58"/>
  <c r="AX247" i="58"/>
  <c r="AT247" i="58"/>
  <c r="AQ247" i="58"/>
  <c r="AM247" i="58"/>
  <c r="AJ247" i="58"/>
  <c r="AG247" i="58"/>
  <c r="AD247" i="58"/>
  <c r="BH247" i="58" s="1"/>
  <c r="AA247" i="58"/>
  <c r="V247" i="58"/>
  <c r="Q247" i="58"/>
  <c r="N247" i="58"/>
  <c r="L247" i="58"/>
  <c r="J247" i="58"/>
  <c r="FW286" i="58"/>
  <c r="FS286" i="58"/>
  <c r="FO286" i="58"/>
  <c r="FJ286" i="58"/>
  <c r="FE286" i="58"/>
  <c r="FB286" i="58"/>
  <c r="EX286" i="58"/>
  <c r="ET286" i="58"/>
  <c r="EP286" i="58"/>
  <c r="EJ286" i="58"/>
  <c r="EF286" i="58"/>
  <c r="EB286" i="58"/>
  <c r="DY286" i="58"/>
  <c r="DV286" i="58"/>
  <c r="DS286" i="58"/>
  <c r="DP286" i="58"/>
  <c r="DM286" i="58"/>
  <c r="DJ286" i="58"/>
  <c r="DF286" i="58"/>
  <c r="DC286" i="58"/>
  <c r="CX286" i="58"/>
  <c r="CT286" i="58"/>
  <c r="CO286" i="58"/>
  <c r="CK286" i="58"/>
  <c r="CG286" i="58"/>
  <c r="CD286" i="58"/>
  <c r="CA286" i="58"/>
  <c r="BW286" i="58"/>
  <c r="BS286" i="58"/>
  <c r="BO286" i="58"/>
  <c r="BL286" i="58"/>
  <c r="BG286" i="58"/>
  <c r="BD286" i="58"/>
  <c r="BA286" i="58"/>
  <c r="AX286" i="58"/>
  <c r="AT286" i="58"/>
  <c r="AQ286" i="58"/>
  <c r="AM286" i="58"/>
  <c r="AJ286" i="58"/>
  <c r="AG286" i="58"/>
  <c r="AD286" i="58"/>
  <c r="AA286" i="58"/>
  <c r="V286" i="58"/>
  <c r="Q286" i="58"/>
  <c r="N286" i="58"/>
  <c r="L286" i="58"/>
  <c r="J286" i="58"/>
  <c r="FW22" i="58"/>
  <c r="FS22" i="58"/>
  <c r="FO22" i="58"/>
  <c r="FJ22" i="58"/>
  <c r="FE22" i="58"/>
  <c r="FB22" i="58"/>
  <c r="EX22" i="58"/>
  <c r="ET22" i="58"/>
  <c r="EP22" i="58"/>
  <c r="EJ22" i="58"/>
  <c r="EF22" i="58"/>
  <c r="EB22" i="58"/>
  <c r="DY22" i="58"/>
  <c r="DV22" i="58"/>
  <c r="DS22" i="58"/>
  <c r="DP22" i="58"/>
  <c r="DM22" i="58"/>
  <c r="DJ22" i="58"/>
  <c r="DF22" i="58"/>
  <c r="DC22" i="58"/>
  <c r="CX22" i="58"/>
  <c r="CT22" i="58"/>
  <c r="CO22" i="58"/>
  <c r="CK22" i="58"/>
  <c r="CG22" i="58"/>
  <c r="CD22" i="58"/>
  <c r="CA22" i="58"/>
  <c r="BW22" i="58"/>
  <c r="BX22" i="58" s="1"/>
  <c r="BS22" i="58"/>
  <c r="BO22" i="58"/>
  <c r="BL22" i="58"/>
  <c r="BG22" i="58"/>
  <c r="BD22" i="58"/>
  <c r="BA22" i="58"/>
  <c r="AX22" i="58"/>
  <c r="AT22" i="58"/>
  <c r="AQ22" i="58"/>
  <c r="AM22" i="58"/>
  <c r="AJ22" i="58"/>
  <c r="AG22" i="58"/>
  <c r="AD22" i="58"/>
  <c r="AA22" i="58"/>
  <c r="V22" i="58"/>
  <c r="Q22" i="58"/>
  <c r="N22" i="58"/>
  <c r="L22" i="58"/>
  <c r="J22" i="58"/>
  <c r="FW41" i="58"/>
  <c r="FS41" i="58"/>
  <c r="FO41" i="58"/>
  <c r="FJ41" i="58"/>
  <c r="FE41" i="58"/>
  <c r="FB41" i="58"/>
  <c r="EX41" i="58"/>
  <c r="ET41" i="58"/>
  <c r="EP41" i="58"/>
  <c r="EJ41" i="58"/>
  <c r="EF41" i="58"/>
  <c r="EB41" i="58"/>
  <c r="DY41" i="58"/>
  <c r="DV41" i="58"/>
  <c r="DS41" i="58"/>
  <c r="DP41" i="58"/>
  <c r="DM41" i="58"/>
  <c r="DJ41" i="58"/>
  <c r="DF41" i="58"/>
  <c r="DC41" i="58"/>
  <c r="CX41" i="58"/>
  <c r="CT41" i="58"/>
  <c r="CO41" i="58"/>
  <c r="CK41" i="58"/>
  <c r="CG41" i="58"/>
  <c r="CD41" i="58"/>
  <c r="CA41" i="58"/>
  <c r="BW41" i="58"/>
  <c r="BS41" i="58"/>
  <c r="BO41" i="58"/>
  <c r="BL41" i="58"/>
  <c r="BG41" i="58"/>
  <c r="BD41" i="58"/>
  <c r="BA41" i="58"/>
  <c r="AX41" i="58"/>
  <c r="AT41" i="58"/>
  <c r="AQ41" i="58"/>
  <c r="AM41" i="58"/>
  <c r="AJ41" i="58"/>
  <c r="AG41" i="58"/>
  <c r="AD41" i="58"/>
  <c r="AA41" i="58"/>
  <c r="V41" i="58"/>
  <c r="Q41" i="58"/>
  <c r="N41" i="58"/>
  <c r="L41" i="58"/>
  <c r="J41" i="58"/>
  <c r="FW157" i="58"/>
  <c r="FS157" i="58"/>
  <c r="FO157" i="58"/>
  <c r="FJ157" i="58"/>
  <c r="FE157" i="58"/>
  <c r="FB157" i="58"/>
  <c r="EX157" i="58"/>
  <c r="ET157" i="58"/>
  <c r="EP157" i="58"/>
  <c r="EJ157" i="58"/>
  <c r="EK157" i="58" s="1"/>
  <c r="EF157" i="58"/>
  <c r="EB157" i="58"/>
  <c r="DY157" i="58"/>
  <c r="DV157" i="58"/>
  <c r="DS157" i="58"/>
  <c r="DP157" i="58"/>
  <c r="DM157" i="58"/>
  <c r="DJ157" i="58"/>
  <c r="DF157" i="58"/>
  <c r="DC157" i="58"/>
  <c r="CX157" i="58"/>
  <c r="CT157" i="58"/>
  <c r="CO157" i="58"/>
  <c r="CK157" i="58"/>
  <c r="CG157" i="58"/>
  <c r="CD157" i="58"/>
  <c r="CA157" i="58"/>
  <c r="BW157" i="58"/>
  <c r="BS157" i="58"/>
  <c r="BX157" i="58" s="1"/>
  <c r="BO157" i="58"/>
  <c r="BL157" i="58"/>
  <c r="BG157" i="58"/>
  <c r="BD157" i="58"/>
  <c r="BA157" i="58"/>
  <c r="AX157" i="58"/>
  <c r="AT157" i="58"/>
  <c r="AQ157" i="58"/>
  <c r="AM157" i="58"/>
  <c r="AJ157" i="58"/>
  <c r="AG157" i="58"/>
  <c r="AD157" i="58"/>
  <c r="BH157" i="58" s="1"/>
  <c r="AA157" i="58"/>
  <c r="V157" i="58"/>
  <c r="Q157" i="58"/>
  <c r="N157" i="58"/>
  <c r="L157" i="58"/>
  <c r="J157" i="58"/>
  <c r="FW54" i="58"/>
  <c r="FS54" i="58"/>
  <c r="FO54" i="58"/>
  <c r="FJ54" i="58"/>
  <c r="FE54" i="58"/>
  <c r="FB54" i="58"/>
  <c r="EX54" i="58"/>
  <c r="ET54" i="58"/>
  <c r="EP54" i="58"/>
  <c r="EJ54" i="58"/>
  <c r="EF54" i="58"/>
  <c r="EB54" i="58"/>
  <c r="DY54" i="58"/>
  <c r="DV54" i="58"/>
  <c r="DS54" i="58"/>
  <c r="DP54" i="58"/>
  <c r="DM54" i="58"/>
  <c r="DJ54" i="58"/>
  <c r="DF54" i="58"/>
  <c r="DC54" i="58"/>
  <c r="CX54" i="58"/>
  <c r="CT54" i="58"/>
  <c r="CO54" i="58"/>
  <c r="CK54" i="58"/>
  <c r="CG54" i="58"/>
  <c r="CD54" i="58"/>
  <c r="CA54" i="58"/>
  <c r="BW54" i="58"/>
  <c r="BS54" i="58"/>
  <c r="BO54" i="58"/>
  <c r="BL54" i="58"/>
  <c r="BG54" i="58"/>
  <c r="BD54" i="58"/>
  <c r="BA54" i="58"/>
  <c r="AX54" i="58"/>
  <c r="AT54" i="58"/>
  <c r="AQ54" i="58"/>
  <c r="AM54" i="58"/>
  <c r="AJ54" i="58"/>
  <c r="AG54" i="58"/>
  <c r="AD54" i="58"/>
  <c r="AA54" i="58"/>
  <c r="V54" i="58"/>
  <c r="Q54" i="58"/>
  <c r="N54" i="58"/>
  <c r="L54" i="58"/>
  <c r="J54" i="58"/>
  <c r="FW204" i="58"/>
  <c r="FS204" i="58"/>
  <c r="FO204" i="58"/>
  <c r="FJ204" i="58"/>
  <c r="FE204" i="58"/>
  <c r="FB204" i="58"/>
  <c r="EX204" i="58"/>
  <c r="ET204" i="58"/>
  <c r="EP204" i="58"/>
  <c r="EJ204" i="58"/>
  <c r="EF204" i="58"/>
  <c r="EB204" i="58"/>
  <c r="DY204" i="58"/>
  <c r="DV204" i="58"/>
  <c r="DS204" i="58"/>
  <c r="DP204" i="58"/>
  <c r="DM204" i="58"/>
  <c r="DJ204" i="58"/>
  <c r="DF204" i="58"/>
  <c r="DC204" i="58"/>
  <c r="CX204" i="58"/>
  <c r="CT204" i="58"/>
  <c r="CO204" i="58"/>
  <c r="CK204" i="58"/>
  <c r="CG204" i="58"/>
  <c r="CD204" i="58"/>
  <c r="CA204" i="58"/>
  <c r="BW204" i="58"/>
  <c r="BX204" i="58" s="1"/>
  <c r="BS204" i="58"/>
  <c r="BO204" i="58"/>
  <c r="BL204" i="58"/>
  <c r="BG204" i="58"/>
  <c r="BD204" i="58"/>
  <c r="BA204" i="58"/>
  <c r="AX204" i="58"/>
  <c r="AT204" i="58"/>
  <c r="AQ204" i="58"/>
  <c r="AM204" i="58"/>
  <c r="AJ204" i="58"/>
  <c r="AG204" i="58"/>
  <c r="AD204" i="58"/>
  <c r="AA204" i="58"/>
  <c r="V204" i="58"/>
  <c r="Q204" i="58"/>
  <c r="N204" i="58"/>
  <c r="L204" i="58"/>
  <c r="J204" i="58"/>
  <c r="FW199" i="58"/>
  <c r="FS199" i="58"/>
  <c r="FO199" i="58"/>
  <c r="FJ199" i="58"/>
  <c r="FE199" i="58"/>
  <c r="FB199" i="58"/>
  <c r="EX199" i="58"/>
  <c r="ET199" i="58"/>
  <c r="EP199" i="58"/>
  <c r="EJ199" i="58"/>
  <c r="EF199" i="58"/>
  <c r="EB199" i="58"/>
  <c r="DY199" i="58"/>
  <c r="DV199" i="58"/>
  <c r="DS199" i="58"/>
  <c r="DP199" i="58"/>
  <c r="DM199" i="58"/>
  <c r="DJ199" i="58"/>
  <c r="DF199" i="58"/>
  <c r="DC199" i="58"/>
  <c r="CX199" i="58"/>
  <c r="CT199" i="58"/>
  <c r="CO199" i="58"/>
  <c r="CK199" i="58"/>
  <c r="CG199" i="58"/>
  <c r="CD199" i="58"/>
  <c r="CA199" i="58"/>
  <c r="BW199" i="58"/>
  <c r="BS199" i="58"/>
  <c r="BO199" i="58"/>
  <c r="BL199" i="58"/>
  <c r="BG199" i="58"/>
  <c r="BD199" i="58"/>
  <c r="BA199" i="58"/>
  <c r="AX199" i="58"/>
  <c r="AT199" i="58"/>
  <c r="AQ199" i="58"/>
  <c r="AM199" i="58"/>
  <c r="AJ199" i="58"/>
  <c r="AG199" i="58"/>
  <c r="AD199" i="58"/>
  <c r="AA199" i="58"/>
  <c r="V199" i="58"/>
  <c r="Q199" i="58"/>
  <c r="N199" i="58"/>
  <c r="L199" i="58"/>
  <c r="J199" i="58"/>
  <c r="FW68" i="58"/>
  <c r="FS68" i="58"/>
  <c r="FO68" i="58"/>
  <c r="FJ68" i="58"/>
  <c r="FE68" i="58"/>
  <c r="FB68" i="58"/>
  <c r="EX68" i="58"/>
  <c r="ET68" i="58"/>
  <c r="EP68" i="58"/>
  <c r="EJ68" i="58"/>
  <c r="EK68" i="58" s="1"/>
  <c r="EF68" i="58"/>
  <c r="EB68" i="58"/>
  <c r="DY68" i="58"/>
  <c r="DV68" i="58"/>
  <c r="DS68" i="58"/>
  <c r="DP68" i="58"/>
  <c r="DM68" i="58"/>
  <c r="DJ68" i="58"/>
  <c r="DF68" i="58"/>
  <c r="DC68" i="58"/>
  <c r="CX68" i="58"/>
  <c r="CT68" i="58"/>
  <c r="CO68" i="58"/>
  <c r="CK68" i="58"/>
  <c r="CG68" i="58"/>
  <c r="CD68" i="58"/>
  <c r="CA68" i="58"/>
  <c r="BW68" i="58"/>
  <c r="BS68" i="58"/>
  <c r="BX68" i="58" s="1"/>
  <c r="BO68" i="58"/>
  <c r="BL68" i="58"/>
  <c r="BG68" i="58"/>
  <c r="BD68" i="58"/>
  <c r="BA68" i="58"/>
  <c r="AX68" i="58"/>
  <c r="AT68" i="58"/>
  <c r="AQ68" i="58"/>
  <c r="AM68" i="58"/>
  <c r="AJ68" i="58"/>
  <c r="AG68" i="58"/>
  <c r="AD68" i="58"/>
  <c r="BH68" i="58" s="1"/>
  <c r="AA68" i="58"/>
  <c r="V68" i="58"/>
  <c r="Q68" i="58"/>
  <c r="N68" i="58"/>
  <c r="L68" i="58"/>
  <c r="J68" i="58"/>
  <c r="FW110" i="58"/>
  <c r="FS110" i="58"/>
  <c r="FO110" i="58"/>
  <c r="FJ110" i="58"/>
  <c r="FE110" i="58"/>
  <c r="FB110" i="58"/>
  <c r="EX110" i="58"/>
  <c r="ET110" i="58"/>
  <c r="EP110" i="58"/>
  <c r="EJ110" i="58"/>
  <c r="EF110" i="58"/>
  <c r="EB110" i="58"/>
  <c r="DY110" i="58"/>
  <c r="DV110" i="58"/>
  <c r="DS110" i="58"/>
  <c r="DP110" i="58"/>
  <c r="DM110" i="58"/>
  <c r="DJ110" i="58"/>
  <c r="DF110" i="58"/>
  <c r="DC110" i="58"/>
  <c r="CX110" i="58"/>
  <c r="CT110" i="58"/>
  <c r="CO110" i="58"/>
  <c r="CK110" i="58"/>
  <c r="CG110" i="58"/>
  <c r="CD110" i="58"/>
  <c r="CA110" i="58"/>
  <c r="BW110" i="58"/>
  <c r="BS110" i="58"/>
  <c r="BO110" i="58"/>
  <c r="BL110" i="58"/>
  <c r="BG110" i="58"/>
  <c r="BD110" i="58"/>
  <c r="BA110" i="58"/>
  <c r="AX110" i="58"/>
  <c r="AT110" i="58"/>
  <c r="AQ110" i="58"/>
  <c r="AM110" i="58"/>
  <c r="AJ110" i="58"/>
  <c r="AG110" i="58"/>
  <c r="AD110" i="58"/>
  <c r="AA110" i="58"/>
  <c r="V110" i="58"/>
  <c r="Q110" i="58"/>
  <c r="N110" i="58"/>
  <c r="L110" i="58"/>
  <c r="J110" i="58"/>
  <c r="FW263" i="58"/>
  <c r="FS263" i="58"/>
  <c r="FO263" i="58"/>
  <c r="FJ263" i="58"/>
  <c r="FE263" i="58"/>
  <c r="FB263" i="58"/>
  <c r="EX263" i="58"/>
  <c r="ET263" i="58"/>
  <c r="EP263" i="58"/>
  <c r="EJ263" i="58"/>
  <c r="EF263" i="58"/>
  <c r="EB263" i="58"/>
  <c r="DY263" i="58"/>
  <c r="DV263" i="58"/>
  <c r="DS263" i="58"/>
  <c r="DP263" i="58"/>
  <c r="DM263" i="58"/>
  <c r="DJ263" i="58"/>
  <c r="DF263" i="58"/>
  <c r="DC263" i="58"/>
  <c r="CX263" i="58"/>
  <c r="CT263" i="58"/>
  <c r="CO263" i="58"/>
  <c r="CK263" i="58"/>
  <c r="CG263" i="58"/>
  <c r="CD263" i="58"/>
  <c r="CA263" i="58"/>
  <c r="BW263" i="58"/>
  <c r="BS263" i="58"/>
  <c r="BO263" i="58"/>
  <c r="BL263" i="58"/>
  <c r="BG263" i="58"/>
  <c r="BD263" i="58"/>
  <c r="BA263" i="58"/>
  <c r="AX263" i="58"/>
  <c r="AT263" i="58"/>
  <c r="AQ263" i="58"/>
  <c r="AM263" i="58"/>
  <c r="AJ263" i="58"/>
  <c r="AG263" i="58"/>
  <c r="AD263" i="58"/>
  <c r="AA263" i="58"/>
  <c r="V263" i="58"/>
  <c r="Q263" i="58"/>
  <c r="N263" i="58"/>
  <c r="L263" i="58"/>
  <c r="J263" i="58"/>
  <c r="FW25" i="58"/>
  <c r="FS25" i="58"/>
  <c r="FO25" i="58"/>
  <c r="FJ25" i="58"/>
  <c r="FE25" i="58"/>
  <c r="FB25" i="58"/>
  <c r="EX25" i="58"/>
  <c r="ET25" i="58"/>
  <c r="EP25" i="58"/>
  <c r="EJ25" i="58"/>
  <c r="EF25" i="58"/>
  <c r="EK25" i="58" s="1"/>
  <c r="EB25" i="58"/>
  <c r="DY25" i="58"/>
  <c r="DV25" i="58"/>
  <c r="DS25" i="58"/>
  <c r="DP25" i="58"/>
  <c r="DM25" i="58"/>
  <c r="DJ25" i="58"/>
  <c r="DF25" i="58"/>
  <c r="DC25" i="58"/>
  <c r="CX25" i="58"/>
  <c r="CT25" i="58"/>
  <c r="CO25" i="58"/>
  <c r="CK25" i="58"/>
  <c r="CP25" i="58" s="1"/>
  <c r="CG25" i="58"/>
  <c r="CD25" i="58"/>
  <c r="CA25" i="58"/>
  <c r="BW25" i="58"/>
  <c r="BS25" i="58"/>
  <c r="BO25" i="58"/>
  <c r="BL25" i="58"/>
  <c r="BG25" i="58"/>
  <c r="BD25" i="58"/>
  <c r="BA25" i="58"/>
  <c r="AX25" i="58"/>
  <c r="AT25" i="58"/>
  <c r="AQ25" i="58"/>
  <c r="AM25" i="58"/>
  <c r="AJ25" i="58"/>
  <c r="AG25" i="58"/>
  <c r="AD25" i="58"/>
  <c r="AA25" i="58"/>
  <c r="V25" i="58"/>
  <c r="Q25" i="58"/>
  <c r="N25" i="58"/>
  <c r="L25" i="58"/>
  <c r="J25" i="58"/>
  <c r="FW15" i="58"/>
  <c r="FS15" i="58"/>
  <c r="FO15" i="58"/>
  <c r="FJ15" i="58"/>
  <c r="FE15" i="58"/>
  <c r="FB15" i="58"/>
  <c r="EX15" i="58"/>
  <c r="ET15" i="58"/>
  <c r="EP15" i="58"/>
  <c r="EJ15" i="58"/>
  <c r="EK15" i="58" s="1"/>
  <c r="EF15" i="58"/>
  <c r="EB15" i="58"/>
  <c r="DY15" i="58"/>
  <c r="DV15" i="58"/>
  <c r="DS15" i="58"/>
  <c r="DP15" i="58"/>
  <c r="DM15" i="58"/>
  <c r="EL15" i="58" s="1"/>
  <c r="DJ15" i="58"/>
  <c r="DF15" i="58"/>
  <c r="DC15" i="58"/>
  <c r="CY15" i="58"/>
  <c r="CX15" i="58"/>
  <c r="CT15" i="58"/>
  <c r="CO15" i="58"/>
  <c r="CK15" i="58"/>
  <c r="CG15" i="58"/>
  <c r="CD15" i="58"/>
  <c r="CA15" i="58"/>
  <c r="BW15" i="58"/>
  <c r="BS15" i="58"/>
  <c r="BO15" i="58"/>
  <c r="BL15" i="58"/>
  <c r="BG15" i="58"/>
  <c r="BD15" i="58"/>
  <c r="BA15" i="58"/>
  <c r="AX15" i="58"/>
  <c r="AT15" i="58"/>
  <c r="AQ15" i="58"/>
  <c r="AM15" i="58"/>
  <c r="AJ15" i="58"/>
  <c r="AG15" i="58"/>
  <c r="AD15" i="58"/>
  <c r="AA15" i="58"/>
  <c r="V15" i="58"/>
  <c r="Q15" i="58"/>
  <c r="N15" i="58"/>
  <c r="L15" i="58"/>
  <c r="J15" i="58"/>
  <c r="FW296" i="58"/>
  <c r="FS296" i="58"/>
  <c r="FO296" i="58"/>
  <c r="FJ296" i="58"/>
  <c r="FE296" i="58"/>
  <c r="FB296" i="58"/>
  <c r="EX296" i="58"/>
  <c r="ET296" i="58"/>
  <c r="EP296" i="58"/>
  <c r="EJ296" i="58"/>
  <c r="EF296" i="58"/>
  <c r="EB296" i="58"/>
  <c r="DY296" i="58"/>
  <c r="DV296" i="58"/>
  <c r="DS296" i="58"/>
  <c r="DP296" i="58"/>
  <c r="DM296" i="58"/>
  <c r="DJ296" i="58"/>
  <c r="DF296" i="58"/>
  <c r="DC296" i="58"/>
  <c r="CX296" i="58"/>
  <c r="CY296" i="58" s="1"/>
  <c r="CT296" i="58"/>
  <c r="CO296" i="58"/>
  <c r="CK296" i="58"/>
  <c r="CP296" i="58" s="1"/>
  <c r="CG296" i="58"/>
  <c r="CD296" i="58"/>
  <c r="CA296" i="58"/>
  <c r="BW296" i="58"/>
  <c r="BS296" i="58"/>
  <c r="BX296" i="58" s="1"/>
  <c r="BO296" i="58"/>
  <c r="BL296" i="58"/>
  <c r="BG296" i="58"/>
  <c r="BD296" i="58"/>
  <c r="BA296" i="58"/>
  <c r="AX296" i="58"/>
  <c r="AT296" i="58"/>
  <c r="AQ296" i="58"/>
  <c r="AM296" i="58"/>
  <c r="AJ296" i="58"/>
  <c r="AG296" i="58"/>
  <c r="AD296" i="58"/>
  <c r="AA296" i="58"/>
  <c r="V296" i="58"/>
  <c r="Q296" i="58"/>
  <c r="N296" i="58"/>
  <c r="L296" i="58"/>
  <c r="J296" i="58"/>
  <c r="FW256" i="58"/>
  <c r="FS256" i="58"/>
  <c r="FO256" i="58"/>
  <c r="FJ256" i="58"/>
  <c r="FE256" i="58"/>
  <c r="FB256" i="58"/>
  <c r="EX256" i="58"/>
  <c r="ET256" i="58"/>
  <c r="EP256" i="58"/>
  <c r="EJ256" i="58"/>
  <c r="EF256" i="58"/>
  <c r="EB256" i="58"/>
  <c r="DY256" i="58"/>
  <c r="DV256" i="58"/>
  <c r="DS256" i="58"/>
  <c r="DP256" i="58"/>
  <c r="DM256" i="58"/>
  <c r="DJ256" i="58"/>
  <c r="DF256" i="58"/>
  <c r="DC256" i="58"/>
  <c r="CX256" i="58"/>
  <c r="CT256" i="58"/>
  <c r="CO256" i="58"/>
  <c r="CK256" i="58"/>
  <c r="CG256" i="58"/>
  <c r="CD256" i="58"/>
  <c r="CA256" i="58"/>
  <c r="BW256" i="58"/>
  <c r="BS256" i="58"/>
  <c r="BO256" i="58"/>
  <c r="BL256" i="58"/>
  <c r="BG256" i="58"/>
  <c r="BD256" i="58"/>
  <c r="BA256" i="58"/>
  <c r="AX256" i="58"/>
  <c r="AT256" i="58"/>
  <c r="AQ256" i="58"/>
  <c r="AM256" i="58"/>
  <c r="AJ256" i="58"/>
  <c r="AG256" i="58"/>
  <c r="AD256" i="58"/>
  <c r="AA256" i="58"/>
  <c r="V256" i="58"/>
  <c r="Q256" i="58"/>
  <c r="N256" i="58"/>
  <c r="L256" i="58"/>
  <c r="J256" i="58"/>
  <c r="FW150" i="58"/>
  <c r="FS150" i="58"/>
  <c r="FO150" i="58"/>
  <c r="FJ150" i="58"/>
  <c r="FE150" i="58"/>
  <c r="FB150" i="58"/>
  <c r="EX150" i="58"/>
  <c r="ET150" i="58"/>
  <c r="EP150" i="58"/>
  <c r="EJ150" i="58"/>
  <c r="EF150" i="58"/>
  <c r="EB150" i="58"/>
  <c r="DY150" i="58"/>
  <c r="DV150" i="58"/>
  <c r="DS150" i="58"/>
  <c r="DP150" i="58"/>
  <c r="DM150" i="58"/>
  <c r="DJ150" i="58"/>
  <c r="DF150" i="58"/>
  <c r="DC150" i="58"/>
  <c r="CX150" i="58"/>
  <c r="CT150" i="58"/>
  <c r="CO150" i="58"/>
  <c r="CK150" i="58"/>
  <c r="CG150" i="58"/>
  <c r="CD150" i="58"/>
  <c r="CA150" i="58"/>
  <c r="BW150" i="58"/>
  <c r="BS150" i="58"/>
  <c r="BO150" i="58"/>
  <c r="BL150" i="58"/>
  <c r="BG150" i="58"/>
  <c r="BD150" i="58"/>
  <c r="BA150" i="58"/>
  <c r="AX150" i="58"/>
  <c r="AT150" i="58"/>
  <c r="AQ150" i="58"/>
  <c r="AM150" i="58"/>
  <c r="AJ150" i="58"/>
  <c r="AG150" i="58"/>
  <c r="AD150" i="58"/>
  <c r="AA150" i="58"/>
  <c r="V150" i="58"/>
  <c r="Q150" i="58"/>
  <c r="N150" i="58"/>
  <c r="L150" i="58"/>
  <c r="J150" i="58"/>
  <c r="FW96" i="58"/>
  <c r="FS96" i="58"/>
  <c r="FO96" i="58"/>
  <c r="FJ96" i="58"/>
  <c r="FE96" i="58"/>
  <c r="FB96" i="58"/>
  <c r="EX96" i="58"/>
  <c r="ET96" i="58"/>
  <c r="EP96" i="58"/>
  <c r="EJ96" i="58"/>
  <c r="EF96" i="58"/>
  <c r="EB96" i="58"/>
  <c r="DY96" i="58"/>
  <c r="DV96" i="58"/>
  <c r="DS96" i="58"/>
  <c r="DP96" i="58"/>
  <c r="DM96" i="58"/>
  <c r="DJ96" i="58"/>
  <c r="DF96" i="58"/>
  <c r="DC96" i="58"/>
  <c r="CX96" i="58"/>
  <c r="CT96" i="58"/>
  <c r="CO96" i="58"/>
  <c r="CK96" i="58"/>
  <c r="CG96" i="58"/>
  <c r="CD96" i="58"/>
  <c r="CA96" i="58"/>
  <c r="BW96" i="58"/>
  <c r="BS96" i="58"/>
  <c r="BO96" i="58"/>
  <c r="BL96" i="58"/>
  <c r="BG96" i="58"/>
  <c r="BD96" i="58"/>
  <c r="BA96" i="58"/>
  <c r="AX96" i="58"/>
  <c r="AT96" i="58"/>
  <c r="AQ96" i="58"/>
  <c r="AM96" i="58"/>
  <c r="AJ96" i="58"/>
  <c r="AG96" i="58"/>
  <c r="AD96" i="58"/>
  <c r="AA96" i="58"/>
  <c r="V96" i="58"/>
  <c r="Q96" i="58"/>
  <c r="N96" i="58"/>
  <c r="L96" i="58"/>
  <c r="J96" i="58"/>
  <c r="FW86" i="58"/>
  <c r="FS86" i="58"/>
  <c r="FO86" i="58"/>
  <c r="FJ86" i="58"/>
  <c r="FE86" i="58"/>
  <c r="FB86" i="58"/>
  <c r="EX86" i="58"/>
  <c r="ET86" i="58"/>
  <c r="EP86" i="58"/>
  <c r="EJ86" i="58"/>
  <c r="EF86" i="58"/>
  <c r="EB86" i="58"/>
  <c r="DY86" i="58"/>
  <c r="DV86" i="58"/>
  <c r="DS86" i="58"/>
  <c r="DP86" i="58"/>
  <c r="DM86" i="58"/>
  <c r="DJ86" i="58"/>
  <c r="DF86" i="58"/>
  <c r="DC86" i="58"/>
  <c r="CX86" i="58"/>
  <c r="CT86" i="58"/>
  <c r="CO86" i="58"/>
  <c r="CK86" i="58"/>
  <c r="CG86" i="58"/>
  <c r="CD86" i="58"/>
  <c r="CA86" i="58"/>
  <c r="BW86" i="58"/>
  <c r="BS86" i="58"/>
  <c r="BO86" i="58"/>
  <c r="BL86" i="58"/>
  <c r="BG86" i="58"/>
  <c r="BD86" i="58"/>
  <c r="BA86" i="58"/>
  <c r="AX86" i="58"/>
  <c r="AT86" i="58"/>
  <c r="AQ86" i="58"/>
  <c r="AM86" i="58"/>
  <c r="AJ86" i="58"/>
  <c r="AG86" i="58"/>
  <c r="AD86" i="58"/>
  <c r="AA86" i="58"/>
  <c r="V86" i="58"/>
  <c r="Q86" i="58"/>
  <c r="N86" i="58"/>
  <c r="L86" i="58"/>
  <c r="J86" i="58"/>
  <c r="FW241" i="58"/>
  <c r="FS241" i="58"/>
  <c r="FO241" i="58"/>
  <c r="FJ241" i="58"/>
  <c r="FE241" i="58"/>
  <c r="FB241" i="58"/>
  <c r="EX241" i="58"/>
  <c r="ET241" i="58"/>
  <c r="EP241" i="58"/>
  <c r="EJ241" i="58"/>
  <c r="EF241" i="58"/>
  <c r="EB241" i="58"/>
  <c r="DY241" i="58"/>
  <c r="DV241" i="58"/>
  <c r="DS241" i="58"/>
  <c r="DP241" i="58"/>
  <c r="DM241" i="58"/>
  <c r="DJ241" i="58"/>
  <c r="DF241" i="58"/>
  <c r="DC241" i="58"/>
  <c r="CX241" i="58"/>
  <c r="CT241" i="58"/>
  <c r="CO241" i="58"/>
  <c r="CK241" i="58"/>
  <c r="CG241" i="58"/>
  <c r="CD241" i="58"/>
  <c r="CA241" i="58"/>
  <c r="BW241" i="58"/>
  <c r="BS241" i="58"/>
  <c r="BO241" i="58"/>
  <c r="BL241" i="58"/>
  <c r="BG241" i="58"/>
  <c r="BD241" i="58"/>
  <c r="BA241" i="58"/>
  <c r="AX241" i="58"/>
  <c r="AT241" i="58"/>
  <c r="AQ241" i="58"/>
  <c r="AM241" i="58"/>
  <c r="AJ241" i="58"/>
  <c r="AG241" i="58"/>
  <c r="AD241" i="58"/>
  <c r="AA241" i="58"/>
  <c r="V241" i="58"/>
  <c r="Q241" i="58"/>
  <c r="N241" i="58"/>
  <c r="L241" i="58"/>
  <c r="J241" i="58"/>
  <c r="FW171" i="58"/>
  <c r="FS171" i="58"/>
  <c r="FO171" i="58"/>
  <c r="FJ171" i="58"/>
  <c r="FE171" i="58"/>
  <c r="FB171" i="58"/>
  <c r="EX171" i="58"/>
  <c r="ET171" i="58"/>
  <c r="EP171" i="58"/>
  <c r="EJ171" i="58"/>
  <c r="EF171" i="58"/>
  <c r="EB171" i="58"/>
  <c r="DY171" i="58"/>
  <c r="DV171" i="58"/>
  <c r="DS171" i="58"/>
  <c r="DP171" i="58"/>
  <c r="DM171" i="58"/>
  <c r="DJ171" i="58"/>
  <c r="DF171" i="58"/>
  <c r="DC171" i="58"/>
  <c r="CX171" i="58"/>
  <c r="CT171" i="58"/>
  <c r="CY171" i="58" s="1"/>
  <c r="CO171" i="58"/>
  <c r="CK171" i="58"/>
  <c r="CG171" i="58"/>
  <c r="CD171" i="58"/>
  <c r="CA171" i="58"/>
  <c r="BW171" i="58"/>
  <c r="BS171" i="58"/>
  <c r="BO171" i="58"/>
  <c r="BL171" i="58"/>
  <c r="BG171" i="58"/>
  <c r="BD171" i="58"/>
  <c r="BA171" i="58"/>
  <c r="AX171" i="58"/>
  <c r="AT171" i="58"/>
  <c r="AQ171" i="58"/>
  <c r="AM171" i="58"/>
  <c r="AJ171" i="58"/>
  <c r="AG171" i="58"/>
  <c r="AD171" i="58"/>
  <c r="AA171" i="58"/>
  <c r="V171" i="58"/>
  <c r="Q171" i="58"/>
  <c r="N171" i="58"/>
  <c r="L171" i="58"/>
  <c r="J171" i="58"/>
  <c r="FW69" i="58"/>
  <c r="FS69" i="58"/>
  <c r="FO69" i="58"/>
  <c r="FJ69" i="58"/>
  <c r="FE69" i="58"/>
  <c r="FB69" i="58"/>
  <c r="EX69" i="58"/>
  <c r="ET69" i="58"/>
  <c r="EP69" i="58"/>
  <c r="EJ69" i="58"/>
  <c r="EF69" i="58"/>
  <c r="EK69" i="58" s="1"/>
  <c r="EB69" i="58"/>
  <c r="DY69" i="58"/>
  <c r="DV69" i="58"/>
  <c r="DS69" i="58"/>
  <c r="DP69" i="58"/>
  <c r="DM69" i="58"/>
  <c r="DJ69" i="58"/>
  <c r="DF69" i="58"/>
  <c r="DC69" i="58"/>
  <c r="CX69" i="58"/>
  <c r="CT69" i="58"/>
  <c r="CO69" i="58"/>
  <c r="CK69" i="58"/>
  <c r="CG69" i="58"/>
  <c r="CD69" i="58"/>
  <c r="CA69" i="58"/>
  <c r="BX69" i="58"/>
  <c r="BW69" i="58"/>
  <c r="BS69" i="58"/>
  <c r="BO69" i="58"/>
  <c r="BL69" i="58"/>
  <c r="BG69" i="58"/>
  <c r="BD69" i="58"/>
  <c r="BA69" i="58"/>
  <c r="AX69" i="58"/>
  <c r="AT69" i="58"/>
  <c r="AQ69" i="58"/>
  <c r="AM69" i="58"/>
  <c r="AJ69" i="58"/>
  <c r="AG69" i="58"/>
  <c r="AD69" i="58"/>
  <c r="AA69" i="58"/>
  <c r="V69" i="58"/>
  <c r="Q69" i="58"/>
  <c r="N69" i="58"/>
  <c r="L69" i="58"/>
  <c r="J69" i="58"/>
  <c r="FW195" i="58"/>
  <c r="FS195" i="58"/>
  <c r="FO195" i="58"/>
  <c r="FJ195" i="58"/>
  <c r="FE195" i="58"/>
  <c r="FB195" i="58"/>
  <c r="EX195" i="58"/>
  <c r="ET195" i="58"/>
  <c r="EP195" i="58"/>
  <c r="EJ195" i="58"/>
  <c r="EF195" i="58"/>
  <c r="EB195" i="58"/>
  <c r="DY195" i="58"/>
  <c r="DV195" i="58"/>
  <c r="DS195" i="58"/>
  <c r="DP195" i="58"/>
  <c r="DM195" i="58"/>
  <c r="DJ195" i="58"/>
  <c r="DF195" i="58"/>
  <c r="DC195" i="58"/>
  <c r="CX195" i="58"/>
  <c r="CT195" i="58"/>
  <c r="CO195" i="58"/>
  <c r="CK195" i="58"/>
  <c r="CG195" i="58"/>
  <c r="CD195" i="58"/>
  <c r="CA195" i="58"/>
  <c r="BW195" i="58"/>
  <c r="BS195" i="58"/>
  <c r="BO195" i="58"/>
  <c r="BL195" i="58"/>
  <c r="BG195" i="58"/>
  <c r="BD195" i="58"/>
  <c r="BA195" i="58"/>
  <c r="AX195" i="58"/>
  <c r="AT195" i="58"/>
  <c r="AQ195" i="58"/>
  <c r="AM195" i="58"/>
  <c r="AJ195" i="58"/>
  <c r="AG195" i="58"/>
  <c r="AD195" i="58"/>
  <c r="AA195" i="58"/>
  <c r="V195" i="58"/>
  <c r="Q195" i="58"/>
  <c r="N195" i="58"/>
  <c r="L195" i="58"/>
  <c r="J195" i="58"/>
  <c r="FW118" i="58"/>
  <c r="FS118" i="58"/>
  <c r="FO118" i="58"/>
  <c r="FJ118" i="58"/>
  <c r="FE118" i="58"/>
  <c r="FB118" i="58"/>
  <c r="EX118" i="58"/>
  <c r="ET118" i="58"/>
  <c r="EP118" i="58"/>
  <c r="EJ118" i="58"/>
  <c r="EF118" i="58"/>
  <c r="EB118" i="58"/>
  <c r="DY118" i="58"/>
  <c r="DV118" i="58"/>
  <c r="DS118" i="58"/>
  <c r="DP118" i="58"/>
  <c r="DM118" i="58"/>
  <c r="DJ118" i="58"/>
  <c r="DF118" i="58"/>
  <c r="DC118" i="58"/>
  <c r="CX118" i="58"/>
  <c r="CY118" i="58" s="1"/>
  <c r="CT118" i="58"/>
  <c r="CO118" i="58"/>
  <c r="CK118" i="58"/>
  <c r="CG118" i="58"/>
  <c r="CD118" i="58"/>
  <c r="CA118" i="58"/>
  <c r="BW118" i="58"/>
  <c r="BS118" i="58"/>
  <c r="BO118" i="58"/>
  <c r="BL118" i="58"/>
  <c r="BG118" i="58"/>
  <c r="BD118" i="58"/>
  <c r="BA118" i="58"/>
  <c r="AX118" i="58"/>
  <c r="AT118" i="58"/>
  <c r="AQ118" i="58"/>
  <c r="AM118" i="58"/>
  <c r="AJ118" i="58"/>
  <c r="AG118" i="58"/>
  <c r="AD118" i="58"/>
  <c r="AA118" i="58"/>
  <c r="V118" i="58"/>
  <c r="Q118" i="58"/>
  <c r="N118" i="58"/>
  <c r="L118" i="58"/>
  <c r="J118" i="58"/>
  <c r="FW213" i="58"/>
  <c r="FS213" i="58"/>
  <c r="FO213" i="58"/>
  <c r="FJ213" i="58"/>
  <c r="FE213" i="58"/>
  <c r="FB213" i="58"/>
  <c r="EX213" i="58"/>
  <c r="ET213" i="58"/>
  <c r="EP213" i="58"/>
  <c r="EJ213" i="58"/>
  <c r="EF213" i="58"/>
  <c r="EB213" i="58"/>
  <c r="DY213" i="58"/>
  <c r="DV213" i="58"/>
  <c r="DS213" i="58"/>
  <c r="DP213" i="58"/>
  <c r="DM213" i="58"/>
  <c r="DJ213" i="58"/>
  <c r="DF213" i="58"/>
  <c r="DC213" i="58"/>
  <c r="CX213" i="58"/>
  <c r="CT213" i="58"/>
  <c r="CO213" i="58"/>
  <c r="CK213" i="58"/>
  <c r="CG213" i="58"/>
  <c r="CD213" i="58"/>
  <c r="CA213" i="58"/>
  <c r="BW213" i="58"/>
  <c r="BS213" i="58"/>
  <c r="BO213" i="58"/>
  <c r="BL213" i="58"/>
  <c r="BG213" i="58"/>
  <c r="BD213" i="58"/>
  <c r="BA213" i="58"/>
  <c r="AX213" i="58"/>
  <c r="AT213" i="58"/>
  <c r="AQ213" i="58"/>
  <c r="AM213" i="58"/>
  <c r="AJ213" i="58"/>
  <c r="AG213" i="58"/>
  <c r="AD213" i="58"/>
  <c r="AA213" i="58"/>
  <c r="V213" i="58"/>
  <c r="Q213" i="58"/>
  <c r="N213" i="58"/>
  <c r="L213" i="58"/>
  <c r="J213" i="58"/>
  <c r="FW215" i="58"/>
  <c r="FS215" i="58"/>
  <c r="FO215" i="58"/>
  <c r="FJ215" i="58"/>
  <c r="FE215" i="58"/>
  <c r="FB215" i="58"/>
  <c r="EX215" i="58"/>
  <c r="ET215" i="58"/>
  <c r="EP215" i="58"/>
  <c r="EJ215" i="58"/>
  <c r="EF215" i="58"/>
  <c r="EB215" i="58"/>
  <c r="DY215" i="58"/>
  <c r="DV215" i="58"/>
  <c r="DS215" i="58"/>
  <c r="DP215" i="58"/>
  <c r="DM215" i="58"/>
  <c r="DJ215" i="58"/>
  <c r="DF215" i="58"/>
  <c r="DC215" i="58"/>
  <c r="CX215" i="58"/>
  <c r="CT215" i="58"/>
  <c r="CO215" i="58"/>
  <c r="CK215" i="58"/>
  <c r="CG215" i="58"/>
  <c r="CD215" i="58"/>
  <c r="CA215" i="58"/>
  <c r="BW215" i="58"/>
  <c r="BS215" i="58"/>
  <c r="BO215" i="58"/>
  <c r="BL215" i="58"/>
  <c r="BG215" i="58"/>
  <c r="BD215" i="58"/>
  <c r="BA215" i="58"/>
  <c r="AX215" i="58"/>
  <c r="AT215" i="58"/>
  <c r="AQ215" i="58"/>
  <c r="AM215" i="58"/>
  <c r="AJ215" i="58"/>
  <c r="AG215" i="58"/>
  <c r="AD215" i="58"/>
  <c r="AA215" i="58"/>
  <c r="V215" i="58"/>
  <c r="Q215" i="58"/>
  <c r="N215" i="58"/>
  <c r="L215" i="58"/>
  <c r="J215" i="58"/>
  <c r="FW43" i="58"/>
  <c r="FS43" i="58"/>
  <c r="FO43" i="58"/>
  <c r="FJ43" i="58"/>
  <c r="FE43" i="58"/>
  <c r="FB43" i="58"/>
  <c r="EX43" i="58"/>
  <c r="ET43" i="58"/>
  <c r="EP43" i="58"/>
  <c r="EJ43" i="58"/>
  <c r="EF43" i="58"/>
  <c r="EB43" i="58"/>
  <c r="DY43" i="58"/>
  <c r="DV43" i="58"/>
  <c r="DS43" i="58"/>
  <c r="DP43" i="58"/>
  <c r="DM43" i="58"/>
  <c r="DJ43" i="58"/>
  <c r="DF43" i="58"/>
  <c r="DC43" i="58"/>
  <c r="CX43" i="58"/>
  <c r="CT43" i="58"/>
  <c r="CO43" i="58"/>
  <c r="CK43" i="58"/>
  <c r="CG43" i="58"/>
  <c r="CD43" i="58"/>
  <c r="CA43" i="58"/>
  <c r="BW43" i="58"/>
  <c r="BS43" i="58"/>
  <c r="BO43" i="58"/>
  <c r="BL43" i="58"/>
  <c r="BG43" i="58"/>
  <c r="BD43" i="58"/>
  <c r="BA43" i="58"/>
  <c r="AX43" i="58"/>
  <c r="AT43" i="58"/>
  <c r="AQ43" i="58"/>
  <c r="AM43" i="58"/>
  <c r="AJ43" i="58"/>
  <c r="AG43" i="58"/>
  <c r="AD43" i="58"/>
  <c r="AA43" i="58"/>
  <c r="V43" i="58"/>
  <c r="Q43" i="58"/>
  <c r="N43" i="58"/>
  <c r="L43" i="58"/>
  <c r="J43" i="58"/>
  <c r="FW33" i="58"/>
  <c r="FS33" i="58"/>
  <c r="FO33" i="58"/>
  <c r="FJ33" i="58"/>
  <c r="FE33" i="58"/>
  <c r="FB33" i="58"/>
  <c r="EX33" i="58"/>
  <c r="ET33" i="58"/>
  <c r="EP33" i="58"/>
  <c r="EJ33" i="58"/>
  <c r="EF33" i="58"/>
  <c r="EB33" i="58"/>
  <c r="DY33" i="58"/>
  <c r="DV33" i="58"/>
  <c r="DS33" i="58"/>
  <c r="DP33" i="58"/>
  <c r="DM33" i="58"/>
  <c r="DJ33" i="58"/>
  <c r="DF33" i="58"/>
  <c r="DC33" i="58"/>
  <c r="CX33" i="58"/>
  <c r="CT33" i="58"/>
  <c r="CO33" i="58"/>
  <c r="CK33" i="58"/>
  <c r="CG33" i="58"/>
  <c r="CD33" i="58"/>
  <c r="CA33" i="58"/>
  <c r="BW33" i="58"/>
  <c r="BS33" i="58"/>
  <c r="BO33" i="58"/>
  <c r="BL33" i="58"/>
  <c r="BG33" i="58"/>
  <c r="BD33" i="58"/>
  <c r="BA33" i="58"/>
  <c r="AX33" i="58"/>
  <c r="AT33" i="58"/>
  <c r="AQ33" i="58"/>
  <c r="AM33" i="58"/>
  <c r="AJ33" i="58"/>
  <c r="AG33" i="58"/>
  <c r="AD33" i="58"/>
  <c r="AA33" i="58"/>
  <c r="V33" i="58"/>
  <c r="Q33" i="58"/>
  <c r="N33" i="58"/>
  <c r="L33" i="58"/>
  <c r="J33" i="58"/>
  <c r="FW201" i="58"/>
  <c r="FS201" i="58"/>
  <c r="FO201" i="58"/>
  <c r="FJ201" i="58"/>
  <c r="FE201" i="58"/>
  <c r="FB201" i="58"/>
  <c r="EX201" i="58"/>
  <c r="ET201" i="58"/>
  <c r="EP201" i="58"/>
  <c r="EJ201" i="58"/>
  <c r="EF201" i="58"/>
  <c r="EB201" i="58"/>
  <c r="DY201" i="58"/>
  <c r="DV201" i="58"/>
  <c r="DS201" i="58"/>
  <c r="DP201" i="58"/>
  <c r="DM201" i="58"/>
  <c r="DJ201" i="58"/>
  <c r="DF201" i="58"/>
  <c r="DC201" i="58"/>
  <c r="CX201" i="58"/>
  <c r="CT201" i="58"/>
  <c r="CO201" i="58"/>
  <c r="CK201" i="58"/>
  <c r="CG201" i="58"/>
  <c r="CD201" i="58"/>
  <c r="CA201" i="58"/>
  <c r="BW201" i="58"/>
  <c r="BX201" i="58" s="1"/>
  <c r="BS201" i="58"/>
  <c r="BO201" i="58"/>
  <c r="BL201" i="58"/>
  <c r="BG201" i="58"/>
  <c r="BD201" i="58"/>
  <c r="BA201" i="58"/>
  <c r="AX201" i="58"/>
  <c r="AT201" i="58"/>
  <c r="AQ201" i="58"/>
  <c r="AM201" i="58"/>
  <c r="AJ201" i="58"/>
  <c r="AG201" i="58"/>
  <c r="AD201" i="58"/>
  <c r="AA201" i="58"/>
  <c r="V201" i="58"/>
  <c r="Q201" i="58"/>
  <c r="N201" i="58"/>
  <c r="L201" i="58"/>
  <c r="J201" i="58"/>
  <c r="FW67" i="58"/>
  <c r="FS67" i="58"/>
  <c r="FO67" i="58"/>
  <c r="FJ67" i="58"/>
  <c r="FE67" i="58"/>
  <c r="FB67" i="58"/>
  <c r="EX67" i="58"/>
  <c r="ET67" i="58"/>
  <c r="EP67" i="58"/>
  <c r="EJ67" i="58"/>
  <c r="EF67" i="58"/>
  <c r="EB67" i="58"/>
  <c r="DY67" i="58"/>
  <c r="DV67" i="58"/>
  <c r="DS67" i="58"/>
  <c r="DP67" i="58"/>
  <c r="DM67" i="58"/>
  <c r="DJ67" i="58"/>
  <c r="DF67" i="58"/>
  <c r="DC67" i="58"/>
  <c r="CX67" i="58"/>
  <c r="CT67" i="58"/>
  <c r="CO67" i="58"/>
  <c r="CK67" i="58"/>
  <c r="CG67" i="58"/>
  <c r="CD67" i="58"/>
  <c r="CA67" i="58"/>
  <c r="BW67" i="58"/>
  <c r="BX67" i="58" s="1"/>
  <c r="BS67" i="58"/>
  <c r="BO67" i="58"/>
  <c r="BL67" i="58"/>
  <c r="BG67" i="58"/>
  <c r="BD67" i="58"/>
  <c r="BA67" i="58"/>
  <c r="AX67" i="58"/>
  <c r="AT67" i="58"/>
  <c r="AQ67" i="58"/>
  <c r="AM67" i="58"/>
  <c r="AJ67" i="58"/>
  <c r="AG67" i="58"/>
  <c r="AD67" i="58"/>
  <c r="AA67" i="58"/>
  <c r="V67" i="58"/>
  <c r="Q67" i="58"/>
  <c r="N67" i="58"/>
  <c r="L67" i="58"/>
  <c r="J67" i="58"/>
  <c r="FW282" i="58"/>
  <c r="FS282" i="58"/>
  <c r="FO282" i="58"/>
  <c r="FJ282" i="58"/>
  <c r="FE282" i="58"/>
  <c r="FB282" i="58"/>
  <c r="EX282" i="58"/>
  <c r="ET282" i="58"/>
  <c r="EP282" i="58"/>
  <c r="EJ282" i="58"/>
  <c r="EF282" i="58"/>
  <c r="EB282" i="58"/>
  <c r="DY282" i="58"/>
  <c r="DV282" i="58"/>
  <c r="DS282" i="58"/>
  <c r="DP282" i="58"/>
  <c r="DM282" i="58"/>
  <c r="DJ282" i="58"/>
  <c r="DF282" i="58"/>
  <c r="DC282" i="58"/>
  <c r="CX282" i="58"/>
  <c r="CT282" i="58"/>
  <c r="CO282" i="58"/>
  <c r="CK282" i="58"/>
  <c r="CG282" i="58"/>
  <c r="CD282" i="58"/>
  <c r="CA282" i="58"/>
  <c r="BW282" i="58"/>
  <c r="BS282" i="58"/>
  <c r="BO282" i="58"/>
  <c r="BL282" i="58"/>
  <c r="BG282" i="58"/>
  <c r="BD282" i="58"/>
  <c r="BA282" i="58"/>
  <c r="AX282" i="58"/>
  <c r="AT282" i="58"/>
  <c r="AQ282" i="58"/>
  <c r="AM282" i="58"/>
  <c r="AJ282" i="58"/>
  <c r="AG282" i="58"/>
  <c r="AD282" i="58"/>
  <c r="AA282" i="58"/>
  <c r="V282" i="58"/>
  <c r="Q282" i="58"/>
  <c r="N282" i="58"/>
  <c r="L282" i="58"/>
  <c r="J282" i="58"/>
  <c r="FW37" i="58"/>
  <c r="FS37" i="58"/>
  <c r="FO37" i="58"/>
  <c r="FJ37" i="58"/>
  <c r="FE37" i="58"/>
  <c r="FB37" i="58"/>
  <c r="EX37" i="58"/>
  <c r="ET37" i="58"/>
  <c r="EP37" i="58"/>
  <c r="EJ37" i="58"/>
  <c r="EF37" i="58"/>
  <c r="EB37" i="58"/>
  <c r="DY37" i="58"/>
  <c r="DV37" i="58"/>
  <c r="DS37" i="58"/>
  <c r="DP37" i="58"/>
  <c r="DM37" i="58"/>
  <c r="DJ37" i="58"/>
  <c r="DF37" i="58"/>
  <c r="DC37" i="58"/>
  <c r="CX37" i="58"/>
  <c r="CT37" i="58"/>
  <c r="CO37" i="58"/>
  <c r="CK37" i="58"/>
  <c r="CG37" i="58"/>
  <c r="CD37" i="58"/>
  <c r="CA37" i="58"/>
  <c r="BW37" i="58"/>
  <c r="BS37" i="58"/>
  <c r="BO37" i="58"/>
  <c r="BL37" i="58"/>
  <c r="BG37" i="58"/>
  <c r="BD37" i="58"/>
  <c r="BA37" i="58"/>
  <c r="AX37" i="58"/>
  <c r="AT37" i="58"/>
  <c r="AQ37" i="58"/>
  <c r="AM37" i="58"/>
  <c r="AJ37" i="58"/>
  <c r="AG37" i="58"/>
  <c r="AD37" i="58"/>
  <c r="AA37" i="58"/>
  <c r="V37" i="58"/>
  <c r="Q37" i="58"/>
  <c r="N37" i="58"/>
  <c r="L37" i="58"/>
  <c r="J37" i="58"/>
  <c r="FW163" i="58"/>
  <c r="FS163" i="58"/>
  <c r="FO163" i="58"/>
  <c r="FJ163" i="58"/>
  <c r="FE163" i="58"/>
  <c r="FB163" i="58"/>
  <c r="EX163" i="58"/>
  <c r="ET163" i="58"/>
  <c r="EP163" i="58"/>
  <c r="EJ163" i="58"/>
  <c r="EF163" i="58"/>
  <c r="EB163" i="58"/>
  <c r="DY163" i="58"/>
  <c r="DV163" i="58"/>
  <c r="DS163" i="58"/>
  <c r="DP163" i="58"/>
  <c r="DM163" i="58"/>
  <c r="DJ163" i="58"/>
  <c r="DF163" i="58"/>
  <c r="DC163" i="58"/>
  <c r="CX163" i="58"/>
  <c r="CT163" i="58"/>
  <c r="CY163" i="58" s="1"/>
  <c r="CO163" i="58"/>
  <c r="CK163" i="58"/>
  <c r="CG163" i="58"/>
  <c r="CD163" i="58"/>
  <c r="CA163" i="58"/>
  <c r="BW163" i="58"/>
  <c r="BS163" i="58"/>
  <c r="BO163" i="58"/>
  <c r="BL163" i="58"/>
  <c r="BG163" i="58"/>
  <c r="BD163" i="58"/>
  <c r="BA163" i="58"/>
  <c r="AX163" i="58"/>
  <c r="AT163" i="58"/>
  <c r="AQ163" i="58"/>
  <c r="AM163" i="58"/>
  <c r="AJ163" i="58"/>
  <c r="AG163" i="58"/>
  <c r="AD163" i="58"/>
  <c r="AA163" i="58"/>
  <c r="V163" i="58"/>
  <c r="Q163" i="58"/>
  <c r="N163" i="58"/>
  <c r="L163" i="58"/>
  <c r="J163" i="58"/>
  <c r="FW236" i="58"/>
  <c r="FS236" i="58"/>
  <c r="FO236" i="58"/>
  <c r="FJ236" i="58"/>
  <c r="FE236" i="58"/>
  <c r="FB236" i="58"/>
  <c r="EX236" i="58"/>
  <c r="ET236" i="58"/>
  <c r="EP236" i="58"/>
  <c r="EJ236" i="58"/>
  <c r="EF236" i="58"/>
  <c r="EK236" i="58" s="1"/>
  <c r="EB236" i="58"/>
  <c r="DY236" i="58"/>
  <c r="DV236" i="58"/>
  <c r="DS236" i="58"/>
  <c r="DP236" i="58"/>
  <c r="DM236" i="58"/>
  <c r="DJ236" i="58"/>
  <c r="DF236" i="58"/>
  <c r="DC236" i="58"/>
  <c r="CX236" i="58"/>
  <c r="CT236" i="58"/>
  <c r="CO236" i="58"/>
  <c r="CK236" i="58"/>
  <c r="CG236" i="58"/>
  <c r="CD236" i="58"/>
  <c r="CA236" i="58"/>
  <c r="BX236" i="58"/>
  <c r="BW236" i="58"/>
  <c r="BS236" i="58"/>
  <c r="BO236" i="58"/>
  <c r="BL236" i="58"/>
  <c r="BG236" i="58"/>
  <c r="BD236" i="58"/>
  <c r="BA236" i="58"/>
  <c r="AX236" i="58"/>
  <c r="AT236" i="58"/>
  <c r="AQ236" i="58"/>
  <c r="AM236" i="58"/>
  <c r="AJ236" i="58"/>
  <c r="AG236" i="58"/>
  <c r="AD236" i="58"/>
  <c r="AA236" i="58"/>
  <c r="V236" i="58"/>
  <c r="Q236" i="58"/>
  <c r="N236" i="58"/>
  <c r="L236" i="58"/>
  <c r="J236" i="58"/>
  <c r="FW62" i="58"/>
  <c r="FS62" i="58"/>
  <c r="FO62" i="58"/>
  <c r="FJ62" i="58"/>
  <c r="FE62" i="58"/>
  <c r="FB62" i="58"/>
  <c r="EX62" i="58"/>
  <c r="ET62" i="58"/>
  <c r="EP62" i="58"/>
  <c r="EJ62" i="58"/>
  <c r="EF62" i="58"/>
  <c r="EB62" i="58"/>
  <c r="DY62" i="58"/>
  <c r="DV62" i="58"/>
  <c r="DS62" i="58"/>
  <c r="DP62" i="58"/>
  <c r="DM62" i="58"/>
  <c r="DJ62" i="58"/>
  <c r="DF62" i="58"/>
  <c r="DC62" i="58"/>
  <c r="CX62" i="58"/>
  <c r="CT62" i="58"/>
  <c r="CO62" i="58"/>
  <c r="CK62" i="58"/>
  <c r="CG62" i="58"/>
  <c r="CD62" i="58"/>
  <c r="CA62" i="58"/>
  <c r="BW62" i="58"/>
  <c r="BS62" i="58"/>
  <c r="BO62" i="58"/>
  <c r="BL62" i="58"/>
  <c r="BG62" i="58"/>
  <c r="BD62" i="58"/>
  <c r="BA62" i="58"/>
  <c r="AX62" i="58"/>
  <c r="AT62" i="58"/>
  <c r="AQ62" i="58"/>
  <c r="AM62" i="58"/>
  <c r="AJ62" i="58"/>
  <c r="AG62" i="58"/>
  <c r="AD62" i="58"/>
  <c r="AA62" i="58"/>
  <c r="V62" i="58"/>
  <c r="Q62" i="58"/>
  <c r="N62" i="58"/>
  <c r="L62" i="58"/>
  <c r="J62" i="58"/>
  <c r="FW50" i="58"/>
  <c r="FS50" i="58"/>
  <c r="FO50" i="58"/>
  <c r="FJ50" i="58"/>
  <c r="FE50" i="58"/>
  <c r="FB50" i="58"/>
  <c r="EX50" i="58"/>
  <c r="ET50" i="58"/>
  <c r="EP50" i="58"/>
  <c r="EJ50" i="58"/>
  <c r="EF50" i="58"/>
  <c r="EB50" i="58"/>
  <c r="DY50" i="58"/>
  <c r="DV50" i="58"/>
  <c r="DS50" i="58"/>
  <c r="DP50" i="58"/>
  <c r="DM50" i="58"/>
  <c r="DJ50" i="58"/>
  <c r="DF50" i="58"/>
  <c r="DC50" i="58"/>
  <c r="CX50" i="58"/>
  <c r="CY50" i="58" s="1"/>
  <c r="CT50" i="58"/>
  <c r="CO50" i="58"/>
  <c r="CK50" i="58"/>
  <c r="CG50" i="58"/>
  <c r="CD50" i="58"/>
  <c r="CA50" i="58"/>
  <c r="BW50" i="58"/>
  <c r="BS50" i="58"/>
  <c r="BO50" i="58"/>
  <c r="BL50" i="58"/>
  <c r="BG50" i="58"/>
  <c r="BD50" i="58"/>
  <c r="BA50" i="58"/>
  <c r="AX50" i="58"/>
  <c r="AT50" i="58"/>
  <c r="AQ50" i="58"/>
  <c r="AM50" i="58"/>
  <c r="AJ50" i="58"/>
  <c r="AG50" i="58"/>
  <c r="AD50" i="58"/>
  <c r="AA50" i="58"/>
  <c r="V50" i="58"/>
  <c r="Q50" i="58"/>
  <c r="N50" i="58"/>
  <c r="L50" i="58"/>
  <c r="J50" i="58"/>
  <c r="FW287" i="58"/>
  <c r="FS287" i="58"/>
  <c r="FO287" i="58"/>
  <c r="FJ287" i="58"/>
  <c r="FE287" i="58"/>
  <c r="FB287" i="58"/>
  <c r="EX287" i="58"/>
  <c r="ET287" i="58"/>
  <c r="EP287" i="58"/>
  <c r="EJ287" i="58"/>
  <c r="EF287" i="58"/>
  <c r="EB287" i="58"/>
  <c r="DY287" i="58"/>
  <c r="DV287" i="58"/>
  <c r="DS287" i="58"/>
  <c r="DP287" i="58"/>
  <c r="DM287" i="58"/>
  <c r="DJ287" i="58"/>
  <c r="DF287" i="58"/>
  <c r="DC287" i="58"/>
  <c r="CX287" i="58"/>
  <c r="CT287" i="58"/>
  <c r="CO287" i="58"/>
  <c r="CK287" i="58"/>
  <c r="CG287" i="58"/>
  <c r="CD287" i="58"/>
  <c r="CA287" i="58"/>
  <c r="BW287" i="58"/>
  <c r="BS287" i="58"/>
  <c r="BO287" i="58"/>
  <c r="BL287" i="58"/>
  <c r="BG287" i="58"/>
  <c r="BD287" i="58"/>
  <c r="BA287" i="58"/>
  <c r="AX287" i="58"/>
  <c r="AT287" i="58"/>
  <c r="AQ287" i="58"/>
  <c r="AM287" i="58"/>
  <c r="AJ287" i="58"/>
  <c r="AG287" i="58"/>
  <c r="AD287" i="58"/>
  <c r="AA287" i="58"/>
  <c r="V287" i="58"/>
  <c r="Q287" i="58"/>
  <c r="N287" i="58"/>
  <c r="L287" i="58"/>
  <c r="J287" i="58"/>
  <c r="FW2" i="58"/>
  <c r="FS2" i="58"/>
  <c r="FO2" i="58"/>
  <c r="FJ2" i="58"/>
  <c r="FE2" i="58"/>
  <c r="FB2" i="58"/>
  <c r="EX2" i="58"/>
  <c r="ET2" i="58"/>
  <c r="EP2" i="58"/>
  <c r="EJ2" i="58"/>
  <c r="EF2" i="58"/>
  <c r="EB2" i="58"/>
  <c r="DY2" i="58"/>
  <c r="DV2" i="58"/>
  <c r="DS2" i="58"/>
  <c r="DP2" i="58"/>
  <c r="DM2" i="58"/>
  <c r="DJ2" i="58"/>
  <c r="DF2" i="58"/>
  <c r="DC2" i="58"/>
  <c r="CX2" i="58"/>
  <c r="CT2" i="58"/>
  <c r="CO2" i="58"/>
  <c r="CK2" i="58"/>
  <c r="CG2" i="58"/>
  <c r="CD2" i="58"/>
  <c r="CA2" i="58"/>
  <c r="BW2" i="58"/>
  <c r="BS2" i="58"/>
  <c r="BX2" i="58" s="1"/>
  <c r="BO2" i="58"/>
  <c r="BL2" i="58"/>
  <c r="BG2" i="58"/>
  <c r="BD2" i="58"/>
  <c r="BA2" i="58"/>
  <c r="AX2" i="58"/>
  <c r="AT2" i="58"/>
  <c r="AQ2" i="58"/>
  <c r="AM2" i="58"/>
  <c r="AJ2" i="58"/>
  <c r="AG2" i="58"/>
  <c r="AD2" i="58"/>
  <c r="AA2" i="58"/>
  <c r="V2" i="58"/>
  <c r="Q2" i="58"/>
  <c r="N2" i="58"/>
  <c r="L2" i="58"/>
  <c r="J2" i="58"/>
  <c r="FW266" i="58"/>
  <c r="FS266" i="58"/>
  <c r="FO266" i="58"/>
  <c r="FJ266" i="58"/>
  <c r="FE266" i="58"/>
  <c r="FB266" i="58"/>
  <c r="EX266" i="58"/>
  <c r="ET266" i="58"/>
  <c r="EP266" i="58"/>
  <c r="EJ266" i="58"/>
  <c r="EF266" i="58"/>
  <c r="EB266" i="58"/>
  <c r="DY266" i="58"/>
  <c r="DV266" i="58"/>
  <c r="DS266" i="58"/>
  <c r="DP266" i="58"/>
  <c r="DM266" i="58"/>
  <c r="DJ266" i="58"/>
  <c r="DF266" i="58"/>
  <c r="DC266" i="58"/>
  <c r="CX266" i="58"/>
  <c r="CT266" i="58"/>
  <c r="CO266" i="58"/>
  <c r="CK266" i="58"/>
  <c r="CG266" i="58"/>
  <c r="CD266" i="58"/>
  <c r="CA266" i="58"/>
  <c r="BW266" i="58"/>
  <c r="BS266" i="58"/>
  <c r="BO266" i="58"/>
  <c r="BL266" i="58"/>
  <c r="BG266" i="58"/>
  <c r="BD266" i="58"/>
  <c r="BA266" i="58"/>
  <c r="AX266" i="58"/>
  <c r="AT266" i="58"/>
  <c r="AQ266" i="58"/>
  <c r="AM266" i="58"/>
  <c r="AJ266" i="58"/>
  <c r="AG266" i="58"/>
  <c r="AD266" i="58"/>
  <c r="AA266" i="58"/>
  <c r="V266" i="58"/>
  <c r="Q266" i="58"/>
  <c r="N266" i="58"/>
  <c r="L266" i="58"/>
  <c r="J266" i="58"/>
  <c r="FW177" i="58"/>
  <c r="FS177" i="58"/>
  <c r="FO177" i="58"/>
  <c r="FJ177" i="58"/>
  <c r="FE177" i="58"/>
  <c r="FB177" i="58"/>
  <c r="EX177" i="58"/>
  <c r="ET177" i="58"/>
  <c r="EP177" i="58"/>
  <c r="EJ177" i="58"/>
  <c r="EF177" i="58"/>
  <c r="EK177" i="58" s="1"/>
  <c r="EB177" i="58"/>
  <c r="DY177" i="58"/>
  <c r="DV177" i="58"/>
  <c r="DS177" i="58"/>
  <c r="DP177" i="58"/>
  <c r="DM177" i="58"/>
  <c r="DJ177" i="58"/>
  <c r="DF177" i="58"/>
  <c r="DC177" i="58"/>
  <c r="CX177" i="58"/>
  <c r="CY177" i="58" s="1"/>
  <c r="CT177" i="58"/>
  <c r="CO177" i="58"/>
  <c r="CK177" i="58"/>
  <c r="CG177" i="58"/>
  <c r="CD177" i="58"/>
  <c r="CA177" i="58"/>
  <c r="BW177" i="58"/>
  <c r="BS177" i="58"/>
  <c r="BO177" i="58"/>
  <c r="BL177" i="58"/>
  <c r="BG177" i="58"/>
  <c r="BD177" i="58"/>
  <c r="BA177" i="58"/>
  <c r="AX177" i="58"/>
  <c r="AT177" i="58"/>
  <c r="AQ177" i="58"/>
  <c r="AM177" i="58"/>
  <c r="AJ177" i="58"/>
  <c r="AG177" i="58"/>
  <c r="AD177" i="58"/>
  <c r="AA177" i="58"/>
  <c r="V177" i="58"/>
  <c r="Q177" i="58"/>
  <c r="N177" i="58"/>
  <c r="L177" i="58"/>
  <c r="J177" i="58"/>
  <c r="FW92" i="58"/>
  <c r="FS92" i="58"/>
  <c r="FO92" i="58"/>
  <c r="FJ92" i="58"/>
  <c r="FE92" i="58"/>
  <c r="FB92" i="58"/>
  <c r="EX92" i="58"/>
  <c r="ET92" i="58"/>
  <c r="EP92" i="58"/>
  <c r="EJ92" i="58"/>
  <c r="EF92" i="58"/>
  <c r="EB92" i="58"/>
  <c r="DY92" i="58"/>
  <c r="DV92" i="58"/>
  <c r="DS92" i="58"/>
  <c r="DP92" i="58"/>
  <c r="DM92" i="58"/>
  <c r="DJ92" i="58"/>
  <c r="DF92" i="58"/>
  <c r="DC92" i="58"/>
  <c r="CX92" i="58"/>
  <c r="CT92" i="58"/>
  <c r="CO92" i="58"/>
  <c r="CK92" i="58"/>
  <c r="CG92" i="58"/>
  <c r="CD92" i="58"/>
  <c r="CA92" i="58"/>
  <c r="BW92" i="58"/>
  <c r="BS92" i="58"/>
  <c r="BO92" i="58"/>
  <c r="BL92" i="58"/>
  <c r="BG92" i="58"/>
  <c r="BD92" i="58"/>
  <c r="BA92" i="58"/>
  <c r="AX92" i="58"/>
  <c r="AT92" i="58"/>
  <c r="AQ92" i="58"/>
  <c r="AM92" i="58"/>
  <c r="AJ92" i="58"/>
  <c r="AG92" i="58"/>
  <c r="AD92" i="58"/>
  <c r="AA92" i="58"/>
  <c r="V92" i="58"/>
  <c r="Q92" i="58"/>
  <c r="N92" i="58"/>
  <c r="L92" i="58"/>
  <c r="J92" i="58"/>
  <c r="FW240" i="58"/>
  <c r="FS240" i="58"/>
  <c r="FO240" i="58"/>
  <c r="FJ240" i="58"/>
  <c r="FE240" i="58"/>
  <c r="FB240" i="58"/>
  <c r="EX240" i="58"/>
  <c r="ET240" i="58"/>
  <c r="EP240" i="58"/>
  <c r="EJ240" i="58"/>
  <c r="EF240" i="58"/>
  <c r="EB240" i="58"/>
  <c r="DY240" i="58"/>
  <c r="DV240" i="58"/>
  <c r="DS240" i="58"/>
  <c r="DP240" i="58"/>
  <c r="DM240" i="58"/>
  <c r="DJ240" i="58"/>
  <c r="DF240" i="58"/>
  <c r="DC240" i="58"/>
  <c r="CX240" i="58"/>
  <c r="CT240" i="58"/>
  <c r="CO240" i="58"/>
  <c r="CK240" i="58"/>
  <c r="CG240" i="58"/>
  <c r="CD240" i="58"/>
  <c r="CA240" i="58"/>
  <c r="BW240" i="58"/>
  <c r="BS240" i="58"/>
  <c r="BX240" i="58" s="1"/>
  <c r="BO240" i="58"/>
  <c r="BL240" i="58"/>
  <c r="BG240" i="58"/>
  <c r="BD240" i="58"/>
  <c r="BA240" i="58"/>
  <c r="AX240" i="58"/>
  <c r="AT240" i="58"/>
  <c r="AQ240" i="58"/>
  <c r="AM240" i="58"/>
  <c r="AJ240" i="58"/>
  <c r="AG240" i="58"/>
  <c r="AD240" i="58"/>
  <c r="AA240" i="58"/>
  <c r="V240" i="58"/>
  <c r="Q240" i="58"/>
  <c r="N240" i="58"/>
  <c r="L240" i="58"/>
  <c r="J240" i="58"/>
  <c r="FW186" i="58"/>
  <c r="FS186" i="58"/>
  <c r="FO186" i="58"/>
  <c r="FJ186" i="58"/>
  <c r="FE186" i="58"/>
  <c r="FB186" i="58"/>
  <c r="EX186" i="58"/>
  <c r="ET186" i="58"/>
  <c r="EP186" i="58"/>
  <c r="EJ186" i="58"/>
  <c r="EF186" i="58"/>
  <c r="EB186" i="58"/>
  <c r="DY186" i="58"/>
  <c r="DV186" i="58"/>
  <c r="DS186" i="58"/>
  <c r="DP186" i="58"/>
  <c r="DM186" i="58"/>
  <c r="DJ186" i="58"/>
  <c r="DF186" i="58"/>
  <c r="DC186" i="58"/>
  <c r="CX186" i="58"/>
  <c r="CT186" i="58"/>
  <c r="CO186" i="58"/>
  <c r="CK186" i="58"/>
  <c r="CG186" i="58"/>
  <c r="CD186" i="58"/>
  <c r="CA186" i="58"/>
  <c r="BW186" i="58"/>
  <c r="BS186" i="58"/>
  <c r="BO186" i="58"/>
  <c r="BL186" i="58"/>
  <c r="BG186" i="58"/>
  <c r="BD186" i="58"/>
  <c r="BA186" i="58"/>
  <c r="AX186" i="58"/>
  <c r="AT186" i="58"/>
  <c r="AQ186" i="58"/>
  <c r="AM186" i="58"/>
  <c r="AJ186" i="58"/>
  <c r="AG186" i="58"/>
  <c r="AD186" i="58"/>
  <c r="AA186" i="58"/>
  <c r="V186" i="58"/>
  <c r="Q186" i="58"/>
  <c r="N186" i="58"/>
  <c r="L186" i="58"/>
  <c r="J186" i="58"/>
  <c r="FW75" i="58"/>
  <c r="FS75" i="58"/>
  <c r="FO75" i="58"/>
  <c r="FJ75" i="58"/>
  <c r="FE75" i="58"/>
  <c r="FB75" i="58"/>
  <c r="EX75" i="58"/>
  <c r="ET75" i="58"/>
  <c r="EP75" i="58"/>
  <c r="EJ75" i="58"/>
  <c r="EF75" i="58"/>
  <c r="EK75" i="58" s="1"/>
  <c r="EB75" i="58"/>
  <c r="DY75" i="58"/>
  <c r="DV75" i="58"/>
  <c r="DS75" i="58"/>
  <c r="DP75" i="58"/>
  <c r="DM75" i="58"/>
  <c r="DJ75" i="58"/>
  <c r="DF75" i="58"/>
  <c r="DC75" i="58"/>
  <c r="CX75" i="58"/>
  <c r="CT75" i="58"/>
  <c r="CO75" i="58"/>
  <c r="CP75" i="58" s="1"/>
  <c r="CK75" i="58"/>
  <c r="CG75" i="58"/>
  <c r="CD75" i="58"/>
  <c r="CA75" i="58"/>
  <c r="BW75" i="58"/>
  <c r="BS75" i="58"/>
  <c r="BO75" i="58"/>
  <c r="BL75" i="58"/>
  <c r="BG75" i="58"/>
  <c r="BD75" i="58"/>
  <c r="BA75" i="58"/>
  <c r="AX75" i="58"/>
  <c r="AT75" i="58"/>
  <c r="AQ75" i="58"/>
  <c r="AM75" i="58"/>
  <c r="AJ75" i="58"/>
  <c r="AG75" i="58"/>
  <c r="AD75" i="58"/>
  <c r="AA75" i="58"/>
  <c r="V75" i="58"/>
  <c r="Q75" i="58"/>
  <c r="N75" i="58"/>
  <c r="L75" i="58"/>
  <c r="J75" i="58"/>
  <c r="FW284" i="58"/>
  <c r="FS284" i="58"/>
  <c r="FO284" i="58"/>
  <c r="FJ284" i="58"/>
  <c r="FX284" i="58" s="1"/>
  <c r="FE284" i="58"/>
  <c r="FB284" i="58"/>
  <c r="EX284" i="58"/>
  <c r="ET284" i="58"/>
  <c r="FF284" i="58" s="1"/>
  <c r="EP284" i="58"/>
  <c r="EJ284" i="58"/>
  <c r="EF284" i="58"/>
  <c r="EB284" i="58"/>
  <c r="DY284" i="58"/>
  <c r="DV284" i="58"/>
  <c r="DS284" i="58"/>
  <c r="DP284" i="58"/>
  <c r="DM284" i="58"/>
  <c r="DJ284" i="58"/>
  <c r="DF284" i="58"/>
  <c r="DC284" i="58"/>
  <c r="CX284" i="58"/>
  <c r="CT284" i="58"/>
  <c r="CO284" i="58"/>
  <c r="CK284" i="58"/>
  <c r="CG284" i="58"/>
  <c r="CD284" i="58"/>
  <c r="CA284" i="58"/>
  <c r="BW284" i="58"/>
  <c r="BX284" i="58" s="1"/>
  <c r="BS284" i="58"/>
  <c r="BO284" i="58"/>
  <c r="BL284" i="58"/>
  <c r="BG284" i="58"/>
  <c r="BD284" i="58"/>
  <c r="BA284" i="58"/>
  <c r="AX284" i="58"/>
  <c r="AT284" i="58"/>
  <c r="AQ284" i="58"/>
  <c r="AM284" i="58"/>
  <c r="AJ284" i="58"/>
  <c r="AG284" i="58"/>
  <c r="AD284" i="58"/>
  <c r="AA284" i="58"/>
  <c r="V284" i="58"/>
  <c r="Q284" i="58"/>
  <c r="N284" i="58"/>
  <c r="L284" i="58"/>
  <c r="J284" i="58"/>
  <c r="FW223" i="58"/>
  <c r="FS223" i="58"/>
  <c r="FO223" i="58"/>
  <c r="FJ223" i="58"/>
  <c r="FE223" i="58"/>
  <c r="FB223" i="58"/>
  <c r="EX223" i="58"/>
  <c r="ET223" i="58"/>
  <c r="EP223" i="58"/>
  <c r="EJ223" i="58"/>
  <c r="EF223" i="58"/>
  <c r="EB223" i="58"/>
  <c r="DY223" i="58"/>
  <c r="DV223" i="58"/>
  <c r="DS223" i="58"/>
  <c r="DP223" i="58"/>
  <c r="DM223" i="58"/>
  <c r="DJ223" i="58"/>
  <c r="DF223" i="58"/>
  <c r="DC223" i="58"/>
  <c r="CX223" i="58"/>
  <c r="CT223" i="58"/>
  <c r="CO223" i="58"/>
  <c r="CK223" i="58"/>
  <c r="CG223" i="58"/>
  <c r="CD223" i="58"/>
  <c r="CA223" i="58"/>
  <c r="BW223" i="58"/>
  <c r="BS223" i="58"/>
  <c r="BX223" i="58" s="1"/>
  <c r="BO223" i="58"/>
  <c r="BL223" i="58"/>
  <c r="BG223" i="58"/>
  <c r="BD223" i="58"/>
  <c r="BA223" i="58"/>
  <c r="AX223" i="58"/>
  <c r="AT223" i="58"/>
  <c r="AQ223" i="58"/>
  <c r="AM223" i="58"/>
  <c r="AJ223" i="58"/>
  <c r="AG223" i="58"/>
  <c r="AD223" i="58"/>
  <c r="AA223" i="58"/>
  <c r="V223" i="58"/>
  <c r="Q223" i="58"/>
  <c r="N223" i="58"/>
  <c r="L223" i="58"/>
  <c r="J223" i="58"/>
  <c r="FW165" i="58"/>
  <c r="FS165" i="58"/>
  <c r="FO165" i="58"/>
  <c r="FJ165" i="58"/>
  <c r="FE165" i="58"/>
  <c r="FB165" i="58"/>
  <c r="EX165" i="58"/>
  <c r="ET165" i="58"/>
  <c r="EP165" i="58"/>
  <c r="EJ165" i="58"/>
  <c r="EF165" i="58"/>
  <c r="EB165" i="58"/>
  <c r="DY165" i="58"/>
  <c r="DV165" i="58"/>
  <c r="DS165" i="58"/>
  <c r="DP165" i="58"/>
  <c r="DM165" i="58"/>
  <c r="DJ165" i="58"/>
  <c r="DF165" i="58"/>
  <c r="DC165" i="58"/>
  <c r="CX165" i="58"/>
  <c r="CT165" i="58"/>
  <c r="CO165" i="58"/>
  <c r="CK165" i="58"/>
  <c r="CG165" i="58"/>
  <c r="CD165" i="58"/>
  <c r="CA165" i="58"/>
  <c r="BW165" i="58"/>
  <c r="BS165" i="58"/>
  <c r="BO165" i="58"/>
  <c r="BL165" i="58"/>
  <c r="BG165" i="58"/>
  <c r="BD165" i="58"/>
  <c r="BA165" i="58"/>
  <c r="AX165" i="58"/>
  <c r="AT165" i="58"/>
  <c r="AQ165" i="58"/>
  <c r="AM165" i="58"/>
  <c r="AJ165" i="58"/>
  <c r="AG165" i="58"/>
  <c r="AD165" i="58"/>
  <c r="AA165" i="58"/>
  <c r="V165" i="58"/>
  <c r="Q165" i="58"/>
  <c r="N165" i="58"/>
  <c r="L165" i="58"/>
  <c r="J165" i="58"/>
  <c r="FW8" i="58"/>
  <c r="FS8" i="58"/>
  <c r="FO8" i="58"/>
  <c r="FJ8" i="58"/>
  <c r="FE8" i="58"/>
  <c r="FB8" i="58"/>
  <c r="EX8" i="58"/>
  <c r="ET8" i="58"/>
  <c r="EP8" i="58"/>
  <c r="EJ8" i="58"/>
  <c r="EF8" i="58"/>
  <c r="EB8" i="58"/>
  <c r="DY8" i="58"/>
  <c r="DV8" i="58"/>
  <c r="DS8" i="58"/>
  <c r="DP8" i="58"/>
  <c r="DM8" i="58"/>
  <c r="DJ8" i="58"/>
  <c r="DF8" i="58"/>
  <c r="DC8" i="58"/>
  <c r="CX8" i="58"/>
  <c r="CT8" i="58"/>
  <c r="CO8" i="58"/>
  <c r="CP8" i="58" s="1"/>
  <c r="CK8" i="58"/>
  <c r="CG8" i="58"/>
  <c r="CD8" i="58"/>
  <c r="CA8" i="58"/>
  <c r="BW8" i="58"/>
  <c r="BS8" i="58"/>
  <c r="BO8" i="58"/>
  <c r="BL8" i="58"/>
  <c r="BG8" i="58"/>
  <c r="BD8" i="58"/>
  <c r="BA8" i="58"/>
  <c r="AX8" i="58"/>
  <c r="AT8" i="58"/>
  <c r="AQ8" i="58"/>
  <c r="AM8" i="58"/>
  <c r="AJ8" i="58"/>
  <c r="AG8" i="58"/>
  <c r="AD8" i="58"/>
  <c r="AA8" i="58"/>
  <c r="V8" i="58"/>
  <c r="Q8" i="58"/>
  <c r="N8" i="58"/>
  <c r="L8" i="58"/>
  <c r="J8" i="58"/>
  <c r="FW183" i="58"/>
  <c r="FS183" i="58"/>
  <c r="FO183" i="58"/>
  <c r="FJ183" i="58"/>
  <c r="FE183" i="58"/>
  <c r="FB183" i="58"/>
  <c r="EX183" i="58"/>
  <c r="ET183" i="58"/>
  <c r="EP183" i="58"/>
  <c r="EJ183" i="58"/>
  <c r="EF183" i="58"/>
  <c r="EK183" i="58" s="1"/>
  <c r="EB183" i="58"/>
  <c r="DY183" i="58"/>
  <c r="DV183" i="58"/>
  <c r="DS183" i="58"/>
  <c r="DP183" i="58"/>
  <c r="DM183" i="58"/>
  <c r="DJ183" i="58"/>
  <c r="DF183" i="58"/>
  <c r="DC183" i="58"/>
  <c r="CX183" i="58"/>
  <c r="CT183" i="58"/>
  <c r="CO183" i="58"/>
  <c r="CK183" i="58"/>
  <c r="CG183" i="58"/>
  <c r="CD183" i="58"/>
  <c r="CA183" i="58"/>
  <c r="BW183" i="58"/>
  <c r="BX183" i="58" s="1"/>
  <c r="BS183" i="58"/>
  <c r="BO183" i="58"/>
  <c r="BL183" i="58"/>
  <c r="BG183" i="58"/>
  <c r="BD183" i="58"/>
  <c r="BA183" i="58"/>
  <c r="AX183" i="58"/>
  <c r="AT183" i="58"/>
  <c r="AQ183" i="58"/>
  <c r="AM183" i="58"/>
  <c r="AJ183" i="58"/>
  <c r="AG183" i="58"/>
  <c r="AD183" i="58"/>
  <c r="AA183" i="58"/>
  <c r="V183" i="58"/>
  <c r="Q183" i="58"/>
  <c r="N183" i="58"/>
  <c r="L183" i="58"/>
  <c r="J183" i="58"/>
  <c r="FW232" i="58"/>
  <c r="FS232" i="58"/>
  <c r="FO232" i="58"/>
  <c r="FJ232" i="58"/>
  <c r="FE232" i="58"/>
  <c r="FB232" i="58"/>
  <c r="EX232" i="58"/>
  <c r="ET232" i="58"/>
  <c r="EP232" i="58"/>
  <c r="EJ232" i="58"/>
  <c r="EF232" i="58"/>
  <c r="EB232" i="58"/>
  <c r="DY232" i="58"/>
  <c r="DV232" i="58"/>
  <c r="DS232" i="58"/>
  <c r="DP232" i="58"/>
  <c r="DM232" i="58"/>
  <c r="DJ232" i="58"/>
  <c r="DF232" i="58"/>
  <c r="DC232" i="58"/>
  <c r="CX232" i="58"/>
  <c r="CT232" i="58"/>
  <c r="CO232" i="58"/>
  <c r="CK232" i="58"/>
  <c r="CP232" i="58" s="1"/>
  <c r="CG232" i="58"/>
  <c r="CD232" i="58"/>
  <c r="CA232" i="58"/>
  <c r="BW232" i="58"/>
  <c r="BS232" i="58"/>
  <c r="BX232" i="58" s="1"/>
  <c r="BO232" i="58"/>
  <c r="BL232" i="58"/>
  <c r="BG232" i="58"/>
  <c r="BD232" i="58"/>
  <c r="BA232" i="58"/>
  <c r="AX232" i="58"/>
  <c r="AT232" i="58"/>
  <c r="AQ232" i="58"/>
  <c r="AM232" i="58"/>
  <c r="AJ232" i="58"/>
  <c r="AG232" i="58"/>
  <c r="AD232" i="58"/>
  <c r="AA232" i="58"/>
  <c r="V232" i="58"/>
  <c r="Q232" i="58"/>
  <c r="N232" i="58"/>
  <c r="L232" i="58"/>
  <c r="J232" i="58"/>
  <c r="FW212" i="58"/>
  <c r="FS212" i="58"/>
  <c r="FO212" i="58"/>
  <c r="FJ212" i="58"/>
  <c r="FE212" i="58"/>
  <c r="FB212" i="58"/>
  <c r="EX212" i="58"/>
  <c r="ET212" i="58"/>
  <c r="EP212" i="58"/>
  <c r="EJ212" i="58"/>
  <c r="EF212" i="58"/>
  <c r="EB212" i="58"/>
  <c r="DY212" i="58"/>
  <c r="DV212" i="58"/>
  <c r="DS212" i="58"/>
  <c r="DP212" i="58"/>
  <c r="DM212" i="58"/>
  <c r="DJ212" i="58"/>
  <c r="DF212" i="58"/>
  <c r="DC212" i="58"/>
  <c r="CX212" i="58"/>
  <c r="CT212" i="58"/>
  <c r="CO212" i="58"/>
  <c r="CK212" i="58"/>
  <c r="CP212" i="58" s="1"/>
  <c r="CG212" i="58"/>
  <c r="CD212" i="58"/>
  <c r="CA212" i="58"/>
  <c r="BW212" i="58"/>
  <c r="BS212" i="58"/>
  <c r="BO212" i="58"/>
  <c r="BL212" i="58"/>
  <c r="BG212" i="58"/>
  <c r="BD212" i="58"/>
  <c r="BA212" i="58"/>
  <c r="AX212" i="58"/>
  <c r="AT212" i="58"/>
  <c r="AQ212" i="58"/>
  <c r="AM212" i="58"/>
  <c r="AJ212" i="58"/>
  <c r="AG212" i="58"/>
  <c r="AD212" i="58"/>
  <c r="AA212" i="58"/>
  <c r="V212" i="58"/>
  <c r="Q212" i="58"/>
  <c r="N212" i="58"/>
  <c r="L212" i="58"/>
  <c r="J212" i="58"/>
  <c r="FW23" i="58"/>
  <c r="FS23" i="58"/>
  <c r="FO23" i="58"/>
  <c r="FJ23" i="58"/>
  <c r="FE23" i="58"/>
  <c r="FB23" i="58"/>
  <c r="EX23" i="58"/>
  <c r="ET23" i="58"/>
  <c r="EP23" i="58"/>
  <c r="EJ23" i="58"/>
  <c r="EF23" i="58"/>
  <c r="EB23" i="58"/>
  <c r="DY23" i="58"/>
  <c r="DV23" i="58"/>
  <c r="DS23" i="58"/>
  <c r="DP23" i="58"/>
  <c r="DM23" i="58"/>
  <c r="DJ23" i="58"/>
  <c r="DF23" i="58"/>
  <c r="DC23" i="58"/>
  <c r="CX23" i="58"/>
  <c r="CT23" i="58"/>
  <c r="CO23" i="58"/>
  <c r="CK23" i="58"/>
  <c r="CG23" i="58"/>
  <c r="CD23" i="58"/>
  <c r="CA23" i="58"/>
  <c r="BW23" i="58"/>
  <c r="BS23" i="58"/>
  <c r="BO23" i="58"/>
  <c r="BL23" i="58"/>
  <c r="BG23" i="58"/>
  <c r="BD23" i="58"/>
  <c r="BA23" i="58"/>
  <c r="AX23" i="58"/>
  <c r="AT23" i="58"/>
  <c r="AQ23" i="58"/>
  <c r="AM23" i="58"/>
  <c r="AJ23" i="58"/>
  <c r="AG23" i="58"/>
  <c r="AD23" i="58"/>
  <c r="AA23" i="58"/>
  <c r="V23" i="58"/>
  <c r="Q23" i="58"/>
  <c r="N23" i="58"/>
  <c r="L23" i="58"/>
  <c r="J23" i="58"/>
  <c r="FW181" i="58"/>
  <c r="FS181" i="58"/>
  <c r="FO181" i="58"/>
  <c r="FJ181" i="58"/>
  <c r="FE181" i="58"/>
  <c r="FB181" i="58"/>
  <c r="EX181" i="58"/>
  <c r="ET181" i="58"/>
  <c r="EP181" i="58"/>
  <c r="EJ181" i="58"/>
  <c r="EF181" i="58"/>
  <c r="EB181" i="58"/>
  <c r="DY181" i="58"/>
  <c r="DV181" i="58"/>
  <c r="DS181" i="58"/>
  <c r="DP181" i="58"/>
  <c r="DM181" i="58"/>
  <c r="DJ181" i="58"/>
  <c r="DF181" i="58"/>
  <c r="DC181" i="58"/>
  <c r="CX181" i="58"/>
  <c r="CT181" i="58"/>
  <c r="CY181" i="58" s="1"/>
  <c r="CO181" i="58"/>
  <c r="CK181" i="58"/>
  <c r="CG181" i="58"/>
  <c r="CD181" i="58"/>
  <c r="CA181" i="58"/>
  <c r="BW181" i="58"/>
  <c r="BS181" i="58"/>
  <c r="BO181" i="58"/>
  <c r="BL181" i="58"/>
  <c r="BG181" i="58"/>
  <c r="BD181" i="58"/>
  <c r="BA181" i="58"/>
  <c r="AX181" i="58"/>
  <c r="AT181" i="58"/>
  <c r="AQ181" i="58"/>
  <c r="AM181" i="58"/>
  <c r="AJ181" i="58"/>
  <c r="AG181" i="58"/>
  <c r="AD181" i="58"/>
  <c r="AA181" i="58"/>
  <c r="V181" i="58"/>
  <c r="Q181" i="58"/>
  <c r="N181" i="58"/>
  <c r="L181" i="58"/>
  <c r="J181" i="58"/>
  <c r="FW95" i="58"/>
  <c r="FS95" i="58"/>
  <c r="FO95" i="58"/>
  <c r="FJ95" i="58"/>
  <c r="FE95" i="58"/>
  <c r="FB95" i="58"/>
  <c r="EX95" i="58"/>
  <c r="ET95" i="58"/>
  <c r="EP95" i="58"/>
  <c r="EJ95" i="58"/>
  <c r="EF95" i="58"/>
  <c r="EK95" i="58" s="1"/>
  <c r="EB95" i="58"/>
  <c r="DY95" i="58"/>
  <c r="DV95" i="58"/>
  <c r="DS95" i="58"/>
  <c r="DP95" i="58"/>
  <c r="DM95" i="58"/>
  <c r="DJ95" i="58"/>
  <c r="DF95" i="58"/>
  <c r="DC95" i="58"/>
  <c r="CX95" i="58"/>
  <c r="CT95" i="58"/>
  <c r="CO95" i="58"/>
  <c r="CK95" i="58"/>
  <c r="CG95" i="58"/>
  <c r="CD95" i="58"/>
  <c r="CA95" i="58"/>
  <c r="BW95" i="58"/>
  <c r="BX95" i="58" s="1"/>
  <c r="BS95" i="58"/>
  <c r="BO95" i="58"/>
  <c r="BL95" i="58"/>
  <c r="BG95" i="58"/>
  <c r="BD95" i="58"/>
  <c r="BA95" i="58"/>
  <c r="AX95" i="58"/>
  <c r="AT95" i="58"/>
  <c r="AQ95" i="58"/>
  <c r="AM95" i="58"/>
  <c r="AJ95" i="58"/>
  <c r="AG95" i="58"/>
  <c r="AD95" i="58"/>
  <c r="AA95" i="58"/>
  <c r="V95" i="58"/>
  <c r="Q95" i="58"/>
  <c r="N95" i="58"/>
  <c r="L95" i="58"/>
  <c r="J95" i="58"/>
  <c r="FW143" i="58"/>
  <c r="FS143" i="58"/>
  <c r="FO143" i="58"/>
  <c r="FJ143" i="58"/>
  <c r="FE143" i="58"/>
  <c r="FB143" i="58"/>
  <c r="EX143" i="58"/>
  <c r="ET143" i="58"/>
  <c r="EP143" i="58"/>
  <c r="EJ143" i="58"/>
  <c r="EF143" i="58"/>
  <c r="EK143" i="58" s="1"/>
  <c r="EB143" i="58"/>
  <c r="DY143" i="58"/>
  <c r="DV143" i="58"/>
  <c r="DS143" i="58"/>
  <c r="DP143" i="58"/>
  <c r="DM143" i="58"/>
  <c r="DJ143" i="58"/>
  <c r="DF143" i="58"/>
  <c r="DC143" i="58"/>
  <c r="CX143" i="58"/>
  <c r="CT143" i="58"/>
  <c r="CO143" i="58"/>
  <c r="CK143" i="58"/>
  <c r="CG143" i="58"/>
  <c r="CD143" i="58"/>
  <c r="CA143" i="58"/>
  <c r="BW143" i="58"/>
  <c r="BS143" i="58"/>
  <c r="BO143" i="58"/>
  <c r="BL143" i="58"/>
  <c r="BG143" i="58"/>
  <c r="BD143" i="58"/>
  <c r="BA143" i="58"/>
  <c r="AX143" i="58"/>
  <c r="AT143" i="58"/>
  <c r="AQ143" i="58"/>
  <c r="AM143" i="58"/>
  <c r="AJ143" i="58"/>
  <c r="AG143" i="58"/>
  <c r="AD143" i="58"/>
  <c r="AA143" i="58"/>
  <c r="V143" i="58"/>
  <c r="Q143" i="58"/>
  <c r="N143" i="58"/>
  <c r="L143" i="58"/>
  <c r="J143" i="58"/>
  <c r="FW44" i="58"/>
  <c r="FS44" i="58"/>
  <c r="FO44" i="58"/>
  <c r="FJ44" i="58"/>
  <c r="FE44" i="58"/>
  <c r="FB44" i="58"/>
  <c r="EX44" i="58"/>
  <c r="ET44" i="58"/>
  <c r="EP44" i="58"/>
  <c r="EJ44" i="58"/>
  <c r="EF44" i="58"/>
  <c r="EB44" i="58"/>
  <c r="DY44" i="58"/>
  <c r="DV44" i="58"/>
  <c r="DS44" i="58"/>
  <c r="DP44" i="58"/>
  <c r="DM44" i="58"/>
  <c r="DJ44" i="58"/>
  <c r="DF44" i="58"/>
  <c r="DC44" i="58"/>
  <c r="CX44" i="58"/>
  <c r="CT44" i="58"/>
  <c r="CO44" i="58"/>
  <c r="CK44" i="58"/>
  <c r="CG44" i="58"/>
  <c r="CD44" i="58"/>
  <c r="CA44" i="58"/>
  <c r="BW44" i="58"/>
  <c r="BS44" i="58"/>
  <c r="BO44" i="58"/>
  <c r="BL44" i="58"/>
  <c r="BG44" i="58"/>
  <c r="BD44" i="58"/>
  <c r="BA44" i="58"/>
  <c r="AX44" i="58"/>
  <c r="AT44" i="58"/>
  <c r="AQ44" i="58"/>
  <c r="AM44" i="58"/>
  <c r="AJ44" i="58"/>
  <c r="AG44" i="58"/>
  <c r="AD44" i="58"/>
  <c r="AA44" i="58"/>
  <c r="V44" i="58"/>
  <c r="Q44" i="58"/>
  <c r="N44" i="58"/>
  <c r="L44" i="58"/>
  <c r="J44" i="58"/>
  <c r="FW142" i="58"/>
  <c r="FS142" i="58"/>
  <c r="FO142" i="58"/>
  <c r="FJ142" i="58"/>
  <c r="FE142" i="58"/>
  <c r="FB142" i="58"/>
  <c r="EX142" i="58"/>
  <c r="ET142" i="58"/>
  <c r="EP142" i="58"/>
  <c r="EJ142" i="58"/>
  <c r="EF142" i="58"/>
  <c r="EB142" i="58"/>
  <c r="DY142" i="58"/>
  <c r="DV142" i="58"/>
  <c r="DS142" i="58"/>
  <c r="DP142" i="58"/>
  <c r="DM142" i="58"/>
  <c r="DJ142" i="58"/>
  <c r="DF142" i="58"/>
  <c r="DC142" i="58"/>
  <c r="CX142" i="58"/>
  <c r="CT142" i="58"/>
  <c r="CO142" i="58"/>
  <c r="CK142" i="58"/>
  <c r="CG142" i="58"/>
  <c r="CD142" i="58"/>
  <c r="CA142" i="58"/>
  <c r="BW142" i="58"/>
  <c r="BS142" i="58"/>
  <c r="BO142" i="58"/>
  <c r="BL142" i="58"/>
  <c r="BG142" i="58"/>
  <c r="BD142" i="58"/>
  <c r="BA142" i="58"/>
  <c r="AX142" i="58"/>
  <c r="AT142" i="58"/>
  <c r="AQ142" i="58"/>
  <c r="AM142" i="58"/>
  <c r="AJ142" i="58"/>
  <c r="AG142" i="58"/>
  <c r="AD142" i="58"/>
  <c r="AA142" i="58"/>
  <c r="V142" i="58"/>
  <c r="Q142" i="58"/>
  <c r="N142" i="58"/>
  <c r="L142" i="58"/>
  <c r="J142" i="58"/>
  <c r="FW233" i="58"/>
  <c r="FS233" i="58"/>
  <c r="FO233" i="58"/>
  <c r="FJ233" i="58"/>
  <c r="FE233" i="58"/>
  <c r="FB233" i="58"/>
  <c r="EX233" i="58"/>
  <c r="ET233" i="58"/>
  <c r="EP233" i="58"/>
  <c r="EJ233" i="58"/>
  <c r="EF233" i="58"/>
  <c r="EB233" i="58"/>
  <c r="DY233" i="58"/>
  <c r="DV233" i="58"/>
  <c r="DS233" i="58"/>
  <c r="DP233" i="58"/>
  <c r="DM233" i="58"/>
  <c r="DJ233" i="58"/>
  <c r="DF233" i="58"/>
  <c r="DC233" i="58"/>
  <c r="CX233" i="58"/>
  <c r="CT233" i="58"/>
  <c r="CO233" i="58"/>
  <c r="CK233" i="58"/>
  <c r="CG233" i="58"/>
  <c r="CD233" i="58"/>
  <c r="CA233" i="58"/>
  <c r="BW233" i="58"/>
  <c r="BS233" i="58"/>
  <c r="BO233" i="58"/>
  <c r="BL233" i="58"/>
  <c r="BG233" i="58"/>
  <c r="BD233" i="58"/>
  <c r="BA233" i="58"/>
  <c r="AX233" i="58"/>
  <c r="AT233" i="58"/>
  <c r="AQ233" i="58"/>
  <c r="AM233" i="58"/>
  <c r="AJ233" i="58"/>
  <c r="AG233" i="58"/>
  <c r="AD233" i="58"/>
  <c r="AA233" i="58"/>
  <c r="V233" i="58"/>
  <c r="Q233" i="58"/>
  <c r="N233" i="58"/>
  <c r="L233" i="58"/>
  <c r="J233" i="58"/>
  <c r="FW87" i="58"/>
  <c r="FS87" i="58"/>
  <c r="FO87" i="58"/>
  <c r="FJ87" i="58"/>
  <c r="FE87" i="58"/>
  <c r="FB87" i="58"/>
  <c r="EX87" i="58"/>
  <c r="ET87" i="58"/>
  <c r="EP87" i="58"/>
  <c r="EJ87" i="58"/>
  <c r="EF87" i="58"/>
  <c r="EB87" i="58"/>
  <c r="DY87" i="58"/>
  <c r="DV87" i="58"/>
  <c r="DS87" i="58"/>
  <c r="DP87" i="58"/>
  <c r="DM87" i="58"/>
  <c r="DJ87" i="58"/>
  <c r="DF87" i="58"/>
  <c r="DC87" i="58"/>
  <c r="CX87" i="58"/>
  <c r="CT87" i="58"/>
  <c r="CO87" i="58"/>
  <c r="CK87" i="58"/>
  <c r="CG87" i="58"/>
  <c r="CD87" i="58"/>
  <c r="CA87" i="58"/>
  <c r="BW87" i="58"/>
  <c r="BS87" i="58"/>
  <c r="BO87" i="58"/>
  <c r="BL87" i="58"/>
  <c r="BG87" i="58"/>
  <c r="BD87" i="58"/>
  <c r="BA87" i="58"/>
  <c r="AX87" i="58"/>
  <c r="AT87" i="58"/>
  <c r="AQ87" i="58"/>
  <c r="AM87" i="58"/>
  <c r="AJ87" i="58"/>
  <c r="AG87" i="58"/>
  <c r="AD87" i="58"/>
  <c r="AA87" i="58"/>
  <c r="V87" i="58"/>
  <c r="Q87" i="58"/>
  <c r="N87" i="58"/>
  <c r="L87" i="58"/>
  <c r="J87" i="58"/>
  <c r="FW125" i="58"/>
  <c r="FS125" i="58"/>
  <c r="FO125" i="58"/>
  <c r="FJ125" i="58"/>
  <c r="FE125" i="58"/>
  <c r="FB125" i="58"/>
  <c r="EX125" i="58"/>
  <c r="ET125" i="58"/>
  <c r="EP125" i="58"/>
  <c r="EJ125" i="58"/>
  <c r="EF125" i="58"/>
  <c r="EB125" i="58"/>
  <c r="DY125" i="58"/>
  <c r="DV125" i="58"/>
  <c r="DS125" i="58"/>
  <c r="DP125" i="58"/>
  <c r="DM125" i="58"/>
  <c r="DJ125" i="58"/>
  <c r="DF125" i="58"/>
  <c r="DC125" i="58"/>
  <c r="CX125" i="58"/>
  <c r="CT125" i="58"/>
  <c r="CO125" i="58"/>
  <c r="CK125" i="58"/>
  <c r="CG125" i="58"/>
  <c r="CD125" i="58"/>
  <c r="CA125" i="58"/>
  <c r="BW125" i="58"/>
  <c r="BS125" i="58"/>
  <c r="BO125" i="58"/>
  <c r="BL125" i="58"/>
  <c r="BG125" i="58"/>
  <c r="BD125" i="58"/>
  <c r="BA125" i="58"/>
  <c r="AX125" i="58"/>
  <c r="AT125" i="58"/>
  <c r="AQ125" i="58"/>
  <c r="AM125" i="58"/>
  <c r="AJ125" i="58"/>
  <c r="AG125" i="58"/>
  <c r="AD125" i="58"/>
  <c r="AA125" i="58"/>
  <c r="V125" i="58"/>
  <c r="Q125" i="58"/>
  <c r="N125" i="58"/>
  <c r="L125" i="58"/>
  <c r="J125" i="58"/>
  <c r="FW161" i="58"/>
  <c r="FS161" i="58"/>
  <c r="FO161" i="58"/>
  <c r="FJ161" i="58"/>
  <c r="FE161" i="58"/>
  <c r="FB161" i="58"/>
  <c r="EX161" i="58"/>
  <c r="ET161" i="58"/>
  <c r="EP161" i="58"/>
  <c r="EJ161" i="58"/>
  <c r="EF161" i="58"/>
  <c r="EK161" i="58" s="1"/>
  <c r="EB161" i="58"/>
  <c r="DY161" i="58"/>
  <c r="DV161" i="58"/>
  <c r="DS161" i="58"/>
  <c r="DP161" i="58"/>
  <c r="DM161" i="58"/>
  <c r="DJ161" i="58"/>
  <c r="DF161" i="58"/>
  <c r="DC161" i="58"/>
  <c r="CX161" i="58"/>
  <c r="CT161" i="58"/>
  <c r="CO161" i="58"/>
  <c r="CK161" i="58"/>
  <c r="CG161" i="58"/>
  <c r="CD161" i="58"/>
  <c r="CA161" i="58"/>
  <c r="BW161" i="58"/>
  <c r="BS161" i="58"/>
  <c r="BO161" i="58"/>
  <c r="BL161" i="58"/>
  <c r="BG161" i="58"/>
  <c r="BD161" i="58"/>
  <c r="BA161" i="58"/>
  <c r="AX161" i="58"/>
  <c r="AT161" i="58"/>
  <c r="AQ161" i="58"/>
  <c r="AM161" i="58"/>
  <c r="AJ161" i="58"/>
  <c r="AG161" i="58"/>
  <c r="AD161" i="58"/>
  <c r="AA161" i="58"/>
  <c r="V161" i="58"/>
  <c r="Q161" i="58"/>
  <c r="N161" i="58"/>
  <c r="L161" i="58"/>
  <c r="J161" i="58"/>
  <c r="FW11" i="58"/>
  <c r="FS11" i="58"/>
  <c r="FO11" i="58"/>
  <c r="FJ11" i="58"/>
  <c r="FE11" i="58"/>
  <c r="FB11" i="58"/>
  <c r="EX11" i="58"/>
  <c r="ET11" i="58"/>
  <c r="EP11" i="58"/>
  <c r="EJ11" i="58"/>
  <c r="EF11" i="58"/>
  <c r="EB11" i="58"/>
  <c r="DY11" i="58"/>
  <c r="DV11" i="58"/>
  <c r="DS11" i="58"/>
  <c r="DP11" i="58"/>
  <c r="DM11" i="58"/>
  <c r="DJ11" i="58"/>
  <c r="DF11" i="58"/>
  <c r="DC11" i="58"/>
  <c r="CX11" i="58"/>
  <c r="CT11" i="58"/>
  <c r="CO11" i="58"/>
  <c r="CK11" i="58"/>
  <c r="CP11" i="58" s="1"/>
  <c r="CG11" i="58"/>
  <c r="CD11" i="58"/>
  <c r="CA11" i="58"/>
  <c r="BW11" i="58"/>
  <c r="BS11" i="58"/>
  <c r="BO11" i="58"/>
  <c r="BL11" i="58"/>
  <c r="BG11" i="58"/>
  <c r="BD11" i="58"/>
  <c r="BA11" i="58"/>
  <c r="AX11" i="58"/>
  <c r="AT11" i="58"/>
  <c r="AQ11" i="58"/>
  <c r="AM11" i="58"/>
  <c r="AJ11" i="58"/>
  <c r="AG11" i="58"/>
  <c r="AD11" i="58"/>
  <c r="AA11" i="58"/>
  <c r="V11" i="58"/>
  <c r="Q11" i="58"/>
  <c r="N11" i="58"/>
  <c r="L11" i="58"/>
  <c r="J11" i="58"/>
  <c r="FW109" i="58"/>
  <c r="FS109" i="58"/>
  <c r="FO109" i="58"/>
  <c r="FJ109" i="58"/>
  <c r="FE109" i="58"/>
  <c r="FB109" i="58"/>
  <c r="EX109" i="58"/>
  <c r="ET109" i="58"/>
  <c r="EP109" i="58"/>
  <c r="EJ109" i="58"/>
  <c r="EF109" i="58"/>
  <c r="EB109" i="58"/>
  <c r="DY109" i="58"/>
  <c r="DV109" i="58"/>
  <c r="DS109" i="58"/>
  <c r="DP109" i="58"/>
  <c r="DM109" i="58"/>
  <c r="DJ109" i="58"/>
  <c r="DF109" i="58"/>
  <c r="DC109" i="58"/>
  <c r="CX109" i="58"/>
  <c r="CT109" i="58"/>
  <c r="CO109" i="58"/>
  <c r="CK109" i="58"/>
  <c r="CG109" i="58"/>
  <c r="CD109" i="58"/>
  <c r="CA109" i="58"/>
  <c r="BW109" i="58"/>
  <c r="BS109" i="58"/>
  <c r="BO109" i="58"/>
  <c r="BL109" i="58"/>
  <c r="BG109" i="58"/>
  <c r="BD109" i="58"/>
  <c r="BA109" i="58"/>
  <c r="AX109" i="58"/>
  <c r="AT109" i="58"/>
  <c r="AQ109" i="58"/>
  <c r="AM109" i="58"/>
  <c r="AJ109" i="58"/>
  <c r="AG109" i="58"/>
  <c r="AD109" i="58"/>
  <c r="AA109" i="58"/>
  <c r="V109" i="58"/>
  <c r="Q109" i="58"/>
  <c r="N109" i="58"/>
  <c r="L109" i="58"/>
  <c r="J109" i="58"/>
  <c r="FW80" i="58"/>
  <c r="FS80" i="58"/>
  <c r="FO80" i="58"/>
  <c r="FJ80" i="58"/>
  <c r="FE80" i="58"/>
  <c r="FB80" i="58"/>
  <c r="EX80" i="58"/>
  <c r="ET80" i="58"/>
  <c r="EP80" i="58"/>
  <c r="EJ80" i="58"/>
  <c r="EF80" i="58"/>
  <c r="EB80" i="58"/>
  <c r="DY80" i="58"/>
  <c r="DV80" i="58"/>
  <c r="DS80" i="58"/>
  <c r="DP80" i="58"/>
  <c r="DM80" i="58"/>
  <c r="DJ80" i="58"/>
  <c r="DF80" i="58"/>
  <c r="DC80" i="58"/>
  <c r="CX80" i="58"/>
  <c r="CT80" i="58"/>
  <c r="CO80" i="58"/>
  <c r="CK80" i="58"/>
  <c r="CP80" i="58" s="1"/>
  <c r="CG80" i="58"/>
  <c r="CD80" i="58"/>
  <c r="CA80" i="58"/>
  <c r="BW80" i="58"/>
  <c r="BS80" i="58"/>
  <c r="BX80" i="58" s="1"/>
  <c r="BO80" i="58"/>
  <c r="BL80" i="58"/>
  <c r="BG80" i="58"/>
  <c r="BD80" i="58"/>
  <c r="BA80" i="58"/>
  <c r="AX80" i="58"/>
  <c r="AT80" i="58"/>
  <c r="AQ80" i="58"/>
  <c r="AM80" i="58"/>
  <c r="AJ80" i="58"/>
  <c r="AG80" i="58"/>
  <c r="AD80" i="58"/>
  <c r="AA80" i="58"/>
  <c r="V80" i="58"/>
  <c r="Q80" i="58"/>
  <c r="N80" i="58"/>
  <c r="L80" i="58"/>
  <c r="J80" i="58"/>
  <c r="FW257" i="58"/>
  <c r="FS257" i="58"/>
  <c r="FO257" i="58"/>
  <c r="FJ257" i="58"/>
  <c r="FE257" i="58"/>
  <c r="FB257" i="58"/>
  <c r="EX257" i="58"/>
  <c r="ET257" i="58"/>
  <c r="EP257" i="58"/>
  <c r="EJ257" i="58"/>
  <c r="EF257" i="58"/>
  <c r="EB257" i="58"/>
  <c r="DY257" i="58"/>
  <c r="DV257" i="58"/>
  <c r="DS257" i="58"/>
  <c r="DP257" i="58"/>
  <c r="DM257" i="58"/>
  <c r="DJ257" i="58"/>
  <c r="DF257" i="58"/>
  <c r="DC257" i="58"/>
  <c r="CX257" i="58"/>
  <c r="CT257" i="58"/>
  <c r="CY257" i="58" s="1"/>
  <c r="CO257" i="58"/>
  <c r="CK257" i="58"/>
  <c r="CG257" i="58"/>
  <c r="CD257" i="58"/>
  <c r="CA257" i="58"/>
  <c r="BW257" i="58"/>
  <c r="BS257" i="58"/>
  <c r="BO257" i="58"/>
  <c r="BL257" i="58"/>
  <c r="BG257" i="58"/>
  <c r="BD257" i="58"/>
  <c r="BA257" i="58"/>
  <c r="AX257" i="58"/>
  <c r="AT257" i="58"/>
  <c r="AQ257" i="58"/>
  <c r="AM257" i="58"/>
  <c r="AJ257" i="58"/>
  <c r="AG257" i="58"/>
  <c r="AD257" i="58"/>
  <c r="AA257" i="58"/>
  <c r="BH257" i="58" s="1"/>
  <c r="V257" i="58"/>
  <c r="Q257" i="58"/>
  <c r="N257" i="58"/>
  <c r="L257" i="58"/>
  <c r="J257" i="58"/>
  <c r="FW155" i="58"/>
  <c r="FS155" i="58"/>
  <c r="FO155" i="58"/>
  <c r="FJ155" i="58"/>
  <c r="FE155" i="58"/>
  <c r="FB155" i="58"/>
  <c r="EX155" i="58"/>
  <c r="ET155" i="58"/>
  <c r="EP155" i="58"/>
  <c r="EJ155" i="58"/>
  <c r="EF155" i="58"/>
  <c r="EB155" i="58"/>
  <c r="DY155" i="58"/>
  <c r="DV155" i="58"/>
  <c r="DS155" i="58"/>
  <c r="DP155" i="58"/>
  <c r="DM155" i="58"/>
  <c r="DJ155" i="58"/>
  <c r="DF155" i="58"/>
  <c r="DC155" i="58"/>
  <c r="CX155" i="58"/>
  <c r="CT155" i="58"/>
  <c r="CO155" i="58"/>
  <c r="CK155" i="58"/>
  <c r="CG155" i="58"/>
  <c r="CD155" i="58"/>
  <c r="CA155" i="58"/>
  <c r="BW155" i="58"/>
  <c r="BS155" i="58"/>
  <c r="BO155" i="58"/>
  <c r="BL155" i="58"/>
  <c r="BG155" i="58"/>
  <c r="BD155" i="58"/>
  <c r="BA155" i="58"/>
  <c r="AX155" i="58"/>
  <c r="AT155" i="58"/>
  <c r="AQ155" i="58"/>
  <c r="AM155" i="58"/>
  <c r="AJ155" i="58"/>
  <c r="AG155" i="58"/>
  <c r="AD155" i="58"/>
  <c r="AA155" i="58"/>
  <c r="V155" i="58"/>
  <c r="Q155" i="58"/>
  <c r="N155" i="58"/>
  <c r="L155" i="58"/>
  <c r="J155" i="58"/>
  <c r="FW34" i="58"/>
  <c r="FS34" i="58"/>
  <c r="FO34" i="58"/>
  <c r="FJ34" i="58"/>
  <c r="FE34" i="58"/>
  <c r="FB34" i="58"/>
  <c r="EX34" i="58"/>
  <c r="ET34" i="58"/>
  <c r="EP34" i="58"/>
  <c r="EJ34" i="58"/>
  <c r="EF34" i="58"/>
  <c r="EB34" i="58"/>
  <c r="DY34" i="58"/>
  <c r="DV34" i="58"/>
  <c r="DS34" i="58"/>
  <c r="DP34" i="58"/>
  <c r="DM34" i="58"/>
  <c r="DJ34" i="58"/>
  <c r="DF34" i="58"/>
  <c r="DC34" i="58"/>
  <c r="CX34" i="58"/>
  <c r="CT34" i="58"/>
  <c r="CO34" i="58"/>
  <c r="CK34" i="58"/>
  <c r="CP34" i="58" s="1"/>
  <c r="CG34" i="58"/>
  <c r="CD34" i="58"/>
  <c r="CA34" i="58"/>
  <c r="BW34" i="58"/>
  <c r="BX34" i="58" s="1"/>
  <c r="BS34" i="58"/>
  <c r="BO34" i="58"/>
  <c r="BL34" i="58"/>
  <c r="BG34" i="58"/>
  <c r="BD34" i="58"/>
  <c r="BA34" i="58"/>
  <c r="AX34" i="58"/>
  <c r="AT34" i="58"/>
  <c r="AQ34" i="58"/>
  <c r="AM34" i="58"/>
  <c r="AJ34" i="58"/>
  <c r="AG34" i="58"/>
  <c r="AD34" i="58"/>
  <c r="AA34" i="58"/>
  <c r="V34" i="58"/>
  <c r="Q34" i="58"/>
  <c r="N34" i="58"/>
  <c r="L34" i="58"/>
  <c r="J34" i="58"/>
  <c r="FW269" i="58"/>
  <c r="FS269" i="58"/>
  <c r="FO269" i="58"/>
  <c r="FJ269" i="58"/>
  <c r="FE269" i="58"/>
  <c r="FB269" i="58"/>
  <c r="EX269" i="58"/>
  <c r="ET269" i="58"/>
  <c r="EP269" i="58"/>
  <c r="EJ269" i="58"/>
  <c r="EF269" i="58"/>
  <c r="EB269" i="58"/>
  <c r="DY269" i="58"/>
  <c r="DV269" i="58"/>
  <c r="DS269" i="58"/>
  <c r="DP269" i="58"/>
  <c r="DM269" i="58"/>
  <c r="DJ269" i="58"/>
  <c r="DF269" i="58"/>
  <c r="DC269" i="58"/>
  <c r="CX269" i="58"/>
  <c r="CT269" i="58"/>
  <c r="CO269" i="58"/>
  <c r="CK269" i="58"/>
  <c r="CP269" i="58" s="1"/>
  <c r="CG269" i="58"/>
  <c r="CD269" i="58"/>
  <c r="CA269" i="58"/>
  <c r="BW269" i="58"/>
  <c r="BS269" i="58"/>
  <c r="BO269" i="58"/>
  <c r="BL269" i="58"/>
  <c r="BG269" i="58"/>
  <c r="BD269" i="58"/>
  <c r="BA269" i="58"/>
  <c r="AX269" i="58"/>
  <c r="AT269" i="58"/>
  <c r="AQ269" i="58"/>
  <c r="AM269" i="58"/>
  <c r="AJ269" i="58"/>
  <c r="AG269" i="58"/>
  <c r="AD269" i="58"/>
  <c r="AA269" i="58"/>
  <c r="V269" i="58"/>
  <c r="Q269" i="58"/>
  <c r="N269" i="58"/>
  <c r="L269" i="58"/>
  <c r="J269" i="58"/>
  <c r="FW138" i="58"/>
  <c r="FS138" i="58"/>
  <c r="FO138" i="58"/>
  <c r="FJ138" i="58"/>
  <c r="FE138" i="58"/>
  <c r="FB138" i="58"/>
  <c r="EX138" i="58"/>
  <c r="ET138" i="58"/>
  <c r="EP138" i="58"/>
  <c r="EJ138" i="58"/>
  <c r="EF138" i="58"/>
  <c r="EB138" i="58"/>
  <c r="DY138" i="58"/>
  <c r="DV138" i="58"/>
  <c r="DS138" i="58"/>
  <c r="DP138" i="58"/>
  <c r="DM138" i="58"/>
  <c r="DJ138" i="58"/>
  <c r="DF138" i="58"/>
  <c r="DC138" i="58"/>
  <c r="CX138" i="58"/>
  <c r="CT138" i="58"/>
  <c r="CO138" i="58"/>
  <c r="CK138" i="58"/>
  <c r="CG138" i="58"/>
  <c r="CD138" i="58"/>
  <c r="CA138" i="58"/>
  <c r="BW138" i="58"/>
  <c r="BS138" i="58"/>
  <c r="BO138" i="58"/>
  <c r="BL138" i="58"/>
  <c r="BG138" i="58"/>
  <c r="BD138" i="58"/>
  <c r="BA138" i="58"/>
  <c r="AX138" i="58"/>
  <c r="AT138" i="58"/>
  <c r="AQ138" i="58"/>
  <c r="AM138" i="58"/>
  <c r="AJ138" i="58"/>
  <c r="AG138" i="58"/>
  <c r="AD138" i="58"/>
  <c r="AA138" i="58"/>
  <c r="V138" i="58"/>
  <c r="Q138" i="58"/>
  <c r="N138" i="58"/>
  <c r="L138" i="58"/>
  <c r="J138" i="58"/>
  <c r="FW210" i="58"/>
  <c r="FS210" i="58"/>
  <c r="FO210" i="58"/>
  <c r="FJ210" i="58"/>
  <c r="FE210" i="58"/>
  <c r="FB210" i="58"/>
  <c r="EX210" i="58"/>
  <c r="ET210" i="58"/>
  <c r="EP210" i="58"/>
  <c r="EJ210" i="58"/>
  <c r="EF210" i="58"/>
  <c r="EK210" i="58" s="1"/>
  <c r="EB210" i="58"/>
  <c r="DY210" i="58"/>
  <c r="DV210" i="58"/>
  <c r="DS210" i="58"/>
  <c r="DP210" i="58"/>
  <c r="DM210" i="58"/>
  <c r="DJ210" i="58"/>
  <c r="DF210" i="58"/>
  <c r="DC210" i="58"/>
  <c r="CX210" i="58"/>
  <c r="CT210" i="58"/>
  <c r="CY210" i="58" s="1"/>
  <c r="CO210" i="58"/>
  <c r="CK210" i="58"/>
  <c r="CG210" i="58"/>
  <c r="CD210" i="58"/>
  <c r="CA210" i="58"/>
  <c r="BW210" i="58"/>
  <c r="BS210" i="58"/>
  <c r="BO210" i="58"/>
  <c r="BL210" i="58"/>
  <c r="BG210" i="58"/>
  <c r="BD210" i="58"/>
  <c r="BA210" i="58"/>
  <c r="AX210" i="58"/>
  <c r="AT210" i="58"/>
  <c r="AQ210" i="58"/>
  <c r="AM210" i="58"/>
  <c r="AJ210" i="58"/>
  <c r="AG210" i="58"/>
  <c r="AD210" i="58"/>
  <c r="AA210" i="58"/>
  <c r="V210" i="58"/>
  <c r="Q210" i="58"/>
  <c r="N210" i="58"/>
  <c r="L210" i="58"/>
  <c r="J210" i="58"/>
  <c r="FW182" i="58"/>
  <c r="FS182" i="58"/>
  <c r="FO182" i="58"/>
  <c r="FJ182" i="58"/>
  <c r="FE182" i="58"/>
  <c r="FB182" i="58"/>
  <c r="EX182" i="58"/>
  <c r="ET182" i="58"/>
  <c r="EP182" i="58"/>
  <c r="EJ182" i="58"/>
  <c r="EF182" i="58"/>
  <c r="EB182" i="58"/>
  <c r="DY182" i="58"/>
  <c r="DV182" i="58"/>
  <c r="DS182" i="58"/>
  <c r="DP182" i="58"/>
  <c r="DM182" i="58"/>
  <c r="DJ182" i="58"/>
  <c r="DF182" i="58"/>
  <c r="DC182" i="58"/>
  <c r="CX182" i="58"/>
  <c r="CT182" i="58"/>
  <c r="CO182" i="58"/>
  <c r="CK182" i="58"/>
  <c r="CG182" i="58"/>
  <c r="CD182" i="58"/>
  <c r="CA182" i="58"/>
  <c r="BW182" i="58"/>
  <c r="BS182" i="58"/>
  <c r="BO182" i="58"/>
  <c r="BL182" i="58"/>
  <c r="BG182" i="58"/>
  <c r="BD182" i="58"/>
  <c r="BA182" i="58"/>
  <c r="AX182" i="58"/>
  <c r="AT182" i="58"/>
  <c r="AQ182" i="58"/>
  <c r="AM182" i="58"/>
  <c r="AJ182" i="58"/>
  <c r="AG182" i="58"/>
  <c r="AD182" i="58"/>
  <c r="AA182" i="58"/>
  <c r="V182" i="58"/>
  <c r="Q182" i="58"/>
  <c r="N182" i="58"/>
  <c r="L182" i="58"/>
  <c r="J182" i="58"/>
  <c r="FW90" i="58"/>
  <c r="FS90" i="58"/>
  <c r="FO90" i="58"/>
  <c r="FJ90" i="58"/>
  <c r="FE90" i="58"/>
  <c r="FB90" i="58"/>
  <c r="EX90" i="58"/>
  <c r="ET90" i="58"/>
  <c r="EP90" i="58"/>
  <c r="EJ90" i="58"/>
  <c r="EF90" i="58"/>
  <c r="EB90" i="58"/>
  <c r="DY90" i="58"/>
  <c r="DV90" i="58"/>
  <c r="DS90" i="58"/>
  <c r="DP90" i="58"/>
  <c r="DM90" i="58"/>
  <c r="DJ90" i="58"/>
  <c r="DF90" i="58"/>
  <c r="DC90" i="58"/>
  <c r="CX90" i="58"/>
  <c r="CT90" i="58"/>
  <c r="CO90" i="58"/>
  <c r="CK90" i="58"/>
  <c r="CG90" i="58"/>
  <c r="CD90" i="58"/>
  <c r="CA90" i="58"/>
  <c r="BW90" i="58"/>
  <c r="BS90" i="58"/>
  <c r="BX90" i="58" s="1"/>
  <c r="BO90" i="58"/>
  <c r="BL90" i="58"/>
  <c r="BG90" i="58"/>
  <c r="BD90" i="58"/>
  <c r="BA90" i="58"/>
  <c r="AX90" i="58"/>
  <c r="AT90" i="58"/>
  <c r="AQ90" i="58"/>
  <c r="AM90" i="58"/>
  <c r="AJ90" i="58"/>
  <c r="AG90" i="58"/>
  <c r="AD90" i="58"/>
  <c r="AA90" i="58"/>
  <c r="V90" i="58"/>
  <c r="Q90" i="58"/>
  <c r="N90" i="58"/>
  <c r="L90" i="58"/>
  <c r="J90" i="58"/>
  <c r="FW146" i="58"/>
  <c r="FS146" i="58"/>
  <c r="FO146" i="58"/>
  <c r="FJ146" i="58"/>
  <c r="FE146" i="58"/>
  <c r="FB146" i="58"/>
  <c r="EX146" i="58"/>
  <c r="ET146" i="58"/>
  <c r="EP146" i="58"/>
  <c r="EJ146" i="58"/>
  <c r="EF146" i="58"/>
  <c r="EB146" i="58"/>
  <c r="DY146" i="58"/>
  <c r="DV146" i="58"/>
  <c r="DS146" i="58"/>
  <c r="DP146" i="58"/>
  <c r="DM146" i="58"/>
  <c r="DJ146" i="58"/>
  <c r="DF146" i="58"/>
  <c r="DC146" i="58"/>
  <c r="CX146" i="58"/>
  <c r="CT146" i="58"/>
  <c r="CY146" i="58" s="1"/>
  <c r="CO146" i="58"/>
  <c r="CK146" i="58"/>
  <c r="CG146" i="58"/>
  <c r="CD146" i="58"/>
  <c r="CA146" i="58"/>
  <c r="BW146" i="58"/>
  <c r="BS146" i="58"/>
  <c r="BX146" i="58" s="1"/>
  <c r="BO146" i="58"/>
  <c r="BL146" i="58"/>
  <c r="BG146" i="58"/>
  <c r="BD146" i="58"/>
  <c r="BA146" i="58"/>
  <c r="AX146" i="58"/>
  <c r="AT146" i="58"/>
  <c r="AQ146" i="58"/>
  <c r="AM146" i="58"/>
  <c r="AJ146" i="58"/>
  <c r="AG146" i="58"/>
  <c r="AD146" i="58"/>
  <c r="AA146" i="58"/>
  <c r="V146" i="58"/>
  <c r="Q146" i="58"/>
  <c r="N146" i="58"/>
  <c r="L146" i="58"/>
  <c r="J146" i="58"/>
  <c r="FW237" i="58"/>
  <c r="FS237" i="58"/>
  <c r="FO237" i="58"/>
  <c r="FJ237" i="58"/>
  <c r="FE237" i="58"/>
  <c r="FB237" i="58"/>
  <c r="EX237" i="58"/>
  <c r="ET237" i="58"/>
  <c r="EP237" i="58"/>
  <c r="EJ237" i="58"/>
  <c r="EF237" i="58"/>
  <c r="EK237" i="58" s="1"/>
  <c r="EB237" i="58"/>
  <c r="DY237" i="58"/>
  <c r="DV237" i="58"/>
  <c r="DS237" i="58"/>
  <c r="DP237" i="58"/>
  <c r="DM237" i="58"/>
  <c r="DJ237" i="58"/>
  <c r="DF237" i="58"/>
  <c r="DC237" i="58"/>
  <c r="CX237" i="58"/>
  <c r="CT237" i="58"/>
  <c r="CY237" i="58" s="1"/>
  <c r="CO237" i="58"/>
  <c r="CP237" i="58" s="1"/>
  <c r="CK237" i="58"/>
  <c r="CG237" i="58"/>
  <c r="CD237" i="58"/>
  <c r="CA237" i="58"/>
  <c r="BW237" i="58"/>
  <c r="BS237" i="58"/>
  <c r="BX237" i="58" s="1"/>
  <c r="BO237" i="58"/>
  <c r="BL237" i="58"/>
  <c r="BG237" i="58"/>
  <c r="BD237" i="58"/>
  <c r="BA237" i="58"/>
  <c r="AX237" i="58"/>
  <c r="AT237" i="58"/>
  <c r="AQ237" i="58"/>
  <c r="AM237" i="58"/>
  <c r="AJ237" i="58"/>
  <c r="AG237" i="58"/>
  <c r="AD237" i="58"/>
  <c r="AA237" i="58"/>
  <c r="V237" i="58"/>
  <c r="Q237" i="58"/>
  <c r="N237" i="58"/>
  <c r="L237" i="58"/>
  <c r="J237" i="58"/>
  <c r="G2" i="59" l="1"/>
  <c r="I7" i="59"/>
  <c r="I50" i="59"/>
  <c r="I114" i="59"/>
  <c r="I74" i="59"/>
  <c r="I31" i="59"/>
  <c r="I85" i="59"/>
  <c r="I157" i="59"/>
  <c r="I224" i="59"/>
  <c r="I179" i="59"/>
  <c r="I107" i="59"/>
  <c r="I117" i="59"/>
  <c r="I84" i="59"/>
  <c r="I53" i="59"/>
  <c r="I259" i="59"/>
  <c r="I83" i="59"/>
  <c r="I28" i="59"/>
  <c r="I86" i="59"/>
  <c r="I47" i="59"/>
  <c r="I98" i="59"/>
  <c r="I188" i="59"/>
  <c r="I286" i="59"/>
  <c r="I189" i="59"/>
  <c r="I267" i="59"/>
  <c r="I153" i="59"/>
  <c r="I297" i="59"/>
  <c r="I278" i="59"/>
  <c r="I121" i="59"/>
  <c r="I147" i="59"/>
  <c r="I238" i="59"/>
  <c r="I137" i="59"/>
  <c r="I52" i="59"/>
  <c r="I113" i="59"/>
  <c r="I233" i="59"/>
  <c r="I34" i="59"/>
  <c r="I88" i="59"/>
  <c r="I203" i="59"/>
  <c r="I167" i="59"/>
  <c r="I136" i="59"/>
  <c r="I127" i="59"/>
  <c r="I65" i="59"/>
  <c r="I296" i="59"/>
  <c r="I252" i="59"/>
  <c r="I207" i="59"/>
  <c r="I241" i="59"/>
  <c r="I129" i="59"/>
  <c r="I231" i="59"/>
  <c r="I177" i="59"/>
  <c r="I27" i="59"/>
  <c r="I112" i="59"/>
  <c r="I285" i="59"/>
  <c r="I282" i="59"/>
  <c r="I156" i="59"/>
  <c r="I30" i="59"/>
  <c r="I81" i="59"/>
  <c r="I101" i="59"/>
  <c r="I48" i="59"/>
  <c r="I76" i="59"/>
  <c r="I125" i="59"/>
  <c r="I116" i="59"/>
  <c r="I202" i="59"/>
  <c r="I57" i="59"/>
  <c r="I150" i="59"/>
  <c r="I192" i="59"/>
  <c r="I46" i="59"/>
  <c r="I122" i="59"/>
  <c r="I32" i="59"/>
  <c r="I211" i="59"/>
  <c r="I15" i="59"/>
  <c r="I9" i="59"/>
  <c r="I198" i="59"/>
  <c r="I180" i="59"/>
  <c r="I49" i="59"/>
  <c r="I184" i="59"/>
  <c r="I55" i="59"/>
  <c r="I293" i="59"/>
  <c r="I256" i="59"/>
  <c r="I215" i="59"/>
  <c r="I108" i="59"/>
  <c r="I17" i="59"/>
  <c r="I56" i="59"/>
  <c r="I220" i="59"/>
  <c r="I176" i="59"/>
  <c r="I181" i="59"/>
  <c r="I216" i="59"/>
  <c r="I242" i="59"/>
  <c r="I99" i="59"/>
  <c r="I75" i="59"/>
  <c r="I131" i="59"/>
  <c r="I280" i="59"/>
  <c r="I279" i="59"/>
  <c r="I8" i="59"/>
  <c r="I261" i="59"/>
  <c r="I158" i="59"/>
  <c r="I152" i="59"/>
  <c r="I214" i="59"/>
  <c r="I145" i="59"/>
  <c r="I42" i="59"/>
  <c r="I229" i="59"/>
  <c r="I164" i="59"/>
  <c r="I175" i="59"/>
  <c r="I16" i="59"/>
  <c r="I79" i="59"/>
  <c r="I270" i="59"/>
  <c r="I22" i="59"/>
  <c r="I38" i="59"/>
  <c r="I139" i="59"/>
  <c r="I23" i="59"/>
  <c r="I80" i="59"/>
  <c r="I124" i="59"/>
  <c r="I134" i="59"/>
  <c r="I60" i="59"/>
  <c r="I232" i="59"/>
  <c r="I90" i="59"/>
  <c r="I205" i="59"/>
  <c r="I110" i="59"/>
  <c r="I29" i="59"/>
  <c r="I77" i="59"/>
  <c r="I4" i="59"/>
  <c r="I247" i="59"/>
  <c r="I204" i="59"/>
  <c r="I208" i="59"/>
  <c r="I144" i="59"/>
  <c r="I219" i="59"/>
  <c r="I287" i="59"/>
  <c r="I290" i="59"/>
  <c r="I26" i="59"/>
  <c r="I263" i="59"/>
  <c r="I120" i="59"/>
  <c r="I154" i="59"/>
  <c r="I105" i="59"/>
  <c r="I194" i="59"/>
  <c r="I237" i="59"/>
  <c r="I69" i="59"/>
  <c r="I250" i="59"/>
  <c r="I6" i="59"/>
  <c r="I67" i="59"/>
  <c r="I166" i="59"/>
  <c r="I234" i="59"/>
  <c r="I268" i="59"/>
  <c r="I276" i="59"/>
  <c r="I141" i="59"/>
  <c r="I173" i="59"/>
  <c r="I264" i="59"/>
  <c r="I41" i="59"/>
  <c r="I289" i="59"/>
  <c r="C2" i="59"/>
  <c r="J2" i="59" s="1"/>
  <c r="I258" i="59"/>
  <c r="I43" i="59"/>
  <c r="I213" i="59"/>
  <c r="I106" i="59"/>
  <c r="I271" i="59"/>
  <c r="I93" i="59"/>
  <c r="I239" i="59"/>
  <c r="I143" i="59"/>
  <c r="I253" i="59"/>
  <c r="I92" i="59"/>
  <c r="I45" i="59"/>
  <c r="I100" i="59"/>
  <c r="I200" i="59"/>
  <c r="I163" i="59"/>
  <c r="I12" i="59"/>
  <c r="I185" i="59"/>
  <c r="I37" i="59"/>
  <c r="I59" i="59"/>
  <c r="I95" i="59"/>
  <c r="I104" i="59"/>
  <c r="I298" i="59"/>
  <c r="I87" i="59"/>
  <c r="I255" i="59"/>
  <c r="I35" i="59"/>
  <c r="I206" i="59"/>
  <c r="I18" i="59"/>
  <c r="I130" i="59"/>
  <c r="I186" i="59"/>
  <c r="I227" i="59"/>
  <c r="I115" i="59"/>
  <c r="I275" i="59"/>
  <c r="I160" i="59"/>
  <c r="I133" i="59"/>
  <c r="I19" i="59"/>
  <c r="I230" i="59"/>
  <c r="I254" i="59"/>
  <c r="I73" i="59"/>
  <c r="I20" i="59"/>
  <c r="I210" i="59"/>
  <c r="I109" i="59"/>
  <c r="I97" i="59"/>
  <c r="I221" i="59"/>
  <c r="I269" i="59"/>
  <c r="I10" i="59"/>
  <c r="I292" i="59"/>
  <c r="I91" i="59"/>
  <c r="I235" i="59"/>
  <c r="I140" i="59"/>
  <c r="I190" i="59"/>
  <c r="I33" i="59"/>
  <c r="I262" i="59"/>
  <c r="I68" i="59"/>
  <c r="I89" i="59"/>
  <c r="I265" i="59"/>
  <c r="I70" i="59"/>
  <c r="I11" i="59"/>
  <c r="I54" i="59"/>
  <c r="I61" i="59"/>
  <c r="I151" i="59"/>
  <c r="I246" i="59"/>
  <c r="I281" i="59"/>
  <c r="I183" i="59"/>
  <c r="I277" i="59"/>
  <c r="I170" i="59"/>
  <c r="I159" i="59"/>
  <c r="I212" i="59"/>
  <c r="I223" i="59"/>
  <c r="I245" i="59"/>
  <c r="I169" i="59"/>
  <c r="I142" i="59"/>
  <c r="I248" i="59"/>
  <c r="I209" i="59"/>
  <c r="I162" i="59"/>
  <c r="I102" i="59"/>
  <c r="I257" i="59"/>
  <c r="I138" i="59"/>
  <c r="I251" i="59"/>
  <c r="I217" i="59"/>
  <c r="I195" i="59"/>
  <c r="I44" i="59"/>
  <c r="I126" i="59"/>
  <c r="I63" i="59"/>
  <c r="I96" i="59"/>
  <c r="I62" i="59"/>
  <c r="I39" i="59"/>
  <c r="I288" i="59"/>
  <c r="I123" i="59"/>
  <c r="I58" i="59"/>
  <c r="I260" i="59"/>
  <c r="I21" i="59"/>
  <c r="I294" i="59"/>
  <c r="I197" i="59"/>
  <c r="I228" i="59"/>
  <c r="I149" i="59"/>
  <c r="I249" i="59"/>
  <c r="I66" i="59"/>
  <c r="I240" i="59"/>
  <c r="I201" i="59"/>
  <c r="I51" i="59"/>
  <c r="I283" i="59"/>
  <c r="I146" i="59"/>
  <c r="I222" i="59"/>
  <c r="I225" i="59"/>
  <c r="I155" i="59"/>
  <c r="I274" i="59"/>
  <c r="I266" i="59"/>
  <c r="I193" i="59"/>
  <c r="I243" i="59"/>
  <c r="I199" i="59"/>
  <c r="I178" i="59"/>
  <c r="I196" i="59"/>
  <c r="I72" i="59"/>
  <c r="I132" i="59"/>
  <c r="I273" i="59"/>
  <c r="I161" i="59"/>
  <c r="I168" i="59"/>
  <c r="I40" i="59"/>
  <c r="I291" i="59"/>
  <c r="I171" i="59"/>
  <c r="I191" i="59"/>
  <c r="I182" i="59"/>
  <c r="I103" i="59"/>
  <c r="I64" i="59"/>
  <c r="I174" i="59"/>
  <c r="I172" i="59"/>
  <c r="I295" i="59"/>
  <c r="I13" i="59"/>
  <c r="I218" i="59"/>
  <c r="I148" i="59"/>
  <c r="I24" i="59"/>
  <c r="I236" i="59"/>
  <c r="I71" i="59"/>
  <c r="I94" i="59"/>
  <c r="I78" i="59"/>
  <c r="I187" i="59"/>
  <c r="I272" i="59"/>
  <c r="I82" i="59"/>
  <c r="I284" i="59"/>
  <c r="I14" i="59"/>
  <c r="I119" i="59"/>
  <c r="I111" i="59"/>
  <c r="I5" i="59"/>
  <c r="I226" i="59"/>
  <c r="I135" i="59"/>
  <c r="I128" i="59"/>
  <c r="I25" i="59"/>
  <c r="I244" i="59"/>
  <c r="I165" i="59"/>
  <c r="I36" i="59"/>
  <c r="EK2" i="58"/>
  <c r="CY287" i="58"/>
  <c r="FF50" i="58"/>
  <c r="FF62" i="58"/>
  <c r="FX62" i="58"/>
  <c r="CP236" i="58"/>
  <c r="FX236" i="58"/>
  <c r="EK163" i="58"/>
  <c r="CP67" i="58"/>
  <c r="EK201" i="58"/>
  <c r="EK241" i="58"/>
  <c r="EL191" i="58"/>
  <c r="CP174" i="58"/>
  <c r="BX221" i="58"/>
  <c r="FF221" i="58"/>
  <c r="CP280" i="58"/>
  <c r="EL280" i="58"/>
  <c r="FX280" i="58"/>
  <c r="CP42" i="58"/>
  <c r="FX42" i="58"/>
  <c r="EK151" i="58"/>
  <c r="CY288" i="58"/>
  <c r="BX173" i="58"/>
  <c r="EK224" i="58"/>
  <c r="CY203" i="58"/>
  <c r="BX141" i="58"/>
  <c r="EK13" i="58"/>
  <c r="CY106" i="58"/>
  <c r="BX291" i="58"/>
  <c r="CY243" i="58"/>
  <c r="EL243" i="58"/>
  <c r="BX259" i="58"/>
  <c r="CY154" i="58"/>
  <c r="BX12" i="58"/>
  <c r="FF23" i="58"/>
  <c r="EL212" i="58"/>
  <c r="FF212" i="58"/>
  <c r="FX212" i="58"/>
  <c r="FX232" i="58"/>
  <c r="CP223" i="58"/>
  <c r="EK284" i="58"/>
  <c r="CY241" i="58"/>
  <c r="FF241" i="58"/>
  <c r="FF86" i="58"/>
  <c r="FX86" i="58"/>
  <c r="CP96" i="58"/>
  <c r="CY90" i="58"/>
  <c r="BX182" i="58"/>
  <c r="CP210" i="58"/>
  <c r="FF210" i="58"/>
  <c r="FX210" i="58"/>
  <c r="CP138" i="58"/>
  <c r="EK138" i="58"/>
  <c r="CY34" i="58"/>
  <c r="BX11" i="58"/>
  <c r="BX161" i="58"/>
  <c r="FF161" i="58"/>
  <c r="FX161" i="58"/>
  <c r="CP125" i="58"/>
  <c r="EK125" i="58"/>
  <c r="BX233" i="58"/>
  <c r="EK44" i="58"/>
  <c r="EK212" i="58"/>
  <c r="EK232" i="58"/>
  <c r="CY183" i="58"/>
  <c r="BX163" i="58"/>
  <c r="CP37" i="58"/>
  <c r="FF201" i="58"/>
  <c r="FX201" i="58"/>
  <c r="CP33" i="58"/>
  <c r="EK33" i="58"/>
  <c r="BX215" i="58"/>
  <c r="EK118" i="58"/>
  <c r="CY96" i="58"/>
  <c r="CP256" i="58"/>
  <c r="CP68" i="58"/>
  <c r="CP157" i="58"/>
  <c r="CP247" i="58"/>
  <c r="CP292" i="58"/>
  <c r="FF179" i="58"/>
  <c r="FX130" i="58"/>
  <c r="EK117" i="58"/>
  <c r="BH39" i="58"/>
  <c r="CY39" i="58"/>
  <c r="BX99" i="58"/>
  <c r="EK40" i="58"/>
  <c r="CY91" i="58"/>
  <c r="EK116" i="58"/>
  <c r="BX9" i="58"/>
  <c r="EK216" i="58"/>
  <c r="BX101" i="58"/>
  <c r="BX164" i="58"/>
  <c r="CP276" i="58"/>
  <c r="BX249" i="58"/>
  <c r="CP277" i="58"/>
  <c r="BX209" i="58"/>
  <c r="CP218" i="58"/>
  <c r="BX227" i="58"/>
  <c r="CP273" i="58"/>
  <c r="CY16" i="58"/>
  <c r="EK16" i="58"/>
  <c r="BX21" i="58"/>
  <c r="FX21" i="58"/>
  <c r="CP169" i="58"/>
  <c r="FX169" i="58"/>
  <c r="CP82" i="58"/>
  <c r="EK268" i="58"/>
  <c r="CY120" i="58"/>
  <c r="BX253" i="58"/>
  <c r="BX45" i="58"/>
  <c r="CY30" i="58"/>
  <c r="EK30" i="58"/>
  <c r="EL30" i="58" s="1"/>
  <c r="BX10" i="58"/>
  <c r="CY104" i="58"/>
  <c r="EK104" i="58"/>
  <c r="EL104" i="58" s="1"/>
  <c r="BX135" i="58"/>
  <c r="CY38" i="58"/>
  <c r="CP113" i="58"/>
  <c r="BX264" i="58"/>
  <c r="EK83" i="58"/>
  <c r="CP187" i="58"/>
  <c r="CY211" i="58"/>
  <c r="BX231" i="58"/>
  <c r="CY262" i="58"/>
  <c r="BX46" i="58"/>
  <c r="CY132" i="58"/>
  <c r="EK261" i="58"/>
  <c r="CY274" i="58"/>
  <c r="EK274" i="58"/>
  <c r="BX136" i="58"/>
  <c r="CY285" i="58"/>
  <c r="EK285" i="58"/>
  <c r="EL285" i="58" s="1"/>
  <c r="BX97" i="58"/>
  <c r="BX128" i="58"/>
  <c r="CP128" i="58"/>
  <c r="CY238" i="58"/>
  <c r="BX63" i="58"/>
  <c r="BX108" i="58"/>
  <c r="CP108" i="58"/>
  <c r="FF64" i="58"/>
  <c r="FX133" i="58"/>
  <c r="FX160" i="58"/>
  <c r="CP295" i="58"/>
  <c r="CP265" i="58"/>
  <c r="FX245" i="58"/>
  <c r="BH112" i="58"/>
  <c r="EL60" i="58"/>
  <c r="EL32" i="58"/>
  <c r="EL48" i="58"/>
  <c r="CY59" i="58"/>
  <c r="BX270" i="58"/>
  <c r="FF270" i="58"/>
  <c r="BX94" i="58"/>
  <c r="CP94" i="58"/>
  <c r="CY81" i="58"/>
  <c r="BX105" i="58"/>
  <c r="EK222" i="58"/>
  <c r="CY115" i="58"/>
  <c r="BX293" i="58"/>
  <c r="EK245" i="58"/>
  <c r="BX112" i="58"/>
  <c r="EK156" i="58"/>
  <c r="CY130" i="58"/>
  <c r="BX117" i="58"/>
  <c r="FX72" i="58"/>
  <c r="BH172" i="58"/>
  <c r="CP239" i="58"/>
  <c r="EK279" i="58"/>
  <c r="CY51" i="58"/>
  <c r="BX29" i="58"/>
  <c r="EK144" i="58"/>
  <c r="CY137" i="58"/>
  <c r="BX129" i="58"/>
  <c r="CP70" i="58"/>
  <c r="EK78" i="58"/>
  <c r="CP134" i="58"/>
  <c r="EK66" i="58"/>
  <c r="CP123" i="58"/>
  <c r="EK166" i="58"/>
  <c r="CP191" i="58"/>
  <c r="EK200" i="58"/>
  <c r="CP229" i="58"/>
  <c r="CP243" i="58"/>
  <c r="CY12" i="58"/>
  <c r="EK9" i="58"/>
  <c r="BH217" i="58"/>
  <c r="EK217" i="58"/>
  <c r="CY53" i="58"/>
  <c r="BX216" i="58"/>
  <c r="BX289" i="58"/>
  <c r="CY147" i="58"/>
  <c r="BX159" i="58"/>
  <c r="CY276" i="58"/>
  <c r="BX6" i="58"/>
  <c r="CY277" i="58"/>
  <c r="BX121" i="58"/>
  <c r="CY218" i="58"/>
  <c r="BX180" i="58"/>
  <c r="CY273" i="58"/>
  <c r="BX185" i="58"/>
  <c r="EK14" i="58"/>
  <c r="BX190" i="58"/>
  <c r="BX120" i="58"/>
  <c r="EK235" i="58"/>
  <c r="EL58" i="58"/>
  <c r="EK168" i="58"/>
  <c r="CY28" i="58"/>
  <c r="BX196" i="58"/>
  <c r="EK4" i="58"/>
  <c r="CY17" i="58"/>
  <c r="BX65" i="58"/>
  <c r="CP135" i="58"/>
  <c r="CP38" i="58"/>
  <c r="FX38" i="58"/>
  <c r="BH167" i="58"/>
  <c r="EK167" i="58"/>
  <c r="BH102" i="58"/>
  <c r="BX225" i="58"/>
  <c r="CP152" i="58"/>
  <c r="EK255" i="58"/>
  <c r="CY281" i="58"/>
  <c r="BX113" i="58"/>
  <c r="CY76" i="58"/>
  <c r="BX252" i="58"/>
  <c r="CY77" i="58"/>
  <c r="CY187" i="58"/>
  <c r="BX208" i="58"/>
  <c r="CP231" i="58"/>
  <c r="BX170" i="58"/>
  <c r="FX132" i="58"/>
  <c r="EK111" i="58"/>
  <c r="CY206" i="58"/>
  <c r="BX31" i="58"/>
  <c r="CP97" i="58"/>
  <c r="EK97" i="58"/>
  <c r="CY128" i="58"/>
  <c r="BX103" i="58"/>
  <c r="CP63" i="58"/>
  <c r="EK63" i="58"/>
  <c r="CY108" i="58"/>
  <c r="BX178" i="58"/>
  <c r="CP64" i="58"/>
  <c r="EK64" i="58"/>
  <c r="CY133" i="58"/>
  <c r="CY160" i="58"/>
  <c r="DG160" i="58" s="1"/>
  <c r="CY265" i="58"/>
  <c r="EK293" i="58"/>
  <c r="CY245" i="58"/>
  <c r="EK72" i="58"/>
  <c r="CY172" i="58"/>
  <c r="BX55" i="58"/>
  <c r="CY144" i="58"/>
  <c r="EK70" i="58"/>
  <c r="CY78" i="58"/>
  <c r="CY140" i="58"/>
  <c r="BH237" i="58"/>
  <c r="FF269" i="58"/>
  <c r="FF138" i="58"/>
  <c r="BX269" i="58"/>
  <c r="EK155" i="58"/>
  <c r="FX109" i="58"/>
  <c r="FX11" i="58"/>
  <c r="BX142" i="58"/>
  <c r="FF142" i="58"/>
  <c r="FX142" i="58"/>
  <c r="CP44" i="58"/>
  <c r="CY8" i="58"/>
  <c r="FF8" i="58"/>
  <c r="FF165" i="58"/>
  <c r="FX165" i="58"/>
  <c r="FX223" i="58"/>
  <c r="BX92" i="58"/>
  <c r="FF92" i="58"/>
  <c r="FX92" i="58"/>
  <c r="CP177" i="58"/>
  <c r="CY37" i="58"/>
  <c r="FF37" i="58"/>
  <c r="FF282" i="58"/>
  <c r="FX282" i="58"/>
  <c r="FX67" i="58"/>
  <c r="BX213" i="58"/>
  <c r="FF213" i="58"/>
  <c r="FX213" i="58"/>
  <c r="CP118" i="58"/>
  <c r="EK96" i="58"/>
  <c r="BX256" i="58"/>
  <c r="FF256" i="58"/>
  <c r="FX256" i="58"/>
  <c r="BX210" i="58"/>
  <c r="CY155" i="58"/>
  <c r="FX80" i="58"/>
  <c r="BH109" i="58"/>
  <c r="CP109" i="58"/>
  <c r="EK11" i="58"/>
  <c r="CY161" i="58"/>
  <c r="CY125" i="58"/>
  <c r="FF125" i="58"/>
  <c r="FF87" i="58"/>
  <c r="FX87" i="58"/>
  <c r="CP233" i="58"/>
  <c r="FX233" i="58"/>
  <c r="EK142" i="58"/>
  <c r="FF181" i="58"/>
  <c r="FX181" i="58"/>
  <c r="CP23" i="58"/>
  <c r="EK23" i="58"/>
  <c r="EK223" i="58"/>
  <c r="CY284" i="58"/>
  <c r="CY75" i="58"/>
  <c r="FF75" i="58"/>
  <c r="FF186" i="58"/>
  <c r="FX186" i="58"/>
  <c r="CP240" i="58"/>
  <c r="FX240" i="58"/>
  <c r="EK92" i="58"/>
  <c r="EL92" i="58" s="1"/>
  <c r="BX287" i="58"/>
  <c r="FF287" i="58"/>
  <c r="FX287" i="58"/>
  <c r="CP50" i="58"/>
  <c r="EK50" i="58"/>
  <c r="EK67" i="58"/>
  <c r="CY201" i="58"/>
  <c r="CY33" i="58"/>
  <c r="DG33" i="58" s="1"/>
  <c r="FF33" i="58"/>
  <c r="FF43" i="58"/>
  <c r="FX43" i="58"/>
  <c r="CP215" i="58"/>
  <c r="DG215" i="58" s="1"/>
  <c r="FX215" i="58"/>
  <c r="EK213" i="58"/>
  <c r="BX171" i="58"/>
  <c r="FF171" i="58"/>
  <c r="FX171" i="58"/>
  <c r="CP241" i="58"/>
  <c r="FF34" i="58"/>
  <c r="CP155" i="58"/>
  <c r="EK80" i="58"/>
  <c r="CY109" i="58"/>
  <c r="EK233" i="58"/>
  <c r="CY142" i="58"/>
  <c r="FF44" i="58"/>
  <c r="CP143" i="58"/>
  <c r="EL143" i="58"/>
  <c r="FF143" i="58"/>
  <c r="FX143" i="58"/>
  <c r="CP95" i="58"/>
  <c r="FX95" i="58"/>
  <c r="EK181" i="58"/>
  <c r="EL181" i="58" s="1"/>
  <c r="FF183" i="58"/>
  <c r="FX183" i="58"/>
  <c r="EK8" i="58"/>
  <c r="EK240" i="58"/>
  <c r="EL240" i="58" s="1"/>
  <c r="CY92" i="58"/>
  <c r="FF177" i="58"/>
  <c r="FF266" i="58"/>
  <c r="FX266" i="58"/>
  <c r="CP2" i="58"/>
  <c r="FX2" i="58"/>
  <c r="EK287" i="58"/>
  <c r="FF163" i="58"/>
  <c r="FX163" i="58"/>
  <c r="EK37" i="58"/>
  <c r="EK215" i="58"/>
  <c r="CY213" i="58"/>
  <c r="FF118" i="58"/>
  <c r="FF195" i="58"/>
  <c r="FX195" i="58"/>
  <c r="CP69" i="58"/>
  <c r="FX69" i="58"/>
  <c r="EK171" i="58"/>
  <c r="BX25" i="58"/>
  <c r="EL25" i="58"/>
  <c r="CP110" i="58"/>
  <c r="CY199" i="58"/>
  <c r="CP54" i="58"/>
  <c r="CY41" i="58"/>
  <c r="CP286" i="58"/>
  <c r="CY49" i="58"/>
  <c r="CP275" i="58"/>
  <c r="CY228" i="58"/>
  <c r="CP84" i="58"/>
  <c r="CY66" i="58"/>
  <c r="CP193" i="58"/>
  <c r="CY166" i="58"/>
  <c r="CP18" i="58"/>
  <c r="CY200" i="58"/>
  <c r="CP88" i="58"/>
  <c r="CY221" i="58"/>
  <c r="BH107" i="58"/>
  <c r="BX107" i="58"/>
  <c r="BH47" i="58"/>
  <c r="BX47" i="58"/>
  <c r="DG47" i="58" s="1"/>
  <c r="CP5" i="58"/>
  <c r="CY259" i="58"/>
  <c r="CP26" i="58"/>
  <c r="CP154" i="58"/>
  <c r="DG154" i="58" s="1"/>
  <c r="EK12" i="58"/>
  <c r="CY116" i="58"/>
  <c r="BX197" i="58"/>
  <c r="FX217" i="58"/>
  <c r="BH53" i="58"/>
  <c r="EK53" i="58"/>
  <c r="BH216" i="58"/>
  <c r="BX36" i="58"/>
  <c r="CY36" i="58"/>
  <c r="CP248" i="58"/>
  <c r="BH7" i="58"/>
  <c r="BX7" i="58"/>
  <c r="CY7" i="58"/>
  <c r="CP101" i="58"/>
  <c r="BH278" i="58"/>
  <c r="BX278" i="58"/>
  <c r="CY278" i="58"/>
  <c r="CP164" i="58"/>
  <c r="BH192" i="58"/>
  <c r="BX192" i="58"/>
  <c r="CY192" i="58"/>
  <c r="CP249" i="58"/>
  <c r="BX57" i="58"/>
  <c r="CY57" i="58"/>
  <c r="CP209" i="58"/>
  <c r="BX122" i="58"/>
  <c r="CY122" i="58"/>
  <c r="CP227" i="58"/>
  <c r="DG227" i="58" s="1"/>
  <c r="BX24" i="58"/>
  <c r="CY24" i="58"/>
  <c r="BH14" i="58"/>
  <c r="CP14" i="58"/>
  <c r="CP158" i="58"/>
  <c r="CY169" i="58"/>
  <c r="FX268" i="58"/>
  <c r="BH120" i="58"/>
  <c r="EK120" i="58"/>
  <c r="BX260" i="58"/>
  <c r="BH30" i="58"/>
  <c r="BX30" i="58"/>
  <c r="CY74" i="58"/>
  <c r="EK74" i="58"/>
  <c r="EL74" i="58" s="1"/>
  <c r="BX4" i="58"/>
  <c r="CY4" i="58"/>
  <c r="EK135" i="58"/>
  <c r="CY89" i="58"/>
  <c r="BX114" i="58"/>
  <c r="EK126" i="58"/>
  <c r="BH283" i="58"/>
  <c r="BH220" i="58"/>
  <c r="BX220" i="58"/>
  <c r="EK102" i="58"/>
  <c r="CY225" i="58"/>
  <c r="BX152" i="58"/>
  <c r="CY152" i="58"/>
  <c r="DG152" i="58" s="1"/>
  <c r="CY68" i="58"/>
  <c r="EL68" i="58"/>
  <c r="BX199" i="58"/>
  <c r="CP204" i="58"/>
  <c r="CY157" i="58"/>
  <c r="EL157" i="58"/>
  <c r="BX41" i="58"/>
  <c r="CP22" i="58"/>
  <c r="CY247" i="58"/>
  <c r="DG247" i="58" s="1"/>
  <c r="EL247" i="58"/>
  <c r="BX49" i="58"/>
  <c r="CP189" i="58"/>
  <c r="CY292" i="58"/>
  <c r="EL292" i="58"/>
  <c r="BX228" i="58"/>
  <c r="CP85" i="58"/>
  <c r="EL134" i="58"/>
  <c r="BX66" i="58"/>
  <c r="CP294" i="58"/>
  <c r="EL123" i="58"/>
  <c r="BX166" i="58"/>
  <c r="CP73" i="58"/>
  <c r="BX200" i="58"/>
  <c r="DG119" i="58"/>
  <c r="DG169" i="58"/>
  <c r="EL120" i="58"/>
  <c r="CY191" i="58"/>
  <c r="DG191" i="58" s="1"/>
  <c r="BH229" i="58"/>
  <c r="CP107" i="58"/>
  <c r="CP47" i="58"/>
  <c r="BX116" i="58"/>
  <c r="BH9" i="58"/>
  <c r="EK248" i="58"/>
  <c r="FF127" i="58"/>
  <c r="EK101" i="58"/>
  <c r="EL101" i="58" s="1"/>
  <c r="EK164" i="58"/>
  <c r="EK249" i="58"/>
  <c r="EK209" i="58"/>
  <c r="EK227" i="58"/>
  <c r="EL227" i="58" s="1"/>
  <c r="CY190" i="58"/>
  <c r="BH234" i="58"/>
  <c r="CP234" i="58"/>
  <c r="EK21" i="58"/>
  <c r="EL21" i="58" s="1"/>
  <c r="EK169" i="58"/>
  <c r="CY82" i="58"/>
  <c r="BX268" i="58"/>
  <c r="CY268" i="58"/>
  <c r="CY253" i="58"/>
  <c r="FF253" i="58"/>
  <c r="CP58" i="58"/>
  <c r="CP244" i="58"/>
  <c r="CY45" i="58"/>
  <c r="EL45" i="58"/>
  <c r="EK45" i="58"/>
  <c r="BX168" i="58"/>
  <c r="CY168" i="58"/>
  <c r="EK10" i="58"/>
  <c r="CY124" i="58"/>
  <c r="BX214" i="58"/>
  <c r="BH104" i="58"/>
  <c r="BX104" i="58"/>
  <c r="CY242" i="58"/>
  <c r="EK242" i="58"/>
  <c r="EL242" i="58" s="1"/>
  <c r="BX79" i="58"/>
  <c r="CY79" i="58"/>
  <c r="EK38" i="58"/>
  <c r="EL38" i="58" s="1"/>
  <c r="CY167" i="58"/>
  <c r="BX102" i="58"/>
  <c r="FX152" i="58"/>
  <c r="BH205" i="58"/>
  <c r="EK205" i="58"/>
  <c r="BH27" i="58"/>
  <c r="BH60" i="58"/>
  <c r="BX60" i="58"/>
  <c r="CY60" i="58"/>
  <c r="CP230" i="58"/>
  <c r="BX150" i="58"/>
  <c r="CP150" i="58"/>
  <c r="EK256" i="58"/>
  <c r="EK296" i="58"/>
  <c r="BX110" i="58"/>
  <c r="CP199" i="58"/>
  <c r="DG199" i="58" s="1"/>
  <c r="EK199" i="58"/>
  <c r="CY204" i="58"/>
  <c r="BX54" i="58"/>
  <c r="CP41" i="58"/>
  <c r="EK41" i="58"/>
  <c r="CY22" i="58"/>
  <c r="BX286" i="58"/>
  <c r="CP49" i="58"/>
  <c r="EK49" i="58"/>
  <c r="CY189" i="58"/>
  <c r="BX275" i="58"/>
  <c r="CP228" i="58"/>
  <c r="EK228" i="58"/>
  <c r="CY85" i="58"/>
  <c r="BX84" i="58"/>
  <c r="CY294" i="58"/>
  <c r="BX193" i="58"/>
  <c r="CY73" i="58"/>
  <c r="BX18" i="58"/>
  <c r="CY174" i="58"/>
  <c r="BX88" i="58"/>
  <c r="FF229" i="58"/>
  <c r="FX229" i="58"/>
  <c r="CP221" i="58"/>
  <c r="EK221" i="58"/>
  <c r="CY280" i="58"/>
  <c r="BX119" i="58"/>
  <c r="BX288" i="58"/>
  <c r="CY107" i="58"/>
  <c r="EL107" i="58"/>
  <c r="EK107" i="58"/>
  <c r="BX224" i="58"/>
  <c r="BX203" i="58"/>
  <c r="CP203" i="58"/>
  <c r="CY47" i="58"/>
  <c r="EK47" i="58"/>
  <c r="EL47" i="58" s="1"/>
  <c r="BX13" i="58"/>
  <c r="BX106" i="58"/>
  <c r="BH226" i="58"/>
  <c r="CY226" i="58"/>
  <c r="BX5" i="58"/>
  <c r="CP259" i="58"/>
  <c r="BH197" i="58"/>
  <c r="BX53" i="58"/>
  <c r="BH36" i="58"/>
  <c r="EK36" i="58"/>
  <c r="EL36" i="58" s="1"/>
  <c r="EK7" i="58"/>
  <c r="EL7" i="58" s="1"/>
  <c r="EK278" i="58"/>
  <c r="EL278" i="58" s="1"/>
  <c r="EK192" i="58"/>
  <c r="EL192" i="58" s="1"/>
  <c r="EK57" i="58"/>
  <c r="EL57" i="58" s="1"/>
  <c r="EK122" i="58"/>
  <c r="EL122" i="58" s="1"/>
  <c r="EK24" i="58"/>
  <c r="EL24" i="58" s="1"/>
  <c r="EL14" i="58"/>
  <c r="FF158" i="58"/>
  <c r="FX120" i="58"/>
  <c r="DG253" i="58"/>
  <c r="BH45" i="58"/>
  <c r="BH242" i="58"/>
  <c r="EL220" i="58"/>
  <c r="BH152" i="58"/>
  <c r="EK172" i="58"/>
  <c r="BH55" i="58"/>
  <c r="CY55" i="58"/>
  <c r="BX52" i="58"/>
  <c r="BH32" i="58"/>
  <c r="BX32" i="58"/>
  <c r="CY32" i="58"/>
  <c r="CP149" i="58"/>
  <c r="CY264" i="58"/>
  <c r="BX76" i="58"/>
  <c r="CP100" i="58"/>
  <c r="EK77" i="58"/>
  <c r="CY162" i="58"/>
  <c r="BX71" i="58"/>
  <c r="CP131" i="58"/>
  <c r="EK211" i="58"/>
  <c r="EK231" i="58"/>
  <c r="BX262" i="58"/>
  <c r="CP3" i="58"/>
  <c r="EL3" i="58"/>
  <c r="EK132" i="58"/>
  <c r="CY188" i="58"/>
  <c r="BX261" i="58"/>
  <c r="BX285" i="58"/>
  <c r="BX238" i="58"/>
  <c r="CY178" i="58"/>
  <c r="EK133" i="58"/>
  <c r="EK160" i="58"/>
  <c r="CY93" i="58"/>
  <c r="CY295" i="58"/>
  <c r="BX48" i="58"/>
  <c r="CY48" i="58"/>
  <c r="CP19" i="58"/>
  <c r="BX59" i="58"/>
  <c r="EK94" i="58"/>
  <c r="BX81" i="58"/>
  <c r="EK272" i="58"/>
  <c r="BH222" i="58"/>
  <c r="CY222" i="58"/>
  <c r="BX115" i="58"/>
  <c r="CP145" i="58"/>
  <c r="EL145" i="58"/>
  <c r="FX145" i="58"/>
  <c r="CP293" i="58"/>
  <c r="DG293" i="58" s="1"/>
  <c r="FX293" i="58"/>
  <c r="FX156" i="58"/>
  <c r="BH130" i="58"/>
  <c r="BH117" i="58"/>
  <c r="BX39" i="58"/>
  <c r="BX20" i="58"/>
  <c r="CP219" i="58"/>
  <c r="BH72" i="58"/>
  <c r="FX239" i="58"/>
  <c r="BH279" i="58"/>
  <c r="BH51" i="58"/>
  <c r="FF29" i="58"/>
  <c r="BX184" i="58"/>
  <c r="CP184" i="58"/>
  <c r="FX184" i="58"/>
  <c r="BH137" i="58"/>
  <c r="FF129" i="58"/>
  <c r="BX70" i="58"/>
  <c r="FX70" i="58"/>
  <c r="BH251" i="58"/>
  <c r="CY251" i="58"/>
  <c r="FF40" i="58"/>
  <c r="BX91" i="58"/>
  <c r="CP91" i="58"/>
  <c r="FX91" i="58"/>
  <c r="BH255" i="58"/>
  <c r="BH281" i="58"/>
  <c r="FF170" i="58"/>
  <c r="FF46" i="58"/>
  <c r="FX46" i="58"/>
  <c r="BH3" i="58"/>
  <c r="EL198" i="58"/>
  <c r="BH128" i="58"/>
  <c r="BH108" i="58"/>
  <c r="FF254" i="58"/>
  <c r="FX254" i="58"/>
  <c r="FX35" i="58"/>
  <c r="FX295" i="58"/>
  <c r="FF265" i="58"/>
  <c r="FX265" i="58"/>
  <c r="BH194" i="58"/>
  <c r="BH246" i="58"/>
  <c r="FF59" i="58"/>
  <c r="FX59" i="58"/>
  <c r="FF81" i="58"/>
  <c r="FX81" i="58"/>
  <c r="BH105" i="58"/>
  <c r="BH272" i="58"/>
  <c r="FX115" i="58"/>
  <c r="FX99" i="58"/>
  <c r="BH20" i="58"/>
  <c r="BH219" i="58"/>
  <c r="FX55" i="58"/>
  <c r="EK52" i="58"/>
  <c r="BH239" i="58"/>
  <c r="EK239" i="58"/>
  <c r="CY279" i="58"/>
  <c r="CP29" i="58"/>
  <c r="EK184" i="58"/>
  <c r="CP129" i="58"/>
  <c r="CP40" i="58"/>
  <c r="EK91" i="58"/>
  <c r="CY230" i="58"/>
  <c r="EK230" i="58"/>
  <c r="CY149" i="58"/>
  <c r="BX255" i="58"/>
  <c r="BX281" i="58"/>
  <c r="CP175" i="58"/>
  <c r="EK252" i="58"/>
  <c r="CY176" i="58"/>
  <c r="BX148" i="58"/>
  <c r="CP83" i="58"/>
  <c r="EK71" i="58"/>
  <c r="BH187" i="58"/>
  <c r="EK187" i="58"/>
  <c r="CY208" i="58"/>
  <c r="BX211" i="58"/>
  <c r="CP98" i="58"/>
  <c r="EL98" i="58"/>
  <c r="EK46" i="58"/>
  <c r="BX267" i="58"/>
  <c r="CP111" i="58"/>
  <c r="EL111" i="58"/>
  <c r="CP274" i="58"/>
  <c r="CY136" i="58"/>
  <c r="CP31" i="58"/>
  <c r="CP285" i="58"/>
  <c r="CY97" i="58"/>
  <c r="CP103" i="58"/>
  <c r="CY63" i="58"/>
  <c r="CP178" i="58"/>
  <c r="FX178" i="58"/>
  <c r="CY64" i="58"/>
  <c r="FX93" i="58"/>
  <c r="EK250" i="58"/>
  <c r="EK35" i="58"/>
  <c r="CY139" i="58"/>
  <c r="EK139" i="58"/>
  <c r="FF194" i="58"/>
  <c r="CP202" i="58"/>
  <c r="CY19" i="58"/>
  <c r="EK19" i="58"/>
  <c r="CP207" i="58"/>
  <c r="EK59" i="58"/>
  <c r="CY270" i="58"/>
  <c r="DG270" i="58" s="1"/>
  <c r="FF94" i="58"/>
  <c r="BX258" i="58"/>
  <c r="CP258" i="58"/>
  <c r="EK81" i="58"/>
  <c r="CY105" i="58"/>
  <c r="BX272" i="58"/>
  <c r="FF222" i="58"/>
  <c r="FX222" i="58"/>
  <c r="CP115" i="58"/>
  <c r="EK115" i="58"/>
  <c r="CY145" i="58"/>
  <c r="CY293" i="58"/>
  <c r="BX245" i="58"/>
  <c r="EK112" i="58"/>
  <c r="BH61" i="58"/>
  <c r="CY61" i="58"/>
  <c r="BX156" i="58"/>
  <c r="CY156" i="58"/>
  <c r="BH99" i="58"/>
  <c r="EK99" i="58"/>
  <c r="EL99" i="58" s="1"/>
  <c r="CY20" i="58"/>
  <c r="BX219" i="58"/>
  <c r="EK55" i="58"/>
  <c r="BH52" i="58"/>
  <c r="CY52" i="58"/>
  <c r="BX239" i="58"/>
  <c r="CY239" i="58"/>
  <c r="EK29" i="58"/>
  <c r="CY184" i="58"/>
  <c r="BX144" i="58"/>
  <c r="CP137" i="58"/>
  <c r="FX137" i="58"/>
  <c r="EK129" i="58"/>
  <c r="CY70" i="58"/>
  <c r="BX78" i="58"/>
  <c r="BX140" i="58"/>
  <c r="BH146" i="58"/>
  <c r="FF146" i="58"/>
  <c r="CY182" i="58"/>
  <c r="EL210" i="58"/>
  <c r="FX138" i="58"/>
  <c r="FX269" i="58"/>
  <c r="EK109" i="58"/>
  <c r="EL109" i="58" s="1"/>
  <c r="BH11" i="58"/>
  <c r="BH125" i="58"/>
  <c r="FX125" i="58"/>
  <c r="BH87" i="58"/>
  <c r="CP87" i="58"/>
  <c r="BH233" i="58"/>
  <c r="BH44" i="58"/>
  <c r="FX44" i="58"/>
  <c r="BH143" i="58"/>
  <c r="BH95" i="58"/>
  <c r="BH23" i="58"/>
  <c r="FX23" i="58"/>
  <c r="BH212" i="58"/>
  <c r="BH232" i="58"/>
  <c r="BH8" i="58"/>
  <c r="FX8" i="58"/>
  <c r="BH165" i="58"/>
  <c r="CP165" i="58"/>
  <c r="BH223" i="58"/>
  <c r="BH75" i="58"/>
  <c r="FX75" i="58"/>
  <c r="BH186" i="58"/>
  <c r="CP186" i="58"/>
  <c r="BH240" i="58"/>
  <c r="BH177" i="58"/>
  <c r="FX177" i="58"/>
  <c r="BH266" i="58"/>
  <c r="CP266" i="58"/>
  <c r="BH2" i="58"/>
  <c r="BH50" i="58"/>
  <c r="FX50" i="58"/>
  <c r="BH62" i="58"/>
  <c r="CP62" i="58"/>
  <c r="BH236" i="58"/>
  <c r="BH37" i="58"/>
  <c r="FX37" i="58"/>
  <c r="BH282" i="58"/>
  <c r="CP282" i="58"/>
  <c r="BH67" i="58"/>
  <c r="BH33" i="58"/>
  <c r="FX33" i="58"/>
  <c r="BH43" i="58"/>
  <c r="CP43" i="58"/>
  <c r="BH215" i="58"/>
  <c r="BH118" i="58"/>
  <c r="FX118" i="58"/>
  <c r="BH195" i="58"/>
  <c r="CP195" i="58"/>
  <c r="BH69" i="58"/>
  <c r="BH241" i="58"/>
  <c r="FX241" i="58"/>
  <c r="BH86" i="58"/>
  <c r="CP86" i="58"/>
  <c r="EL96" i="58"/>
  <c r="FF96" i="58"/>
  <c r="FX96" i="58"/>
  <c r="FX150" i="58"/>
  <c r="EL256" i="58"/>
  <c r="BH296" i="58"/>
  <c r="FX296" i="58"/>
  <c r="BH15" i="58"/>
  <c r="CP15" i="58"/>
  <c r="EL155" i="58"/>
  <c r="EL237" i="58"/>
  <c r="FF90" i="58"/>
  <c r="FF182" i="58"/>
  <c r="W269" i="58"/>
  <c r="X269" i="58" s="1"/>
  <c r="W34" i="58"/>
  <c r="X34" i="58" s="1"/>
  <c r="FX34" i="58"/>
  <c r="CP146" i="58"/>
  <c r="FX146" i="58"/>
  <c r="X90" i="58"/>
  <c r="W90" i="58"/>
  <c r="CP90" i="58"/>
  <c r="DG90" i="58" s="1"/>
  <c r="FX90" i="58"/>
  <c r="W182" i="58"/>
  <c r="X182" i="58" s="1"/>
  <c r="CP182" i="58"/>
  <c r="FX182" i="58"/>
  <c r="BX138" i="58"/>
  <c r="CY138" i="58"/>
  <c r="BH269" i="58"/>
  <c r="EK269" i="58"/>
  <c r="EL269" i="58" s="1"/>
  <c r="BH34" i="58"/>
  <c r="EK34" i="58"/>
  <c r="BH155" i="58"/>
  <c r="BX257" i="58"/>
  <c r="CP257" i="58"/>
  <c r="DG257" i="58" s="1"/>
  <c r="CY80" i="58"/>
  <c r="BX109" i="58"/>
  <c r="BH161" i="58"/>
  <c r="EL161" i="58"/>
  <c r="BX125" i="58"/>
  <c r="DG125" i="58" s="1"/>
  <c r="EL125" i="58"/>
  <c r="CY87" i="58"/>
  <c r="EK87" i="58"/>
  <c r="EL87" i="58" s="1"/>
  <c r="CY233" i="58"/>
  <c r="DG233" i="58" s="1"/>
  <c r="EL233" i="58"/>
  <c r="BH142" i="58"/>
  <c r="EL142" i="58"/>
  <c r="BX44" i="58"/>
  <c r="DG44" i="58" s="1"/>
  <c r="CY44" i="58"/>
  <c r="EL44" i="58"/>
  <c r="CY143" i="58"/>
  <c r="CY95" i="58"/>
  <c r="DG95" i="58" s="1"/>
  <c r="EL95" i="58"/>
  <c r="BH181" i="58"/>
  <c r="BX181" i="58"/>
  <c r="BX23" i="58"/>
  <c r="DG23" i="58" s="1"/>
  <c r="CY23" i="58"/>
  <c r="EL23" i="58"/>
  <c r="CY212" i="58"/>
  <c r="CY232" i="58"/>
  <c r="DG232" i="58" s="1"/>
  <c r="EL232" i="58"/>
  <c r="BH183" i="58"/>
  <c r="EL183" i="58"/>
  <c r="BX8" i="58"/>
  <c r="EL8" i="58"/>
  <c r="CY165" i="58"/>
  <c r="EK165" i="58"/>
  <c r="CY223" i="58"/>
  <c r="BH284" i="58"/>
  <c r="EL284" i="58"/>
  <c r="BX75" i="58"/>
  <c r="EL75" i="58"/>
  <c r="CY186" i="58"/>
  <c r="EK186" i="58"/>
  <c r="EL186" i="58" s="1"/>
  <c r="CY240" i="58"/>
  <c r="BH92" i="58"/>
  <c r="BX177" i="58"/>
  <c r="DG177" i="58" s="1"/>
  <c r="EL177" i="58"/>
  <c r="CY266" i="58"/>
  <c r="EK266" i="58"/>
  <c r="CY2" i="58"/>
  <c r="DG2" i="58" s="1"/>
  <c r="BH287" i="58"/>
  <c r="EL287" i="58"/>
  <c r="BX50" i="58"/>
  <c r="EL50" i="58"/>
  <c r="CY62" i="58"/>
  <c r="EK62" i="58"/>
  <c r="CY236" i="58"/>
  <c r="BH163" i="58"/>
  <c r="EL163" i="58"/>
  <c r="BX37" i="58"/>
  <c r="EL37" i="58"/>
  <c r="CY282" i="58"/>
  <c r="DG282" i="58" s="1"/>
  <c r="EK282" i="58"/>
  <c r="CY67" i="58"/>
  <c r="BH201" i="58"/>
  <c r="EL201" i="58"/>
  <c r="BX33" i="58"/>
  <c r="EL33" i="58"/>
  <c r="CY43" i="58"/>
  <c r="EK43" i="58"/>
  <c r="EL43" i="58" s="1"/>
  <c r="CY215" i="58"/>
  <c r="BH213" i="58"/>
  <c r="EL213" i="58"/>
  <c r="BX118" i="58"/>
  <c r="DG118" i="58" s="1"/>
  <c r="EL118" i="58"/>
  <c r="CY195" i="58"/>
  <c r="EK195" i="58"/>
  <c r="CY69" i="58"/>
  <c r="BH171" i="58"/>
  <c r="EL171" i="58"/>
  <c r="BX241" i="58"/>
  <c r="EL241" i="58"/>
  <c r="CY86" i="58"/>
  <c r="EK86" i="58"/>
  <c r="BH96" i="58"/>
  <c r="BH150" i="58"/>
  <c r="EK150" i="58"/>
  <c r="CY256" i="58"/>
  <c r="FF15" i="58"/>
  <c r="FX15" i="58"/>
  <c r="BX263" i="58"/>
  <c r="CP263" i="58"/>
  <c r="CY110" i="58"/>
  <c r="DG110" i="58" s="1"/>
  <c r="FF110" i="58"/>
  <c r="EL199" i="58"/>
  <c r="CY54" i="58"/>
  <c r="FF54" i="58"/>
  <c r="EL41" i="58"/>
  <c r="CY286" i="58"/>
  <c r="DG286" i="58" s="1"/>
  <c r="FF286" i="58"/>
  <c r="EL49" i="58"/>
  <c r="CY275" i="58"/>
  <c r="FF275" i="58"/>
  <c r="EL228" i="58"/>
  <c r="CY84" i="58"/>
  <c r="DG84" i="58" s="1"/>
  <c r="FF84" i="58"/>
  <c r="EL66" i="58"/>
  <c r="CY193" i="58"/>
  <c r="DG193" i="58" s="1"/>
  <c r="FF193" i="58"/>
  <c r="EL166" i="58"/>
  <c r="CY18" i="58"/>
  <c r="DG18" i="58" s="1"/>
  <c r="FF18" i="58"/>
  <c r="EL200" i="58"/>
  <c r="FF174" i="58"/>
  <c r="FX221" i="58"/>
  <c r="BH280" i="58"/>
  <c r="BH42" i="58"/>
  <c r="EK119" i="58"/>
  <c r="EL119" i="58" s="1"/>
  <c r="DG237" i="58"/>
  <c r="FF237" i="58"/>
  <c r="FX237" i="58"/>
  <c r="EK146" i="58"/>
  <c r="EL146" i="58" s="1"/>
  <c r="BH90" i="58"/>
  <c r="EK90" i="58"/>
  <c r="EL90" i="58" s="1"/>
  <c r="BH182" i="58"/>
  <c r="EK182" i="58"/>
  <c r="EL182" i="58" s="1"/>
  <c r="BH210" i="58"/>
  <c r="BH138" i="58"/>
  <c r="EL138" i="58"/>
  <c r="CY269" i="58"/>
  <c r="BX155" i="58"/>
  <c r="FF155" i="58"/>
  <c r="FX155" i="58"/>
  <c r="FF257" i="58"/>
  <c r="FX257" i="58"/>
  <c r="FF11" i="58"/>
  <c r="CP161" i="58"/>
  <c r="DG161" i="58" s="1"/>
  <c r="BX87" i="58"/>
  <c r="FF233" i="58"/>
  <c r="CP142" i="58"/>
  <c r="BX143" i="58"/>
  <c r="DG143" i="58" s="1"/>
  <c r="FF95" i="58"/>
  <c r="CP181" i="58"/>
  <c r="BX212" i="58"/>
  <c r="FF232" i="58"/>
  <c r="CP183" i="58"/>
  <c r="DG183" i="58" s="1"/>
  <c r="BX165" i="58"/>
  <c r="FF223" i="58"/>
  <c r="CP284" i="58"/>
  <c r="DG284" i="58" s="1"/>
  <c r="BX186" i="58"/>
  <c r="FF240" i="58"/>
  <c r="CP92" i="58"/>
  <c r="BX266" i="58"/>
  <c r="DG266" i="58" s="1"/>
  <c r="FF2" i="58"/>
  <c r="CP287" i="58"/>
  <c r="BX62" i="58"/>
  <c r="FF236" i="58"/>
  <c r="CP163" i="58"/>
  <c r="DG163" i="58" s="1"/>
  <c r="BX282" i="58"/>
  <c r="FF67" i="58"/>
  <c r="CP201" i="58"/>
  <c r="DG201" i="58" s="1"/>
  <c r="BX43" i="58"/>
  <c r="FF215" i="58"/>
  <c r="CP213" i="58"/>
  <c r="BX195" i="58"/>
  <c r="DG195" i="58" s="1"/>
  <c r="FF69" i="58"/>
  <c r="CP171" i="58"/>
  <c r="BX86" i="58"/>
  <c r="BH256" i="58"/>
  <c r="FX25" i="58"/>
  <c r="BH263" i="58"/>
  <c r="EK263" i="58"/>
  <c r="EL263" i="58" s="1"/>
  <c r="FX263" i="58"/>
  <c r="FX110" i="58"/>
  <c r="DG68" i="58"/>
  <c r="FF68" i="58"/>
  <c r="FX68" i="58"/>
  <c r="FF199" i="58"/>
  <c r="FF204" i="58"/>
  <c r="FX204" i="58"/>
  <c r="DG54" i="58"/>
  <c r="FX54" i="58"/>
  <c r="DG157" i="58"/>
  <c r="FF157" i="58"/>
  <c r="FX157" i="58"/>
  <c r="FF41" i="58"/>
  <c r="FF22" i="58"/>
  <c r="FX22" i="58"/>
  <c r="FX286" i="58"/>
  <c r="FF247" i="58"/>
  <c r="FX247" i="58"/>
  <c r="DG49" i="58"/>
  <c r="FF49" i="58"/>
  <c r="FF189" i="58"/>
  <c r="FX189" i="58"/>
  <c r="DG275" i="58"/>
  <c r="FX275" i="58"/>
  <c r="DG292" i="58"/>
  <c r="FF292" i="58"/>
  <c r="FX292" i="58"/>
  <c r="FF228" i="58"/>
  <c r="FF85" i="58"/>
  <c r="FX85" i="58"/>
  <c r="FX84" i="58"/>
  <c r="DG134" i="58"/>
  <c r="FF134" i="58"/>
  <c r="FX134" i="58"/>
  <c r="DG66" i="58"/>
  <c r="FF66" i="58"/>
  <c r="FF294" i="58"/>
  <c r="FX294" i="58"/>
  <c r="FX193" i="58"/>
  <c r="DG123" i="58"/>
  <c r="FF123" i="58"/>
  <c r="FX123" i="58"/>
  <c r="FF166" i="58"/>
  <c r="FF73" i="58"/>
  <c r="FX73" i="58"/>
  <c r="FX18" i="58"/>
  <c r="FF191" i="58"/>
  <c r="FX191" i="58"/>
  <c r="DG200" i="58"/>
  <c r="FF200" i="58"/>
  <c r="FX174" i="58"/>
  <c r="FX88" i="58"/>
  <c r="BH221" i="58"/>
  <c r="BH119" i="58"/>
  <c r="DG181" i="58"/>
  <c r="DG92" i="58"/>
  <c r="DG287" i="58"/>
  <c r="DG171" i="58"/>
  <c r="DG296" i="58"/>
  <c r="CY25" i="58"/>
  <c r="CY263" i="58"/>
  <c r="BH110" i="58"/>
  <c r="EK110" i="58"/>
  <c r="EL110" i="58" s="1"/>
  <c r="BH199" i="58"/>
  <c r="FX199" i="58"/>
  <c r="BH204" i="58"/>
  <c r="EK204" i="58"/>
  <c r="EL204" i="58" s="1"/>
  <c r="BH54" i="58"/>
  <c r="EK54" i="58"/>
  <c r="BH41" i="58"/>
  <c r="FX41" i="58"/>
  <c r="BH22" i="58"/>
  <c r="EK22" i="58"/>
  <c r="EL22" i="58" s="1"/>
  <c r="BH286" i="58"/>
  <c r="EK286" i="58"/>
  <c r="BH49" i="58"/>
  <c r="FX49" i="58"/>
  <c r="BH189" i="58"/>
  <c r="EK189" i="58"/>
  <c r="EL189" i="58" s="1"/>
  <c r="BH275" i="58"/>
  <c r="EK275" i="58"/>
  <c r="BH228" i="58"/>
  <c r="FX228" i="58"/>
  <c r="BH85" i="58"/>
  <c r="EK85" i="58"/>
  <c r="EL85" i="58" s="1"/>
  <c r="BH84" i="58"/>
  <c r="EK84" i="58"/>
  <c r="BH66" i="58"/>
  <c r="FX66" i="58"/>
  <c r="BH294" i="58"/>
  <c r="EK294" i="58"/>
  <c r="EL294" i="58" s="1"/>
  <c r="BH193" i="58"/>
  <c r="EK193" i="58"/>
  <c r="BH166" i="58"/>
  <c r="FX166" i="58"/>
  <c r="BH73" i="58"/>
  <c r="EK73" i="58"/>
  <c r="EL73" i="58" s="1"/>
  <c r="BH18" i="58"/>
  <c r="EK18" i="58"/>
  <c r="BH200" i="58"/>
  <c r="FX200" i="58"/>
  <c r="BH174" i="58"/>
  <c r="EK174" i="58"/>
  <c r="EL174" i="58" s="1"/>
  <c r="BH88" i="58"/>
  <c r="EK88" i="58"/>
  <c r="CY229" i="58"/>
  <c r="DG229" i="58" s="1"/>
  <c r="EK229" i="58"/>
  <c r="EL229" i="58" s="1"/>
  <c r="FF119" i="58"/>
  <c r="FX119" i="58"/>
  <c r="DG151" i="58"/>
  <c r="FF151" i="58"/>
  <c r="CP288" i="58"/>
  <c r="FX288" i="58"/>
  <c r="FX173" i="58"/>
  <c r="DG107" i="58"/>
  <c r="FF107" i="58"/>
  <c r="FX107" i="58"/>
  <c r="DG224" i="58"/>
  <c r="FF224" i="58"/>
  <c r="FX203" i="58"/>
  <c r="FX141" i="58"/>
  <c r="FF47" i="58"/>
  <c r="FX47" i="58"/>
  <c r="DG13" i="58"/>
  <c r="FF13" i="58"/>
  <c r="CP106" i="58"/>
  <c r="FX106" i="58"/>
  <c r="CP291" i="58"/>
  <c r="FX291" i="58"/>
  <c r="EK226" i="58"/>
  <c r="EL226" i="58" s="1"/>
  <c r="FX226" i="58"/>
  <c r="FX5" i="58"/>
  <c r="DG243" i="58"/>
  <c r="FF243" i="58"/>
  <c r="FX243" i="58"/>
  <c r="DG259" i="58"/>
  <c r="FF259" i="58"/>
  <c r="CP271" i="58"/>
  <c r="FX271" i="58"/>
  <c r="FX26" i="58"/>
  <c r="FF154" i="58"/>
  <c r="FX154" i="58"/>
  <c r="DG12" i="58"/>
  <c r="FF12" i="58"/>
  <c r="CP116" i="58"/>
  <c r="EL116" i="58"/>
  <c r="FX116" i="58"/>
  <c r="CP197" i="58"/>
  <c r="FX197" i="58"/>
  <c r="FF9" i="58"/>
  <c r="FX9" i="58"/>
  <c r="DG217" i="58"/>
  <c r="FF217" i="58"/>
  <c r="CP53" i="58"/>
  <c r="EL53" i="58"/>
  <c r="EL248" i="58"/>
  <c r="BH151" i="58"/>
  <c r="FX151" i="58"/>
  <c r="BH288" i="58"/>
  <c r="EK288" i="58"/>
  <c r="EL288" i="58" s="1"/>
  <c r="BH173" i="58"/>
  <c r="EK173" i="58"/>
  <c r="BH224" i="58"/>
  <c r="FX224" i="58"/>
  <c r="BH203" i="58"/>
  <c r="EK203" i="58"/>
  <c r="EL203" i="58" s="1"/>
  <c r="BH141" i="58"/>
  <c r="EK141" i="58"/>
  <c r="BH13" i="58"/>
  <c r="FX13" i="58"/>
  <c r="BH106" i="58"/>
  <c r="EK106" i="58"/>
  <c r="EL106" i="58" s="1"/>
  <c r="BH291" i="58"/>
  <c r="EK291" i="58"/>
  <c r="BH5" i="58"/>
  <c r="EK5" i="58"/>
  <c r="BH243" i="58"/>
  <c r="FX259" i="58"/>
  <c r="BH271" i="58"/>
  <c r="EK271" i="58"/>
  <c r="EL271" i="58" s="1"/>
  <c r="BH26" i="58"/>
  <c r="EK26" i="58"/>
  <c r="BH154" i="58"/>
  <c r="EK154" i="58"/>
  <c r="BH12" i="58"/>
  <c r="FX12" i="58"/>
  <c r="BH116" i="58"/>
  <c r="BX248" i="58"/>
  <c r="EL12" i="58"/>
  <c r="EL217" i="58"/>
  <c r="CY216" i="58"/>
  <c r="FF216" i="58"/>
  <c r="CY88" i="58"/>
  <c r="DG88" i="58" s="1"/>
  <c r="FF88" i="58"/>
  <c r="EL221" i="58"/>
  <c r="FF280" i="58"/>
  <c r="CY42" i="58"/>
  <c r="DG42" i="58" s="1"/>
  <c r="FF42" i="58"/>
  <c r="EL151" i="58"/>
  <c r="FF288" i="58"/>
  <c r="CY173" i="58"/>
  <c r="DG173" i="58" s="1"/>
  <c r="FF173" i="58"/>
  <c r="EL224" i="58"/>
  <c r="FF203" i="58"/>
  <c r="CY141" i="58"/>
  <c r="DG141" i="58" s="1"/>
  <c r="FF141" i="58"/>
  <c r="EL13" i="58"/>
  <c r="FF106" i="58"/>
  <c r="CY291" i="58"/>
  <c r="DG291" i="58" s="1"/>
  <c r="FF291" i="58"/>
  <c r="BX226" i="58"/>
  <c r="CP226" i="58"/>
  <c r="CY5" i="58"/>
  <c r="DG5" i="58" s="1"/>
  <c r="FF5" i="58"/>
  <c r="BH259" i="58"/>
  <c r="EL259" i="58"/>
  <c r="FF271" i="58"/>
  <c r="CY26" i="58"/>
  <c r="DG26" i="58" s="1"/>
  <c r="FF26" i="58"/>
  <c r="FF116" i="58"/>
  <c r="CY197" i="58"/>
  <c r="FF197" i="58"/>
  <c r="CP9" i="58"/>
  <c r="DG9" i="58" s="1"/>
  <c r="FF53" i="58"/>
  <c r="CY289" i="58"/>
  <c r="FF289" i="58"/>
  <c r="FF147" i="58"/>
  <c r="CY159" i="58"/>
  <c r="FF159" i="58"/>
  <c r="EL164" i="58"/>
  <c r="FF276" i="58"/>
  <c r="CY6" i="58"/>
  <c r="DG6" i="58" s="1"/>
  <c r="FF6" i="58"/>
  <c r="EL249" i="58"/>
  <c r="FF277" i="58"/>
  <c r="CY121" i="58"/>
  <c r="FF121" i="58"/>
  <c r="BH209" i="58"/>
  <c r="EL209" i="58"/>
  <c r="FF218" i="58"/>
  <c r="CY180" i="58"/>
  <c r="DG180" i="58" s="1"/>
  <c r="FF180" i="58"/>
  <c r="BH227" i="58"/>
  <c r="FF273" i="58"/>
  <c r="CY185" i="58"/>
  <c r="DG185" i="58" s="1"/>
  <c r="FF185" i="58"/>
  <c r="BH225" i="58"/>
  <c r="EK225" i="58"/>
  <c r="EL225" i="58" s="1"/>
  <c r="CY27" i="58"/>
  <c r="FF27" i="58"/>
  <c r="FX53" i="58"/>
  <c r="CP216" i="58"/>
  <c r="DG216" i="58" s="1"/>
  <c r="FX216" i="58"/>
  <c r="CP36" i="58"/>
  <c r="FF36" i="58"/>
  <c r="FX36" i="58"/>
  <c r="DG248" i="58"/>
  <c r="FF248" i="58"/>
  <c r="BX127" i="58"/>
  <c r="CP127" i="58"/>
  <c r="FX127" i="58"/>
  <c r="CP289" i="58"/>
  <c r="FX289" i="58"/>
  <c r="CP7" i="58"/>
  <c r="FF7" i="58"/>
  <c r="FX7" i="58"/>
  <c r="DG101" i="58"/>
  <c r="FF101" i="58"/>
  <c r="BX147" i="58"/>
  <c r="CP147" i="58"/>
  <c r="FX147" i="58"/>
  <c r="CP159" i="58"/>
  <c r="DG159" i="58" s="1"/>
  <c r="FX159" i="58"/>
  <c r="CP278" i="58"/>
  <c r="FF278" i="58"/>
  <c r="FX278" i="58"/>
  <c r="DG164" i="58"/>
  <c r="FF164" i="58"/>
  <c r="BX276" i="58"/>
  <c r="DG276" i="58" s="1"/>
  <c r="FX276" i="58"/>
  <c r="FX6" i="58"/>
  <c r="CP192" i="58"/>
  <c r="FF192" i="58"/>
  <c r="FX192" i="58"/>
  <c r="DG249" i="58"/>
  <c r="FF249" i="58"/>
  <c r="BX277" i="58"/>
  <c r="FX277" i="58"/>
  <c r="DG121" i="58"/>
  <c r="FX121" i="58"/>
  <c r="CP57" i="58"/>
  <c r="FF57" i="58"/>
  <c r="FX57" i="58"/>
  <c r="DG209" i="58"/>
  <c r="FF209" i="58"/>
  <c r="BX218" i="58"/>
  <c r="FX218" i="58"/>
  <c r="FX180" i="58"/>
  <c r="CP122" i="58"/>
  <c r="DG122" i="58" s="1"/>
  <c r="FF122" i="58"/>
  <c r="FX122" i="58"/>
  <c r="FF227" i="58"/>
  <c r="BX273" i="58"/>
  <c r="FX273" i="58"/>
  <c r="FX185" i="58"/>
  <c r="CP24" i="58"/>
  <c r="DG24" i="58" s="1"/>
  <c r="FF24" i="58"/>
  <c r="FX24" i="58"/>
  <c r="FF14" i="58"/>
  <c r="BX158" i="58"/>
  <c r="FX158" i="58"/>
  <c r="DG190" i="58"/>
  <c r="FF190" i="58"/>
  <c r="FX190" i="58"/>
  <c r="BH16" i="58"/>
  <c r="CP16" i="58"/>
  <c r="FF16" i="58"/>
  <c r="FX16" i="58"/>
  <c r="FX234" i="58"/>
  <c r="BH169" i="58"/>
  <c r="EK82" i="58"/>
  <c r="BH253" i="58"/>
  <c r="FX253" i="58"/>
  <c r="CP235" i="58"/>
  <c r="FF235" i="58"/>
  <c r="FX235" i="58"/>
  <c r="BX244" i="58"/>
  <c r="CY260" i="58"/>
  <c r="FF260" i="58"/>
  <c r="EL168" i="58"/>
  <c r="CY196" i="58"/>
  <c r="FF196" i="58"/>
  <c r="EL10" i="58"/>
  <c r="CY214" i="58"/>
  <c r="FF214" i="58"/>
  <c r="EL4" i="58"/>
  <c r="CY65" i="58"/>
  <c r="FF65" i="58"/>
  <c r="EL135" i="58"/>
  <c r="CY114" i="58"/>
  <c r="FF114" i="58"/>
  <c r="EL79" i="58"/>
  <c r="CY283" i="58"/>
  <c r="FF283" i="58"/>
  <c r="CY102" i="58"/>
  <c r="FF102" i="58"/>
  <c r="EL152" i="58"/>
  <c r="BH248" i="58"/>
  <c r="FX248" i="58"/>
  <c r="BH127" i="58"/>
  <c r="EK127" i="58"/>
  <c r="EL127" i="58" s="1"/>
  <c r="BH289" i="58"/>
  <c r="EK289" i="58"/>
  <c r="BH101" i="58"/>
  <c r="FX101" i="58"/>
  <c r="BH147" i="58"/>
  <c r="EK147" i="58"/>
  <c r="EL147" i="58" s="1"/>
  <c r="BH159" i="58"/>
  <c r="EK159" i="58"/>
  <c r="BH164" i="58"/>
  <c r="FX164" i="58"/>
  <c r="BH276" i="58"/>
  <c r="EK276" i="58"/>
  <c r="EL276" i="58" s="1"/>
  <c r="BH6" i="58"/>
  <c r="EK6" i="58"/>
  <c r="BH249" i="58"/>
  <c r="FX249" i="58"/>
  <c r="BH277" i="58"/>
  <c r="EK277" i="58"/>
  <c r="EL277" i="58" s="1"/>
  <c r="BH121" i="58"/>
  <c r="EK121" i="58"/>
  <c r="BH57" i="58"/>
  <c r="FX209" i="58"/>
  <c r="BH218" i="58"/>
  <c r="EK218" i="58"/>
  <c r="EL218" i="58" s="1"/>
  <c r="BH180" i="58"/>
  <c r="EK180" i="58"/>
  <c r="BH122" i="58"/>
  <c r="FX227" i="58"/>
  <c r="BH273" i="58"/>
  <c r="EK273" i="58"/>
  <c r="EL273" i="58" s="1"/>
  <c r="BH185" i="58"/>
  <c r="EK185" i="58"/>
  <c r="BH24" i="58"/>
  <c r="FX14" i="58"/>
  <c r="BH158" i="58"/>
  <c r="EK158" i="58"/>
  <c r="EL158" i="58" s="1"/>
  <c r="BH190" i="58"/>
  <c r="EK190" i="58"/>
  <c r="EK234" i="58"/>
  <c r="EL234" i="58" s="1"/>
  <c r="CY21" i="58"/>
  <c r="BH82" i="58"/>
  <c r="BX82" i="58"/>
  <c r="EL268" i="58"/>
  <c r="EK253" i="58"/>
  <c r="FX58" i="58"/>
  <c r="BH244" i="58"/>
  <c r="EK244" i="58"/>
  <c r="EL244" i="58" s="1"/>
  <c r="FX244" i="58"/>
  <c r="CP260" i="58"/>
  <c r="FX260" i="58"/>
  <c r="CP45" i="58"/>
  <c r="DG45" i="58" s="1"/>
  <c r="FF45" i="58"/>
  <c r="FX45" i="58"/>
  <c r="FF168" i="58"/>
  <c r="BX28" i="58"/>
  <c r="CP28" i="58"/>
  <c r="FF28" i="58"/>
  <c r="FX28" i="58"/>
  <c r="CP196" i="58"/>
  <c r="FX196" i="58"/>
  <c r="CP30" i="58"/>
  <c r="FF30" i="58"/>
  <c r="FX30" i="58"/>
  <c r="DG10" i="58"/>
  <c r="FF10" i="58"/>
  <c r="BX124" i="58"/>
  <c r="CP124" i="58"/>
  <c r="FF124" i="58"/>
  <c r="FX124" i="58"/>
  <c r="CP214" i="58"/>
  <c r="FX214" i="58"/>
  <c r="DG74" i="58"/>
  <c r="CP74" i="58"/>
  <c r="FF74" i="58"/>
  <c r="FX74" i="58"/>
  <c r="FF4" i="58"/>
  <c r="BX17" i="58"/>
  <c r="CP17" i="58"/>
  <c r="FF17" i="58"/>
  <c r="FX17" i="58"/>
  <c r="CP65" i="58"/>
  <c r="DG65" i="58" s="1"/>
  <c r="FX65" i="58"/>
  <c r="DG104" i="58"/>
  <c r="CP104" i="58"/>
  <c r="FF104" i="58"/>
  <c r="FX104" i="58"/>
  <c r="DG135" i="58"/>
  <c r="FF135" i="58"/>
  <c r="BX89" i="58"/>
  <c r="CP89" i="58"/>
  <c r="FF89" i="58"/>
  <c r="FX89" i="58"/>
  <c r="CP114" i="58"/>
  <c r="FX114" i="58"/>
  <c r="DG242" i="58"/>
  <c r="CP242" i="58"/>
  <c r="FF242" i="58"/>
  <c r="FX242" i="58"/>
  <c r="DG79" i="58"/>
  <c r="FF79" i="58"/>
  <c r="BX126" i="58"/>
  <c r="CP126" i="58"/>
  <c r="EL126" i="58"/>
  <c r="FF126" i="58"/>
  <c r="FX126" i="58"/>
  <c r="CP283" i="58"/>
  <c r="FX283" i="58"/>
  <c r="CP220" i="58"/>
  <c r="FF220" i="58"/>
  <c r="FX220" i="58"/>
  <c r="DG38" i="58"/>
  <c r="FF38" i="58"/>
  <c r="BX167" i="58"/>
  <c r="CP167" i="58"/>
  <c r="EL167" i="58"/>
  <c r="FF167" i="58"/>
  <c r="FX167" i="58"/>
  <c r="CP102" i="58"/>
  <c r="FX102" i="58"/>
  <c r="DG225" i="58"/>
  <c r="CP225" i="58"/>
  <c r="FF225" i="58"/>
  <c r="EK27" i="58"/>
  <c r="CY127" i="58"/>
  <c r="BX14" i="58"/>
  <c r="CY14" i="58"/>
  <c r="CY158" i="58"/>
  <c r="EL16" i="58"/>
  <c r="BX234" i="58"/>
  <c r="CY234" i="58"/>
  <c r="BH21" i="58"/>
  <c r="FF21" i="58"/>
  <c r="FF169" i="58"/>
  <c r="FF82" i="58"/>
  <c r="FX82" i="58"/>
  <c r="CP120" i="58"/>
  <c r="DG120" i="58" s="1"/>
  <c r="BH235" i="58"/>
  <c r="BX235" i="58"/>
  <c r="EL235" i="58"/>
  <c r="BX58" i="58"/>
  <c r="CY58" i="58"/>
  <c r="CY244" i="58"/>
  <c r="BH260" i="58"/>
  <c r="EK260" i="58"/>
  <c r="BH168" i="58"/>
  <c r="FX168" i="58"/>
  <c r="BH28" i="58"/>
  <c r="EK28" i="58"/>
  <c r="EL28" i="58" s="1"/>
  <c r="BH196" i="58"/>
  <c r="EK196" i="58"/>
  <c r="BH10" i="58"/>
  <c r="FX10" i="58"/>
  <c r="BH124" i="58"/>
  <c r="EK124" i="58"/>
  <c r="EL124" i="58" s="1"/>
  <c r="BH214" i="58"/>
  <c r="EK214" i="58"/>
  <c r="BH4" i="58"/>
  <c r="FX4" i="58"/>
  <c r="BH17" i="58"/>
  <c r="EK17" i="58"/>
  <c r="EL17" i="58" s="1"/>
  <c r="BH65" i="58"/>
  <c r="EK65" i="58"/>
  <c r="BH135" i="58"/>
  <c r="FX135" i="58"/>
  <c r="BH89" i="58"/>
  <c r="EK89" i="58"/>
  <c r="EL89" i="58" s="1"/>
  <c r="BH114" i="58"/>
  <c r="EK114" i="58"/>
  <c r="BH79" i="58"/>
  <c r="FX79" i="58"/>
  <c r="BH126" i="58"/>
  <c r="EK283" i="58"/>
  <c r="EL283" i="58" s="1"/>
  <c r="BH38" i="58"/>
  <c r="EL230" i="58"/>
  <c r="BH231" i="58"/>
  <c r="CY170" i="58"/>
  <c r="EK262" i="58"/>
  <c r="BH46" i="58"/>
  <c r="CY179" i="58"/>
  <c r="EK267" i="58"/>
  <c r="FF132" i="58"/>
  <c r="BH188" i="58"/>
  <c r="EK188" i="58"/>
  <c r="EL188" i="58" s="1"/>
  <c r="FX261" i="58"/>
  <c r="BH274" i="58"/>
  <c r="BH136" i="58"/>
  <c r="EK136" i="58"/>
  <c r="BH206" i="58"/>
  <c r="EK206" i="58"/>
  <c r="BH31" i="58"/>
  <c r="EK31" i="58"/>
  <c r="BH285" i="58"/>
  <c r="FX97" i="58"/>
  <c r="DG128" i="58"/>
  <c r="EK128" i="58"/>
  <c r="BH103" i="58"/>
  <c r="EK103" i="58"/>
  <c r="BH238" i="58"/>
  <c r="EK238" i="58"/>
  <c r="BH63" i="58"/>
  <c r="FX63" i="58"/>
  <c r="DG108" i="58"/>
  <c r="EK108" i="58"/>
  <c r="BH178" i="58"/>
  <c r="EK178" i="58"/>
  <c r="BH254" i="58"/>
  <c r="EK254" i="58"/>
  <c r="BH64" i="58"/>
  <c r="FX64" i="58"/>
  <c r="BH133" i="58"/>
  <c r="BH160" i="58"/>
  <c r="BH93" i="58"/>
  <c r="BH250" i="58"/>
  <c r="EL250" i="58"/>
  <c r="BH35" i="58"/>
  <c r="EL35" i="58"/>
  <c r="BH295" i="58"/>
  <c r="EK295" i="58"/>
  <c r="BH265" i="58"/>
  <c r="BX202" i="58"/>
  <c r="CY202" i="58"/>
  <c r="FF202" i="58"/>
  <c r="BH19" i="58"/>
  <c r="CY56" i="58"/>
  <c r="FF56" i="58"/>
  <c r="EK149" i="58"/>
  <c r="EL149" i="58" s="1"/>
  <c r="FF113" i="58"/>
  <c r="FX113" i="58"/>
  <c r="BH175" i="58"/>
  <c r="EL175" i="58"/>
  <c r="FF264" i="58"/>
  <c r="FF252" i="58"/>
  <c r="FX252" i="58"/>
  <c r="BH100" i="58"/>
  <c r="EL100" i="58"/>
  <c r="FF176" i="58"/>
  <c r="FF77" i="58"/>
  <c r="FX77" i="58"/>
  <c r="BH83" i="58"/>
  <c r="EL83" i="58"/>
  <c r="FF162" i="58"/>
  <c r="FF187" i="58"/>
  <c r="FX187" i="58"/>
  <c r="BH131" i="58"/>
  <c r="EL131" i="58"/>
  <c r="FF208" i="58"/>
  <c r="EL63" i="58"/>
  <c r="EL64" i="58"/>
  <c r="BX250" i="58"/>
  <c r="CY250" i="58"/>
  <c r="FF250" i="58"/>
  <c r="BX265" i="58"/>
  <c r="EL265" i="58"/>
  <c r="BX139" i="58"/>
  <c r="EL139" i="58"/>
  <c r="FX225" i="58"/>
  <c r="FF152" i="58"/>
  <c r="BX205" i="58"/>
  <c r="CP205" i="58"/>
  <c r="EL205" i="58"/>
  <c r="FF205" i="58"/>
  <c r="FX205" i="58"/>
  <c r="DG27" i="58"/>
  <c r="CP27" i="58"/>
  <c r="FX27" i="58"/>
  <c r="CP60" i="58"/>
  <c r="FF60" i="58"/>
  <c r="FX60" i="58"/>
  <c r="DG230" i="58"/>
  <c r="FF230" i="58"/>
  <c r="BX153" i="58"/>
  <c r="CP153" i="58"/>
  <c r="FF153" i="58"/>
  <c r="FX153" i="58"/>
  <c r="CP56" i="58"/>
  <c r="FX56" i="58"/>
  <c r="CP32" i="58"/>
  <c r="FF32" i="58"/>
  <c r="FX32" i="58"/>
  <c r="BH149" i="58"/>
  <c r="FF281" i="58"/>
  <c r="FF175" i="58"/>
  <c r="FX175" i="58"/>
  <c r="CP264" i="58"/>
  <c r="DG264" i="58" s="1"/>
  <c r="FX264" i="58"/>
  <c r="FF100" i="58"/>
  <c r="FX100" i="58"/>
  <c r="CP176" i="58"/>
  <c r="DG176" i="58" s="1"/>
  <c r="FX176" i="58"/>
  <c r="FF83" i="58"/>
  <c r="FX83" i="58"/>
  <c r="DG162" i="58"/>
  <c r="CP162" i="58"/>
  <c r="FX162" i="58"/>
  <c r="CP71" i="58"/>
  <c r="DG71" i="58" s="1"/>
  <c r="EL187" i="58"/>
  <c r="FF131" i="58"/>
  <c r="FX131" i="58"/>
  <c r="DG208" i="58"/>
  <c r="CP208" i="58"/>
  <c r="FX208" i="58"/>
  <c r="CP211" i="58"/>
  <c r="EL231" i="58"/>
  <c r="FF98" i="58"/>
  <c r="FX98" i="58"/>
  <c r="CP170" i="58"/>
  <c r="FX170" i="58"/>
  <c r="CP262" i="58"/>
  <c r="DG262" i="58" s="1"/>
  <c r="EL46" i="58"/>
  <c r="FF3" i="58"/>
  <c r="FX3" i="58"/>
  <c r="CP179" i="58"/>
  <c r="FX179" i="58"/>
  <c r="CP267" i="58"/>
  <c r="FF111" i="58"/>
  <c r="FX111" i="58"/>
  <c r="CP198" i="58"/>
  <c r="FF198" i="58"/>
  <c r="BX188" i="58"/>
  <c r="CY261" i="58"/>
  <c r="FF136" i="58"/>
  <c r="BX206" i="58"/>
  <c r="FF206" i="58"/>
  <c r="CY31" i="58"/>
  <c r="FF31" i="58"/>
  <c r="BH97" i="58"/>
  <c r="EL97" i="58"/>
  <c r="FF128" i="58"/>
  <c r="CY103" i="58"/>
  <c r="DG103" i="58" s="1"/>
  <c r="FF103" i="58"/>
  <c r="CP238" i="58"/>
  <c r="FF108" i="58"/>
  <c r="FF178" i="58"/>
  <c r="BX254" i="58"/>
  <c r="DG254" i="58" s="1"/>
  <c r="CP254" i="58"/>
  <c r="BX133" i="58"/>
  <c r="DG133" i="58" s="1"/>
  <c r="FF133" i="58"/>
  <c r="FF160" i="58"/>
  <c r="BX93" i="58"/>
  <c r="CP93" i="58"/>
  <c r="FF93" i="58"/>
  <c r="CP250" i="58"/>
  <c r="FX250" i="58"/>
  <c r="FF35" i="58"/>
  <c r="FF295" i="58"/>
  <c r="BH139" i="58"/>
  <c r="CP139" i="58"/>
  <c r="CY207" i="58"/>
  <c r="BH230" i="58"/>
  <c r="FX230" i="58"/>
  <c r="BH153" i="58"/>
  <c r="EK153" i="58"/>
  <c r="EL153" i="58" s="1"/>
  <c r="BH56" i="58"/>
  <c r="EK56" i="58"/>
  <c r="EL56" i="58" s="1"/>
  <c r="FF149" i="58"/>
  <c r="FX149" i="58"/>
  <c r="EL255" i="58"/>
  <c r="FX255" i="58"/>
  <c r="CP281" i="58"/>
  <c r="FX281" i="58"/>
  <c r="DG113" i="58"/>
  <c r="CY175" i="58"/>
  <c r="BH264" i="58"/>
  <c r="EK264" i="58"/>
  <c r="BH76" i="58"/>
  <c r="FF76" i="58"/>
  <c r="FX76" i="58"/>
  <c r="CY100" i="58"/>
  <c r="BH176" i="58"/>
  <c r="EK176" i="58"/>
  <c r="BH148" i="58"/>
  <c r="FF148" i="58"/>
  <c r="FX148" i="58"/>
  <c r="CY83" i="58"/>
  <c r="BH162" i="58"/>
  <c r="EK162" i="58"/>
  <c r="EL162" i="58" s="1"/>
  <c r="BH71" i="58"/>
  <c r="FF71" i="58"/>
  <c r="FX71" i="58"/>
  <c r="DG187" i="58"/>
  <c r="BX131" i="58"/>
  <c r="DG131" i="58" s="1"/>
  <c r="CY131" i="58"/>
  <c r="BH208" i="58"/>
  <c r="EK208" i="58"/>
  <c r="EL208" i="58" s="1"/>
  <c r="BH211" i="58"/>
  <c r="FF211" i="58"/>
  <c r="FX211" i="58"/>
  <c r="DG231" i="58"/>
  <c r="BX98" i="58"/>
  <c r="CY98" i="58"/>
  <c r="BH170" i="58"/>
  <c r="EK170" i="58"/>
  <c r="EL170" i="58" s="1"/>
  <c r="BH262" i="58"/>
  <c r="FF262" i="58"/>
  <c r="FX262" i="58"/>
  <c r="DG46" i="58"/>
  <c r="BX3" i="58"/>
  <c r="DG3" i="58" s="1"/>
  <c r="CY3" i="58"/>
  <c r="BH179" i="58"/>
  <c r="EK179" i="58"/>
  <c r="EL179" i="58" s="1"/>
  <c r="BH267" i="58"/>
  <c r="FF267" i="58"/>
  <c r="FX267" i="58"/>
  <c r="BH111" i="58"/>
  <c r="BX111" i="58"/>
  <c r="CY111" i="58"/>
  <c r="BH198" i="58"/>
  <c r="FX198" i="58"/>
  <c r="FF188" i="58"/>
  <c r="FX188" i="58"/>
  <c r="EL274" i="58"/>
  <c r="FX274" i="58"/>
  <c r="CP136" i="58"/>
  <c r="DG136" i="58" s="1"/>
  <c r="FX136" i="58"/>
  <c r="FX206" i="58"/>
  <c r="DG31" i="58"/>
  <c r="FX31" i="58"/>
  <c r="DG285" i="58"/>
  <c r="FF285" i="58"/>
  <c r="FX285" i="58"/>
  <c r="DG97" i="58"/>
  <c r="FF97" i="58"/>
  <c r="FX128" i="58"/>
  <c r="FX103" i="58"/>
  <c r="DG238" i="58"/>
  <c r="FF238" i="58"/>
  <c r="FX238" i="58"/>
  <c r="DG63" i="58"/>
  <c r="FF63" i="58"/>
  <c r="FX108" i="58"/>
  <c r="DG178" i="58"/>
  <c r="DG64" i="58"/>
  <c r="DG265" i="58"/>
  <c r="EL19" i="58"/>
  <c r="FF246" i="58"/>
  <c r="DG115" i="58"/>
  <c r="FF207" i="58"/>
  <c r="EL59" i="58"/>
  <c r="FX270" i="58"/>
  <c r="EL94" i="58"/>
  <c r="FX94" i="58"/>
  <c r="DG258" i="58"/>
  <c r="FF258" i="58"/>
  <c r="EL81" i="58"/>
  <c r="BH115" i="58"/>
  <c r="FF115" i="58"/>
  <c r="BH145" i="58"/>
  <c r="BH293" i="58"/>
  <c r="BH245" i="58"/>
  <c r="BH290" i="58"/>
  <c r="EK61" i="58"/>
  <c r="EL61" i="58" s="1"/>
  <c r="EK39" i="58"/>
  <c r="EL39" i="58" s="1"/>
  <c r="EL72" i="58"/>
  <c r="EL239" i="58"/>
  <c r="FF51" i="58"/>
  <c r="FX29" i="58"/>
  <c r="BH144" i="58"/>
  <c r="FF137" i="58"/>
  <c r="FX129" i="58"/>
  <c r="BH78" i="58"/>
  <c r="FF251" i="58"/>
  <c r="BX40" i="58"/>
  <c r="FX40" i="58"/>
  <c r="BH140" i="58"/>
  <c r="FF139" i="58"/>
  <c r="BX194" i="58"/>
  <c r="FX194" i="58"/>
  <c r="DG202" i="58"/>
  <c r="FX202" i="58"/>
  <c r="CP48" i="58"/>
  <c r="FF48" i="58"/>
  <c r="FX48" i="58"/>
  <c r="FF19" i="58"/>
  <c r="BX246" i="58"/>
  <c r="FX246" i="58"/>
  <c r="DG207" i="58"/>
  <c r="FX207" i="58"/>
  <c r="BH94" i="58"/>
  <c r="BH258" i="58"/>
  <c r="FX258" i="58"/>
  <c r="FF105" i="58"/>
  <c r="FF272" i="58"/>
  <c r="EL222" i="58"/>
  <c r="EL115" i="58"/>
  <c r="EL293" i="58"/>
  <c r="EL245" i="58"/>
  <c r="CY112" i="58"/>
  <c r="FF112" i="58"/>
  <c r="BH156" i="58"/>
  <c r="EL156" i="58"/>
  <c r="FF130" i="58"/>
  <c r="CY117" i="58"/>
  <c r="FF117" i="58"/>
  <c r="FF20" i="58"/>
  <c r="FF172" i="58"/>
  <c r="FF55" i="58"/>
  <c r="CP52" i="58"/>
  <c r="BX279" i="58"/>
  <c r="FF279" i="58"/>
  <c r="BX51" i="58"/>
  <c r="CP51" i="58"/>
  <c r="FX51" i="58"/>
  <c r="BH184" i="58"/>
  <c r="FF144" i="58"/>
  <c r="BX137" i="58"/>
  <c r="BH70" i="58"/>
  <c r="FF78" i="58"/>
  <c r="BX251" i="58"/>
  <c r="CP251" i="58"/>
  <c r="FX251" i="58"/>
  <c r="BH91" i="58"/>
  <c r="FF140" i="58"/>
  <c r="FX139" i="58"/>
  <c r="EK194" i="58"/>
  <c r="EL194" i="58" s="1"/>
  <c r="BH202" i="58"/>
  <c r="EK202" i="58"/>
  <c r="EL202" i="58" s="1"/>
  <c r="BH48" i="58"/>
  <c r="FX19" i="58"/>
  <c r="EK246" i="58"/>
  <c r="EL246" i="58" s="1"/>
  <c r="BH207" i="58"/>
  <c r="EK207" i="58"/>
  <c r="EL207" i="58" s="1"/>
  <c r="BH59" i="58"/>
  <c r="BH270" i="58"/>
  <c r="EL270" i="58"/>
  <c r="CY94" i="58"/>
  <c r="EK258" i="58"/>
  <c r="EL258" i="58" s="1"/>
  <c r="BH81" i="58"/>
  <c r="CP105" i="58"/>
  <c r="DG105" i="58" s="1"/>
  <c r="FX105" i="58"/>
  <c r="CP272" i="58"/>
  <c r="DG272" i="58" s="1"/>
  <c r="FX272" i="58"/>
  <c r="CP222" i="58"/>
  <c r="DG222" i="58" s="1"/>
  <c r="BX145" i="58"/>
  <c r="FF145" i="58"/>
  <c r="FF293" i="58"/>
  <c r="CP245" i="58"/>
  <c r="BX290" i="58"/>
  <c r="CP290" i="58"/>
  <c r="EL290" i="58"/>
  <c r="FX290" i="58"/>
  <c r="CP112" i="58"/>
  <c r="FX112" i="58"/>
  <c r="CP61" i="58"/>
  <c r="FF61" i="58"/>
  <c r="FX61" i="58"/>
  <c r="DG156" i="58"/>
  <c r="FF156" i="58"/>
  <c r="BX130" i="58"/>
  <c r="CP130" i="58"/>
  <c r="EL130" i="58"/>
  <c r="CP117" i="58"/>
  <c r="FX117" i="58"/>
  <c r="CP39" i="58"/>
  <c r="DG39" i="58" s="1"/>
  <c r="FF39" i="58"/>
  <c r="FX39" i="58"/>
  <c r="DG99" i="58"/>
  <c r="FF99" i="58"/>
  <c r="CP20" i="58"/>
  <c r="FX20" i="58"/>
  <c r="DG219" i="58"/>
  <c r="FF219" i="58"/>
  <c r="FX219" i="58"/>
  <c r="DG72" i="58"/>
  <c r="FF72" i="58"/>
  <c r="BX172" i="58"/>
  <c r="CP172" i="58"/>
  <c r="FX172" i="58"/>
  <c r="CP55" i="58"/>
  <c r="FF52" i="58"/>
  <c r="FX52" i="58"/>
  <c r="FF239" i="58"/>
  <c r="CP279" i="58"/>
  <c r="FX279" i="58"/>
  <c r="EK51" i="58"/>
  <c r="EL51" i="58" s="1"/>
  <c r="BH29" i="58"/>
  <c r="CY29" i="58"/>
  <c r="FF184" i="58"/>
  <c r="CP144" i="58"/>
  <c r="DG144" i="58" s="1"/>
  <c r="FX144" i="58"/>
  <c r="EK137" i="58"/>
  <c r="EL137" i="58" s="1"/>
  <c r="BH129" i="58"/>
  <c r="CY129" i="58"/>
  <c r="FF70" i="58"/>
  <c r="CP78" i="58"/>
  <c r="DG78" i="58" s="1"/>
  <c r="FX78" i="58"/>
  <c r="EK251" i="58"/>
  <c r="EL251" i="58" s="1"/>
  <c r="BH40" i="58"/>
  <c r="CY40" i="58"/>
  <c r="FF91" i="58"/>
  <c r="CP140" i="58"/>
  <c r="FX140" i="58"/>
  <c r="DG182" i="58"/>
  <c r="DG210" i="58"/>
  <c r="DG146" i="58"/>
  <c r="EL34" i="58"/>
  <c r="DG34" i="58"/>
  <c r="W239" i="58"/>
  <c r="X239" i="58" s="1"/>
  <c r="W72" i="58"/>
  <c r="X72" i="58" s="1"/>
  <c r="W99" i="58"/>
  <c r="X99" i="58" s="1"/>
  <c r="FY99" i="58" s="1"/>
  <c r="W156" i="58"/>
  <c r="X156" i="58" s="1"/>
  <c r="W145" i="58"/>
  <c r="X145" i="58" s="1"/>
  <c r="W105" i="58"/>
  <c r="X105" i="58" s="1"/>
  <c r="W270" i="58"/>
  <c r="X270" i="58" s="1"/>
  <c r="FY270" i="58" s="1"/>
  <c r="W19" i="58"/>
  <c r="X19" i="58" s="1"/>
  <c r="W139" i="58"/>
  <c r="X139" i="58" s="1"/>
  <c r="W115" i="58"/>
  <c r="X115" i="58" s="1"/>
  <c r="W81" i="58"/>
  <c r="X81" i="58" s="1"/>
  <c r="W295" i="58"/>
  <c r="X295" i="58" s="1"/>
  <c r="W160" i="58"/>
  <c r="X160" i="58" s="1"/>
  <c r="W250" i="58"/>
  <c r="X250" i="58" s="1"/>
  <c r="W64" i="58"/>
  <c r="X64" i="58" s="1"/>
  <c r="FY64" i="58" s="1"/>
  <c r="W63" i="58"/>
  <c r="X63" i="58" s="1"/>
  <c r="W97" i="58"/>
  <c r="X97" i="58" s="1"/>
  <c r="W136" i="58"/>
  <c r="X136" i="58" s="1"/>
  <c r="W3" i="58"/>
  <c r="X3" i="58" s="1"/>
  <c r="W98" i="58"/>
  <c r="X98" i="58" s="1"/>
  <c r="W131" i="58"/>
  <c r="X131" i="58" s="1"/>
  <c r="W83" i="58"/>
  <c r="X83" i="58" s="1"/>
  <c r="W100" i="58"/>
  <c r="X100" i="58" s="1"/>
  <c r="W175" i="58"/>
  <c r="X175" i="58" s="1"/>
  <c r="W179" i="58"/>
  <c r="X179" i="58" s="1"/>
  <c r="W170" i="58"/>
  <c r="X170" i="58" s="1"/>
  <c r="W208" i="58"/>
  <c r="X208" i="58" s="1"/>
  <c r="FY208" i="58" s="1"/>
  <c r="W162" i="58"/>
  <c r="X162" i="58" s="1"/>
  <c r="W176" i="58"/>
  <c r="X176" i="58" s="1"/>
  <c r="W264" i="58"/>
  <c r="X264" i="58" s="1"/>
  <c r="W261" i="58"/>
  <c r="X261" i="58" s="1"/>
  <c r="W198" i="58"/>
  <c r="X198" i="58" s="1"/>
  <c r="W111" i="58"/>
  <c r="X111" i="58" s="1"/>
  <c r="W132" i="58"/>
  <c r="X132" i="58" s="1"/>
  <c r="W46" i="58"/>
  <c r="X46" i="58" s="1"/>
  <c r="FY46" i="58" s="1"/>
  <c r="W231" i="58"/>
  <c r="X231" i="58" s="1"/>
  <c r="W187" i="58"/>
  <c r="X187" i="58" s="1"/>
  <c r="W113" i="58"/>
  <c r="X113" i="58" s="1"/>
  <c r="W255" i="58"/>
  <c r="X255" i="58" s="1"/>
  <c r="W230" i="58"/>
  <c r="X230" i="58" s="1"/>
  <c r="W152" i="58"/>
  <c r="X152" i="58" s="1"/>
  <c r="W38" i="58"/>
  <c r="X38" i="58" s="1"/>
  <c r="W79" i="58"/>
  <c r="X79" i="58" s="1"/>
  <c r="FY79" i="58" s="1"/>
  <c r="W135" i="58"/>
  <c r="X135" i="58" s="1"/>
  <c r="W4" i="58"/>
  <c r="X4" i="58" s="1"/>
  <c r="W10" i="58"/>
  <c r="X10" i="58" s="1"/>
  <c r="W168" i="58"/>
  <c r="X168" i="58" s="1"/>
  <c r="W77" i="58"/>
  <c r="X77" i="58" s="1"/>
  <c r="W252" i="58"/>
  <c r="X252" i="58" s="1"/>
  <c r="W56" i="58"/>
  <c r="X56" i="58" s="1"/>
  <c r="W27" i="58"/>
  <c r="X27" i="58" s="1"/>
  <c r="W102" i="58"/>
  <c r="X102" i="58" s="1"/>
  <c r="W283" i="58"/>
  <c r="X283" i="58" s="1"/>
  <c r="W114" i="58"/>
  <c r="X114" i="58" s="1"/>
  <c r="W65" i="58"/>
  <c r="X65" i="58" s="1"/>
  <c r="W214" i="58"/>
  <c r="X214" i="58" s="1"/>
  <c r="W196" i="58"/>
  <c r="X196" i="58" s="1"/>
  <c r="W260" i="58"/>
  <c r="X260" i="58" s="1"/>
  <c r="W253" i="58"/>
  <c r="X253" i="58" s="1"/>
  <c r="W169" i="58"/>
  <c r="X169" i="58" s="1"/>
  <c r="W234" i="58"/>
  <c r="X234" i="58" s="1"/>
  <c r="W14" i="58"/>
  <c r="X14" i="58" s="1"/>
  <c r="W227" i="58"/>
  <c r="X227" i="58" s="1"/>
  <c r="FY227" i="58" s="1"/>
  <c r="W209" i="58"/>
  <c r="X209" i="58" s="1"/>
  <c r="W249" i="58"/>
  <c r="X249" i="58" s="1"/>
  <c r="W164" i="58"/>
  <c r="X164" i="58" s="1"/>
  <c r="W101" i="58"/>
  <c r="X101" i="58" s="1"/>
  <c r="FY101" i="58" s="1"/>
  <c r="W248" i="58"/>
  <c r="X248" i="58" s="1"/>
  <c r="W217" i="58"/>
  <c r="X217" i="58" s="1"/>
  <c r="W12" i="58"/>
  <c r="X12" i="58" s="1"/>
  <c r="W259" i="58"/>
  <c r="X259" i="58" s="1"/>
  <c r="FY259" i="58" s="1"/>
  <c r="W158" i="58"/>
  <c r="X158" i="58" s="1"/>
  <c r="W226" i="58"/>
  <c r="X226" i="58" s="1"/>
  <c r="W58" i="58"/>
  <c r="X58" i="58" s="1"/>
  <c r="W268" i="58"/>
  <c r="X268" i="58" s="1"/>
  <c r="W18" i="58"/>
  <c r="X18" i="58" s="1"/>
  <c r="W193" i="58"/>
  <c r="X193" i="58" s="1"/>
  <c r="W84" i="58"/>
  <c r="X84" i="58" s="1"/>
  <c r="W275" i="58"/>
  <c r="X275" i="58" s="1"/>
  <c r="W286" i="58"/>
  <c r="X286" i="58" s="1"/>
  <c r="W54" i="58"/>
  <c r="X54" i="58" s="1"/>
  <c r="W110" i="58"/>
  <c r="X110" i="58" s="1"/>
  <c r="W13" i="58"/>
  <c r="X13" i="58" s="1"/>
  <c r="FY13" i="58" s="1"/>
  <c r="W224" i="58"/>
  <c r="X224" i="58" s="1"/>
  <c r="W151" i="58"/>
  <c r="X151" i="58" s="1"/>
  <c r="W221" i="58"/>
  <c r="X221" i="58" s="1"/>
  <c r="W200" i="58"/>
  <c r="X200" i="58" s="1"/>
  <c r="FY200" i="58" s="1"/>
  <c r="W166" i="58"/>
  <c r="X166" i="58" s="1"/>
  <c r="W66" i="58"/>
  <c r="X66" i="58" s="1"/>
  <c r="W228" i="58"/>
  <c r="X228" i="58" s="1"/>
  <c r="W49" i="58"/>
  <c r="X49" i="58" s="1"/>
  <c r="FY49" i="58" s="1"/>
  <c r="W41" i="58"/>
  <c r="X41" i="58" s="1"/>
  <c r="W199" i="58"/>
  <c r="X199" i="58" s="1"/>
  <c r="W25" i="58"/>
  <c r="X25" i="58" s="1"/>
  <c r="W241" i="58"/>
  <c r="X241" i="58" s="1"/>
  <c r="W118" i="58"/>
  <c r="X118" i="58" s="1"/>
  <c r="W33" i="58"/>
  <c r="X33" i="58" s="1"/>
  <c r="W37" i="58"/>
  <c r="W50" i="58"/>
  <c r="X50" i="58" s="1"/>
  <c r="W177" i="58"/>
  <c r="X177" i="58" s="1"/>
  <c r="W75" i="58"/>
  <c r="X75" i="58" s="1"/>
  <c r="W8" i="58"/>
  <c r="W23" i="58"/>
  <c r="X23" i="58" s="1"/>
  <c r="W44" i="58"/>
  <c r="X44" i="58" s="1"/>
  <c r="W125" i="58"/>
  <c r="X125" i="58" s="1"/>
  <c r="W296" i="58"/>
  <c r="X296" i="58" s="1"/>
  <c r="W150" i="58"/>
  <c r="X150" i="58" s="1"/>
  <c r="W69" i="58"/>
  <c r="X69" i="58" s="1"/>
  <c r="W215" i="58"/>
  <c r="X215" i="58" s="1"/>
  <c r="W67" i="58"/>
  <c r="X67" i="58" s="1"/>
  <c r="W236" i="58"/>
  <c r="X236" i="58" s="1"/>
  <c r="W2" i="58"/>
  <c r="X2" i="58" s="1"/>
  <c r="W240" i="58"/>
  <c r="X240" i="58" s="1"/>
  <c r="W223" i="58"/>
  <c r="X223" i="58" s="1"/>
  <c r="W232" i="58"/>
  <c r="X232" i="58" s="1"/>
  <c r="W95" i="58"/>
  <c r="X95" i="58" s="1"/>
  <c r="W233" i="58"/>
  <c r="X233" i="58" s="1"/>
  <c r="FY233" i="58" s="1"/>
  <c r="W11" i="58"/>
  <c r="X11" i="58" s="1"/>
  <c r="W80" i="58"/>
  <c r="X80" i="58" s="1"/>
  <c r="DG80" i="58"/>
  <c r="FF80" i="58"/>
  <c r="DG109" i="58"/>
  <c r="FF109" i="58"/>
  <c r="W237" i="58"/>
  <c r="W257" i="58"/>
  <c r="X257" i="58" s="1"/>
  <c r="EK257" i="58"/>
  <c r="EL257" i="58" s="1"/>
  <c r="BH80" i="58"/>
  <c r="EL11" i="58"/>
  <c r="EL223" i="58"/>
  <c r="EL2" i="58"/>
  <c r="EL236" i="58"/>
  <c r="EL67" i="58"/>
  <c r="EL215" i="58"/>
  <c r="EL69" i="58"/>
  <c r="W146" i="58"/>
  <c r="W138" i="58"/>
  <c r="EL80" i="58"/>
  <c r="W109" i="58"/>
  <c r="X109" i="58" s="1"/>
  <c r="W161" i="58"/>
  <c r="X161" i="58" s="1"/>
  <c r="W142" i="58"/>
  <c r="X142" i="58" s="1"/>
  <c r="W181" i="58"/>
  <c r="X181" i="58" s="1"/>
  <c r="W183" i="58"/>
  <c r="DG8" i="58"/>
  <c r="EL165" i="58"/>
  <c r="DG223" i="58"/>
  <c r="W284" i="58"/>
  <c r="X284" i="58" s="1"/>
  <c r="DG75" i="58"/>
  <c r="DG240" i="58"/>
  <c r="W92" i="58"/>
  <c r="X92" i="58" s="1"/>
  <c r="EL266" i="58"/>
  <c r="W287" i="58"/>
  <c r="X287" i="58" s="1"/>
  <c r="FY287" i="58" s="1"/>
  <c r="EL62" i="58"/>
  <c r="DG236" i="58"/>
  <c r="W163" i="58"/>
  <c r="X163" i="58" s="1"/>
  <c r="DG37" i="58"/>
  <c r="EL282" i="58"/>
  <c r="DG67" i="58"/>
  <c r="W201" i="58"/>
  <c r="X201" i="58" s="1"/>
  <c r="W213" i="58"/>
  <c r="EL195" i="58"/>
  <c r="W171" i="58"/>
  <c r="X171" i="58" s="1"/>
  <c r="FY171" i="58" s="1"/>
  <c r="DG241" i="58"/>
  <c r="EL86" i="58"/>
  <c r="W96" i="58"/>
  <c r="X96" i="58" s="1"/>
  <c r="W210" i="58"/>
  <c r="W155" i="58"/>
  <c r="CY11" i="58"/>
  <c r="DG11" i="58" s="1"/>
  <c r="W87" i="58"/>
  <c r="W143" i="58"/>
  <c r="W212" i="58"/>
  <c r="DG212" i="58"/>
  <c r="W165" i="58"/>
  <c r="X165" i="58" s="1"/>
  <c r="W186" i="58"/>
  <c r="DG186" i="58"/>
  <c r="W266" i="58"/>
  <c r="X266" i="58" s="1"/>
  <c r="W62" i="58"/>
  <c r="W282" i="58"/>
  <c r="X282" i="58" s="1"/>
  <c r="FY282" i="58" s="1"/>
  <c r="W43" i="58"/>
  <c r="DG43" i="58"/>
  <c r="W195" i="58"/>
  <c r="X195" i="58" s="1"/>
  <c r="W86" i="58"/>
  <c r="DG150" i="58"/>
  <c r="EL150" i="58"/>
  <c r="BH25" i="58"/>
  <c r="CY150" i="58"/>
  <c r="FF150" i="58"/>
  <c r="DG256" i="58"/>
  <c r="EL296" i="58"/>
  <c r="W15" i="58"/>
  <c r="BX15" i="58"/>
  <c r="W263" i="58"/>
  <c r="X263" i="58" s="1"/>
  <c r="W68" i="58"/>
  <c r="W157" i="58"/>
  <c r="X157" i="58" s="1"/>
  <c r="W247" i="58"/>
  <c r="X247" i="58" s="1"/>
  <c r="W292" i="58"/>
  <c r="X292" i="58" s="1"/>
  <c r="W134" i="58"/>
  <c r="X134" i="58" s="1"/>
  <c r="W123" i="58"/>
  <c r="X123" i="58" s="1"/>
  <c r="W191" i="58"/>
  <c r="X191" i="58" s="1"/>
  <c r="FY191" i="58" s="1"/>
  <c r="W88" i="58"/>
  <c r="X88" i="58" s="1"/>
  <c r="W229" i="58"/>
  <c r="X229" i="58" s="1"/>
  <c r="FY229" i="58" s="1"/>
  <c r="W42" i="58"/>
  <c r="W119" i="58"/>
  <c r="X119" i="58" s="1"/>
  <c r="FY119" i="58" s="1"/>
  <c r="W173" i="58"/>
  <c r="W107" i="58"/>
  <c r="X107" i="58" s="1"/>
  <c r="FY107" i="58" s="1"/>
  <c r="W141" i="58"/>
  <c r="W47" i="58"/>
  <c r="X47" i="58" s="1"/>
  <c r="W291" i="58"/>
  <c r="X291" i="58" s="1"/>
  <c r="W204" i="58"/>
  <c r="X204" i="58" s="1"/>
  <c r="DG204" i="58"/>
  <c r="W22" i="58"/>
  <c r="X22" i="58" s="1"/>
  <c r="W189" i="58"/>
  <c r="X189" i="58" s="1"/>
  <c r="DG189" i="58"/>
  <c r="W85" i="58"/>
  <c r="X85" i="58" s="1"/>
  <c r="W294" i="58"/>
  <c r="X294" i="58" s="1"/>
  <c r="DG294" i="58"/>
  <c r="W73" i="58"/>
  <c r="X73" i="58" s="1"/>
  <c r="DG73" i="58"/>
  <c r="W174" i="58"/>
  <c r="X174" i="58" s="1"/>
  <c r="DG174" i="58"/>
  <c r="W280" i="58"/>
  <c r="X280" i="58" s="1"/>
  <c r="FY280" i="58" s="1"/>
  <c r="DG280" i="58"/>
  <c r="W288" i="58"/>
  <c r="X288" i="58" s="1"/>
  <c r="DG288" i="58"/>
  <c r="W203" i="58"/>
  <c r="X203" i="58" s="1"/>
  <c r="DG203" i="58"/>
  <c r="W106" i="58"/>
  <c r="X106" i="58" s="1"/>
  <c r="DG106" i="58"/>
  <c r="BX96" i="58"/>
  <c r="DG96" i="58" s="1"/>
  <c r="W256" i="58"/>
  <c r="X256" i="58" s="1"/>
  <c r="FF296" i="58"/>
  <c r="DG15" i="58"/>
  <c r="DG25" i="58"/>
  <c r="FF25" i="58"/>
  <c r="DG263" i="58"/>
  <c r="FF263" i="58"/>
  <c r="EL54" i="58"/>
  <c r="EL286" i="58"/>
  <c r="EL275" i="58"/>
  <c r="EL84" i="58"/>
  <c r="EL193" i="58"/>
  <c r="EL18" i="58"/>
  <c r="EL88" i="58"/>
  <c r="EL42" i="58"/>
  <c r="EL173" i="58"/>
  <c r="EL141" i="58"/>
  <c r="EL291" i="58"/>
  <c r="W5" i="58"/>
  <c r="X5" i="58" s="1"/>
  <c r="W243" i="58"/>
  <c r="X243" i="58" s="1"/>
  <c r="FY243" i="58" s="1"/>
  <c r="W26" i="58"/>
  <c r="W154" i="58"/>
  <c r="X154" i="58" s="1"/>
  <c r="W197" i="58"/>
  <c r="W9" i="58"/>
  <c r="X9" i="58" s="1"/>
  <c r="W216" i="58"/>
  <c r="X216" i="58" s="1"/>
  <c r="W36" i="58"/>
  <c r="X36" i="58" s="1"/>
  <c r="W289" i="58"/>
  <c r="X289" i="58" s="1"/>
  <c r="W7" i="58"/>
  <c r="W159" i="58"/>
  <c r="X159" i="58" s="1"/>
  <c r="W278" i="58"/>
  <c r="W6" i="58"/>
  <c r="X6" i="58" s="1"/>
  <c r="W192" i="58"/>
  <c r="X192" i="58" s="1"/>
  <c r="W121" i="58"/>
  <c r="X121" i="58" s="1"/>
  <c r="W57" i="58"/>
  <c r="W180" i="58"/>
  <c r="X180" i="58" s="1"/>
  <c r="W122" i="58"/>
  <c r="X122" i="58" s="1"/>
  <c r="W185" i="58"/>
  <c r="X185" i="58" s="1"/>
  <c r="W24" i="58"/>
  <c r="X24" i="58" s="1"/>
  <c r="W190" i="58"/>
  <c r="X190" i="58" s="1"/>
  <c r="W16" i="58"/>
  <c r="X16" i="58" s="1"/>
  <c r="FF226" i="58"/>
  <c r="W271" i="58"/>
  <c r="DG271" i="58"/>
  <c r="W116" i="58"/>
  <c r="X116" i="58" s="1"/>
  <c r="W53" i="58"/>
  <c r="X53" i="58" s="1"/>
  <c r="DG53" i="58"/>
  <c r="W127" i="58"/>
  <c r="X127" i="58" s="1"/>
  <c r="W147" i="58"/>
  <c r="DG147" i="58"/>
  <c r="W276" i="58"/>
  <c r="W277" i="58"/>
  <c r="X277" i="58" s="1"/>
  <c r="DG277" i="58"/>
  <c r="W218" i="58"/>
  <c r="X218" i="58" s="1"/>
  <c r="DG218" i="58"/>
  <c r="W273" i="58"/>
  <c r="DG273" i="58"/>
  <c r="DG158" i="58"/>
  <c r="DG226" i="58"/>
  <c r="EL5" i="58"/>
  <c r="EL26" i="58"/>
  <c r="EL154" i="58"/>
  <c r="EL197" i="58"/>
  <c r="EL9" i="58"/>
  <c r="EL216" i="58"/>
  <c r="EL289" i="58"/>
  <c r="EL159" i="58"/>
  <c r="EL6" i="58"/>
  <c r="EL121" i="58"/>
  <c r="EL180" i="58"/>
  <c r="EL185" i="58"/>
  <c r="EL190" i="58"/>
  <c r="FF234" i="58"/>
  <c r="EL169" i="58"/>
  <c r="W82" i="58"/>
  <c r="X82" i="58" s="1"/>
  <c r="EL82" i="58"/>
  <c r="DG268" i="58"/>
  <c r="FF268" i="58"/>
  <c r="FF120" i="58"/>
  <c r="EL253" i="58"/>
  <c r="DG58" i="58"/>
  <c r="FF58" i="58"/>
  <c r="DG244" i="58"/>
  <c r="FF244" i="58"/>
  <c r="EL260" i="58"/>
  <c r="EL196" i="58"/>
  <c r="EL214" i="58"/>
  <c r="EL65" i="58"/>
  <c r="EL114" i="58"/>
  <c r="EL102" i="58"/>
  <c r="EL27" i="58"/>
  <c r="CP21" i="58"/>
  <c r="DG21" i="58" s="1"/>
  <c r="BH268" i="58"/>
  <c r="BH58" i="58"/>
  <c r="BX16" i="58"/>
  <c r="DG16" i="58" s="1"/>
  <c r="DG82" i="58"/>
  <c r="W120" i="58"/>
  <c r="W235" i="58"/>
  <c r="X235" i="58" s="1"/>
  <c r="DG235" i="58"/>
  <c r="W244" i="58"/>
  <c r="W45" i="58"/>
  <c r="X45" i="58" s="1"/>
  <c r="W30" i="58"/>
  <c r="X30" i="58" s="1"/>
  <c r="W74" i="58"/>
  <c r="X74" i="58" s="1"/>
  <c r="W104" i="58"/>
  <c r="X104" i="58" s="1"/>
  <c r="W242" i="58"/>
  <c r="X242" i="58" s="1"/>
  <c r="W220" i="58"/>
  <c r="X220" i="58" s="1"/>
  <c r="W225" i="58"/>
  <c r="X225" i="58" s="1"/>
  <c r="W60" i="58"/>
  <c r="X60" i="58" s="1"/>
  <c r="DG56" i="58"/>
  <c r="W32" i="58"/>
  <c r="X32" i="58" s="1"/>
  <c r="DG32" i="58"/>
  <c r="W149" i="58"/>
  <c r="X149" i="58" s="1"/>
  <c r="W21" i="58"/>
  <c r="W28" i="58"/>
  <c r="X28" i="58" s="1"/>
  <c r="DG28" i="58"/>
  <c r="W124" i="58"/>
  <c r="DG124" i="58"/>
  <c r="W17" i="58"/>
  <c r="DG17" i="58"/>
  <c r="W89" i="58"/>
  <c r="X89" i="58" s="1"/>
  <c r="W126" i="58"/>
  <c r="X126" i="58" s="1"/>
  <c r="DG126" i="58"/>
  <c r="W167" i="58"/>
  <c r="X167" i="58" s="1"/>
  <c r="W205" i="58"/>
  <c r="DG205" i="58"/>
  <c r="W153" i="58"/>
  <c r="X153" i="58" s="1"/>
  <c r="DG281" i="58"/>
  <c r="DG252" i="58"/>
  <c r="DG77" i="58"/>
  <c r="BX149" i="58"/>
  <c r="EL264" i="58"/>
  <c r="W76" i="58"/>
  <c r="X76" i="58" s="1"/>
  <c r="CP76" i="58"/>
  <c r="DG76" i="58" s="1"/>
  <c r="BH252" i="58"/>
  <c r="EL176" i="58"/>
  <c r="W148" i="58"/>
  <c r="X148" i="58" s="1"/>
  <c r="CP148" i="58"/>
  <c r="DG148" i="58" s="1"/>
  <c r="BH77" i="58"/>
  <c r="EL71" i="58"/>
  <c r="EL211" i="58"/>
  <c r="DG98" i="58"/>
  <c r="EL262" i="58"/>
  <c r="EL267" i="58"/>
  <c r="W281" i="58"/>
  <c r="X281" i="58" s="1"/>
  <c r="EL113" i="58"/>
  <c r="W71" i="58"/>
  <c r="X71" i="58" s="1"/>
  <c r="W211" i="58"/>
  <c r="W262" i="58"/>
  <c r="X262" i="58" s="1"/>
  <c r="W267" i="58"/>
  <c r="X267" i="58" s="1"/>
  <c r="CY255" i="58"/>
  <c r="DG255" i="58" s="1"/>
  <c r="FF255" i="58"/>
  <c r="EK281" i="58"/>
  <c r="EL281" i="58" s="1"/>
  <c r="BH113" i="58"/>
  <c r="BX175" i="58"/>
  <c r="DG175" i="58" s="1"/>
  <c r="EK76" i="58"/>
  <c r="EL76" i="58" s="1"/>
  <c r="EL252" i="58"/>
  <c r="BX100" i="58"/>
  <c r="EK148" i="58"/>
  <c r="EL148" i="58" s="1"/>
  <c r="EL77" i="58"/>
  <c r="BX83" i="58"/>
  <c r="DG83" i="58" s="1"/>
  <c r="DG132" i="58"/>
  <c r="W128" i="58"/>
  <c r="X128" i="58" s="1"/>
  <c r="W108" i="58"/>
  <c r="X108" i="58" s="1"/>
  <c r="W133" i="58"/>
  <c r="X133" i="58" s="1"/>
  <c r="DG261" i="58"/>
  <c r="FF261" i="58"/>
  <c r="FF274" i="58"/>
  <c r="EL206" i="58"/>
  <c r="EL31" i="58"/>
  <c r="EL103" i="58"/>
  <c r="EL238" i="58"/>
  <c r="EL178" i="58"/>
  <c r="EL254" i="58"/>
  <c r="EL160" i="58"/>
  <c r="EL93" i="58"/>
  <c r="BH132" i="58"/>
  <c r="EL132" i="58"/>
  <c r="DG111" i="58"/>
  <c r="CY198" i="58"/>
  <c r="DG198" i="58" s="1"/>
  <c r="CP188" i="58"/>
  <c r="DG188" i="58" s="1"/>
  <c r="BH261" i="58"/>
  <c r="EL136" i="58"/>
  <c r="CP206" i="58"/>
  <c r="W35" i="58"/>
  <c r="X35" i="58" s="1"/>
  <c r="DG35" i="58"/>
  <c r="W188" i="58"/>
  <c r="X188" i="58" s="1"/>
  <c r="EL261" i="58"/>
  <c r="W274" i="58"/>
  <c r="X274" i="58" s="1"/>
  <c r="BX274" i="58"/>
  <c r="DG274" i="58" s="1"/>
  <c r="W206" i="58"/>
  <c r="DG206" i="58"/>
  <c r="W31" i="58"/>
  <c r="X31" i="58" s="1"/>
  <c r="W285" i="58"/>
  <c r="EL128" i="58"/>
  <c r="W103" i="58"/>
  <c r="X103" i="58" s="1"/>
  <c r="W238" i="58"/>
  <c r="X238" i="58" s="1"/>
  <c r="EL108" i="58"/>
  <c r="W178" i="58"/>
  <c r="X178" i="58" s="1"/>
  <c r="FY178" i="58" s="1"/>
  <c r="W254" i="58"/>
  <c r="X254" i="58" s="1"/>
  <c r="EL133" i="58"/>
  <c r="W93" i="58"/>
  <c r="X93" i="58" s="1"/>
  <c r="DG93" i="58"/>
  <c r="DG250" i="58"/>
  <c r="DG295" i="58"/>
  <c r="EL295" i="58"/>
  <c r="W194" i="58"/>
  <c r="DG194" i="58"/>
  <c r="W246" i="58"/>
  <c r="X246" i="58" s="1"/>
  <c r="FY246" i="58" s="1"/>
  <c r="DG246" i="58"/>
  <c r="EL105" i="58"/>
  <c r="W272" i="58"/>
  <c r="X272" i="58" s="1"/>
  <c r="W222" i="58"/>
  <c r="X222" i="58" s="1"/>
  <c r="FY222" i="58" s="1"/>
  <c r="W293" i="58"/>
  <c r="W245" i="58"/>
  <c r="DG245" i="58"/>
  <c r="W94" i="58"/>
  <c r="DG94" i="58"/>
  <c r="W258" i="58"/>
  <c r="X258" i="58" s="1"/>
  <c r="EL272" i="58"/>
  <c r="DG145" i="58"/>
  <c r="W265" i="58"/>
  <c r="W202" i="58"/>
  <c r="W48" i="58"/>
  <c r="DG48" i="58"/>
  <c r="DG19" i="58"/>
  <c r="W207" i="58"/>
  <c r="X207" i="58" s="1"/>
  <c r="W59" i="58"/>
  <c r="X59" i="58" s="1"/>
  <c r="DG59" i="58"/>
  <c r="DG81" i="58"/>
  <c r="W61" i="58"/>
  <c r="W117" i="58"/>
  <c r="W39" i="58"/>
  <c r="X39" i="58" s="1"/>
  <c r="EL20" i="58"/>
  <c r="W219" i="58"/>
  <c r="EL172" i="58"/>
  <c r="W55" i="58"/>
  <c r="X55" i="58" s="1"/>
  <c r="DG55" i="58"/>
  <c r="W52" i="58"/>
  <c r="X52" i="58" s="1"/>
  <c r="DG52" i="58"/>
  <c r="DG239" i="58"/>
  <c r="W51" i="58"/>
  <c r="X51" i="58" s="1"/>
  <c r="DG51" i="58"/>
  <c r="EL29" i="58"/>
  <c r="W137" i="58"/>
  <c r="DG137" i="58"/>
  <c r="EL129" i="58"/>
  <c r="W251" i="58"/>
  <c r="DG251" i="58"/>
  <c r="EL40" i="58"/>
  <c r="FF290" i="58"/>
  <c r="W130" i="58"/>
  <c r="X130" i="58" s="1"/>
  <c r="DG130" i="58"/>
  <c r="W20" i="58"/>
  <c r="X20" i="58" s="1"/>
  <c r="W172" i="58"/>
  <c r="X172" i="58" s="1"/>
  <c r="W279" i="58"/>
  <c r="X279" i="58" s="1"/>
  <c r="W144" i="58"/>
  <c r="W78" i="58"/>
  <c r="X78" i="58" s="1"/>
  <c r="W140" i="58"/>
  <c r="W290" i="58"/>
  <c r="CY290" i="58"/>
  <c r="DG290" i="58" s="1"/>
  <c r="EL112" i="58"/>
  <c r="EL117" i="58"/>
  <c r="EL219" i="58"/>
  <c r="EL55" i="58"/>
  <c r="EL52" i="58"/>
  <c r="EL279" i="58"/>
  <c r="W184" i="58"/>
  <c r="X184" i="58" s="1"/>
  <c r="DG184" i="58"/>
  <c r="EL144" i="58"/>
  <c r="W70" i="58"/>
  <c r="DG70" i="58"/>
  <c r="EL78" i="58"/>
  <c r="W91" i="58"/>
  <c r="DG91" i="58"/>
  <c r="EL140" i="58"/>
  <c r="FF245" i="58"/>
  <c r="W112" i="58"/>
  <c r="W29" i="58"/>
  <c r="X29" i="58" s="1"/>
  <c r="DG29" i="58"/>
  <c r="EL184" i="58"/>
  <c r="W129" i="58"/>
  <c r="X129" i="58" s="1"/>
  <c r="DG129" i="58"/>
  <c r="EL70" i="58"/>
  <c r="W40" i="58"/>
  <c r="X40" i="58" s="1"/>
  <c r="FY40" i="58" s="1"/>
  <c r="DG40" i="58"/>
  <c r="EL91" i="58"/>
  <c r="EF62" i="29"/>
  <c r="EC62" i="29"/>
  <c r="DZ62" i="29"/>
  <c r="DV62" i="29"/>
  <c r="DR62" i="29"/>
  <c r="DP62" i="29"/>
  <c r="DM62" i="29"/>
  <c r="DJ62" i="29"/>
  <c r="DG62" i="29"/>
  <c r="DC62" i="29"/>
  <c r="CZ62" i="29"/>
  <c r="CW62" i="29"/>
  <c r="CU62" i="29"/>
  <c r="CS62" i="29"/>
  <c r="CQ62" i="29"/>
  <c r="CO62" i="29"/>
  <c r="CM62" i="29"/>
  <c r="CK62" i="29"/>
  <c r="CH62" i="29"/>
  <c r="CF62" i="29"/>
  <c r="CC62" i="29"/>
  <c r="BZ62" i="29"/>
  <c r="BW62" i="29"/>
  <c r="BT62" i="29"/>
  <c r="BQ62" i="29"/>
  <c r="BO62" i="29"/>
  <c r="BM62" i="29"/>
  <c r="BK62" i="29"/>
  <c r="BH62" i="29"/>
  <c r="BE62" i="29"/>
  <c r="BC62" i="29"/>
  <c r="AU62" i="29"/>
  <c r="AS62" i="29"/>
  <c r="AP62" i="29"/>
  <c r="AN62" i="29"/>
  <c r="AK62" i="29"/>
  <c r="AI62" i="29"/>
  <c r="AG62" i="29"/>
  <c r="AE62" i="29"/>
  <c r="AC62" i="29"/>
  <c r="Z62" i="29"/>
  <c r="V62" i="29"/>
  <c r="T62" i="29"/>
  <c r="P62" i="29"/>
  <c r="L62" i="29"/>
  <c r="EF249" i="29"/>
  <c r="EC249" i="29"/>
  <c r="DZ249" i="29"/>
  <c r="DV249" i="29"/>
  <c r="DR249" i="29"/>
  <c r="DP249" i="29"/>
  <c r="DM249" i="29"/>
  <c r="DJ249" i="29"/>
  <c r="DG249" i="29"/>
  <c r="DC249" i="29"/>
  <c r="CZ249" i="29"/>
  <c r="CW249" i="29"/>
  <c r="CU249" i="29"/>
  <c r="CS249" i="29"/>
  <c r="CQ249" i="29"/>
  <c r="CO249" i="29"/>
  <c r="CM249" i="29"/>
  <c r="CK249" i="29"/>
  <c r="CH249" i="29"/>
  <c r="CF249" i="29"/>
  <c r="CC249" i="29"/>
  <c r="BZ249" i="29"/>
  <c r="BW249" i="29"/>
  <c r="BT249" i="29"/>
  <c r="BQ249" i="29"/>
  <c r="BO249" i="29"/>
  <c r="BM249" i="29"/>
  <c r="BK249" i="29"/>
  <c r="BH249" i="29"/>
  <c r="BE249" i="29"/>
  <c r="BC249" i="29"/>
  <c r="AU249" i="29"/>
  <c r="AS249" i="29"/>
  <c r="AP249" i="29"/>
  <c r="AN249" i="29"/>
  <c r="AK249" i="29"/>
  <c r="AI249" i="29"/>
  <c r="AG249" i="29"/>
  <c r="AE249" i="29"/>
  <c r="AC249" i="29"/>
  <c r="Z249" i="29"/>
  <c r="V249" i="29"/>
  <c r="T249" i="29"/>
  <c r="P249" i="29"/>
  <c r="L249" i="29"/>
  <c r="EF85" i="29"/>
  <c r="EC85" i="29"/>
  <c r="DZ85" i="29"/>
  <c r="DV85" i="29"/>
  <c r="DR85" i="29"/>
  <c r="DP85" i="29"/>
  <c r="DM85" i="29"/>
  <c r="DJ85" i="29"/>
  <c r="DG85" i="29"/>
  <c r="DC85" i="29"/>
  <c r="CZ85" i="29"/>
  <c r="CW85" i="29"/>
  <c r="CU85" i="29"/>
  <c r="CS85" i="29"/>
  <c r="CQ85" i="29"/>
  <c r="CO85" i="29"/>
  <c r="CM85" i="29"/>
  <c r="CK85" i="29"/>
  <c r="CH85" i="29"/>
  <c r="CF85" i="29"/>
  <c r="CC85" i="29"/>
  <c r="BZ85" i="29"/>
  <c r="BW85" i="29"/>
  <c r="BT85" i="29"/>
  <c r="BQ85" i="29"/>
  <c r="BO85" i="29"/>
  <c r="BM85" i="29"/>
  <c r="BK85" i="29"/>
  <c r="BH85" i="29"/>
  <c r="BE85" i="29"/>
  <c r="BC85" i="29"/>
  <c r="AU85" i="29"/>
  <c r="AS85" i="29"/>
  <c r="AP85" i="29"/>
  <c r="AN85" i="29"/>
  <c r="AK85" i="29"/>
  <c r="AI85" i="29"/>
  <c r="AG85" i="29"/>
  <c r="AE85" i="29"/>
  <c r="AC85" i="29"/>
  <c r="Z85" i="29"/>
  <c r="V85" i="29"/>
  <c r="T85" i="29"/>
  <c r="P85" i="29"/>
  <c r="L85" i="29"/>
  <c r="EF268" i="29"/>
  <c r="EC268" i="29"/>
  <c r="DZ268" i="29"/>
  <c r="DV268" i="29"/>
  <c r="DR268" i="29"/>
  <c r="DP268" i="29"/>
  <c r="DM268" i="29"/>
  <c r="DJ268" i="29"/>
  <c r="DG268" i="29"/>
  <c r="DC268" i="29"/>
  <c r="CZ268" i="29"/>
  <c r="CW268" i="29"/>
  <c r="CU268" i="29"/>
  <c r="CS268" i="29"/>
  <c r="CQ268" i="29"/>
  <c r="CO268" i="29"/>
  <c r="CM268" i="29"/>
  <c r="CK268" i="29"/>
  <c r="CH268" i="29"/>
  <c r="CF268" i="29"/>
  <c r="CC268" i="29"/>
  <c r="BZ268" i="29"/>
  <c r="BW268" i="29"/>
  <c r="BT268" i="29"/>
  <c r="BQ268" i="29"/>
  <c r="BO268" i="29"/>
  <c r="BM268" i="29"/>
  <c r="BK268" i="29"/>
  <c r="BH268" i="29"/>
  <c r="BE268" i="29"/>
  <c r="BC268" i="29"/>
  <c r="AU268" i="29"/>
  <c r="AS268" i="29"/>
  <c r="AP268" i="29"/>
  <c r="AN268" i="29"/>
  <c r="AK268" i="29"/>
  <c r="AI268" i="29"/>
  <c r="AG268" i="29"/>
  <c r="AE268" i="29"/>
  <c r="AC268" i="29"/>
  <c r="Z268" i="29"/>
  <c r="V268" i="29"/>
  <c r="T268" i="29"/>
  <c r="P268" i="29"/>
  <c r="L268" i="29"/>
  <c r="EF79" i="29"/>
  <c r="EC79" i="29"/>
  <c r="DZ79" i="29"/>
  <c r="DV79" i="29"/>
  <c r="DR79" i="29"/>
  <c r="DP79" i="29"/>
  <c r="DM79" i="29"/>
  <c r="DJ79" i="29"/>
  <c r="DG79" i="29"/>
  <c r="DC79" i="29"/>
  <c r="CZ79" i="29"/>
  <c r="CW79" i="29"/>
  <c r="CU79" i="29"/>
  <c r="CS79" i="29"/>
  <c r="CQ79" i="29"/>
  <c r="CO79" i="29"/>
  <c r="CM79" i="29"/>
  <c r="CK79" i="29"/>
  <c r="CH79" i="29"/>
  <c r="CF79" i="29"/>
  <c r="CC79" i="29"/>
  <c r="BZ79" i="29"/>
  <c r="BW79" i="29"/>
  <c r="BT79" i="29"/>
  <c r="BQ79" i="29"/>
  <c r="BO79" i="29"/>
  <c r="BM79" i="29"/>
  <c r="BK79" i="29"/>
  <c r="BH79" i="29"/>
  <c r="BE79" i="29"/>
  <c r="BC79" i="29"/>
  <c r="AU79" i="29"/>
  <c r="AS79" i="29"/>
  <c r="AP79" i="29"/>
  <c r="AN79" i="29"/>
  <c r="AK79" i="29"/>
  <c r="AG79" i="29"/>
  <c r="AE79" i="29"/>
  <c r="AC79" i="29"/>
  <c r="Z79" i="29"/>
  <c r="V79" i="29"/>
  <c r="T79" i="29"/>
  <c r="P79" i="29"/>
  <c r="L79" i="29"/>
  <c r="EF110" i="29"/>
  <c r="EC110" i="29"/>
  <c r="DZ110" i="29"/>
  <c r="DV110" i="29"/>
  <c r="DR110" i="29"/>
  <c r="DP110" i="29"/>
  <c r="DM110" i="29"/>
  <c r="DJ110" i="29"/>
  <c r="DG110" i="29"/>
  <c r="DC110" i="29"/>
  <c r="CZ110" i="29"/>
  <c r="CW110" i="29"/>
  <c r="CU110" i="29"/>
  <c r="CS110" i="29"/>
  <c r="CQ110" i="29"/>
  <c r="CO110" i="29"/>
  <c r="CM110" i="29"/>
  <c r="CK110" i="29"/>
  <c r="CH110" i="29"/>
  <c r="CF110" i="29"/>
  <c r="CC110" i="29"/>
  <c r="BZ110" i="29"/>
  <c r="BW110" i="29"/>
  <c r="BT110" i="29"/>
  <c r="BQ110" i="29"/>
  <c r="BO110" i="29"/>
  <c r="BM110" i="29"/>
  <c r="BK110" i="29"/>
  <c r="BH110" i="29"/>
  <c r="BE110" i="29"/>
  <c r="BC110" i="29"/>
  <c r="AU110" i="29"/>
  <c r="AS110" i="29"/>
  <c r="AP110" i="29"/>
  <c r="AN110" i="29"/>
  <c r="AK110" i="29"/>
  <c r="AI110" i="29"/>
  <c r="AG110" i="29"/>
  <c r="AE110" i="29"/>
  <c r="AC110" i="29"/>
  <c r="Z110" i="29"/>
  <c r="V110" i="29"/>
  <c r="T110" i="29"/>
  <c r="P110" i="29"/>
  <c r="L110" i="29"/>
  <c r="EF270" i="29"/>
  <c r="EC270" i="29"/>
  <c r="DZ270" i="29"/>
  <c r="DV270" i="29"/>
  <c r="DR270" i="29"/>
  <c r="DP270" i="29"/>
  <c r="DM270" i="29"/>
  <c r="DJ270" i="29"/>
  <c r="DG270" i="29"/>
  <c r="DC270" i="29"/>
  <c r="CZ270" i="29"/>
  <c r="CW270" i="29"/>
  <c r="CU270" i="29"/>
  <c r="CS270" i="29"/>
  <c r="CQ270" i="29"/>
  <c r="CO270" i="29"/>
  <c r="CM270" i="29"/>
  <c r="CK270" i="29"/>
  <c r="CH270" i="29"/>
  <c r="CF270" i="29"/>
  <c r="CC270" i="29"/>
  <c r="BZ270" i="29"/>
  <c r="BW270" i="29"/>
  <c r="BT270" i="29"/>
  <c r="BQ270" i="29"/>
  <c r="BO270" i="29"/>
  <c r="BM270" i="29"/>
  <c r="BK270" i="29"/>
  <c r="BH270" i="29"/>
  <c r="BE270" i="29"/>
  <c r="BC270" i="29"/>
  <c r="AU270" i="29"/>
  <c r="AS270" i="29"/>
  <c r="AP270" i="29"/>
  <c r="AN270" i="29"/>
  <c r="AK270" i="29"/>
  <c r="AI270" i="29"/>
  <c r="AG270" i="29"/>
  <c r="AE270" i="29"/>
  <c r="AC270" i="29"/>
  <c r="Z270" i="29"/>
  <c r="V270" i="29"/>
  <c r="T270" i="29"/>
  <c r="P270" i="29"/>
  <c r="L270" i="29"/>
  <c r="EF128" i="29"/>
  <c r="EC128" i="29"/>
  <c r="DZ128" i="29"/>
  <c r="DV128" i="29"/>
  <c r="DR128" i="29"/>
  <c r="DP128" i="29"/>
  <c r="DM128" i="29"/>
  <c r="DJ128" i="29"/>
  <c r="DG128" i="29"/>
  <c r="DC128" i="29"/>
  <c r="CZ128" i="29"/>
  <c r="CW128" i="29"/>
  <c r="CU128" i="29"/>
  <c r="CS128" i="29"/>
  <c r="CQ128" i="29"/>
  <c r="CO128" i="29"/>
  <c r="CM128" i="29"/>
  <c r="CK128" i="29"/>
  <c r="CH128" i="29"/>
  <c r="CF128" i="29"/>
  <c r="CC128" i="29"/>
  <c r="BZ128" i="29"/>
  <c r="BW128" i="29"/>
  <c r="BT128" i="29"/>
  <c r="BQ128" i="29"/>
  <c r="BO128" i="29"/>
  <c r="BM128" i="29"/>
  <c r="BK128" i="29"/>
  <c r="BH128" i="29"/>
  <c r="BE128" i="29"/>
  <c r="BC128" i="29"/>
  <c r="AU128" i="29"/>
  <c r="AS128" i="29"/>
  <c r="AP128" i="29"/>
  <c r="AN128" i="29"/>
  <c r="AK128" i="29"/>
  <c r="AI128" i="29"/>
  <c r="AG128" i="29"/>
  <c r="AE128" i="29"/>
  <c r="AC128" i="29"/>
  <c r="Z128" i="29"/>
  <c r="V128" i="29"/>
  <c r="T128" i="29"/>
  <c r="P128" i="29"/>
  <c r="L128" i="29"/>
  <c r="EF101" i="29"/>
  <c r="EC101" i="29"/>
  <c r="DZ101" i="29"/>
  <c r="DV101" i="29"/>
  <c r="DR101" i="29"/>
  <c r="DP101" i="29"/>
  <c r="DM101" i="29"/>
  <c r="DJ101" i="29"/>
  <c r="DG101" i="29"/>
  <c r="DC101" i="29"/>
  <c r="CZ101" i="29"/>
  <c r="CW101" i="29"/>
  <c r="CU101" i="29"/>
  <c r="CS101" i="29"/>
  <c r="CQ101" i="29"/>
  <c r="CO101" i="29"/>
  <c r="CM101" i="29"/>
  <c r="CK101" i="29"/>
  <c r="CH101" i="29"/>
  <c r="CF101" i="29"/>
  <c r="CC101" i="29"/>
  <c r="BZ101" i="29"/>
  <c r="BW101" i="29"/>
  <c r="BT101" i="29"/>
  <c r="BQ101" i="29"/>
  <c r="BO101" i="29"/>
  <c r="BM101" i="29"/>
  <c r="BK101" i="29"/>
  <c r="BH101" i="29"/>
  <c r="BE101" i="29"/>
  <c r="BC101" i="29"/>
  <c r="AU101" i="29"/>
  <c r="AS101" i="29"/>
  <c r="AP101" i="29"/>
  <c r="AN101" i="29"/>
  <c r="AK101" i="29"/>
  <c r="AI101" i="29"/>
  <c r="AG101" i="29"/>
  <c r="AE101" i="29"/>
  <c r="AC101" i="29"/>
  <c r="Z101" i="29"/>
  <c r="V101" i="29"/>
  <c r="T101" i="29"/>
  <c r="P101" i="29"/>
  <c r="L101" i="29"/>
  <c r="EF40" i="29"/>
  <c r="EC40" i="29"/>
  <c r="DZ40" i="29"/>
  <c r="DV40" i="29"/>
  <c r="DR40" i="29"/>
  <c r="DP40" i="29"/>
  <c r="DM40" i="29"/>
  <c r="DJ40" i="29"/>
  <c r="DG40" i="29"/>
  <c r="DC40" i="29"/>
  <c r="CZ40" i="29"/>
  <c r="CW40" i="29"/>
  <c r="CU40" i="29"/>
  <c r="CS40" i="29"/>
  <c r="CQ40" i="29"/>
  <c r="CO40" i="29"/>
  <c r="CM40" i="29"/>
  <c r="CK40" i="29"/>
  <c r="CH40" i="29"/>
  <c r="CF40" i="29"/>
  <c r="CC40" i="29"/>
  <c r="BZ40" i="29"/>
  <c r="BW40" i="29"/>
  <c r="BT40" i="29"/>
  <c r="BQ40" i="29"/>
  <c r="BO40" i="29"/>
  <c r="BM40" i="29"/>
  <c r="BK40" i="29"/>
  <c r="BH40" i="29"/>
  <c r="BE40" i="29"/>
  <c r="BC40" i="29"/>
  <c r="AU40" i="29"/>
  <c r="AS40" i="29"/>
  <c r="AP40" i="29"/>
  <c r="AN40" i="29"/>
  <c r="AK40" i="29"/>
  <c r="AI40" i="29"/>
  <c r="AG40" i="29"/>
  <c r="AE40" i="29"/>
  <c r="AC40" i="29"/>
  <c r="Z40" i="29"/>
  <c r="V40" i="29"/>
  <c r="T40" i="29"/>
  <c r="P40" i="29"/>
  <c r="L40" i="29"/>
  <c r="EF74" i="29"/>
  <c r="EC74" i="29"/>
  <c r="DZ74" i="29"/>
  <c r="DV74" i="29"/>
  <c r="DR74" i="29"/>
  <c r="DP74" i="29"/>
  <c r="DM74" i="29"/>
  <c r="DJ74" i="29"/>
  <c r="DG74" i="29"/>
  <c r="DC74" i="29"/>
  <c r="CZ74" i="29"/>
  <c r="CW74" i="29"/>
  <c r="CU74" i="29"/>
  <c r="CS74" i="29"/>
  <c r="CQ74" i="29"/>
  <c r="CO74" i="29"/>
  <c r="CM74" i="29"/>
  <c r="CK74" i="29"/>
  <c r="CH74" i="29"/>
  <c r="CF74" i="29"/>
  <c r="CC74" i="29"/>
  <c r="BZ74" i="29"/>
  <c r="BW74" i="29"/>
  <c r="BT74" i="29"/>
  <c r="BQ74" i="29"/>
  <c r="BO74" i="29"/>
  <c r="BM74" i="29"/>
  <c r="BK74" i="29"/>
  <c r="BH74" i="29"/>
  <c r="BE74" i="29"/>
  <c r="BC74" i="29"/>
  <c r="AU74" i="29"/>
  <c r="AS74" i="29"/>
  <c r="AP74" i="29"/>
  <c r="AN74" i="29"/>
  <c r="AK74" i="29"/>
  <c r="AI74" i="29"/>
  <c r="AG74" i="29"/>
  <c r="AE74" i="29"/>
  <c r="AC74" i="29"/>
  <c r="Z74" i="29"/>
  <c r="V74" i="29"/>
  <c r="T74" i="29"/>
  <c r="P74" i="29"/>
  <c r="L74" i="29"/>
  <c r="EF234" i="29"/>
  <c r="EC234" i="29"/>
  <c r="DZ234" i="29"/>
  <c r="DV234" i="29"/>
  <c r="DR234" i="29"/>
  <c r="DP234" i="29"/>
  <c r="DM234" i="29"/>
  <c r="DJ234" i="29"/>
  <c r="DG234" i="29"/>
  <c r="DC234" i="29"/>
  <c r="CZ234" i="29"/>
  <c r="CW234" i="29"/>
  <c r="CU234" i="29"/>
  <c r="CS234" i="29"/>
  <c r="CQ234" i="29"/>
  <c r="CO234" i="29"/>
  <c r="CM234" i="29"/>
  <c r="CK234" i="29"/>
  <c r="CH234" i="29"/>
  <c r="CF234" i="29"/>
  <c r="CC234" i="29"/>
  <c r="BZ234" i="29"/>
  <c r="BW234" i="29"/>
  <c r="BT234" i="29"/>
  <c r="BQ234" i="29"/>
  <c r="BO234" i="29"/>
  <c r="BM234" i="29"/>
  <c r="BK234" i="29"/>
  <c r="BH234" i="29"/>
  <c r="BE234" i="29"/>
  <c r="BC234" i="29"/>
  <c r="AU234" i="29"/>
  <c r="AS234" i="29"/>
  <c r="AP234" i="29"/>
  <c r="AN234" i="29"/>
  <c r="AK234" i="29"/>
  <c r="AI234" i="29"/>
  <c r="AG234" i="29"/>
  <c r="AE234" i="29"/>
  <c r="AC234" i="29"/>
  <c r="Z234" i="29"/>
  <c r="V234" i="29"/>
  <c r="T234" i="29"/>
  <c r="P234" i="29"/>
  <c r="L234" i="29"/>
  <c r="EF32" i="29"/>
  <c r="EC32" i="29"/>
  <c r="DZ32" i="29"/>
  <c r="DV32" i="29"/>
  <c r="DR32" i="29"/>
  <c r="DP32" i="29"/>
  <c r="DM32" i="29"/>
  <c r="DJ32" i="29"/>
  <c r="DG32" i="29"/>
  <c r="DC32" i="29"/>
  <c r="CZ32" i="29"/>
  <c r="CW32" i="29"/>
  <c r="CU32" i="29"/>
  <c r="CS32" i="29"/>
  <c r="CQ32" i="29"/>
  <c r="CO32" i="29"/>
  <c r="CM32" i="29"/>
  <c r="CK32" i="29"/>
  <c r="CH32" i="29"/>
  <c r="CF32" i="29"/>
  <c r="CC32" i="29"/>
  <c r="BZ32" i="29"/>
  <c r="BW32" i="29"/>
  <c r="BT32" i="29"/>
  <c r="BQ32" i="29"/>
  <c r="BO32" i="29"/>
  <c r="BM32" i="29"/>
  <c r="BK32" i="29"/>
  <c r="BH32" i="29"/>
  <c r="BE32" i="29"/>
  <c r="BC32" i="29"/>
  <c r="AU32" i="29"/>
  <c r="AS32" i="29"/>
  <c r="AP32" i="29"/>
  <c r="AN32" i="29"/>
  <c r="AK32" i="29"/>
  <c r="AI32" i="29"/>
  <c r="AG32" i="29"/>
  <c r="AE32" i="29"/>
  <c r="AC32" i="29"/>
  <c r="Z32" i="29"/>
  <c r="V32" i="29"/>
  <c r="T32" i="29"/>
  <c r="P32" i="29"/>
  <c r="L32" i="29"/>
  <c r="EF184" i="29"/>
  <c r="EC184" i="29"/>
  <c r="DZ184" i="29"/>
  <c r="DV184" i="29"/>
  <c r="DR184" i="29"/>
  <c r="DP184" i="29"/>
  <c r="DM184" i="29"/>
  <c r="DJ184" i="29"/>
  <c r="DG184" i="29"/>
  <c r="DC184" i="29"/>
  <c r="CZ184" i="29"/>
  <c r="CW184" i="29"/>
  <c r="CU184" i="29"/>
  <c r="CS184" i="29"/>
  <c r="CQ184" i="29"/>
  <c r="CO184" i="29"/>
  <c r="CM184" i="29"/>
  <c r="CK184" i="29"/>
  <c r="CH184" i="29"/>
  <c r="CF184" i="29"/>
  <c r="CC184" i="29"/>
  <c r="BZ184" i="29"/>
  <c r="BW184" i="29"/>
  <c r="BT184" i="29"/>
  <c r="BQ184" i="29"/>
  <c r="BO184" i="29"/>
  <c r="BM184" i="29"/>
  <c r="BK184" i="29"/>
  <c r="BH184" i="29"/>
  <c r="BE184" i="29"/>
  <c r="BC184" i="29"/>
  <c r="AU184" i="29"/>
  <c r="AS184" i="29"/>
  <c r="AP184" i="29"/>
  <c r="AN184" i="29"/>
  <c r="AK184" i="29"/>
  <c r="AI184" i="29"/>
  <c r="AG184" i="29"/>
  <c r="AE184" i="29"/>
  <c r="AC184" i="29"/>
  <c r="Z184" i="29"/>
  <c r="V184" i="29"/>
  <c r="T184" i="29"/>
  <c r="P184" i="29"/>
  <c r="L184" i="29"/>
  <c r="EF46" i="29"/>
  <c r="EC46" i="29"/>
  <c r="DZ46" i="29"/>
  <c r="DV46" i="29"/>
  <c r="DR46" i="29"/>
  <c r="DP46" i="29"/>
  <c r="DM46" i="29"/>
  <c r="DJ46" i="29"/>
  <c r="DG46" i="29"/>
  <c r="DC46" i="29"/>
  <c r="CZ46" i="29"/>
  <c r="CW46" i="29"/>
  <c r="CU46" i="29"/>
  <c r="CS46" i="29"/>
  <c r="CQ46" i="29"/>
  <c r="CO46" i="29"/>
  <c r="CM46" i="29"/>
  <c r="CK46" i="29"/>
  <c r="CH46" i="29"/>
  <c r="CF46" i="29"/>
  <c r="CC46" i="29"/>
  <c r="BZ46" i="29"/>
  <c r="BW46" i="29"/>
  <c r="BT46" i="29"/>
  <c r="BQ46" i="29"/>
  <c r="BO46" i="29"/>
  <c r="BM46" i="29"/>
  <c r="BK46" i="29"/>
  <c r="BH46" i="29"/>
  <c r="BE46" i="29"/>
  <c r="BC46" i="29"/>
  <c r="AU46" i="29"/>
  <c r="AS46" i="29"/>
  <c r="AP46" i="29"/>
  <c r="AN46" i="29"/>
  <c r="AK46" i="29"/>
  <c r="AI46" i="29"/>
  <c r="AG46" i="29"/>
  <c r="AE46" i="29"/>
  <c r="AC46" i="29"/>
  <c r="Z46" i="29"/>
  <c r="V46" i="29"/>
  <c r="T46" i="29"/>
  <c r="P46" i="29"/>
  <c r="L46" i="29"/>
  <c r="EF200" i="29"/>
  <c r="EC200" i="29"/>
  <c r="DZ200" i="29"/>
  <c r="DV200" i="29"/>
  <c r="DR200" i="29"/>
  <c r="DP200" i="29"/>
  <c r="DM200" i="29"/>
  <c r="DJ200" i="29"/>
  <c r="DG200" i="29"/>
  <c r="DC200" i="29"/>
  <c r="CZ200" i="29"/>
  <c r="CW200" i="29"/>
  <c r="CU200" i="29"/>
  <c r="CS200" i="29"/>
  <c r="CQ200" i="29"/>
  <c r="CO200" i="29"/>
  <c r="CM200" i="29"/>
  <c r="CK200" i="29"/>
  <c r="CH200" i="29"/>
  <c r="CF200" i="29"/>
  <c r="CC200" i="29"/>
  <c r="BZ200" i="29"/>
  <c r="BW200" i="29"/>
  <c r="BT200" i="29"/>
  <c r="BQ200" i="29"/>
  <c r="BO200" i="29"/>
  <c r="BM200" i="29"/>
  <c r="BK200" i="29"/>
  <c r="BH200" i="29"/>
  <c r="BE200" i="29"/>
  <c r="BC200" i="29"/>
  <c r="AU200" i="29"/>
  <c r="AS200" i="29"/>
  <c r="AP200" i="29"/>
  <c r="AN200" i="29"/>
  <c r="AK200" i="29"/>
  <c r="AI200" i="29"/>
  <c r="AG200" i="29"/>
  <c r="AE200" i="29"/>
  <c r="AC200" i="29"/>
  <c r="Z200" i="29"/>
  <c r="V200" i="29"/>
  <c r="T200" i="29"/>
  <c r="P200" i="29"/>
  <c r="L200" i="29"/>
  <c r="EF97" i="29"/>
  <c r="EC97" i="29"/>
  <c r="DZ97" i="29"/>
  <c r="DV97" i="29"/>
  <c r="DR97" i="29"/>
  <c r="DP97" i="29"/>
  <c r="DM97" i="29"/>
  <c r="DJ97" i="29"/>
  <c r="DG97" i="29"/>
  <c r="DC97" i="29"/>
  <c r="CZ97" i="29"/>
  <c r="CW97" i="29"/>
  <c r="CU97" i="29"/>
  <c r="CS97" i="29"/>
  <c r="CQ97" i="29"/>
  <c r="CO97" i="29"/>
  <c r="CM97" i="29"/>
  <c r="CK97" i="29"/>
  <c r="CH97" i="29"/>
  <c r="CF97" i="29"/>
  <c r="CC97" i="29"/>
  <c r="BZ97" i="29"/>
  <c r="BW97" i="29"/>
  <c r="BT97" i="29"/>
  <c r="BQ97" i="29"/>
  <c r="BO97" i="29"/>
  <c r="BM97" i="29"/>
  <c r="BK97" i="29"/>
  <c r="BH97" i="29"/>
  <c r="BE97" i="29"/>
  <c r="BC97" i="29"/>
  <c r="AU97" i="29"/>
  <c r="AS97" i="29"/>
  <c r="AP97" i="29"/>
  <c r="AN97" i="29"/>
  <c r="AK97" i="29"/>
  <c r="AI97" i="29"/>
  <c r="AG97" i="29"/>
  <c r="AE97" i="29"/>
  <c r="AC97" i="29"/>
  <c r="Z97" i="29"/>
  <c r="V97" i="29"/>
  <c r="T97" i="29"/>
  <c r="P97" i="29"/>
  <c r="L97" i="29"/>
  <c r="EF285" i="29"/>
  <c r="EC285" i="29"/>
  <c r="DZ285" i="29"/>
  <c r="DV285" i="29"/>
  <c r="DR285" i="29"/>
  <c r="DP285" i="29"/>
  <c r="DM285" i="29"/>
  <c r="DJ285" i="29"/>
  <c r="DG285" i="29"/>
  <c r="DC285" i="29"/>
  <c r="CZ285" i="29"/>
  <c r="CW285" i="29"/>
  <c r="CU285" i="29"/>
  <c r="CS285" i="29"/>
  <c r="CQ285" i="29"/>
  <c r="CO285" i="29"/>
  <c r="CM285" i="29"/>
  <c r="CK285" i="29"/>
  <c r="CH285" i="29"/>
  <c r="CF285" i="29"/>
  <c r="CC285" i="29"/>
  <c r="BZ285" i="29"/>
  <c r="BW285" i="29"/>
  <c r="BT285" i="29"/>
  <c r="BQ285" i="29"/>
  <c r="BO285" i="29"/>
  <c r="BM285" i="29"/>
  <c r="BK285" i="29"/>
  <c r="BH285" i="29"/>
  <c r="BE285" i="29"/>
  <c r="BC285" i="29"/>
  <c r="AU285" i="29"/>
  <c r="AS285" i="29"/>
  <c r="AP285" i="29"/>
  <c r="AN285" i="29"/>
  <c r="AK285" i="29"/>
  <c r="AI285" i="29"/>
  <c r="AG285" i="29"/>
  <c r="AE285" i="29"/>
  <c r="AC285" i="29"/>
  <c r="Z285" i="29"/>
  <c r="V285" i="29"/>
  <c r="T285" i="29"/>
  <c r="P285" i="29"/>
  <c r="L285" i="29"/>
  <c r="EF133" i="29"/>
  <c r="EC133" i="29"/>
  <c r="DZ133" i="29"/>
  <c r="DV133" i="29"/>
  <c r="DR133" i="29"/>
  <c r="DP133" i="29"/>
  <c r="DM133" i="29"/>
  <c r="DJ133" i="29"/>
  <c r="DG133" i="29"/>
  <c r="DC133" i="29"/>
  <c r="CZ133" i="29"/>
  <c r="CW133" i="29"/>
  <c r="CU133" i="29"/>
  <c r="CS133" i="29"/>
  <c r="CQ133" i="29"/>
  <c r="CO133" i="29"/>
  <c r="CM133" i="29"/>
  <c r="CK133" i="29"/>
  <c r="CH133" i="29"/>
  <c r="CF133" i="29"/>
  <c r="CC133" i="29"/>
  <c r="BZ133" i="29"/>
  <c r="BW133" i="29"/>
  <c r="BT133" i="29"/>
  <c r="BQ133" i="29"/>
  <c r="BO133" i="29"/>
  <c r="BM133" i="29"/>
  <c r="BK133" i="29"/>
  <c r="BH133" i="29"/>
  <c r="BE133" i="29"/>
  <c r="BC133" i="29"/>
  <c r="AU133" i="29"/>
  <c r="AS133" i="29"/>
  <c r="AP133" i="29"/>
  <c r="AN133" i="29"/>
  <c r="AK133" i="29"/>
  <c r="AI133" i="29"/>
  <c r="AG133" i="29"/>
  <c r="AE133" i="29"/>
  <c r="AC133" i="29"/>
  <c r="Z133" i="29"/>
  <c r="V133" i="29"/>
  <c r="T133" i="29"/>
  <c r="P133" i="29"/>
  <c r="L133" i="29"/>
  <c r="EF139" i="29"/>
  <c r="EC139" i="29"/>
  <c r="DZ139" i="29"/>
  <c r="DV139" i="29"/>
  <c r="DR139" i="29"/>
  <c r="DP139" i="29"/>
  <c r="DM139" i="29"/>
  <c r="DJ139" i="29"/>
  <c r="DG139" i="29"/>
  <c r="DC139" i="29"/>
  <c r="CZ139" i="29"/>
  <c r="CW139" i="29"/>
  <c r="CU139" i="29"/>
  <c r="CS139" i="29"/>
  <c r="CQ139" i="29"/>
  <c r="CO139" i="29"/>
  <c r="CM139" i="29"/>
  <c r="CK139" i="29"/>
  <c r="CH139" i="29"/>
  <c r="CF139" i="29"/>
  <c r="CC139" i="29"/>
  <c r="BZ139" i="29"/>
  <c r="BW139" i="29"/>
  <c r="BT139" i="29"/>
  <c r="BQ139" i="29"/>
  <c r="BO139" i="29"/>
  <c r="BM139" i="29"/>
  <c r="BK139" i="29"/>
  <c r="BH139" i="29"/>
  <c r="BE139" i="29"/>
  <c r="BC139" i="29"/>
  <c r="AU139" i="29"/>
  <c r="AS139" i="29"/>
  <c r="AP139" i="29"/>
  <c r="AN139" i="29"/>
  <c r="AK139" i="29"/>
  <c r="AI139" i="29"/>
  <c r="AG139" i="29"/>
  <c r="AE139" i="29"/>
  <c r="AC139" i="29"/>
  <c r="Z139" i="29"/>
  <c r="V139" i="29"/>
  <c r="T139" i="29"/>
  <c r="P139" i="29"/>
  <c r="L139" i="29"/>
  <c r="EF135" i="29"/>
  <c r="EC135" i="29"/>
  <c r="DZ135" i="29"/>
  <c r="DV135" i="29"/>
  <c r="DR135" i="29"/>
  <c r="DP135" i="29"/>
  <c r="DM135" i="29"/>
  <c r="DJ135" i="29"/>
  <c r="DG135" i="29"/>
  <c r="DC135" i="29"/>
  <c r="CZ135" i="29"/>
  <c r="CW135" i="29"/>
  <c r="CU135" i="29"/>
  <c r="CS135" i="29"/>
  <c r="CQ135" i="29"/>
  <c r="CO135" i="29"/>
  <c r="CM135" i="29"/>
  <c r="CK135" i="29"/>
  <c r="CH135" i="29"/>
  <c r="CF135" i="29"/>
  <c r="CC135" i="29"/>
  <c r="BZ135" i="29"/>
  <c r="BW135" i="29"/>
  <c r="BT135" i="29"/>
  <c r="BQ135" i="29"/>
  <c r="BO135" i="29"/>
  <c r="BM135" i="29"/>
  <c r="BK135" i="29"/>
  <c r="BH135" i="29"/>
  <c r="BE135" i="29"/>
  <c r="BC135" i="29"/>
  <c r="AU135" i="29"/>
  <c r="AS135" i="29"/>
  <c r="AP135" i="29"/>
  <c r="AN135" i="29"/>
  <c r="AK135" i="29"/>
  <c r="AI135" i="29"/>
  <c r="AG135" i="29"/>
  <c r="AE135" i="29"/>
  <c r="AC135" i="29"/>
  <c r="Z135" i="29"/>
  <c r="V135" i="29"/>
  <c r="T135" i="29"/>
  <c r="P135" i="29"/>
  <c r="L135" i="29"/>
  <c r="EF78" i="29"/>
  <c r="EC78" i="29"/>
  <c r="DZ78" i="29"/>
  <c r="DV78" i="29"/>
  <c r="DR78" i="29"/>
  <c r="DP78" i="29"/>
  <c r="DM78" i="29"/>
  <c r="DJ78" i="29"/>
  <c r="DG78" i="29"/>
  <c r="DC78" i="29"/>
  <c r="CZ78" i="29"/>
  <c r="CW78" i="29"/>
  <c r="CU78" i="29"/>
  <c r="CS78" i="29"/>
  <c r="CQ78" i="29"/>
  <c r="CO78" i="29"/>
  <c r="CM78" i="29"/>
  <c r="CK78" i="29"/>
  <c r="CH78" i="29"/>
  <c r="CF78" i="29"/>
  <c r="CC78" i="29"/>
  <c r="BZ78" i="29"/>
  <c r="BW78" i="29"/>
  <c r="BT78" i="29"/>
  <c r="BQ78" i="29"/>
  <c r="BO78" i="29"/>
  <c r="BM78" i="29"/>
  <c r="BK78" i="29"/>
  <c r="BH78" i="29"/>
  <c r="BE78" i="29"/>
  <c r="BC78" i="29"/>
  <c r="AU78" i="29"/>
  <c r="AS78" i="29"/>
  <c r="AP78" i="29"/>
  <c r="AN78" i="29"/>
  <c r="AK78" i="29"/>
  <c r="AI78" i="29"/>
  <c r="AG78" i="29"/>
  <c r="AE78" i="29"/>
  <c r="AC78" i="29"/>
  <c r="Z78" i="29"/>
  <c r="V78" i="29"/>
  <c r="T78" i="29"/>
  <c r="P78" i="29"/>
  <c r="L78" i="29"/>
  <c r="EF230" i="29"/>
  <c r="EC230" i="29"/>
  <c r="DZ230" i="29"/>
  <c r="DV230" i="29"/>
  <c r="DR230" i="29"/>
  <c r="DP230" i="29"/>
  <c r="DM230" i="29"/>
  <c r="DJ230" i="29"/>
  <c r="DG230" i="29"/>
  <c r="DC230" i="29"/>
  <c r="CZ230" i="29"/>
  <c r="CW230" i="29"/>
  <c r="CU230" i="29"/>
  <c r="CS230" i="29"/>
  <c r="CQ230" i="29"/>
  <c r="CO230" i="29"/>
  <c r="CM230" i="29"/>
  <c r="CK230" i="29"/>
  <c r="CH230" i="29"/>
  <c r="CF230" i="29"/>
  <c r="CC230" i="29"/>
  <c r="BZ230" i="29"/>
  <c r="BW230" i="29"/>
  <c r="BT230" i="29"/>
  <c r="BQ230" i="29"/>
  <c r="BO230" i="29"/>
  <c r="BM230" i="29"/>
  <c r="BK230" i="29"/>
  <c r="BH230" i="29"/>
  <c r="BE230" i="29"/>
  <c r="BC230" i="29"/>
  <c r="AU230" i="29"/>
  <c r="AS230" i="29"/>
  <c r="AP230" i="29"/>
  <c r="AN230" i="29"/>
  <c r="AK230" i="29"/>
  <c r="AI230" i="29"/>
  <c r="AG230" i="29"/>
  <c r="AE230" i="29"/>
  <c r="AC230" i="29"/>
  <c r="Z230" i="29"/>
  <c r="V230" i="29"/>
  <c r="T230" i="29"/>
  <c r="P230" i="29"/>
  <c r="L230" i="29"/>
  <c r="EF147" i="29"/>
  <c r="EC147" i="29"/>
  <c r="DZ147" i="29"/>
  <c r="DV147" i="29"/>
  <c r="DR147" i="29"/>
  <c r="DP147" i="29"/>
  <c r="DM147" i="29"/>
  <c r="DJ147" i="29"/>
  <c r="DG147" i="29"/>
  <c r="DC147" i="29"/>
  <c r="CZ147" i="29"/>
  <c r="CW147" i="29"/>
  <c r="CU147" i="29"/>
  <c r="CS147" i="29"/>
  <c r="CQ147" i="29"/>
  <c r="CO147" i="29"/>
  <c r="CM147" i="29"/>
  <c r="CK147" i="29"/>
  <c r="CH147" i="29"/>
  <c r="CF147" i="29"/>
  <c r="CC147" i="29"/>
  <c r="BZ147" i="29"/>
  <c r="BW147" i="29"/>
  <c r="BT147" i="29"/>
  <c r="BQ147" i="29"/>
  <c r="BO147" i="29"/>
  <c r="BM147" i="29"/>
  <c r="BK147" i="29"/>
  <c r="BH147" i="29"/>
  <c r="BE147" i="29"/>
  <c r="BC147" i="29"/>
  <c r="AU147" i="29"/>
  <c r="AS147" i="29"/>
  <c r="AP147" i="29"/>
  <c r="AN147" i="29"/>
  <c r="AK147" i="29"/>
  <c r="AI147" i="29"/>
  <c r="AG147" i="29"/>
  <c r="AE147" i="29"/>
  <c r="AC147" i="29"/>
  <c r="Z147" i="29"/>
  <c r="V147" i="29"/>
  <c r="T147" i="29"/>
  <c r="P147" i="29"/>
  <c r="L147" i="29"/>
  <c r="EF264" i="29"/>
  <c r="EC264" i="29"/>
  <c r="DZ264" i="29"/>
  <c r="DV264" i="29"/>
  <c r="DR264" i="29"/>
  <c r="DP264" i="29"/>
  <c r="DM264" i="29"/>
  <c r="DJ264" i="29"/>
  <c r="DG264" i="29"/>
  <c r="DC264" i="29"/>
  <c r="CZ264" i="29"/>
  <c r="CW264" i="29"/>
  <c r="CU264" i="29"/>
  <c r="CS264" i="29"/>
  <c r="CQ264" i="29"/>
  <c r="CO264" i="29"/>
  <c r="CM264" i="29"/>
  <c r="CK264" i="29"/>
  <c r="CH264" i="29"/>
  <c r="CF264" i="29"/>
  <c r="CC264" i="29"/>
  <c r="BZ264" i="29"/>
  <c r="BW264" i="29"/>
  <c r="BT264" i="29"/>
  <c r="BQ264" i="29"/>
  <c r="BO264" i="29"/>
  <c r="BM264" i="29"/>
  <c r="BK264" i="29"/>
  <c r="BH264" i="29"/>
  <c r="BE264" i="29"/>
  <c r="BC264" i="29"/>
  <c r="AU264" i="29"/>
  <c r="AS264" i="29"/>
  <c r="AP264" i="29"/>
  <c r="AN264" i="29"/>
  <c r="AK264" i="29"/>
  <c r="AI264" i="29"/>
  <c r="AG264" i="29"/>
  <c r="AE264" i="29"/>
  <c r="AC264" i="29"/>
  <c r="Z264" i="29"/>
  <c r="V264" i="29"/>
  <c r="T264" i="29"/>
  <c r="P264" i="29"/>
  <c r="L264" i="29"/>
  <c r="EF115" i="29"/>
  <c r="EC115" i="29"/>
  <c r="DZ115" i="29"/>
  <c r="DV115" i="29"/>
  <c r="DR115" i="29"/>
  <c r="DP115" i="29"/>
  <c r="DM115" i="29"/>
  <c r="DJ115" i="29"/>
  <c r="DG115" i="29"/>
  <c r="DC115" i="29"/>
  <c r="CZ115" i="29"/>
  <c r="CW115" i="29"/>
  <c r="CU115" i="29"/>
  <c r="CS115" i="29"/>
  <c r="CQ115" i="29"/>
  <c r="CO115" i="29"/>
  <c r="CM115" i="29"/>
  <c r="CK115" i="29"/>
  <c r="CH115" i="29"/>
  <c r="CF115" i="29"/>
  <c r="CC115" i="29"/>
  <c r="BZ115" i="29"/>
  <c r="BW115" i="29"/>
  <c r="BT115" i="29"/>
  <c r="BQ115" i="29"/>
  <c r="BO115" i="29"/>
  <c r="BM115" i="29"/>
  <c r="BK115" i="29"/>
  <c r="BH115" i="29"/>
  <c r="BE115" i="29"/>
  <c r="BC115" i="29"/>
  <c r="AU115" i="29"/>
  <c r="AS115" i="29"/>
  <c r="AP115" i="29"/>
  <c r="AN115" i="29"/>
  <c r="AK115" i="29"/>
  <c r="AI115" i="29"/>
  <c r="AG115" i="29"/>
  <c r="AE115" i="29"/>
  <c r="AC115" i="29"/>
  <c r="Z115" i="29"/>
  <c r="V115" i="29"/>
  <c r="T115" i="29"/>
  <c r="P115" i="29"/>
  <c r="L115" i="29"/>
  <c r="EF259" i="29"/>
  <c r="EC259" i="29"/>
  <c r="DZ259" i="29"/>
  <c r="DV259" i="29"/>
  <c r="DR259" i="29"/>
  <c r="DP259" i="29"/>
  <c r="DM259" i="29"/>
  <c r="DJ259" i="29"/>
  <c r="DG259" i="29"/>
  <c r="DC259" i="29"/>
  <c r="CZ259" i="29"/>
  <c r="CW259" i="29"/>
  <c r="CU259" i="29"/>
  <c r="CS259" i="29"/>
  <c r="CQ259" i="29"/>
  <c r="CO259" i="29"/>
  <c r="CM259" i="29"/>
  <c r="CK259" i="29"/>
  <c r="CH259" i="29"/>
  <c r="CF259" i="29"/>
  <c r="CC259" i="29"/>
  <c r="BZ259" i="29"/>
  <c r="BW259" i="29"/>
  <c r="BT259" i="29"/>
  <c r="BQ259" i="29"/>
  <c r="BO259" i="29"/>
  <c r="BM259" i="29"/>
  <c r="BK259" i="29"/>
  <c r="BH259" i="29"/>
  <c r="BE259" i="29"/>
  <c r="BC259" i="29"/>
  <c r="AU259" i="29"/>
  <c r="AS259" i="29"/>
  <c r="AP259" i="29"/>
  <c r="AN259" i="29"/>
  <c r="AK259" i="29"/>
  <c r="AI259" i="29"/>
  <c r="AG259" i="29"/>
  <c r="AE259" i="29"/>
  <c r="AC259" i="29"/>
  <c r="Z259" i="29"/>
  <c r="V259" i="29"/>
  <c r="T259" i="29"/>
  <c r="P259" i="29"/>
  <c r="L259" i="29"/>
  <c r="EF9" i="29"/>
  <c r="EC9" i="29"/>
  <c r="DZ9" i="29"/>
  <c r="DV9" i="29"/>
  <c r="DR9" i="29"/>
  <c r="DP9" i="29"/>
  <c r="DM9" i="29"/>
  <c r="DJ9" i="29"/>
  <c r="DG9" i="29"/>
  <c r="DC9" i="29"/>
  <c r="CZ9" i="29"/>
  <c r="CW9" i="29"/>
  <c r="CU9" i="29"/>
  <c r="CS9" i="29"/>
  <c r="CQ9" i="29"/>
  <c r="CO9" i="29"/>
  <c r="CM9" i="29"/>
  <c r="CK9" i="29"/>
  <c r="CH9" i="29"/>
  <c r="CF9" i="29"/>
  <c r="CC9" i="29"/>
  <c r="BZ9" i="29"/>
  <c r="BW9" i="29"/>
  <c r="BT9" i="29"/>
  <c r="BQ9" i="29"/>
  <c r="BO9" i="29"/>
  <c r="BM9" i="29"/>
  <c r="BK9" i="29"/>
  <c r="BH9" i="29"/>
  <c r="BE9" i="29"/>
  <c r="BC9" i="29"/>
  <c r="AU9" i="29"/>
  <c r="AS9" i="29"/>
  <c r="AP9" i="29"/>
  <c r="AN9" i="29"/>
  <c r="AK9" i="29"/>
  <c r="AI9" i="29"/>
  <c r="AG9" i="29"/>
  <c r="AE9" i="29"/>
  <c r="AC9" i="29"/>
  <c r="Z9" i="29"/>
  <c r="V9" i="29"/>
  <c r="T9" i="29"/>
  <c r="P9" i="29"/>
  <c r="L9" i="29"/>
  <c r="EF158" i="29"/>
  <c r="EC158" i="29"/>
  <c r="DZ158" i="29"/>
  <c r="DV158" i="29"/>
  <c r="DR158" i="29"/>
  <c r="DP158" i="29"/>
  <c r="DM158" i="29"/>
  <c r="DJ158" i="29"/>
  <c r="DG158" i="29"/>
  <c r="DC158" i="29"/>
  <c r="CZ158" i="29"/>
  <c r="CW158" i="29"/>
  <c r="CU158" i="29"/>
  <c r="CS158" i="29"/>
  <c r="CQ158" i="29"/>
  <c r="CO158" i="29"/>
  <c r="CM158" i="29"/>
  <c r="CK158" i="29"/>
  <c r="CH158" i="29"/>
  <c r="CF158" i="29"/>
  <c r="CC158" i="29"/>
  <c r="BZ158" i="29"/>
  <c r="BW158" i="29"/>
  <c r="BT158" i="29"/>
  <c r="BQ158" i="29"/>
  <c r="BO158" i="29"/>
  <c r="BM158" i="29"/>
  <c r="BK158" i="29"/>
  <c r="BH158" i="29"/>
  <c r="BE158" i="29"/>
  <c r="BC158" i="29"/>
  <c r="AU158" i="29"/>
  <c r="AS158" i="29"/>
  <c r="AP158" i="29"/>
  <c r="AN158" i="29"/>
  <c r="AK158" i="29"/>
  <c r="AI158" i="29"/>
  <c r="AG158" i="29"/>
  <c r="AE158" i="29"/>
  <c r="AC158" i="29"/>
  <c r="Z158" i="29"/>
  <c r="V158" i="29"/>
  <c r="T158" i="29"/>
  <c r="P158" i="29"/>
  <c r="L158" i="29"/>
  <c r="EF224" i="29"/>
  <c r="EC224" i="29"/>
  <c r="DZ224" i="29"/>
  <c r="DV224" i="29"/>
  <c r="DR224" i="29"/>
  <c r="DP224" i="29"/>
  <c r="DM224" i="29"/>
  <c r="DJ224" i="29"/>
  <c r="DG224" i="29"/>
  <c r="DC224" i="29"/>
  <c r="CZ224" i="29"/>
  <c r="CW224" i="29"/>
  <c r="CU224" i="29"/>
  <c r="CS224" i="29"/>
  <c r="CQ224" i="29"/>
  <c r="CO224" i="29"/>
  <c r="CM224" i="29"/>
  <c r="CK224" i="29"/>
  <c r="CH224" i="29"/>
  <c r="CF224" i="29"/>
  <c r="CC224" i="29"/>
  <c r="BZ224" i="29"/>
  <c r="BW224" i="29"/>
  <c r="BT224" i="29"/>
  <c r="BQ224" i="29"/>
  <c r="BO224" i="29"/>
  <c r="BM224" i="29"/>
  <c r="BK224" i="29"/>
  <c r="BH224" i="29"/>
  <c r="BE224" i="29"/>
  <c r="BC224" i="29"/>
  <c r="AU224" i="29"/>
  <c r="AS224" i="29"/>
  <c r="AP224" i="29"/>
  <c r="AN224" i="29"/>
  <c r="AK224" i="29"/>
  <c r="AI224" i="29"/>
  <c r="AG224" i="29"/>
  <c r="AE224" i="29"/>
  <c r="AC224" i="29"/>
  <c r="Z224" i="29"/>
  <c r="V224" i="29"/>
  <c r="T224" i="29"/>
  <c r="P224" i="29"/>
  <c r="L224" i="29"/>
  <c r="EF38" i="29"/>
  <c r="EC38" i="29"/>
  <c r="DZ38" i="29"/>
  <c r="DV38" i="29"/>
  <c r="DR38" i="29"/>
  <c r="DP38" i="29"/>
  <c r="DM38" i="29"/>
  <c r="DJ38" i="29"/>
  <c r="DG38" i="29"/>
  <c r="DC38" i="29"/>
  <c r="CZ38" i="29"/>
  <c r="CW38" i="29"/>
  <c r="CU38" i="29"/>
  <c r="CS38" i="29"/>
  <c r="CQ38" i="29"/>
  <c r="CO38" i="29"/>
  <c r="CM38" i="29"/>
  <c r="CK38" i="29"/>
  <c r="CH38" i="29"/>
  <c r="CF38" i="29"/>
  <c r="CC38" i="29"/>
  <c r="BZ38" i="29"/>
  <c r="BW38" i="29"/>
  <c r="BT38" i="29"/>
  <c r="BQ38" i="29"/>
  <c r="BO38" i="29"/>
  <c r="BM38" i="29"/>
  <c r="BK38" i="29"/>
  <c r="BH38" i="29"/>
  <c r="BE38" i="29"/>
  <c r="BC38" i="29"/>
  <c r="AU38" i="29"/>
  <c r="AS38" i="29"/>
  <c r="AP38" i="29"/>
  <c r="AN38" i="29"/>
  <c r="AK38" i="29"/>
  <c r="AI38" i="29"/>
  <c r="AG38" i="29"/>
  <c r="AE38" i="29"/>
  <c r="AC38" i="29"/>
  <c r="Z38" i="29"/>
  <c r="V38" i="29"/>
  <c r="T38" i="29"/>
  <c r="P38" i="29"/>
  <c r="L38" i="29"/>
  <c r="EF250" i="29"/>
  <c r="EC250" i="29"/>
  <c r="DZ250" i="29"/>
  <c r="DV250" i="29"/>
  <c r="DR250" i="29"/>
  <c r="DP250" i="29"/>
  <c r="DM250" i="29"/>
  <c r="DJ250" i="29"/>
  <c r="DG250" i="29"/>
  <c r="DC250" i="29"/>
  <c r="CZ250" i="29"/>
  <c r="CW250" i="29"/>
  <c r="CU250" i="29"/>
  <c r="CS250" i="29"/>
  <c r="CQ250" i="29"/>
  <c r="CO250" i="29"/>
  <c r="CM250" i="29"/>
  <c r="CK250" i="29"/>
  <c r="CH250" i="29"/>
  <c r="CF250" i="29"/>
  <c r="CC250" i="29"/>
  <c r="BZ250" i="29"/>
  <c r="BW250" i="29"/>
  <c r="BT250" i="29"/>
  <c r="BQ250" i="29"/>
  <c r="BO250" i="29"/>
  <c r="BM250" i="29"/>
  <c r="BK250" i="29"/>
  <c r="BH250" i="29"/>
  <c r="BE250" i="29"/>
  <c r="BC250" i="29"/>
  <c r="AU250" i="29"/>
  <c r="AS250" i="29"/>
  <c r="AP250" i="29"/>
  <c r="AN250" i="29"/>
  <c r="AK250" i="29"/>
  <c r="AI250" i="29"/>
  <c r="AG250" i="29"/>
  <c r="AE250" i="29"/>
  <c r="AC250" i="29"/>
  <c r="Z250" i="29"/>
  <c r="V250" i="29"/>
  <c r="T250" i="29"/>
  <c r="P250" i="29"/>
  <c r="L250" i="29"/>
  <c r="EF203" i="29"/>
  <c r="EC203" i="29"/>
  <c r="DZ203" i="29"/>
  <c r="DV203" i="29"/>
  <c r="DR203" i="29"/>
  <c r="DP203" i="29"/>
  <c r="DM203" i="29"/>
  <c r="DJ203" i="29"/>
  <c r="DG203" i="29"/>
  <c r="DC203" i="29"/>
  <c r="CZ203" i="29"/>
  <c r="CW203" i="29"/>
  <c r="CU203" i="29"/>
  <c r="CS203" i="29"/>
  <c r="CQ203" i="29"/>
  <c r="CO203" i="29"/>
  <c r="CM203" i="29"/>
  <c r="CK203" i="29"/>
  <c r="CH203" i="29"/>
  <c r="CF203" i="29"/>
  <c r="CC203" i="29"/>
  <c r="BZ203" i="29"/>
  <c r="BW203" i="29"/>
  <c r="BT203" i="29"/>
  <c r="BQ203" i="29"/>
  <c r="BO203" i="29"/>
  <c r="BM203" i="29"/>
  <c r="BK203" i="29"/>
  <c r="BH203" i="29"/>
  <c r="BE203" i="29"/>
  <c r="BC203" i="29"/>
  <c r="AU203" i="29"/>
  <c r="AS203" i="29"/>
  <c r="AP203" i="29"/>
  <c r="AN203" i="29"/>
  <c r="AK203" i="29"/>
  <c r="AI203" i="29"/>
  <c r="AG203" i="29"/>
  <c r="AE203" i="29"/>
  <c r="AC203" i="29"/>
  <c r="Z203" i="29"/>
  <c r="V203" i="29"/>
  <c r="T203" i="29"/>
  <c r="P203" i="29"/>
  <c r="L203" i="29"/>
  <c r="EF65" i="29"/>
  <c r="EC65" i="29"/>
  <c r="DZ65" i="29"/>
  <c r="DV65" i="29"/>
  <c r="DR65" i="29"/>
  <c r="DP65" i="29"/>
  <c r="DM65" i="29"/>
  <c r="DJ65" i="29"/>
  <c r="DG65" i="29"/>
  <c r="DC65" i="29"/>
  <c r="CZ65" i="29"/>
  <c r="CW65" i="29"/>
  <c r="CU65" i="29"/>
  <c r="CS65" i="29"/>
  <c r="CQ65" i="29"/>
  <c r="CO65" i="29"/>
  <c r="CM65" i="29"/>
  <c r="CK65" i="29"/>
  <c r="CH65" i="29"/>
  <c r="CF65" i="29"/>
  <c r="CC65" i="29"/>
  <c r="BZ65" i="29"/>
  <c r="BW65" i="29"/>
  <c r="BT65" i="29"/>
  <c r="BQ65" i="29"/>
  <c r="BO65" i="29"/>
  <c r="BM65" i="29"/>
  <c r="BK65" i="29"/>
  <c r="BH65" i="29"/>
  <c r="BE65" i="29"/>
  <c r="BC65" i="29"/>
  <c r="AU65" i="29"/>
  <c r="AS65" i="29"/>
  <c r="AP65" i="29"/>
  <c r="AN65" i="29"/>
  <c r="AK65" i="29"/>
  <c r="AI65" i="29"/>
  <c r="AG65" i="29"/>
  <c r="AE65" i="29"/>
  <c r="AC65" i="29"/>
  <c r="Z65" i="29"/>
  <c r="V65" i="29"/>
  <c r="T65" i="29"/>
  <c r="P65" i="29"/>
  <c r="L65" i="29"/>
  <c r="EF220" i="29"/>
  <c r="EC220" i="29"/>
  <c r="DZ220" i="29"/>
  <c r="DV220" i="29"/>
  <c r="DR220" i="29"/>
  <c r="DP220" i="29"/>
  <c r="DM220" i="29"/>
  <c r="DJ220" i="29"/>
  <c r="DG220" i="29"/>
  <c r="DC220" i="29"/>
  <c r="CZ220" i="29"/>
  <c r="CW220" i="29"/>
  <c r="CU220" i="29"/>
  <c r="CS220" i="29"/>
  <c r="CQ220" i="29"/>
  <c r="CO220" i="29"/>
  <c r="CM220" i="29"/>
  <c r="CK220" i="29"/>
  <c r="CH220" i="29"/>
  <c r="CF220" i="29"/>
  <c r="CC220" i="29"/>
  <c r="BZ220" i="29"/>
  <c r="BW220" i="29"/>
  <c r="BT220" i="29"/>
  <c r="BQ220" i="29"/>
  <c r="BO220" i="29"/>
  <c r="BM220" i="29"/>
  <c r="BK220" i="29"/>
  <c r="BH220" i="29"/>
  <c r="BE220" i="29"/>
  <c r="BC220" i="29"/>
  <c r="AU220" i="29"/>
  <c r="AS220" i="29"/>
  <c r="AP220" i="29"/>
  <c r="AN220" i="29"/>
  <c r="AK220" i="29"/>
  <c r="AI220" i="29"/>
  <c r="AG220" i="29"/>
  <c r="AE220" i="29"/>
  <c r="AC220" i="29"/>
  <c r="Z220" i="29"/>
  <c r="V220" i="29"/>
  <c r="T220" i="29"/>
  <c r="P220" i="29"/>
  <c r="L220" i="29"/>
  <c r="EF229" i="29"/>
  <c r="EC229" i="29"/>
  <c r="DZ229" i="29"/>
  <c r="DV229" i="29"/>
  <c r="DR229" i="29"/>
  <c r="DP229" i="29"/>
  <c r="DM229" i="29"/>
  <c r="DJ229" i="29"/>
  <c r="DG229" i="29"/>
  <c r="DC229" i="29"/>
  <c r="CZ229" i="29"/>
  <c r="CW229" i="29"/>
  <c r="CU229" i="29"/>
  <c r="CS229" i="29"/>
  <c r="CQ229" i="29"/>
  <c r="CO229" i="29"/>
  <c r="CM229" i="29"/>
  <c r="CK229" i="29"/>
  <c r="CH229" i="29"/>
  <c r="CF229" i="29"/>
  <c r="CC229" i="29"/>
  <c r="BZ229" i="29"/>
  <c r="BW229" i="29"/>
  <c r="BT229" i="29"/>
  <c r="BQ229" i="29"/>
  <c r="BO229" i="29"/>
  <c r="BM229" i="29"/>
  <c r="BK229" i="29"/>
  <c r="BH229" i="29"/>
  <c r="BE229" i="29"/>
  <c r="BC229" i="29"/>
  <c r="AU229" i="29"/>
  <c r="AS229" i="29"/>
  <c r="AP229" i="29"/>
  <c r="AN229" i="29"/>
  <c r="AK229" i="29"/>
  <c r="AI229" i="29"/>
  <c r="AG229" i="29"/>
  <c r="AE229" i="29"/>
  <c r="AC229" i="29"/>
  <c r="Z229" i="29"/>
  <c r="V229" i="29"/>
  <c r="T229" i="29"/>
  <c r="P229" i="29"/>
  <c r="L229" i="29"/>
  <c r="EF164" i="29"/>
  <c r="EC164" i="29"/>
  <c r="DZ164" i="29"/>
  <c r="DV164" i="29"/>
  <c r="DR164" i="29"/>
  <c r="DP164" i="29"/>
  <c r="DM164" i="29"/>
  <c r="DJ164" i="29"/>
  <c r="DG164" i="29"/>
  <c r="DC164" i="29"/>
  <c r="CZ164" i="29"/>
  <c r="CW164" i="29"/>
  <c r="CU164" i="29"/>
  <c r="CS164" i="29"/>
  <c r="CQ164" i="29"/>
  <c r="CO164" i="29"/>
  <c r="CM164" i="29"/>
  <c r="CK164" i="29"/>
  <c r="CH164" i="29"/>
  <c r="CF164" i="29"/>
  <c r="CC164" i="29"/>
  <c r="BZ164" i="29"/>
  <c r="BW164" i="29"/>
  <c r="BT164" i="29"/>
  <c r="BQ164" i="29"/>
  <c r="BO164" i="29"/>
  <c r="BM164" i="29"/>
  <c r="BK164" i="29"/>
  <c r="BH164" i="29"/>
  <c r="BE164" i="29"/>
  <c r="BC164" i="29"/>
  <c r="AU164" i="29"/>
  <c r="AS164" i="29"/>
  <c r="AP164" i="29"/>
  <c r="AN164" i="29"/>
  <c r="AK164" i="29"/>
  <c r="AI164" i="29"/>
  <c r="AG164" i="29"/>
  <c r="AE164" i="29"/>
  <c r="AC164" i="29"/>
  <c r="Z164" i="29"/>
  <c r="V164" i="29"/>
  <c r="T164" i="29"/>
  <c r="P164" i="29"/>
  <c r="L164" i="29"/>
  <c r="EF114" i="29"/>
  <c r="EC114" i="29"/>
  <c r="DZ114" i="29"/>
  <c r="DV114" i="29"/>
  <c r="DR114" i="29"/>
  <c r="DP114" i="29"/>
  <c r="DM114" i="29"/>
  <c r="DJ114" i="29"/>
  <c r="DG114" i="29"/>
  <c r="DC114" i="29"/>
  <c r="CZ114" i="29"/>
  <c r="CW114" i="29"/>
  <c r="CU114" i="29"/>
  <c r="CS114" i="29"/>
  <c r="CQ114" i="29"/>
  <c r="CO114" i="29"/>
  <c r="CM114" i="29"/>
  <c r="CK114" i="29"/>
  <c r="CH114" i="29"/>
  <c r="CF114" i="29"/>
  <c r="CC114" i="29"/>
  <c r="BZ114" i="29"/>
  <c r="BW114" i="29"/>
  <c r="BT114" i="29"/>
  <c r="BQ114" i="29"/>
  <c r="BO114" i="29"/>
  <c r="BM114" i="29"/>
  <c r="BK114" i="29"/>
  <c r="BH114" i="29"/>
  <c r="BE114" i="29"/>
  <c r="BC114" i="29"/>
  <c r="AU114" i="29"/>
  <c r="AS114" i="29"/>
  <c r="AP114" i="29"/>
  <c r="AN114" i="29"/>
  <c r="AK114" i="29"/>
  <c r="AI114" i="29"/>
  <c r="AG114" i="29"/>
  <c r="AE114" i="29"/>
  <c r="AC114" i="29"/>
  <c r="Z114" i="29"/>
  <c r="V114" i="29"/>
  <c r="T114" i="29"/>
  <c r="P114" i="29"/>
  <c r="L114" i="29"/>
  <c r="EF261" i="29"/>
  <c r="EC261" i="29"/>
  <c r="DZ261" i="29"/>
  <c r="DV261" i="29"/>
  <c r="DR261" i="29"/>
  <c r="DP261" i="29"/>
  <c r="DM261" i="29"/>
  <c r="DJ261" i="29"/>
  <c r="DG261" i="29"/>
  <c r="DC261" i="29"/>
  <c r="CZ261" i="29"/>
  <c r="CW261" i="29"/>
  <c r="CU261" i="29"/>
  <c r="CS261" i="29"/>
  <c r="CQ261" i="29"/>
  <c r="CO261" i="29"/>
  <c r="CM261" i="29"/>
  <c r="CK261" i="29"/>
  <c r="CH261" i="29"/>
  <c r="CF261" i="29"/>
  <c r="CC261" i="29"/>
  <c r="BZ261" i="29"/>
  <c r="BW261" i="29"/>
  <c r="BT261" i="29"/>
  <c r="BQ261" i="29"/>
  <c r="BO261" i="29"/>
  <c r="BM261" i="29"/>
  <c r="BK261" i="29"/>
  <c r="BH261" i="29"/>
  <c r="BE261" i="29"/>
  <c r="BC261" i="29"/>
  <c r="AU261" i="29"/>
  <c r="AS261" i="29"/>
  <c r="AP261" i="29"/>
  <c r="AN261" i="29"/>
  <c r="AK261" i="29"/>
  <c r="AI261" i="29"/>
  <c r="AG261" i="29"/>
  <c r="AE261" i="29"/>
  <c r="AC261" i="29"/>
  <c r="Z261" i="29"/>
  <c r="V261" i="29"/>
  <c r="T261" i="29"/>
  <c r="P261" i="29"/>
  <c r="L261" i="29"/>
  <c r="EF12" i="29"/>
  <c r="EC12" i="29"/>
  <c r="DZ12" i="29"/>
  <c r="DV12" i="29"/>
  <c r="DR12" i="29"/>
  <c r="DP12" i="29"/>
  <c r="DM12" i="29"/>
  <c r="DJ12" i="29"/>
  <c r="DG12" i="29"/>
  <c r="DC12" i="29"/>
  <c r="CZ12" i="29"/>
  <c r="CW12" i="29"/>
  <c r="CU12" i="29"/>
  <c r="CS12" i="29"/>
  <c r="CQ12" i="29"/>
  <c r="CO12" i="29"/>
  <c r="CM12" i="29"/>
  <c r="CK12" i="29"/>
  <c r="CH12" i="29"/>
  <c r="CF12" i="29"/>
  <c r="CC12" i="29"/>
  <c r="BZ12" i="29"/>
  <c r="BW12" i="29"/>
  <c r="BT12" i="29"/>
  <c r="BQ12" i="29"/>
  <c r="BO12" i="29"/>
  <c r="BM12" i="29"/>
  <c r="BK12" i="29"/>
  <c r="BH12" i="29"/>
  <c r="BE12" i="29"/>
  <c r="BC12" i="29"/>
  <c r="AU12" i="29"/>
  <c r="AS12" i="29"/>
  <c r="AP12" i="29"/>
  <c r="AN12" i="29"/>
  <c r="AK12" i="29"/>
  <c r="AI12" i="29"/>
  <c r="AG12" i="29"/>
  <c r="AE12" i="29"/>
  <c r="AC12" i="29"/>
  <c r="Z12" i="29"/>
  <c r="V12" i="29"/>
  <c r="T12" i="29"/>
  <c r="P12" i="29"/>
  <c r="L12" i="29"/>
  <c r="EF61" i="29"/>
  <c r="EC61" i="29"/>
  <c r="DZ61" i="29"/>
  <c r="DV61" i="29"/>
  <c r="DR61" i="29"/>
  <c r="DP61" i="29"/>
  <c r="DM61" i="29"/>
  <c r="DJ61" i="29"/>
  <c r="DG61" i="29"/>
  <c r="DC61" i="29"/>
  <c r="CZ61" i="29"/>
  <c r="CW61" i="29"/>
  <c r="CU61" i="29"/>
  <c r="CS61" i="29"/>
  <c r="CQ61" i="29"/>
  <c r="CO61" i="29"/>
  <c r="CM61" i="29"/>
  <c r="CK61" i="29"/>
  <c r="CH61" i="29"/>
  <c r="CF61" i="29"/>
  <c r="CC61" i="29"/>
  <c r="BZ61" i="29"/>
  <c r="BW61" i="29"/>
  <c r="BT61" i="29"/>
  <c r="BQ61" i="29"/>
  <c r="BO61" i="29"/>
  <c r="BM61" i="29"/>
  <c r="BK61" i="29"/>
  <c r="BH61" i="29"/>
  <c r="BE61" i="29"/>
  <c r="BC61" i="29"/>
  <c r="AU61" i="29"/>
  <c r="AS61" i="29"/>
  <c r="AP61" i="29"/>
  <c r="AN61" i="29"/>
  <c r="AK61" i="29"/>
  <c r="AI61" i="29"/>
  <c r="AG61" i="29"/>
  <c r="AE61" i="29"/>
  <c r="AC61" i="29"/>
  <c r="Z61" i="29"/>
  <c r="V61" i="29"/>
  <c r="T61" i="29"/>
  <c r="P61" i="29"/>
  <c r="L61" i="29"/>
  <c r="EF199" i="29"/>
  <c r="EC199" i="29"/>
  <c r="DZ199" i="29"/>
  <c r="DV199" i="29"/>
  <c r="DR199" i="29"/>
  <c r="DP199" i="29"/>
  <c r="DM199" i="29"/>
  <c r="DJ199" i="29"/>
  <c r="DG199" i="29"/>
  <c r="DC199" i="29"/>
  <c r="CZ199" i="29"/>
  <c r="CW199" i="29"/>
  <c r="CU199" i="29"/>
  <c r="CS199" i="29"/>
  <c r="CQ199" i="29"/>
  <c r="CO199" i="29"/>
  <c r="CM199" i="29"/>
  <c r="CK199" i="29"/>
  <c r="CH199" i="29"/>
  <c r="CF199" i="29"/>
  <c r="CC199" i="29"/>
  <c r="BZ199" i="29"/>
  <c r="BW199" i="29"/>
  <c r="BT199" i="29"/>
  <c r="BQ199" i="29"/>
  <c r="BO199" i="29"/>
  <c r="BM199" i="29"/>
  <c r="BK199" i="29"/>
  <c r="BH199" i="29"/>
  <c r="BE199" i="29"/>
  <c r="BC199" i="29"/>
  <c r="AU199" i="29"/>
  <c r="AS199" i="29"/>
  <c r="AP199" i="29"/>
  <c r="AN199" i="29"/>
  <c r="AK199" i="29"/>
  <c r="AI199" i="29"/>
  <c r="AG199" i="29"/>
  <c r="AE199" i="29"/>
  <c r="AC199" i="29"/>
  <c r="Z199" i="29"/>
  <c r="V199" i="29"/>
  <c r="T199" i="29"/>
  <c r="P199" i="29"/>
  <c r="L199" i="29"/>
  <c r="EF242" i="29"/>
  <c r="EC242" i="29"/>
  <c r="DZ242" i="29"/>
  <c r="DV242" i="29"/>
  <c r="DR242" i="29"/>
  <c r="DP242" i="29"/>
  <c r="DM242" i="29"/>
  <c r="DJ242" i="29"/>
  <c r="DG242" i="29"/>
  <c r="DC242" i="29"/>
  <c r="CZ242" i="29"/>
  <c r="CW242" i="29"/>
  <c r="CU242" i="29"/>
  <c r="CS242" i="29"/>
  <c r="CQ242" i="29"/>
  <c r="CO242" i="29"/>
  <c r="CM242" i="29"/>
  <c r="CK242" i="29"/>
  <c r="CH242" i="29"/>
  <c r="CF242" i="29"/>
  <c r="CC242" i="29"/>
  <c r="BZ242" i="29"/>
  <c r="BW242" i="29"/>
  <c r="BT242" i="29"/>
  <c r="BQ242" i="29"/>
  <c r="BO242" i="29"/>
  <c r="BM242" i="29"/>
  <c r="BK242" i="29"/>
  <c r="BH242" i="29"/>
  <c r="BE242" i="29"/>
  <c r="BC242" i="29"/>
  <c r="AU242" i="29"/>
  <c r="AS242" i="29"/>
  <c r="AP242" i="29"/>
  <c r="AN242" i="29"/>
  <c r="AK242" i="29"/>
  <c r="AI242" i="29"/>
  <c r="AG242" i="29"/>
  <c r="AE242" i="29"/>
  <c r="AC242" i="29"/>
  <c r="Z242" i="29"/>
  <c r="V242" i="29"/>
  <c r="T242" i="29"/>
  <c r="P242" i="29"/>
  <c r="L242" i="29"/>
  <c r="EF160" i="29"/>
  <c r="EC160" i="29"/>
  <c r="DZ160" i="29"/>
  <c r="DV160" i="29"/>
  <c r="DR160" i="29"/>
  <c r="DP160" i="29"/>
  <c r="DM160" i="29"/>
  <c r="DJ160" i="29"/>
  <c r="DG160" i="29"/>
  <c r="DC160" i="29"/>
  <c r="CZ160" i="29"/>
  <c r="CW160" i="29"/>
  <c r="CU160" i="29"/>
  <c r="CS160" i="29"/>
  <c r="CQ160" i="29"/>
  <c r="CO160" i="29"/>
  <c r="CM160" i="29"/>
  <c r="CK160" i="29"/>
  <c r="CH160" i="29"/>
  <c r="CF160" i="29"/>
  <c r="CC160" i="29"/>
  <c r="BZ160" i="29"/>
  <c r="BW160" i="29"/>
  <c r="BT160" i="29"/>
  <c r="BQ160" i="29"/>
  <c r="BO160" i="29"/>
  <c r="BM160" i="29"/>
  <c r="BK160" i="29"/>
  <c r="BH160" i="29"/>
  <c r="BE160" i="29"/>
  <c r="BC160" i="29"/>
  <c r="AU160" i="29"/>
  <c r="AS160" i="29"/>
  <c r="AP160" i="29"/>
  <c r="AN160" i="29"/>
  <c r="AK160" i="29"/>
  <c r="AI160" i="29"/>
  <c r="AG160" i="29"/>
  <c r="AE160" i="29"/>
  <c r="AC160" i="29"/>
  <c r="Z160" i="29"/>
  <c r="V160" i="29"/>
  <c r="T160" i="29"/>
  <c r="P160" i="29"/>
  <c r="L160" i="29"/>
  <c r="EF205" i="29"/>
  <c r="EC205" i="29"/>
  <c r="DZ205" i="29"/>
  <c r="DV205" i="29"/>
  <c r="DR205" i="29"/>
  <c r="DP205" i="29"/>
  <c r="DM205" i="29"/>
  <c r="DJ205" i="29"/>
  <c r="DG205" i="29"/>
  <c r="DC205" i="29"/>
  <c r="CZ205" i="29"/>
  <c r="CW205" i="29"/>
  <c r="CU205" i="29"/>
  <c r="CS205" i="29"/>
  <c r="CQ205" i="29"/>
  <c r="CO205" i="29"/>
  <c r="CM205" i="29"/>
  <c r="CK205" i="29"/>
  <c r="CH205" i="29"/>
  <c r="CF205" i="29"/>
  <c r="CC205" i="29"/>
  <c r="BZ205" i="29"/>
  <c r="BW205" i="29"/>
  <c r="BT205" i="29"/>
  <c r="BQ205" i="29"/>
  <c r="BO205" i="29"/>
  <c r="BM205" i="29"/>
  <c r="BK205" i="29"/>
  <c r="BH205" i="29"/>
  <c r="BE205" i="29"/>
  <c r="BC205" i="29"/>
  <c r="AU205" i="29"/>
  <c r="AS205" i="29"/>
  <c r="AP205" i="29"/>
  <c r="AN205" i="29"/>
  <c r="AK205" i="29"/>
  <c r="AI205" i="29"/>
  <c r="AG205" i="29"/>
  <c r="AE205" i="29"/>
  <c r="AC205" i="29"/>
  <c r="Z205" i="29"/>
  <c r="V205" i="29"/>
  <c r="T205" i="29"/>
  <c r="P205" i="29"/>
  <c r="L205" i="29"/>
  <c r="EF294" i="29"/>
  <c r="EC294" i="29"/>
  <c r="DZ294" i="29"/>
  <c r="DV294" i="29"/>
  <c r="DR294" i="29"/>
  <c r="DP294" i="29"/>
  <c r="DM294" i="29"/>
  <c r="DJ294" i="29"/>
  <c r="DG294" i="29"/>
  <c r="DC294" i="29"/>
  <c r="CZ294" i="29"/>
  <c r="CW294" i="29"/>
  <c r="CU294" i="29"/>
  <c r="CS294" i="29"/>
  <c r="CQ294" i="29"/>
  <c r="CO294" i="29"/>
  <c r="CM294" i="29"/>
  <c r="CK294" i="29"/>
  <c r="CH294" i="29"/>
  <c r="CF294" i="29"/>
  <c r="CC294" i="29"/>
  <c r="BZ294" i="29"/>
  <c r="BW294" i="29"/>
  <c r="BT294" i="29"/>
  <c r="BQ294" i="29"/>
  <c r="BO294" i="29"/>
  <c r="BM294" i="29"/>
  <c r="BK294" i="29"/>
  <c r="BH294" i="29"/>
  <c r="BE294" i="29"/>
  <c r="BC294" i="29"/>
  <c r="AU294" i="29"/>
  <c r="AS294" i="29"/>
  <c r="AP294" i="29"/>
  <c r="AN294" i="29"/>
  <c r="AK294" i="29"/>
  <c r="AI294" i="29"/>
  <c r="AG294" i="29"/>
  <c r="AE294" i="29"/>
  <c r="AC294" i="29"/>
  <c r="Z294" i="29"/>
  <c r="V294" i="29"/>
  <c r="T294" i="29"/>
  <c r="P294" i="29"/>
  <c r="L294" i="29"/>
  <c r="EF247" i="29"/>
  <c r="EC247" i="29"/>
  <c r="DZ247" i="29"/>
  <c r="DV247" i="29"/>
  <c r="DR247" i="29"/>
  <c r="DP247" i="29"/>
  <c r="DM247" i="29"/>
  <c r="DJ247" i="29"/>
  <c r="DG247" i="29"/>
  <c r="DC247" i="29"/>
  <c r="CZ247" i="29"/>
  <c r="CW247" i="29"/>
  <c r="CU247" i="29"/>
  <c r="CS247" i="29"/>
  <c r="CQ247" i="29"/>
  <c r="CO247" i="29"/>
  <c r="CM247" i="29"/>
  <c r="CK247" i="29"/>
  <c r="CH247" i="29"/>
  <c r="CF247" i="29"/>
  <c r="CC247" i="29"/>
  <c r="BZ247" i="29"/>
  <c r="BW247" i="29"/>
  <c r="BT247" i="29"/>
  <c r="BQ247" i="29"/>
  <c r="BO247" i="29"/>
  <c r="BM247" i="29"/>
  <c r="BK247" i="29"/>
  <c r="BH247" i="29"/>
  <c r="BE247" i="29"/>
  <c r="BC247" i="29"/>
  <c r="AU247" i="29"/>
  <c r="AS247" i="29"/>
  <c r="AP247" i="29"/>
  <c r="AN247" i="29"/>
  <c r="AK247" i="29"/>
  <c r="AI247" i="29"/>
  <c r="AG247" i="29"/>
  <c r="AE247" i="29"/>
  <c r="AC247" i="29"/>
  <c r="Z247" i="29"/>
  <c r="V247" i="29"/>
  <c r="T247" i="29"/>
  <c r="P247" i="29"/>
  <c r="L247" i="29"/>
  <c r="EF138" i="29"/>
  <c r="EC138" i="29"/>
  <c r="DZ138" i="29"/>
  <c r="DV138" i="29"/>
  <c r="DR138" i="29"/>
  <c r="DP138" i="29"/>
  <c r="DM138" i="29"/>
  <c r="DJ138" i="29"/>
  <c r="DG138" i="29"/>
  <c r="DC138" i="29"/>
  <c r="CZ138" i="29"/>
  <c r="CW138" i="29"/>
  <c r="CU138" i="29"/>
  <c r="CS138" i="29"/>
  <c r="CQ138" i="29"/>
  <c r="CO138" i="29"/>
  <c r="CM138" i="29"/>
  <c r="CK138" i="29"/>
  <c r="CH138" i="29"/>
  <c r="CF138" i="29"/>
  <c r="CC138" i="29"/>
  <c r="BZ138" i="29"/>
  <c r="BW138" i="29"/>
  <c r="BT138" i="29"/>
  <c r="BQ138" i="29"/>
  <c r="BO138" i="29"/>
  <c r="BM138" i="29"/>
  <c r="BK138" i="29"/>
  <c r="BH138" i="29"/>
  <c r="BE138" i="29"/>
  <c r="BC138" i="29"/>
  <c r="AU138" i="29"/>
  <c r="AS138" i="29"/>
  <c r="AP138" i="29"/>
  <c r="AN138" i="29"/>
  <c r="AK138" i="29"/>
  <c r="AI138" i="29"/>
  <c r="AG138" i="29"/>
  <c r="AE138" i="29"/>
  <c r="AC138" i="29"/>
  <c r="Z138" i="29"/>
  <c r="V138" i="29"/>
  <c r="T138" i="29"/>
  <c r="P138" i="29"/>
  <c r="L138" i="29"/>
  <c r="EF126" i="29"/>
  <c r="EC126" i="29"/>
  <c r="DZ126" i="29"/>
  <c r="DV126" i="29"/>
  <c r="DR126" i="29"/>
  <c r="DP126" i="29"/>
  <c r="DM126" i="29"/>
  <c r="DJ126" i="29"/>
  <c r="DG126" i="29"/>
  <c r="DC126" i="29"/>
  <c r="CZ126" i="29"/>
  <c r="CW126" i="29"/>
  <c r="CU126" i="29"/>
  <c r="CS126" i="29"/>
  <c r="CQ126" i="29"/>
  <c r="CO126" i="29"/>
  <c r="CM126" i="29"/>
  <c r="CK126" i="29"/>
  <c r="CH126" i="29"/>
  <c r="CF126" i="29"/>
  <c r="CC126" i="29"/>
  <c r="BZ126" i="29"/>
  <c r="BW126" i="29"/>
  <c r="BT126" i="29"/>
  <c r="BQ126" i="29"/>
  <c r="BO126" i="29"/>
  <c r="BM126" i="29"/>
  <c r="BK126" i="29"/>
  <c r="BH126" i="29"/>
  <c r="BE126" i="29"/>
  <c r="BC126" i="29"/>
  <c r="AU126" i="29"/>
  <c r="AS126" i="29"/>
  <c r="AP126" i="29"/>
  <c r="AN126" i="29"/>
  <c r="AK126" i="29"/>
  <c r="AI126" i="29"/>
  <c r="AG126" i="29"/>
  <c r="AE126" i="29"/>
  <c r="AC126" i="29"/>
  <c r="Z126" i="29"/>
  <c r="V126" i="29"/>
  <c r="T126" i="29"/>
  <c r="P126" i="29"/>
  <c r="L126" i="29"/>
  <c r="EF75" i="29"/>
  <c r="EC75" i="29"/>
  <c r="DZ75" i="29"/>
  <c r="DV75" i="29"/>
  <c r="DR75" i="29"/>
  <c r="DP75" i="29"/>
  <c r="DM75" i="29"/>
  <c r="DJ75" i="29"/>
  <c r="DG75" i="29"/>
  <c r="DC75" i="29"/>
  <c r="CZ75" i="29"/>
  <c r="CW75" i="29"/>
  <c r="CU75" i="29"/>
  <c r="CS75" i="29"/>
  <c r="CQ75" i="29"/>
  <c r="CO75" i="29"/>
  <c r="CM75" i="29"/>
  <c r="CK75" i="29"/>
  <c r="CH75" i="29"/>
  <c r="CF75" i="29"/>
  <c r="CC75" i="29"/>
  <c r="BZ75" i="29"/>
  <c r="BW75" i="29"/>
  <c r="BT75" i="29"/>
  <c r="BQ75" i="29"/>
  <c r="BO75" i="29"/>
  <c r="BM75" i="29"/>
  <c r="BK75" i="29"/>
  <c r="BH75" i="29"/>
  <c r="BE75" i="29"/>
  <c r="BC75" i="29"/>
  <c r="AU75" i="29"/>
  <c r="AS75" i="29"/>
  <c r="AP75" i="29"/>
  <c r="AN75" i="29"/>
  <c r="AK75" i="29"/>
  <c r="AI75" i="29"/>
  <c r="AG75" i="29"/>
  <c r="AE75" i="29"/>
  <c r="AC75" i="29"/>
  <c r="Z75" i="29"/>
  <c r="V75" i="29"/>
  <c r="T75" i="29"/>
  <c r="P75" i="29"/>
  <c r="L75" i="29"/>
  <c r="EF256" i="29"/>
  <c r="EC256" i="29"/>
  <c r="DZ256" i="29"/>
  <c r="DV256" i="29"/>
  <c r="DR256" i="29"/>
  <c r="DP256" i="29"/>
  <c r="DM256" i="29"/>
  <c r="DJ256" i="29"/>
  <c r="DG256" i="29"/>
  <c r="DC256" i="29"/>
  <c r="CZ256" i="29"/>
  <c r="CW256" i="29"/>
  <c r="CU256" i="29"/>
  <c r="CS256" i="29"/>
  <c r="CQ256" i="29"/>
  <c r="CO256" i="29"/>
  <c r="CM256" i="29"/>
  <c r="CK256" i="29"/>
  <c r="CH256" i="29"/>
  <c r="CF256" i="29"/>
  <c r="CC256" i="29"/>
  <c r="BZ256" i="29"/>
  <c r="BW256" i="29"/>
  <c r="BT256" i="29"/>
  <c r="BQ256" i="29"/>
  <c r="BO256" i="29"/>
  <c r="BM256" i="29"/>
  <c r="BK256" i="29"/>
  <c r="BH256" i="29"/>
  <c r="BE256" i="29"/>
  <c r="BC256" i="29"/>
  <c r="AU256" i="29"/>
  <c r="AS256" i="29"/>
  <c r="AP256" i="29"/>
  <c r="AN256" i="29"/>
  <c r="AK256" i="29"/>
  <c r="AI256" i="29"/>
  <c r="AG256" i="29"/>
  <c r="AE256" i="29"/>
  <c r="AC256" i="29"/>
  <c r="Z256" i="29"/>
  <c r="V256" i="29"/>
  <c r="T256" i="29"/>
  <c r="P256" i="29"/>
  <c r="L256" i="29"/>
  <c r="EF269" i="29"/>
  <c r="EC269" i="29"/>
  <c r="DZ269" i="29"/>
  <c r="DV269" i="29"/>
  <c r="DR269" i="29"/>
  <c r="DP269" i="29"/>
  <c r="DM269" i="29"/>
  <c r="DJ269" i="29"/>
  <c r="DG269" i="29"/>
  <c r="DC269" i="29"/>
  <c r="CZ269" i="29"/>
  <c r="CW269" i="29"/>
  <c r="CU269" i="29"/>
  <c r="CS269" i="29"/>
  <c r="CQ269" i="29"/>
  <c r="CO269" i="29"/>
  <c r="CM269" i="29"/>
  <c r="CK269" i="29"/>
  <c r="CH269" i="29"/>
  <c r="CF269" i="29"/>
  <c r="CC269" i="29"/>
  <c r="BZ269" i="29"/>
  <c r="BW269" i="29"/>
  <c r="BT269" i="29"/>
  <c r="BQ269" i="29"/>
  <c r="BO269" i="29"/>
  <c r="BM269" i="29"/>
  <c r="BK269" i="29"/>
  <c r="BH269" i="29"/>
  <c r="BE269" i="29"/>
  <c r="BC269" i="29"/>
  <c r="AU269" i="29"/>
  <c r="AS269" i="29"/>
  <c r="AP269" i="29"/>
  <c r="AN269" i="29"/>
  <c r="AK269" i="29"/>
  <c r="AI269" i="29"/>
  <c r="AG269" i="29"/>
  <c r="AE269" i="29"/>
  <c r="AC269" i="29"/>
  <c r="Z269" i="29"/>
  <c r="V269" i="29"/>
  <c r="T269" i="29"/>
  <c r="P269" i="29"/>
  <c r="L269" i="29"/>
  <c r="EF163" i="29"/>
  <c r="EC163" i="29"/>
  <c r="DZ163" i="29"/>
  <c r="DV163" i="29"/>
  <c r="DR163" i="29"/>
  <c r="DP163" i="29"/>
  <c r="DM163" i="29"/>
  <c r="DJ163" i="29"/>
  <c r="DG163" i="29"/>
  <c r="DC163" i="29"/>
  <c r="CZ163" i="29"/>
  <c r="CU163" i="29"/>
  <c r="CO163" i="29"/>
  <c r="CM163" i="29"/>
  <c r="CK163" i="29"/>
  <c r="CH163" i="29"/>
  <c r="CF163" i="29"/>
  <c r="CC163" i="29"/>
  <c r="BZ163" i="29"/>
  <c r="BW163" i="29"/>
  <c r="BT163" i="29"/>
  <c r="BQ163" i="29"/>
  <c r="BO163" i="29"/>
  <c r="BM163" i="29"/>
  <c r="BK163" i="29"/>
  <c r="BH163" i="29"/>
  <c r="BE163" i="29"/>
  <c r="BC163" i="29"/>
  <c r="AU163" i="29"/>
  <c r="AS163" i="29"/>
  <c r="AP163" i="29"/>
  <c r="AN163" i="29"/>
  <c r="AK163" i="29"/>
  <c r="AI163" i="29"/>
  <c r="AG163" i="29"/>
  <c r="AE163" i="29"/>
  <c r="AC163" i="29"/>
  <c r="Z163" i="29"/>
  <c r="V163" i="29"/>
  <c r="T163" i="29"/>
  <c r="P163" i="29"/>
  <c r="L163" i="29"/>
  <c r="EF113" i="29"/>
  <c r="EC113" i="29"/>
  <c r="DZ113" i="29"/>
  <c r="DV113" i="29"/>
  <c r="DR113" i="29"/>
  <c r="DP113" i="29"/>
  <c r="DM113" i="29"/>
  <c r="DJ113" i="29"/>
  <c r="DG113" i="29"/>
  <c r="DC113" i="29"/>
  <c r="CZ113" i="29"/>
  <c r="CW113" i="29"/>
  <c r="CU113" i="29"/>
  <c r="CS113" i="29"/>
  <c r="CQ113" i="29"/>
  <c r="CO113" i="29"/>
  <c r="CM113" i="29"/>
  <c r="CK113" i="29"/>
  <c r="CH113" i="29"/>
  <c r="CF113" i="29"/>
  <c r="CC113" i="29"/>
  <c r="BZ113" i="29"/>
  <c r="BW113" i="29"/>
  <c r="BT113" i="29"/>
  <c r="BQ113" i="29"/>
  <c r="BO113" i="29"/>
  <c r="BM113" i="29"/>
  <c r="BK113" i="29"/>
  <c r="BH113" i="29"/>
  <c r="BE113" i="29"/>
  <c r="BC113" i="29"/>
  <c r="AU113" i="29"/>
  <c r="AS113" i="29"/>
  <c r="AP113" i="29"/>
  <c r="AN113" i="29"/>
  <c r="AK113" i="29"/>
  <c r="AI113" i="29"/>
  <c r="AG113" i="29"/>
  <c r="AE113" i="29"/>
  <c r="AC113" i="29"/>
  <c r="Z113" i="29"/>
  <c r="V113" i="29"/>
  <c r="T113" i="29"/>
  <c r="P113" i="29"/>
  <c r="L113" i="29"/>
  <c r="EF181" i="29"/>
  <c r="EC181" i="29"/>
  <c r="DZ181" i="29"/>
  <c r="DV181" i="29"/>
  <c r="DR181" i="29"/>
  <c r="DP181" i="29"/>
  <c r="DM181" i="29"/>
  <c r="DJ181" i="29"/>
  <c r="DG181" i="29"/>
  <c r="DC181" i="29"/>
  <c r="CZ181" i="29"/>
  <c r="CU181" i="29"/>
  <c r="CO181" i="29"/>
  <c r="CM181" i="29"/>
  <c r="CK181" i="29"/>
  <c r="CH181" i="29"/>
  <c r="CF181" i="29"/>
  <c r="CC181" i="29"/>
  <c r="BZ181" i="29"/>
  <c r="BW181" i="29"/>
  <c r="BT181" i="29"/>
  <c r="BQ181" i="29"/>
  <c r="BO181" i="29"/>
  <c r="BM181" i="29"/>
  <c r="BK181" i="29"/>
  <c r="BH181" i="29"/>
  <c r="BE181" i="29"/>
  <c r="BC181" i="29"/>
  <c r="AU181" i="29"/>
  <c r="AS181" i="29"/>
  <c r="AP181" i="29"/>
  <c r="AN181" i="29"/>
  <c r="AK181" i="29"/>
  <c r="AI181" i="29"/>
  <c r="AG181" i="29"/>
  <c r="AE181" i="29"/>
  <c r="AC181" i="29"/>
  <c r="Z181" i="29"/>
  <c r="V181" i="29"/>
  <c r="T181" i="29"/>
  <c r="P181" i="29"/>
  <c r="L181" i="29"/>
  <c r="EF57" i="29"/>
  <c r="EC57" i="29"/>
  <c r="DZ57" i="29"/>
  <c r="DV57" i="29"/>
  <c r="DR57" i="29"/>
  <c r="DP57" i="29"/>
  <c r="DM57" i="29"/>
  <c r="DJ57" i="29"/>
  <c r="DG57" i="29"/>
  <c r="DC57" i="29"/>
  <c r="CZ57" i="29"/>
  <c r="CW57" i="29"/>
  <c r="CU57" i="29"/>
  <c r="CS57" i="29"/>
  <c r="CQ57" i="29"/>
  <c r="CO57" i="29"/>
  <c r="CM57" i="29"/>
  <c r="CK57" i="29"/>
  <c r="CH57" i="29"/>
  <c r="CF57" i="29"/>
  <c r="CC57" i="29"/>
  <c r="BZ57" i="29"/>
  <c r="BW57" i="29"/>
  <c r="BT57" i="29"/>
  <c r="BQ57" i="29"/>
  <c r="BO57" i="29"/>
  <c r="BM57" i="29"/>
  <c r="BK57" i="29"/>
  <c r="BH57" i="29"/>
  <c r="BE57" i="29"/>
  <c r="BC57" i="29"/>
  <c r="AU57" i="29"/>
  <c r="AS57" i="29"/>
  <c r="AP57" i="29"/>
  <c r="AN57" i="29"/>
  <c r="AK57" i="29"/>
  <c r="AI57" i="29"/>
  <c r="AG57" i="29"/>
  <c r="AE57" i="29"/>
  <c r="AC57" i="29"/>
  <c r="Z57" i="29"/>
  <c r="V57" i="29"/>
  <c r="T57" i="29"/>
  <c r="P57" i="29"/>
  <c r="L57" i="29"/>
  <c r="EF35" i="29"/>
  <c r="EC35" i="29"/>
  <c r="DZ35" i="29"/>
  <c r="DV35" i="29"/>
  <c r="DR35" i="29"/>
  <c r="DP35" i="29"/>
  <c r="DM35" i="29"/>
  <c r="DJ35" i="29"/>
  <c r="DG35" i="29"/>
  <c r="DC35" i="29"/>
  <c r="CZ35" i="29"/>
  <c r="CW35" i="29"/>
  <c r="CU35" i="29"/>
  <c r="CS35" i="29"/>
  <c r="CQ35" i="29"/>
  <c r="CO35" i="29"/>
  <c r="CM35" i="29"/>
  <c r="CK35" i="29"/>
  <c r="CH35" i="29"/>
  <c r="CF35" i="29"/>
  <c r="CC35" i="29"/>
  <c r="BZ35" i="29"/>
  <c r="BW35" i="29"/>
  <c r="BT35" i="29"/>
  <c r="BQ35" i="29"/>
  <c r="BO35" i="29"/>
  <c r="BM35" i="29"/>
  <c r="BK35" i="29"/>
  <c r="BH35" i="29"/>
  <c r="BE35" i="29"/>
  <c r="BC35" i="29"/>
  <c r="AU35" i="29"/>
  <c r="AS35" i="29"/>
  <c r="AP35" i="29"/>
  <c r="AN35" i="29"/>
  <c r="AK35" i="29"/>
  <c r="AI35" i="29"/>
  <c r="AG35" i="29"/>
  <c r="AE35" i="29"/>
  <c r="AC35" i="29"/>
  <c r="Z35" i="29"/>
  <c r="V35" i="29"/>
  <c r="T35" i="29"/>
  <c r="P35" i="29"/>
  <c r="L35" i="29"/>
  <c r="EF284" i="29"/>
  <c r="EC284" i="29"/>
  <c r="DZ284" i="29"/>
  <c r="DV284" i="29"/>
  <c r="DR284" i="29"/>
  <c r="DP284" i="29"/>
  <c r="DM284" i="29"/>
  <c r="DJ284" i="29"/>
  <c r="DG284" i="29"/>
  <c r="DC284" i="29"/>
  <c r="CZ284" i="29"/>
  <c r="CW284" i="29"/>
  <c r="CU284" i="29"/>
  <c r="CS284" i="29"/>
  <c r="CQ284" i="29"/>
  <c r="CO284" i="29"/>
  <c r="CM284" i="29"/>
  <c r="CK284" i="29"/>
  <c r="CH284" i="29"/>
  <c r="CF284" i="29"/>
  <c r="CC284" i="29"/>
  <c r="BZ284" i="29"/>
  <c r="BW284" i="29"/>
  <c r="BT284" i="29"/>
  <c r="BQ284" i="29"/>
  <c r="BO284" i="29"/>
  <c r="BM284" i="29"/>
  <c r="BK284" i="29"/>
  <c r="BH284" i="29"/>
  <c r="BE284" i="29"/>
  <c r="BC284" i="29"/>
  <c r="AU284" i="29"/>
  <c r="AS284" i="29"/>
  <c r="AP284" i="29"/>
  <c r="AN284" i="29"/>
  <c r="AK284" i="29"/>
  <c r="AI284" i="29"/>
  <c r="AG284" i="29"/>
  <c r="AE284" i="29"/>
  <c r="AC284" i="29"/>
  <c r="Z284" i="29"/>
  <c r="V284" i="29"/>
  <c r="T284" i="29"/>
  <c r="P284" i="29"/>
  <c r="L284" i="29"/>
  <c r="EF238" i="29"/>
  <c r="EC238" i="29"/>
  <c r="DZ238" i="29"/>
  <c r="DV238" i="29"/>
  <c r="DR238" i="29"/>
  <c r="DP238" i="29"/>
  <c r="DM238" i="29"/>
  <c r="DJ238" i="29"/>
  <c r="DG238" i="29"/>
  <c r="DC238" i="29"/>
  <c r="CZ238" i="29"/>
  <c r="CW238" i="29"/>
  <c r="CU238" i="29"/>
  <c r="CS238" i="29"/>
  <c r="CQ238" i="29"/>
  <c r="CO238" i="29"/>
  <c r="CM238" i="29"/>
  <c r="CK238" i="29"/>
  <c r="CH238" i="29"/>
  <c r="CF238" i="29"/>
  <c r="CC238" i="29"/>
  <c r="BZ238" i="29"/>
  <c r="BW238" i="29"/>
  <c r="BT238" i="29"/>
  <c r="BQ238" i="29"/>
  <c r="BO238" i="29"/>
  <c r="BM238" i="29"/>
  <c r="BK238" i="29"/>
  <c r="BH238" i="29"/>
  <c r="BE238" i="29"/>
  <c r="BC238" i="29"/>
  <c r="AU238" i="29"/>
  <c r="AS238" i="29"/>
  <c r="AP238" i="29"/>
  <c r="AN238" i="29"/>
  <c r="AK238" i="29"/>
  <c r="AI238" i="29"/>
  <c r="AG238" i="29"/>
  <c r="AE238" i="29"/>
  <c r="AC238" i="29"/>
  <c r="Z238" i="29"/>
  <c r="V238" i="29"/>
  <c r="T238" i="29"/>
  <c r="P238" i="29"/>
  <c r="L238" i="29"/>
  <c r="EF3" i="29"/>
  <c r="EC3" i="29"/>
  <c r="DZ3" i="29"/>
  <c r="DV3" i="29"/>
  <c r="DR3" i="29"/>
  <c r="DP3" i="29"/>
  <c r="DM3" i="29"/>
  <c r="DJ3" i="29"/>
  <c r="DG3" i="29"/>
  <c r="DC3" i="29"/>
  <c r="CZ3" i="29"/>
  <c r="CW3" i="29"/>
  <c r="CU3" i="29"/>
  <c r="CS3" i="29"/>
  <c r="CQ3" i="29"/>
  <c r="CO3" i="29"/>
  <c r="CM3" i="29"/>
  <c r="CK3" i="29"/>
  <c r="CH3" i="29"/>
  <c r="CF3" i="29"/>
  <c r="CC3" i="29"/>
  <c r="BZ3" i="29"/>
  <c r="BW3" i="29"/>
  <c r="BT3" i="29"/>
  <c r="BQ3" i="29"/>
  <c r="BO3" i="29"/>
  <c r="BM3" i="29"/>
  <c r="BK3" i="29"/>
  <c r="BH3" i="29"/>
  <c r="BE3" i="29"/>
  <c r="BC3" i="29"/>
  <c r="AU3" i="29"/>
  <c r="AS3" i="29"/>
  <c r="AP3" i="29"/>
  <c r="AN3" i="29"/>
  <c r="AK3" i="29"/>
  <c r="AI3" i="29"/>
  <c r="AG3" i="29"/>
  <c r="AE3" i="29"/>
  <c r="AC3" i="29"/>
  <c r="Z3" i="29"/>
  <c r="V3" i="29"/>
  <c r="T3" i="29"/>
  <c r="P3" i="29"/>
  <c r="L3" i="29"/>
  <c r="EF43" i="29"/>
  <c r="EC43" i="29"/>
  <c r="DZ43" i="29"/>
  <c r="DV43" i="29"/>
  <c r="DR43" i="29"/>
  <c r="DP43" i="29"/>
  <c r="DM43" i="29"/>
  <c r="DJ43" i="29"/>
  <c r="DG43" i="29"/>
  <c r="DC43" i="29"/>
  <c r="CZ43" i="29"/>
  <c r="CW43" i="29"/>
  <c r="CU43" i="29"/>
  <c r="CS43" i="29"/>
  <c r="CQ43" i="29"/>
  <c r="CO43" i="29"/>
  <c r="CM43" i="29"/>
  <c r="CK43" i="29"/>
  <c r="CH43" i="29"/>
  <c r="CF43" i="29"/>
  <c r="CC43" i="29"/>
  <c r="BZ43" i="29"/>
  <c r="BW43" i="29"/>
  <c r="BT43" i="29"/>
  <c r="BQ43" i="29"/>
  <c r="BO43" i="29"/>
  <c r="BM43" i="29"/>
  <c r="BK43" i="29"/>
  <c r="BH43" i="29"/>
  <c r="BE43" i="29"/>
  <c r="BC43" i="29"/>
  <c r="AU43" i="29"/>
  <c r="AS43" i="29"/>
  <c r="AP43" i="29"/>
  <c r="AN43" i="29"/>
  <c r="AK43" i="29"/>
  <c r="AI43" i="29"/>
  <c r="AG43" i="29"/>
  <c r="AE43" i="29"/>
  <c r="AC43" i="29"/>
  <c r="Z43" i="29"/>
  <c r="V43" i="29"/>
  <c r="T43" i="29"/>
  <c r="P43" i="29"/>
  <c r="L43" i="29"/>
  <c r="EF161" i="29"/>
  <c r="EC161" i="29"/>
  <c r="DZ161" i="29"/>
  <c r="DV161" i="29"/>
  <c r="DR161" i="29"/>
  <c r="DP161" i="29"/>
  <c r="DM161" i="29"/>
  <c r="DJ161" i="29"/>
  <c r="DG161" i="29"/>
  <c r="DC161" i="29"/>
  <c r="CZ161" i="29"/>
  <c r="CW161" i="29"/>
  <c r="CU161" i="29"/>
  <c r="CS161" i="29"/>
  <c r="CQ161" i="29"/>
  <c r="CO161" i="29"/>
  <c r="CM161" i="29"/>
  <c r="CK161" i="29"/>
  <c r="CH161" i="29"/>
  <c r="CF161" i="29"/>
  <c r="CC161" i="29"/>
  <c r="BZ161" i="29"/>
  <c r="BW161" i="29"/>
  <c r="BT161" i="29"/>
  <c r="BQ161" i="29"/>
  <c r="BO161" i="29"/>
  <c r="BM161" i="29"/>
  <c r="BK161" i="29"/>
  <c r="BH161" i="29"/>
  <c r="BE161" i="29"/>
  <c r="BC161" i="29"/>
  <c r="AU161" i="29"/>
  <c r="AS161" i="29"/>
  <c r="AP161" i="29"/>
  <c r="AN161" i="29"/>
  <c r="AK161" i="29"/>
  <c r="AI161" i="29"/>
  <c r="AG161" i="29"/>
  <c r="AE161" i="29"/>
  <c r="AC161" i="29"/>
  <c r="Z161" i="29"/>
  <c r="V161" i="29"/>
  <c r="T161" i="29"/>
  <c r="P161" i="29"/>
  <c r="L161" i="29"/>
  <c r="EF154" i="29"/>
  <c r="EC154" i="29"/>
  <c r="DZ154" i="29"/>
  <c r="DV154" i="29"/>
  <c r="DR154" i="29"/>
  <c r="DP154" i="29"/>
  <c r="DM154" i="29"/>
  <c r="DJ154" i="29"/>
  <c r="DG154" i="29"/>
  <c r="DC154" i="29"/>
  <c r="CZ154" i="29"/>
  <c r="CW154" i="29"/>
  <c r="CU154" i="29"/>
  <c r="CS154" i="29"/>
  <c r="CQ154" i="29"/>
  <c r="CO154" i="29"/>
  <c r="CM154" i="29"/>
  <c r="CK154" i="29"/>
  <c r="CH154" i="29"/>
  <c r="CF154" i="29"/>
  <c r="CC154" i="29"/>
  <c r="BZ154" i="29"/>
  <c r="BW154" i="29"/>
  <c r="BT154" i="29"/>
  <c r="BQ154" i="29"/>
  <c r="BO154" i="29"/>
  <c r="BM154" i="29"/>
  <c r="BK154" i="29"/>
  <c r="BH154" i="29"/>
  <c r="BE154" i="29"/>
  <c r="BC154" i="29"/>
  <c r="AU154" i="29"/>
  <c r="AS154" i="29"/>
  <c r="AP154" i="29"/>
  <c r="AN154" i="29"/>
  <c r="AK154" i="29"/>
  <c r="AI154" i="29"/>
  <c r="AG154" i="29"/>
  <c r="AE154" i="29"/>
  <c r="AC154" i="29"/>
  <c r="Z154" i="29"/>
  <c r="V154" i="29"/>
  <c r="T154" i="29"/>
  <c r="P154" i="29"/>
  <c r="L154" i="29"/>
  <c r="EF19" i="29"/>
  <c r="EC19" i="29"/>
  <c r="DZ19" i="29"/>
  <c r="DV19" i="29"/>
  <c r="DR19" i="29"/>
  <c r="DP19" i="29"/>
  <c r="DM19" i="29"/>
  <c r="DJ19" i="29"/>
  <c r="DG19" i="29"/>
  <c r="DC19" i="29"/>
  <c r="CZ19" i="29"/>
  <c r="CW19" i="29"/>
  <c r="CU19" i="29"/>
  <c r="CS19" i="29"/>
  <c r="CQ19" i="29"/>
  <c r="CO19" i="29"/>
  <c r="CM19" i="29"/>
  <c r="CK19" i="29"/>
  <c r="CH19" i="29"/>
  <c r="CF19" i="29"/>
  <c r="CC19" i="29"/>
  <c r="BZ19" i="29"/>
  <c r="BW19" i="29"/>
  <c r="BT19" i="29"/>
  <c r="BQ19" i="29"/>
  <c r="BO19" i="29"/>
  <c r="BM19" i="29"/>
  <c r="BK19" i="29"/>
  <c r="BH19" i="29"/>
  <c r="BE19" i="29"/>
  <c r="BC19" i="29"/>
  <c r="AU19" i="29"/>
  <c r="AS19" i="29"/>
  <c r="AP19" i="29"/>
  <c r="AN19" i="29"/>
  <c r="AK19" i="29"/>
  <c r="AI19" i="29"/>
  <c r="AG19" i="29"/>
  <c r="AE19" i="29"/>
  <c r="AC19" i="29"/>
  <c r="Z19" i="29"/>
  <c r="V19" i="29"/>
  <c r="T19" i="29"/>
  <c r="P19" i="29"/>
  <c r="L19" i="29"/>
  <c r="EF27" i="29"/>
  <c r="EC27" i="29"/>
  <c r="DZ27" i="29"/>
  <c r="DV27" i="29"/>
  <c r="DR27" i="29"/>
  <c r="DP27" i="29"/>
  <c r="DM27" i="29"/>
  <c r="DJ27" i="29"/>
  <c r="DG27" i="29"/>
  <c r="DC27" i="29"/>
  <c r="CZ27" i="29"/>
  <c r="CW27" i="29"/>
  <c r="CU27" i="29"/>
  <c r="CS27" i="29"/>
  <c r="CQ27" i="29"/>
  <c r="CO27" i="29"/>
  <c r="CM27" i="29"/>
  <c r="CK27" i="29"/>
  <c r="CH27" i="29"/>
  <c r="CF27" i="29"/>
  <c r="CC27" i="29"/>
  <c r="BZ27" i="29"/>
  <c r="BW27" i="29"/>
  <c r="BT27" i="29"/>
  <c r="BQ27" i="29"/>
  <c r="BO27" i="29"/>
  <c r="BM27" i="29"/>
  <c r="BK27" i="29"/>
  <c r="BH27" i="29"/>
  <c r="BE27" i="29"/>
  <c r="BC27" i="29"/>
  <c r="AU27" i="29"/>
  <c r="AS27" i="29"/>
  <c r="AP27" i="29"/>
  <c r="AN27" i="29"/>
  <c r="AK27" i="29"/>
  <c r="AI27" i="29"/>
  <c r="AG27" i="29"/>
  <c r="AE27" i="29"/>
  <c r="AC27" i="29"/>
  <c r="Z27" i="29"/>
  <c r="V27" i="29"/>
  <c r="T27" i="29"/>
  <c r="P27" i="29"/>
  <c r="L27" i="29"/>
  <c r="EF217" i="29"/>
  <c r="EC217" i="29"/>
  <c r="DZ217" i="29"/>
  <c r="DV217" i="29"/>
  <c r="DR217" i="29"/>
  <c r="DP217" i="29"/>
  <c r="DM217" i="29"/>
  <c r="DJ217" i="29"/>
  <c r="DG217" i="29"/>
  <c r="DC217" i="29"/>
  <c r="CZ217" i="29"/>
  <c r="CW217" i="29"/>
  <c r="CU217" i="29"/>
  <c r="CS217" i="29"/>
  <c r="CQ217" i="29"/>
  <c r="CO217" i="29"/>
  <c r="CM217" i="29"/>
  <c r="CK217" i="29"/>
  <c r="CH217" i="29"/>
  <c r="CF217" i="29"/>
  <c r="CC217" i="29"/>
  <c r="BZ217" i="29"/>
  <c r="BW217" i="29"/>
  <c r="BT217" i="29"/>
  <c r="BQ217" i="29"/>
  <c r="BO217" i="29"/>
  <c r="BM217" i="29"/>
  <c r="BK217" i="29"/>
  <c r="BH217" i="29"/>
  <c r="BE217" i="29"/>
  <c r="BC217" i="29"/>
  <c r="AU217" i="29"/>
  <c r="AS217" i="29"/>
  <c r="AP217" i="29"/>
  <c r="AN217" i="29"/>
  <c r="AK217" i="29"/>
  <c r="AI217" i="29"/>
  <c r="AG217" i="29"/>
  <c r="AE217" i="29"/>
  <c r="AC217" i="29"/>
  <c r="Z217" i="29"/>
  <c r="V217" i="29"/>
  <c r="T217" i="29"/>
  <c r="P217" i="29"/>
  <c r="L217" i="29"/>
  <c r="EF194" i="29"/>
  <c r="EC194" i="29"/>
  <c r="DZ194" i="29"/>
  <c r="DV194" i="29"/>
  <c r="DR194" i="29"/>
  <c r="DP194" i="29"/>
  <c r="DM194" i="29"/>
  <c r="DJ194" i="29"/>
  <c r="DG194" i="29"/>
  <c r="DC194" i="29"/>
  <c r="CZ194" i="29"/>
  <c r="CW194" i="29"/>
  <c r="CU194" i="29"/>
  <c r="CS194" i="29"/>
  <c r="CQ194" i="29"/>
  <c r="CO194" i="29"/>
  <c r="CM194" i="29"/>
  <c r="CK194" i="29"/>
  <c r="CH194" i="29"/>
  <c r="CF194" i="29"/>
  <c r="CC194" i="29"/>
  <c r="BZ194" i="29"/>
  <c r="BW194" i="29"/>
  <c r="BT194" i="29"/>
  <c r="BQ194" i="29"/>
  <c r="BO194" i="29"/>
  <c r="BM194" i="29"/>
  <c r="BK194" i="29"/>
  <c r="BH194" i="29"/>
  <c r="BE194" i="29"/>
  <c r="BC194" i="29"/>
  <c r="AU194" i="29"/>
  <c r="AS194" i="29"/>
  <c r="AP194" i="29"/>
  <c r="AN194" i="29"/>
  <c r="AK194" i="29"/>
  <c r="AI194" i="29"/>
  <c r="AG194" i="29"/>
  <c r="AE194" i="29"/>
  <c r="AC194" i="29"/>
  <c r="Z194" i="29"/>
  <c r="V194" i="29"/>
  <c r="T194" i="29"/>
  <c r="P194" i="29"/>
  <c r="L194" i="29"/>
  <c r="EF95" i="29"/>
  <c r="EC95" i="29"/>
  <c r="DZ95" i="29"/>
  <c r="DV95" i="29"/>
  <c r="DR95" i="29"/>
  <c r="DP95" i="29"/>
  <c r="DM95" i="29"/>
  <c r="DJ95" i="29"/>
  <c r="DG95" i="29"/>
  <c r="DC95" i="29"/>
  <c r="CZ95" i="29"/>
  <c r="CW95" i="29"/>
  <c r="CU95" i="29"/>
  <c r="CS95" i="29"/>
  <c r="CQ95" i="29"/>
  <c r="CO95" i="29"/>
  <c r="CM95" i="29"/>
  <c r="CK95" i="29"/>
  <c r="CH95" i="29"/>
  <c r="CF95" i="29"/>
  <c r="CC95" i="29"/>
  <c r="BZ95" i="29"/>
  <c r="BW95" i="29"/>
  <c r="BT95" i="29"/>
  <c r="BQ95" i="29"/>
  <c r="BO95" i="29"/>
  <c r="BM95" i="29"/>
  <c r="BK95" i="29"/>
  <c r="BH95" i="29"/>
  <c r="BE95" i="29"/>
  <c r="BC95" i="29"/>
  <c r="AU95" i="29"/>
  <c r="AS95" i="29"/>
  <c r="AP95" i="29"/>
  <c r="AN95" i="29"/>
  <c r="AK95" i="29"/>
  <c r="AI95" i="29"/>
  <c r="AG95" i="29"/>
  <c r="AE95" i="29"/>
  <c r="AC95" i="29"/>
  <c r="Z95" i="29"/>
  <c r="V95" i="29"/>
  <c r="T95" i="29"/>
  <c r="P95" i="29"/>
  <c r="L95" i="29"/>
  <c r="EF80" i="29"/>
  <c r="EC80" i="29"/>
  <c r="DZ80" i="29"/>
  <c r="DV80" i="29"/>
  <c r="DR80" i="29"/>
  <c r="DP80" i="29"/>
  <c r="DM80" i="29"/>
  <c r="DJ80" i="29"/>
  <c r="DG80" i="29"/>
  <c r="DC80" i="29"/>
  <c r="CZ80" i="29"/>
  <c r="CW80" i="29"/>
  <c r="CU80" i="29"/>
  <c r="CS80" i="29"/>
  <c r="CQ80" i="29"/>
  <c r="CO80" i="29"/>
  <c r="CM80" i="29"/>
  <c r="CK80" i="29"/>
  <c r="CH80" i="29"/>
  <c r="CF80" i="29"/>
  <c r="CC80" i="29"/>
  <c r="BZ80" i="29"/>
  <c r="BW80" i="29"/>
  <c r="BT80" i="29"/>
  <c r="BQ80" i="29"/>
  <c r="BO80" i="29"/>
  <c r="BM80" i="29"/>
  <c r="BK80" i="29"/>
  <c r="BH80" i="29"/>
  <c r="BE80" i="29"/>
  <c r="BC80" i="29"/>
  <c r="AU80" i="29"/>
  <c r="AS80" i="29"/>
  <c r="AP80" i="29"/>
  <c r="AN80" i="29"/>
  <c r="AK80" i="29"/>
  <c r="AI80" i="29"/>
  <c r="AG80" i="29"/>
  <c r="AE80" i="29"/>
  <c r="AC80" i="29"/>
  <c r="Z80" i="29"/>
  <c r="V80" i="29"/>
  <c r="T80" i="29"/>
  <c r="P80" i="29"/>
  <c r="L80" i="29"/>
  <c r="EF146" i="29"/>
  <c r="EC146" i="29"/>
  <c r="DZ146" i="29"/>
  <c r="DV146" i="29"/>
  <c r="DR146" i="29"/>
  <c r="DP146" i="29"/>
  <c r="DM146" i="29"/>
  <c r="DJ146" i="29"/>
  <c r="DG146" i="29"/>
  <c r="DC146" i="29"/>
  <c r="CZ146" i="29"/>
  <c r="CW146" i="29"/>
  <c r="CU146" i="29"/>
  <c r="CS146" i="29"/>
  <c r="CQ146" i="29"/>
  <c r="CO146" i="29"/>
  <c r="CM146" i="29"/>
  <c r="CK146" i="29"/>
  <c r="CH146" i="29"/>
  <c r="CF146" i="29"/>
  <c r="CC146" i="29"/>
  <c r="BZ146" i="29"/>
  <c r="BW146" i="29"/>
  <c r="BT146" i="29"/>
  <c r="BQ146" i="29"/>
  <c r="BO146" i="29"/>
  <c r="BM146" i="29"/>
  <c r="BK146" i="29"/>
  <c r="BH146" i="29"/>
  <c r="BE146" i="29"/>
  <c r="BC146" i="29"/>
  <c r="AU146" i="29"/>
  <c r="AS146" i="29"/>
  <c r="AP146" i="29"/>
  <c r="AN146" i="29"/>
  <c r="AK146" i="29"/>
  <c r="AI146" i="29"/>
  <c r="AG146" i="29"/>
  <c r="AE146" i="29"/>
  <c r="AC146" i="29"/>
  <c r="Z146" i="29"/>
  <c r="V146" i="29"/>
  <c r="T146" i="29"/>
  <c r="P146" i="29"/>
  <c r="L146" i="29"/>
  <c r="EF111" i="29"/>
  <c r="EC111" i="29"/>
  <c r="DZ111" i="29"/>
  <c r="DV111" i="29"/>
  <c r="DR111" i="29"/>
  <c r="DP111" i="29"/>
  <c r="DM111" i="29"/>
  <c r="DJ111" i="29"/>
  <c r="DG111" i="29"/>
  <c r="DC111" i="29"/>
  <c r="CZ111" i="29"/>
  <c r="CW111" i="29"/>
  <c r="CU111" i="29"/>
  <c r="CS111" i="29"/>
  <c r="CQ111" i="29"/>
  <c r="CO111" i="29"/>
  <c r="CM111" i="29"/>
  <c r="CK111" i="29"/>
  <c r="CH111" i="29"/>
  <c r="CF111" i="29"/>
  <c r="CC111" i="29"/>
  <c r="BZ111" i="29"/>
  <c r="BW111" i="29"/>
  <c r="BT111" i="29"/>
  <c r="BQ111" i="29"/>
  <c r="BO111" i="29"/>
  <c r="BM111" i="29"/>
  <c r="BK111" i="29"/>
  <c r="BH111" i="29"/>
  <c r="BE111" i="29"/>
  <c r="BC111" i="29"/>
  <c r="AU111" i="29"/>
  <c r="AS111" i="29"/>
  <c r="AP111" i="29"/>
  <c r="AN111" i="29"/>
  <c r="AK111" i="29"/>
  <c r="AI111" i="29"/>
  <c r="AG111" i="29"/>
  <c r="AE111" i="29"/>
  <c r="AC111" i="29"/>
  <c r="Z111" i="29"/>
  <c r="V111" i="29"/>
  <c r="T111" i="29"/>
  <c r="P111" i="29"/>
  <c r="L111" i="29"/>
  <c r="EF189" i="29"/>
  <c r="EC189" i="29"/>
  <c r="DZ189" i="29"/>
  <c r="DV189" i="29"/>
  <c r="DR189" i="29"/>
  <c r="DP189" i="29"/>
  <c r="DM189" i="29"/>
  <c r="DJ189" i="29"/>
  <c r="DG189" i="29"/>
  <c r="DC189" i="29"/>
  <c r="CZ189" i="29"/>
  <c r="CW189" i="29"/>
  <c r="CU189" i="29"/>
  <c r="CS189" i="29"/>
  <c r="CQ189" i="29"/>
  <c r="CO189" i="29"/>
  <c r="CM189" i="29"/>
  <c r="CK189" i="29"/>
  <c r="CH189" i="29"/>
  <c r="CF189" i="29"/>
  <c r="CC189" i="29"/>
  <c r="BZ189" i="29"/>
  <c r="BW189" i="29"/>
  <c r="BT189" i="29"/>
  <c r="BQ189" i="29"/>
  <c r="BO189" i="29"/>
  <c r="BM189" i="29"/>
  <c r="BK189" i="29"/>
  <c r="BH189" i="29"/>
  <c r="BE189" i="29"/>
  <c r="BC189" i="29"/>
  <c r="AU189" i="29"/>
  <c r="AS189" i="29"/>
  <c r="AP189" i="29"/>
  <c r="AN189" i="29"/>
  <c r="AK189" i="29"/>
  <c r="AI189" i="29"/>
  <c r="AG189" i="29"/>
  <c r="AE189" i="29"/>
  <c r="AC189" i="29"/>
  <c r="Z189" i="29"/>
  <c r="V189" i="29"/>
  <c r="T189" i="29"/>
  <c r="P189" i="29"/>
  <c r="L189" i="29"/>
  <c r="EF104" i="29"/>
  <c r="EC104" i="29"/>
  <c r="DZ104" i="29"/>
  <c r="DV104" i="29"/>
  <c r="DR104" i="29"/>
  <c r="DP104" i="29"/>
  <c r="DM104" i="29"/>
  <c r="DJ104" i="29"/>
  <c r="DG104" i="29"/>
  <c r="DC104" i="29"/>
  <c r="CZ104" i="29"/>
  <c r="CU104" i="29"/>
  <c r="CO104" i="29"/>
  <c r="CM104" i="29"/>
  <c r="CK104" i="29"/>
  <c r="CH104" i="29"/>
  <c r="CF104" i="29"/>
  <c r="CC104" i="29"/>
  <c r="BZ104" i="29"/>
  <c r="BW104" i="29"/>
  <c r="BT104" i="29"/>
  <c r="BQ104" i="29"/>
  <c r="BO104" i="29"/>
  <c r="BM104" i="29"/>
  <c r="BK104" i="29"/>
  <c r="BH104" i="29"/>
  <c r="BE104" i="29"/>
  <c r="BC104" i="29"/>
  <c r="AU104" i="29"/>
  <c r="AS104" i="29"/>
  <c r="AP104" i="29"/>
  <c r="AN104" i="29"/>
  <c r="AK104" i="29"/>
  <c r="AI104" i="29"/>
  <c r="AG104" i="29"/>
  <c r="AE104" i="29"/>
  <c r="AC104" i="29"/>
  <c r="Z104" i="29"/>
  <c r="V104" i="29"/>
  <c r="T104" i="29"/>
  <c r="P104" i="29"/>
  <c r="L104" i="29"/>
  <c r="EF31" i="29"/>
  <c r="EC31" i="29"/>
  <c r="DZ31" i="29"/>
  <c r="DV31" i="29"/>
  <c r="DR31" i="29"/>
  <c r="DP31" i="29"/>
  <c r="DM31" i="29"/>
  <c r="DJ31" i="29"/>
  <c r="DG31" i="29"/>
  <c r="DC31" i="29"/>
  <c r="CZ31" i="29"/>
  <c r="CW31" i="29"/>
  <c r="CU31" i="29"/>
  <c r="CS31" i="29"/>
  <c r="CQ31" i="29"/>
  <c r="CO31" i="29"/>
  <c r="CM31" i="29"/>
  <c r="CK31" i="29"/>
  <c r="CH31" i="29"/>
  <c r="CF31" i="29"/>
  <c r="CC31" i="29"/>
  <c r="BZ31" i="29"/>
  <c r="BW31" i="29"/>
  <c r="BT31" i="29"/>
  <c r="BQ31" i="29"/>
  <c r="BO31" i="29"/>
  <c r="BM31" i="29"/>
  <c r="BK31" i="29"/>
  <c r="BH31" i="29"/>
  <c r="BE31" i="29"/>
  <c r="BC31" i="29"/>
  <c r="AU31" i="29"/>
  <c r="AS31" i="29"/>
  <c r="AP31" i="29"/>
  <c r="AN31" i="29"/>
  <c r="AK31" i="29"/>
  <c r="AI31" i="29"/>
  <c r="AG31" i="29"/>
  <c r="AE31" i="29"/>
  <c r="AC31" i="29"/>
  <c r="Z31" i="29"/>
  <c r="V31" i="29"/>
  <c r="T31" i="29"/>
  <c r="P31" i="29"/>
  <c r="L31" i="29"/>
  <c r="EF265" i="29"/>
  <c r="EC265" i="29"/>
  <c r="DZ265" i="29"/>
  <c r="DV265" i="29"/>
  <c r="DR265" i="29"/>
  <c r="DP265" i="29"/>
  <c r="DM265" i="29"/>
  <c r="DJ265" i="29"/>
  <c r="DG265" i="29"/>
  <c r="DC265" i="29"/>
  <c r="CZ265" i="29"/>
  <c r="CW265" i="29"/>
  <c r="CU265" i="29"/>
  <c r="CS265" i="29"/>
  <c r="CQ265" i="29"/>
  <c r="CO265" i="29"/>
  <c r="CM265" i="29"/>
  <c r="CK265" i="29"/>
  <c r="CH265" i="29"/>
  <c r="CF265" i="29"/>
  <c r="CC265" i="29"/>
  <c r="BZ265" i="29"/>
  <c r="BW265" i="29"/>
  <c r="BT265" i="29"/>
  <c r="BQ265" i="29"/>
  <c r="BO265" i="29"/>
  <c r="BM265" i="29"/>
  <c r="BK265" i="29"/>
  <c r="BH265" i="29"/>
  <c r="BE265" i="29"/>
  <c r="BC265" i="29"/>
  <c r="AU265" i="29"/>
  <c r="AS265" i="29"/>
  <c r="AP265" i="29"/>
  <c r="AN265" i="29"/>
  <c r="AK265" i="29"/>
  <c r="AI265" i="29"/>
  <c r="AG265" i="29"/>
  <c r="AE265" i="29"/>
  <c r="AC265" i="29"/>
  <c r="Z265" i="29"/>
  <c r="V265" i="29"/>
  <c r="T265" i="29"/>
  <c r="P265" i="29"/>
  <c r="L265" i="29"/>
  <c r="EF96" i="29"/>
  <c r="EC96" i="29"/>
  <c r="DZ96" i="29"/>
  <c r="DV96" i="29"/>
  <c r="DR96" i="29"/>
  <c r="DP96" i="29"/>
  <c r="DM96" i="29"/>
  <c r="DJ96" i="29"/>
  <c r="DG96" i="29"/>
  <c r="DC96" i="29"/>
  <c r="CZ96" i="29"/>
  <c r="CW96" i="29"/>
  <c r="CU96" i="29"/>
  <c r="CS96" i="29"/>
  <c r="CQ96" i="29"/>
  <c r="CO96" i="29"/>
  <c r="CM96" i="29"/>
  <c r="CK96" i="29"/>
  <c r="CH96" i="29"/>
  <c r="CF96" i="29"/>
  <c r="CC96" i="29"/>
  <c r="BZ96" i="29"/>
  <c r="BW96" i="29"/>
  <c r="BT96" i="29"/>
  <c r="BQ96" i="29"/>
  <c r="BO96" i="29"/>
  <c r="BM96" i="29"/>
  <c r="BK96" i="29"/>
  <c r="BH96" i="29"/>
  <c r="BE96" i="29"/>
  <c r="BC96" i="29"/>
  <c r="AU96" i="29"/>
  <c r="AS96" i="29"/>
  <c r="AP96" i="29"/>
  <c r="AN96" i="29"/>
  <c r="AK96" i="29"/>
  <c r="AI96" i="29"/>
  <c r="AG96" i="29"/>
  <c r="AE96" i="29"/>
  <c r="AC96" i="29"/>
  <c r="Z96" i="29"/>
  <c r="V96" i="29"/>
  <c r="T96" i="29"/>
  <c r="P96" i="29"/>
  <c r="L96" i="29"/>
  <c r="EF185" i="29"/>
  <c r="EC185" i="29"/>
  <c r="DZ185" i="29"/>
  <c r="DV185" i="29"/>
  <c r="DR185" i="29"/>
  <c r="DP185" i="29"/>
  <c r="DM185" i="29"/>
  <c r="DJ185" i="29"/>
  <c r="DG185" i="29"/>
  <c r="DC185" i="29"/>
  <c r="CZ185" i="29"/>
  <c r="CW185" i="29"/>
  <c r="CU185" i="29"/>
  <c r="CS185" i="29"/>
  <c r="CQ185" i="29"/>
  <c r="CO185" i="29"/>
  <c r="CM185" i="29"/>
  <c r="CK185" i="29"/>
  <c r="CH185" i="29"/>
  <c r="CF185" i="29"/>
  <c r="CC185" i="29"/>
  <c r="BZ185" i="29"/>
  <c r="BW185" i="29"/>
  <c r="BT185" i="29"/>
  <c r="BQ185" i="29"/>
  <c r="BO185" i="29"/>
  <c r="BM185" i="29"/>
  <c r="BK185" i="29"/>
  <c r="BH185" i="29"/>
  <c r="BE185" i="29"/>
  <c r="BC185" i="29"/>
  <c r="AU185" i="29"/>
  <c r="AS185" i="29"/>
  <c r="AP185" i="29"/>
  <c r="AN185" i="29"/>
  <c r="AK185" i="29"/>
  <c r="AI185" i="29"/>
  <c r="AG185" i="29"/>
  <c r="AE185" i="29"/>
  <c r="AC185" i="29"/>
  <c r="Z185" i="29"/>
  <c r="V185" i="29"/>
  <c r="T185" i="29"/>
  <c r="P185" i="29"/>
  <c r="L185" i="29"/>
  <c r="EF279" i="29"/>
  <c r="EG279" i="29" s="1"/>
  <c r="EC279" i="29"/>
  <c r="DZ279" i="29"/>
  <c r="DV279" i="29"/>
  <c r="DR279" i="29"/>
  <c r="DP279" i="29"/>
  <c r="DM279" i="29"/>
  <c r="DJ279" i="29"/>
  <c r="DG279" i="29"/>
  <c r="DC279" i="29"/>
  <c r="CZ279" i="29"/>
  <c r="CW279" i="29"/>
  <c r="CU279" i="29"/>
  <c r="CS279" i="29"/>
  <c r="CQ279" i="29"/>
  <c r="CO279" i="29"/>
  <c r="CM279" i="29"/>
  <c r="CK279" i="29"/>
  <c r="CH279" i="29"/>
  <c r="CF279" i="29"/>
  <c r="CC279" i="29"/>
  <c r="BZ279" i="29"/>
  <c r="BW279" i="29"/>
  <c r="BT279" i="29"/>
  <c r="BQ279" i="29"/>
  <c r="BO279" i="29"/>
  <c r="BM279" i="29"/>
  <c r="BK279" i="29"/>
  <c r="BH279" i="29"/>
  <c r="BE279" i="29"/>
  <c r="BC279" i="29"/>
  <c r="AU279" i="29"/>
  <c r="AS279" i="29"/>
  <c r="AP279" i="29"/>
  <c r="AN279" i="29"/>
  <c r="AK279" i="29"/>
  <c r="AI279" i="29"/>
  <c r="AZ279" i="29" s="1"/>
  <c r="AG279" i="29"/>
  <c r="AE279" i="29"/>
  <c r="AC279" i="29"/>
  <c r="Z279" i="29"/>
  <c r="V279" i="29"/>
  <c r="T279" i="29"/>
  <c r="P279" i="29"/>
  <c r="L279" i="29"/>
  <c r="EF143" i="29"/>
  <c r="EC143" i="29"/>
  <c r="DZ143" i="29"/>
  <c r="DV143" i="29"/>
  <c r="EG143" i="29" s="1"/>
  <c r="DR143" i="29"/>
  <c r="DP143" i="29"/>
  <c r="DM143" i="29"/>
  <c r="DJ143" i="29"/>
  <c r="DG143" i="29"/>
  <c r="DC143" i="29"/>
  <c r="CZ143" i="29"/>
  <c r="CW143" i="29"/>
  <c r="CU143" i="29"/>
  <c r="CS143" i="29"/>
  <c r="CQ143" i="29"/>
  <c r="CO143" i="29"/>
  <c r="CM143" i="29"/>
  <c r="CK143" i="29"/>
  <c r="CH143" i="29"/>
  <c r="CF143" i="29"/>
  <c r="CC143" i="29"/>
  <c r="BZ143" i="29"/>
  <c r="BW143" i="29"/>
  <c r="BT143" i="29"/>
  <c r="BQ143" i="29"/>
  <c r="BO143" i="29"/>
  <c r="BM143" i="29"/>
  <c r="BK143" i="29"/>
  <c r="BH143" i="29"/>
  <c r="BE143" i="29"/>
  <c r="BC143" i="29"/>
  <c r="AU143" i="29"/>
  <c r="AS143" i="29"/>
  <c r="AP143" i="29"/>
  <c r="AN143" i="29"/>
  <c r="AK143" i="29"/>
  <c r="AI143" i="29"/>
  <c r="AG143" i="29"/>
  <c r="AE143" i="29"/>
  <c r="AC143" i="29"/>
  <c r="AZ143" i="29" s="1"/>
  <c r="Z143" i="29"/>
  <c r="V143" i="29"/>
  <c r="T143" i="29"/>
  <c r="P143" i="29"/>
  <c r="AA143" i="29" s="1"/>
  <c r="L143" i="29"/>
  <c r="EF122" i="29"/>
  <c r="EC122" i="29"/>
  <c r="DZ122" i="29"/>
  <c r="EG122" i="29" s="1"/>
  <c r="DV122" i="29"/>
  <c r="DR122" i="29"/>
  <c r="DP122" i="29"/>
  <c r="DM122" i="29"/>
  <c r="DS122" i="29" s="1"/>
  <c r="DJ122" i="29"/>
  <c r="DG122" i="29"/>
  <c r="DC122" i="29"/>
  <c r="CZ122" i="29"/>
  <c r="CW122" i="29"/>
  <c r="CU122" i="29"/>
  <c r="CS122" i="29"/>
  <c r="CQ122" i="29"/>
  <c r="CO122" i="29"/>
  <c r="CM122" i="29"/>
  <c r="CK122" i="29"/>
  <c r="CH122" i="29"/>
  <c r="CF122" i="29"/>
  <c r="CC122" i="29"/>
  <c r="BZ122" i="29"/>
  <c r="BW122" i="29"/>
  <c r="BT122" i="29"/>
  <c r="BQ122" i="29"/>
  <c r="BO122" i="29"/>
  <c r="BM122" i="29"/>
  <c r="BK122" i="29"/>
  <c r="BH122" i="29"/>
  <c r="BE122" i="29"/>
  <c r="BC122" i="29"/>
  <c r="AU122" i="29"/>
  <c r="AS122" i="29"/>
  <c r="AP122" i="29"/>
  <c r="AN122" i="29"/>
  <c r="AK122" i="29"/>
  <c r="AI122" i="29"/>
  <c r="AG122" i="29"/>
  <c r="AE122" i="29"/>
  <c r="AZ122" i="29" s="1"/>
  <c r="AC122" i="29"/>
  <c r="Z122" i="29"/>
  <c r="V122" i="29"/>
  <c r="T122" i="29"/>
  <c r="AA122" i="29" s="1"/>
  <c r="P122" i="29"/>
  <c r="L122" i="29"/>
  <c r="EF124" i="29"/>
  <c r="EC124" i="29"/>
  <c r="EG124" i="29" s="1"/>
  <c r="DZ124" i="29"/>
  <c r="DV124" i="29"/>
  <c r="DR124" i="29"/>
  <c r="DP124" i="29"/>
  <c r="DM124" i="29"/>
  <c r="DJ124" i="29"/>
  <c r="DG124" i="29"/>
  <c r="DC124" i="29"/>
  <c r="CZ124" i="29"/>
  <c r="CW124" i="29"/>
  <c r="CU124" i="29"/>
  <c r="CS124" i="29"/>
  <c r="CQ124" i="29"/>
  <c r="CO124" i="29"/>
  <c r="CM124" i="29"/>
  <c r="CK124" i="29"/>
  <c r="CH124" i="29"/>
  <c r="CF124" i="29"/>
  <c r="CC124" i="29"/>
  <c r="BZ124" i="29"/>
  <c r="BW124" i="29"/>
  <c r="BT124" i="29"/>
  <c r="BQ124" i="29"/>
  <c r="BO124" i="29"/>
  <c r="BM124" i="29"/>
  <c r="BK124" i="29"/>
  <c r="BH124" i="29"/>
  <c r="BE124" i="29"/>
  <c r="BC124" i="29"/>
  <c r="AU124" i="29"/>
  <c r="AS124" i="29"/>
  <c r="AP124" i="29"/>
  <c r="AN124" i="29"/>
  <c r="AK124" i="29"/>
  <c r="AG124" i="29"/>
  <c r="AE124" i="29"/>
  <c r="AZ124" i="29" s="1"/>
  <c r="AC124" i="29"/>
  <c r="Z124" i="29"/>
  <c r="V124" i="29"/>
  <c r="T124" i="29"/>
  <c r="AA124" i="29" s="1"/>
  <c r="P124" i="29"/>
  <c r="L124" i="29"/>
  <c r="EF51" i="29"/>
  <c r="EC51" i="29"/>
  <c r="EG51" i="29" s="1"/>
  <c r="DZ51" i="29"/>
  <c r="DV51" i="29"/>
  <c r="DR51" i="29"/>
  <c r="DP51" i="29"/>
  <c r="DS51" i="29" s="1"/>
  <c r="DM51" i="29"/>
  <c r="DJ51" i="29"/>
  <c r="DG51" i="29"/>
  <c r="DC51" i="29"/>
  <c r="CZ51" i="29"/>
  <c r="CW51" i="29"/>
  <c r="CU51" i="29"/>
  <c r="CS51" i="29"/>
  <c r="CQ51" i="29"/>
  <c r="CO51" i="29"/>
  <c r="CM51" i="29"/>
  <c r="CK51" i="29"/>
  <c r="CH51" i="29"/>
  <c r="CF51" i="29"/>
  <c r="CC51" i="29"/>
  <c r="BZ51" i="29"/>
  <c r="BW51" i="29"/>
  <c r="BT51" i="29"/>
  <c r="BQ51" i="29"/>
  <c r="BO51" i="29"/>
  <c r="BM51" i="29"/>
  <c r="BK51" i="29"/>
  <c r="BH51" i="29"/>
  <c r="BE51" i="29"/>
  <c r="BC51" i="29"/>
  <c r="AU51" i="29"/>
  <c r="AS51" i="29"/>
  <c r="AP51" i="29"/>
  <c r="AN51" i="29"/>
  <c r="AK51" i="29"/>
  <c r="AI51" i="29"/>
  <c r="AG51" i="29"/>
  <c r="AZ51" i="29" s="1"/>
  <c r="AE51" i="29"/>
  <c r="AC51" i="29"/>
  <c r="Z51" i="29"/>
  <c r="V51" i="29"/>
  <c r="AA51" i="29" s="1"/>
  <c r="T51" i="29"/>
  <c r="P51" i="29"/>
  <c r="L51" i="29"/>
  <c r="EF172" i="29"/>
  <c r="EG172" i="29" s="1"/>
  <c r="EC172" i="29"/>
  <c r="DZ172" i="29"/>
  <c r="DV172" i="29"/>
  <c r="DR172" i="29"/>
  <c r="DP172" i="29"/>
  <c r="DM172" i="29"/>
  <c r="DJ172" i="29"/>
  <c r="DG172" i="29"/>
  <c r="DC172" i="29"/>
  <c r="CZ172" i="29"/>
  <c r="CW172" i="29"/>
  <c r="CU172" i="29"/>
  <c r="CS172" i="29"/>
  <c r="CQ172" i="29"/>
  <c r="CO172" i="29"/>
  <c r="CM172" i="29"/>
  <c r="CK172" i="29"/>
  <c r="CH172" i="29"/>
  <c r="CF172" i="29"/>
  <c r="CC172" i="29"/>
  <c r="BZ172" i="29"/>
  <c r="BW172" i="29"/>
  <c r="BT172" i="29"/>
  <c r="BQ172" i="29"/>
  <c r="BO172" i="29"/>
  <c r="BM172" i="29"/>
  <c r="BK172" i="29"/>
  <c r="BH172" i="29"/>
  <c r="BE172" i="29"/>
  <c r="BC172" i="29"/>
  <c r="AU172" i="29"/>
  <c r="AS172" i="29"/>
  <c r="AP172" i="29"/>
  <c r="AN172" i="29"/>
  <c r="AK172" i="29"/>
  <c r="AI172" i="29"/>
  <c r="AG172" i="29"/>
  <c r="AE172" i="29"/>
  <c r="AC172" i="29"/>
  <c r="Z172" i="29"/>
  <c r="V172" i="29"/>
  <c r="T172" i="29"/>
  <c r="P172" i="29"/>
  <c r="L172" i="29"/>
  <c r="EF52" i="29"/>
  <c r="EC52" i="29"/>
  <c r="DZ52" i="29"/>
  <c r="DV52" i="29"/>
  <c r="EG52" i="29" s="1"/>
  <c r="DR52" i="29"/>
  <c r="DP52" i="29"/>
  <c r="DM52" i="29"/>
  <c r="DJ52" i="29"/>
  <c r="DS52" i="29" s="1"/>
  <c r="DG52" i="29"/>
  <c r="DC52" i="29"/>
  <c r="CZ52" i="29"/>
  <c r="CW52" i="29"/>
  <c r="CU52" i="29"/>
  <c r="CS52" i="29"/>
  <c r="CQ52" i="29"/>
  <c r="CO52" i="29"/>
  <c r="CM52" i="29"/>
  <c r="CK52" i="29"/>
  <c r="CH52" i="29"/>
  <c r="CF52" i="29"/>
  <c r="CC52" i="29"/>
  <c r="BZ52" i="29"/>
  <c r="BW52" i="29"/>
  <c r="BT52" i="29"/>
  <c r="BQ52" i="29"/>
  <c r="BO52" i="29"/>
  <c r="BM52" i="29"/>
  <c r="BK52" i="29"/>
  <c r="BH52" i="29"/>
  <c r="BE52" i="29"/>
  <c r="BC52" i="29"/>
  <c r="AU52" i="29"/>
  <c r="AS52" i="29"/>
  <c r="AP52" i="29"/>
  <c r="AN52" i="29"/>
  <c r="AK52" i="29"/>
  <c r="AI52" i="29"/>
  <c r="AG52" i="29"/>
  <c r="AE52" i="29"/>
  <c r="AC52" i="29"/>
  <c r="AZ52" i="29" s="1"/>
  <c r="Z52" i="29"/>
  <c r="V52" i="29"/>
  <c r="T52" i="29"/>
  <c r="P52" i="29"/>
  <c r="AA52" i="29" s="1"/>
  <c r="L52" i="29"/>
  <c r="EF26" i="29"/>
  <c r="EC26" i="29"/>
  <c r="DZ26" i="29"/>
  <c r="EG26" i="29" s="1"/>
  <c r="DV26" i="29"/>
  <c r="DR26" i="29"/>
  <c r="DP26" i="29"/>
  <c r="DM26" i="29"/>
  <c r="DS26" i="29" s="1"/>
  <c r="DJ26" i="29"/>
  <c r="DG26" i="29"/>
  <c r="DC26" i="29"/>
  <c r="CZ26" i="29"/>
  <c r="CW26" i="29"/>
  <c r="CU26" i="29"/>
  <c r="CS26" i="29"/>
  <c r="CQ26" i="29"/>
  <c r="CO26" i="29"/>
  <c r="CM26" i="29"/>
  <c r="CK26" i="29"/>
  <c r="CH26" i="29"/>
  <c r="CF26" i="29"/>
  <c r="CC26" i="29"/>
  <c r="BZ26" i="29"/>
  <c r="BW26" i="29"/>
  <c r="BT26" i="29"/>
  <c r="BQ26" i="29"/>
  <c r="BO26" i="29"/>
  <c r="BM26" i="29"/>
  <c r="BK26" i="29"/>
  <c r="BH26" i="29"/>
  <c r="BE26" i="29"/>
  <c r="BC26" i="29"/>
  <c r="AU26" i="29"/>
  <c r="AS26" i="29"/>
  <c r="AP26" i="29"/>
  <c r="AN26" i="29"/>
  <c r="AK26" i="29"/>
  <c r="AI26" i="29"/>
  <c r="AG26" i="29"/>
  <c r="AE26" i="29"/>
  <c r="AZ26" i="29" s="1"/>
  <c r="AC26" i="29"/>
  <c r="Z26" i="29"/>
  <c r="V26" i="29"/>
  <c r="T26" i="29"/>
  <c r="AA26" i="29" s="1"/>
  <c r="P26" i="29"/>
  <c r="L26" i="29"/>
  <c r="EF216" i="29"/>
  <c r="EC216" i="29"/>
  <c r="EG216" i="29" s="1"/>
  <c r="DZ216" i="29"/>
  <c r="DV216" i="29"/>
  <c r="DR216" i="29"/>
  <c r="DP216" i="29"/>
  <c r="DS216" i="29" s="1"/>
  <c r="DM216" i="29"/>
  <c r="DJ216" i="29"/>
  <c r="DG216" i="29"/>
  <c r="DC216" i="29"/>
  <c r="CZ216" i="29"/>
  <c r="CW216" i="29"/>
  <c r="CU216" i="29"/>
  <c r="CS216" i="29"/>
  <c r="CQ216" i="29"/>
  <c r="CO216" i="29"/>
  <c r="CM216" i="29"/>
  <c r="CK216" i="29"/>
  <c r="CH216" i="29"/>
  <c r="CF216" i="29"/>
  <c r="CC216" i="29"/>
  <c r="BZ216" i="29"/>
  <c r="BW216" i="29"/>
  <c r="BT216" i="29"/>
  <c r="BQ216" i="29"/>
  <c r="BO216" i="29"/>
  <c r="BM216" i="29"/>
  <c r="BK216" i="29"/>
  <c r="BH216" i="29"/>
  <c r="BE216" i="29"/>
  <c r="BC216" i="29"/>
  <c r="AU216" i="29"/>
  <c r="AS216" i="29"/>
  <c r="AP216" i="29"/>
  <c r="AN216" i="29"/>
  <c r="AK216" i="29"/>
  <c r="AI216" i="29"/>
  <c r="AG216" i="29"/>
  <c r="AZ216" i="29" s="1"/>
  <c r="AE216" i="29"/>
  <c r="AC216" i="29"/>
  <c r="Z216" i="29"/>
  <c r="V216" i="29"/>
  <c r="AA216" i="29" s="1"/>
  <c r="T216" i="29"/>
  <c r="P216" i="29"/>
  <c r="L216" i="29"/>
  <c r="EF7" i="29"/>
  <c r="EG7" i="29" s="1"/>
  <c r="EC7" i="29"/>
  <c r="DZ7" i="29"/>
  <c r="DV7" i="29"/>
  <c r="DR7" i="29"/>
  <c r="DP7" i="29"/>
  <c r="DM7" i="29"/>
  <c r="DJ7" i="29"/>
  <c r="DG7" i="29"/>
  <c r="DC7" i="29"/>
  <c r="CZ7" i="29"/>
  <c r="CW7" i="29"/>
  <c r="CU7" i="29"/>
  <c r="CS7" i="29"/>
  <c r="CQ7" i="29"/>
  <c r="CO7" i="29"/>
  <c r="CM7" i="29"/>
  <c r="CK7" i="29"/>
  <c r="CH7" i="29"/>
  <c r="CF7" i="29"/>
  <c r="CC7" i="29"/>
  <c r="BZ7" i="29"/>
  <c r="BW7" i="29"/>
  <c r="BT7" i="29"/>
  <c r="BQ7" i="29"/>
  <c r="BO7" i="29"/>
  <c r="BM7" i="29"/>
  <c r="BK7" i="29"/>
  <c r="BH7" i="29"/>
  <c r="BE7" i="29"/>
  <c r="BC7" i="29"/>
  <c r="AU7" i="29"/>
  <c r="AS7" i="29"/>
  <c r="AP7" i="29"/>
  <c r="AN7" i="29"/>
  <c r="AK7" i="29"/>
  <c r="AI7" i="29"/>
  <c r="AZ7" i="29" s="1"/>
  <c r="AG7" i="29"/>
  <c r="AE7" i="29"/>
  <c r="AC7" i="29"/>
  <c r="Z7" i="29"/>
  <c r="V7" i="29"/>
  <c r="T7" i="29"/>
  <c r="P7" i="29"/>
  <c r="L7" i="29"/>
  <c r="EF142" i="29"/>
  <c r="EC142" i="29"/>
  <c r="DZ142" i="29"/>
  <c r="DV142" i="29"/>
  <c r="EG142" i="29" s="1"/>
  <c r="DR142" i="29"/>
  <c r="DP142" i="29"/>
  <c r="DM142" i="29"/>
  <c r="DJ142" i="29"/>
  <c r="DS142" i="29" s="1"/>
  <c r="DG142" i="29"/>
  <c r="DC142" i="29"/>
  <c r="CZ142" i="29"/>
  <c r="CW142" i="29"/>
  <c r="CU142" i="29"/>
  <c r="CS142" i="29"/>
  <c r="CQ142" i="29"/>
  <c r="CO142" i="29"/>
  <c r="CM142" i="29"/>
  <c r="CK142" i="29"/>
  <c r="CH142" i="29"/>
  <c r="CF142" i="29"/>
  <c r="CC142" i="29"/>
  <c r="BZ142" i="29"/>
  <c r="BW142" i="29"/>
  <c r="BT142" i="29"/>
  <c r="BQ142" i="29"/>
  <c r="BO142" i="29"/>
  <c r="BM142" i="29"/>
  <c r="BK142" i="29"/>
  <c r="BH142" i="29"/>
  <c r="BE142" i="29"/>
  <c r="BC142" i="29"/>
  <c r="AU142" i="29"/>
  <c r="AS142" i="29"/>
  <c r="AP142" i="29"/>
  <c r="AN142" i="29"/>
  <c r="AK142" i="29"/>
  <c r="AI142" i="29"/>
  <c r="AG142" i="29"/>
  <c r="AE142" i="29"/>
  <c r="AC142" i="29"/>
  <c r="AZ142" i="29" s="1"/>
  <c r="Z142" i="29"/>
  <c r="V142" i="29"/>
  <c r="T142" i="29"/>
  <c r="P142" i="29"/>
  <c r="AA142" i="29" s="1"/>
  <c r="L142" i="29"/>
  <c r="EF215" i="29"/>
  <c r="EC215" i="29"/>
  <c r="DZ215" i="29"/>
  <c r="EG215" i="29" s="1"/>
  <c r="DV215" i="29"/>
  <c r="DR215" i="29"/>
  <c r="DP215" i="29"/>
  <c r="DM215" i="29"/>
  <c r="DS215" i="29" s="1"/>
  <c r="DJ215" i="29"/>
  <c r="DG215" i="29"/>
  <c r="DC215" i="29"/>
  <c r="CZ215" i="29"/>
  <c r="CW215" i="29"/>
  <c r="CU215" i="29"/>
  <c r="CS215" i="29"/>
  <c r="CQ215" i="29"/>
  <c r="CO215" i="29"/>
  <c r="CM215" i="29"/>
  <c r="CK215" i="29"/>
  <c r="CH215" i="29"/>
  <c r="CF215" i="29"/>
  <c r="CC215" i="29"/>
  <c r="BZ215" i="29"/>
  <c r="BW215" i="29"/>
  <c r="BT215" i="29"/>
  <c r="BQ215" i="29"/>
  <c r="BO215" i="29"/>
  <c r="BM215" i="29"/>
  <c r="BK215" i="29"/>
  <c r="BH215" i="29"/>
  <c r="BE215" i="29"/>
  <c r="BC215" i="29"/>
  <c r="AU215" i="29"/>
  <c r="AS215" i="29"/>
  <c r="AP215" i="29"/>
  <c r="AN215" i="29"/>
  <c r="AK215" i="29"/>
  <c r="AI215" i="29"/>
  <c r="AG215" i="29"/>
  <c r="AE215" i="29"/>
  <c r="AC215" i="29"/>
  <c r="Z215" i="29"/>
  <c r="V215" i="29"/>
  <c r="T215" i="29"/>
  <c r="P215" i="29"/>
  <c r="L215" i="29"/>
  <c r="EF257" i="29"/>
  <c r="EC257" i="29"/>
  <c r="DZ257" i="29"/>
  <c r="DV257" i="29"/>
  <c r="DR257" i="29"/>
  <c r="DP257" i="29"/>
  <c r="DM257" i="29"/>
  <c r="DJ257" i="29"/>
  <c r="DG257" i="29"/>
  <c r="DC257" i="29"/>
  <c r="CZ257" i="29"/>
  <c r="CW257" i="29"/>
  <c r="CU257" i="29"/>
  <c r="CS257" i="29"/>
  <c r="CQ257" i="29"/>
  <c r="CO257" i="29"/>
  <c r="CM257" i="29"/>
  <c r="CK257" i="29"/>
  <c r="CH257" i="29"/>
  <c r="CF257" i="29"/>
  <c r="CC257" i="29"/>
  <c r="BZ257" i="29"/>
  <c r="BW257" i="29"/>
  <c r="BT257" i="29"/>
  <c r="BQ257" i="29"/>
  <c r="BO257" i="29"/>
  <c r="BM257" i="29"/>
  <c r="BK257" i="29"/>
  <c r="BH257" i="29"/>
  <c r="BE257" i="29"/>
  <c r="BC257" i="29"/>
  <c r="AU257" i="29"/>
  <c r="AS257" i="29"/>
  <c r="AP257" i="29"/>
  <c r="AN257" i="29"/>
  <c r="AK257" i="29"/>
  <c r="AI257" i="29"/>
  <c r="AG257" i="29"/>
  <c r="AE257" i="29"/>
  <c r="AC257" i="29"/>
  <c r="Z257" i="29"/>
  <c r="V257" i="29"/>
  <c r="T257" i="29"/>
  <c r="P257" i="29"/>
  <c r="L257" i="29"/>
  <c r="EF232" i="29"/>
  <c r="EC232" i="29"/>
  <c r="DZ232" i="29"/>
  <c r="DV232" i="29"/>
  <c r="DR232" i="29"/>
  <c r="DP232" i="29"/>
  <c r="DM232" i="29"/>
  <c r="DJ232" i="29"/>
  <c r="DG232" i="29"/>
  <c r="DC232" i="29"/>
  <c r="CZ232" i="29"/>
  <c r="CW232" i="29"/>
  <c r="CU232" i="29"/>
  <c r="CS232" i="29"/>
  <c r="CQ232" i="29"/>
  <c r="CO232" i="29"/>
  <c r="CM232" i="29"/>
  <c r="CK232" i="29"/>
  <c r="CH232" i="29"/>
  <c r="CF232" i="29"/>
  <c r="CC232" i="29"/>
  <c r="BZ232" i="29"/>
  <c r="BW232" i="29"/>
  <c r="BT232" i="29"/>
  <c r="BQ232" i="29"/>
  <c r="BO232" i="29"/>
  <c r="BM232" i="29"/>
  <c r="BK232" i="29"/>
  <c r="BH232" i="29"/>
  <c r="BE232" i="29"/>
  <c r="BC232" i="29"/>
  <c r="AU232" i="29"/>
  <c r="AS232" i="29"/>
  <c r="AP232" i="29"/>
  <c r="AN232" i="29"/>
  <c r="AK232" i="29"/>
  <c r="AI232" i="29"/>
  <c r="AG232" i="29"/>
  <c r="AE232" i="29"/>
  <c r="AC232" i="29"/>
  <c r="Z232" i="29"/>
  <c r="V232" i="29"/>
  <c r="T232" i="29"/>
  <c r="P232" i="29"/>
  <c r="L232" i="29"/>
  <c r="EF191" i="29"/>
  <c r="EC191" i="29"/>
  <c r="DZ191" i="29"/>
  <c r="DV191" i="29"/>
  <c r="DR191" i="29"/>
  <c r="DP191" i="29"/>
  <c r="DM191" i="29"/>
  <c r="DJ191" i="29"/>
  <c r="DG191" i="29"/>
  <c r="DC191" i="29"/>
  <c r="CZ191" i="29"/>
  <c r="CW191" i="29"/>
  <c r="CU191" i="29"/>
  <c r="CS191" i="29"/>
  <c r="CQ191" i="29"/>
  <c r="CO191" i="29"/>
  <c r="CM191" i="29"/>
  <c r="CK191" i="29"/>
  <c r="CH191" i="29"/>
  <c r="CF191" i="29"/>
  <c r="CC191" i="29"/>
  <c r="BZ191" i="29"/>
  <c r="BW191" i="29"/>
  <c r="BT191" i="29"/>
  <c r="BQ191" i="29"/>
  <c r="BO191" i="29"/>
  <c r="BM191" i="29"/>
  <c r="BK191" i="29"/>
  <c r="BH191" i="29"/>
  <c r="BE191" i="29"/>
  <c r="BC191" i="29"/>
  <c r="AU191" i="29"/>
  <c r="AS191" i="29"/>
  <c r="AP191" i="29"/>
  <c r="AN191" i="29"/>
  <c r="AK191" i="29"/>
  <c r="AI191" i="29"/>
  <c r="AG191" i="29"/>
  <c r="AE191" i="29"/>
  <c r="AC191" i="29"/>
  <c r="Z191" i="29"/>
  <c r="V191" i="29"/>
  <c r="T191" i="29"/>
  <c r="P191" i="29"/>
  <c r="L191" i="29"/>
  <c r="EF69" i="29"/>
  <c r="EC69" i="29"/>
  <c r="DZ69" i="29"/>
  <c r="DV69" i="29"/>
  <c r="DR69" i="29"/>
  <c r="DP69" i="29"/>
  <c r="DM69" i="29"/>
  <c r="DJ69" i="29"/>
  <c r="DG69" i="29"/>
  <c r="DC69" i="29"/>
  <c r="CZ69" i="29"/>
  <c r="CW69" i="29"/>
  <c r="CU69" i="29"/>
  <c r="CS69" i="29"/>
  <c r="CQ69" i="29"/>
  <c r="CO69" i="29"/>
  <c r="CM69" i="29"/>
  <c r="CK69" i="29"/>
  <c r="CH69" i="29"/>
  <c r="CF69" i="29"/>
  <c r="CC69" i="29"/>
  <c r="BZ69" i="29"/>
  <c r="BW69" i="29"/>
  <c r="BT69" i="29"/>
  <c r="BQ69" i="29"/>
  <c r="BO69" i="29"/>
  <c r="BM69" i="29"/>
  <c r="BK69" i="29"/>
  <c r="BH69" i="29"/>
  <c r="BE69" i="29"/>
  <c r="BC69" i="29"/>
  <c r="AU69" i="29"/>
  <c r="AS69" i="29"/>
  <c r="AP69" i="29"/>
  <c r="AN69" i="29"/>
  <c r="AK69" i="29"/>
  <c r="AI69" i="29"/>
  <c r="AG69" i="29"/>
  <c r="AE69" i="29"/>
  <c r="AC69" i="29"/>
  <c r="Z69" i="29"/>
  <c r="V69" i="29"/>
  <c r="T69" i="29"/>
  <c r="P69" i="29"/>
  <c r="L69" i="29"/>
  <c r="EF105" i="29"/>
  <c r="EC105" i="29"/>
  <c r="DZ105" i="29"/>
  <c r="DV105" i="29"/>
  <c r="DR105" i="29"/>
  <c r="DP105" i="29"/>
  <c r="DM105" i="29"/>
  <c r="DJ105" i="29"/>
  <c r="DG105" i="29"/>
  <c r="DC105" i="29"/>
  <c r="CZ105" i="29"/>
  <c r="CW105" i="29"/>
  <c r="CU105" i="29"/>
  <c r="CS105" i="29"/>
  <c r="CQ105" i="29"/>
  <c r="CO105" i="29"/>
  <c r="CM105" i="29"/>
  <c r="CK105" i="29"/>
  <c r="CH105" i="29"/>
  <c r="CF105" i="29"/>
  <c r="CC105" i="29"/>
  <c r="BZ105" i="29"/>
  <c r="BW105" i="29"/>
  <c r="BT105" i="29"/>
  <c r="BQ105" i="29"/>
  <c r="BO105" i="29"/>
  <c r="BM105" i="29"/>
  <c r="BK105" i="29"/>
  <c r="BH105" i="29"/>
  <c r="BE105" i="29"/>
  <c r="BC105" i="29"/>
  <c r="AU105" i="29"/>
  <c r="AS105" i="29"/>
  <c r="AP105" i="29"/>
  <c r="AN105" i="29"/>
  <c r="AK105" i="29"/>
  <c r="AI105" i="29"/>
  <c r="AG105" i="29"/>
  <c r="AE105" i="29"/>
  <c r="AC105" i="29"/>
  <c r="Z105" i="29"/>
  <c r="V105" i="29"/>
  <c r="T105" i="29"/>
  <c r="P105" i="29"/>
  <c r="L105" i="29"/>
  <c r="EF253" i="29"/>
  <c r="EC253" i="29"/>
  <c r="DZ253" i="29"/>
  <c r="DV253" i="29"/>
  <c r="DR253" i="29"/>
  <c r="DP253" i="29"/>
  <c r="DM253" i="29"/>
  <c r="DJ253" i="29"/>
  <c r="DG253" i="29"/>
  <c r="DC253" i="29"/>
  <c r="CZ253" i="29"/>
  <c r="CW253" i="29"/>
  <c r="CU253" i="29"/>
  <c r="CS253" i="29"/>
  <c r="CQ253" i="29"/>
  <c r="CO253" i="29"/>
  <c r="CM253" i="29"/>
  <c r="CK253" i="29"/>
  <c r="CH253" i="29"/>
  <c r="CF253" i="29"/>
  <c r="CC253" i="29"/>
  <c r="BZ253" i="29"/>
  <c r="BW253" i="29"/>
  <c r="BT253" i="29"/>
  <c r="BQ253" i="29"/>
  <c r="BO253" i="29"/>
  <c r="BM253" i="29"/>
  <c r="BK253" i="29"/>
  <c r="BH253" i="29"/>
  <c r="BE253" i="29"/>
  <c r="BC253" i="29"/>
  <c r="AU253" i="29"/>
  <c r="AS253" i="29"/>
  <c r="AP253" i="29"/>
  <c r="AN253" i="29"/>
  <c r="AK253" i="29"/>
  <c r="AI253" i="29"/>
  <c r="AG253" i="29"/>
  <c r="AE253" i="29"/>
  <c r="AC253" i="29"/>
  <c r="Z253" i="29"/>
  <c r="V253" i="29"/>
  <c r="T253" i="29"/>
  <c r="P253" i="29"/>
  <c r="L253" i="29"/>
  <c r="EF48" i="29"/>
  <c r="EC48" i="29"/>
  <c r="DZ48" i="29"/>
  <c r="DV48" i="29"/>
  <c r="DR48" i="29"/>
  <c r="DP48" i="29"/>
  <c r="DM48" i="29"/>
  <c r="DJ48" i="29"/>
  <c r="DG48" i="29"/>
  <c r="DC48" i="29"/>
  <c r="CZ48" i="29"/>
  <c r="CW48" i="29"/>
  <c r="CU48" i="29"/>
  <c r="CS48" i="29"/>
  <c r="CQ48" i="29"/>
  <c r="CO48" i="29"/>
  <c r="CM48" i="29"/>
  <c r="CK48" i="29"/>
  <c r="CH48" i="29"/>
  <c r="CF48" i="29"/>
  <c r="CC48" i="29"/>
  <c r="BZ48" i="29"/>
  <c r="BW48" i="29"/>
  <c r="BT48" i="29"/>
  <c r="BQ48" i="29"/>
  <c r="BO48" i="29"/>
  <c r="BM48" i="29"/>
  <c r="BK48" i="29"/>
  <c r="BH48" i="29"/>
  <c r="BE48" i="29"/>
  <c r="BC48" i="29"/>
  <c r="AU48" i="29"/>
  <c r="AS48" i="29"/>
  <c r="AP48" i="29"/>
  <c r="AN48" i="29"/>
  <c r="AK48" i="29"/>
  <c r="AI48" i="29"/>
  <c r="AG48" i="29"/>
  <c r="AE48" i="29"/>
  <c r="AC48" i="29"/>
  <c r="Z48" i="29"/>
  <c r="V48" i="29"/>
  <c r="T48" i="29"/>
  <c r="P48" i="29"/>
  <c r="L48" i="29"/>
  <c r="EF92" i="29"/>
  <c r="EC92" i="29"/>
  <c r="DZ92" i="29"/>
  <c r="DV92" i="29"/>
  <c r="DR92" i="29"/>
  <c r="DP92" i="29"/>
  <c r="DM92" i="29"/>
  <c r="DJ92" i="29"/>
  <c r="DG92" i="29"/>
  <c r="DC92" i="29"/>
  <c r="CZ92" i="29"/>
  <c r="CW92" i="29"/>
  <c r="CU92" i="29"/>
  <c r="CS92" i="29"/>
  <c r="CQ92" i="29"/>
  <c r="CO92" i="29"/>
  <c r="CM92" i="29"/>
  <c r="CK92" i="29"/>
  <c r="CH92" i="29"/>
  <c r="CF92" i="29"/>
  <c r="CC92" i="29"/>
  <c r="BZ92" i="29"/>
  <c r="BW92" i="29"/>
  <c r="BT92" i="29"/>
  <c r="BQ92" i="29"/>
  <c r="BO92" i="29"/>
  <c r="BM92" i="29"/>
  <c r="BK92" i="29"/>
  <c r="BH92" i="29"/>
  <c r="BE92" i="29"/>
  <c r="BC92" i="29"/>
  <c r="AU92" i="29"/>
  <c r="AS92" i="29"/>
  <c r="AP92" i="29"/>
  <c r="AN92" i="29"/>
  <c r="AK92" i="29"/>
  <c r="AI92" i="29"/>
  <c r="AG92" i="29"/>
  <c r="AE92" i="29"/>
  <c r="AC92" i="29"/>
  <c r="Z92" i="29"/>
  <c r="V92" i="29"/>
  <c r="T92" i="29"/>
  <c r="P92" i="29"/>
  <c r="L92" i="29"/>
  <c r="EF68" i="29"/>
  <c r="EC68" i="29"/>
  <c r="DZ68" i="29"/>
  <c r="DV68" i="29"/>
  <c r="DR68" i="29"/>
  <c r="DP68" i="29"/>
  <c r="DM68" i="29"/>
  <c r="DJ68" i="29"/>
  <c r="DG68" i="29"/>
  <c r="DC68" i="29"/>
  <c r="CZ68" i="29"/>
  <c r="CW68" i="29"/>
  <c r="CU68" i="29"/>
  <c r="CS68" i="29"/>
  <c r="CQ68" i="29"/>
  <c r="CO68" i="29"/>
  <c r="CM68" i="29"/>
  <c r="CK68" i="29"/>
  <c r="CH68" i="29"/>
  <c r="CF68" i="29"/>
  <c r="CC68" i="29"/>
  <c r="BZ68" i="29"/>
  <c r="BW68" i="29"/>
  <c r="BT68" i="29"/>
  <c r="BQ68" i="29"/>
  <c r="BO68" i="29"/>
  <c r="BM68" i="29"/>
  <c r="BK68" i="29"/>
  <c r="BH68" i="29"/>
  <c r="BE68" i="29"/>
  <c r="BC68" i="29"/>
  <c r="AU68" i="29"/>
  <c r="AS68" i="29"/>
  <c r="AP68" i="29"/>
  <c r="AN68" i="29"/>
  <c r="AK68" i="29"/>
  <c r="AI68" i="29"/>
  <c r="AG68" i="29"/>
  <c r="AE68" i="29"/>
  <c r="AC68" i="29"/>
  <c r="Z68" i="29"/>
  <c r="V68" i="29"/>
  <c r="T68" i="29"/>
  <c r="P68" i="29"/>
  <c r="L68" i="29"/>
  <c r="EF227" i="29"/>
  <c r="EC227" i="29"/>
  <c r="DZ227" i="29"/>
  <c r="DV227" i="29"/>
  <c r="DR227" i="29"/>
  <c r="DP227" i="29"/>
  <c r="DM227" i="29"/>
  <c r="DJ227" i="29"/>
  <c r="DG227" i="29"/>
  <c r="DC227" i="29"/>
  <c r="CZ227" i="29"/>
  <c r="CW227" i="29"/>
  <c r="CU227" i="29"/>
  <c r="CS227" i="29"/>
  <c r="CQ227" i="29"/>
  <c r="CO227" i="29"/>
  <c r="CM227" i="29"/>
  <c r="CK227" i="29"/>
  <c r="CH227" i="29"/>
  <c r="CF227" i="29"/>
  <c r="CC227" i="29"/>
  <c r="BZ227" i="29"/>
  <c r="BW227" i="29"/>
  <c r="BT227" i="29"/>
  <c r="BQ227" i="29"/>
  <c r="BO227" i="29"/>
  <c r="BM227" i="29"/>
  <c r="BK227" i="29"/>
  <c r="BH227" i="29"/>
  <c r="BE227" i="29"/>
  <c r="BC227" i="29"/>
  <c r="AU227" i="29"/>
  <c r="AS227" i="29"/>
  <c r="AP227" i="29"/>
  <c r="AN227" i="29"/>
  <c r="AK227" i="29"/>
  <c r="AI227" i="29"/>
  <c r="AG227" i="29"/>
  <c r="AE227" i="29"/>
  <c r="AC227" i="29"/>
  <c r="Z227" i="29"/>
  <c r="V227" i="29"/>
  <c r="T227" i="29"/>
  <c r="P227" i="29"/>
  <c r="L227" i="29"/>
  <c r="EF120" i="29"/>
  <c r="EC120" i="29"/>
  <c r="DZ120" i="29"/>
  <c r="DV120" i="29"/>
  <c r="DR120" i="29"/>
  <c r="DP120" i="29"/>
  <c r="DM120" i="29"/>
  <c r="DJ120" i="29"/>
  <c r="DG120" i="29"/>
  <c r="DC120" i="29"/>
  <c r="CZ120" i="29"/>
  <c r="CW120" i="29"/>
  <c r="CU120" i="29"/>
  <c r="CS120" i="29"/>
  <c r="CQ120" i="29"/>
  <c r="CO120" i="29"/>
  <c r="CM120" i="29"/>
  <c r="CK120" i="29"/>
  <c r="CH120" i="29"/>
  <c r="CF120" i="29"/>
  <c r="CC120" i="29"/>
  <c r="BZ120" i="29"/>
  <c r="BW120" i="29"/>
  <c r="BT120" i="29"/>
  <c r="BQ120" i="29"/>
  <c r="BO120" i="29"/>
  <c r="BM120" i="29"/>
  <c r="BK120" i="29"/>
  <c r="BH120" i="29"/>
  <c r="BE120" i="29"/>
  <c r="BC120" i="29"/>
  <c r="AU120" i="29"/>
  <c r="AS120" i="29"/>
  <c r="AP120" i="29"/>
  <c r="AN120" i="29"/>
  <c r="AK120" i="29"/>
  <c r="AI120" i="29"/>
  <c r="AG120" i="29"/>
  <c r="AE120" i="29"/>
  <c r="AC120" i="29"/>
  <c r="Z120" i="29"/>
  <c r="V120" i="29"/>
  <c r="T120" i="29"/>
  <c r="P120" i="29"/>
  <c r="L120" i="29"/>
  <c r="EF168" i="29"/>
  <c r="EC168" i="29"/>
  <c r="DZ168" i="29"/>
  <c r="DR168" i="29"/>
  <c r="DP168" i="29"/>
  <c r="DM168" i="29"/>
  <c r="DJ168" i="29"/>
  <c r="DG168" i="29"/>
  <c r="DC168" i="29"/>
  <c r="CZ168" i="29"/>
  <c r="CW168" i="29"/>
  <c r="CS168" i="29"/>
  <c r="CQ168" i="29"/>
  <c r="CO168" i="29"/>
  <c r="Z168" i="29"/>
  <c r="V168" i="29"/>
  <c r="T168" i="29"/>
  <c r="P168" i="29"/>
  <c r="L168" i="29"/>
  <c r="EF54" i="29"/>
  <c r="EC54" i="29"/>
  <c r="DZ54" i="29"/>
  <c r="DV54" i="29"/>
  <c r="DR54" i="29"/>
  <c r="DP54" i="29"/>
  <c r="DM54" i="29"/>
  <c r="DJ54" i="29"/>
  <c r="DG54" i="29"/>
  <c r="DC54" i="29"/>
  <c r="CZ54" i="29"/>
  <c r="CW54" i="29"/>
  <c r="CU54" i="29"/>
  <c r="CS54" i="29"/>
  <c r="CQ54" i="29"/>
  <c r="CO54" i="29"/>
  <c r="CM54" i="29"/>
  <c r="CK54" i="29"/>
  <c r="CH54" i="29"/>
  <c r="CF54" i="29"/>
  <c r="CC54" i="29"/>
  <c r="BZ54" i="29"/>
  <c r="BW54" i="29"/>
  <c r="BT54" i="29"/>
  <c r="BQ54" i="29"/>
  <c r="BO54" i="29"/>
  <c r="BM54" i="29"/>
  <c r="BK54" i="29"/>
  <c r="BH54" i="29"/>
  <c r="BE54" i="29"/>
  <c r="BC54" i="29"/>
  <c r="AU54" i="29"/>
  <c r="AS54" i="29"/>
  <c r="AP54" i="29"/>
  <c r="AN54" i="29"/>
  <c r="AK54" i="29"/>
  <c r="AI54" i="29"/>
  <c r="AG54" i="29"/>
  <c r="AE54" i="29"/>
  <c r="AC54" i="29"/>
  <c r="Z54" i="29"/>
  <c r="V54" i="29"/>
  <c r="T54" i="29"/>
  <c r="P54" i="29"/>
  <c r="L54" i="29"/>
  <c r="EF252" i="29"/>
  <c r="EC252" i="29"/>
  <c r="DZ252" i="29"/>
  <c r="DV252" i="29"/>
  <c r="DR252" i="29"/>
  <c r="DP252" i="29"/>
  <c r="DM252" i="29"/>
  <c r="DJ252" i="29"/>
  <c r="DG252" i="29"/>
  <c r="DC252" i="29"/>
  <c r="CZ252" i="29"/>
  <c r="CW252" i="29"/>
  <c r="CU252" i="29"/>
  <c r="CS252" i="29"/>
  <c r="CQ252" i="29"/>
  <c r="CO252" i="29"/>
  <c r="CM252" i="29"/>
  <c r="CK252" i="29"/>
  <c r="CF252" i="29"/>
  <c r="BH252" i="29"/>
  <c r="BE252" i="29"/>
  <c r="AU252" i="29"/>
  <c r="AS252" i="29"/>
  <c r="AP252" i="29"/>
  <c r="AN252" i="29"/>
  <c r="AK252" i="29"/>
  <c r="AI252" i="29"/>
  <c r="AG252" i="29"/>
  <c r="AE252" i="29"/>
  <c r="AC252" i="29"/>
  <c r="Z252" i="29"/>
  <c r="V252" i="29"/>
  <c r="T252" i="29"/>
  <c r="P252" i="29"/>
  <c r="L252" i="29"/>
  <c r="EF86" i="29"/>
  <c r="EC86" i="29"/>
  <c r="DZ86" i="29"/>
  <c r="DV86" i="29"/>
  <c r="DR86" i="29"/>
  <c r="DP86" i="29"/>
  <c r="DM86" i="29"/>
  <c r="DJ86" i="29"/>
  <c r="DG86" i="29"/>
  <c r="DC86" i="29"/>
  <c r="CZ86" i="29"/>
  <c r="CW86" i="29"/>
  <c r="CU86" i="29"/>
  <c r="CS86" i="29"/>
  <c r="CQ86" i="29"/>
  <c r="CO86" i="29"/>
  <c r="CM86" i="29"/>
  <c r="CK86" i="29"/>
  <c r="CF86" i="29"/>
  <c r="CC86" i="29"/>
  <c r="BZ86" i="29"/>
  <c r="BW86" i="29"/>
  <c r="BT86" i="29"/>
  <c r="BQ86" i="29"/>
  <c r="BO86" i="29"/>
  <c r="BM86" i="29"/>
  <c r="BK86" i="29"/>
  <c r="BH86" i="29"/>
  <c r="BE86" i="29"/>
  <c r="BC86" i="29"/>
  <c r="AU86" i="29"/>
  <c r="AS86" i="29"/>
  <c r="AP86" i="29"/>
  <c r="AN86" i="29"/>
  <c r="AK86" i="29"/>
  <c r="AI86" i="29"/>
  <c r="AG86" i="29"/>
  <c r="AE86" i="29"/>
  <c r="AC86" i="29"/>
  <c r="Z86" i="29"/>
  <c r="V86" i="29"/>
  <c r="T86" i="29"/>
  <c r="P86" i="29"/>
  <c r="L86" i="29"/>
  <c r="EF137" i="29"/>
  <c r="EC137" i="29"/>
  <c r="DZ137" i="29"/>
  <c r="DV137" i="29"/>
  <c r="DR137" i="29"/>
  <c r="DP137" i="29"/>
  <c r="DM137" i="29"/>
  <c r="DJ137" i="29"/>
  <c r="DG137" i="29"/>
  <c r="DC137" i="29"/>
  <c r="CZ137" i="29"/>
  <c r="CW137" i="29"/>
  <c r="CU137" i="29"/>
  <c r="CS137" i="29"/>
  <c r="CQ137" i="29"/>
  <c r="CO137" i="29"/>
  <c r="CM137" i="29"/>
  <c r="CK137" i="29"/>
  <c r="CH137" i="29"/>
  <c r="CF137" i="29"/>
  <c r="CC137" i="29"/>
  <c r="BZ137" i="29"/>
  <c r="BW137" i="29"/>
  <c r="BT137" i="29"/>
  <c r="BQ137" i="29"/>
  <c r="BO137" i="29"/>
  <c r="BM137" i="29"/>
  <c r="BK137" i="29"/>
  <c r="BH137" i="29"/>
  <c r="BE137" i="29"/>
  <c r="BC137" i="29"/>
  <c r="AU137" i="29"/>
  <c r="AS137" i="29"/>
  <c r="AP137" i="29"/>
  <c r="AN137" i="29"/>
  <c r="AK137" i="29"/>
  <c r="AI137" i="29"/>
  <c r="AG137" i="29"/>
  <c r="AE137" i="29"/>
  <c r="AC137" i="29"/>
  <c r="Z137" i="29"/>
  <c r="V137" i="29"/>
  <c r="T137" i="29"/>
  <c r="P137" i="29"/>
  <c r="L137" i="29"/>
  <c r="EF91" i="29"/>
  <c r="EC91" i="29"/>
  <c r="DZ91" i="29"/>
  <c r="DV91" i="29"/>
  <c r="DR91" i="29"/>
  <c r="DP91" i="29"/>
  <c r="DM91" i="29"/>
  <c r="DJ91" i="29"/>
  <c r="DG91" i="29"/>
  <c r="DC91" i="29"/>
  <c r="CZ91" i="29"/>
  <c r="CW91" i="29"/>
  <c r="CU91" i="29"/>
  <c r="CS91" i="29"/>
  <c r="CQ91" i="29"/>
  <c r="CO91" i="29"/>
  <c r="CM91" i="29"/>
  <c r="CK91" i="29"/>
  <c r="CH91" i="29"/>
  <c r="CF91" i="29"/>
  <c r="CC91" i="29"/>
  <c r="BZ91" i="29"/>
  <c r="BW91" i="29"/>
  <c r="BT91" i="29"/>
  <c r="BQ91" i="29"/>
  <c r="BO91" i="29"/>
  <c r="BM91" i="29"/>
  <c r="BK91" i="29"/>
  <c r="BH91" i="29"/>
  <c r="BE91" i="29"/>
  <c r="BC91" i="29"/>
  <c r="AU91" i="29"/>
  <c r="AS91" i="29"/>
  <c r="AP91" i="29"/>
  <c r="AN91" i="29"/>
  <c r="AK91" i="29"/>
  <c r="AI91" i="29"/>
  <c r="AG91" i="29"/>
  <c r="AE91" i="29"/>
  <c r="AC91" i="29"/>
  <c r="Z91" i="29"/>
  <c r="V91" i="29"/>
  <c r="T91" i="29"/>
  <c r="P91" i="29"/>
  <c r="L91" i="29"/>
  <c r="EF152" i="29"/>
  <c r="EC152" i="29"/>
  <c r="DZ152" i="29"/>
  <c r="DV152" i="29"/>
  <c r="DR152" i="29"/>
  <c r="DP152" i="29"/>
  <c r="DM152" i="29"/>
  <c r="DJ152" i="29"/>
  <c r="DG152" i="29"/>
  <c r="DC152" i="29"/>
  <c r="CZ152" i="29"/>
  <c r="CW152" i="29"/>
  <c r="CU152" i="29"/>
  <c r="CS152" i="29"/>
  <c r="CQ152" i="29"/>
  <c r="CO152" i="29"/>
  <c r="CM152" i="29"/>
  <c r="CK152" i="29"/>
  <c r="CH152" i="29"/>
  <c r="CF152" i="29"/>
  <c r="CC152" i="29"/>
  <c r="BZ152" i="29"/>
  <c r="BW152" i="29"/>
  <c r="BT152" i="29"/>
  <c r="BQ152" i="29"/>
  <c r="BO152" i="29"/>
  <c r="BM152" i="29"/>
  <c r="BK152" i="29"/>
  <c r="BH152" i="29"/>
  <c r="BE152" i="29"/>
  <c r="BC152" i="29"/>
  <c r="AU152" i="29"/>
  <c r="AS152" i="29"/>
  <c r="AP152" i="29"/>
  <c r="AN152" i="29"/>
  <c r="AK152" i="29"/>
  <c r="AI152" i="29"/>
  <c r="AG152" i="29"/>
  <c r="AE152" i="29"/>
  <c r="AC152" i="29"/>
  <c r="Z152" i="29"/>
  <c r="V152" i="29"/>
  <c r="T152" i="29"/>
  <c r="P152" i="29"/>
  <c r="L152" i="29"/>
  <c r="EF77" i="29"/>
  <c r="EC77" i="29"/>
  <c r="DZ77" i="29"/>
  <c r="DV77" i="29"/>
  <c r="DR77" i="29"/>
  <c r="DP77" i="29"/>
  <c r="DM77" i="29"/>
  <c r="DJ77" i="29"/>
  <c r="DG77" i="29"/>
  <c r="DC77" i="29"/>
  <c r="CZ77" i="29"/>
  <c r="CW77" i="29"/>
  <c r="CU77" i="29"/>
  <c r="CS77" i="29"/>
  <c r="CQ77" i="29"/>
  <c r="CO77" i="29"/>
  <c r="CM77" i="29"/>
  <c r="CK77" i="29"/>
  <c r="CH77" i="29"/>
  <c r="CF77" i="29"/>
  <c r="CC77" i="29"/>
  <c r="BZ77" i="29"/>
  <c r="BW77" i="29"/>
  <c r="BT77" i="29"/>
  <c r="BQ77" i="29"/>
  <c r="BO77" i="29"/>
  <c r="BM77" i="29"/>
  <c r="BK77" i="29"/>
  <c r="BH77" i="29"/>
  <c r="BE77" i="29"/>
  <c r="BC77" i="29"/>
  <c r="AU77" i="29"/>
  <c r="AS77" i="29"/>
  <c r="AP77" i="29"/>
  <c r="AN77" i="29"/>
  <c r="AK77" i="29"/>
  <c r="AI77" i="29"/>
  <c r="AG77" i="29"/>
  <c r="AE77" i="29"/>
  <c r="AC77" i="29"/>
  <c r="Z77" i="29"/>
  <c r="V77" i="29"/>
  <c r="T77" i="29"/>
  <c r="P77" i="29"/>
  <c r="L77" i="29"/>
  <c r="EF228" i="29"/>
  <c r="EC228" i="29"/>
  <c r="DZ228" i="29"/>
  <c r="DV228" i="29"/>
  <c r="DR228" i="29"/>
  <c r="DP228" i="29"/>
  <c r="DM228" i="29"/>
  <c r="DJ228" i="29"/>
  <c r="DG228" i="29"/>
  <c r="DC228" i="29"/>
  <c r="CZ228" i="29"/>
  <c r="CW228" i="29"/>
  <c r="CU228" i="29"/>
  <c r="CS228" i="29"/>
  <c r="CQ228" i="29"/>
  <c r="CO228" i="29"/>
  <c r="CM228" i="29"/>
  <c r="CK228" i="29"/>
  <c r="CH228" i="29"/>
  <c r="CF228" i="29"/>
  <c r="CC228" i="29"/>
  <c r="BZ228" i="29"/>
  <c r="BW228" i="29"/>
  <c r="BT228" i="29"/>
  <c r="BQ228" i="29"/>
  <c r="BO228" i="29"/>
  <c r="BM228" i="29"/>
  <c r="BK228" i="29"/>
  <c r="BH228" i="29"/>
  <c r="BE228" i="29"/>
  <c r="BC228" i="29"/>
  <c r="AU228" i="29"/>
  <c r="AS228" i="29"/>
  <c r="AP228" i="29"/>
  <c r="AN228" i="29"/>
  <c r="AK228" i="29"/>
  <c r="AI228" i="29"/>
  <c r="AG228" i="29"/>
  <c r="AE228" i="29"/>
  <c r="AC228" i="29"/>
  <c r="Z228" i="29"/>
  <c r="V228" i="29"/>
  <c r="T228" i="29"/>
  <c r="P228" i="29"/>
  <c r="L228" i="29"/>
  <c r="EF213" i="29"/>
  <c r="EC213" i="29"/>
  <c r="DZ213" i="29"/>
  <c r="DV213" i="29"/>
  <c r="DR213" i="29"/>
  <c r="DP213" i="29"/>
  <c r="DM213" i="29"/>
  <c r="DJ213" i="29"/>
  <c r="DG213" i="29"/>
  <c r="DC213" i="29"/>
  <c r="CZ213" i="29"/>
  <c r="CW213" i="29"/>
  <c r="CU213" i="29"/>
  <c r="CS213" i="29"/>
  <c r="CQ213" i="29"/>
  <c r="CO213" i="29"/>
  <c r="CM213" i="29"/>
  <c r="CK213" i="29"/>
  <c r="CH213" i="29"/>
  <c r="CF213" i="29"/>
  <c r="CC213" i="29"/>
  <c r="BZ213" i="29"/>
  <c r="BW213" i="29"/>
  <c r="BT213" i="29"/>
  <c r="BQ213" i="29"/>
  <c r="BO213" i="29"/>
  <c r="BM213" i="29"/>
  <c r="BK213" i="29"/>
  <c r="BH213" i="29"/>
  <c r="BE213" i="29"/>
  <c r="BC213" i="29"/>
  <c r="AU213" i="29"/>
  <c r="AS213" i="29"/>
  <c r="AP213" i="29"/>
  <c r="AN213" i="29"/>
  <c r="AK213" i="29"/>
  <c r="AI213" i="29"/>
  <c r="AG213" i="29"/>
  <c r="AE213" i="29"/>
  <c r="AC213" i="29"/>
  <c r="Z213" i="29"/>
  <c r="V213" i="29"/>
  <c r="T213" i="29"/>
  <c r="P213" i="29"/>
  <c r="L213" i="29"/>
  <c r="EF34" i="29"/>
  <c r="EC34" i="29"/>
  <c r="DZ34" i="29"/>
  <c r="DV34" i="29"/>
  <c r="DR34" i="29"/>
  <c r="DP34" i="29"/>
  <c r="DM34" i="29"/>
  <c r="DJ34" i="29"/>
  <c r="DG34" i="29"/>
  <c r="DC34" i="29"/>
  <c r="CZ34" i="29"/>
  <c r="CW34" i="29"/>
  <c r="CU34" i="29"/>
  <c r="CS34" i="29"/>
  <c r="CQ34" i="29"/>
  <c r="CO34" i="29"/>
  <c r="CM34" i="29"/>
  <c r="CK34" i="29"/>
  <c r="CH34" i="29"/>
  <c r="CF34" i="29"/>
  <c r="CC34" i="29"/>
  <c r="BZ34" i="29"/>
  <c r="BW34" i="29"/>
  <c r="BT34" i="29"/>
  <c r="BQ34" i="29"/>
  <c r="BO34" i="29"/>
  <c r="BM34" i="29"/>
  <c r="BK34" i="29"/>
  <c r="BH34" i="29"/>
  <c r="BE34" i="29"/>
  <c r="BC34" i="29"/>
  <c r="AU34" i="29"/>
  <c r="AS34" i="29"/>
  <c r="AP34" i="29"/>
  <c r="AN34" i="29"/>
  <c r="AK34" i="29"/>
  <c r="AI34" i="29"/>
  <c r="AG34" i="29"/>
  <c r="AE34" i="29"/>
  <c r="AC34" i="29"/>
  <c r="Z34" i="29"/>
  <c r="V34" i="29"/>
  <c r="T34" i="29"/>
  <c r="P34" i="29"/>
  <c r="L34" i="29"/>
  <c r="EF148" i="29"/>
  <c r="EC148" i="29"/>
  <c r="DZ148" i="29"/>
  <c r="DV148" i="29"/>
  <c r="DR148" i="29"/>
  <c r="DP148" i="29"/>
  <c r="DM148" i="29"/>
  <c r="DJ148" i="29"/>
  <c r="DG148" i="29"/>
  <c r="DC148" i="29"/>
  <c r="CZ148" i="29"/>
  <c r="CW148" i="29"/>
  <c r="CU148" i="29"/>
  <c r="CS148" i="29"/>
  <c r="CQ148" i="29"/>
  <c r="CO148" i="29"/>
  <c r="CM148" i="29"/>
  <c r="CK148" i="29"/>
  <c r="CH148" i="29"/>
  <c r="CF148" i="29"/>
  <c r="CC148" i="29"/>
  <c r="BZ148" i="29"/>
  <c r="BW148" i="29"/>
  <c r="BT148" i="29"/>
  <c r="BQ148" i="29"/>
  <c r="BO148" i="29"/>
  <c r="BM148" i="29"/>
  <c r="BK148" i="29"/>
  <c r="BH148" i="29"/>
  <c r="BE148" i="29"/>
  <c r="BC148" i="29"/>
  <c r="AU148" i="29"/>
  <c r="AS148" i="29"/>
  <c r="AP148" i="29"/>
  <c r="AN148" i="29"/>
  <c r="AK148" i="29"/>
  <c r="AI148" i="29"/>
  <c r="AG148" i="29"/>
  <c r="AE148" i="29"/>
  <c r="AC148" i="29"/>
  <c r="Z148" i="29"/>
  <c r="V148" i="29"/>
  <c r="T148" i="29"/>
  <c r="P148" i="29"/>
  <c r="L148" i="29"/>
  <c r="EF288" i="29"/>
  <c r="EC288" i="29"/>
  <c r="DZ288" i="29"/>
  <c r="DV288" i="29"/>
  <c r="DR288" i="29"/>
  <c r="DP288" i="29"/>
  <c r="DM288" i="29"/>
  <c r="DJ288" i="29"/>
  <c r="DG288" i="29"/>
  <c r="DC288" i="29"/>
  <c r="CZ288" i="29"/>
  <c r="CW288" i="29"/>
  <c r="CU288" i="29"/>
  <c r="CS288" i="29"/>
  <c r="CQ288" i="29"/>
  <c r="CO288" i="29"/>
  <c r="CM288" i="29"/>
  <c r="CK288" i="29"/>
  <c r="CH288" i="29"/>
  <c r="CF288" i="29"/>
  <c r="CC288" i="29"/>
  <c r="BZ288" i="29"/>
  <c r="BW288" i="29"/>
  <c r="BT288" i="29"/>
  <c r="BQ288" i="29"/>
  <c r="BO288" i="29"/>
  <c r="BM288" i="29"/>
  <c r="BK288" i="29"/>
  <c r="BH288" i="29"/>
  <c r="BE288" i="29"/>
  <c r="BC288" i="29"/>
  <c r="AU288" i="29"/>
  <c r="AS288" i="29"/>
  <c r="AP288" i="29"/>
  <c r="AN288" i="29"/>
  <c r="AK288" i="29"/>
  <c r="AI288" i="29"/>
  <c r="AG288" i="29"/>
  <c r="AE288" i="29"/>
  <c r="AC288" i="29"/>
  <c r="Z288" i="29"/>
  <c r="V288" i="29"/>
  <c r="T288" i="29"/>
  <c r="P288" i="29"/>
  <c r="L288" i="29"/>
  <c r="EF28" i="29"/>
  <c r="EC28" i="29"/>
  <c r="DZ28" i="29"/>
  <c r="DV28" i="29"/>
  <c r="DR28" i="29"/>
  <c r="DP28" i="29"/>
  <c r="DM28" i="29"/>
  <c r="DJ28" i="29"/>
  <c r="DG28" i="29"/>
  <c r="DC28" i="29"/>
  <c r="CZ28" i="29"/>
  <c r="CW28" i="29"/>
  <c r="CU28" i="29"/>
  <c r="CS28" i="29"/>
  <c r="CQ28" i="29"/>
  <c r="CO28" i="29"/>
  <c r="CM28" i="29"/>
  <c r="CK28" i="29"/>
  <c r="CH28" i="29"/>
  <c r="CF28" i="29"/>
  <c r="CC28" i="29"/>
  <c r="BZ28" i="29"/>
  <c r="BW28" i="29"/>
  <c r="BT28" i="29"/>
  <c r="BQ28" i="29"/>
  <c r="BO28" i="29"/>
  <c r="BM28" i="29"/>
  <c r="BK28" i="29"/>
  <c r="BH28" i="29"/>
  <c r="BE28" i="29"/>
  <c r="BC28" i="29"/>
  <c r="AU28" i="29"/>
  <c r="AS28" i="29"/>
  <c r="AP28" i="29"/>
  <c r="AN28" i="29"/>
  <c r="AK28" i="29"/>
  <c r="AI28" i="29"/>
  <c r="AG28" i="29"/>
  <c r="AE28" i="29"/>
  <c r="AC28" i="29"/>
  <c r="Z28" i="29"/>
  <c r="V28" i="29"/>
  <c r="T28" i="29"/>
  <c r="P28" i="29"/>
  <c r="L28" i="29"/>
  <c r="EF6" i="29"/>
  <c r="EC6" i="29"/>
  <c r="DZ6" i="29"/>
  <c r="DV6" i="29"/>
  <c r="DR6" i="29"/>
  <c r="DP6" i="29"/>
  <c r="DM6" i="29"/>
  <c r="DJ6" i="29"/>
  <c r="DG6" i="29"/>
  <c r="DC6" i="29"/>
  <c r="CZ6" i="29"/>
  <c r="CW6" i="29"/>
  <c r="CU6" i="29"/>
  <c r="CS6" i="29"/>
  <c r="CQ6" i="29"/>
  <c r="CO6" i="29"/>
  <c r="CM6" i="29"/>
  <c r="CK6" i="29"/>
  <c r="CH6" i="29"/>
  <c r="CF6" i="29"/>
  <c r="CC6" i="29"/>
  <c r="BZ6" i="29"/>
  <c r="BW6" i="29"/>
  <c r="BT6" i="29"/>
  <c r="BQ6" i="29"/>
  <c r="BO6" i="29"/>
  <c r="BM6" i="29"/>
  <c r="BK6" i="29"/>
  <c r="BH6" i="29"/>
  <c r="BE6" i="29"/>
  <c r="BC6" i="29"/>
  <c r="AU6" i="29"/>
  <c r="AS6" i="29"/>
  <c r="AP6" i="29"/>
  <c r="AN6" i="29"/>
  <c r="AK6" i="29"/>
  <c r="AI6" i="29"/>
  <c r="AG6" i="29"/>
  <c r="AE6" i="29"/>
  <c r="AC6" i="29"/>
  <c r="Z6" i="29"/>
  <c r="V6" i="29"/>
  <c r="T6" i="29"/>
  <c r="P6" i="29"/>
  <c r="L6" i="29"/>
  <c r="EF24" i="29"/>
  <c r="EC24" i="29"/>
  <c r="DZ24" i="29"/>
  <c r="DV24" i="29"/>
  <c r="DR24" i="29"/>
  <c r="DP24" i="29"/>
  <c r="DM24" i="29"/>
  <c r="DJ24" i="29"/>
  <c r="DG24" i="29"/>
  <c r="DC24" i="29"/>
  <c r="CZ24" i="29"/>
  <c r="CW24" i="29"/>
  <c r="CU24" i="29"/>
  <c r="CS24" i="29"/>
  <c r="CQ24" i="29"/>
  <c r="CO24" i="29"/>
  <c r="CM24" i="29"/>
  <c r="CK24" i="29"/>
  <c r="CH24" i="29"/>
  <c r="CF24" i="29"/>
  <c r="CC24" i="29"/>
  <c r="BZ24" i="29"/>
  <c r="BW24" i="29"/>
  <c r="BT24" i="29"/>
  <c r="BQ24" i="29"/>
  <c r="BO24" i="29"/>
  <c r="BM24" i="29"/>
  <c r="BK24" i="29"/>
  <c r="BH24" i="29"/>
  <c r="BE24" i="29"/>
  <c r="BC24" i="29"/>
  <c r="AU24" i="29"/>
  <c r="AS24" i="29"/>
  <c r="AP24" i="29"/>
  <c r="AN24" i="29"/>
  <c r="AK24" i="29"/>
  <c r="AI24" i="29"/>
  <c r="AG24" i="29"/>
  <c r="AE24" i="29"/>
  <c r="AC24" i="29"/>
  <c r="Z24" i="29"/>
  <c r="V24" i="29"/>
  <c r="T24" i="29"/>
  <c r="P24" i="29"/>
  <c r="L24" i="29"/>
  <c r="EF144" i="29"/>
  <c r="EC144" i="29"/>
  <c r="DZ144" i="29"/>
  <c r="DV144" i="29"/>
  <c r="DR144" i="29"/>
  <c r="DP144" i="29"/>
  <c r="DM144" i="29"/>
  <c r="DJ144" i="29"/>
  <c r="DG144" i="29"/>
  <c r="DC144" i="29"/>
  <c r="CZ144" i="29"/>
  <c r="CW144" i="29"/>
  <c r="CU144" i="29"/>
  <c r="CS144" i="29"/>
  <c r="CQ144" i="29"/>
  <c r="CO144" i="29"/>
  <c r="CM144" i="29"/>
  <c r="CK144" i="29"/>
  <c r="CH144" i="29"/>
  <c r="CF144" i="29"/>
  <c r="CC144" i="29"/>
  <c r="BZ144" i="29"/>
  <c r="BW144" i="29"/>
  <c r="BT144" i="29"/>
  <c r="BQ144" i="29"/>
  <c r="BO144" i="29"/>
  <c r="BM144" i="29"/>
  <c r="BK144" i="29"/>
  <c r="BH144" i="29"/>
  <c r="BE144" i="29"/>
  <c r="BC144" i="29"/>
  <c r="AU144" i="29"/>
  <c r="AS144" i="29"/>
  <c r="AP144" i="29"/>
  <c r="AN144" i="29"/>
  <c r="AK144" i="29"/>
  <c r="AI144" i="29"/>
  <c r="AG144" i="29"/>
  <c r="AE144" i="29"/>
  <c r="AC144" i="29"/>
  <c r="Z144" i="29"/>
  <c r="V144" i="29"/>
  <c r="T144" i="29"/>
  <c r="P144" i="29"/>
  <c r="L144" i="29"/>
  <c r="EF223" i="29"/>
  <c r="EC223" i="29"/>
  <c r="DZ223" i="29"/>
  <c r="DV223" i="29"/>
  <c r="DR223" i="29"/>
  <c r="DP223" i="29"/>
  <c r="DM223" i="29"/>
  <c r="DJ223" i="29"/>
  <c r="DG223" i="29"/>
  <c r="DC223" i="29"/>
  <c r="CZ223" i="29"/>
  <c r="CW223" i="29"/>
  <c r="CU223" i="29"/>
  <c r="CS223" i="29"/>
  <c r="CQ223" i="29"/>
  <c r="CO223" i="29"/>
  <c r="CM223" i="29"/>
  <c r="CK223" i="29"/>
  <c r="CH223" i="29"/>
  <c r="CF223" i="29"/>
  <c r="CC223" i="29"/>
  <c r="BZ223" i="29"/>
  <c r="BW223" i="29"/>
  <c r="BT223" i="29"/>
  <c r="BQ223" i="29"/>
  <c r="BO223" i="29"/>
  <c r="BM223" i="29"/>
  <c r="BK223" i="29"/>
  <c r="BH223" i="29"/>
  <c r="BE223" i="29"/>
  <c r="BC223" i="29"/>
  <c r="AU223" i="29"/>
  <c r="AS223" i="29"/>
  <c r="AP223" i="29"/>
  <c r="AN223" i="29"/>
  <c r="AK223" i="29"/>
  <c r="AI223" i="29"/>
  <c r="AG223" i="29"/>
  <c r="AE223" i="29"/>
  <c r="AC223" i="29"/>
  <c r="Z223" i="29"/>
  <c r="V223" i="29"/>
  <c r="T223" i="29"/>
  <c r="P223" i="29"/>
  <c r="L223" i="29"/>
  <c r="EF241" i="29"/>
  <c r="EC241" i="29"/>
  <c r="DZ241" i="29"/>
  <c r="DV241" i="29"/>
  <c r="DR241" i="29"/>
  <c r="DP241" i="29"/>
  <c r="DM241" i="29"/>
  <c r="DJ241" i="29"/>
  <c r="DG241" i="29"/>
  <c r="DC241" i="29"/>
  <c r="CZ241" i="29"/>
  <c r="CW241" i="29"/>
  <c r="CU241" i="29"/>
  <c r="CS241" i="29"/>
  <c r="CQ241" i="29"/>
  <c r="CO241" i="29"/>
  <c r="CM241" i="29"/>
  <c r="CK241" i="29"/>
  <c r="CH241" i="29"/>
  <c r="CF241" i="29"/>
  <c r="CC241" i="29"/>
  <c r="BZ241" i="29"/>
  <c r="BW241" i="29"/>
  <c r="BT241" i="29"/>
  <c r="BQ241" i="29"/>
  <c r="BO241" i="29"/>
  <c r="BM241" i="29"/>
  <c r="BK241" i="29"/>
  <c r="BH241" i="29"/>
  <c r="BE241" i="29"/>
  <c r="BC241" i="29"/>
  <c r="AU241" i="29"/>
  <c r="AS241" i="29"/>
  <c r="AP241" i="29"/>
  <c r="AN241" i="29"/>
  <c r="AK241" i="29"/>
  <c r="AI241" i="29"/>
  <c r="AG241" i="29"/>
  <c r="AE241" i="29"/>
  <c r="AC241" i="29"/>
  <c r="Z241" i="29"/>
  <c r="V241" i="29"/>
  <c r="T241" i="29"/>
  <c r="P241" i="29"/>
  <c r="L241" i="29"/>
  <c r="EF37" i="29"/>
  <c r="EC37" i="29"/>
  <c r="DZ37" i="29"/>
  <c r="DV37" i="29"/>
  <c r="DR37" i="29"/>
  <c r="DP37" i="29"/>
  <c r="DM37" i="29"/>
  <c r="DJ37" i="29"/>
  <c r="DG37" i="29"/>
  <c r="DC37" i="29"/>
  <c r="CZ37" i="29"/>
  <c r="CW37" i="29"/>
  <c r="CU37" i="29"/>
  <c r="CS37" i="29"/>
  <c r="CQ37" i="29"/>
  <c r="CO37" i="29"/>
  <c r="CM37" i="29"/>
  <c r="CK37" i="29"/>
  <c r="CH37" i="29"/>
  <c r="CF37" i="29"/>
  <c r="CC37" i="29"/>
  <c r="BZ37" i="29"/>
  <c r="BW37" i="29"/>
  <c r="BT37" i="29"/>
  <c r="BQ37" i="29"/>
  <c r="BO37" i="29"/>
  <c r="BM37" i="29"/>
  <c r="BK37" i="29"/>
  <c r="BH37" i="29"/>
  <c r="BE37" i="29"/>
  <c r="BC37" i="29"/>
  <c r="AU37" i="29"/>
  <c r="AS37" i="29"/>
  <c r="AP37" i="29"/>
  <c r="AN37" i="29"/>
  <c r="AK37" i="29"/>
  <c r="AI37" i="29"/>
  <c r="AG37" i="29"/>
  <c r="AE37" i="29"/>
  <c r="AC37" i="29"/>
  <c r="Z37" i="29"/>
  <c r="V37" i="29"/>
  <c r="T37" i="29"/>
  <c r="P37" i="29"/>
  <c r="L37" i="29"/>
  <c r="EF207" i="29"/>
  <c r="EC207" i="29"/>
  <c r="DZ207" i="29"/>
  <c r="DV207" i="29"/>
  <c r="DR207" i="29"/>
  <c r="DP207" i="29"/>
  <c r="DM207" i="29"/>
  <c r="DJ207" i="29"/>
  <c r="DG207" i="29"/>
  <c r="DC207" i="29"/>
  <c r="CZ207" i="29"/>
  <c r="CW207" i="29"/>
  <c r="CU207" i="29"/>
  <c r="CS207" i="29"/>
  <c r="CQ207" i="29"/>
  <c r="CO207" i="29"/>
  <c r="CM207" i="29"/>
  <c r="CK207" i="29"/>
  <c r="CH207" i="29"/>
  <c r="CF207" i="29"/>
  <c r="CC207" i="29"/>
  <c r="BZ207" i="29"/>
  <c r="BW207" i="29"/>
  <c r="BT207" i="29"/>
  <c r="BQ207" i="29"/>
  <c r="BO207" i="29"/>
  <c r="BM207" i="29"/>
  <c r="BK207" i="29"/>
  <c r="BH207" i="29"/>
  <c r="BE207" i="29"/>
  <c r="BC207" i="29"/>
  <c r="AU207" i="29"/>
  <c r="AS207" i="29"/>
  <c r="AP207" i="29"/>
  <c r="AN207" i="29"/>
  <c r="AK207" i="29"/>
  <c r="AI207" i="29"/>
  <c r="AG207" i="29"/>
  <c r="AE207" i="29"/>
  <c r="AC207" i="29"/>
  <c r="Z207" i="29"/>
  <c r="V207" i="29"/>
  <c r="T207" i="29"/>
  <c r="P207" i="29"/>
  <c r="L207" i="29"/>
  <c r="EF202" i="29"/>
  <c r="EC202" i="29"/>
  <c r="DZ202" i="29"/>
  <c r="DV202" i="29"/>
  <c r="DR202" i="29"/>
  <c r="DP202" i="29"/>
  <c r="DM202" i="29"/>
  <c r="DJ202" i="29"/>
  <c r="DG202" i="29"/>
  <c r="DC202" i="29"/>
  <c r="CZ202" i="29"/>
  <c r="CW202" i="29"/>
  <c r="CU202" i="29"/>
  <c r="CS202" i="29"/>
  <c r="CQ202" i="29"/>
  <c r="CO202" i="29"/>
  <c r="CM202" i="29"/>
  <c r="CK202" i="29"/>
  <c r="CH202" i="29"/>
  <c r="CF202" i="29"/>
  <c r="CC202" i="29"/>
  <c r="BZ202" i="29"/>
  <c r="BW202" i="29"/>
  <c r="BT202" i="29"/>
  <c r="BQ202" i="29"/>
  <c r="BO202" i="29"/>
  <c r="BM202" i="29"/>
  <c r="BK202" i="29"/>
  <c r="BH202" i="29"/>
  <c r="BE202" i="29"/>
  <c r="BC202" i="29"/>
  <c r="AU202" i="29"/>
  <c r="AS202" i="29"/>
  <c r="AP202" i="29"/>
  <c r="AN202" i="29"/>
  <c r="AK202" i="29"/>
  <c r="AI202" i="29"/>
  <c r="AG202" i="29"/>
  <c r="AE202" i="29"/>
  <c r="AC202" i="29"/>
  <c r="Z202" i="29"/>
  <c r="V202" i="29"/>
  <c r="T202" i="29"/>
  <c r="P202" i="29"/>
  <c r="L202" i="29"/>
  <c r="EF93" i="29"/>
  <c r="EC93" i="29"/>
  <c r="DZ93" i="29"/>
  <c r="DV93" i="29"/>
  <c r="DR93" i="29"/>
  <c r="DP93" i="29"/>
  <c r="DM93" i="29"/>
  <c r="DJ93" i="29"/>
  <c r="DG93" i="29"/>
  <c r="DC93" i="29"/>
  <c r="CZ93" i="29"/>
  <c r="CW93" i="29"/>
  <c r="CU93" i="29"/>
  <c r="CS93" i="29"/>
  <c r="CQ93" i="29"/>
  <c r="CO93" i="29"/>
  <c r="CM93" i="29"/>
  <c r="CK93" i="29"/>
  <c r="CH93" i="29"/>
  <c r="CF93" i="29"/>
  <c r="CC93" i="29"/>
  <c r="BZ93" i="29"/>
  <c r="BW93" i="29"/>
  <c r="BT93" i="29"/>
  <c r="BQ93" i="29"/>
  <c r="BO93" i="29"/>
  <c r="BM93" i="29"/>
  <c r="BK93" i="29"/>
  <c r="BH93" i="29"/>
  <c r="BE93" i="29"/>
  <c r="BC93" i="29"/>
  <c r="AU93" i="29"/>
  <c r="AS93" i="29"/>
  <c r="AP93" i="29"/>
  <c r="AN93" i="29"/>
  <c r="AK93" i="29"/>
  <c r="AI93" i="29"/>
  <c r="AG93" i="29"/>
  <c r="AE93" i="29"/>
  <c r="AC93" i="29"/>
  <c r="Z93" i="29"/>
  <c r="V93" i="29"/>
  <c r="T93" i="29"/>
  <c r="P93" i="29"/>
  <c r="L93" i="29"/>
  <c r="EF102" i="29"/>
  <c r="EC102" i="29"/>
  <c r="DZ102" i="29"/>
  <c r="DV102" i="29"/>
  <c r="DR102" i="29"/>
  <c r="DP102" i="29"/>
  <c r="DM102" i="29"/>
  <c r="DJ102" i="29"/>
  <c r="DG102" i="29"/>
  <c r="DC102" i="29"/>
  <c r="CZ102" i="29"/>
  <c r="CW102" i="29"/>
  <c r="CU102" i="29"/>
  <c r="CS102" i="29"/>
  <c r="CQ102" i="29"/>
  <c r="CO102" i="29"/>
  <c r="CM102" i="29"/>
  <c r="CK102" i="29"/>
  <c r="CH102" i="29"/>
  <c r="CF102" i="29"/>
  <c r="CC102" i="29"/>
  <c r="BZ102" i="29"/>
  <c r="BW102" i="29"/>
  <c r="BT102" i="29"/>
  <c r="BQ102" i="29"/>
  <c r="BO102" i="29"/>
  <c r="BM102" i="29"/>
  <c r="BK102" i="29"/>
  <c r="BH102" i="29"/>
  <c r="BE102" i="29"/>
  <c r="BC102" i="29"/>
  <c r="AU102" i="29"/>
  <c r="AS102" i="29"/>
  <c r="AP102" i="29"/>
  <c r="AN102" i="29"/>
  <c r="AK102" i="29"/>
  <c r="AI102" i="29"/>
  <c r="AG102" i="29"/>
  <c r="AE102" i="29"/>
  <c r="AC102" i="29"/>
  <c r="Z102" i="29"/>
  <c r="V102" i="29"/>
  <c r="T102" i="29"/>
  <c r="P102" i="29"/>
  <c r="L102" i="29"/>
  <c r="EF281" i="29"/>
  <c r="EC281" i="29"/>
  <c r="DZ281" i="29"/>
  <c r="DV281" i="29"/>
  <c r="DR281" i="29"/>
  <c r="DP281" i="29"/>
  <c r="DM281" i="29"/>
  <c r="DJ281" i="29"/>
  <c r="DG281" i="29"/>
  <c r="DC281" i="29"/>
  <c r="CZ281" i="29"/>
  <c r="CW281" i="29"/>
  <c r="CU281" i="29"/>
  <c r="CS281" i="29"/>
  <c r="CQ281" i="29"/>
  <c r="CO281" i="29"/>
  <c r="CM281" i="29"/>
  <c r="CK281" i="29"/>
  <c r="CH281" i="29"/>
  <c r="CF281" i="29"/>
  <c r="CC281" i="29"/>
  <c r="BZ281" i="29"/>
  <c r="BW281" i="29"/>
  <c r="BT281" i="29"/>
  <c r="BQ281" i="29"/>
  <c r="BO281" i="29"/>
  <c r="BM281" i="29"/>
  <c r="BK281" i="29"/>
  <c r="BH281" i="29"/>
  <c r="BE281" i="29"/>
  <c r="BC281" i="29"/>
  <c r="AU281" i="29"/>
  <c r="AS281" i="29"/>
  <c r="AP281" i="29"/>
  <c r="AN281" i="29"/>
  <c r="AK281" i="29"/>
  <c r="AI281" i="29"/>
  <c r="AG281" i="29"/>
  <c r="AE281" i="29"/>
  <c r="AC281" i="29"/>
  <c r="Z281" i="29"/>
  <c r="V281" i="29"/>
  <c r="T281" i="29"/>
  <c r="P281" i="29"/>
  <c r="L281" i="29"/>
  <c r="EF56" i="29"/>
  <c r="EC56" i="29"/>
  <c r="DZ56" i="29"/>
  <c r="DV56" i="29"/>
  <c r="DR56" i="29"/>
  <c r="DP56" i="29"/>
  <c r="DM56" i="29"/>
  <c r="DJ56" i="29"/>
  <c r="DG56" i="29"/>
  <c r="DC56" i="29"/>
  <c r="CZ56" i="29"/>
  <c r="CW56" i="29"/>
  <c r="CU56" i="29"/>
  <c r="CS56" i="29"/>
  <c r="CQ56" i="29"/>
  <c r="CO56" i="29"/>
  <c r="CM56" i="29"/>
  <c r="CK56" i="29"/>
  <c r="CH56" i="29"/>
  <c r="CF56" i="29"/>
  <c r="CC56" i="29"/>
  <c r="BZ56" i="29"/>
  <c r="BW56" i="29"/>
  <c r="BT56" i="29"/>
  <c r="BQ56" i="29"/>
  <c r="BO56" i="29"/>
  <c r="BM56" i="29"/>
  <c r="BK56" i="29"/>
  <c r="BH56" i="29"/>
  <c r="BE56" i="29"/>
  <c r="BC56" i="29"/>
  <c r="AU56" i="29"/>
  <c r="AS56" i="29"/>
  <c r="AP56" i="29"/>
  <c r="AN56" i="29"/>
  <c r="AK56" i="29"/>
  <c r="AI56" i="29"/>
  <c r="AG56" i="29"/>
  <c r="AE56" i="29"/>
  <c r="AC56" i="29"/>
  <c r="Z56" i="29"/>
  <c r="V56" i="29"/>
  <c r="T56" i="29"/>
  <c r="P56" i="29"/>
  <c r="L56" i="29"/>
  <c r="EF219" i="29"/>
  <c r="EC219" i="29"/>
  <c r="DZ219" i="29"/>
  <c r="DV219" i="29"/>
  <c r="DR219" i="29"/>
  <c r="DP219" i="29"/>
  <c r="DM219" i="29"/>
  <c r="DJ219" i="29"/>
  <c r="DG219" i="29"/>
  <c r="DC219" i="29"/>
  <c r="CZ219" i="29"/>
  <c r="CW219" i="29"/>
  <c r="CU219" i="29"/>
  <c r="CS219" i="29"/>
  <c r="CQ219" i="29"/>
  <c r="CO219" i="29"/>
  <c r="CM219" i="29"/>
  <c r="CK219" i="29"/>
  <c r="CH219" i="29"/>
  <c r="CF219" i="29"/>
  <c r="CC219" i="29"/>
  <c r="BZ219" i="29"/>
  <c r="BW219" i="29"/>
  <c r="BT219" i="29"/>
  <c r="BQ219" i="29"/>
  <c r="BO219" i="29"/>
  <c r="BM219" i="29"/>
  <c r="BK219" i="29"/>
  <c r="BH219" i="29"/>
  <c r="BE219" i="29"/>
  <c r="BC219" i="29"/>
  <c r="AU219" i="29"/>
  <c r="AS219" i="29"/>
  <c r="AP219" i="29"/>
  <c r="AN219" i="29"/>
  <c r="AK219" i="29"/>
  <c r="AI219" i="29"/>
  <c r="AG219" i="29"/>
  <c r="AE219" i="29"/>
  <c r="AC219" i="29"/>
  <c r="Z219" i="29"/>
  <c r="V219" i="29"/>
  <c r="T219" i="29"/>
  <c r="P219" i="29"/>
  <c r="L219" i="29"/>
  <c r="EF156" i="29"/>
  <c r="EC156" i="29"/>
  <c r="DZ156" i="29"/>
  <c r="DV156" i="29"/>
  <c r="DR156" i="29"/>
  <c r="DP156" i="29"/>
  <c r="DM156" i="29"/>
  <c r="DJ156" i="29"/>
  <c r="DG156" i="29"/>
  <c r="DC156" i="29"/>
  <c r="CZ156" i="29"/>
  <c r="CW156" i="29"/>
  <c r="CU156" i="29"/>
  <c r="CS156" i="29"/>
  <c r="CQ156" i="29"/>
  <c r="CO156" i="29"/>
  <c r="CM156" i="29"/>
  <c r="CK156" i="29"/>
  <c r="CH156" i="29"/>
  <c r="CF156" i="29"/>
  <c r="CC156" i="29"/>
  <c r="BZ156" i="29"/>
  <c r="BW156" i="29"/>
  <c r="BT156" i="29"/>
  <c r="BQ156" i="29"/>
  <c r="BO156" i="29"/>
  <c r="BM156" i="29"/>
  <c r="BK156" i="29"/>
  <c r="BH156" i="29"/>
  <c r="BE156" i="29"/>
  <c r="BC156" i="29"/>
  <c r="AU156" i="29"/>
  <c r="AS156" i="29"/>
  <c r="AP156" i="29"/>
  <c r="AN156" i="29"/>
  <c r="AK156" i="29"/>
  <c r="AI156" i="29"/>
  <c r="AG156" i="29"/>
  <c r="AE156" i="29"/>
  <c r="AC156" i="29"/>
  <c r="Z156" i="29"/>
  <c r="V156" i="29"/>
  <c r="T156" i="29"/>
  <c r="P156" i="29"/>
  <c r="L156" i="29"/>
  <c r="EF166" i="29"/>
  <c r="EC166" i="29"/>
  <c r="DZ166" i="29"/>
  <c r="DV166" i="29"/>
  <c r="DR166" i="29"/>
  <c r="DP166" i="29"/>
  <c r="DM166" i="29"/>
  <c r="DJ166" i="29"/>
  <c r="DG166" i="29"/>
  <c r="DC166" i="29"/>
  <c r="CZ166" i="29"/>
  <c r="CW166" i="29"/>
  <c r="CU166" i="29"/>
  <c r="CS166" i="29"/>
  <c r="CQ166" i="29"/>
  <c r="CO166" i="29"/>
  <c r="CM166" i="29"/>
  <c r="CK166" i="29"/>
  <c r="CH166" i="29"/>
  <c r="CF166" i="29"/>
  <c r="CC166" i="29"/>
  <c r="BZ166" i="29"/>
  <c r="BW166" i="29"/>
  <c r="BT166" i="29"/>
  <c r="BQ166" i="29"/>
  <c r="BO166" i="29"/>
  <c r="BM166" i="29"/>
  <c r="BK166" i="29"/>
  <c r="BH166" i="29"/>
  <c r="BE166" i="29"/>
  <c r="BC166" i="29"/>
  <c r="AU166" i="29"/>
  <c r="AS166" i="29"/>
  <c r="AP166" i="29"/>
  <c r="AN166" i="29"/>
  <c r="AK166" i="29"/>
  <c r="AI166" i="29"/>
  <c r="AG166" i="29"/>
  <c r="AE166" i="29"/>
  <c r="AC166" i="29"/>
  <c r="Z166" i="29"/>
  <c r="V166" i="29"/>
  <c r="T166" i="29"/>
  <c r="P166" i="29"/>
  <c r="L166" i="29"/>
  <c r="EF187" i="29"/>
  <c r="EC187" i="29"/>
  <c r="DZ187" i="29"/>
  <c r="DV187" i="29"/>
  <c r="DR187" i="29"/>
  <c r="DP187" i="29"/>
  <c r="DM187" i="29"/>
  <c r="DJ187" i="29"/>
  <c r="DG187" i="29"/>
  <c r="DC187" i="29"/>
  <c r="CZ187" i="29"/>
  <c r="CU187" i="29"/>
  <c r="CO187" i="29"/>
  <c r="CM187" i="29"/>
  <c r="CK187" i="29"/>
  <c r="CH187" i="29"/>
  <c r="CF187" i="29"/>
  <c r="CC187" i="29"/>
  <c r="BZ187" i="29"/>
  <c r="BW187" i="29"/>
  <c r="BT187" i="29"/>
  <c r="BQ187" i="29"/>
  <c r="BO187" i="29"/>
  <c r="BM187" i="29"/>
  <c r="BK187" i="29"/>
  <c r="BH187" i="29"/>
  <c r="BE187" i="29"/>
  <c r="BC187" i="29"/>
  <c r="AU187" i="29"/>
  <c r="AS187" i="29"/>
  <c r="AP187" i="29"/>
  <c r="AN187" i="29"/>
  <c r="AK187" i="29"/>
  <c r="AI187" i="29"/>
  <c r="AG187" i="29"/>
  <c r="AE187" i="29"/>
  <c r="AC187" i="29"/>
  <c r="Z187" i="29"/>
  <c r="V187" i="29"/>
  <c r="T187" i="29"/>
  <c r="P187" i="29"/>
  <c r="L187" i="29"/>
  <c r="EF88" i="29"/>
  <c r="EG88" i="29" s="1"/>
  <c r="EC88" i="29"/>
  <c r="DZ88" i="29"/>
  <c r="DV88" i="29"/>
  <c r="DR88" i="29"/>
  <c r="DP88" i="29"/>
  <c r="DM88" i="29"/>
  <c r="DJ88" i="29"/>
  <c r="DG88" i="29"/>
  <c r="DC88" i="29"/>
  <c r="CZ88" i="29"/>
  <c r="CW88" i="29"/>
  <c r="CU88" i="29"/>
  <c r="CS88" i="29"/>
  <c r="CQ88" i="29"/>
  <c r="CO88" i="29"/>
  <c r="CM88" i="29"/>
  <c r="CK88" i="29"/>
  <c r="CH88" i="29"/>
  <c r="CF88" i="29"/>
  <c r="CC88" i="29"/>
  <c r="BZ88" i="29"/>
  <c r="BW88" i="29"/>
  <c r="BT88" i="29"/>
  <c r="BQ88" i="29"/>
  <c r="BO88" i="29"/>
  <c r="BM88" i="29"/>
  <c r="BK88" i="29"/>
  <c r="BH88" i="29"/>
  <c r="BE88" i="29"/>
  <c r="BC88" i="29"/>
  <c r="AU88" i="29"/>
  <c r="AS88" i="29"/>
  <c r="AP88" i="29"/>
  <c r="AN88" i="29"/>
  <c r="AK88" i="29"/>
  <c r="AI88" i="29"/>
  <c r="AZ88" i="29" s="1"/>
  <c r="AG88" i="29"/>
  <c r="AE88" i="29"/>
  <c r="AC88" i="29"/>
  <c r="Z88" i="29"/>
  <c r="V88" i="29"/>
  <c r="T88" i="29"/>
  <c r="P88" i="29"/>
  <c r="L88" i="29"/>
  <c r="EF30" i="29"/>
  <c r="EC30" i="29"/>
  <c r="DZ30" i="29"/>
  <c r="DV30" i="29"/>
  <c r="EG30" i="29" s="1"/>
  <c r="DR30" i="29"/>
  <c r="DP30" i="29"/>
  <c r="DM30" i="29"/>
  <c r="DJ30" i="29"/>
  <c r="DG30" i="29"/>
  <c r="DC30" i="29"/>
  <c r="CZ30" i="29"/>
  <c r="CW30" i="29"/>
  <c r="CU30" i="29"/>
  <c r="CS30" i="29"/>
  <c r="CQ30" i="29"/>
  <c r="CO30" i="29"/>
  <c r="CM30" i="29"/>
  <c r="CK30" i="29"/>
  <c r="CH30" i="29"/>
  <c r="CF30" i="29"/>
  <c r="CC30" i="29"/>
  <c r="BZ30" i="29"/>
  <c r="BW30" i="29"/>
  <c r="BT30" i="29"/>
  <c r="BQ30" i="29"/>
  <c r="BO30" i="29"/>
  <c r="BM30" i="29"/>
  <c r="BK30" i="29"/>
  <c r="BH30" i="29"/>
  <c r="BE30" i="29"/>
  <c r="BC30" i="29"/>
  <c r="AU30" i="29"/>
  <c r="AS30" i="29"/>
  <c r="AP30" i="29"/>
  <c r="AN30" i="29"/>
  <c r="AK30" i="29"/>
  <c r="AI30" i="29"/>
  <c r="AG30" i="29"/>
  <c r="AE30" i="29"/>
  <c r="AC30" i="29"/>
  <c r="Z30" i="29"/>
  <c r="V30" i="29"/>
  <c r="T30" i="29"/>
  <c r="P30" i="29"/>
  <c r="L30" i="29"/>
  <c r="EF134" i="29"/>
  <c r="EC134" i="29"/>
  <c r="DZ134" i="29"/>
  <c r="DV134" i="29"/>
  <c r="DR134" i="29"/>
  <c r="DP134" i="29"/>
  <c r="DM134" i="29"/>
  <c r="DJ134" i="29"/>
  <c r="DG134" i="29"/>
  <c r="DC134" i="29"/>
  <c r="CZ134" i="29"/>
  <c r="CW134" i="29"/>
  <c r="CU134" i="29"/>
  <c r="CS134" i="29"/>
  <c r="CQ134" i="29"/>
  <c r="CO134" i="29"/>
  <c r="CM134" i="29"/>
  <c r="CK134" i="29"/>
  <c r="CH134" i="29"/>
  <c r="CF134" i="29"/>
  <c r="CC134" i="29"/>
  <c r="BZ134" i="29"/>
  <c r="BW134" i="29"/>
  <c r="BT134" i="29"/>
  <c r="BQ134" i="29"/>
  <c r="BO134" i="29"/>
  <c r="BM134" i="29"/>
  <c r="BK134" i="29"/>
  <c r="BH134" i="29"/>
  <c r="BE134" i="29"/>
  <c r="BC134" i="29"/>
  <c r="AU134" i="29"/>
  <c r="AS134" i="29"/>
  <c r="AP134" i="29"/>
  <c r="AN134" i="29"/>
  <c r="AK134" i="29"/>
  <c r="AI134" i="29"/>
  <c r="AG134" i="29"/>
  <c r="AE134" i="29"/>
  <c r="AZ134" i="29" s="1"/>
  <c r="AC134" i="29"/>
  <c r="Z134" i="29"/>
  <c r="V134" i="29"/>
  <c r="T134" i="29"/>
  <c r="P134" i="29"/>
  <c r="L134" i="29"/>
  <c r="EF44" i="29"/>
  <c r="EC44" i="29"/>
  <c r="EG44" i="29" s="1"/>
  <c r="DZ44" i="29"/>
  <c r="DV44" i="29"/>
  <c r="DR44" i="29"/>
  <c r="DP44" i="29"/>
  <c r="DM44" i="29"/>
  <c r="DJ44" i="29"/>
  <c r="DG44" i="29"/>
  <c r="DC44" i="29"/>
  <c r="CZ44" i="29"/>
  <c r="CW44" i="29"/>
  <c r="CU44" i="29"/>
  <c r="CS44" i="29"/>
  <c r="CQ44" i="29"/>
  <c r="CO44" i="29"/>
  <c r="CM44" i="29"/>
  <c r="CK44" i="29"/>
  <c r="CH44" i="29"/>
  <c r="CF44" i="29"/>
  <c r="CC44" i="29"/>
  <c r="BZ44" i="29"/>
  <c r="BW44" i="29"/>
  <c r="BT44" i="29"/>
  <c r="BQ44" i="29"/>
  <c r="BO44" i="29"/>
  <c r="BM44" i="29"/>
  <c r="BK44" i="29"/>
  <c r="BH44" i="29"/>
  <c r="BE44" i="29"/>
  <c r="BC44" i="29"/>
  <c r="AU44" i="29"/>
  <c r="AS44" i="29"/>
  <c r="AP44" i="29"/>
  <c r="AN44" i="29"/>
  <c r="AK44" i="29"/>
  <c r="AI44" i="29"/>
  <c r="AG44" i="29"/>
  <c r="AZ44" i="29" s="1"/>
  <c r="AE44" i="29"/>
  <c r="AC44" i="29"/>
  <c r="Z44" i="29"/>
  <c r="V44" i="29"/>
  <c r="T44" i="29"/>
  <c r="P44" i="29"/>
  <c r="L44" i="29"/>
  <c r="EF211" i="29"/>
  <c r="EG211" i="29" s="1"/>
  <c r="EC211" i="29"/>
  <c r="DZ211" i="29"/>
  <c r="DV211" i="29"/>
  <c r="DR211" i="29"/>
  <c r="DP211" i="29"/>
  <c r="DM211" i="29"/>
  <c r="DJ211" i="29"/>
  <c r="DG211" i="29"/>
  <c r="DC211" i="29"/>
  <c r="CZ211" i="29"/>
  <c r="CW211" i="29"/>
  <c r="CU211" i="29"/>
  <c r="CS211" i="29"/>
  <c r="CQ211" i="29"/>
  <c r="CO211" i="29"/>
  <c r="CM211" i="29"/>
  <c r="CK211" i="29"/>
  <c r="CH211" i="29"/>
  <c r="CF211" i="29"/>
  <c r="CC211" i="29"/>
  <c r="BZ211" i="29"/>
  <c r="BW211" i="29"/>
  <c r="BT211" i="29"/>
  <c r="BQ211" i="29"/>
  <c r="BO211" i="29"/>
  <c r="BM211" i="29"/>
  <c r="BK211" i="29"/>
  <c r="BH211" i="29"/>
  <c r="BE211" i="29"/>
  <c r="BC211" i="29"/>
  <c r="AU211" i="29"/>
  <c r="AS211" i="29"/>
  <c r="AP211" i="29"/>
  <c r="AN211" i="29"/>
  <c r="AK211" i="29"/>
  <c r="AI211" i="29"/>
  <c r="AZ211" i="29" s="1"/>
  <c r="AG211" i="29"/>
  <c r="AE211" i="29"/>
  <c r="AC211" i="29"/>
  <c r="Z211" i="29"/>
  <c r="V211" i="29"/>
  <c r="T211" i="29"/>
  <c r="P211" i="29"/>
  <c r="L211" i="29"/>
  <c r="EF16" i="29"/>
  <c r="EC16" i="29"/>
  <c r="DZ16" i="29"/>
  <c r="DV16" i="29"/>
  <c r="EG16" i="29" s="1"/>
  <c r="DR16" i="29"/>
  <c r="DP16" i="29"/>
  <c r="DM16" i="29"/>
  <c r="DJ16" i="29"/>
  <c r="DG16" i="29"/>
  <c r="DC16" i="29"/>
  <c r="CZ16" i="29"/>
  <c r="CW16" i="29"/>
  <c r="CU16" i="29"/>
  <c r="CS16" i="29"/>
  <c r="CQ16" i="29"/>
  <c r="CO16" i="29"/>
  <c r="CM16" i="29"/>
  <c r="CK16" i="29"/>
  <c r="CH16" i="29"/>
  <c r="CF16" i="29"/>
  <c r="CC16" i="29"/>
  <c r="BZ16" i="29"/>
  <c r="BW16" i="29"/>
  <c r="BT16" i="29"/>
  <c r="BQ16" i="29"/>
  <c r="BO16" i="29"/>
  <c r="BM16" i="29"/>
  <c r="BK16" i="29"/>
  <c r="BH16" i="29"/>
  <c r="BE16" i="29"/>
  <c r="BC16" i="29"/>
  <c r="AU16" i="29"/>
  <c r="AS16" i="29"/>
  <c r="AP16" i="29"/>
  <c r="AN16" i="29"/>
  <c r="AK16" i="29"/>
  <c r="AI16" i="29"/>
  <c r="AG16" i="29"/>
  <c r="AE16" i="29"/>
  <c r="AC16" i="29"/>
  <c r="AZ16" i="29" s="1"/>
  <c r="Z16" i="29"/>
  <c r="V16" i="29"/>
  <c r="T16" i="29"/>
  <c r="P16" i="29"/>
  <c r="L16" i="29"/>
  <c r="EF245" i="29"/>
  <c r="EC245" i="29"/>
  <c r="DZ245" i="29"/>
  <c r="DV245" i="29"/>
  <c r="DR245" i="29"/>
  <c r="DP245" i="29"/>
  <c r="DM245" i="29"/>
  <c r="DJ245" i="29"/>
  <c r="DG245" i="29"/>
  <c r="DC245" i="29"/>
  <c r="CZ245" i="29"/>
  <c r="DD245" i="29" s="1"/>
  <c r="CW245" i="29"/>
  <c r="CU245" i="29"/>
  <c r="CS245" i="29"/>
  <c r="CQ245" i="29"/>
  <c r="CO245" i="29"/>
  <c r="CM245" i="29"/>
  <c r="CK245" i="29"/>
  <c r="CH245" i="29"/>
  <c r="CF245" i="29"/>
  <c r="CC245" i="29"/>
  <c r="BZ245" i="29"/>
  <c r="BW245" i="29"/>
  <c r="BT245" i="29"/>
  <c r="BQ245" i="29"/>
  <c r="BO245" i="29"/>
  <c r="BM245" i="29"/>
  <c r="BK245" i="29"/>
  <c r="BH245" i="29"/>
  <c r="BE245" i="29"/>
  <c r="BC245" i="29"/>
  <c r="AU245" i="29"/>
  <c r="AS245" i="29"/>
  <c r="AP245" i="29"/>
  <c r="AN245" i="29"/>
  <c r="AK245" i="29"/>
  <c r="AI245" i="29"/>
  <c r="AG245" i="29"/>
  <c r="AE245" i="29"/>
  <c r="AZ245" i="29" s="1"/>
  <c r="AC245" i="29"/>
  <c r="Z245" i="29"/>
  <c r="V245" i="29"/>
  <c r="T245" i="29"/>
  <c r="P245" i="29"/>
  <c r="L245" i="29"/>
  <c r="EF132" i="29"/>
  <c r="EC132" i="29"/>
  <c r="EG132" i="29" s="1"/>
  <c r="DZ132" i="29"/>
  <c r="DV132" i="29"/>
  <c r="DR132" i="29"/>
  <c r="DP132" i="29"/>
  <c r="DM132" i="29"/>
  <c r="DJ132" i="29"/>
  <c r="DG132" i="29"/>
  <c r="DC132" i="29"/>
  <c r="CZ132" i="29"/>
  <c r="CW132" i="29"/>
  <c r="CU132" i="29"/>
  <c r="CS132" i="29"/>
  <c r="CQ132" i="29"/>
  <c r="CO132" i="29"/>
  <c r="CM132" i="29"/>
  <c r="CK132" i="29"/>
  <c r="CH132" i="29"/>
  <c r="CF132" i="29"/>
  <c r="CC132" i="29"/>
  <c r="BZ132" i="29"/>
  <c r="BW132" i="29"/>
  <c r="BT132" i="29"/>
  <c r="BQ132" i="29"/>
  <c r="BO132" i="29"/>
  <c r="BM132" i="29"/>
  <c r="BK132" i="29"/>
  <c r="BH132" i="29"/>
  <c r="BE132" i="29"/>
  <c r="BC132" i="29"/>
  <c r="AU132" i="29"/>
  <c r="AS132" i="29"/>
  <c r="AP132" i="29"/>
  <c r="AN132" i="29"/>
  <c r="AK132" i="29"/>
  <c r="AI132" i="29"/>
  <c r="AG132" i="29"/>
  <c r="AZ132" i="29" s="1"/>
  <c r="AE132" i="29"/>
  <c r="AC132" i="29"/>
  <c r="Z132" i="29"/>
  <c r="V132" i="29"/>
  <c r="T132" i="29"/>
  <c r="P132" i="29"/>
  <c r="L132" i="29"/>
  <c r="EF151" i="29"/>
  <c r="EG151" i="29" s="1"/>
  <c r="EC151" i="29"/>
  <c r="DZ151" i="29"/>
  <c r="DV151" i="29"/>
  <c r="DR151" i="29"/>
  <c r="DP151" i="29"/>
  <c r="DM151" i="29"/>
  <c r="DJ151" i="29"/>
  <c r="DG151" i="29"/>
  <c r="DC151" i="29"/>
  <c r="CZ151" i="29"/>
  <c r="CW151" i="29"/>
  <c r="CU151" i="29"/>
  <c r="CS151" i="29"/>
  <c r="CQ151" i="29"/>
  <c r="CO151" i="29"/>
  <c r="CM151" i="29"/>
  <c r="CK151" i="29"/>
  <c r="CH151" i="29"/>
  <c r="CF151" i="29"/>
  <c r="CC151" i="29"/>
  <c r="BZ151" i="29"/>
  <c r="BW151" i="29"/>
  <c r="BT151" i="29"/>
  <c r="BQ151" i="29"/>
  <c r="BO151" i="29"/>
  <c r="BM151" i="29"/>
  <c r="BK151" i="29"/>
  <c r="BH151" i="29"/>
  <c r="BE151" i="29"/>
  <c r="BC151" i="29"/>
  <c r="AU151" i="29"/>
  <c r="AS151" i="29"/>
  <c r="AP151" i="29"/>
  <c r="AN151" i="29"/>
  <c r="AK151" i="29"/>
  <c r="AI151" i="29"/>
  <c r="AZ151" i="29" s="1"/>
  <c r="AG151" i="29"/>
  <c r="AE151" i="29"/>
  <c r="AC151" i="29"/>
  <c r="Z151" i="29"/>
  <c r="V151" i="29"/>
  <c r="T151" i="29"/>
  <c r="P151" i="29"/>
  <c r="L151" i="29"/>
  <c r="EF71" i="29"/>
  <c r="EC71" i="29"/>
  <c r="DZ71" i="29"/>
  <c r="DV71" i="29"/>
  <c r="EG71" i="29" s="1"/>
  <c r="DR71" i="29"/>
  <c r="DP71" i="29"/>
  <c r="DM71" i="29"/>
  <c r="DJ71" i="29"/>
  <c r="DG71" i="29"/>
  <c r="DC71" i="29"/>
  <c r="CZ71" i="29"/>
  <c r="CW71" i="29"/>
  <c r="CU71" i="29"/>
  <c r="CS71" i="29"/>
  <c r="CQ71" i="29"/>
  <c r="CO71" i="29"/>
  <c r="CM71" i="29"/>
  <c r="CK71" i="29"/>
  <c r="CH71" i="29"/>
  <c r="CF71" i="29"/>
  <c r="CC71" i="29"/>
  <c r="BZ71" i="29"/>
  <c r="BW71" i="29"/>
  <c r="BT71" i="29"/>
  <c r="BQ71" i="29"/>
  <c r="BO71" i="29"/>
  <c r="BM71" i="29"/>
  <c r="BK71" i="29"/>
  <c r="BH71" i="29"/>
  <c r="BE71" i="29"/>
  <c r="BC71" i="29"/>
  <c r="AU71" i="29"/>
  <c r="AS71" i="29"/>
  <c r="AP71" i="29"/>
  <c r="AN71" i="29"/>
  <c r="AK71" i="29"/>
  <c r="AI71" i="29"/>
  <c r="AG71" i="29"/>
  <c r="AE71" i="29"/>
  <c r="AC71" i="29"/>
  <c r="AZ71" i="29" s="1"/>
  <c r="Z71" i="29"/>
  <c r="V71" i="29"/>
  <c r="T71" i="29"/>
  <c r="P71" i="29"/>
  <c r="L71" i="29"/>
  <c r="EF273" i="29"/>
  <c r="EC273" i="29"/>
  <c r="DZ273" i="29"/>
  <c r="DV273" i="29"/>
  <c r="DR273" i="29"/>
  <c r="DP273" i="29"/>
  <c r="DM273" i="29"/>
  <c r="DJ273" i="29"/>
  <c r="DG273" i="29"/>
  <c r="DC273" i="29"/>
  <c r="CZ273" i="29"/>
  <c r="CW273" i="29"/>
  <c r="CU273" i="29"/>
  <c r="CS273" i="29"/>
  <c r="CQ273" i="29"/>
  <c r="CO273" i="29"/>
  <c r="CM273" i="29"/>
  <c r="CK273" i="29"/>
  <c r="CH273" i="29"/>
  <c r="CF273" i="29"/>
  <c r="CC273" i="29"/>
  <c r="BZ273" i="29"/>
  <c r="BW273" i="29"/>
  <c r="BT273" i="29"/>
  <c r="BQ273" i="29"/>
  <c r="BO273" i="29"/>
  <c r="BM273" i="29"/>
  <c r="BK273" i="29"/>
  <c r="BH273" i="29"/>
  <c r="BE273" i="29"/>
  <c r="BC273" i="29"/>
  <c r="AU273" i="29"/>
  <c r="AS273" i="29"/>
  <c r="AP273" i="29"/>
  <c r="AN273" i="29"/>
  <c r="AK273" i="29"/>
  <c r="AI273" i="29"/>
  <c r="AG273" i="29"/>
  <c r="AE273" i="29"/>
  <c r="AZ273" i="29" s="1"/>
  <c r="AC273" i="29"/>
  <c r="Z273" i="29"/>
  <c r="V273" i="29"/>
  <c r="T273" i="29"/>
  <c r="P273" i="29"/>
  <c r="L273" i="29"/>
  <c r="EF11" i="29"/>
  <c r="EC11" i="29"/>
  <c r="EG11" i="29" s="1"/>
  <c r="DZ11" i="29"/>
  <c r="DV11" i="29"/>
  <c r="DR11" i="29"/>
  <c r="DP11" i="29"/>
  <c r="DM11" i="29"/>
  <c r="DJ11" i="29"/>
  <c r="DG11" i="29"/>
  <c r="DC11" i="29"/>
  <c r="CZ11" i="29"/>
  <c r="CW11" i="29"/>
  <c r="CU11" i="29"/>
  <c r="CS11" i="29"/>
  <c r="CQ11" i="29"/>
  <c r="CO11" i="29"/>
  <c r="CM11" i="29"/>
  <c r="CK11" i="29"/>
  <c r="CH11" i="29"/>
  <c r="CF11" i="29"/>
  <c r="CC11" i="29"/>
  <c r="BZ11" i="29"/>
  <c r="BW11" i="29"/>
  <c r="BT11" i="29"/>
  <c r="BQ11" i="29"/>
  <c r="BO11" i="29"/>
  <c r="BM11" i="29"/>
  <c r="BK11" i="29"/>
  <c r="BH11" i="29"/>
  <c r="BE11" i="29"/>
  <c r="BC11" i="29"/>
  <c r="AU11" i="29"/>
  <c r="AS11" i="29"/>
  <c r="AP11" i="29"/>
  <c r="AN11" i="29"/>
  <c r="AK11" i="29"/>
  <c r="AI11" i="29"/>
  <c r="AG11" i="29"/>
  <c r="AZ11" i="29" s="1"/>
  <c r="AE11" i="29"/>
  <c r="AC11" i="29"/>
  <c r="Z11" i="29"/>
  <c r="V11" i="29"/>
  <c r="T11" i="29"/>
  <c r="P11" i="29"/>
  <c r="L11" i="29"/>
  <c r="EF117" i="29"/>
  <c r="EG117" i="29" s="1"/>
  <c r="EC117" i="29"/>
  <c r="DZ117" i="29"/>
  <c r="DV117" i="29"/>
  <c r="DR117" i="29"/>
  <c r="DP117" i="29"/>
  <c r="DM117" i="29"/>
  <c r="DJ117" i="29"/>
  <c r="DG117" i="29"/>
  <c r="DC117" i="29"/>
  <c r="CZ117" i="29"/>
  <c r="CW117" i="29"/>
  <c r="CU117" i="29"/>
  <c r="CS117" i="29"/>
  <c r="CQ117" i="29"/>
  <c r="CO117" i="29"/>
  <c r="CM117" i="29"/>
  <c r="CK117" i="29"/>
  <c r="CF117" i="29"/>
  <c r="CC117" i="29"/>
  <c r="BZ117" i="29"/>
  <c r="BW117" i="29"/>
  <c r="BT117" i="29"/>
  <c r="BQ117" i="29"/>
  <c r="BO117" i="29"/>
  <c r="BM117" i="29"/>
  <c r="BK117" i="29"/>
  <c r="BH117" i="29"/>
  <c r="BE117" i="29"/>
  <c r="BC117" i="29"/>
  <c r="AU117" i="29"/>
  <c r="AS117" i="29"/>
  <c r="AP117" i="29"/>
  <c r="AN117" i="29"/>
  <c r="AK117" i="29"/>
  <c r="AI117" i="29"/>
  <c r="AG117" i="29"/>
  <c r="AZ117" i="29" s="1"/>
  <c r="AE117" i="29"/>
  <c r="AC117" i="29"/>
  <c r="Z117" i="29"/>
  <c r="V117" i="29"/>
  <c r="T117" i="29"/>
  <c r="P117" i="29"/>
  <c r="L117" i="29"/>
  <c r="EF195" i="29"/>
  <c r="EG195" i="29" s="1"/>
  <c r="EC195" i="29"/>
  <c r="DZ195" i="29"/>
  <c r="DV195" i="29"/>
  <c r="DR195" i="29"/>
  <c r="DP195" i="29"/>
  <c r="DM195" i="29"/>
  <c r="DJ195" i="29"/>
  <c r="DG195" i="29"/>
  <c r="DC195" i="29"/>
  <c r="CZ195" i="29"/>
  <c r="CW195" i="29"/>
  <c r="CU195" i="29"/>
  <c r="CS195" i="29"/>
  <c r="CQ195" i="29"/>
  <c r="CO195" i="29"/>
  <c r="CM195" i="29"/>
  <c r="CK195" i="29"/>
  <c r="CH195" i="29"/>
  <c r="CF195" i="29"/>
  <c r="CC195" i="29"/>
  <c r="BZ195" i="29"/>
  <c r="BW195" i="29"/>
  <c r="BT195" i="29"/>
  <c r="BQ195" i="29"/>
  <c r="BO195" i="29"/>
  <c r="BM195" i="29"/>
  <c r="BK195" i="29"/>
  <c r="BH195" i="29"/>
  <c r="BE195" i="29"/>
  <c r="BC195" i="29"/>
  <c r="AU195" i="29"/>
  <c r="AS195" i="29"/>
  <c r="AP195" i="29"/>
  <c r="AN195" i="29"/>
  <c r="AK195" i="29"/>
  <c r="AI195" i="29"/>
  <c r="AZ195" i="29" s="1"/>
  <c r="AG195" i="29"/>
  <c r="AE195" i="29"/>
  <c r="AC195" i="29"/>
  <c r="Z195" i="29"/>
  <c r="V195" i="29"/>
  <c r="T195" i="29"/>
  <c r="P195" i="29"/>
  <c r="L195" i="29"/>
  <c r="EF190" i="29"/>
  <c r="EC190" i="29"/>
  <c r="DZ190" i="29"/>
  <c r="DV190" i="29"/>
  <c r="DR190" i="29"/>
  <c r="DP190" i="29"/>
  <c r="DM190" i="29"/>
  <c r="DJ190" i="29"/>
  <c r="DG190" i="29"/>
  <c r="DC190" i="29"/>
  <c r="CZ190" i="29"/>
  <c r="CW190" i="29"/>
  <c r="CU190" i="29"/>
  <c r="CS190" i="29"/>
  <c r="CQ190" i="29"/>
  <c r="CO190" i="29"/>
  <c r="CM190" i="29"/>
  <c r="CK190" i="29"/>
  <c r="CH190" i="29"/>
  <c r="CF190" i="29"/>
  <c r="CC190" i="29"/>
  <c r="BZ190" i="29"/>
  <c r="BW190" i="29"/>
  <c r="BT190" i="29"/>
  <c r="BQ190" i="29"/>
  <c r="BO190" i="29"/>
  <c r="BM190" i="29"/>
  <c r="BK190" i="29"/>
  <c r="BH190" i="29"/>
  <c r="BE190" i="29"/>
  <c r="BC190" i="29"/>
  <c r="AU190" i="29"/>
  <c r="AS190" i="29"/>
  <c r="AP190" i="29"/>
  <c r="AN190" i="29"/>
  <c r="AK190" i="29"/>
  <c r="AI190" i="29"/>
  <c r="AG190" i="29"/>
  <c r="AE190" i="29"/>
  <c r="AC190" i="29"/>
  <c r="AZ190" i="29" s="1"/>
  <c r="Z190" i="29"/>
  <c r="V190" i="29"/>
  <c r="T190" i="29"/>
  <c r="P190" i="29"/>
  <c r="L190" i="29"/>
  <c r="EF100" i="29"/>
  <c r="EC100" i="29"/>
  <c r="DZ100" i="29"/>
  <c r="EG100" i="29" s="1"/>
  <c r="DV100" i="29"/>
  <c r="DR100" i="29"/>
  <c r="DP100" i="29"/>
  <c r="DM100" i="29"/>
  <c r="DJ100" i="29"/>
  <c r="DG100" i="29"/>
  <c r="DC100" i="29"/>
  <c r="CZ100" i="29"/>
  <c r="CW100" i="29"/>
  <c r="CU100" i="29"/>
  <c r="CS100" i="29"/>
  <c r="CQ100" i="29"/>
  <c r="CO100" i="29"/>
  <c r="CM100" i="29"/>
  <c r="CK100" i="29"/>
  <c r="CH100" i="29"/>
  <c r="CF100" i="29"/>
  <c r="CC100" i="29"/>
  <c r="BZ100" i="29"/>
  <c r="BW100" i="29"/>
  <c r="BT100" i="29"/>
  <c r="BQ100" i="29"/>
  <c r="BO100" i="29"/>
  <c r="BM100" i="29"/>
  <c r="BK100" i="29"/>
  <c r="BH100" i="29"/>
  <c r="BE100" i="29"/>
  <c r="BC100" i="29"/>
  <c r="AU100" i="29"/>
  <c r="AS100" i="29"/>
  <c r="AP100" i="29"/>
  <c r="AN100" i="29"/>
  <c r="AK100" i="29"/>
  <c r="AI100" i="29"/>
  <c r="AG100" i="29"/>
  <c r="AE100" i="29"/>
  <c r="AZ100" i="29" s="1"/>
  <c r="AC100" i="29"/>
  <c r="Z100" i="29"/>
  <c r="V100" i="29"/>
  <c r="T100" i="29"/>
  <c r="P100" i="29"/>
  <c r="L100" i="29"/>
  <c r="EF60" i="29"/>
  <c r="EC60" i="29"/>
  <c r="DZ60" i="29"/>
  <c r="DV60" i="29"/>
  <c r="DR60" i="29"/>
  <c r="DP60" i="29"/>
  <c r="DM60" i="29"/>
  <c r="DJ60" i="29"/>
  <c r="DG60" i="29"/>
  <c r="DC60" i="29"/>
  <c r="CZ60" i="29"/>
  <c r="CW60" i="29"/>
  <c r="CU60" i="29"/>
  <c r="CS60" i="29"/>
  <c r="CQ60" i="29"/>
  <c r="CO60" i="29"/>
  <c r="CM60" i="29"/>
  <c r="CK60" i="29"/>
  <c r="CH60" i="29"/>
  <c r="CF60" i="29"/>
  <c r="CC60" i="29"/>
  <c r="BZ60" i="29"/>
  <c r="BW60" i="29"/>
  <c r="BT60" i="29"/>
  <c r="BQ60" i="29"/>
  <c r="BO60" i="29"/>
  <c r="BM60" i="29"/>
  <c r="BK60" i="29"/>
  <c r="BH60" i="29"/>
  <c r="BE60" i="29"/>
  <c r="BC60" i="29"/>
  <c r="AU60" i="29"/>
  <c r="AS60" i="29"/>
  <c r="AP60" i="29"/>
  <c r="AN60" i="29"/>
  <c r="AK60" i="29"/>
  <c r="AI60" i="29"/>
  <c r="AG60" i="29"/>
  <c r="AZ60" i="29" s="1"/>
  <c r="AE60" i="29"/>
  <c r="AC60" i="29"/>
  <c r="Z60" i="29"/>
  <c r="V60" i="29"/>
  <c r="T60" i="29"/>
  <c r="P60" i="29"/>
  <c r="L60" i="29"/>
  <c r="EF198" i="29"/>
  <c r="EG198" i="29" s="1"/>
  <c r="EC198" i="29"/>
  <c r="DZ198" i="29"/>
  <c r="DV198" i="29"/>
  <c r="DR198" i="29"/>
  <c r="DP198" i="29"/>
  <c r="DM198" i="29"/>
  <c r="DJ198" i="29"/>
  <c r="DG198" i="29"/>
  <c r="DC198" i="29"/>
  <c r="CZ198" i="29"/>
  <c r="CW198" i="29"/>
  <c r="CU198" i="29"/>
  <c r="CS198" i="29"/>
  <c r="CQ198" i="29"/>
  <c r="CO198" i="29"/>
  <c r="CM198" i="29"/>
  <c r="CK198" i="29"/>
  <c r="CH198" i="29"/>
  <c r="CF198" i="29"/>
  <c r="CC198" i="29"/>
  <c r="BZ198" i="29"/>
  <c r="BW198" i="29"/>
  <c r="BT198" i="29"/>
  <c r="BQ198" i="29"/>
  <c r="BO198" i="29"/>
  <c r="BM198" i="29"/>
  <c r="BK198" i="29"/>
  <c r="BH198" i="29"/>
  <c r="BE198" i="29"/>
  <c r="BC198" i="29"/>
  <c r="AU198" i="29"/>
  <c r="AS198" i="29"/>
  <c r="AP198" i="29"/>
  <c r="AN198" i="29"/>
  <c r="AK198" i="29"/>
  <c r="AI198" i="29"/>
  <c r="AZ198" i="29" s="1"/>
  <c r="AG198" i="29"/>
  <c r="AE198" i="29"/>
  <c r="AC198" i="29"/>
  <c r="Z198" i="29"/>
  <c r="V198" i="29"/>
  <c r="T198" i="29"/>
  <c r="P198" i="29"/>
  <c r="L198" i="29"/>
  <c r="EF208" i="29"/>
  <c r="EC208" i="29"/>
  <c r="DZ208" i="29"/>
  <c r="DV208" i="29"/>
  <c r="DR208" i="29"/>
  <c r="DP208" i="29"/>
  <c r="DM208" i="29"/>
  <c r="DJ208" i="29"/>
  <c r="DG208" i="29"/>
  <c r="DC208" i="29"/>
  <c r="CZ208" i="29"/>
  <c r="CW208" i="29"/>
  <c r="CU208" i="29"/>
  <c r="CS208" i="29"/>
  <c r="CQ208" i="29"/>
  <c r="CO208" i="29"/>
  <c r="CM208" i="29"/>
  <c r="CK208" i="29"/>
  <c r="CH208" i="29"/>
  <c r="CF208" i="29"/>
  <c r="CC208" i="29"/>
  <c r="BZ208" i="29"/>
  <c r="BW208" i="29"/>
  <c r="BT208" i="29"/>
  <c r="BQ208" i="29"/>
  <c r="BO208" i="29"/>
  <c r="BM208" i="29"/>
  <c r="BK208" i="29"/>
  <c r="BH208" i="29"/>
  <c r="BE208" i="29"/>
  <c r="BC208" i="29"/>
  <c r="AU208" i="29"/>
  <c r="AS208" i="29"/>
  <c r="AP208" i="29"/>
  <c r="AN208" i="29"/>
  <c r="AK208" i="29"/>
  <c r="AI208" i="29"/>
  <c r="AG208" i="29"/>
  <c r="AE208" i="29"/>
  <c r="AC208" i="29"/>
  <c r="AZ208" i="29" s="1"/>
  <c r="Z208" i="29"/>
  <c r="V208" i="29"/>
  <c r="T208" i="29"/>
  <c r="P208" i="29"/>
  <c r="L208" i="29"/>
  <c r="EF131" i="29"/>
  <c r="EC131" i="29"/>
  <c r="DZ131" i="29"/>
  <c r="EG131" i="29" s="1"/>
  <c r="DV131" i="29"/>
  <c r="DR131" i="29"/>
  <c r="DP131" i="29"/>
  <c r="DM131" i="29"/>
  <c r="DJ131" i="29"/>
  <c r="DG131" i="29"/>
  <c r="DC131" i="29"/>
  <c r="CZ131" i="29"/>
  <c r="CW131" i="29"/>
  <c r="CU131" i="29"/>
  <c r="CS131" i="29"/>
  <c r="CQ131" i="29"/>
  <c r="CO131" i="29"/>
  <c r="CM131" i="29"/>
  <c r="CK131" i="29"/>
  <c r="CH131" i="29"/>
  <c r="CF131" i="29"/>
  <c r="CC131" i="29"/>
  <c r="BZ131" i="29"/>
  <c r="BW131" i="29"/>
  <c r="BT131" i="29"/>
  <c r="BQ131" i="29"/>
  <c r="BO131" i="29"/>
  <c r="BM131" i="29"/>
  <c r="BK131" i="29"/>
  <c r="BH131" i="29"/>
  <c r="BE131" i="29"/>
  <c r="BC131" i="29"/>
  <c r="AU131" i="29"/>
  <c r="AS131" i="29"/>
  <c r="AP131" i="29"/>
  <c r="AN131" i="29"/>
  <c r="AK131" i="29"/>
  <c r="AI131" i="29"/>
  <c r="AG131" i="29"/>
  <c r="AE131" i="29"/>
  <c r="AZ131" i="29" s="1"/>
  <c r="AC131" i="29"/>
  <c r="Z131" i="29"/>
  <c r="V131" i="29"/>
  <c r="T131" i="29"/>
  <c r="P131" i="29"/>
  <c r="L131" i="29"/>
  <c r="EF4" i="29"/>
  <c r="EC4" i="29"/>
  <c r="DZ4" i="29"/>
  <c r="DV4" i="29"/>
  <c r="DR4" i="29"/>
  <c r="DP4" i="29"/>
  <c r="DM4" i="29"/>
  <c r="DJ4" i="29"/>
  <c r="DG4" i="29"/>
  <c r="DC4" i="29"/>
  <c r="CZ4" i="29"/>
  <c r="CW4" i="29"/>
  <c r="CU4" i="29"/>
  <c r="CS4" i="29"/>
  <c r="CQ4" i="29"/>
  <c r="CO4" i="29"/>
  <c r="CM4" i="29"/>
  <c r="CK4" i="29"/>
  <c r="CH4" i="29"/>
  <c r="CF4" i="29"/>
  <c r="CC4" i="29"/>
  <c r="BZ4" i="29"/>
  <c r="BW4" i="29"/>
  <c r="BT4" i="29"/>
  <c r="BQ4" i="29"/>
  <c r="BO4" i="29"/>
  <c r="BM4" i="29"/>
  <c r="BK4" i="29"/>
  <c r="BH4" i="29"/>
  <c r="BE4" i="29"/>
  <c r="BC4" i="29"/>
  <c r="AU4" i="29"/>
  <c r="AS4" i="29"/>
  <c r="AP4" i="29"/>
  <c r="AN4" i="29"/>
  <c r="AK4" i="29"/>
  <c r="AI4" i="29"/>
  <c r="AG4" i="29"/>
  <c r="AZ4" i="29" s="1"/>
  <c r="AE4" i="29"/>
  <c r="AC4" i="29"/>
  <c r="Z4" i="29"/>
  <c r="V4" i="29"/>
  <c r="T4" i="29"/>
  <c r="P4" i="29"/>
  <c r="L4" i="29"/>
  <c r="EF267" i="29"/>
  <c r="EG267" i="29" s="1"/>
  <c r="EC267" i="29"/>
  <c r="DZ267" i="29"/>
  <c r="DV267" i="29"/>
  <c r="DR267" i="29"/>
  <c r="DP267" i="29"/>
  <c r="DM267" i="29"/>
  <c r="DJ267" i="29"/>
  <c r="DG267" i="29"/>
  <c r="DC267" i="29"/>
  <c r="CZ267" i="29"/>
  <c r="CW267" i="29"/>
  <c r="CU267" i="29"/>
  <c r="CS267" i="29"/>
  <c r="CQ267" i="29"/>
  <c r="CO267" i="29"/>
  <c r="CM267" i="29"/>
  <c r="CK267" i="29"/>
  <c r="CH267" i="29"/>
  <c r="CF267" i="29"/>
  <c r="CC267" i="29"/>
  <c r="BZ267" i="29"/>
  <c r="BW267" i="29"/>
  <c r="BT267" i="29"/>
  <c r="BQ267" i="29"/>
  <c r="BO267" i="29"/>
  <c r="BM267" i="29"/>
  <c r="BK267" i="29"/>
  <c r="BH267" i="29"/>
  <c r="BE267" i="29"/>
  <c r="BC267" i="29"/>
  <c r="AU267" i="29"/>
  <c r="AS267" i="29"/>
  <c r="AP267" i="29"/>
  <c r="AN267" i="29"/>
  <c r="AK267" i="29"/>
  <c r="AI267" i="29"/>
  <c r="AZ267" i="29" s="1"/>
  <c r="AG267" i="29"/>
  <c r="AE267" i="29"/>
  <c r="AC267" i="29"/>
  <c r="Z267" i="29"/>
  <c r="V267" i="29"/>
  <c r="T267" i="29"/>
  <c r="P267" i="29"/>
  <c r="L267" i="29"/>
  <c r="EF289" i="29"/>
  <c r="EC289" i="29"/>
  <c r="DZ289" i="29"/>
  <c r="DV289" i="29"/>
  <c r="DR289" i="29"/>
  <c r="DP289" i="29"/>
  <c r="DM289" i="29"/>
  <c r="DJ289" i="29"/>
  <c r="DG289" i="29"/>
  <c r="DC289" i="29"/>
  <c r="CZ289" i="29"/>
  <c r="CW289" i="29"/>
  <c r="CU289" i="29"/>
  <c r="CS289" i="29"/>
  <c r="CQ289" i="29"/>
  <c r="CO289" i="29"/>
  <c r="CM289" i="29"/>
  <c r="CK289" i="29"/>
  <c r="CH289" i="29"/>
  <c r="CF289" i="29"/>
  <c r="CC289" i="29"/>
  <c r="BZ289" i="29"/>
  <c r="BW289" i="29"/>
  <c r="BT289" i="29"/>
  <c r="BQ289" i="29"/>
  <c r="BO289" i="29"/>
  <c r="BM289" i="29"/>
  <c r="BK289" i="29"/>
  <c r="BH289" i="29"/>
  <c r="BE289" i="29"/>
  <c r="BC289" i="29"/>
  <c r="AU289" i="29"/>
  <c r="AS289" i="29"/>
  <c r="AP289" i="29"/>
  <c r="AN289" i="29"/>
  <c r="AK289" i="29"/>
  <c r="AI289" i="29"/>
  <c r="AG289" i="29"/>
  <c r="AE289" i="29"/>
  <c r="AC289" i="29"/>
  <c r="AZ289" i="29" s="1"/>
  <c r="Z289" i="29"/>
  <c r="V289" i="29"/>
  <c r="T289" i="29"/>
  <c r="P289" i="29"/>
  <c r="L289" i="29"/>
  <c r="EF22" i="29"/>
  <c r="EC22" i="29"/>
  <c r="DZ22" i="29"/>
  <c r="EG22" i="29" s="1"/>
  <c r="DV22" i="29"/>
  <c r="DR22" i="29"/>
  <c r="DP22" i="29"/>
  <c r="DM22" i="29"/>
  <c r="DJ22" i="29"/>
  <c r="DG22" i="29"/>
  <c r="DC22" i="29"/>
  <c r="CZ22" i="29"/>
  <c r="CW22" i="29"/>
  <c r="CU22" i="29"/>
  <c r="CS22" i="29"/>
  <c r="CQ22" i="29"/>
  <c r="CO22" i="29"/>
  <c r="CM22" i="29"/>
  <c r="CK22" i="29"/>
  <c r="CH22" i="29"/>
  <c r="CF22" i="29"/>
  <c r="CC22" i="29"/>
  <c r="BZ22" i="29"/>
  <c r="BW22" i="29"/>
  <c r="BT22" i="29"/>
  <c r="BQ22" i="29"/>
  <c r="BO22" i="29"/>
  <c r="BM22" i="29"/>
  <c r="BK22" i="29"/>
  <c r="BH22" i="29"/>
  <c r="BE22" i="29"/>
  <c r="BC22" i="29"/>
  <c r="AU22" i="29"/>
  <c r="AS22" i="29"/>
  <c r="AP22" i="29"/>
  <c r="AN22" i="29"/>
  <c r="AK22" i="29"/>
  <c r="AI22" i="29"/>
  <c r="AG22" i="29"/>
  <c r="AE22" i="29"/>
  <c r="AZ22" i="29" s="1"/>
  <c r="AC22" i="29"/>
  <c r="Z22" i="29"/>
  <c r="V22" i="29"/>
  <c r="T22" i="29"/>
  <c r="P22" i="29"/>
  <c r="L22" i="29"/>
  <c r="EF20" i="29"/>
  <c r="EC20" i="29"/>
  <c r="DZ20" i="29"/>
  <c r="DV20" i="29"/>
  <c r="DR20" i="29"/>
  <c r="DP20" i="29"/>
  <c r="DM20" i="29"/>
  <c r="DJ20" i="29"/>
  <c r="DG20" i="29"/>
  <c r="DC20" i="29"/>
  <c r="CZ20" i="29"/>
  <c r="CW20" i="29"/>
  <c r="CU20" i="29"/>
  <c r="CS20" i="29"/>
  <c r="CQ20" i="29"/>
  <c r="CO20" i="29"/>
  <c r="CM20" i="29"/>
  <c r="CK20" i="29"/>
  <c r="CH20" i="29"/>
  <c r="CF20" i="29"/>
  <c r="CI20" i="29" s="1"/>
  <c r="CC20" i="29"/>
  <c r="BZ20" i="29"/>
  <c r="BW20" i="29"/>
  <c r="BT20" i="29"/>
  <c r="BQ20" i="29"/>
  <c r="BO20" i="29"/>
  <c r="BM20" i="29"/>
  <c r="BK20" i="29"/>
  <c r="BH20" i="29"/>
  <c r="BE20" i="29"/>
  <c r="BC20" i="29"/>
  <c r="AU20" i="29"/>
  <c r="AS20" i="29"/>
  <c r="AP20" i="29"/>
  <c r="AN20" i="29"/>
  <c r="AK20" i="29"/>
  <c r="AI20" i="29"/>
  <c r="AG20" i="29"/>
  <c r="AE20" i="29"/>
  <c r="AC20" i="29"/>
  <c r="Z20" i="29"/>
  <c r="V20" i="29"/>
  <c r="T20" i="29"/>
  <c r="P20" i="29"/>
  <c r="L20" i="29"/>
  <c r="EF106" i="29"/>
  <c r="EG106" i="29" s="1"/>
  <c r="EC106" i="29"/>
  <c r="DZ106" i="29"/>
  <c r="DV106" i="29"/>
  <c r="DR106" i="29"/>
  <c r="DP106" i="29"/>
  <c r="DM106" i="29"/>
  <c r="DJ106" i="29"/>
  <c r="DG106" i="29"/>
  <c r="DC106" i="29"/>
  <c r="CZ106" i="29"/>
  <c r="CW106" i="29"/>
  <c r="CU106" i="29"/>
  <c r="CS106" i="29"/>
  <c r="CQ106" i="29"/>
  <c r="CO106" i="29"/>
  <c r="CM106" i="29"/>
  <c r="CK106" i="29"/>
  <c r="CH106" i="29"/>
  <c r="CF106" i="29"/>
  <c r="CC106" i="29"/>
  <c r="BZ106" i="29"/>
  <c r="BW106" i="29"/>
  <c r="BT106" i="29"/>
  <c r="BQ106" i="29"/>
  <c r="BO106" i="29"/>
  <c r="BM106" i="29"/>
  <c r="BK106" i="29"/>
  <c r="BH106" i="29"/>
  <c r="BE106" i="29"/>
  <c r="BC106" i="29"/>
  <c r="AU106" i="29"/>
  <c r="AS106" i="29"/>
  <c r="AP106" i="29"/>
  <c r="AN106" i="29"/>
  <c r="AK106" i="29"/>
  <c r="AI106" i="29"/>
  <c r="AZ106" i="29" s="1"/>
  <c r="AG106" i="29"/>
  <c r="AE106" i="29"/>
  <c r="AC106" i="29"/>
  <c r="Z106" i="29"/>
  <c r="V106" i="29"/>
  <c r="T106" i="29"/>
  <c r="P106" i="29"/>
  <c r="L106" i="29"/>
  <c r="EF297" i="29"/>
  <c r="EC297" i="29"/>
  <c r="DZ297" i="29"/>
  <c r="DV297" i="29"/>
  <c r="DR297" i="29"/>
  <c r="DP297" i="29"/>
  <c r="DM297" i="29"/>
  <c r="DJ297" i="29"/>
  <c r="DG297" i="29"/>
  <c r="DC297" i="29"/>
  <c r="CZ297" i="29"/>
  <c r="CW297" i="29"/>
  <c r="CU297" i="29"/>
  <c r="CS297" i="29"/>
  <c r="CQ297" i="29"/>
  <c r="CO297" i="29"/>
  <c r="CM297" i="29"/>
  <c r="CK297" i="29"/>
  <c r="CH297" i="29"/>
  <c r="CF297" i="29"/>
  <c r="CC297" i="29"/>
  <c r="BZ297" i="29"/>
  <c r="BW297" i="29"/>
  <c r="BT297" i="29"/>
  <c r="BQ297" i="29"/>
  <c r="BO297" i="29"/>
  <c r="BM297" i="29"/>
  <c r="BK297" i="29"/>
  <c r="BH297" i="29"/>
  <c r="BE297" i="29"/>
  <c r="BC297" i="29"/>
  <c r="AU297" i="29"/>
  <c r="AS297" i="29"/>
  <c r="AP297" i="29"/>
  <c r="AN297" i="29"/>
  <c r="AK297" i="29"/>
  <c r="AG297" i="29"/>
  <c r="AE297" i="29"/>
  <c r="AC297" i="29"/>
  <c r="Z297" i="29"/>
  <c r="V297" i="29"/>
  <c r="T297" i="29"/>
  <c r="P297" i="29"/>
  <c r="L297" i="29"/>
  <c r="EF251" i="29"/>
  <c r="EC251" i="29"/>
  <c r="DZ251" i="29"/>
  <c r="DV251" i="29"/>
  <c r="DR251" i="29"/>
  <c r="DP251" i="29"/>
  <c r="DM251" i="29"/>
  <c r="DJ251" i="29"/>
  <c r="DG251" i="29"/>
  <c r="DC251" i="29"/>
  <c r="CZ251" i="29"/>
  <c r="CW251" i="29"/>
  <c r="CU251" i="29"/>
  <c r="CS251" i="29"/>
  <c r="CQ251" i="29"/>
  <c r="CO251" i="29"/>
  <c r="CM251" i="29"/>
  <c r="CK251" i="29"/>
  <c r="CH251" i="29"/>
  <c r="CF251" i="29"/>
  <c r="CC251" i="29"/>
  <c r="BZ251" i="29"/>
  <c r="BW251" i="29"/>
  <c r="BT251" i="29"/>
  <c r="BQ251" i="29"/>
  <c r="BO251" i="29"/>
  <c r="BM251" i="29"/>
  <c r="BK251" i="29"/>
  <c r="BH251" i="29"/>
  <c r="BE251" i="29"/>
  <c r="BC251" i="29"/>
  <c r="AU251" i="29"/>
  <c r="AS251" i="29"/>
  <c r="AP251" i="29"/>
  <c r="AN251" i="29"/>
  <c r="AK251" i="29"/>
  <c r="AI251" i="29"/>
  <c r="AG251" i="29"/>
  <c r="AE251" i="29"/>
  <c r="AC251" i="29"/>
  <c r="AZ251" i="29" s="1"/>
  <c r="Z251" i="29"/>
  <c r="V251" i="29"/>
  <c r="T251" i="29"/>
  <c r="P251" i="29"/>
  <c r="L251" i="29"/>
  <c r="EF8" i="29"/>
  <c r="EC8" i="29"/>
  <c r="DZ8" i="29"/>
  <c r="DV8" i="29"/>
  <c r="DR8" i="29"/>
  <c r="DP8" i="29"/>
  <c r="DM8" i="29"/>
  <c r="DJ8" i="29"/>
  <c r="DG8" i="29"/>
  <c r="DC8" i="29"/>
  <c r="CZ8" i="29"/>
  <c r="CW8" i="29"/>
  <c r="CU8" i="29"/>
  <c r="CS8" i="29"/>
  <c r="CQ8" i="29"/>
  <c r="CO8" i="29"/>
  <c r="CM8" i="29"/>
  <c r="CK8" i="29"/>
  <c r="CH8" i="29"/>
  <c r="CF8" i="29"/>
  <c r="CC8" i="29"/>
  <c r="BZ8" i="29"/>
  <c r="BW8" i="29"/>
  <c r="BT8" i="29"/>
  <c r="BQ8" i="29"/>
  <c r="BO8" i="29"/>
  <c r="BM8" i="29"/>
  <c r="BK8" i="29"/>
  <c r="BH8" i="29"/>
  <c r="BE8" i="29"/>
  <c r="BC8" i="29"/>
  <c r="AU8" i="29"/>
  <c r="AS8" i="29"/>
  <c r="AP8" i="29"/>
  <c r="AN8" i="29"/>
  <c r="AK8" i="29"/>
  <c r="AI8" i="29"/>
  <c r="AG8" i="29"/>
  <c r="AE8" i="29"/>
  <c r="AC8" i="29"/>
  <c r="Z8" i="29"/>
  <c r="V8" i="29"/>
  <c r="T8" i="29"/>
  <c r="P8" i="29"/>
  <c r="L8" i="29"/>
  <c r="EF290" i="29"/>
  <c r="EC290" i="29"/>
  <c r="EG290" i="29" s="1"/>
  <c r="DZ290" i="29"/>
  <c r="DV290" i="29"/>
  <c r="DR290" i="29"/>
  <c r="DP290" i="29"/>
  <c r="DM290" i="29"/>
  <c r="DJ290" i="29"/>
  <c r="DG290" i="29"/>
  <c r="DC290" i="29"/>
  <c r="CZ290" i="29"/>
  <c r="CW290" i="29"/>
  <c r="CU290" i="29"/>
  <c r="CS290" i="29"/>
  <c r="CQ290" i="29"/>
  <c r="CO290" i="29"/>
  <c r="CM290" i="29"/>
  <c r="CK290" i="29"/>
  <c r="CH290" i="29"/>
  <c r="CF290" i="29"/>
  <c r="CC290" i="29"/>
  <c r="BZ290" i="29"/>
  <c r="BW290" i="29"/>
  <c r="BT290" i="29"/>
  <c r="BQ290" i="29"/>
  <c r="BO290" i="29"/>
  <c r="BM290" i="29"/>
  <c r="BK290" i="29"/>
  <c r="BH290" i="29"/>
  <c r="BE290" i="29"/>
  <c r="BC290" i="29"/>
  <c r="AU290" i="29"/>
  <c r="AS290" i="29"/>
  <c r="AP290" i="29"/>
  <c r="AN290" i="29"/>
  <c r="AK290" i="29"/>
  <c r="AI290" i="29"/>
  <c r="AG290" i="29"/>
  <c r="AZ290" i="29" s="1"/>
  <c r="AE290" i="29"/>
  <c r="AC290" i="29"/>
  <c r="Z290" i="29"/>
  <c r="V290" i="29"/>
  <c r="T290" i="29"/>
  <c r="P290" i="29"/>
  <c r="L290" i="29"/>
  <c r="EF231" i="29"/>
  <c r="EG231" i="29" s="1"/>
  <c r="EC231" i="29"/>
  <c r="DZ231" i="29"/>
  <c r="DV231" i="29"/>
  <c r="DR231" i="29"/>
  <c r="DP231" i="29"/>
  <c r="DM231" i="29"/>
  <c r="DJ231" i="29"/>
  <c r="DG231" i="29"/>
  <c r="DC231" i="29"/>
  <c r="CZ231" i="29"/>
  <c r="CW231" i="29"/>
  <c r="CU231" i="29"/>
  <c r="CS231" i="29"/>
  <c r="CQ231" i="29"/>
  <c r="CO231" i="29"/>
  <c r="CM231" i="29"/>
  <c r="CK231" i="29"/>
  <c r="CH231" i="29"/>
  <c r="CF231" i="29"/>
  <c r="CC231" i="29"/>
  <c r="BZ231" i="29"/>
  <c r="BW231" i="29"/>
  <c r="BT231" i="29"/>
  <c r="BQ231" i="29"/>
  <c r="BO231" i="29"/>
  <c r="BM231" i="29"/>
  <c r="BK231" i="29"/>
  <c r="BH231" i="29"/>
  <c r="BE231" i="29"/>
  <c r="BC231" i="29"/>
  <c r="AU231" i="29"/>
  <c r="AS231" i="29"/>
  <c r="AP231" i="29"/>
  <c r="AN231" i="29"/>
  <c r="AK231" i="29"/>
  <c r="AI231" i="29"/>
  <c r="AZ231" i="29" s="1"/>
  <c r="AG231" i="29"/>
  <c r="AE231" i="29"/>
  <c r="AC231" i="29"/>
  <c r="Z231" i="29"/>
  <c r="V231" i="29"/>
  <c r="T231" i="29"/>
  <c r="P231" i="29"/>
  <c r="L231" i="29"/>
  <c r="EF178" i="29"/>
  <c r="EC178" i="29"/>
  <c r="DZ178" i="29"/>
  <c r="DV178" i="29"/>
  <c r="EG178" i="29" s="1"/>
  <c r="DR178" i="29"/>
  <c r="DP178" i="29"/>
  <c r="DM178" i="29"/>
  <c r="DJ178" i="29"/>
  <c r="DG178" i="29"/>
  <c r="DC178" i="29"/>
  <c r="CZ178" i="29"/>
  <c r="CW178" i="29"/>
  <c r="CU178" i="29"/>
  <c r="CS178" i="29"/>
  <c r="CQ178" i="29"/>
  <c r="CO178" i="29"/>
  <c r="CM178" i="29"/>
  <c r="CK178" i="29"/>
  <c r="CH178" i="29"/>
  <c r="CF178" i="29"/>
  <c r="CC178" i="29"/>
  <c r="BZ178" i="29"/>
  <c r="BW178" i="29"/>
  <c r="BT178" i="29"/>
  <c r="BQ178" i="29"/>
  <c r="BO178" i="29"/>
  <c r="BM178" i="29"/>
  <c r="BK178" i="29"/>
  <c r="BH178" i="29"/>
  <c r="BE178" i="29"/>
  <c r="BC178" i="29"/>
  <c r="AU178" i="29"/>
  <c r="AS178" i="29"/>
  <c r="AP178" i="29"/>
  <c r="AN178" i="29"/>
  <c r="AK178" i="29"/>
  <c r="AI178" i="29"/>
  <c r="AG178" i="29"/>
  <c r="AE178" i="29"/>
  <c r="AC178" i="29"/>
  <c r="AZ178" i="29" s="1"/>
  <c r="Z178" i="29"/>
  <c r="V178" i="29"/>
  <c r="T178" i="29"/>
  <c r="P178" i="29"/>
  <c r="L178" i="29"/>
  <c r="EF83" i="29"/>
  <c r="EC83" i="29"/>
  <c r="DZ83" i="29"/>
  <c r="DV83" i="29"/>
  <c r="DR83" i="29"/>
  <c r="DP83" i="29"/>
  <c r="DM83" i="29"/>
  <c r="DJ83" i="29"/>
  <c r="DG83" i="29"/>
  <c r="DC83" i="29"/>
  <c r="CZ83" i="29"/>
  <c r="CW83" i="29"/>
  <c r="CU83" i="29"/>
  <c r="CS83" i="29"/>
  <c r="CQ83" i="29"/>
  <c r="CO83" i="29"/>
  <c r="CM83" i="29"/>
  <c r="CK83" i="29"/>
  <c r="CH83" i="29"/>
  <c r="CF83" i="29"/>
  <c r="CC83" i="29"/>
  <c r="BZ83" i="29"/>
  <c r="BW83" i="29"/>
  <c r="BT83" i="29"/>
  <c r="BQ83" i="29"/>
  <c r="BO83" i="29"/>
  <c r="BM83" i="29"/>
  <c r="BK83" i="29"/>
  <c r="BH83" i="29"/>
  <c r="BE83" i="29"/>
  <c r="BC83" i="29"/>
  <c r="AU83" i="29"/>
  <c r="AS83" i="29"/>
  <c r="AP83" i="29"/>
  <c r="AN83" i="29"/>
  <c r="AK83" i="29"/>
  <c r="AI83" i="29"/>
  <c r="AG83" i="29"/>
  <c r="AE83" i="29"/>
  <c r="AZ83" i="29" s="1"/>
  <c r="AC83" i="29"/>
  <c r="Z83" i="29"/>
  <c r="V83" i="29"/>
  <c r="T83" i="29"/>
  <c r="P83" i="29"/>
  <c r="L83" i="29"/>
  <c r="EF244" i="29"/>
  <c r="EC244" i="29"/>
  <c r="EG244" i="29" s="1"/>
  <c r="DZ244" i="29"/>
  <c r="DV244" i="29"/>
  <c r="DR244" i="29"/>
  <c r="DP244" i="29"/>
  <c r="DM244" i="29"/>
  <c r="DJ244" i="29"/>
  <c r="DG244" i="29"/>
  <c r="DC244" i="29"/>
  <c r="CZ244" i="29"/>
  <c r="CW244" i="29"/>
  <c r="CU244" i="29"/>
  <c r="CS244" i="29"/>
  <c r="CQ244" i="29"/>
  <c r="CO244" i="29"/>
  <c r="CM244" i="29"/>
  <c r="CK244" i="29"/>
  <c r="CH244" i="29"/>
  <c r="CF244" i="29"/>
  <c r="CC244" i="29"/>
  <c r="BZ244" i="29"/>
  <c r="BW244" i="29"/>
  <c r="BT244" i="29"/>
  <c r="BQ244" i="29"/>
  <c r="BO244" i="29"/>
  <c r="BM244" i="29"/>
  <c r="BK244" i="29"/>
  <c r="BH244" i="29"/>
  <c r="BE244" i="29"/>
  <c r="BC244" i="29"/>
  <c r="AU244" i="29"/>
  <c r="AS244" i="29"/>
  <c r="AP244" i="29"/>
  <c r="AN244" i="29"/>
  <c r="AK244" i="29"/>
  <c r="AI244" i="29"/>
  <c r="AG244" i="29"/>
  <c r="AE244" i="29"/>
  <c r="AC244" i="29"/>
  <c r="AZ244" i="29" s="1"/>
  <c r="Z244" i="29"/>
  <c r="V244" i="29"/>
  <c r="T244" i="29"/>
  <c r="P244" i="29"/>
  <c r="L244" i="29"/>
  <c r="EF225" i="29"/>
  <c r="EG225" i="29" s="1"/>
  <c r="EC225" i="29"/>
  <c r="DZ225" i="29"/>
  <c r="DV225" i="29"/>
  <c r="DR225" i="29"/>
  <c r="DP225" i="29"/>
  <c r="DM225" i="29"/>
  <c r="DJ225" i="29"/>
  <c r="DG225" i="29"/>
  <c r="DC225" i="29"/>
  <c r="CZ225" i="29"/>
  <c r="CW225" i="29"/>
  <c r="CU225" i="29"/>
  <c r="CS225" i="29"/>
  <c r="CQ225" i="29"/>
  <c r="CO225" i="29"/>
  <c r="CM225" i="29"/>
  <c r="CK225" i="29"/>
  <c r="CH225" i="29"/>
  <c r="CF225" i="29"/>
  <c r="CC225" i="29"/>
  <c r="BZ225" i="29"/>
  <c r="BW225" i="29"/>
  <c r="BT225" i="29"/>
  <c r="BQ225" i="29"/>
  <c r="BO225" i="29"/>
  <c r="BM225" i="29"/>
  <c r="BK225" i="29"/>
  <c r="BH225" i="29"/>
  <c r="BE225" i="29"/>
  <c r="BC225" i="29"/>
  <c r="AU225" i="29"/>
  <c r="AS225" i="29"/>
  <c r="AP225" i="29"/>
  <c r="AN225" i="29"/>
  <c r="AK225" i="29"/>
  <c r="AI225" i="29"/>
  <c r="AZ225" i="29" s="1"/>
  <c r="AG225" i="29"/>
  <c r="AE225" i="29"/>
  <c r="AC225" i="29"/>
  <c r="Z225" i="29"/>
  <c r="V225" i="29"/>
  <c r="T225" i="29"/>
  <c r="P225" i="29"/>
  <c r="L225" i="29"/>
  <c r="EF214" i="29"/>
  <c r="EC214" i="29"/>
  <c r="DZ214" i="29"/>
  <c r="DV214" i="29"/>
  <c r="DR214" i="29"/>
  <c r="DP214" i="29"/>
  <c r="DM214" i="29"/>
  <c r="DJ214" i="29"/>
  <c r="DG214" i="29"/>
  <c r="DC214" i="29"/>
  <c r="CZ214" i="29"/>
  <c r="CW214" i="29"/>
  <c r="CU214" i="29"/>
  <c r="CS214" i="29"/>
  <c r="CQ214" i="29"/>
  <c r="CO214" i="29"/>
  <c r="CM214" i="29"/>
  <c r="CK214" i="29"/>
  <c r="CH214" i="29"/>
  <c r="CF214" i="29"/>
  <c r="CC214" i="29"/>
  <c r="BZ214" i="29"/>
  <c r="BW214" i="29"/>
  <c r="BT214" i="29"/>
  <c r="BQ214" i="29"/>
  <c r="BO214" i="29"/>
  <c r="BM214" i="29"/>
  <c r="BK214" i="29"/>
  <c r="BH214" i="29"/>
  <c r="BE214" i="29"/>
  <c r="BC214" i="29"/>
  <c r="AU214" i="29"/>
  <c r="AS214" i="29"/>
  <c r="AP214" i="29"/>
  <c r="AN214" i="29"/>
  <c r="AK214" i="29"/>
  <c r="AI214" i="29"/>
  <c r="AG214" i="29"/>
  <c r="AE214" i="29"/>
  <c r="AC214" i="29"/>
  <c r="AZ214" i="29" s="1"/>
  <c r="Z214" i="29"/>
  <c r="V214" i="29"/>
  <c r="T214" i="29"/>
  <c r="P214" i="29"/>
  <c r="L214" i="29"/>
  <c r="EF274" i="29"/>
  <c r="EC274" i="29"/>
  <c r="DZ274" i="29"/>
  <c r="DV274" i="29"/>
  <c r="DR274" i="29"/>
  <c r="DP274" i="29"/>
  <c r="DM274" i="29"/>
  <c r="DJ274" i="29"/>
  <c r="DG274" i="29"/>
  <c r="DC274" i="29"/>
  <c r="CZ274" i="29"/>
  <c r="CW274" i="29"/>
  <c r="CU274" i="29"/>
  <c r="CS274" i="29"/>
  <c r="CQ274" i="29"/>
  <c r="CO274" i="29"/>
  <c r="CM274" i="29"/>
  <c r="CK274" i="29"/>
  <c r="CH274" i="29"/>
  <c r="CF274" i="29"/>
  <c r="CC274" i="29"/>
  <c r="BZ274" i="29"/>
  <c r="BW274" i="29"/>
  <c r="BT274" i="29"/>
  <c r="BQ274" i="29"/>
  <c r="BO274" i="29"/>
  <c r="BM274" i="29"/>
  <c r="BK274" i="29"/>
  <c r="BH274" i="29"/>
  <c r="BE274" i="29"/>
  <c r="BC274" i="29"/>
  <c r="AU274" i="29"/>
  <c r="AS274" i="29"/>
  <c r="AP274" i="29"/>
  <c r="AN274" i="29"/>
  <c r="AK274" i="29"/>
  <c r="AI274" i="29"/>
  <c r="AG274" i="29"/>
  <c r="AE274" i="29"/>
  <c r="AZ274" i="29" s="1"/>
  <c r="AC274" i="29"/>
  <c r="Z274" i="29"/>
  <c r="V274" i="29"/>
  <c r="T274" i="29"/>
  <c r="P274" i="29"/>
  <c r="L274" i="29"/>
  <c r="EF291" i="29"/>
  <c r="EC291" i="29"/>
  <c r="EG291" i="29" s="1"/>
  <c r="DZ291" i="29"/>
  <c r="DV291" i="29"/>
  <c r="DR291" i="29"/>
  <c r="DP291" i="29"/>
  <c r="DM291" i="29"/>
  <c r="DJ291" i="29"/>
  <c r="DG291" i="29"/>
  <c r="DC291" i="29"/>
  <c r="CZ291" i="29"/>
  <c r="CW291" i="29"/>
  <c r="CU291" i="29"/>
  <c r="CS291" i="29"/>
  <c r="CQ291" i="29"/>
  <c r="CO291" i="29"/>
  <c r="CM291" i="29"/>
  <c r="CK291" i="29"/>
  <c r="CH291" i="29"/>
  <c r="CF291" i="29"/>
  <c r="CC291" i="29"/>
  <c r="BZ291" i="29"/>
  <c r="BW291" i="29"/>
  <c r="BT291" i="29"/>
  <c r="BQ291" i="29"/>
  <c r="BO291" i="29"/>
  <c r="BM291" i="29"/>
  <c r="BK291" i="29"/>
  <c r="BH291" i="29"/>
  <c r="BE291" i="29"/>
  <c r="BC291" i="29"/>
  <c r="AU291" i="29"/>
  <c r="AS291" i="29"/>
  <c r="AP291" i="29"/>
  <c r="AN291" i="29"/>
  <c r="AK291" i="29"/>
  <c r="AI291" i="29"/>
  <c r="AG291" i="29"/>
  <c r="AZ291" i="29" s="1"/>
  <c r="AE291" i="29"/>
  <c r="AC291" i="29"/>
  <c r="Z291" i="29"/>
  <c r="V291" i="29"/>
  <c r="T291" i="29"/>
  <c r="P291" i="29"/>
  <c r="L291" i="29"/>
  <c r="EF236" i="29"/>
  <c r="EG236" i="29" s="1"/>
  <c r="EC236" i="29"/>
  <c r="DZ236" i="29"/>
  <c r="DV236" i="29"/>
  <c r="DR236" i="29"/>
  <c r="DP236" i="29"/>
  <c r="DM236" i="29"/>
  <c r="DJ236" i="29"/>
  <c r="DG236" i="29"/>
  <c r="DC236" i="29"/>
  <c r="CZ236" i="29"/>
  <c r="CW236" i="29"/>
  <c r="CU236" i="29"/>
  <c r="CS236" i="29"/>
  <c r="CQ236" i="29"/>
  <c r="CO236" i="29"/>
  <c r="CM236" i="29"/>
  <c r="CK236" i="29"/>
  <c r="CH236" i="29"/>
  <c r="CF236" i="29"/>
  <c r="CC236" i="29"/>
  <c r="BZ236" i="29"/>
  <c r="BW236" i="29"/>
  <c r="BT236" i="29"/>
  <c r="BQ236" i="29"/>
  <c r="BO236" i="29"/>
  <c r="BM236" i="29"/>
  <c r="BK236" i="29"/>
  <c r="BH236" i="29"/>
  <c r="BE236" i="29"/>
  <c r="BC236" i="29"/>
  <c r="AU236" i="29"/>
  <c r="AS236" i="29"/>
  <c r="AP236" i="29"/>
  <c r="AN236" i="29"/>
  <c r="AK236" i="29"/>
  <c r="AI236" i="29"/>
  <c r="AZ236" i="29" s="1"/>
  <c r="AG236" i="29"/>
  <c r="AE236" i="29"/>
  <c r="AC236" i="29"/>
  <c r="Z236" i="29"/>
  <c r="V236" i="29"/>
  <c r="T236" i="29"/>
  <c r="P236" i="29"/>
  <c r="L236" i="29"/>
  <c r="EF127" i="29"/>
  <c r="EC127" i="29"/>
  <c r="DZ127" i="29"/>
  <c r="DV127" i="29"/>
  <c r="EG127" i="29" s="1"/>
  <c r="DR127" i="29"/>
  <c r="DP127" i="29"/>
  <c r="DM127" i="29"/>
  <c r="DJ127" i="29"/>
  <c r="DG127" i="29"/>
  <c r="DC127" i="29"/>
  <c r="CZ127" i="29"/>
  <c r="CW127" i="29"/>
  <c r="CU127" i="29"/>
  <c r="CS127" i="29"/>
  <c r="CQ127" i="29"/>
  <c r="CO127" i="29"/>
  <c r="CM127" i="29"/>
  <c r="CK127" i="29"/>
  <c r="CH127" i="29"/>
  <c r="CF127" i="29"/>
  <c r="CC127" i="29"/>
  <c r="BZ127" i="29"/>
  <c r="BW127" i="29"/>
  <c r="BT127" i="29"/>
  <c r="BQ127" i="29"/>
  <c r="BO127" i="29"/>
  <c r="BM127" i="29"/>
  <c r="BK127" i="29"/>
  <c r="BH127" i="29"/>
  <c r="BE127" i="29"/>
  <c r="BC127" i="29"/>
  <c r="AU127" i="29"/>
  <c r="AS127" i="29"/>
  <c r="AP127" i="29"/>
  <c r="AN127" i="29"/>
  <c r="AK127" i="29"/>
  <c r="AI127" i="29"/>
  <c r="AG127" i="29"/>
  <c r="AE127" i="29"/>
  <c r="AC127" i="29"/>
  <c r="AZ127" i="29" s="1"/>
  <c r="Z127" i="29"/>
  <c r="V127" i="29"/>
  <c r="T127" i="29"/>
  <c r="P127" i="29"/>
  <c r="L127" i="29"/>
  <c r="EF183" i="29"/>
  <c r="EC183" i="29"/>
  <c r="DZ183" i="29"/>
  <c r="DV183" i="29"/>
  <c r="DR183" i="29"/>
  <c r="DP183" i="29"/>
  <c r="DM183" i="29"/>
  <c r="DJ183" i="29"/>
  <c r="DG183" i="29"/>
  <c r="DC183" i="29"/>
  <c r="CZ183" i="29"/>
  <c r="CW183" i="29"/>
  <c r="CU183" i="29"/>
  <c r="CS183" i="29"/>
  <c r="CQ183" i="29"/>
  <c r="CO183" i="29"/>
  <c r="CM183" i="29"/>
  <c r="CK183" i="29"/>
  <c r="CH183" i="29"/>
  <c r="CF183" i="29"/>
  <c r="CC183" i="29"/>
  <c r="BZ183" i="29"/>
  <c r="BW183" i="29"/>
  <c r="BT183" i="29"/>
  <c r="BQ183" i="29"/>
  <c r="BO183" i="29"/>
  <c r="BM183" i="29"/>
  <c r="BK183" i="29"/>
  <c r="BH183" i="29"/>
  <c r="BE183" i="29"/>
  <c r="BC183" i="29"/>
  <c r="AU183" i="29"/>
  <c r="AS183" i="29"/>
  <c r="AP183" i="29"/>
  <c r="AN183" i="29"/>
  <c r="AK183" i="29"/>
  <c r="AI183" i="29"/>
  <c r="AG183" i="29"/>
  <c r="AE183" i="29"/>
  <c r="AC183" i="29"/>
  <c r="Z183" i="29"/>
  <c r="V183" i="29"/>
  <c r="T183" i="29"/>
  <c r="P183" i="29"/>
  <c r="L183" i="29"/>
  <c r="EF17" i="29"/>
  <c r="EC17" i="29"/>
  <c r="EG17" i="29" s="1"/>
  <c r="DZ17" i="29"/>
  <c r="DV17" i="29"/>
  <c r="DR17" i="29"/>
  <c r="DP17" i="29"/>
  <c r="DM17" i="29"/>
  <c r="DJ17" i="29"/>
  <c r="DG17" i="29"/>
  <c r="DC17" i="29"/>
  <c r="CZ17" i="29"/>
  <c r="CW17" i="29"/>
  <c r="CU17" i="29"/>
  <c r="CS17" i="29"/>
  <c r="CQ17" i="29"/>
  <c r="CO17" i="29"/>
  <c r="CM17" i="29"/>
  <c r="CK17" i="29"/>
  <c r="CH17" i="29"/>
  <c r="CF17" i="29"/>
  <c r="CC17" i="29"/>
  <c r="BZ17" i="29"/>
  <c r="BW17" i="29"/>
  <c r="BT17" i="29"/>
  <c r="BQ17" i="29"/>
  <c r="BO17" i="29"/>
  <c r="BM17" i="29"/>
  <c r="BK17" i="29"/>
  <c r="BH17" i="29"/>
  <c r="BE17" i="29"/>
  <c r="BC17" i="29"/>
  <c r="AU17" i="29"/>
  <c r="AS17" i="29"/>
  <c r="AP17" i="29"/>
  <c r="AN17" i="29"/>
  <c r="AK17" i="29"/>
  <c r="AI17" i="29"/>
  <c r="AG17" i="29"/>
  <c r="AZ17" i="29" s="1"/>
  <c r="AE17" i="29"/>
  <c r="AC17" i="29"/>
  <c r="Z17" i="29"/>
  <c r="V17" i="29"/>
  <c r="T17" i="29"/>
  <c r="P17" i="29"/>
  <c r="L17" i="29"/>
  <c r="EF171" i="29"/>
  <c r="EG171" i="29" s="1"/>
  <c r="EC171" i="29"/>
  <c r="DZ171" i="29"/>
  <c r="DV171" i="29"/>
  <c r="DR171" i="29"/>
  <c r="DP171" i="29"/>
  <c r="DM171" i="29"/>
  <c r="DJ171" i="29"/>
  <c r="DG171" i="29"/>
  <c r="DC171" i="29"/>
  <c r="CZ171" i="29"/>
  <c r="CW171" i="29"/>
  <c r="CU171" i="29"/>
  <c r="CS171" i="29"/>
  <c r="CQ171" i="29"/>
  <c r="CO171" i="29"/>
  <c r="CM171" i="29"/>
  <c r="CK171" i="29"/>
  <c r="CH171" i="29"/>
  <c r="CF171" i="29"/>
  <c r="CC171" i="29"/>
  <c r="BZ171" i="29"/>
  <c r="BW171" i="29"/>
  <c r="BT171" i="29"/>
  <c r="BQ171" i="29"/>
  <c r="BO171" i="29"/>
  <c r="BM171" i="29"/>
  <c r="BK171" i="29"/>
  <c r="BH171" i="29"/>
  <c r="BE171" i="29"/>
  <c r="BC171" i="29"/>
  <c r="AU171" i="29"/>
  <c r="AS171" i="29"/>
  <c r="AP171" i="29"/>
  <c r="AN171" i="29"/>
  <c r="AK171" i="29"/>
  <c r="AI171" i="29"/>
  <c r="AG171" i="29"/>
  <c r="AE171" i="29"/>
  <c r="AC171" i="29"/>
  <c r="Z171" i="29"/>
  <c r="V171" i="29"/>
  <c r="T171" i="29"/>
  <c r="P171" i="29"/>
  <c r="L171" i="29"/>
  <c r="EF87" i="29"/>
  <c r="EC87" i="29"/>
  <c r="DZ87" i="29"/>
  <c r="DV87" i="29"/>
  <c r="DR87" i="29"/>
  <c r="DP87" i="29"/>
  <c r="DM87" i="29"/>
  <c r="DJ87" i="29"/>
  <c r="DG87" i="29"/>
  <c r="DC87" i="29"/>
  <c r="CZ87" i="29"/>
  <c r="CW87" i="29"/>
  <c r="CU87" i="29"/>
  <c r="CS87" i="29"/>
  <c r="CQ87" i="29"/>
  <c r="CO87" i="29"/>
  <c r="CM87" i="29"/>
  <c r="CK87" i="29"/>
  <c r="CH87" i="29"/>
  <c r="CF87" i="29"/>
  <c r="CC87" i="29"/>
  <c r="BZ87" i="29"/>
  <c r="BW87" i="29"/>
  <c r="BT87" i="29"/>
  <c r="BQ87" i="29"/>
  <c r="BO87" i="29"/>
  <c r="BM87" i="29"/>
  <c r="BK87" i="29"/>
  <c r="BH87" i="29"/>
  <c r="BE87" i="29"/>
  <c r="BC87" i="29"/>
  <c r="AU87" i="29"/>
  <c r="AS87" i="29"/>
  <c r="AP87" i="29"/>
  <c r="AN87" i="29"/>
  <c r="AK87" i="29"/>
  <c r="AI87" i="29"/>
  <c r="AG87" i="29"/>
  <c r="AE87" i="29"/>
  <c r="AC87" i="29"/>
  <c r="AZ87" i="29" s="1"/>
  <c r="Z87" i="29"/>
  <c r="V87" i="29"/>
  <c r="T87" i="29"/>
  <c r="P87" i="29"/>
  <c r="L87" i="29"/>
  <c r="EF145" i="29"/>
  <c r="EC145" i="29"/>
  <c r="DZ145" i="29"/>
  <c r="DV145" i="29"/>
  <c r="DR145" i="29"/>
  <c r="DP145" i="29"/>
  <c r="DM145" i="29"/>
  <c r="DJ145" i="29"/>
  <c r="DG145" i="29"/>
  <c r="DC145" i="29"/>
  <c r="CZ145" i="29"/>
  <c r="CW145" i="29"/>
  <c r="CU145" i="29"/>
  <c r="CS145" i="29"/>
  <c r="CQ145" i="29"/>
  <c r="CO145" i="29"/>
  <c r="CM145" i="29"/>
  <c r="CK145" i="29"/>
  <c r="CH145" i="29"/>
  <c r="CF145" i="29"/>
  <c r="CC145" i="29"/>
  <c r="BZ145" i="29"/>
  <c r="BW145" i="29"/>
  <c r="BT145" i="29"/>
  <c r="BQ145" i="29"/>
  <c r="BO145" i="29"/>
  <c r="BM145" i="29"/>
  <c r="BK145" i="29"/>
  <c r="BH145" i="29"/>
  <c r="BE145" i="29"/>
  <c r="BC145" i="29"/>
  <c r="AU145" i="29"/>
  <c r="AS145" i="29"/>
  <c r="AP145" i="29"/>
  <c r="AN145" i="29"/>
  <c r="AK145" i="29"/>
  <c r="AI145" i="29"/>
  <c r="AG145" i="29"/>
  <c r="AE145" i="29"/>
  <c r="AZ145" i="29" s="1"/>
  <c r="AC145" i="29"/>
  <c r="Z145" i="29"/>
  <c r="V145" i="29"/>
  <c r="T145" i="29"/>
  <c r="P145" i="29"/>
  <c r="L145" i="29"/>
  <c r="EF140" i="29"/>
  <c r="EC140" i="29"/>
  <c r="EG140" i="29" s="1"/>
  <c r="DZ140" i="29"/>
  <c r="DV140" i="29"/>
  <c r="DR140" i="29"/>
  <c r="DP140" i="29"/>
  <c r="DM140" i="29"/>
  <c r="DJ140" i="29"/>
  <c r="DG140" i="29"/>
  <c r="DC140" i="29"/>
  <c r="CZ140" i="29"/>
  <c r="CW140" i="29"/>
  <c r="CU140" i="29"/>
  <c r="CS140" i="29"/>
  <c r="CQ140" i="29"/>
  <c r="CO140" i="29"/>
  <c r="CM140" i="29"/>
  <c r="CK140" i="29"/>
  <c r="CF140" i="29"/>
  <c r="CC140" i="29"/>
  <c r="BZ140" i="29"/>
  <c r="BW140" i="29"/>
  <c r="BT140" i="29"/>
  <c r="BQ140" i="29"/>
  <c r="BO140" i="29"/>
  <c r="BM140" i="29"/>
  <c r="BK140" i="29"/>
  <c r="BH140" i="29"/>
  <c r="BE140" i="29"/>
  <c r="BC140" i="29"/>
  <c r="AU140" i="29"/>
  <c r="AS140" i="29"/>
  <c r="AP140" i="29"/>
  <c r="AN140" i="29"/>
  <c r="AK140" i="29"/>
  <c r="AG140" i="29"/>
  <c r="AE140" i="29"/>
  <c r="AC140" i="29"/>
  <c r="AZ140" i="29" s="1"/>
  <c r="Z140" i="29"/>
  <c r="V140" i="29"/>
  <c r="T140" i="29"/>
  <c r="P140" i="29"/>
  <c r="L140" i="29"/>
  <c r="EF159" i="29"/>
  <c r="EC159" i="29"/>
  <c r="DZ159" i="29"/>
  <c r="DV159" i="29"/>
  <c r="DR159" i="29"/>
  <c r="DP159" i="29"/>
  <c r="DM159" i="29"/>
  <c r="DJ159" i="29"/>
  <c r="DG159" i="29"/>
  <c r="DC159" i="29"/>
  <c r="CZ159" i="29"/>
  <c r="CW159" i="29"/>
  <c r="CU159" i="29"/>
  <c r="CS159" i="29"/>
  <c r="CQ159" i="29"/>
  <c r="CO159" i="29"/>
  <c r="CM159" i="29"/>
  <c r="CK159" i="29"/>
  <c r="CH159" i="29"/>
  <c r="CF159" i="29"/>
  <c r="CC159" i="29"/>
  <c r="BZ159" i="29"/>
  <c r="BW159" i="29"/>
  <c r="BT159" i="29"/>
  <c r="BQ159" i="29"/>
  <c r="BO159" i="29"/>
  <c r="BM159" i="29"/>
  <c r="BK159" i="29"/>
  <c r="BH159" i="29"/>
  <c r="BE159" i="29"/>
  <c r="BC159" i="29"/>
  <c r="AU159" i="29"/>
  <c r="AS159" i="29"/>
  <c r="AP159" i="29"/>
  <c r="AN159" i="29"/>
  <c r="AK159" i="29"/>
  <c r="AI159" i="29"/>
  <c r="AG159" i="29"/>
  <c r="AE159" i="29"/>
  <c r="AZ159" i="29" s="1"/>
  <c r="AC159" i="29"/>
  <c r="Z159" i="29"/>
  <c r="V159" i="29"/>
  <c r="T159" i="29"/>
  <c r="P159" i="29"/>
  <c r="L159" i="29"/>
  <c r="EF99" i="29"/>
  <c r="EC99" i="29"/>
  <c r="EG99" i="29" s="1"/>
  <c r="DZ99" i="29"/>
  <c r="DV99" i="29"/>
  <c r="DR99" i="29"/>
  <c r="DP99" i="29"/>
  <c r="DM99" i="29"/>
  <c r="DJ99" i="29"/>
  <c r="DG99" i="29"/>
  <c r="DC99" i="29"/>
  <c r="CZ99" i="29"/>
  <c r="CW99" i="29"/>
  <c r="CU99" i="29"/>
  <c r="CS99" i="29"/>
  <c r="CQ99" i="29"/>
  <c r="CO99" i="29"/>
  <c r="CM99" i="29"/>
  <c r="CK99" i="29"/>
  <c r="CH99" i="29"/>
  <c r="CF99" i="29"/>
  <c r="CC99" i="29"/>
  <c r="BZ99" i="29"/>
  <c r="BW99" i="29"/>
  <c r="BT99" i="29"/>
  <c r="BQ99" i="29"/>
  <c r="BO99" i="29"/>
  <c r="BM99" i="29"/>
  <c r="BK99" i="29"/>
  <c r="BH99" i="29"/>
  <c r="BE99" i="29"/>
  <c r="BC99" i="29"/>
  <c r="AU99" i="29"/>
  <c r="AS99" i="29"/>
  <c r="AP99" i="29"/>
  <c r="AN99" i="29"/>
  <c r="AK99" i="29"/>
  <c r="AI99" i="29"/>
  <c r="AG99" i="29"/>
  <c r="AE99" i="29"/>
  <c r="AC99" i="29"/>
  <c r="Z99" i="29"/>
  <c r="V99" i="29"/>
  <c r="T99" i="29"/>
  <c r="P99" i="29"/>
  <c r="L99" i="29"/>
  <c r="EF53" i="29"/>
  <c r="EG53" i="29" s="1"/>
  <c r="EC53" i="29"/>
  <c r="DZ53" i="29"/>
  <c r="DV53" i="29"/>
  <c r="DR53" i="29"/>
  <c r="DP53" i="29"/>
  <c r="DM53" i="29"/>
  <c r="DJ53" i="29"/>
  <c r="DG53" i="29"/>
  <c r="DC53" i="29"/>
  <c r="CZ53" i="29"/>
  <c r="CW53" i="29"/>
  <c r="CU53" i="29"/>
  <c r="CS53" i="29"/>
  <c r="CQ53" i="29"/>
  <c r="CO53" i="29"/>
  <c r="CM53" i="29"/>
  <c r="CK53" i="29"/>
  <c r="CH53" i="29"/>
  <c r="CF53" i="29"/>
  <c r="CC53" i="29"/>
  <c r="BZ53" i="29"/>
  <c r="BW53" i="29"/>
  <c r="BT53" i="29"/>
  <c r="BQ53" i="29"/>
  <c r="BO53" i="29"/>
  <c r="BM53" i="29"/>
  <c r="BK53" i="29"/>
  <c r="BH53" i="29"/>
  <c r="BE53" i="29"/>
  <c r="BC53" i="29"/>
  <c r="AU53" i="29"/>
  <c r="AS53" i="29"/>
  <c r="AP53" i="29"/>
  <c r="AN53" i="29"/>
  <c r="AK53" i="29"/>
  <c r="AI53" i="29"/>
  <c r="AG53" i="29"/>
  <c r="AE53" i="29"/>
  <c r="AC53" i="29"/>
  <c r="Z53" i="29"/>
  <c r="V53" i="29"/>
  <c r="T53" i="29"/>
  <c r="P53" i="29"/>
  <c r="L53" i="29"/>
  <c r="EF275" i="29"/>
  <c r="EC275" i="29"/>
  <c r="DZ275" i="29"/>
  <c r="DV275" i="29"/>
  <c r="EG275" i="29" s="1"/>
  <c r="DR275" i="29"/>
  <c r="DP275" i="29"/>
  <c r="DM275" i="29"/>
  <c r="DJ275" i="29"/>
  <c r="DG275" i="29"/>
  <c r="DC275" i="29"/>
  <c r="CZ275" i="29"/>
  <c r="CW275" i="29"/>
  <c r="CU275" i="29"/>
  <c r="CS275" i="29"/>
  <c r="CQ275" i="29"/>
  <c r="CO275" i="29"/>
  <c r="CM275" i="29"/>
  <c r="CK275" i="29"/>
  <c r="CH275" i="29"/>
  <c r="CF275" i="29"/>
  <c r="CC275" i="29"/>
  <c r="BZ275" i="29"/>
  <c r="BW275" i="29"/>
  <c r="BT275" i="29"/>
  <c r="BQ275" i="29"/>
  <c r="BO275" i="29"/>
  <c r="BM275" i="29"/>
  <c r="BK275" i="29"/>
  <c r="BH275" i="29"/>
  <c r="BE275" i="29"/>
  <c r="BC275" i="29"/>
  <c r="AU275" i="29"/>
  <c r="AS275" i="29"/>
  <c r="AP275" i="29"/>
  <c r="AN275" i="29"/>
  <c r="AK275" i="29"/>
  <c r="AI275" i="29"/>
  <c r="AG275" i="29"/>
  <c r="AE275" i="29"/>
  <c r="AC275" i="29"/>
  <c r="AZ275" i="29" s="1"/>
  <c r="Z275" i="29"/>
  <c r="V275" i="29"/>
  <c r="T275" i="29"/>
  <c r="P275" i="29"/>
  <c r="L275" i="29"/>
  <c r="EF119" i="29"/>
  <c r="EC119" i="29"/>
  <c r="DZ119" i="29"/>
  <c r="DV119" i="29"/>
  <c r="DR119" i="29"/>
  <c r="DP119" i="29"/>
  <c r="DM119" i="29"/>
  <c r="DJ119" i="29"/>
  <c r="DG119" i="29"/>
  <c r="DC119" i="29"/>
  <c r="CZ119" i="29"/>
  <c r="CW119" i="29"/>
  <c r="CU119" i="29"/>
  <c r="CS119" i="29"/>
  <c r="CQ119" i="29"/>
  <c r="CO119" i="29"/>
  <c r="CM119" i="29"/>
  <c r="CK119" i="29"/>
  <c r="CH119" i="29"/>
  <c r="CF119" i="29"/>
  <c r="CC119" i="29"/>
  <c r="BZ119" i="29"/>
  <c r="BW119" i="29"/>
  <c r="BT119" i="29"/>
  <c r="BQ119" i="29"/>
  <c r="BO119" i="29"/>
  <c r="BM119" i="29"/>
  <c r="BK119" i="29"/>
  <c r="BH119" i="29"/>
  <c r="BE119" i="29"/>
  <c r="BC119" i="29"/>
  <c r="AU119" i="29"/>
  <c r="AS119" i="29"/>
  <c r="AP119" i="29"/>
  <c r="AN119" i="29"/>
  <c r="AK119" i="29"/>
  <c r="AI119" i="29"/>
  <c r="AG119" i="29"/>
  <c r="AE119" i="29"/>
  <c r="AZ119" i="29" s="1"/>
  <c r="AC119" i="29"/>
  <c r="Z119" i="29"/>
  <c r="V119" i="29"/>
  <c r="T119" i="29"/>
  <c r="P119" i="29"/>
  <c r="L119" i="29"/>
  <c r="EF266" i="29"/>
  <c r="EC266" i="29"/>
  <c r="DZ266" i="29"/>
  <c r="DV266" i="29"/>
  <c r="DR266" i="29"/>
  <c r="DP266" i="29"/>
  <c r="DM266" i="29"/>
  <c r="DJ266" i="29"/>
  <c r="DG266" i="29"/>
  <c r="DC266" i="29"/>
  <c r="CZ266" i="29"/>
  <c r="CW266" i="29"/>
  <c r="CU266" i="29"/>
  <c r="CS266" i="29"/>
  <c r="CQ266" i="29"/>
  <c r="CO266" i="29"/>
  <c r="CM266" i="29"/>
  <c r="CK266" i="29"/>
  <c r="CH266" i="29"/>
  <c r="CF266" i="29"/>
  <c r="CC266" i="29"/>
  <c r="BZ266" i="29"/>
  <c r="BW266" i="29"/>
  <c r="BT266" i="29"/>
  <c r="BQ266" i="29"/>
  <c r="BO266" i="29"/>
  <c r="BM266" i="29"/>
  <c r="BK266" i="29"/>
  <c r="BH266" i="29"/>
  <c r="BE266" i="29"/>
  <c r="BC266" i="29"/>
  <c r="AU266" i="29"/>
  <c r="AS266" i="29"/>
  <c r="AP266" i="29"/>
  <c r="AN266" i="29"/>
  <c r="AK266" i="29"/>
  <c r="AI266" i="29"/>
  <c r="AG266" i="29"/>
  <c r="AZ266" i="29" s="1"/>
  <c r="AE266" i="29"/>
  <c r="AC266" i="29"/>
  <c r="Z266" i="29"/>
  <c r="V266" i="29"/>
  <c r="T266" i="29"/>
  <c r="P266" i="29"/>
  <c r="L266" i="29"/>
  <c r="EF180" i="29"/>
  <c r="EG180" i="29" s="1"/>
  <c r="EC180" i="29"/>
  <c r="DZ180" i="29"/>
  <c r="DV180" i="29"/>
  <c r="DR180" i="29"/>
  <c r="DP180" i="29"/>
  <c r="DM180" i="29"/>
  <c r="DJ180" i="29"/>
  <c r="DG180" i="29"/>
  <c r="DC180" i="29"/>
  <c r="CZ180" i="29"/>
  <c r="CW180" i="29"/>
  <c r="CU180" i="29"/>
  <c r="CS180" i="29"/>
  <c r="CQ180" i="29"/>
  <c r="CO180" i="29"/>
  <c r="CM180" i="29"/>
  <c r="CK180" i="29"/>
  <c r="CH180" i="29"/>
  <c r="CF180" i="29"/>
  <c r="CC180" i="29"/>
  <c r="BZ180" i="29"/>
  <c r="BW180" i="29"/>
  <c r="BT180" i="29"/>
  <c r="BQ180" i="29"/>
  <c r="BO180" i="29"/>
  <c r="BM180" i="29"/>
  <c r="BK180" i="29"/>
  <c r="BH180" i="29"/>
  <c r="BE180" i="29"/>
  <c r="BC180" i="29"/>
  <c r="AU180" i="29"/>
  <c r="AS180" i="29"/>
  <c r="AP180" i="29"/>
  <c r="AN180" i="29"/>
  <c r="AK180" i="29"/>
  <c r="AI180" i="29"/>
  <c r="AZ180" i="29" s="1"/>
  <c r="AG180" i="29"/>
  <c r="AE180" i="29"/>
  <c r="AC180" i="29"/>
  <c r="Z180" i="29"/>
  <c r="V180" i="29"/>
  <c r="T180" i="29"/>
  <c r="P180" i="29"/>
  <c r="L180" i="29"/>
  <c r="EF201" i="29"/>
  <c r="EC201" i="29"/>
  <c r="DZ201" i="29"/>
  <c r="DV201" i="29"/>
  <c r="EG201" i="29" s="1"/>
  <c r="DR201" i="29"/>
  <c r="DP201" i="29"/>
  <c r="DM201" i="29"/>
  <c r="DJ201" i="29"/>
  <c r="DG201" i="29"/>
  <c r="DC201" i="29"/>
  <c r="CZ201" i="29"/>
  <c r="CW201" i="29"/>
  <c r="CU201" i="29"/>
  <c r="CS201" i="29"/>
  <c r="CQ201" i="29"/>
  <c r="CO201" i="29"/>
  <c r="CM201" i="29"/>
  <c r="CK201" i="29"/>
  <c r="CH201" i="29"/>
  <c r="CF201" i="29"/>
  <c r="CC201" i="29"/>
  <c r="BZ201" i="29"/>
  <c r="BW201" i="29"/>
  <c r="BT201" i="29"/>
  <c r="BQ201" i="29"/>
  <c r="BO201" i="29"/>
  <c r="BM201" i="29"/>
  <c r="BK201" i="29"/>
  <c r="BH201" i="29"/>
  <c r="BE201" i="29"/>
  <c r="BC201" i="29"/>
  <c r="AU201" i="29"/>
  <c r="AS201" i="29"/>
  <c r="AP201" i="29"/>
  <c r="AN201" i="29"/>
  <c r="AK201" i="29"/>
  <c r="AI201" i="29"/>
  <c r="AG201" i="29"/>
  <c r="AE201" i="29"/>
  <c r="AC201" i="29"/>
  <c r="AZ201" i="29" s="1"/>
  <c r="Z201" i="29"/>
  <c r="V201" i="29"/>
  <c r="T201" i="29"/>
  <c r="P201" i="29"/>
  <c r="L201" i="29"/>
  <c r="EF271" i="29"/>
  <c r="EC271" i="29"/>
  <c r="DZ271" i="29"/>
  <c r="DV271" i="29"/>
  <c r="DR271" i="29"/>
  <c r="DP271" i="29"/>
  <c r="DM271" i="29"/>
  <c r="DJ271" i="29"/>
  <c r="DG271" i="29"/>
  <c r="DC271" i="29"/>
  <c r="CZ271" i="29"/>
  <c r="CW271" i="29"/>
  <c r="CU271" i="29"/>
  <c r="CS271" i="29"/>
  <c r="CQ271" i="29"/>
  <c r="CO271" i="29"/>
  <c r="CM271" i="29"/>
  <c r="CK271" i="29"/>
  <c r="CH271" i="29"/>
  <c r="CF271" i="29"/>
  <c r="CC271" i="29"/>
  <c r="BZ271" i="29"/>
  <c r="BW271" i="29"/>
  <c r="BT271" i="29"/>
  <c r="BQ271" i="29"/>
  <c r="BO271" i="29"/>
  <c r="BM271" i="29"/>
  <c r="BK271" i="29"/>
  <c r="BH271" i="29"/>
  <c r="BE271" i="29"/>
  <c r="BC271" i="29"/>
  <c r="AU271" i="29"/>
  <c r="AS271" i="29"/>
  <c r="AP271" i="29"/>
  <c r="AN271" i="29"/>
  <c r="AK271" i="29"/>
  <c r="AI271" i="29"/>
  <c r="AG271" i="29"/>
  <c r="AE271" i="29"/>
  <c r="AC271" i="29"/>
  <c r="Z271" i="29"/>
  <c r="V271" i="29"/>
  <c r="T271" i="29"/>
  <c r="P271" i="29"/>
  <c r="L271" i="29"/>
  <c r="EF226" i="29"/>
  <c r="EC226" i="29"/>
  <c r="DZ226" i="29"/>
  <c r="DV226" i="29"/>
  <c r="DR226" i="29"/>
  <c r="DP226" i="29"/>
  <c r="DM226" i="29"/>
  <c r="DJ226" i="29"/>
  <c r="DG226" i="29"/>
  <c r="DC226" i="29"/>
  <c r="CZ226" i="29"/>
  <c r="CW226" i="29"/>
  <c r="CU226" i="29"/>
  <c r="CS226" i="29"/>
  <c r="CQ226" i="29"/>
  <c r="CO226" i="29"/>
  <c r="CM226" i="29"/>
  <c r="CK226" i="29"/>
  <c r="CH226" i="29"/>
  <c r="CF226" i="29"/>
  <c r="CC226" i="29"/>
  <c r="BZ226" i="29"/>
  <c r="BW226" i="29"/>
  <c r="BT226" i="29"/>
  <c r="BQ226" i="29"/>
  <c r="BO226" i="29"/>
  <c r="BM226" i="29"/>
  <c r="BK226" i="29"/>
  <c r="BH226" i="29"/>
  <c r="BE226" i="29"/>
  <c r="BC226" i="29"/>
  <c r="AU226" i="29"/>
  <c r="AS226" i="29"/>
  <c r="AP226" i="29"/>
  <c r="AN226" i="29"/>
  <c r="AK226" i="29"/>
  <c r="AI226" i="29"/>
  <c r="AG226" i="29"/>
  <c r="AE226" i="29"/>
  <c r="AC226" i="29"/>
  <c r="Z226" i="29"/>
  <c r="V226" i="29"/>
  <c r="T226" i="29"/>
  <c r="P226" i="29"/>
  <c r="L226" i="29"/>
  <c r="EF66" i="29"/>
  <c r="EC66" i="29"/>
  <c r="DZ66" i="29"/>
  <c r="DV66" i="29"/>
  <c r="DR66" i="29"/>
  <c r="DP66" i="29"/>
  <c r="DM66" i="29"/>
  <c r="DJ66" i="29"/>
  <c r="DG66" i="29"/>
  <c r="DC66" i="29"/>
  <c r="CZ66" i="29"/>
  <c r="CW66" i="29"/>
  <c r="CU66" i="29"/>
  <c r="CS66" i="29"/>
  <c r="CQ66" i="29"/>
  <c r="CO66" i="29"/>
  <c r="CM66" i="29"/>
  <c r="CK66" i="29"/>
  <c r="CH66" i="29"/>
  <c r="CI66" i="29" s="1"/>
  <c r="CF66" i="29"/>
  <c r="CC66" i="29"/>
  <c r="BZ66" i="29"/>
  <c r="BW66" i="29"/>
  <c r="BT66" i="29"/>
  <c r="BQ66" i="29"/>
  <c r="BO66" i="29"/>
  <c r="BM66" i="29"/>
  <c r="BK66" i="29"/>
  <c r="BH66" i="29"/>
  <c r="BE66" i="29"/>
  <c r="BC66" i="29"/>
  <c r="AU66" i="29"/>
  <c r="AS66" i="29"/>
  <c r="AP66" i="29"/>
  <c r="AN66" i="29"/>
  <c r="AK66" i="29"/>
  <c r="AI66" i="29"/>
  <c r="AG66" i="29"/>
  <c r="AE66" i="29"/>
  <c r="AC66" i="29"/>
  <c r="Z66" i="29"/>
  <c r="V66" i="29"/>
  <c r="T66" i="29"/>
  <c r="P66" i="29"/>
  <c r="L66" i="29"/>
  <c r="EF14" i="29"/>
  <c r="EC14" i="29"/>
  <c r="DZ14" i="29"/>
  <c r="DV14" i="29"/>
  <c r="DR14" i="29"/>
  <c r="DP14" i="29"/>
  <c r="DM14" i="29"/>
  <c r="DJ14" i="29"/>
  <c r="DG14" i="29"/>
  <c r="DC14" i="29"/>
  <c r="CZ14" i="29"/>
  <c r="CW14" i="29"/>
  <c r="CU14" i="29"/>
  <c r="CS14" i="29"/>
  <c r="CQ14" i="29"/>
  <c r="CO14" i="29"/>
  <c r="CM14" i="29"/>
  <c r="CK14" i="29"/>
  <c r="CH14" i="29"/>
  <c r="CF14" i="29"/>
  <c r="CC14" i="29"/>
  <c r="BZ14" i="29"/>
  <c r="BW14" i="29"/>
  <c r="BT14" i="29"/>
  <c r="BQ14" i="29"/>
  <c r="BO14" i="29"/>
  <c r="BM14" i="29"/>
  <c r="BK14" i="29"/>
  <c r="BH14" i="29"/>
  <c r="BE14" i="29"/>
  <c r="BC14" i="29"/>
  <c r="AU14" i="29"/>
  <c r="AS14" i="29"/>
  <c r="AP14" i="29"/>
  <c r="AN14" i="29"/>
  <c r="AK14" i="29"/>
  <c r="AI14" i="29"/>
  <c r="AG14" i="29"/>
  <c r="AE14" i="29"/>
  <c r="AC14" i="29"/>
  <c r="Z14" i="29"/>
  <c r="V14" i="29"/>
  <c r="T14" i="29"/>
  <c r="P14" i="29"/>
  <c r="L14" i="29"/>
  <c r="EF240" i="29"/>
  <c r="EC240" i="29"/>
  <c r="DZ240" i="29"/>
  <c r="DV240" i="29"/>
  <c r="DR240" i="29"/>
  <c r="DP240" i="29"/>
  <c r="DM240" i="29"/>
  <c r="DJ240" i="29"/>
  <c r="DG240" i="29"/>
  <c r="DC240" i="29"/>
  <c r="CZ240" i="29"/>
  <c r="CW240" i="29"/>
  <c r="CU240" i="29"/>
  <c r="CS240" i="29"/>
  <c r="CQ240" i="29"/>
  <c r="CO240" i="29"/>
  <c r="CM240" i="29"/>
  <c r="CK240" i="29"/>
  <c r="CH240" i="29"/>
  <c r="CF240" i="29"/>
  <c r="CC240" i="29"/>
  <c r="BZ240" i="29"/>
  <c r="BW240" i="29"/>
  <c r="BT240" i="29"/>
  <c r="BQ240" i="29"/>
  <c r="BO240" i="29"/>
  <c r="BM240" i="29"/>
  <c r="BK240" i="29"/>
  <c r="BH240" i="29"/>
  <c r="BE240" i="29"/>
  <c r="BC240" i="29"/>
  <c r="AU240" i="29"/>
  <c r="AS240" i="29"/>
  <c r="AP240" i="29"/>
  <c r="AN240" i="29"/>
  <c r="AK240" i="29"/>
  <c r="AI240" i="29"/>
  <c r="AG240" i="29"/>
  <c r="AE240" i="29"/>
  <c r="AC240" i="29"/>
  <c r="Z240" i="29"/>
  <c r="V240" i="29"/>
  <c r="T240" i="29"/>
  <c r="P240" i="29"/>
  <c r="L240" i="29"/>
  <c r="EF103" i="29"/>
  <c r="EC103" i="29"/>
  <c r="DZ103" i="29"/>
  <c r="DV103" i="29"/>
  <c r="DR103" i="29"/>
  <c r="DP103" i="29"/>
  <c r="DM103" i="29"/>
  <c r="DJ103" i="29"/>
  <c r="DG103" i="29"/>
  <c r="DC103" i="29"/>
  <c r="CZ103" i="29"/>
  <c r="CW103" i="29"/>
  <c r="CU103" i="29"/>
  <c r="CS103" i="29"/>
  <c r="CQ103" i="29"/>
  <c r="CO103" i="29"/>
  <c r="CM103" i="29"/>
  <c r="CK103" i="29"/>
  <c r="CH103" i="29"/>
  <c r="CF103" i="29"/>
  <c r="CC103" i="29"/>
  <c r="BZ103" i="29"/>
  <c r="BW103" i="29"/>
  <c r="BT103" i="29"/>
  <c r="BQ103" i="29"/>
  <c r="BO103" i="29"/>
  <c r="BM103" i="29"/>
  <c r="BK103" i="29"/>
  <c r="BH103" i="29"/>
  <c r="BE103" i="29"/>
  <c r="BC103" i="29"/>
  <c r="AU103" i="29"/>
  <c r="AS103" i="29"/>
  <c r="AP103" i="29"/>
  <c r="AN103" i="29"/>
  <c r="AK103" i="29"/>
  <c r="AI103" i="29"/>
  <c r="AG103" i="29"/>
  <c r="AE103" i="29"/>
  <c r="AC103" i="29"/>
  <c r="Z103" i="29"/>
  <c r="V103" i="29"/>
  <c r="T103" i="29"/>
  <c r="P103" i="29"/>
  <c r="L103" i="29"/>
  <c r="EF109" i="29"/>
  <c r="EC109" i="29"/>
  <c r="DZ109" i="29"/>
  <c r="DV109" i="29"/>
  <c r="DR109" i="29"/>
  <c r="DP109" i="29"/>
  <c r="DM109" i="29"/>
  <c r="DJ109" i="29"/>
  <c r="DG109" i="29"/>
  <c r="DC109" i="29"/>
  <c r="CZ109" i="29"/>
  <c r="CW109" i="29"/>
  <c r="CU109" i="29"/>
  <c r="CS109" i="29"/>
  <c r="CQ109" i="29"/>
  <c r="CO109" i="29"/>
  <c r="CM109" i="29"/>
  <c r="CK109" i="29"/>
  <c r="CH109" i="29"/>
  <c r="CF109" i="29"/>
  <c r="CC109" i="29"/>
  <c r="BZ109" i="29"/>
  <c r="BW109" i="29"/>
  <c r="BT109" i="29"/>
  <c r="BQ109" i="29"/>
  <c r="BO109" i="29"/>
  <c r="BM109" i="29"/>
  <c r="BK109" i="29"/>
  <c r="BH109" i="29"/>
  <c r="BE109" i="29"/>
  <c r="BC109" i="29"/>
  <c r="AU109" i="29"/>
  <c r="AS109" i="29"/>
  <c r="AP109" i="29"/>
  <c r="AN109" i="29"/>
  <c r="AK109" i="29"/>
  <c r="AI109" i="29"/>
  <c r="AG109" i="29"/>
  <c r="AE109" i="29"/>
  <c r="AC109" i="29"/>
  <c r="Z109" i="29"/>
  <c r="V109" i="29"/>
  <c r="T109" i="29"/>
  <c r="P109" i="29"/>
  <c r="L109" i="29"/>
  <c r="EF263" i="29"/>
  <c r="EC263" i="29"/>
  <c r="DZ263" i="29"/>
  <c r="DV263" i="29"/>
  <c r="DR263" i="29"/>
  <c r="DP263" i="29"/>
  <c r="DM263" i="29"/>
  <c r="DJ263" i="29"/>
  <c r="DG263" i="29"/>
  <c r="DC263" i="29"/>
  <c r="CZ263" i="29"/>
  <c r="CW263" i="29"/>
  <c r="CU263" i="29"/>
  <c r="CS263" i="29"/>
  <c r="CQ263" i="29"/>
  <c r="CO263" i="29"/>
  <c r="CM263" i="29"/>
  <c r="CK263" i="29"/>
  <c r="CH263" i="29"/>
  <c r="CF263" i="29"/>
  <c r="CC263" i="29"/>
  <c r="BZ263" i="29"/>
  <c r="BW263" i="29"/>
  <c r="BT263" i="29"/>
  <c r="BQ263" i="29"/>
  <c r="BO263" i="29"/>
  <c r="BM263" i="29"/>
  <c r="BK263" i="29"/>
  <c r="BH263" i="29"/>
  <c r="BE263" i="29"/>
  <c r="BC263" i="29"/>
  <c r="AU263" i="29"/>
  <c r="AS263" i="29"/>
  <c r="AP263" i="29"/>
  <c r="AN263" i="29"/>
  <c r="AK263" i="29"/>
  <c r="AI263" i="29"/>
  <c r="AG263" i="29"/>
  <c r="AE263" i="29"/>
  <c r="AC263" i="29"/>
  <c r="Z263" i="29"/>
  <c r="V263" i="29"/>
  <c r="T263" i="29"/>
  <c r="P263" i="29"/>
  <c r="L263" i="29"/>
  <c r="EF177" i="29"/>
  <c r="EC177" i="29"/>
  <c r="DZ177" i="29"/>
  <c r="DV177" i="29"/>
  <c r="DR177" i="29"/>
  <c r="DP177" i="29"/>
  <c r="DM177" i="29"/>
  <c r="DJ177" i="29"/>
  <c r="DG177" i="29"/>
  <c r="DC177" i="29"/>
  <c r="CZ177" i="29"/>
  <c r="CW177" i="29"/>
  <c r="CU177" i="29"/>
  <c r="CS177" i="29"/>
  <c r="CQ177" i="29"/>
  <c r="CO177" i="29"/>
  <c r="CM177" i="29"/>
  <c r="CK177" i="29"/>
  <c r="CH177" i="29"/>
  <c r="CF177" i="29"/>
  <c r="CC177" i="29"/>
  <c r="BZ177" i="29"/>
  <c r="BW177" i="29"/>
  <c r="BT177" i="29"/>
  <c r="BQ177" i="29"/>
  <c r="BO177" i="29"/>
  <c r="BM177" i="29"/>
  <c r="BK177" i="29"/>
  <c r="BH177" i="29"/>
  <c r="BE177" i="29"/>
  <c r="BC177" i="29"/>
  <c r="AU177" i="29"/>
  <c r="AS177" i="29"/>
  <c r="AP177" i="29"/>
  <c r="AN177" i="29"/>
  <c r="AK177" i="29"/>
  <c r="AI177" i="29"/>
  <c r="AG177" i="29"/>
  <c r="AE177" i="29"/>
  <c r="AC177" i="29"/>
  <c r="Z177" i="29"/>
  <c r="V177" i="29"/>
  <c r="T177" i="29"/>
  <c r="P177" i="29"/>
  <c r="L177" i="29"/>
  <c r="EF237" i="29"/>
  <c r="EC237" i="29"/>
  <c r="DZ237" i="29"/>
  <c r="DV237" i="29"/>
  <c r="DR237" i="29"/>
  <c r="DP237" i="29"/>
  <c r="DM237" i="29"/>
  <c r="DJ237" i="29"/>
  <c r="DG237" i="29"/>
  <c r="DC237" i="29"/>
  <c r="CZ237" i="29"/>
  <c r="CW237" i="29"/>
  <c r="CU237" i="29"/>
  <c r="CS237" i="29"/>
  <c r="CQ237" i="29"/>
  <c r="CO237" i="29"/>
  <c r="CM237" i="29"/>
  <c r="CK237" i="29"/>
  <c r="CH237" i="29"/>
  <c r="CF237" i="29"/>
  <c r="CC237" i="29"/>
  <c r="BZ237" i="29"/>
  <c r="BW237" i="29"/>
  <c r="BT237" i="29"/>
  <c r="BQ237" i="29"/>
  <c r="BO237" i="29"/>
  <c r="BM237" i="29"/>
  <c r="BK237" i="29"/>
  <c r="BH237" i="29"/>
  <c r="BE237" i="29"/>
  <c r="BC237" i="29"/>
  <c r="AU237" i="29"/>
  <c r="AS237" i="29"/>
  <c r="AP237" i="29"/>
  <c r="AN237" i="29"/>
  <c r="AK237" i="29"/>
  <c r="AI237" i="29"/>
  <c r="AG237" i="29"/>
  <c r="AE237" i="29"/>
  <c r="AC237" i="29"/>
  <c r="Z237" i="29"/>
  <c r="V237" i="29"/>
  <c r="T237" i="29"/>
  <c r="P237" i="29"/>
  <c r="L237" i="29"/>
  <c r="EF188" i="29"/>
  <c r="EC188" i="29"/>
  <c r="DZ188" i="29"/>
  <c r="DV188" i="29"/>
  <c r="DR188" i="29"/>
  <c r="DP188" i="29"/>
  <c r="DM188" i="29"/>
  <c r="DJ188" i="29"/>
  <c r="DG188" i="29"/>
  <c r="DC188" i="29"/>
  <c r="CZ188" i="29"/>
  <c r="CW188" i="29"/>
  <c r="CU188" i="29"/>
  <c r="CS188" i="29"/>
  <c r="CQ188" i="29"/>
  <c r="CO188" i="29"/>
  <c r="CM188" i="29"/>
  <c r="CK188" i="29"/>
  <c r="CH188" i="29"/>
  <c r="CF188" i="29"/>
  <c r="CC188" i="29"/>
  <c r="BZ188" i="29"/>
  <c r="BW188" i="29"/>
  <c r="BT188" i="29"/>
  <c r="BQ188" i="29"/>
  <c r="BO188" i="29"/>
  <c r="BM188" i="29"/>
  <c r="BK188" i="29"/>
  <c r="BH188" i="29"/>
  <c r="BE188" i="29"/>
  <c r="BC188" i="29"/>
  <c r="AU188" i="29"/>
  <c r="AS188" i="29"/>
  <c r="AP188" i="29"/>
  <c r="AN188" i="29"/>
  <c r="AK188" i="29"/>
  <c r="AI188" i="29"/>
  <c r="AG188" i="29"/>
  <c r="AE188" i="29"/>
  <c r="AC188" i="29"/>
  <c r="Z188" i="29"/>
  <c r="V188" i="29"/>
  <c r="T188" i="29"/>
  <c r="P188" i="29"/>
  <c r="L188" i="29"/>
  <c r="EF130" i="29"/>
  <c r="EC130" i="29"/>
  <c r="DZ130" i="29"/>
  <c r="DV130" i="29"/>
  <c r="DR130" i="29"/>
  <c r="DP130" i="29"/>
  <c r="DM130" i="29"/>
  <c r="DJ130" i="29"/>
  <c r="DG130" i="29"/>
  <c r="DC130" i="29"/>
  <c r="CZ130" i="29"/>
  <c r="CW130" i="29"/>
  <c r="CU130" i="29"/>
  <c r="CS130" i="29"/>
  <c r="CQ130" i="29"/>
  <c r="CO130" i="29"/>
  <c r="CM130" i="29"/>
  <c r="CK130" i="29"/>
  <c r="CH130" i="29"/>
  <c r="CF130" i="29"/>
  <c r="CC130" i="29"/>
  <c r="BZ130" i="29"/>
  <c r="BW130" i="29"/>
  <c r="BT130" i="29"/>
  <c r="BQ130" i="29"/>
  <c r="BO130" i="29"/>
  <c r="BM130" i="29"/>
  <c r="BK130" i="29"/>
  <c r="BH130" i="29"/>
  <c r="BE130" i="29"/>
  <c r="BC130" i="29"/>
  <c r="AU130" i="29"/>
  <c r="AS130" i="29"/>
  <c r="AP130" i="29"/>
  <c r="AN130" i="29"/>
  <c r="AK130" i="29"/>
  <c r="AI130" i="29"/>
  <c r="AG130" i="29"/>
  <c r="AE130" i="29"/>
  <c r="AC130" i="29"/>
  <c r="Z130" i="29"/>
  <c r="V130" i="29"/>
  <c r="T130" i="29"/>
  <c r="P130" i="29"/>
  <c r="L130" i="29"/>
  <c r="EF206" i="29"/>
  <c r="EC206" i="29"/>
  <c r="DZ206" i="29"/>
  <c r="DV206" i="29"/>
  <c r="DR206" i="29"/>
  <c r="DP206" i="29"/>
  <c r="DM206" i="29"/>
  <c r="DJ206" i="29"/>
  <c r="DG206" i="29"/>
  <c r="DC206" i="29"/>
  <c r="CZ206" i="29"/>
  <c r="CW206" i="29"/>
  <c r="CU206" i="29"/>
  <c r="CS206" i="29"/>
  <c r="CQ206" i="29"/>
  <c r="CO206" i="29"/>
  <c r="CM206" i="29"/>
  <c r="CK206" i="29"/>
  <c r="CH206" i="29"/>
  <c r="CF206" i="29"/>
  <c r="CC206" i="29"/>
  <c r="BZ206" i="29"/>
  <c r="BW206" i="29"/>
  <c r="BT206" i="29"/>
  <c r="BQ206" i="29"/>
  <c r="BO206" i="29"/>
  <c r="BM206" i="29"/>
  <c r="BK206" i="29"/>
  <c r="BH206" i="29"/>
  <c r="BE206" i="29"/>
  <c r="BC206" i="29"/>
  <c r="AU206" i="29"/>
  <c r="AS206" i="29"/>
  <c r="AP206" i="29"/>
  <c r="AN206" i="29"/>
  <c r="AK206" i="29"/>
  <c r="AI206" i="29"/>
  <c r="AG206" i="29"/>
  <c r="AE206" i="29"/>
  <c r="AC206" i="29"/>
  <c r="Z206" i="29"/>
  <c r="V206" i="29"/>
  <c r="T206" i="29"/>
  <c r="P206" i="29"/>
  <c r="L206" i="29"/>
  <c r="EF277" i="29"/>
  <c r="EC277" i="29"/>
  <c r="DZ277" i="29"/>
  <c r="DV277" i="29"/>
  <c r="DR277" i="29"/>
  <c r="DP277" i="29"/>
  <c r="DM277" i="29"/>
  <c r="DJ277" i="29"/>
  <c r="DG277" i="29"/>
  <c r="DC277" i="29"/>
  <c r="CZ277" i="29"/>
  <c r="CW277" i="29"/>
  <c r="CU277" i="29"/>
  <c r="CS277" i="29"/>
  <c r="CQ277" i="29"/>
  <c r="CO277" i="29"/>
  <c r="CM277" i="29"/>
  <c r="CK277" i="29"/>
  <c r="CH277" i="29"/>
  <c r="CF277" i="29"/>
  <c r="CC277" i="29"/>
  <c r="BZ277" i="29"/>
  <c r="BW277" i="29"/>
  <c r="BT277" i="29"/>
  <c r="BQ277" i="29"/>
  <c r="BO277" i="29"/>
  <c r="BM277" i="29"/>
  <c r="BK277" i="29"/>
  <c r="BH277" i="29"/>
  <c r="BE277" i="29"/>
  <c r="BC277" i="29"/>
  <c r="AU277" i="29"/>
  <c r="AS277" i="29"/>
  <c r="AP277" i="29"/>
  <c r="AN277" i="29"/>
  <c r="AK277" i="29"/>
  <c r="AI277" i="29"/>
  <c r="AG277" i="29"/>
  <c r="AE277" i="29"/>
  <c r="AC277" i="29"/>
  <c r="Z277" i="29"/>
  <c r="V277" i="29"/>
  <c r="T277" i="29"/>
  <c r="P277" i="29"/>
  <c r="L277" i="29"/>
  <c r="EF218" i="29"/>
  <c r="EC218" i="29"/>
  <c r="DZ218" i="29"/>
  <c r="DV218" i="29"/>
  <c r="DR218" i="29"/>
  <c r="DP218" i="29"/>
  <c r="DM218" i="29"/>
  <c r="DJ218" i="29"/>
  <c r="DG218" i="29"/>
  <c r="DC218" i="29"/>
  <c r="CZ218" i="29"/>
  <c r="CW218" i="29"/>
  <c r="CU218" i="29"/>
  <c r="CS218" i="29"/>
  <c r="CQ218" i="29"/>
  <c r="CO218" i="29"/>
  <c r="CM218" i="29"/>
  <c r="CK218" i="29"/>
  <c r="CH218" i="29"/>
  <c r="CF218" i="29"/>
  <c r="CC218" i="29"/>
  <c r="BZ218" i="29"/>
  <c r="BW218" i="29"/>
  <c r="BT218" i="29"/>
  <c r="BQ218" i="29"/>
  <c r="BO218" i="29"/>
  <c r="BM218" i="29"/>
  <c r="BK218" i="29"/>
  <c r="BH218" i="29"/>
  <c r="BE218" i="29"/>
  <c r="BC218" i="29"/>
  <c r="AU218" i="29"/>
  <c r="AS218" i="29"/>
  <c r="AP218" i="29"/>
  <c r="AN218" i="29"/>
  <c r="AK218" i="29"/>
  <c r="AI218" i="29"/>
  <c r="AG218" i="29"/>
  <c r="AE218" i="29"/>
  <c r="AC218" i="29"/>
  <c r="Z218" i="29"/>
  <c r="V218" i="29"/>
  <c r="T218" i="29"/>
  <c r="P218" i="29"/>
  <c r="L218" i="29"/>
  <c r="EF235" i="29"/>
  <c r="EC235" i="29"/>
  <c r="DZ235" i="29"/>
  <c r="DV235" i="29"/>
  <c r="DR235" i="29"/>
  <c r="DP235" i="29"/>
  <c r="DM235" i="29"/>
  <c r="DJ235" i="29"/>
  <c r="DG235" i="29"/>
  <c r="DC235" i="29"/>
  <c r="CZ235" i="29"/>
  <c r="CW235" i="29"/>
  <c r="CU235" i="29"/>
  <c r="CS235" i="29"/>
  <c r="CQ235" i="29"/>
  <c r="CO235" i="29"/>
  <c r="CM235" i="29"/>
  <c r="CK235" i="29"/>
  <c r="CH235" i="29"/>
  <c r="CF235" i="29"/>
  <c r="CC235" i="29"/>
  <c r="BZ235" i="29"/>
  <c r="BW235" i="29"/>
  <c r="BT235" i="29"/>
  <c r="BQ235" i="29"/>
  <c r="BO235" i="29"/>
  <c r="BM235" i="29"/>
  <c r="BK235" i="29"/>
  <c r="BH235" i="29"/>
  <c r="BE235" i="29"/>
  <c r="BC235" i="29"/>
  <c r="AU235" i="29"/>
  <c r="AS235" i="29"/>
  <c r="AP235" i="29"/>
  <c r="AN235" i="29"/>
  <c r="AK235" i="29"/>
  <c r="AI235" i="29"/>
  <c r="AG235" i="29"/>
  <c r="AE235" i="29"/>
  <c r="AC235" i="29"/>
  <c r="Z235" i="29"/>
  <c r="V235" i="29"/>
  <c r="T235" i="29"/>
  <c r="P235" i="29"/>
  <c r="L235" i="29"/>
  <c r="EF59" i="29"/>
  <c r="EC59" i="29"/>
  <c r="DZ59" i="29"/>
  <c r="DV59" i="29"/>
  <c r="DR59" i="29"/>
  <c r="DP59" i="29"/>
  <c r="DM59" i="29"/>
  <c r="DJ59" i="29"/>
  <c r="DG59" i="29"/>
  <c r="DC59" i="29"/>
  <c r="CZ59" i="29"/>
  <c r="CW59" i="29"/>
  <c r="CU59" i="29"/>
  <c r="CS59" i="29"/>
  <c r="CQ59" i="29"/>
  <c r="CO59" i="29"/>
  <c r="CM59" i="29"/>
  <c r="CK59" i="29"/>
  <c r="CH59" i="29"/>
  <c r="CF59" i="29"/>
  <c r="CC59" i="29"/>
  <c r="BZ59" i="29"/>
  <c r="BW59" i="29"/>
  <c r="BT59" i="29"/>
  <c r="BQ59" i="29"/>
  <c r="BO59" i="29"/>
  <c r="BM59" i="29"/>
  <c r="BK59" i="29"/>
  <c r="BH59" i="29"/>
  <c r="BE59" i="29"/>
  <c r="BC59" i="29"/>
  <c r="AU59" i="29"/>
  <c r="AS59" i="29"/>
  <c r="AP59" i="29"/>
  <c r="AN59" i="29"/>
  <c r="AK59" i="29"/>
  <c r="AI59" i="29"/>
  <c r="AG59" i="29"/>
  <c r="AE59" i="29"/>
  <c r="AC59" i="29"/>
  <c r="Z59" i="29"/>
  <c r="V59" i="29"/>
  <c r="T59" i="29"/>
  <c r="P59" i="29"/>
  <c r="L59" i="29"/>
  <c r="EF23" i="29"/>
  <c r="EC23" i="29"/>
  <c r="DZ23" i="29"/>
  <c r="DV23" i="29"/>
  <c r="DR23" i="29"/>
  <c r="DP23" i="29"/>
  <c r="DM23" i="29"/>
  <c r="DJ23" i="29"/>
  <c r="DG23" i="29"/>
  <c r="DC23" i="29"/>
  <c r="CZ23" i="29"/>
  <c r="CW23" i="29"/>
  <c r="CU23" i="29"/>
  <c r="CS23" i="29"/>
  <c r="CQ23" i="29"/>
  <c r="CO23" i="29"/>
  <c r="CM23" i="29"/>
  <c r="CK23" i="29"/>
  <c r="CH23" i="29"/>
  <c r="CF23" i="29"/>
  <c r="CC23" i="29"/>
  <c r="BZ23" i="29"/>
  <c r="BW23" i="29"/>
  <c r="BT23" i="29"/>
  <c r="BQ23" i="29"/>
  <c r="BO23" i="29"/>
  <c r="BM23" i="29"/>
  <c r="BK23" i="29"/>
  <c r="BH23" i="29"/>
  <c r="BE23" i="29"/>
  <c r="BC23" i="29"/>
  <c r="AU23" i="29"/>
  <c r="AS23" i="29"/>
  <c r="AP23" i="29"/>
  <c r="AN23" i="29"/>
  <c r="AK23" i="29"/>
  <c r="AI23" i="29"/>
  <c r="AG23" i="29"/>
  <c r="AE23" i="29"/>
  <c r="AC23" i="29"/>
  <c r="Z23" i="29"/>
  <c r="V23" i="29"/>
  <c r="T23" i="29"/>
  <c r="P23" i="29"/>
  <c r="L23" i="29"/>
  <c r="EF260" i="29"/>
  <c r="EC260" i="29"/>
  <c r="DZ260" i="29"/>
  <c r="DV260" i="29"/>
  <c r="DR260" i="29"/>
  <c r="DP260" i="29"/>
  <c r="DM260" i="29"/>
  <c r="DJ260" i="29"/>
  <c r="DG260" i="29"/>
  <c r="DC260" i="29"/>
  <c r="CZ260" i="29"/>
  <c r="CW260" i="29"/>
  <c r="CU260" i="29"/>
  <c r="CS260" i="29"/>
  <c r="CQ260" i="29"/>
  <c r="CO260" i="29"/>
  <c r="CM260" i="29"/>
  <c r="CK260" i="29"/>
  <c r="CH260" i="29"/>
  <c r="CF260" i="29"/>
  <c r="CC260" i="29"/>
  <c r="BZ260" i="29"/>
  <c r="BW260" i="29"/>
  <c r="BT260" i="29"/>
  <c r="BQ260" i="29"/>
  <c r="BO260" i="29"/>
  <c r="BM260" i="29"/>
  <c r="BK260" i="29"/>
  <c r="BH260" i="29"/>
  <c r="BE260" i="29"/>
  <c r="BC260" i="29"/>
  <c r="AU260" i="29"/>
  <c r="AS260" i="29"/>
  <c r="AP260" i="29"/>
  <c r="AN260" i="29"/>
  <c r="AK260" i="29"/>
  <c r="AI260" i="29"/>
  <c r="AG260" i="29"/>
  <c r="AE260" i="29"/>
  <c r="AC260" i="29"/>
  <c r="Z260" i="29"/>
  <c r="V260" i="29"/>
  <c r="T260" i="29"/>
  <c r="P260" i="29"/>
  <c r="L260" i="29"/>
  <c r="EF246" i="29"/>
  <c r="EC246" i="29"/>
  <c r="DZ246" i="29"/>
  <c r="DV246" i="29"/>
  <c r="DR246" i="29"/>
  <c r="DP246" i="29"/>
  <c r="DM246" i="29"/>
  <c r="DJ246" i="29"/>
  <c r="DG246" i="29"/>
  <c r="DC246" i="29"/>
  <c r="CZ246" i="29"/>
  <c r="CW246" i="29"/>
  <c r="CU246" i="29"/>
  <c r="CS246" i="29"/>
  <c r="CQ246" i="29"/>
  <c r="CO246" i="29"/>
  <c r="CM246" i="29"/>
  <c r="CK246" i="29"/>
  <c r="CH246" i="29"/>
  <c r="CF246" i="29"/>
  <c r="CC246" i="29"/>
  <c r="BZ246" i="29"/>
  <c r="BW246" i="29"/>
  <c r="BT246" i="29"/>
  <c r="BQ246" i="29"/>
  <c r="BO246" i="29"/>
  <c r="BM246" i="29"/>
  <c r="BK246" i="29"/>
  <c r="BH246" i="29"/>
  <c r="BE246" i="29"/>
  <c r="BC246" i="29"/>
  <c r="AU246" i="29"/>
  <c r="AS246" i="29"/>
  <c r="AP246" i="29"/>
  <c r="AN246" i="29"/>
  <c r="AK246" i="29"/>
  <c r="AI246" i="29"/>
  <c r="AG246" i="29"/>
  <c r="AE246" i="29"/>
  <c r="AC246" i="29"/>
  <c r="Z246" i="29"/>
  <c r="V246" i="29"/>
  <c r="T246" i="29"/>
  <c r="P246" i="29"/>
  <c r="L246" i="29"/>
  <c r="EF36" i="29"/>
  <c r="EC36" i="29"/>
  <c r="DZ36" i="29"/>
  <c r="DV36" i="29"/>
  <c r="DR36" i="29"/>
  <c r="DP36" i="29"/>
  <c r="DM36" i="29"/>
  <c r="DJ36" i="29"/>
  <c r="DG36" i="29"/>
  <c r="DC36" i="29"/>
  <c r="CZ36" i="29"/>
  <c r="DD36" i="29" s="1"/>
  <c r="CW36" i="29"/>
  <c r="CU36" i="29"/>
  <c r="CS36" i="29"/>
  <c r="CQ36" i="29"/>
  <c r="CO36" i="29"/>
  <c r="CM36" i="29"/>
  <c r="CK36" i="29"/>
  <c r="CH36" i="29"/>
  <c r="CF36" i="29"/>
  <c r="CC36" i="29"/>
  <c r="BZ36" i="29"/>
  <c r="BW36" i="29"/>
  <c r="BT36" i="29"/>
  <c r="BQ36" i="29"/>
  <c r="BO36" i="29"/>
  <c r="BM36" i="29"/>
  <c r="BK36" i="29"/>
  <c r="BH36" i="29"/>
  <c r="BE36" i="29"/>
  <c r="BC36" i="29"/>
  <c r="AU36" i="29"/>
  <c r="AS36" i="29"/>
  <c r="AP36" i="29"/>
  <c r="AN36" i="29"/>
  <c r="AK36" i="29"/>
  <c r="AI36" i="29"/>
  <c r="AG36" i="29"/>
  <c r="AE36" i="29"/>
  <c r="AC36" i="29"/>
  <c r="Z36" i="29"/>
  <c r="V36" i="29"/>
  <c r="T36" i="29"/>
  <c r="P36" i="29"/>
  <c r="L36" i="29"/>
  <c r="EF296" i="29"/>
  <c r="EC296" i="29"/>
  <c r="DZ296" i="29"/>
  <c r="DV296" i="29"/>
  <c r="DR296" i="29"/>
  <c r="DP296" i="29"/>
  <c r="DM296" i="29"/>
  <c r="DJ296" i="29"/>
  <c r="DG296" i="29"/>
  <c r="DC296" i="29"/>
  <c r="CZ296" i="29"/>
  <c r="CW296" i="29"/>
  <c r="CU296" i="29"/>
  <c r="CS296" i="29"/>
  <c r="CQ296" i="29"/>
  <c r="CO296" i="29"/>
  <c r="CM296" i="29"/>
  <c r="CK296" i="29"/>
  <c r="CH296" i="29"/>
  <c r="CF296" i="29"/>
  <c r="CC296" i="29"/>
  <c r="BZ296" i="29"/>
  <c r="BW296" i="29"/>
  <c r="BT296" i="29"/>
  <c r="BQ296" i="29"/>
  <c r="BO296" i="29"/>
  <c r="BM296" i="29"/>
  <c r="BK296" i="29"/>
  <c r="BH296" i="29"/>
  <c r="BE296" i="29"/>
  <c r="BC296" i="29"/>
  <c r="AU296" i="29"/>
  <c r="AS296" i="29"/>
  <c r="AP296" i="29"/>
  <c r="AN296" i="29"/>
  <c r="AK296" i="29"/>
  <c r="AI296" i="29"/>
  <c r="AG296" i="29"/>
  <c r="AE296" i="29"/>
  <c r="AC296" i="29"/>
  <c r="Z296" i="29"/>
  <c r="V296" i="29"/>
  <c r="T296" i="29"/>
  <c r="P296" i="29"/>
  <c r="L296" i="29"/>
  <c r="EF5" i="29"/>
  <c r="EC5" i="29"/>
  <c r="DZ5" i="29"/>
  <c r="DV5" i="29"/>
  <c r="DR5" i="29"/>
  <c r="DP5" i="29"/>
  <c r="DM5" i="29"/>
  <c r="DJ5" i="29"/>
  <c r="DG5" i="29"/>
  <c r="DC5" i="29"/>
  <c r="CZ5" i="29"/>
  <c r="CW5" i="29"/>
  <c r="CU5" i="29"/>
  <c r="CS5" i="29"/>
  <c r="CQ5" i="29"/>
  <c r="CO5" i="29"/>
  <c r="CM5" i="29"/>
  <c r="CK5" i="29"/>
  <c r="CH5" i="29"/>
  <c r="CF5" i="29"/>
  <c r="CC5" i="29"/>
  <c r="BZ5" i="29"/>
  <c r="BW5" i="29"/>
  <c r="BT5" i="29"/>
  <c r="BQ5" i="29"/>
  <c r="BO5" i="29"/>
  <c r="BM5" i="29"/>
  <c r="BK5" i="29"/>
  <c r="BH5" i="29"/>
  <c r="BE5" i="29"/>
  <c r="BC5" i="29"/>
  <c r="AU5" i="29"/>
  <c r="AS5" i="29"/>
  <c r="AP5" i="29"/>
  <c r="AN5" i="29"/>
  <c r="AK5" i="29"/>
  <c r="AI5" i="29"/>
  <c r="AG5" i="29"/>
  <c r="AE5" i="29"/>
  <c r="AC5" i="29"/>
  <c r="Z5" i="29"/>
  <c r="V5" i="29"/>
  <c r="T5" i="29"/>
  <c r="P5" i="29"/>
  <c r="L5" i="29"/>
  <c r="EF179" i="29"/>
  <c r="EC179" i="29"/>
  <c r="DZ179" i="29"/>
  <c r="DV179" i="29"/>
  <c r="DR179" i="29"/>
  <c r="DP179" i="29"/>
  <c r="DM179" i="29"/>
  <c r="DJ179" i="29"/>
  <c r="DG179" i="29"/>
  <c r="DC179" i="29"/>
  <c r="CZ179" i="29"/>
  <c r="CW179" i="29"/>
  <c r="CU179" i="29"/>
  <c r="CS179" i="29"/>
  <c r="CQ179" i="29"/>
  <c r="CO179" i="29"/>
  <c r="CM179" i="29"/>
  <c r="CK179" i="29"/>
  <c r="CH179" i="29"/>
  <c r="CF179" i="29"/>
  <c r="CC179" i="29"/>
  <c r="BZ179" i="29"/>
  <c r="BW179" i="29"/>
  <c r="BT179" i="29"/>
  <c r="BQ179" i="29"/>
  <c r="BO179" i="29"/>
  <c r="BM179" i="29"/>
  <c r="BK179" i="29"/>
  <c r="BH179" i="29"/>
  <c r="BE179" i="29"/>
  <c r="BC179" i="29"/>
  <c r="AU179" i="29"/>
  <c r="AS179" i="29"/>
  <c r="AP179" i="29"/>
  <c r="AN179" i="29"/>
  <c r="AK179" i="29"/>
  <c r="AI179" i="29"/>
  <c r="AG179" i="29"/>
  <c r="AE179" i="29"/>
  <c r="AC179" i="29"/>
  <c r="Z179" i="29"/>
  <c r="V179" i="29"/>
  <c r="T179" i="29"/>
  <c r="P179" i="29"/>
  <c r="L179" i="29"/>
  <c r="EF94" i="29"/>
  <c r="EC94" i="29"/>
  <c r="DZ94" i="29"/>
  <c r="DV94" i="29"/>
  <c r="DR94" i="29"/>
  <c r="DP94" i="29"/>
  <c r="DM94" i="29"/>
  <c r="DJ94" i="29"/>
  <c r="DG94" i="29"/>
  <c r="DC94" i="29"/>
  <c r="CZ94" i="29"/>
  <c r="CW94" i="29"/>
  <c r="CU94" i="29"/>
  <c r="CS94" i="29"/>
  <c r="CQ94" i="29"/>
  <c r="CO94" i="29"/>
  <c r="CM94" i="29"/>
  <c r="CK94" i="29"/>
  <c r="CH94" i="29"/>
  <c r="CF94" i="29"/>
  <c r="CC94" i="29"/>
  <c r="BZ94" i="29"/>
  <c r="BW94" i="29"/>
  <c r="BT94" i="29"/>
  <c r="BQ94" i="29"/>
  <c r="BO94" i="29"/>
  <c r="BM94" i="29"/>
  <c r="BK94" i="29"/>
  <c r="BH94" i="29"/>
  <c r="BE94" i="29"/>
  <c r="BC94" i="29"/>
  <c r="AU94" i="29"/>
  <c r="AS94" i="29"/>
  <c r="AP94" i="29"/>
  <c r="AN94" i="29"/>
  <c r="AK94" i="29"/>
  <c r="AI94" i="29"/>
  <c r="AG94" i="29"/>
  <c r="AE94" i="29"/>
  <c r="AC94" i="29"/>
  <c r="Z94" i="29"/>
  <c r="V94" i="29"/>
  <c r="T94" i="29"/>
  <c r="P94" i="29"/>
  <c r="L94" i="29"/>
  <c r="EF18" i="29"/>
  <c r="EC18" i="29"/>
  <c r="DZ18" i="29"/>
  <c r="DV18" i="29"/>
  <c r="DR18" i="29"/>
  <c r="DP18" i="29"/>
  <c r="DM18" i="29"/>
  <c r="DJ18" i="29"/>
  <c r="DG18" i="29"/>
  <c r="DC18" i="29"/>
  <c r="CZ18" i="29"/>
  <c r="CW18" i="29"/>
  <c r="CU18" i="29"/>
  <c r="CS18" i="29"/>
  <c r="CQ18" i="29"/>
  <c r="CO18" i="29"/>
  <c r="CM18" i="29"/>
  <c r="CK18" i="29"/>
  <c r="CH18" i="29"/>
  <c r="CF18" i="29"/>
  <c r="CC18" i="29"/>
  <c r="BZ18" i="29"/>
  <c r="BW18" i="29"/>
  <c r="BT18" i="29"/>
  <c r="BQ18" i="29"/>
  <c r="BO18" i="29"/>
  <c r="BM18" i="29"/>
  <c r="BK18" i="29"/>
  <c r="BH18" i="29"/>
  <c r="BE18" i="29"/>
  <c r="BC18" i="29"/>
  <c r="AU18" i="29"/>
  <c r="AS18" i="29"/>
  <c r="AP18" i="29"/>
  <c r="AN18" i="29"/>
  <c r="AK18" i="29"/>
  <c r="AI18" i="29"/>
  <c r="AG18" i="29"/>
  <c r="AE18" i="29"/>
  <c r="AC18" i="29"/>
  <c r="Z18" i="29"/>
  <c r="V18" i="29"/>
  <c r="T18" i="29"/>
  <c r="P18" i="29"/>
  <c r="L18" i="29"/>
  <c r="EF58" i="29"/>
  <c r="EC58" i="29"/>
  <c r="DZ58" i="29"/>
  <c r="DV58" i="29"/>
  <c r="DR58" i="29"/>
  <c r="DP58" i="29"/>
  <c r="DM58" i="29"/>
  <c r="DJ58" i="29"/>
  <c r="DG58" i="29"/>
  <c r="DC58" i="29"/>
  <c r="CZ58" i="29"/>
  <c r="CW58" i="29"/>
  <c r="CU58" i="29"/>
  <c r="CS58" i="29"/>
  <c r="CQ58" i="29"/>
  <c r="CO58" i="29"/>
  <c r="CM58" i="29"/>
  <c r="CK58" i="29"/>
  <c r="CH58" i="29"/>
  <c r="CF58" i="29"/>
  <c r="CC58" i="29"/>
  <c r="BZ58" i="29"/>
  <c r="BW58" i="29"/>
  <c r="BT58" i="29"/>
  <c r="BQ58" i="29"/>
  <c r="BO58" i="29"/>
  <c r="BM58" i="29"/>
  <c r="BK58" i="29"/>
  <c r="BH58" i="29"/>
  <c r="BE58" i="29"/>
  <c r="BC58" i="29"/>
  <c r="AU58" i="29"/>
  <c r="AS58" i="29"/>
  <c r="AP58" i="29"/>
  <c r="AN58" i="29"/>
  <c r="AK58" i="29"/>
  <c r="AI58" i="29"/>
  <c r="AG58" i="29"/>
  <c r="AE58" i="29"/>
  <c r="AC58" i="29"/>
  <c r="Z58" i="29"/>
  <c r="V58" i="29"/>
  <c r="T58" i="29"/>
  <c r="P58" i="29"/>
  <c r="L58" i="29"/>
  <c r="EF81" i="29"/>
  <c r="EC81" i="29"/>
  <c r="DZ81" i="29"/>
  <c r="DV81" i="29"/>
  <c r="DR81" i="29"/>
  <c r="DP81" i="29"/>
  <c r="DM81" i="29"/>
  <c r="DJ81" i="29"/>
  <c r="DG81" i="29"/>
  <c r="DC81" i="29"/>
  <c r="CZ81" i="29"/>
  <c r="CW81" i="29"/>
  <c r="CU81" i="29"/>
  <c r="CS81" i="29"/>
  <c r="CQ81" i="29"/>
  <c r="CO81" i="29"/>
  <c r="CM81" i="29"/>
  <c r="CK81" i="29"/>
  <c r="CH81" i="29"/>
  <c r="CF81" i="29"/>
  <c r="CC81" i="29"/>
  <c r="BZ81" i="29"/>
  <c r="BW81" i="29"/>
  <c r="BT81" i="29"/>
  <c r="BQ81" i="29"/>
  <c r="BO81" i="29"/>
  <c r="BM81" i="29"/>
  <c r="BK81" i="29"/>
  <c r="BH81" i="29"/>
  <c r="BE81" i="29"/>
  <c r="BC81" i="29"/>
  <c r="AU81" i="29"/>
  <c r="AS81" i="29"/>
  <c r="AP81" i="29"/>
  <c r="AN81" i="29"/>
  <c r="AK81" i="29"/>
  <c r="AI81" i="29"/>
  <c r="AG81" i="29"/>
  <c r="AE81" i="29"/>
  <c r="AC81" i="29"/>
  <c r="Z81" i="29"/>
  <c r="V81" i="29"/>
  <c r="T81" i="29"/>
  <c r="P81" i="29"/>
  <c r="L81" i="29"/>
  <c r="EF82" i="29"/>
  <c r="EC82" i="29"/>
  <c r="DZ82" i="29"/>
  <c r="DV82" i="29"/>
  <c r="DR82" i="29"/>
  <c r="DP82" i="29"/>
  <c r="DM82" i="29"/>
  <c r="DJ82" i="29"/>
  <c r="DG82" i="29"/>
  <c r="DC82" i="29"/>
  <c r="CZ82" i="29"/>
  <c r="CW82" i="29"/>
  <c r="CU82" i="29"/>
  <c r="CS82" i="29"/>
  <c r="CQ82" i="29"/>
  <c r="CO82" i="29"/>
  <c r="CM82" i="29"/>
  <c r="CK82" i="29"/>
  <c r="CH82" i="29"/>
  <c r="CF82" i="29"/>
  <c r="CC82" i="29"/>
  <c r="BZ82" i="29"/>
  <c r="BW82" i="29"/>
  <c r="BT82" i="29"/>
  <c r="BQ82" i="29"/>
  <c r="BO82" i="29"/>
  <c r="BM82" i="29"/>
  <c r="BK82" i="29"/>
  <c r="BH82" i="29"/>
  <c r="BE82" i="29"/>
  <c r="BC82" i="29"/>
  <c r="AU82" i="29"/>
  <c r="AS82" i="29"/>
  <c r="AP82" i="29"/>
  <c r="AN82" i="29"/>
  <c r="AK82" i="29"/>
  <c r="AI82" i="29"/>
  <c r="AG82" i="29"/>
  <c r="AE82" i="29"/>
  <c r="AC82" i="29"/>
  <c r="Z82" i="29"/>
  <c r="V82" i="29"/>
  <c r="T82" i="29"/>
  <c r="P82" i="29"/>
  <c r="L82" i="29"/>
  <c r="EF210" i="29"/>
  <c r="EC210" i="29"/>
  <c r="DZ210" i="29"/>
  <c r="DV210" i="29"/>
  <c r="DR210" i="29"/>
  <c r="DP210" i="29"/>
  <c r="DM210" i="29"/>
  <c r="DJ210" i="29"/>
  <c r="DG210" i="29"/>
  <c r="DC210" i="29"/>
  <c r="CZ210" i="29"/>
  <c r="CW210" i="29"/>
  <c r="CU210" i="29"/>
  <c r="CS210" i="29"/>
  <c r="CQ210" i="29"/>
  <c r="CO210" i="29"/>
  <c r="CM210" i="29"/>
  <c r="CK210" i="29"/>
  <c r="CH210" i="29"/>
  <c r="CF210" i="29"/>
  <c r="CC210" i="29"/>
  <c r="BZ210" i="29"/>
  <c r="BW210" i="29"/>
  <c r="BT210" i="29"/>
  <c r="BQ210" i="29"/>
  <c r="BO210" i="29"/>
  <c r="BM210" i="29"/>
  <c r="BK210" i="29"/>
  <c r="BH210" i="29"/>
  <c r="BE210" i="29"/>
  <c r="BC210" i="29"/>
  <c r="AU210" i="29"/>
  <c r="AS210" i="29"/>
  <c r="AP210" i="29"/>
  <c r="AN210" i="29"/>
  <c r="AK210" i="29"/>
  <c r="AI210" i="29"/>
  <c r="AG210" i="29"/>
  <c r="AE210" i="29"/>
  <c r="AC210" i="29"/>
  <c r="Z210" i="29"/>
  <c r="V210" i="29"/>
  <c r="T210" i="29"/>
  <c r="P210" i="29"/>
  <c r="L210" i="29"/>
  <c r="EF157" i="29"/>
  <c r="EC157" i="29"/>
  <c r="DZ157" i="29"/>
  <c r="DV157" i="29"/>
  <c r="DR157" i="29"/>
  <c r="DP157" i="29"/>
  <c r="DM157" i="29"/>
  <c r="DJ157" i="29"/>
  <c r="DG157" i="29"/>
  <c r="DC157" i="29"/>
  <c r="CZ157" i="29"/>
  <c r="CW157" i="29"/>
  <c r="CU157" i="29"/>
  <c r="CS157" i="29"/>
  <c r="CQ157" i="29"/>
  <c r="CO157" i="29"/>
  <c r="CM157" i="29"/>
  <c r="CK157" i="29"/>
  <c r="CH157" i="29"/>
  <c r="CF157" i="29"/>
  <c r="CC157" i="29"/>
  <c r="BZ157" i="29"/>
  <c r="BW157" i="29"/>
  <c r="BT157" i="29"/>
  <c r="BQ157" i="29"/>
  <c r="BO157" i="29"/>
  <c r="BM157" i="29"/>
  <c r="BK157" i="29"/>
  <c r="BH157" i="29"/>
  <c r="BE157" i="29"/>
  <c r="BC157" i="29"/>
  <c r="AU157" i="29"/>
  <c r="AS157" i="29"/>
  <c r="AP157" i="29"/>
  <c r="AN157" i="29"/>
  <c r="AK157" i="29"/>
  <c r="AI157" i="29"/>
  <c r="AG157" i="29"/>
  <c r="AE157" i="29"/>
  <c r="AC157" i="29"/>
  <c r="Z157" i="29"/>
  <c r="V157" i="29"/>
  <c r="T157" i="29"/>
  <c r="P157" i="29"/>
  <c r="L157" i="29"/>
  <c r="EF262" i="29"/>
  <c r="EC262" i="29"/>
  <c r="DZ262" i="29"/>
  <c r="DV262" i="29"/>
  <c r="DR262" i="29"/>
  <c r="DP262" i="29"/>
  <c r="DM262" i="29"/>
  <c r="DJ262" i="29"/>
  <c r="DG262" i="29"/>
  <c r="DC262" i="29"/>
  <c r="CZ262" i="29"/>
  <c r="CW262" i="29"/>
  <c r="CU262" i="29"/>
  <c r="CS262" i="29"/>
  <c r="CQ262" i="29"/>
  <c r="CO262" i="29"/>
  <c r="CM262" i="29"/>
  <c r="CK262" i="29"/>
  <c r="CH262" i="29"/>
  <c r="CF262" i="29"/>
  <c r="CC262" i="29"/>
  <c r="BZ262" i="29"/>
  <c r="BW262" i="29"/>
  <c r="BT262" i="29"/>
  <c r="BQ262" i="29"/>
  <c r="BO262" i="29"/>
  <c r="BM262" i="29"/>
  <c r="BK262" i="29"/>
  <c r="BH262" i="29"/>
  <c r="BE262" i="29"/>
  <c r="BC262" i="29"/>
  <c r="AU262" i="29"/>
  <c r="AS262" i="29"/>
  <c r="AP262" i="29"/>
  <c r="AN262" i="29"/>
  <c r="AK262" i="29"/>
  <c r="AI262" i="29"/>
  <c r="AG262" i="29"/>
  <c r="AE262" i="29"/>
  <c r="AC262" i="29"/>
  <c r="Z262" i="29"/>
  <c r="V262" i="29"/>
  <c r="T262" i="29"/>
  <c r="P262" i="29"/>
  <c r="L262" i="29"/>
  <c r="EF13" i="29"/>
  <c r="EC13" i="29"/>
  <c r="DZ13" i="29"/>
  <c r="DV13" i="29"/>
  <c r="DR13" i="29"/>
  <c r="DP13" i="29"/>
  <c r="DM13" i="29"/>
  <c r="DJ13" i="29"/>
  <c r="DG13" i="29"/>
  <c r="DC13" i="29"/>
  <c r="CZ13" i="29"/>
  <c r="CW13" i="29"/>
  <c r="CU13" i="29"/>
  <c r="CS13" i="29"/>
  <c r="CQ13" i="29"/>
  <c r="CO13" i="29"/>
  <c r="CM13" i="29"/>
  <c r="CK13" i="29"/>
  <c r="CH13" i="29"/>
  <c r="CF13" i="29"/>
  <c r="CC13" i="29"/>
  <c r="BZ13" i="29"/>
  <c r="BW13" i="29"/>
  <c r="BT13" i="29"/>
  <c r="BQ13" i="29"/>
  <c r="BO13" i="29"/>
  <c r="BM13" i="29"/>
  <c r="BK13" i="29"/>
  <c r="BH13" i="29"/>
  <c r="BE13" i="29"/>
  <c r="BC13" i="29"/>
  <c r="AU13" i="29"/>
  <c r="AS13" i="29"/>
  <c r="AP13" i="29"/>
  <c r="AN13" i="29"/>
  <c r="AK13" i="29"/>
  <c r="AI13" i="29"/>
  <c r="AG13" i="29"/>
  <c r="AE13" i="29"/>
  <c r="AC13" i="29"/>
  <c r="Z13" i="29"/>
  <c r="V13" i="29"/>
  <c r="T13" i="29"/>
  <c r="P13" i="29"/>
  <c r="L13" i="29"/>
  <c r="EF182" i="29"/>
  <c r="EC182" i="29"/>
  <c r="DZ182" i="29"/>
  <c r="DV182" i="29"/>
  <c r="DR182" i="29"/>
  <c r="DP182" i="29"/>
  <c r="DM182" i="29"/>
  <c r="DJ182" i="29"/>
  <c r="DG182" i="29"/>
  <c r="DC182" i="29"/>
  <c r="CZ182" i="29"/>
  <c r="CU182" i="29"/>
  <c r="CO182" i="29"/>
  <c r="CM182" i="29"/>
  <c r="CK182" i="29"/>
  <c r="CH182" i="29"/>
  <c r="CF182" i="29"/>
  <c r="CC182" i="29"/>
  <c r="BZ182" i="29"/>
  <c r="BW182" i="29"/>
  <c r="BT182" i="29"/>
  <c r="BQ182" i="29"/>
  <c r="BO182" i="29"/>
  <c r="BM182" i="29"/>
  <c r="BK182" i="29"/>
  <c r="BH182" i="29"/>
  <c r="BE182" i="29"/>
  <c r="BC182" i="29"/>
  <c r="AU182" i="29"/>
  <c r="AS182" i="29"/>
  <c r="AP182" i="29"/>
  <c r="AN182" i="29"/>
  <c r="AK182" i="29"/>
  <c r="AI182" i="29"/>
  <c r="AG182" i="29"/>
  <c r="AE182" i="29"/>
  <c r="AC182" i="29"/>
  <c r="Z182" i="29"/>
  <c r="V182" i="29"/>
  <c r="T182" i="29"/>
  <c r="P182" i="29"/>
  <c r="L182" i="29"/>
  <c r="EF293" i="29"/>
  <c r="EC293" i="29"/>
  <c r="DZ293" i="29"/>
  <c r="DV293" i="29"/>
  <c r="DR293" i="29"/>
  <c r="DP293" i="29"/>
  <c r="DM293" i="29"/>
  <c r="DJ293" i="29"/>
  <c r="DG293" i="29"/>
  <c r="DC293" i="29"/>
  <c r="CZ293" i="29"/>
  <c r="CW293" i="29"/>
  <c r="CU293" i="29"/>
  <c r="CS293" i="29"/>
  <c r="CQ293" i="29"/>
  <c r="CO293" i="29"/>
  <c r="CM293" i="29"/>
  <c r="CK293" i="29"/>
  <c r="CF293" i="29"/>
  <c r="CC293" i="29"/>
  <c r="BZ293" i="29"/>
  <c r="BW293" i="29"/>
  <c r="BT293" i="29"/>
  <c r="BQ293" i="29"/>
  <c r="BO293" i="29"/>
  <c r="BM293" i="29"/>
  <c r="BK293" i="29"/>
  <c r="BH293" i="29"/>
  <c r="BE293" i="29"/>
  <c r="BC293" i="29"/>
  <c r="AU293" i="29"/>
  <c r="AS293" i="29"/>
  <c r="AP293" i="29"/>
  <c r="AN293" i="29"/>
  <c r="AK293" i="29"/>
  <c r="AI293" i="29"/>
  <c r="AG293" i="29"/>
  <c r="AE293" i="29"/>
  <c r="AC293" i="29"/>
  <c r="Z293" i="29"/>
  <c r="V293" i="29"/>
  <c r="T293" i="29"/>
  <c r="P293" i="29"/>
  <c r="L293" i="29"/>
  <c r="EF209" i="29"/>
  <c r="EC209" i="29"/>
  <c r="DZ209" i="29"/>
  <c r="DV209" i="29"/>
  <c r="DR209" i="29"/>
  <c r="DP209" i="29"/>
  <c r="DM209" i="29"/>
  <c r="DJ209" i="29"/>
  <c r="DG209" i="29"/>
  <c r="DC209" i="29"/>
  <c r="CZ209" i="29"/>
  <c r="CW209" i="29"/>
  <c r="CU209" i="29"/>
  <c r="CS209" i="29"/>
  <c r="CQ209" i="29"/>
  <c r="CO209" i="29"/>
  <c r="CM209" i="29"/>
  <c r="CK209" i="29"/>
  <c r="CH209" i="29"/>
  <c r="CF209" i="29"/>
  <c r="CC209" i="29"/>
  <c r="BZ209" i="29"/>
  <c r="BW209" i="29"/>
  <c r="BT209" i="29"/>
  <c r="BQ209" i="29"/>
  <c r="BO209" i="29"/>
  <c r="BM209" i="29"/>
  <c r="BK209" i="29"/>
  <c r="BH209" i="29"/>
  <c r="BE209" i="29"/>
  <c r="BC209" i="29"/>
  <c r="AU209" i="29"/>
  <c r="AS209" i="29"/>
  <c r="AP209" i="29"/>
  <c r="AN209" i="29"/>
  <c r="AK209" i="29"/>
  <c r="AI209" i="29"/>
  <c r="AG209" i="29"/>
  <c r="AE209" i="29"/>
  <c r="AC209" i="29"/>
  <c r="Z209" i="29"/>
  <c r="V209" i="29"/>
  <c r="T209" i="29"/>
  <c r="P209" i="29"/>
  <c r="L209" i="29"/>
  <c r="EF204" i="29"/>
  <c r="EC204" i="29"/>
  <c r="DZ204" i="29"/>
  <c r="DV204" i="29"/>
  <c r="DR204" i="29"/>
  <c r="DP204" i="29"/>
  <c r="DM204" i="29"/>
  <c r="DJ204" i="29"/>
  <c r="DG204" i="29"/>
  <c r="DC204" i="29"/>
  <c r="CZ204" i="29"/>
  <c r="CW204" i="29"/>
  <c r="CU204" i="29"/>
  <c r="CS204" i="29"/>
  <c r="CQ204" i="29"/>
  <c r="CO204" i="29"/>
  <c r="CM204" i="29"/>
  <c r="CK204" i="29"/>
  <c r="CH204" i="29"/>
  <c r="CF204" i="29"/>
  <c r="CC204" i="29"/>
  <c r="BZ204" i="29"/>
  <c r="BW204" i="29"/>
  <c r="BT204" i="29"/>
  <c r="BQ204" i="29"/>
  <c r="BO204" i="29"/>
  <c r="BM204" i="29"/>
  <c r="BK204" i="29"/>
  <c r="BH204" i="29"/>
  <c r="BE204" i="29"/>
  <c r="BC204" i="29"/>
  <c r="AU204" i="29"/>
  <c r="AS204" i="29"/>
  <c r="AP204" i="29"/>
  <c r="AN204" i="29"/>
  <c r="AK204" i="29"/>
  <c r="AI204" i="29"/>
  <c r="AG204" i="29"/>
  <c r="AE204" i="29"/>
  <c r="AC204" i="29"/>
  <c r="Z204" i="29"/>
  <c r="V204" i="29"/>
  <c r="T204" i="29"/>
  <c r="P204" i="29"/>
  <c r="L204" i="29"/>
  <c r="EF33" i="29"/>
  <c r="EC33" i="29"/>
  <c r="DZ33" i="29"/>
  <c r="DV33" i="29"/>
  <c r="DR33" i="29"/>
  <c r="DP33" i="29"/>
  <c r="DM33" i="29"/>
  <c r="DJ33" i="29"/>
  <c r="DG33" i="29"/>
  <c r="DC33" i="29"/>
  <c r="CZ33" i="29"/>
  <c r="CW33" i="29"/>
  <c r="CU33" i="29"/>
  <c r="CS33" i="29"/>
  <c r="CQ33" i="29"/>
  <c r="CO33" i="29"/>
  <c r="CM33" i="29"/>
  <c r="CK33" i="29"/>
  <c r="CH33" i="29"/>
  <c r="CF33" i="29"/>
  <c r="CC33" i="29"/>
  <c r="BZ33" i="29"/>
  <c r="BW33" i="29"/>
  <c r="BT33" i="29"/>
  <c r="BQ33" i="29"/>
  <c r="BO33" i="29"/>
  <c r="BM33" i="29"/>
  <c r="BK33" i="29"/>
  <c r="BH33" i="29"/>
  <c r="BE33" i="29"/>
  <c r="BC33" i="29"/>
  <c r="AU33" i="29"/>
  <c r="AS33" i="29"/>
  <c r="AP33" i="29"/>
  <c r="AN33" i="29"/>
  <c r="AK33" i="29"/>
  <c r="AI33" i="29"/>
  <c r="AG33" i="29"/>
  <c r="AE33" i="29"/>
  <c r="AC33" i="29"/>
  <c r="Z33" i="29"/>
  <c r="V33" i="29"/>
  <c r="T33" i="29"/>
  <c r="P33" i="29"/>
  <c r="L33" i="29"/>
  <c r="EF173" i="29"/>
  <c r="EC173" i="29"/>
  <c r="DZ173" i="29"/>
  <c r="DV173" i="29"/>
  <c r="DR173" i="29"/>
  <c r="DP173" i="29"/>
  <c r="DM173" i="29"/>
  <c r="DJ173" i="29"/>
  <c r="DG173" i="29"/>
  <c r="DC173" i="29"/>
  <c r="CZ173" i="29"/>
  <c r="CW173" i="29"/>
  <c r="CU173" i="29"/>
  <c r="CS173" i="29"/>
  <c r="CQ173" i="29"/>
  <c r="CO173" i="29"/>
  <c r="CM173" i="29"/>
  <c r="CK173" i="29"/>
  <c r="CH173" i="29"/>
  <c r="CF173" i="29"/>
  <c r="CC173" i="29"/>
  <c r="BZ173" i="29"/>
  <c r="BW173" i="29"/>
  <c r="BT173" i="29"/>
  <c r="BQ173" i="29"/>
  <c r="BO173" i="29"/>
  <c r="BM173" i="29"/>
  <c r="BK173" i="29"/>
  <c r="BH173" i="29"/>
  <c r="BE173" i="29"/>
  <c r="BC173" i="29"/>
  <c r="AU173" i="29"/>
  <c r="AS173" i="29"/>
  <c r="AP173" i="29"/>
  <c r="AN173" i="29"/>
  <c r="AK173" i="29"/>
  <c r="AI173" i="29"/>
  <c r="AG173" i="29"/>
  <c r="AE173" i="29"/>
  <c r="AC173" i="29"/>
  <c r="Z173" i="29"/>
  <c r="V173" i="29"/>
  <c r="T173" i="29"/>
  <c r="P173" i="29"/>
  <c r="L173" i="29"/>
  <c r="EF89" i="29"/>
  <c r="EC89" i="29"/>
  <c r="DZ89" i="29"/>
  <c r="DV89" i="29"/>
  <c r="DR89" i="29"/>
  <c r="DP89" i="29"/>
  <c r="DS89" i="29" s="1"/>
  <c r="DM89" i="29"/>
  <c r="DJ89" i="29"/>
  <c r="DG89" i="29"/>
  <c r="DC89" i="29"/>
  <c r="CZ89" i="29"/>
  <c r="CW89" i="29"/>
  <c r="CU89" i="29"/>
  <c r="CS89" i="29"/>
  <c r="CQ89" i="29"/>
  <c r="CO89" i="29"/>
  <c r="CM89" i="29"/>
  <c r="CK89" i="29"/>
  <c r="CH89" i="29"/>
  <c r="CF89" i="29"/>
  <c r="CC89" i="29"/>
  <c r="BZ89" i="29"/>
  <c r="BW89" i="29"/>
  <c r="BT89" i="29"/>
  <c r="BQ89" i="29"/>
  <c r="BO89" i="29"/>
  <c r="BM89" i="29"/>
  <c r="BK89" i="29"/>
  <c r="BH89" i="29"/>
  <c r="BE89" i="29"/>
  <c r="BC89" i="29"/>
  <c r="AU89" i="29"/>
  <c r="AS89" i="29"/>
  <c r="AP89" i="29"/>
  <c r="AN89" i="29"/>
  <c r="AK89" i="29"/>
  <c r="AI89" i="29"/>
  <c r="AG89" i="29"/>
  <c r="AE89" i="29"/>
  <c r="AC89" i="29"/>
  <c r="Z89" i="29"/>
  <c r="V89" i="29"/>
  <c r="T89" i="29"/>
  <c r="P89" i="29"/>
  <c r="L89" i="29"/>
  <c r="EF280" i="29"/>
  <c r="EC280" i="29"/>
  <c r="DZ280" i="29"/>
  <c r="DV280" i="29"/>
  <c r="DR280" i="29"/>
  <c r="DP280" i="29"/>
  <c r="DM280" i="29"/>
  <c r="DJ280" i="29"/>
  <c r="DG280" i="29"/>
  <c r="DC280" i="29"/>
  <c r="CZ280" i="29"/>
  <c r="CW280" i="29"/>
  <c r="CU280" i="29"/>
  <c r="CS280" i="29"/>
  <c r="CQ280" i="29"/>
  <c r="CO280" i="29"/>
  <c r="CM280" i="29"/>
  <c r="CK280" i="29"/>
  <c r="CH280" i="29"/>
  <c r="CF280" i="29"/>
  <c r="CC280" i="29"/>
  <c r="BZ280" i="29"/>
  <c r="BW280" i="29"/>
  <c r="BT280" i="29"/>
  <c r="BQ280" i="29"/>
  <c r="BO280" i="29"/>
  <c r="BM280" i="29"/>
  <c r="BK280" i="29"/>
  <c r="BH280" i="29"/>
  <c r="BE280" i="29"/>
  <c r="BC280" i="29"/>
  <c r="AU280" i="29"/>
  <c r="AS280" i="29"/>
  <c r="AP280" i="29"/>
  <c r="AN280" i="29"/>
  <c r="AK280" i="29"/>
  <c r="AI280" i="29"/>
  <c r="AG280" i="29"/>
  <c r="AE280" i="29"/>
  <c r="AC280" i="29"/>
  <c r="Z280" i="29"/>
  <c r="V280" i="29"/>
  <c r="T280" i="29"/>
  <c r="P280" i="29"/>
  <c r="L280" i="29"/>
  <c r="EF212" i="29"/>
  <c r="EC212" i="29"/>
  <c r="EG212" i="29" s="1"/>
  <c r="DZ212" i="29"/>
  <c r="DV212" i="29"/>
  <c r="DR212" i="29"/>
  <c r="DP212" i="29"/>
  <c r="DM212" i="29"/>
  <c r="DJ212" i="29"/>
  <c r="DG212" i="29"/>
  <c r="DC212" i="29"/>
  <c r="CZ212" i="29"/>
  <c r="CW212" i="29"/>
  <c r="CU212" i="29"/>
  <c r="CS212" i="29"/>
  <c r="CQ212" i="29"/>
  <c r="CO212" i="29"/>
  <c r="CM212" i="29"/>
  <c r="CK212" i="29"/>
  <c r="CH212" i="29"/>
  <c r="CF212" i="29"/>
  <c r="CC212" i="29"/>
  <c r="BZ212" i="29"/>
  <c r="BW212" i="29"/>
  <c r="BT212" i="29"/>
  <c r="BQ212" i="29"/>
  <c r="BO212" i="29"/>
  <c r="BM212" i="29"/>
  <c r="BK212" i="29"/>
  <c r="BH212" i="29"/>
  <c r="BE212" i="29"/>
  <c r="BC212" i="29"/>
  <c r="AU212" i="29"/>
  <c r="AS212" i="29"/>
  <c r="AP212" i="29"/>
  <c r="AN212" i="29"/>
  <c r="AK212" i="29"/>
  <c r="AI212" i="29"/>
  <c r="AG212" i="29"/>
  <c r="AE212" i="29"/>
  <c r="AC212" i="29"/>
  <c r="Z212" i="29"/>
  <c r="V212" i="29"/>
  <c r="T212" i="29"/>
  <c r="P212" i="29"/>
  <c r="L212" i="29"/>
  <c r="EF292" i="29"/>
  <c r="EC292" i="29"/>
  <c r="DZ292" i="29"/>
  <c r="DV292" i="29"/>
  <c r="DR292" i="29"/>
  <c r="DP292" i="29"/>
  <c r="DM292" i="29"/>
  <c r="DJ292" i="29"/>
  <c r="DG292" i="29"/>
  <c r="DC292" i="29"/>
  <c r="CZ292" i="29"/>
  <c r="CW292" i="29"/>
  <c r="CU292" i="29"/>
  <c r="CS292" i="29"/>
  <c r="CQ292" i="29"/>
  <c r="CO292" i="29"/>
  <c r="CM292" i="29"/>
  <c r="CK292" i="29"/>
  <c r="CH292" i="29"/>
  <c r="CF292" i="29"/>
  <c r="CC292" i="29"/>
  <c r="BZ292" i="29"/>
  <c r="BW292" i="29"/>
  <c r="BT292" i="29"/>
  <c r="BQ292" i="29"/>
  <c r="BO292" i="29"/>
  <c r="BM292" i="29"/>
  <c r="BK292" i="29"/>
  <c r="BH292" i="29"/>
  <c r="BE292" i="29"/>
  <c r="BC292" i="29"/>
  <c r="AU292" i="29"/>
  <c r="AS292" i="29"/>
  <c r="AP292" i="29"/>
  <c r="AN292" i="29"/>
  <c r="AK292" i="29"/>
  <c r="AI292" i="29"/>
  <c r="AG292" i="29"/>
  <c r="AE292" i="29"/>
  <c r="AC292" i="29"/>
  <c r="Z292" i="29"/>
  <c r="V292" i="29"/>
  <c r="T292" i="29"/>
  <c r="P292" i="29"/>
  <c r="L292" i="29"/>
  <c r="EF55" i="29"/>
  <c r="EC55" i="29"/>
  <c r="DZ55" i="29"/>
  <c r="DV55" i="29"/>
  <c r="DR55" i="29"/>
  <c r="DP55" i="29"/>
  <c r="DM55" i="29"/>
  <c r="DJ55" i="29"/>
  <c r="DG55" i="29"/>
  <c r="DC55" i="29"/>
  <c r="CZ55" i="29"/>
  <c r="CW55" i="29"/>
  <c r="CU55" i="29"/>
  <c r="CS55" i="29"/>
  <c r="CQ55" i="29"/>
  <c r="CO55" i="29"/>
  <c r="CM55" i="29"/>
  <c r="CK55" i="29"/>
  <c r="CH55" i="29"/>
  <c r="CF55" i="29"/>
  <c r="CC55" i="29"/>
  <c r="BZ55" i="29"/>
  <c r="BW55" i="29"/>
  <c r="BT55" i="29"/>
  <c r="BQ55" i="29"/>
  <c r="BO55" i="29"/>
  <c r="BM55" i="29"/>
  <c r="BK55" i="29"/>
  <c r="BH55" i="29"/>
  <c r="BE55" i="29"/>
  <c r="BC55" i="29"/>
  <c r="AU55" i="29"/>
  <c r="AS55" i="29"/>
  <c r="AP55" i="29"/>
  <c r="AN55" i="29"/>
  <c r="AK55" i="29"/>
  <c r="AI55" i="29"/>
  <c r="AG55" i="29"/>
  <c r="AE55" i="29"/>
  <c r="AC55" i="29"/>
  <c r="Z55" i="29"/>
  <c r="V55" i="29"/>
  <c r="T55" i="29"/>
  <c r="P55" i="29"/>
  <c r="L55" i="29"/>
  <c r="EF67" i="29"/>
  <c r="EC67" i="29"/>
  <c r="DZ67" i="29"/>
  <c r="DV67" i="29"/>
  <c r="DR67" i="29"/>
  <c r="DP67" i="29"/>
  <c r="DM67" i="29"/>
  <c r="DJ67" i="29"/>
  <c r="DG67" i="29"/>
  <c r="DC67" i="29"/>
  <c r="CZ67" i="29"/>
  <c r="CW67" i="29"/>
  <c r="CU67" i="29"/>
  <c r="CS67" i="29"/>
  <c r="CQ67" i="29"/>
  <c r="CO67" i="29"/>
  <c r="CM67" i="29"/>
  <c r="CK67" i="29"/>
  <c r="CH67" i="29"/>
  <c r="CF67" i="29"/>
  <c r="CC67" i="29"/>
  <c r="BZ67" i="29"/>
  <c r="BW67" i="29"/>
  <c r="BT67" i="29"/>
  <c r="BQ67" i="29"/>
  <c r="BO67" i="29"/>
  <c r="BM67" i="29"/>
  <c r="BK67" i="29"/>
  <c r="BH67" i="29"/>
  <c r="BE67" i="29"/>
  <c r="BC67" i="29"/>
  <c r="AU67" i="29"/>
  <c r="AS67" i="29"/>
  <c r="AP67" i="29"/>
  <c r="AN67" i="29"/>
  <c r="AK67" i="29"/>
  <c r="AI67" i="29"/>
  <c r="AG67" i="29"/>
  <c r="AE67" i="29"/>
  <c r="AC67" i="29"/>
  <c r="Z67" i="29"/>
  <c r="V67" i="29"/>
  <c r="T67" i="29"/>
  <c r="P67" i="29"/>
  <c r="L67" i="29"/>
  <c r="EF47" i="29"/>
  <c r="EC47" i="29"/>
  <c r="DZ47" i="29"/>
  <c r="DV47" i="29"/>
  <c r="DR47" i="29"/>
  <c r="DP47" i="29"/>
  <c r="DM47" i="29"/>
  <c r="DJ47" i="29"/>
  <c r="DG47" i="29"/>
  <c r="DC47" i="29"/>
  <c r="CZ47" i="29"/>
  <c r="CW47" i="29"/>
  <c r="CU47" i="29"/>
  <c r="CS47" i="29"/>
  <c r="CQ47" i="29"/>
  <c r="CO47" i="29"/>
  <c r="CM47" i="29"/>
  <c r="CK47" i="29"/>
  <c r="CH47" i="29"/>
  <c r="CF47" i="29"/>
  <c r="CC47" i="29"/>
  <c r="BZ47" i="29"/>
  <c r="BW47" i="29"/>
  <c r="BT47" i="29"/>
  <c r="BQ47" i="29"/>
  <c r="BO47" i="29"/>
  <c r="BM47" i="29"/>
  <c r="BK47" i="29"/>
  <c r="BH47" i="29"/>
  <c r="BE47" i="29"/>
  <c r="BC47" i="29"/>
  <c r="AU47" i="29"/>
  <c r="AS47" i="29"/>
  <c r="AP47" i="29"/>
  <c r="AN47" i="29"/>
  <c r="AK47" i="29"/>
  <c r="AI47" i="29"/>
  <c r="AG47" i="29"/>
  <c r="AE47" i="29"/>
  <c r="AC47" i="29"/>
  <c r="Z47" i="29"/>
  <c r="V47" i="29"/>
  <c r="T47" i="29"/>
  <c r="P47" i="29"/>
  <c r="L47" i="29"/>
  <c r="EF84" i="29"/>
  <c r="EC84" i="29"/>
  <c r="DZ84" i="29"/>
  <c r="DV84" i="29"/>
  <c r="DR84" i="29"/>
  <c r="DP84" i="29"/>
  <c r="DM84" i="29"/>
  <c r="DJ84" i="29"/>
  <c r="DG84" i="29"/>
  <c r="DC84" i="29"/>
  <c r="CZ84" i="29"/>
  <c r="CW84" i="29"/>
  <c r="CU84" i="29"/>
  <c r="CS84" i="29"/>
  <c r="CQ84" i="29"/>
  <c r="CO84" i="29"/>
  <c r="CM84" i="29"/>
  <c r="CK84" i="29"/>
  <c r="CH84" i="29"/>
  <c r="CF84" i="29"/>
  <c r="CC84" i="29"/>
  <c r="BZ84" i="29"/>
  <c r="BW84" i="29"/>
  <c r="BT84" i="29"/>
  <c r="BQ84" i="29"/>
  <c r="BO84" i="29"/>
  <c r="BM84" i="29"/>
  <c r="BK84" i="29"/>
  <c r="BH84" i="29"/>
  <c r="BE84" i="29"/>
  <c r="BC84" i="29"/>
  <c r="AU84" i="29"/>
  <c r="AS84" i="29"/>
  <c r="AP84" i="29"/>
  <c r="AN84" i="29"/>
  <c r="AK84" i="29"/>
  <c r="AI84" i="29"/>
  <c r="AG84" i="29"/>
  <c r="AE84" i="29"/>
  <c r="AC84" i="29"/>
  <c r="Z84" i="29"/>
  <c r="V84" i="29"/>
  <c r="T84" i="29"/>
  <c r="P84" i="29"/>
  <c r="L84" i="29"/>
  <c r="EF176" i="29"/>
  <c r="EC176" i="29"/>
  <c r="DZ176" i="29"/>
  <c r="DV176" i="29"/>
  <c r="DR176" i="29"/>
  <c r="DP176" i="29"/>
  <c r="DM176" i="29"/>
  <c r="DJ176" i="29"/>
  <c r="DG176" i="29"/>
  <c r="DC176" i="29"/>
  <c r="CZ176" i="29"/>
  <c r="CW176" i="29"/>
  <c r="CU176" i="29"/>
  <c r="CS176" i="29"/>
  <c r="CQ176" i="29"/>
  <c r="CO176" i="29"/>
  <c r="CM176" i="29"/>
  <c r="CK176" i="29"/>
  <c r="CH176" i="29"/>
  <c r="CF176" i="29"/>
  <c r="CC176" i="29"/>
  <c r="BZ176" i="29"/>
  <c r="BW176" i="29"/>
  <c r="BT176" i="29"/>
  <c r="BQ176" i="29"/>
  <c r="BO176" i="29"/>
  <c r="BM176" i="29"/>
  <c r="BK176" i="29"/>
  <c r="BH176" i="29"/>
  <c r="BE176" i="29"/>
  <c r="BC176" i="29"/>
  <c r="AU176" i="29"/>
  <c r="AS176" i="29"/>
  <c r="AP176" i="29"/>
  <c r="AN176" i="29"/>
  <c r="AK176" i="29"/>
  <c r="AI176" i="29"/>
  <c r="AG176" i="29"/>
  <c r="AE176" i="29"/>
  <c r="AC176" i="29"/>
  <c r="Z176" i="29"/>
  <c r="V176" i="29"/>
  <c r="T176" i="29"/>
  <c r="P176" i="29"/>
  <c r="L176" i="29"/>
  <c r="EF243" i="29"/>
  <c r="EC243" i="29"/>
  <c r="DZ243" i="29"/>
  <c r="DV243" i="29"/>
  <c r="DR243" i="29"/>
  <c r="DP243" i="29"/>
  <c r="DM243" i="29"/>
  <c r="DJ243" i="29"/>
  <c r="DG243" i="29"/>
  <c r="DC243" i="29"/>
  <c r="CZ243" i="29"/>
  <c r="CW243" i="29"/>
  <c r="CU243" i="29"/>
  <c r="CS243" i="29"/>
  <c r="CQ243" i="29"/>
  <c r="CO243" i="29"/>
  <c r="CM243" i="29"/>
  <c r="CK243" i="29"/>
  <c r="CH243" i="29"/>
  <c r="CF243" i="29"/>
  <c r="CC243" i="29"/>
  <c r="BZ243" i="29"/>
  <c r="BW243" i="29"/>
  <c r="BT243" i="29"/>
  <c r="BQ243" i="29"/>
  <c r="BO243" i="29"/>
  <c r="BM243" i="29"/>
  <c r="BK243" i="29"/>
  <c r="BH243" i="29"/>
  <c r="BE243" i="29"/>
  <c r="BC243" i="29"/>
  <c r="AU243" i="29"/>
  <c r="AS243" i="29"/>
  <c r="AP243" i="29"/>
  <c r="AN243" i="29"/>
  <c r="AK243" i="29"/>
  <c r="AI243" i="29"/>
  <c r="AG243" i="29"/>
  <c r="AE243" i="29"/>
  <c r="AC243" i="29"/>
  <c r="Z243" i="29"/>
  <c r="V243" i="29"/>
  <c r="T243" i="29"/>
  <c r="P243" i="29"/>
  <c r="L243" i="29"/>
  <c r="EF239" i="29"/>
  <c r="EC239" i="29"/>
  <c r="DZ239" i="29"/>
  <c r="DV239" i="29"/>
  <c r="DR239" i="29"/>
  <c r="DP239" i="29"/>
  <c r="DM239" i="29"/>
  <c r="DJ239" i="29"/>
  <c r="DG239" i="29"/>
  <c r="DC239" i="29"/>
  <c r="CZ239" i="29"/>
  <c r="CW239" i="29"/>
  <c r="CU239" i="29"/>
  <c r="CS239" i="29"/>
  <c r="CQ239" i="29"/>
  <c r="CO239" i="29"/>
  <c r="CM239" i="29"/>
  <c r="CK239" i="29"/>
  <c r="CH239" i="29"/>
  <c r="CF239" i="29"/>
  <c r="CC239" i="29"/>
  <c r="BZ239" i="29"/>
  <c r="BW239" i="29"/>
  <c r="BT239" i="29"/>
  <c r="BQ239" i="29"/>
  <c r="BO239" i="29"/>
  <c r="BM239" i="29"/>
  <c r="BK239" i="29"/>
  <c r="BH239" i="29"/>
  <c r="BE239" i="29"/>
  <c r="BC239" i="29"/>
  <c r="AU239" i="29"/>
  <c r="AS239" i="29"/>
  <c r="AP239" i="29"/>
  <c r="AN239" i="29"/>
  <c r="AK239" i="29"/>
  <c r="AI239" i="29"/>
  <c r="AG239" i="29"/>
  <c r="AE239" i="29"/>
  <c r="AC239" i="29"/>
  <c r="Z239" i="29"/>
  <c r="V239" i="29"/>
  <c r="T239" i="29"/>
  <c r="P239" i="29"/>
  <c r="L239" i="29"/>
  <c r="EF42" i="29"/>
  <c r="EC42" i="29"/>
  <c r="DZ42" i="29"/>
  <c r="DV42" i="29"/>
  <c r="DR42" i="29"/>
  <c r="DP42" i="29"/>
  <c r="DM42" i="29"/>
  <c r="DJ42" i="29"/>
  <c r="DG42" i="29"/>
  <c r="DC42" i="29"/>
  <c r="CZ42" i="29"/>
  <c r="CW42" i="29"/>
  <c r="CU42" i="29"/>
  <c r="CS42" i="29"/>
  <c r="CQ42" i="29"/>
  <c r="CO42" i="29"/>
  <c r="CM42" i="29"/>
  <c r="CK42" i="29"/>
  <c r="CH42" i="29"/>
  <c r="CF42" i="29"/>
  <c r="CC42" i="29"/>
  <c r="BZ42" i="29"/>
  <c r="BW42" i="29"/>
  <c r="BT42" i="29"/>
  <c r="BQ42" i="29"/>
  <c r="BO42" i="29"/>
  <c r="BM42" i="29"/>
  <c r="BK42" i="29"/>
  <c r="BH42" i="29"/>
  <c r="BE42" i="29"/>
  <c r="BC42" i="29"/>
  <c r="AU42" i="29"/>
  <c r="AS42" i="29"/>
  <c r="AP42" i="29"/>
  <c r="AN42" i="29"/>
  <c r="AK42" i="29"/>
  <c r="AG42" i="29"/>
  <c r="AE42" i="29"/>
  <c r="AC42" i="29"/>
  <c r="Z42" i="29"/>
  <c r="V42" i="29"/>
  <c r="T42" i="29"/>
  <c r="P42" i="29"/>
  <c r="L42" i="29"/>
  <c r="EF272" i="29"/>
  <c r="EC272" i="29"/>
  <c r="DZ272" i="29"/>
  <c r="DV272" i="29"/>
  <c r="DR272" i="29"/>
  <c r="DP272" i="29"/>
  <c r="DM272" i="29"/>
  <c r="DJ272" i="29"/>
  <c r="DG272" i="29"/>
  <c r="DC272" i="29"/>
  <c r="CZ272" i="29"/>
  <c r="CW272" i="29"/>
  <c r="CU272" i="29"/>
  <c r="CS272" i="29"/>
  <c r="CQ272" i="29"/>
  <c r="CO272" i="29"/>
  <c r="CM272" i="29"/>
  <c r="CK272" i="29"/>
  <c r="CH272" i="29"/>
  <c r="CF272" i="29"/>
  <c r="CC272" i="29"/>
  <c r="BZ272" i="29"/>
  <c r="BW272" i="29"/>
  <c r="BT272" i="29"/>
  <c r="BQ272" i="29"/>
  <c r="BO272" i="29"/>
  <c r="BM272" i="29"/>
  <c r="BK272" i="29"/>
  <c r="BH272" i="29"/>
  <c r="BE272" i="29"/>
  <c r="BC272" i="29"/>
  <c r="AU272" i="29"/>
  <c r="AS272" i="29"/>
  <c r="AP272" i="29"/>
  <c r="AN272" i="29"/>
  <c r="AK272" i="29"/>
  <c r="AI272" i="29"/>
  <c r="AG272" i="29"/>
  <c r="AE272" i="29"/>
  <c r="AC272" i="29"/>
  <c r="Z272" i="29"/>
  <c r="V272" i="29"/>
  <c r="T272" i="29"/>
  <c r="P272" i="29"/>
  <c r="L272" i="29"/>
  <c r="EF193" i="29"/>
  <c r="EC193" i="29"/>
  <c r="DZ193" i="29"/>
  <c r="DV193" i="29"/>
  <c r="DR193" i="29"/>
  <c r="DP193" i="29"/>
  <c r="DM193" i="29"/>
  <c r="DJ193" i="29"/>
  <c r="DG193" i="29"/>
  <c r="DC193" i="29"/>
  <c r="CZ193" i="29"/>
  <c r="CW193" i="29"/>
  <c r="CU193" i="29"/>
  <c r="CS193" i="29"/>
  <c r="CQ193" i="29"/>
  <c r="CO193" i="29"/>
  <c r="CM193" i="29"/>
  <c r="CK193" i="29"/>
  <c r="CH193" i="29"/>
  <c r="CF193" i="29"/>
  <c r="CC193" i="29"/>
  <c r="BZ193" i="29"/>
  <c r="BW193" i="29"/>
  <c r="BT193" i="29"/>
  <c r="BQ193" i="29"/>
  <c r="BO193" i="29"/>
  <c r="BM193" i="29"/>
  <c r="BK193" i="29"/>
  <c r="BH193" i="29"/>
  <c r="BE193" i="29"/>
  <c r="BC193" i="29"/>
  <c r="AU193" i="29"/>
  <c r="AS193" i="29"/>
  <c r="AP193" i="29"/>
  <c r="AN193" i="29"/>
  <c r="AK193" i="29"/>
  <c r="AI193" i="29"/>
  <c r="AG193" i="29"/>
  <c r="AE193" i="29"/>
  <c r="AC193" i="29"/>
  <c r="Z193" i="29"/>
  <c r="V193" i="29"/>
  <c r="T193" i="29"/>
  <c r="P193" i="29"/>
  <c r="L193" i="29"/>
  <c r="EF258" i="29"/>
  <c r="EC258" i="29"/>
  <c r="DZ258" i="29"/>
  <c r="DV258" i="29"/>
  <c r="DR258" i="29"/>
  <c r="DP258" i="29"/>
  <c r="DM258" i="29"/>
  <c r="DJ258" i="29"/>
  <c r="DG258" i="29"/>
  <c r="DC258" i="29"/>
  <c r="CZ258" i="29"/>
  <c r="CW258" i="29"/>
  <c r="CU258" i="29"/>
  <c r="CS258" i="29"/>
  <c r="CQ258" i="29"/>
  <c r="CO258" i="29"/>
  <c r="CM258" i="29"/>
  <c r="CK258" i="29"/>
  <c r="CH258" i="29"/>
  <c r="CF258" i="29"/>
  <c r="CC258" i="29"/>
  <c r="BZ258" i="29"/>
  <c r="BW258" i="29"/>
  <c r="BT258" i="29"/>
  <c r="BQ258" i="29"/>
  <c r="BO258" i="29"/>
  <c r="BM258" i="29"/>
  <c r="BK258" i="29"/>
  <c r="BH258" i="29"/>
  <c r="BE258" i="29"/>
  <c r="BC258" i="29"/>
  <c r="AU258" i="29"/>
  <c r="AS258" i="29"/>
  <c r="AP258" i="29"/>
  <c r="AN258" i="29"/>
  <c r="AK258" i="29"/>
  <c r="AI258" i="29"/>
  <c r="AG258" i="29"/>
  <c r="AE258" i="29"/>
  <c r="AC258" i="29"/>
  <c r="Z258" i="29"/>
  <c r="V258" i="29"/>
  <c r="T258" i="29"/>
  <c r="P258" i="29"/>
  <c r="L258" i="29"/>
  <c r="EF162" i="29"/>
  <c r="EC162" i="29"/>
  <c r="DZ162" i="29"/>
  <c r="DV162" i="29"/>
  <c r="DR162" i="29"/>
  <c r="DP162" i="29"/>
  <c r="DM162" i="29"/>
  <c r="DJ162" i="29"/>
  <c r="DG162" i="29"/>
  <c r="DC162" i="29"/>
  <c r="CZ162" i="29"/>
  <c r="CW162" i="29"/>
  <c r="CU162" i="29"/>
  <c r="CS162" i="29"/>
  <c r="CQ162" i="29"/>
  <c r="CO162" i="29"/>
  <c r="CM162" i="29"/>
  <c r="CK162" i="29"/>
  <c r="CH162" i="29"/>
  <c r="CF162" i="29"/>
  <c r="CC162" i="29"/>
  <c r="BZ162" i="29"/>
  <c r="BW162" i="29"/>
  <c r="BT162" i="29"/>
  <c r="BQ162" i="29"/>
  <c r="BO162" i="29"/>
  <c r="BM162" i="29"/>
  <c r="BK162" i="29"/>
  <c r="BH162" i="29"/>
  <c r="BE162" i="29"/>
  <c r="BC162" i="29"/>
  <c r="AU162" i="29"/>
  <c r="AS162" i="29"/>
  <c r="AP162" i="29"/>
  <c r="AN162" i="29"/>
  <c r="AK162" i="29"/>
  <c r="AI162" i="29"/>
  <c r="AG162" i="29"/>
  <c r="AE162" i="29"/>
  <c r="AC162" i="29"/>
  <c r="Z162" i="29"/>
  <c r="V162" i="29"/>
  <c r="T162" i="29"/>
  <c r="P162" i="29"/>
  <c r="L162" i="29"/>
  <c r="EF141" i="29"/>
  <c r="EC141" i="29"/>
  <c r="DZ141" i="29"/>
  <c r="DV141" i="29"/>
  <c r="DR141" i="29"/>
  <c r="DP141" i="29"/>
  <c r="DM141" i="29"/>
  <c r="DJ141" i="29"/>
  <c r="DG141" i="29"/>
  <c r="DC141" i="29"/>
  <c r="CZ141" i="29"/>
  <c r="CW141" i="29"/>
  <c r="CU141" i="29"/>
  <c r="CS141" i="29"/>
  <c r="CQ141" i="29"/>
  <c r="CO141" i="29"/>
  <c r="CM141" i="29"/>
  <c r="CK141" i="29"/>
  <c r="CH141" i="29"/>
  <c r="CF141" i="29"/>
  <c r="CC141" i="29"/>
  <c r="BZ141" i="29"/>
  <c r="BW141" i="29"/>
  <c r="BT141" i="29"/>
  <c r="BQ141" i="29"/>
  <c r="BO141" i="29"/>
  <c r="BM141" i="29"/>
  <c r="BK141" i="29"/>
  <c r="BH141" i="29"/>
  <c r="BE141" i="29"/>
  <c r="BC141" i="29"/>
  <c r="AU141" i="29"/>
  <c r="AS141" i="29"/>
  <c r="AP141" i="29"/>
  <c r="AN141" i="29"/>
  <c r="AK141" i="29"/>
  <c r="AI141" i="29"/>
  <c r="AG141" i="29"/>
  <c r="AE141" i="29"/>
  <c r="AC141" i="29"/>
  <c r="Z141" i="29"/>
  <c r="V141" i="29"/>
  <c r="T141" i="29"/>
  <c r="P141" i="29"/>
  <c r="L141" i="29"/>
  <c r="EF196" i="29"/>
  <c r="EC196" i="29"/>
  <c r="DZ196" i="29"/>
  <c r="DV196" i="29"/>
  <c r="DR196" i="29"/>
  <c r="DP196" i="29"/>
  <c r="DM196" i="29"/>
  <c r="DJ196" i="29"/>
  <c r="DG196" i="29"/>
  <c r="DC196" i="29"/>
  <c r="CZ196" i="29"/>
  <c r="CW196" i="29"/>
  <c r="CU196" i="29"/>
  <c r="CS196" i="29"/>
  <c r="CQ196" i="29"/>
  <c r="CO196" i="29"/>
  <c r="CM196" i="29"/>
  <c r="CK196" i="29"/>
  <c r="CH196" i="29"/>
  <c r="CF196" i="29"/>
  <c r="CC196" i="29"/>
  <c r="BZ196" i="29"/>
  <c r="BW196" i="29"/>
  <c r="BT196" i="29"/>
  <c r="BQ196" i="29"/>
  <c r="BO196" i="29"/>
  <c r="BM196" i="29"/>
  <c r="BK196" i="29"/>
  <c r="BH196" i="29"/>
  <c r="BE196" i="29"/>
  <c r="BC196" i="29"/>
  <c r="AU196" i="29"/>
  <c r="AS196" i="29"/>
  <c r="AP196" i="29"/>
  <c r="AN196" i="29"/>
  <c r="AK196" i="29"/>
  <c r="AI196" i="29"/>
  <c r="AG196" i="29"/>
  <c r="AE196" i="29"/>
  <c r="AC196" i="29"/>
  <c r="Z196" i="29"/>
  <c r="V196" i="29"/>
  <c r="T196" i="29"/>
  <c r="P196" i="29"/>
  <c r="L196" i="29"/>
  <c r="EF282" i="29"/>
  <c r="EC282" i="29"/>
  <c r="DZ282" i="29"/>
  <c r="DV282" i="29"/>
  <c r="DR282" i="29"/>
  <c r="DP282" i="29"/>
  <c r="DM282" i="29"/>
  <c r="DJ282" i="29"/>
  <c r="DG282" i="29"/>
  <c r="DC282" i="29"/>
  <c r="CZ282" i="29"/>
  <c r="CW282" i="29"/>
  <c r="CU282" i="29"/>
  <c r="CS282" i="29"/>
  <c r="CQ282" i="29"/>
  <c r="CO282" i="29"/>
  <c r="CM282" i="29"/>
  <c r="CK282" i="29"/>
  <c r="CH282" i="29"/>
  <c r="CF282" i="29"/>
  <c r="CC282" i="29"/>
  <c r="BZ282" i="29"/>
  <c r="BW282" i="29"/>
  <c r="BT282" i="29"/>
  <c r="BQ282" i="29"/>
  <c r="BO282" i="29"/>
  <c r="BM282" i="29"/>
  <c r="BK282" i="29"/>
  <c r="BH282" i="29"/>
  <c r="BE282" i="29"/>
  <c r="BC282" i="29"/>
  <c r="AU282" i="29"/>
  <c r="AS282" i="29"/>
  <c r="AP282" i="29"/>
  <c r="AN282" i="29"/>
  <c r="AK282" i="29"/>
  <c r="AI282" i="29"/>
  <c r="AG282" i="29"/>
  <c r="AE282" i="29"/>
  <c r="AC282" i="29"/>
  <c r="Z282" i="29"/>
  <c r="V282" i="29"/>
  <c r="T282" i="29"/>
  <c r="P282" i="29"/>
  <c r="L282" i="29"/>
  <c r="EF70" i="29"/>
  <c r="EC70" i="29"/>
  <c r="DZ70" i="29"/>
  <c r="DV70" i="29"/>
  <c r="DR70" i="29"/>
  <c r="DP70" i="29"/>
  <c r="DM70" i="29"/>
  <c r="DJ70" i="29"/>
  <c r="DG70" i="29"/>
  <c r="DC70" i="29"/>
  <c r="CZ70" i="29"/>
  <c r="CW70" i="29"/>
  <c r="CU70" i="29"/>
  <c r="CS70" i="29"/>
  <c r="CQ70" i="29"/>
  <c r="CO70" i="29"/>
  <c r="CM70" i="29"/>
  <c r="CK70" i="29"/>
  <c r="CH70" i="29"/>
  <c r="CF70" i="29"/>
  <c r="CC70" i="29"/>
  <c r="BZ70" i="29"/>
  <c r="BW70" i="29"/>
  <c r="BT70" i="29"/>
  <c r="BQ70" i="29"/>
  <c r="BO70" i="29"/>
  <c r="BM70" i="29"/>
  <c r="BK70" i="29"/>
  <c r="BH70" i="29"/>
  <c r="BE70" i="29"/>
  <c r="BC70" i="29"/>
  <c r="AU70" i="29"/>
  <c r="AS70" i="29"/>
  <c r="AP70" i="29"/>
  <c r="AN70" i="29"/>
  <c r="AK70" i="29"/>
  <c r="AI70" i="29"/>
  <c r="AG70" i="29"/>
  <c r="AE70" i="29"/>
  <c r="AC70" i="29"/>
  <c r="Z70" i="29"/>
  <c r="V70" i="29"/>
  <c r="T70" i="29"/>
  <c r="P70" i="29"/>
  <c r="L70" i="29"/>
  <c r="EF123" i="29"/>
  <c r="EC123" i="29"/>
  <c r="DZ123" i="29"/>
  <c r="DV123" i="29"/>
  <c r="DR123" i="29"/>
  <c r="DP123" i="29"/>
  <c r="DM123" i="29"/>
  <c r="DJ123" i="29"/>
  <c r="DG123" i="29"/>
  <c r="DC123" i="29"/>
  <c r="CZ123" i="29"/>
  <c r="CW123" i="29"/>
  <c r="CU123" i="29"/>
  <c r="CS123" i="29"/>
  <c r="CQ123" i="29"/>
  <c r="CO123" i="29"/>
  <c r="CM123" i="29"/>
  <c r="CK123" i="29"/>
  <c r="CH123" i="29"/>
  <c r="CF123" i="29"/>
  <c r="CC123" i="29"/>
  <c r="BZ123" i="29"/>
  <c r="BW123" i="29"/>
  <c r="BT123" i="29"/>
  <c r="BQ123" i="29"/>
  <c r="BO123" i="29"/>
  <c r="BM123" i="29"/>
  <c r="BK123" i="29"/>
  <c r="BH123" i="29"/>
  <c r="BE123" i="29"/>
  <c r="BC123" i="29"/>
  <c r="AU123" i="29"/>
  <c r="AS123" i="29"/>
  <c r="AP123" i="29"/>
  <c r="AN123" i="29"/>
  <c r="AK123" i="29"/>
  <c r="AI123" i="29"/>
  <c r="AG123" i="29"/>
  <c r="AE123" i="29"/>
  <c r="AC123" i="29"/>
  <c r="Z123" i="29"/>
  <c r="V123" i="29"/>
  <c r="T123" i="29"/>
  <c r="P123" i="29"/>
  <c r="L123" i="29"/>
  <c r="EF283" i="29"/>
  <c r="EC283" i="29"/>
  <c r="DZ283" i="29"/>
  <c r="DV283" i="29"/>
  <c r="DR283" i="29"/>
  <c r="DP283" i="29"/>
  <c r="DM283" i="29"/>
  <c r="DJ283" i="29"/>
  <c r="DG283" i="29"/>
  <c r="DC283" i="29"/>
  <c r="CZ283" i="29"/>
  <c r="CW283" i="29"/>
  <c r="CU283" i="29"/>
  <c r="CS283" i="29"/>
  <c r="CQ283" i="29"/>
  <c r="CO283" i="29"/>
  <c r="CM283" i="29"/>
  <c r="CK283" i="29"/>
  <c r="CH283" i="29"/>
  <c r="CF283" i="29"/>
  <c r="CC283" i="29"/>
  <c r="BZ283" i="29"/>
  <c r="BW283" i="29"/>
  <c r="BT283" i="29"/>
  <c r="BQ283" i="29"/>
  <c r="BO283" i="29"/>
  <c r="BM283" i="29"/>
  <c r="BK283" i="29"/>
  <c r="BH283" i="29"/>
  <c r="BE283" i="29"/>
  <c r="BC283" i="29"/>
  <c r="AU283" i="29"/>
  <c r="AS283" i="29"/>
  <c r="AP283" i="29"/>
  <c r="AN283" i="29"/>
  <c r="AK283" i="29"/>
  <c r="AI283" i="29"/>
  <c r="AG283" i="29"/>
  <c r="AE283" i="29"/>
  <c r="AC283" i="29"/>
  <c r="Z283" i="29"/>
  <c r="V283" i="29"/>
  <c r="T283" i="29"/>
  <c r="P283" i="29"/>
  <c r="L283" i="29"/>
  <c r="EF286" i="29"/>
  <c r="EC286" i="29"/>
  <c r="DZ286" i="29"/>
  <c r="DV286" i="29"/>
  <c r="DR286" i="29"/>
  <c r="DP286" i="29"/>
  <c r="DM286" i="29"/>
  <c r="DJ286" i="29"/>
  <c r="DG286" i="29"/>
  <c r="DC286" i="29"/>
  <c r="CZ286" i="29"/>
  <c r="CW286" i="29"/>
  <c r="CU286" i="29"/>
  <c r="CS286" i="29"/>
  <c r="CQ286" i="29"/>
  <c r="CO286" i="29"/>
  <c r="CM286" i="29"/>
  <c r="CK286" i="29"/>
  <c r="CH286" i="29"/>
  <c r="CF286" i="29"/>
  <c r="CC286" i="29"/>
  <c r="BZ286" i="29"/>
  <c r="BW286" i="29"/>
  <c r="BT286" i="29"/>
  <c r="BQ286" i="29"/>
  <c r="BO286" i="29"/>
  <c r="BM286" i="29"/>
  <c r="BK286" i="29"/>
  <c r="BH286" i="29"/>
  <c r="BE286" i="29"/>
  <c r="BC286" i="29"/>
  <c r="AU286" i="29"/>
  <c r="AS286" i="29"/>
  <c r="AP286" i="29"/>
  <c r="AN286" i="29"/>
  <c r="AK286" i="29"/>
  <c r="AI286" i="29"/>
  <c r="AG286" i="29"/>
  <c r="AE286" i="29"/>
  <c r="AC286" i="29"/>
  <c r="Z286" i="29"/>
  <c r="V286" i="29"/>
  <c r="T286" i="29"/>
  <c r="P286" i="29"/>
  <c r="L286" i="29"/>
  <c r="EF41" i="29"/>
  <c r="EC41" i="29"/>
  <c r="DZ41" i="29"/>
  <c r="DV41" i="29"/>
  <c r="DR41" i="29"/>
  <c r="DP41" i="29"/>
  <c r="DM41" i="29"/>
  <c r="DJ41" i="29"/>
  <c r="DG41" i="29"/>
  <c r="DC41" i="29"/>
  <c r="CZ41" i="29"/>
  <c r="CW41" i="29"/>
  <c r="CU41" i="29"/>
  <c r="CS41" i="29"/>
  <c r="CQ41" i="29"/>
  <c r="CO41" i="29"/>
  <c r="CM41" i="29"/>
  <c r="CK41" i="29"/>
  <c r="CH41" i="29"/>
  <c r="CF41" i="29"/>
  <c r="CC41" i="29"/>
  <c r="BZ41" i="29"/>
  <c r="BW41" i="29"/>
  <c r="BT41" i="29"/>
  <c r="BQ41" i="29"/>
  <c r="BO41" i="29"/>
  <c r="BM41" i="29"/>
  <c r="BK41" i="29"/>
  <c r="BH41" i="29"/>
  <c r="BE41" i="29"/>
  <c r="BC41" i="29"/>
  <c r="AU41" i="29"/>
  <c r="AS41" i="29"/>
  <c r="AP41" i="29"/>
  <c r="AN41" i="29"/>
  <c r="AK41" i="29"/>
  <c r="AI41" i="29"/>
  <c r="AG41" i="29"/>
  <c r="AE41" i="29"/>
  <c r="AC41" i="29"/>
  <c r="Z41" i="29"/>
  <c r="V41" i="29"/>
  <c r="T41" i="29"/>
  <c r="P41" i="29"/>
  <c r="L41" i="29"/>
  <c r="EF76" i="29"/>
  <c r="EC76" i="29"/>
  <c r="DZ76" i="29"/>
  <c r="DV76" i="29"/>
  <c r="DR76" i="29"/>
  <c r="DP76" i="29"/>
  <c r="DM76" i="29"/>
  <c r="DJ76" i="29"/>
  <c r="DG76" i="29"/>
  <c r="DC76" i="29"/>
  <c r="CZ76" i="29"/>
  <c r="CW76" i="29"/>
  <c r="CU76" i="29"/>
  <c r="CS76" i="29"/>
  <c r="CQ76" i="29"/>
  <c r="CO76" i="29"/>
  <c r="CM76" i="29"/>
  <c r="CK76" i="29"/>
  <c r="CH76" i="29"/>
  <c r="CF76" i="29"/>
  <c r="CC76" i="29"/>
  <c r="BZ76" i="29"/>
  <c r="BW76" i="29"/>
  <c r="BT76" i="29"/>
  <c r="BQ76" i="29"/>
  <c r="BO76" i="29"/>
  <c r="BM76" i="29"/>
  <c r="BK76" i="29"/>
  <c r="BH76" i="29"/>
  <c r="BE76" i="29"/>
  <c r="BC76" i="29"/>
  <c r="AU76" i="29"/>
  <c r="AS76" i="29"/>
  <c r="AP76" i="29"/>
  <c r="AN76" i="29"/>
  <c r="AK76" i="29"/>
  <c r="AI76" i="29"/>
  <c r="AG76" i="29"/>
  <c r="AE76" i="29"/>
  <c r="AC76" i="29"/>
  <c r="Z76" i="29"/>
  <c r="V76" i="29"/>
  <c r="T76" i="29"/>
  <c r="P76" i="29"/>
  <c r="L76" i="29"/>
  <c r="EF254" i="29"/>
  <c r="EC254" i="29"/>
  <c r="DZ254" i="29"/>
  <c r="DV254" i="29"/>
  <c r="DR254" i="29"/>
  <c r="DP254" i="29"/>
  <c r="DM254" i="29"/>
  <c r="DJ254" i="29"/>
  <c r="DG254" i="29"/>
  <c r="DC254" i="29"/>
  <c r="CZ254" i="29"/>
  <c r="CW254" i="29"/>
  <c r="CU254" i="29"/>
  <c r="CS254" i="29"/>
  <c r="CQ254" i="29"/>
  <c r="CO254" i="29"/>
  <c r="CM254" i="29"/>
  <c r="CK254" i="29"/>
  <c r="CH254" i="29"/>
  <c r="CF254" i="29"/>
  <c r="CC254" i="29"/>
  <c r="BZ254" i="29"/>
  <c r="BW254" i="29"/>
  <c r="BT254" i="29"/>
  <c r="BQ254" i="29"/>
  <c r="BO254" i="29"/>
  <c r="BM254" i="29"/>
  <c r="BK254" i="29"/>
  <c r="BH254" i="29"/>
  <c r="BE254" i="29"/>
  <c r="BC254" i="29"/>
  <c r="AU254" i="29"/>
  <c r="AS254" i="29"/>
  <c r="AP254" i="29"/>
  <c r="AN254" i="29"/>
  <c r="AK254" i="29"/>
  <c r="AI254" i="29"/>
  <c r="AG254" i="29"/>
  <c r="AE254" i="29"/>
  <c r="AC254" i="29"/>
  <c r="Z254" i="29"/>
  <c r="V254" i="29"/>
  <c r="T254" i="29"/>
  <c r="P254" i="29"/>
  <c r="L254" i="29"/>
  <c r="EF107" i="29"/>
  <c r="EC107" i="29"/>
  <c r="DZ107" i="29"/>
  <c r="DV107" i="29"/>
  <c r="DR107" i="29"/>
  <c r="DP107" i="29"/>
  <c r="DM107" i="29"/>
  <c r="DJ107" i="29"/>
  <c r="DG107" i="29"/>
  <c r="DC107" i="29"/>
  <c r="CZ107" i="29"/>
  <c r="CW107" i="29"/>
  <c r="CU107" i="29"/>
  <c r="CS107" i="29"/>
  <c r="CQ107" i="29"/>
  <c r="CO107" i="29"/>
  <c r="CM107" i="29"/>
  <c r="CK107" i="29"/>
  <c r="CH107" i="29"/>
  <c r="CF107" i="29"/>
  <c r="CC107" i="29"/>
  <c r="BZ107" i="29"/>
  <c r="BW107" i="29"/>
  <c r="BT107" i="29"/>
  <c r="BQ107" i="29"/>
  <c r="BO107" i="29"/>
  <c r="BM107" i="29"/>
  <c r="BK107" i="29"/>
  <c r="BH107" i="29"/>
  <c r="BE107" i="29"/>
  <c r="BC107" i="29"/>
  <c r="AU107" i="29"/>
  <c r="AS107" i="29"/>
  <c r="AP107" i="29"/>
  <c r="AN107" i="29"/>
  <c r="AK107" i="29"/>
  <c r="AI107" i="29"/>
  <c r="AG107" i="29"/>
  <c r="AE107" i="29"/>
  <c r="AC107" i="29"/>
  <c r="Z107" i="29"/>
  <c r="V107" i="29"/>
  <c r="T107" i="29"/>
  <c r="P107" i="29"/>
  <c r="L107" i="29"/>
  <c r="EF221" i="29"/>
  <c r="EC221" i="29"/>
  <c r="DZ221" i="29"/>
  <c r="DV221" i="29"/>
  <c r="DR221" i="29"/>
  <c r="DP221" i="29"/>
  <c r="DM221" i="29"/>
  <c r="DJ221" i="29"/>
  <c r="DG221" i="29"/>
  <c r="DC221" i="29"/>
  <c r="CZ221" i="29"/>
  <c r="CW221" i="29"/>
  <c r="CU221" i="29"/>
  <c r="CS221" i="29"/>
  <c r="CQ221" i="29"/>
  <c r="CO221" i="29"/>
  <c r="CM221" i="29"/>
  <c r="CK221" i="29"/>
  <c r="CH221" i="29"/>
  <c r="CF221" i="29"/>
  <c r="CC221" i="29"/>
  <c r="BZ221" i="29"/>
  <c r="BW221" i="29"/>
  <c r="BT221" i="29"/>
  <c r="BQ221" i="29"/>
  <c r="BO221" i="29"/>
  <c r="BM221" i="29"/>
  <c r="BK221" i="29"/>
  <c r="BH221" i="29"/>
  <c r="BE221" i="29"/>
  <c r="BC221" i="29"/>
  <c r="AU221" i="29"/>
  <c r="AS221" i="29"/>
  <c r="AP221" i="29"/>
  <c r="AN221" i="29"/>
  <c r="AK221" i="29"/>
  <c r="AI221" i="29"/>
  <c r="AG221" i="29"/>
  <c r="AE221" i="29"/>
  <c r="AC221" i="29"/>
  <c r="Z221" i="29"/>
  <c r="V221" i="29"/>
  <c r="T221" i="29"/>
  <c r="P221" i="29"/>
  <c r="L221" i="29"/>
  <c r="EF165" i="29"/>
  <c r="EC165" i="29"/>
  <c r="DZ165" i="29"/>
  <c r="DV165" i="29"/>
  <c r="DR165" i="29"/>
  <c r="DP165" i="29"/>
  <c r="DM165" i="29"/>
  <c r="DJ165" i="29"/>
  <c r="DG165" i="29"/>
  <c r="DC165" i="29"/>
  <c r="CZ165" i="29"/>
  <c r="CW165" i="29"/>
  <c r="CU165" i="29"/>
  <c r="CS165" i="29"/>
  <c r="CQ165" i="29"/>
  <c r="CO165" i="29"/>
  <c r="CM165" i="29"/>
  <c r="CK165" i="29"/>
  <c r="CH165" i="29"/>
  <c r="CF165" i="29"/>
  <c r="CC165" i="29"/>
  <c r="BZ165" i="29"/>
  <c r="BW165" i="29"/>
  <c r="BT165" i="29"/>
  <c r="BQ165" i="29"/>
  <c r="BO165" i="29"/>
  <c r="BM165" i="29"/>
  <c r="BK165" i="29"/>
  <c r="BH165" i="29"/>
  <c r="BE165" i="29"/>
  <c r="BC165" i="29"/>
  <c r="AU165" i="29"/>
  <c r="AS165" i="29"/>
  <c r="AP165" i="29"/>
  <c r="AN165" i="29"/>
  <c r="AK165" i="29"/>
  <c r="AI165" i="29"/>
  <c r="AG165" i="29"/>
  <c r="AE165" i="29"/>
  <c r="AC165" i="29"/>
  <c r="Z165" i="29"/>
  <c r="V165" i="29"/>
  <c r="T165" i="29"/>
  <c r="P165" i="29"/>
  <c r="L165" i="29"/>
  <c r="EF21" i="29"/>
  <c r="EC21" i="29"/>
  <c r="DZ21" i="29"/>
  <c r="DV21" i="29"/>
  <c r="DR21" i="29"/>
  <c r="DP21" i="29"/>
  <c r="DM21" i="29"/>
  <c r="DJ21" i="29"/>
  <c r="DG21" i="29"/>
  <c r="DC21" i="29"/>
  <c r="CZ21" i="29"/>
  <c r="CW21" i="29"/>
  <c r="CU21" i="29"/>
  <c r="CS21" i="29"/>
  <c r="CQ21" i="29"/>
  <c r="CO21" i="29"/>
  <c r="CM21" i="29"/>
  <c r="CK21" i="29"/>
  <c r="CH21" i="29"/>
  <c r="CF21" i="29"/>
  <c r="CC21" i="29"/>
  <c r="BZ21" i="29"/>
  <c r="BW21" i="29"/>
  <c r="BT21" i="29"/>
  <c r="BQ21" i="29"/>
  <c r="BO21" i="29"/>
  <c r="BM21" i="29"/>
  <c r="BK21" i="29"/>
  <c r="BH21" i="29"/>
  <c r="BE21" i="29"/>
  <c r="BC21" i="29"/>
  <c r="AU21" i="29"/>
  <c r="AS21" i="29"/>
  <c r="AP21" i="29"/>
  <c r="AN21" i="29"/>
  <c r="AK21" i="29"/>
  <c r="AI21" i="29"/>
  <c r="AG21" i="29"/>
  <c r="AE21" i="29"/>
  <c r="AC21" i="29"/>
  <c r="Z21" i="29"/>
  <c r="V21" i="29"/>
  <c r="T21" i="29"/>
  <c r="P21" i="29"/>
  <c r="L21" i="29"/>
  <c r="EF50" i="29"/>
  <c r="EC50" i="29"/>
  <c r="DZ50" i="29"/>
  <c r="DV50" i="29"/>
  <c r="DR50" i="29"/>
  <c r="DP50" i="29"/>
  <c r="DM50" i="29"/>
  <c r="DJ50" i="29"/>
  <c r="DG50" i="29"/>
  <c r="DC50" i="29"/>
  <c r="CZ50" i="29"/>
  <c r="CW50" i="29"/>
  <c r="CU50" i="29"/>
  <c r="CS50" i="29"/>
  <c r="CQ50" i="29"/>
  <c r="CO50" i="29"/>
  <c r="CM50" i="29"/>
  <c r="CK50" i="29"/>
  <c r="CH50" i="29"/>
  <c r="CF50" i="29"/>
  <c r="CC50" i="29"/>
  <c r="BZ50" i="29"/>
  <c r="BW50" i="29"/>
  <c r="BT50" i="29"/>
  <c r="BQ50" i="29"/>
  <c r="BO50" i="29"/>
  <c r="BM50" i="29"/>
  <c r="BK50" i="29"/>
  <c r="BH50" i="29"/>
  <c r="BE50" i="29"/>
  <c r="BC50" i="29"/>
  <c r="AU50" i="29"/>
  <c r="AS50" i="29"/>
  <c r="AP50" i="29"/>
  <c r="AN50" i="29"/>
  <c r="AK50" i="29"/>
  <c r="AI50" i="29"/>
  <c r="AG50" i="29"/>
  <c r="AE50" i="29"/>
  <c r="AC50" i="29"/>
  <c r="Z50" i="29"/>
  <c r="V50" i="29"/>
  <c r="T50" i="29"/>
  <c r="P50" i="29"/>
  <c r="L50" i="29"/>
  <c r="EF98" i="29"/>
  <c r="EC98" i="29"/>
  <c r="DZ98" i="29"/>
  <c r="DV98" i="29"/>
  <c r="DR98" i="29"/>
  <c r="DP98" i="29"/>
  <c r="DM98" i="29"/>
  <c r="DJ98" i="29"/>
  <c r="DG98" i="29"/>
  <c r="DC98" i="29"/>
  <c r="CZ98" i="29"/>
  <c r="CW98" i="29"/>
  <c r="CU98" i="29"/>
  <c r="CS98" i="29"/>
  <c r="CQ98" i="29"/>
  <c r="CO98" i="29"/>
  <c r="CM98" i="29"/>
  <c r="CK98" i="29"/>
  <c r="CH98" i="29"/>
  <c r="CF98" i="29"/>
  <c r="CC98" i="29"/>
  <c r="BZ98" i="29"/>
  <c r="BW98" i="29"/>
  <c r="BT98" i="29"/>
  <c r="BQ98" i="29"/>
  <c r="BO98" i="29"/>
  <c r="BM98" i="29"/>
  <c r="BK98" i="29"/>
  <c r="BH98" i="29"/>
  <c r="BE98" i="29"/>
  <c r="BC98" i="29"/>
  <c r="AU98" i="29"/>
  <c r="AS98" i="29"/>
  <c r="AP98" i="29"/>
  <c r="AN98" i="29"/>
  <c r="AK98" i="29"/>
  <c r="AI98" i="29"/>
  <c r="AG98" i="29"/>
  <c r="AE98" i="29"/>
  <c r="AC98" i="29"/>
  <c r="Z98" i="29"/>
  <c r="V98" i="29"/>
  <c r="T98" i="29"/>
  <c r="P98" i="29"/>
  <c r="L98" i="29"/>
  <c r="EF72" i="29"/>
  <c r="EC72" i="29"/>
  <c r="DZ72" i="29"/>
  <c r="DV72" i="29"/>
  <c r="DR72" i="29"/>
  <c r="DP72" i="29"/>
  <c r="DM72" i="29"/>
  <c r="DJ72" i="29"/>
  <c r="DG72" i="29"/>
  <c r="DC72" i="29"/>
  <c r="CZ72" i="29"/>
  <c r="CW72" i="29"/>
  <c r="CU72" i="29"/>
  <c r="CS72" i="29"/>
  <c r="CQ72" i="29"/>
  <c r="CO72" i="29"/>
  <c r="CM72" i="29"/>
  <c r="CK72" i="29"/>
  <c r="CH72" i="29"/>
  <c r="CF72" i="29"/>
  <c r="CC72" i="29"/>
  <c r="BZ72" i="29"/>
  <c r="BW72" i="29"/>
  <c r="BT72" i="29"/>
  <c r="BQ72" i="29"/>
  <c r="BO72" i="29"/>
  <c r="BM72" i="29"/>
  <c r="BK72" i="29"/>
  <c r="BH72" i="29"/>
  <c r="BE72" i="29"/>
  <c r="BC72" i="29"/>
  <c r="AU72" i="29"/>
  <c r="AS72" i="29"/>
  <c r="AP72" i="29"/>
  <c r="AN72" i="29"/>
  <c r="AK72" i="29"/>
  <c r="AI72" i="29"/>
  <c r="AG72" i="29"/>
  <c r="AE72" i="29"/>
  <c r="AC72" i="29"/>
  <c r="Z72" i="29"/>
  <c r="V72" i="29"/>
  <c r="T72" i="29"/>
  <c r="P72" i="29"/>
  <c r="L72" i="29"/>
  <c r="EF295" i="29"/>
  <c r="EC295" i="29"/>
  <c r="DZ295" i="29"/>
  <c r="DV295" i="29"/>
  <c r="DR295" i="29"/>
  <c r="DP295" i="29"/>
  <c r="DS295" i="29" s="1"/>
  <c r="DM295" i="29"/>
  <c r="DJ295" i="29"/>
  <c r="DG295" i="29"/>
  <c r="DC295" i="29"/>
  <c r="CZ295" i="29"/>
  <c r="CW295" i="29"/>
  <c r="CU295" i="29"/>
  <c r="CS295" i="29"/>
  <c r="CQ295" i="29"/>
  <c r="CO295" i="29"/>
  <c r="CM295" i="29"/>
  <c r="CK295" i="29"/>
  <c r="CH295" i="29"/>
  <c r="CF295" i="29"/>
  <c r="CC295" i="29"/>
  <c r="BZ295" i="29"/>
  <c r="BW295" i="29"/>
  <c r="BT295" i="29"/>
  <c r="BQ295" i="29"/>
  <c r="BO295" i="29"/>
  <c r="BM295" i="29"/>
  <c r="BK295" i="29"/>
  <c r="BH295" i="29"/>
  <c r="BE295" i="29"/>
  <c r="BC295" i="29"/>
  <c r="AU295" i="29"/>
  <c r="AS295" i="29"/>
  <c r="AP295" i="29"/>
  <c r="AN295" i="29"/>
  <c r="AK295" i="29"/>
  <c r="AI295" i="29"/>
  <c r="AG295" i="29"/>
  <c r="AE295" i="29"/>
  <c r="AC295" i="29"/>
  <c r="Z295" i="29"/>
  <c r="V295" i="29"/>
  <c r="T295" i="29"/>
  <c r="P295" i="29"/>
  <c r="L295" i="29"/>
  <c r="EF276" i="29"/>
  <c r="EC276" i="29"/>
  <c r="DZ276" i="29"/>
  <c r="DV276" i="29"/>
  <c r="DR276" i="29"/>
  <c r="DP276" i="29"/>
  <c r="DM276" i="29"/>
  <c r="DJ276" i="29"/>
  <c r="DG276" i="29"/>
  <c r="DC276" i="29"/>
  <c r="CZ276" i="29"/>
  <c r="CW276" i="29"/>
  <c r="CU276" i="29"/>
  <c r="CS276" i="29"/>
  <c r="CQ276" i="29"/>
  <c r="CO276" i="29"/>
  <c r="CM276" i="29"/>
  <c r="CK276" i="29"/>
  <c r="CH276" i="29"/>
  <c r="CF276" i="29"/>
  <c r="CC276" i="29"/>
  <c r="BZ276" i="29"/>
  <c r="BW276" i="29"/>
  <c r="BT276" i="29"/>
  <c r="BQ276" i="29"/>
  <c r="BO276" i="29"/>
  <c r="BM276" i="29"/>
  <c r="BK276" i="29"/>
  <c r="BH276" i="29"/>
  <c r="BE276" i="29"/>
  <c r="BC276" i="29"/>
  <c r="AU276" i="29"/>
  <c r="AS276" i="29"/>
  <c r="AP276" i="29"/>
  <c r="AN276" i="29"/>
  <c r="AK276" i="29"/>
  <c r="AI276" i="29"/>
  <c r="AG276" i="29"/>
  <c r="AE276" i="29"/>
  <c r="AC276" i="29"/>
  <c r="Z276" i="29"/>
  <c r="V276" i="29"/>
  <c r="T276" i="29"/>
  <c r="P276" i="29"/>
  <c r="L276" i="29"/>
  <c r="EF186" i="29"/>
  <c r="EC186" i="29"/>
  <c r="DZ186" i="29"/>
  <c r="DV186" i="29"/>
  <c r="DR186" i="29"/>
  <c r="DP186" i="29"/>
  <c r="DM186" i="29"/>
  <c r="DJ186" i="29"/>
  <c r="DG186" i="29"/>
  <c r="DC186" i="29"/>
  <c r="CZ186" i="29"/>
  <c r="CW186" i="29"/>
  <c r="CU186" i="29"/>
  <c r="CS186" i="29"/>
  <c r="CQ186" i="29"/>
  <c r="CO186" i="29"/>
  <c r="CM186" i="29"/>
  <c r="CK186" i="29"/>
  <c r="CH186" i="29"/>
  <c r="CF186" i="29"/>
  <c r="CC186" i="29"/>
  <c r="BZ186" i="29"/>
  <c r="BW186" i="29"/>
  <c r="BT186" i="29"/>
  <c r="BQ186" i="29"/>
  <c r="BO186" i="29"/>
  <c r="BM186" i="29"/>
  <c r="BK186" i="29"/>
  <c r="BH186" i="29"/>
  <c r="BE186" i="29"/>
  <c r="BC186" i="29"/>
  <c r="AU186" i="29"/>
  <c r="AS186" i="29"/>
  <c r="AP186" i="29"/>
  <c r="AN186" i="29"/>
  <c r="AK186" i="29"/>
  <c r="AI186" i="29"/>
  <c r="AG186" i="29"/>
  <c r="AE186" i="29"/>
  <c r="AC186" i="29"/>
  <c r="Z186" i="29"/>
  <c r="V186" i="29"/>
  <c r="T186" i="29"/>
  <c r="P186" i="29"/>
  <c r="L186" i="29"/>
  <c r="EF45" i="29"/>
  <c r="EC45" i="29"/>
  <c r="DZ45" i="29"/>
  <c r="DV45" i="29"/>
  <c r="DR45" i="29"/>
  <c r="DP45" i="29"/>
  <c r="DM45" i="29"/>
  <c r="DJ45" i="29"/>
  <c r="DG45" i="29"/>
  <c r="DC45" i="29"/>
  <c r="CZ45" i="29"/>
  <c r="CW45" i="29"/>
  <c r="CU45" i="29"/>
  <c r="CS45" i="29"/>
  <c r="CQ45" i="29"/>
  <c r="CO45" i="29"/>
  <c r="CM45" i="29"/>
  <c r="CK45" i="29"/>
  <c r="CH45" i="29"/>
  <c r="CF45" i="29"/>
  <c r="CC45" i="29"/>
  <c r="BZ45" i="29"/>
  <c r="BW45" i="29"/>
  <c r="BT45" i="29"/>
  <c r="BQ45" i="29"/>
  <c r="BO45" i="29"/>
  <c r="BM45" i="29"/>
  <c r="BK45" i="29"/>
  <c r="BH45" i="29"/>
  <c r="BE45" i="29"/>
  <c r="BC45" i="29"/>
  <c r="AU45" i="29"/>
  <c r="AS45" i="29"/>
  <c r="AP45" i="29"/>
  <c r="AN45" i="29"/>
  <c r="AK45" i="29"/>
  <c r="AI45" i="29"/>
  <c r="AG45" i="29"/>
  <c r="AE45" i="29"/>
  <c r="AC45" i="29"/>
  <c r="Z45" i="29"/>
  <c r="V45" i="29"/>
  <c r="T45" i="29"/>
  <c r="P45" i="29"/>
  <c r="L45" i="29"/>
  <c r="EF125" i="29"/>
  <c r="EC125" i="29"/>
  <c r="DZ125" i="29"/>
  <c r="DV125" i="29"/>
  <c r="DR125" i="29"/>
  <c r="DP125" i="29"/>
  <c r="DM125" i="29"/>
  <c r="DJ125" i="29"/>
  <c r="DG125" i="29"/>
  <c r="DC125" i="29"/>
  <c r="CZ125" i="29"/>
  <c r="CW125" i="29"/>
  <c r="CU125" i="29"/>
  <c r="CS125" i="29"/>
  <c r="CQ125" i="29"/>
  <c r="CO125" i="29"/>
  <c r="CM125" i="29"/>
  <c r="CK125" i="29"/>
  <c r="CH125" i="29"/>
  <c r="CF125" i="29"/>
  <c r="CC125" i="29"/>
  <c r="BZ125" i="29"/>
  <c r="BW125" i="29"/>
  <c r="BT125" i="29"/>
  <c r="BQ125" i="29"/>
  <c r="BO125" i="29"/>
  <c r="BM125" i="29"/>
  <c r="BK125" i="29"/>
  <c r="BH125" i="29"/>
  <c r="BE125" i="29"/>
  <c r="BC125" i="29"/>
  <c r="AU125" i="29"/>
  <c r="AS125" i="29"/>
  <c r="AP125" i="29"/>
  <c r="AN125" i="29"/>
  <c r="AK125" i="29"/>
  <c r="AI125" i="29"/>
  <c r="AG125" i="29"/>
  <c r="AE125" i="29"/>
  <c r="AC125" i="29"/>
  <c r="Z125" i="29"/>
  <c r="V125" i="29"/>
  <c r="T125" i="29"/>
  <c r="P125" i="29"/>
  <c r="L125" i="29"/>
  <c r="EF248" i="29"/>
  <c r="EC248" i="29"/>
  <c r="DZ248" i="29"/>
  <c r="DV248" i="29"/>
  <c r="DR248" i="29"/>
  <c r="DP248" i="29"/>
  <c r="DM248" i="29"/>
  <c r="DJ248" i="29"/>
  <c r="DG248" i="29"/>
  <c r="DC248" i="29"/>
  <c r="CZ248" i="29"/>
  <c r="CW248" i="29"/>
  <c r="CU248" i="29"/>
  <c r="CS248" i="29"/>
  <c r="CQ248" i="29"/>
  <c r="CO248" i="29"/>
  <c r="CM248" i="29"/>
  <c r="CK248" i="29"/>
  <c r="CH248" i="29"/>
  <c r="CF248" i="29"/>
  <c r="CC248" i="29"/>
  <c r="BZ248" i="29"/>
  <c r="BW248" i="29"/>
  <c r="BT248" i="29"/>
  <c r="BQ248" i="29"/>
  <c r="BO248" i="29"/>
  <c r="BM248" i="29"/>
  <c r="BK248" i="29"/>
  <c r="BH248" i="29"/>
  <c r="BE248" i="29"/>
  <c r="BC248" i="29"/>
  <c r="AU248" i="29"/>
  <c r="AS248" i="29"/>
  <c r="AP248" i="29"/>
  <c r="AN248" i="29"/>
  <c r="AK248" i="29"/>
  <c r="AI248" i="29"/>
  <c r="AG248" i="29"/>
  <c r="AE248" i="29"/>
  <c r="AC248" i="29"/>
  <c r="Z248" i="29"/>
  <c r="V248" i="29"/>
  <c r="T248" i="29"/>
  <c r="P248" i="29"/>
  <c r="L248" i="29"/>
  <c r="EF10" i="29"/>
  <c r="EC10" i="29"/>
  <c r="DZ10" i="29"/>
  <c r="DV10" i="29"/>
  <c r="DR10" i="29"/>
  <c r="DP10" i="29"/>
  <c r="DM10" i="29"/>
  <c r="DJ10" i="29"/>
  <c r="DG10" i="29"/>
  <c r="DC10" i="29"/>
  <c r="CZ10" i="29"/>
  <c r="CW10" i="29"/>
  <c r="CU10" i="29"/>
  <c r="CS10" i="29"/>
  <c r="CQ10" i="29"/>
  <c r="CO10" i="29"/>
  <c r="CM10" i="29"/>
  <c r="CK10" i="29"/>
  <c r="CH10" i="29"/>
  <c r="CF10" i="29"/>
  <c r="CC10" i="29"/>
  <c r="BZ10" i="29"/>
  <c r="BW10" i="29"/>
  <c r="BT10" i="29"/>
  <c r="BQ10" i="29"/>
  <c r="BO10" i="29"/>
  <c r="BM10" i="29"/>
  <c r="BK10" i="29"/>
  <c r="BH10" i="29"/>
  <c r="BE10" i="29"/>
  <c r="BC10" i="29"/>
  <c r="AU10" i="29"/>
  <c r="AS10" i="29"/>
  <c r="AP10" i="29"/>
  <c r="AN10" i="29"/>
  <c r="AK10" i="29"/>
  <c r="AI10" i="29"/>
  <c r="AG10" i="29"/>
  <c r="AE10" i="29"/>
  <c r="AC10" i="29"/>
  <c r="Z10" i="29"/>
  <c r="V10" i="29"/>
  <c r="T10" i="29"/>
  <c r="P10" i="29"/>
  <c r="L10" i="29"/>
  <c r="EF49" i="29"/>
  <c r="EC49" i="29"/>
  <c r="DZ49" i="29"/>
  <c r="DV49" i="29"/>
  <c r="DR49" i="29"/>
  <c r="DP49" i="29"/>
  <c r="DM49" i="29"/>
  <c r="DJ49" i="29"/>
  <c r="DG49" i="29"/>
  <c r="DC49" i="29"/>
  <c r="CZ49" i="29"/>
  <c r="CW49" i="29"/>
  <c r="CU49" i="29"/>
  <c r="CS49" i="29"/>
  <c r="CQ49" i="29"/>
  <c r="CO49" i="29"/>
  <c r="CM49" i="29"/>
  <c r="CK49" i="29"/>
  <c r="CH49" i="29"/>
  <c r="CF49" i="29"/>
  <c r="CC49" i="29"/>
  <c r="BZ49" i="29"/>
  <c r="BW49" i="29"/>
  <c r="BT49" i="29"/>
  <c r="BQ49" i="29"/>
  <c r="BO49" i="29"/>
  <c r="BM49" i="29"/>
  <c r="BK49" i="29"/>
  <c r="BH49" i="29"/>
  <c r="BE49" i="29"/>
  <c r="BC49" i="29"/>
  <c r="AU49" i="29"/>
  <c r="AS49" i="29"/>
  <c r="AP49" i="29"/>
  <c r="AN49" i="29"/>
  <c r="AK49" i="29"/>
  <c r="AI49" i="29"/>
  <c r="AG49" i="29"/>
  <c r="AE49" i="29"/>
  <c r="AC49" i="29"/>
  <c r="Z49" i="29"/>
  <c r="V49" i="29"/>
  <c r="T49" i="29"/>
  <c r="P49" i="29"/>
  <c r="L49" i="29"/>
  <c r="EF197" i="29"/>
  <c r="EC197" i="29"/>
  <c r="DZ197" i="29"/>
  <c r="DV197" i="29"/>
  <c r="DR197" i="29"/>
  <c r="DP197" i="29"/>
  <c r="DM197" i="29"/>
  <c r="DJ197" i="29"/>
  <c r="DG197" i="29"/>
  <c r="DC197" i="29"/>
  <c r="CZ197" i="29"/>
  <c r="CW197" i="29"/>
  <c r="CU197" i="29"/>
  <c r="CS197" i="29"/>
  <c r="CQ197" i="29"/>
  <c r="CO197" i="29"/>
  <c r="CM197" i="29"/>
  <c r="CK197" i="29"/>
  <c r="CH197" i="29"/>
  <c r="CF197" i="29"/>
  <c r="CC197" i="29"/>
  <c r="BZ197" i="29"/>
  <c r="BW197" i="29"/>
  <c r="BT197" i="29"/>
  <c r="BQ197" i="29"/>
  <c r="BO197" i="29"/>
  <c r="BM197" i="29"/>
  <c r="BK197" i="29"/>
  <c r="BH197" i="29"/>
  <c r="BE197" i="29"/>
  <c r="BC197" i="29"/>
  <c r="AU197" i="29"/>
  <c r="AS197" i="29"/>
  <c r="AP197" i="29"/>
  <c r="AN197" i="29"/>
  <c r="AK197" i="29"/>
  <c r="AI197" i="29"/>
  <c r="AG197" i="29"/>
  <c r="AE197" i="29"/>
  <c r="AC197" i="29"/>
  <c r="Z197" i="29"/>
  <c r="V197" i="29"/>
  <c r="T197" i="29"/>
  <c r="P197" i="29"/>
  <c r="L197" i="29"/>
  <c r="EF233" i="29"/>
  <c r="EC233" i="29"/>
  <c r="DZ233" i="29"/>
  <c r="DV233" i="29"/>
  <c r="DR233" i="29"/>
  <c r="DP233" i="29"/>
  <c r="DM233" i="29"/>
  <c r="DJ233" i="29"/>
  <c r="DG233" i="29"/>
  <c r="DC233" i="29"/>
  <c r="CZ233" i="29"/>
  <c r="CW233" i="29"/>
  <c r="CU233" i="29"/>
  <c r="CS233" i="29"/>
  <c r="CQ233" i="29"/>
  <c r="CO233" i="29"/>
  <c r="CM233" i="29"/>
  <c r="CK233" i="29"/>
  <c r="CH233" i="29"/>
  <c r="CF233" i="29"/>
  <c r="CC233" i="29"/>
  <c r="BZ233" i="29"/>
  <c r="BW233" i="29"/>
  <c r="BT233" i="29"/>
  <c r="BQ233" i="29"/>
  <c r="BO233" i="29"/>
  <c r="BM233" i="29"/>
  <c r="BK233" i="29"/>
  <c r="BH233" i="29"/>
  <c r="BE233" i="29"/>
  <c r="BC233" i="29"/>
  <c r="AU233" i="29"/>
  <c r="AS233" i="29"/>
  <c r="AP233" i="29"/>
  <c r="AN233" i="29"/>
  <c r="AK233" i="29"/>
  <c r="AI233" i="29"/>
  <c r="AG233" i="29"/>
  <c r="AE233" i="29"/>
  <c r="AC233" i="29"/>
  <c r="Z233" i="29"/>
  <c r="V233" i="29"/>
  <c r="T233" i="29"/>
  <c r="P233" i="29"/>
  <c r="L233" i="29"/>
  <c r="EF169" i="29"/>
  <c r="EC169" i="29"/>
  <c r="DZ169" i="29"/>
  <c r="DV169" i="29"/>
  <c r="DR169" i="29"/>
  <c r="DP169" i="29"/>
  <c r="DM169" i="29"/>
  <c r="DJ169" i="29"/>
  <c r="DG169" i="29"/>
  <c r="DC169" i="29"/>
  <c r="CZ169" i="29"/>
  <c r="CW169" i="29"/>
  <c r="CU169" i="29"/>
  <c r="CS169" i="29"/>
  <c r="CQ169" i="29"/>
  <c r="CO169" i="29"/>
  <c r="CM169" i="29"/>
  <c r="CK169" i="29"/>
  <c r="CH169" i="29"/>
  <c r="CF169" i="29"/>
  <c r="CC169" i="29"/>
  <c r="BZ169" i="29"/>
  <c r="BW169" i="29"/>
  <c r="BT169" i="29"/>
  <c r="BQ169" i="29"/>
  <c r="BO169" i="29"/>
  <c r="BM169" i="29"/>
  <c r="BK169" i="29"/>
  <c r="BH169" i="29"/>
  <c r="BE169" i="29"/>
  <c r="BC169" i="29"/>
  <c r="AU169" i="29"/>
  <c r="AS169" i="29"/>
  <c r="AP169" i="29"/>
  <c r="AN169" i="29"/>
  <c r="AK169" i="29"/>
  <c r="AI169" i="29"/>
  <c r="AG169" i="29"/>
  <c r="AE169" i="29"/>
  <c r="AC169" i="29"/>
  <c r="Z169" i="29"/>
  <c r="V169" i="29"/>
  <c r="T169" i="29"/>
  <c r="P169" i="29"/>
  <c r="L169" i="29"/>
  <c r="EF287" i="29"/>
  <c r="EC287" i="29"/>
  <c r="DZ287" i="29"/>
  <c r="DV287" i="29"/>
  <c r="DR287" i="29"/>
  <c r="DP287" i="29"/>
  <c r="DM287" i="29"/>
  <c r="DJ287" i="29"/>
  <c r="DG287" i="29"/>
  <c r="DC287" i="29"/>
  <c r="CZ287" i="29"/>
  <c r="CW287" i="29"/>
  <c r="CU287" i="29"/>
  <c r="CS287" i="29"/>
  <c r="CQ287" i="29"/>
  <c r="CO287" i="29"/>
  <c r="CM287" i="29"/>
  <c r="CK287" i="29"/>
  <c r="CH287" i="29"/>
  <c r="CF287" i="29"/>
  <c r="CC287" i="29"/>
  <c r="BZ287" i="29"/>
  <c r="BW287" i="29"/>
  <c r="BT287" i="29"/>
  <c r="BQ287" i="29"/>
  <c r="BO287" i="29"/>
  <c r="BM287" i="29"/>
  <c r="BK287" i="29"/>
  <c r="BH287" i="29"/>
  <c r="BE287" i="29"/>
  <c r="BC287" i="29"/>
  <c r="AU287" i="29"/>
  <c r="AS287" i="29"/>
  <c r="AP287" i="29"/>
  <c r="AN287" i="29"/>
  <c r="AK287" i="29"/>
  <c r="AG287" i="29"/>
  <c r="AE287" i="29"/>
  <c r="AC287" i="29"/>
  <c r="Z287" i="29"/>
  <c r="V287" i="29"/>
  <c r="T287" i="29"/>
  <c r="P287" i="29"/>
  <c r="L287" i="29"/>
  <c r="EF167" i="29"/>
  <c r="EC167" i="29"/>
  <c r="DZ167" i="29"/>
  <c r="DV167" i="29"/>
  <c r="DR167" i="29"/>
  <c r="DP167" i="29"/>
  <c r="DM167" i="29"/>
  <c r="DJ167" i="29"/>
  <c r="DG167" i="29"/>
  <c r="DC167" i="29"/>
  <c r="CZ167" i="29"/>
  <c r="CW167" i="29"/>
  <c r="CU167" i="29"/>
  <c r="CS167" i="29"/>
  <c r="CQ167" i="29"/>
  <c r="CO167" i="29"/>
  <c r="CM167" i="29"/>
  <c r="CK167" i="29"/>
  <c r="CH167" i="29"/>
  <c r="CF167" i="29"/>
  <c r="CC167" i="29"/>
  <c r="BZ167" i="29"/>
  <c r="BW167" i="29"/>
  <c r="BT167" i="29"/>
  <c r="BQ167" i="29"/>
  <c r="BO167" i="29"/>
  <c r="BM167" i="29"/>
  <c r="BK167" i="29"/>
  <c r="BH167" i="29"/>
  <c r="BE167" i="29"/>
  <c r="BC167" i="29"/>
  <c r="AU167" i="29"/>
  <c r="AS167" i="29"/>
  <c r="AP167" i="29"/>
  <c r="AN167" i="29"/>
  <c r="AK167" i="29"/>
  <c r="AI167" i="29"/>
  <c r="AG167" i="29"/>
  <c r="AE167" i="29"/>
  <c r="AC167" i="29"/>
  <c r="Z167" i="29"/>
  <c r="V167" i="29"/>
  <c r="T167" i="29"/>
  <c r="P167" i="29"/>
  <c r="L167" i="29"/>
  <c r="EF192" i="29"/>
  <c r="EC192" i="29"/>
  <c r="DZ192" i="29"/>
  <c r="DV192" i="29"/>
  <c r="DR192" i="29"/>
  <c r="DP192" i="29"/>
  <c r="DM192" i="29"/>
  <c r="DJ192" i="29"/>
  <c r="DG192" i="29"/>
  <c r="DC192" i="29"/>
  <c r="CZ192" i="29"/>
  <c r="CW192" i="29"/>
  <c r="CU192" i="29"/>
  <c r="CS192" i="29"/>
  <c r="CQ192" i="29"/>
  <c r="CO192" i="29"/>
  <c r="CM192" i="29"/>
  <c r="CK192" i="29"/>
  <c r="CH192" i="29"/>
  <c r="CF192" i="29"/>
  <c r="CC192" i="29"/>
  <c r="BZ192" i="29"/>
  <c r="BW192" i="29"/>
  <c r="BT192" i="29"/>
  <c r="BQ192" i="29"/>
  <c r="BO192" i="29"/>
  <c r="BM192" i="29"/>
  <c r="BK192" i="29"/>
  <c r="BH192" i="29"/>
  <c r="BE192" i="29"/>
  <c r="BC192" i="29"/>
  <c r="AU192" i="29"/>
  <c r="AS192" i="29"/>
  <c r="AP192" i="29"/>
  <c r="AN192" i="29"/>
  <c r="AK192" i="29"/>
  <c r="AI192" i="29"/>
  <c r="AG192" i="29"/>
  <c r="AE192" i="29"/>
  <c r="AC192" i="29"/>
  <c r="Z192" i="29"/>
  <c r="V192" i="29"/>
  <c r="T192" i="29"/>
  <c r="P192" i="29"/>
  <c r="L192" i="29"/>
  <c r="EF116" i="29"/>
  <c r="EC116" i="29"/>
  <c r="DZ116" i="29"/>
  <c r="DV116" i="29"/>
  <c r="DR116" i="29"/>
  <c r="DP116" i="29"/>
  <c r="DM116" i="29"/>
  <c r="DJ116" i="29"/>
  <c r="DG116" i="29"/>
  <c r="DC116" i="29"/>
  <c r="CZ116" i="29"/>
  <c r="CW116" i="29"/>
  <c r="CU116" i="29"/>
  <c r="CS116" i="29"/>
  <c r="CQ116" i="29"/>
  <c r="CO116" i="29"/>
  <c r="CM116" i="29"/>
  <c r="CK116" i="29"/>
  <c r="CH116" i="29"/>
  <c r="CF116" i="29"/>
  <c r="CC116" i="29"/>
  <c r="BZ116" i="29"/>
  <c r="BW116" i="29"/>
  <c r="BT116" i="29"/>
  <c r="BQ116" i="29"/>
  <c r="BO116" i="29"/>
  <c r="BM116" i="29"/>
  <c r="BK116" i="29"/>
  <c r="BH116" i="29"/>
  <c r="BE116" i="29"/>
  <c r="BC116" i="29"/>
  <c r="AU116" i="29"/>
  <c r="AS116" i="29"/>
  <c r="AP116" i="29"/>
  <c r="AN116" i="29"/>
  <c r="AK116" i="29"/>
  <c r="AI116" i="29"/>
  <c r="AG116" i="29"/>
  <c r="AE116" i="29"/>
  <c r="AC116" i="29"/>
  <c r="Z116" i="29"/>
  <c r="V116" i="29"/>
  <c r="T116" i="29"/>
  <c r="P116" i="29"/>
  <c r="L116" i="29"/>
  <c r="EF64" i="29"/>
  <c r="EC64" i="29"/>
  <c r="DZ64" i="29"/>
  <c r="DV64" i="29"/>
  <c r="DR64" i="29"/>
  <c r="DP64" i="29"/>
  <c r="DM64" i="29"/>
  <c r="DJ64" i="29"/>
  <c r="DG64" i="29"/>
  <c r="DC64" i="29"/>
  <c r="CZ64" i="29"/>
  <c r="CW64" i="29"/>
  <c r="CU64" i="29"/>
  <c r="CS64" i="29"/>
  <c r="CQ64" i="29"/>
  <c r="CO64" i="29"/>
  <c r="CM64" i="29"/>
  <c r="CK64" i="29"/>
  <c r="CH64" i="29"/>
  <c r="CF64" i="29"/>
  <c r="CC64" i="29"/>
  <c r="BZ64" i="29"/>
  <c r="BW64" i="29"/>
  <c r="BT64" i="29"/>
  <c r="BQ64" i="29"/>
  <c r="BO64" i="29"/>
  <c r="BM64" i="29"/>
  <c r="BK64" i="29"/>
  <c r="BH64" i="29"/>
  <c r="BE64" i="29"/>
  <c r="BC64" i="29"/>
  <c r="AU64" i="29"/>
  <c r="AS64" i="29"/>
  <c r="AP64" i="29"/>
  <c r="AN64" i="29"/>
  <c r="AK64" i="29"/>
  <c r="AI64" i="29"/>
  <c r="AG64" i="29"/>
  <c r="AE64" i="29"/>
  <c r="AC64" i="29"/>
  <c r="Z64" i="29"/>
  <c r="V64" i="29"/>
  <c r="T64" i="29"/>
  <c r="P64" i="29"/>
  <c r="L64" i="29"/>
  <c r="EF149" i="29"/>
  <c r="EC149" i="29"/>
  <c r="DZ149" i="29"/>
  <c r="DV149" i="29"/>
  <c r="DR149" i="29"/>
  <c r="DP149" i="29"/>
  <c r="DM149" i="29"/>
  <c r="DJ149" i="29"/>
  <c r="DG149" i="29"/>
  <c r="DC149" i="29"/>
  <c r="CZ149" i="29"/>
  <c r="CW149" i="29"/>
  <c r="CU149" i="29"/>
  <c r="CS149" i="29"/>
  <c r="CQ149" i="29"/>
  <c r="CO149" i="29"/>
  <c r="CM149" i="29"/>
  <c r="CK149" i="29"/>
  <c r="CH149" i="29"/>
  <c r="CF149" i="29"/>
  <c r="CC149" i="29"/>
  <c r="BZ149" i="29"/>
  <c r="BW149" i="29"/>
  <c r="BT149" i="29"/>
  <c r="BQ149" i="29"/>
  <c r="BO149" i="29"/>
  <c r="BM149" i="29"/>
  <c r="BK149" i="29"/>
  <c r="BH149" i="29"/>
  <c r="BE149" i="29"/>
  <c r="BC149" i="29"/>
  <c r="AU149" i="29"/>
  <c r="AS149" i="29"/>
  <c r="AP149" i="29"/>
  <c r="AN149" i="29"/>
  <c r="AK149" i="29"/>
  <c r="AI149" i="29"/>
  <c r="AG149" i="29"/>
  <c r="AE149" i="29"/>
  <c r="AC149" i="29"/>
  <c r="Z149" i="29"/>
  <c r="V149" i="29"/>
  <c r="T149" i="29"/>
  <c r="P149" i="29"/>
  <c r="L149" i="29"/>
  <c r="EF25" i="29"/>
  <c r="EC25" i="29"/>
  <c r="DZ25" i="29"/>
  <c r="DV25" i="29"/>
  <c r="DR25" i="29"/>
  <c r="DP25" i="29"/>
  <c r="DM25" i="29"/>
  <c r="DJ25" i="29"/>
  <c r="DG25" i="29"/>
  <c r="DC25" i="29"/>
  <c r="CZ25" i="29"/>
  <c r="CW25" i="29"/>
  <c r="CU25" i="29"/>
  <c r="CS25" i="29"/>
  <c r="CQ25" i="29"/>
  <c r="CO25" i="29"/>
  <c r="CM25" i="29"/>
  <c r="CK25" i="29"/>
  <c r="CH25" i="29"/>
  <c r="CF25" i="29"/>
  <c r="CC25" i="29"/>
  <c r="BZ25" i="29"/>
  <c r="BW25" i="29"/>
  <c r="BT25" i="29"/>
  <c r="BQ25" i="29"/>
  <c r="BO25" i="29"/>
  <c r="BM25" i="29"/>
  <c r="BK25" i="29"/>
  <c r="BH25" i="29"/>
  <c r="BE25" i="29"/>
  <c r="BC25" i="29"/>
  <c r="AU25" i="29"/>
  <c r="AS25" i="29"/>
  <c r="AP25" i="29"/>
  <c r="AN25" i="29"/>
  <c r="AK25" i="29"/>
  <c r="AI25" i="29"/>
  <c r="AG25" i="29"/>
  <c r="AE25" i="29"/>
  <c r="AC25" i="29"/>
  <c r="AZ25" i="29" s="1"/>
  <c r="Z25" i="29"/>
  <c r="V25" i="29"/>
  <c r="T25" i="29"/>
  <c r="P25" i="29"/>
  <c r="L25" i="29"/>
  <c r="EF73" i="29"/>
  <c r="EC73" i="29"/>
  <c r="DZ73" i="29"/>
  <c r="DV73" i="29"/>
  <c r="DR73" i="29"/>
  <c r="DP73" i="29"/>
  <c r="DM73" i="29"/>
  <c r="DJ73" i="29"/>
  <c r="DG73" i="29"/>
  <c r="DC73" i="29"/>
  <c r="CZ73" i="29"/>
  <c r="CW73" i="29"/>
  <c r="CU73" i="29"/>
  <c r="CS73" i="29"/>
  <c r="CQ73" i="29"/>
  <c r="CO73" i="29"/>
  <c r="CM73" i="29"/>
  <c r="CK73" i="29"/>
  <c r="CH73" i="29"/>
  <c r="CF73" i="29"/>
  <c r="CC73" i="29"/>
  <c r="BZ73" i="29"/>
  <c r="BW73" i="29"/>
  <c r="BT73" i="29"/>
  <c r="BQ73" i="29"/>
  <c r="BO73" i="29"/>
  <c r="BM73" i="29"/>
  <c r="BK73" i="29"/>
  <c r="BH73" i="29"/>
  <c r="BE73" i="29"/>
  <c r="BC73" i="29"/>
  <c r="AU73" i="29"/>
  <c r="AS73" i="29"/>
  <c r="AP73" i="29"/>
  <c r="AN73" i="29"/>
  <c r="AK73" i="29"/>
  <c r="AI73" i="29"/>
  <c r="AG73" i="29"/>
  <c r="AE73" i="29"/>
  <c r="AC73" i="29"/>
  <c r="Z73" i="29"/>
  <c r="V73" i="29"/>
  <c r="T73" i="29"/>
  <c r="P73" i="29"/>
  <c r="L73" i="29"/>
  <c r="EF155" i="29"/>
  <c r="EC155" i="29"/>
  <c r="DZ155" i="29"/>
  <c r="DV155" i="29"/>
  <c r="DR155" i="29"/>
  <c r="DP155" i="29"/>
  <c r="DM155" i="29"/>
  <c r="DJ155" i="29"/>
  <c r="DG155" i="29"/>
  <c r="DC155" i="29"/>
  <c r="CZ155" i="29"/>
  <c r="CW155" i="29"/>
  <c r="CU155" i="29"/>
  <c r="CS155" i="29"/>
  <c r="CQ155" i="29"/>
  <c r="CO155" i="29"/>
  <c r="CM155" i="29"/>
  <c r="CK155" i="29"/>
  <c r="CH155" i="29"/>
  <c r="CF155" i="29"/>
  <c r="CC155" i="29"/>
  <c r="BZ155" i="29"/>
  <c r="BW155" i="29"/>
  <c r="BT155" i="29"/>
  <c r="BQ155" i="29"/>
  <c r="BO155" i="29"/>
  <c r="BM155" i="29"/>
  <c r="BK155" i="29"/>
  <c r="BH155" i="29"/>
  <c r="BE155" i="29"/>
  <c r="BC155" i="29"/>
  <c r="AU155" i="29"/>
  <c r="AS155" i="29"/>
  <c r="AP155" i="29"/>
  <c r="AN155" i="29"/>
  <c r="AK155" i="29"/>
  <c r="AI155" i="29"/>
  <c r="AG155" i="29"/>
  <c r="AE155" i="29"/>
  <c r="AC155" i="29"/>
  <c r="Z155" i="29"/>
  <c r="V155" i="29"/>
  <c r="T155" i="29"/>
  <c r="P155" i="29"/>
  <c r="L155" i="29"/>
  <c r="EF278" i="29"/>
  <c r="EC278" i="29"/>
  <c r="DZ278" i="29"/>
  <c r="DV278" i="29"/>
  <c r="DR278" i="29"/>
  <c r="DP278" i="29"/>
  <c r="DM278" i="29"/>
  <c r="DJ278" i="29"/>
  <c r="DG278" i="29"/>
  <c r="DC278" i="29"/>
  <c r="CZ278" i="29"/>
  <c r="CW278" i="29"/>
  <c r="CU278" i="29"/>
  <c r="CS278" i="29"/>
  <c r="CQ278" i="29"/>
  <c r="CO278" i="29"/>
  <c r="CM278" i="29"/>
  <c r="CK278" i="29"/>
  <c r="CH278" i="29"/>
  <c r="CF278" i="29"/>
  <c r="CC278" i="29"/>
  <c r="BZ278" i="29"/>
  <c r="BW278" i="29"/>
  <c r="BT278" i="29"/>
  <c r="BQ278" i="29"/>
  <c r="BO278" i="29"/>
  <c r="BM278" i="29"/>
  <c r="BK278" i="29"/>
  <c r="BH278" i="29"/>
  <c r="BE278" i="29"/>
  <c r="BC278" i="29"/>
  <c r="AU278" i="29"/>
  <c r="AS278" i="29"/>
  <c r="AP278" i="29"/>
  <c r="AN278" i="29"/>
  <c r="AK278" i="29"/>
  <c r="AI278" i="29"/>
  <c r="AG278" i="29"/>
  <c r="AE278" i="29"/>
  <c r="AC278" i="29"/>
  <c r="Z278" i="29"/>
  <c r="V278" i="29"/>
  <c r="T278" i="29"/>
  <c r="P278" i="29"/>
  <c r="L278" i="29"/>
  <c r="EF255" i="29"/>
  <c r="EC255" i="29"/>
  <c r="DZ255" i="29"/>
  <c r="DV255" i="29"/>
  <c r="DR255" i="29"/>
  <c r="DP255" i="29"/>
  <c r="DM255" i="29"/>
  <c r="DJ255" i="29"/>
  <c r="DG255" i="29"/>
  <c r="DC255" i="29"/>
  <c r="CZ255" i="29"/>
  <c r="CW255" i="29"/>
  <c r="CU255" i="29"/>
  <c r="CS255" i="29"/>
  <c r="CQ255" i="29"/>
  <c r="CO255" i="29"/>
  <c r="CM255" i="29"/>
  <c r="CK255" i="29"/>
  <c r="CH255" i="29"/>
  <c r="CF255" i="29"/>
  <c r="CC255" i="29"/>
  <c r="BZ255" i="29"/>
  <c r="BW255" i="29"/>
  <c r="BT255" i="29"/>
  <c r="BQ255" i="29"/>
  <c r="BO255" i="29"/>
  <c r="BM255" i="29"/>
  <c r="BK255" i="29"/>
  <c r="BH255" i="29"/>
  <c r="BE255" i="29"/>
  <c r="BC255" i="29"/>
  <c r="AU255" i="29"/>
  <c r="AS255" i="29"/>
  <c r="AP255" i="29"/>
  <c r="AN255" i="29"/>
  <c r="AK255" i="29"/>
  <c r="AI255" i="29"/>
  <c r="AG255" i="29"/>
  <c r="AE255" i="29"/>
  <c r="AC255" i="29"/>
  <c r="Z255" i="29"/>
  <c r="V255" i="29"/>
  <c r="T255" i="29"/>
  <c r="P255" i="29"/>
  <c r="L255" i="29"/>
  <c r="EF90" i="29"/>
  <c r="EC90" i="29"/>
  <c r="DZ90" i="29"/>
  <c r="DV90" i="29"/>
  <c r="DR90" i="29"/>
  <c r="DP90" i="29"/>
  <c r="DM90" i="29"/>
  <c r="DJ90" i="29"/>
  <c r="DG90" i="29"/>
  <c r="DC90" i="29"/>
  <c r="CZ90" i="29"/>
  <c r="CW90" i="29"/>
  <c r="CU90" i="29"/>
  <c r="CS90" i="29"/>
  <c r="CQ90" i="29"/>
  <c r="CO90" i="29"/>
  <c r="CM90" i="29"/>
  <c r="CK90" i="29"/>
  <c r="CH90" i="29"/>
  <c r="CF90" i="29"/>
  <c r="CC90" i="29"/>
  <c r="BZ90" i="29"/>
  <c r="BW90" i="29"/>
  <c r="BT90" i="29"/>
  <c r="BQ90" i="29"/>
  <c r="BO90" i="29"/>
  <c r="BM90" i="29"/>
  <c r="BK90" i="29"/>
  <c r="BH90" i="29"/>
  <c r="BE90" i="29"/>
  <c r="BC90" i="29"/>
  <c r="AU90" i="29"/>
  <c r="AS90" i="29"/>
  <c r="AP90" i="29"/>
  <c r="AN90" i="29"/>
  <c r="AK90" i="29"/>
  <c r="AI90" i="29"/>
  <c r="AG90" i="29"/>
  <c r="AE90" i="29"/>
  <c r="AC90" i="29"/>
  <c r="Z90" i="29"/>
  <c r="V90" i="29"/>
  <c r="T90" i="29"/>
  <c r="P90" i="29"/>
  <c r="L90" i="29"/>
  <c r="EF175" i="29"/>
  <c r="EC175" i="29"/>
  <c r="DZ175" i="29"/>
  <c r="DV175" i="29"/>
  <c r="DR175" i="29"/>
  <c r="DP175" i="29"/>
  <c r="DM175" i="29"/>
  <c r="DJ175" i="29"/>
  <c r="DG175" i="29"/>
  <c r="DC175" i="29"/>
  <c r="CZ175" i="29"/>
  <c r="CW175" i="29"/>
  <c r="CU175" i="29"/>
  <c r="CS175" i="29"/>
  <c r="CQ175" i="29"/>
  <c r="CO175" i="29"/>
  <c r="CM175" i="29"/>
  <c r="CK175" i="29"/>
  <c r="CH175" i="29"/>
  <c r="CF175" i="29"/>
  <c r="CC175" i="29"/>
  <c r="BZ175" i="29"/>
  <c r="BW175" i="29"/>
  <c r="BT175" i="29"/>
  <c r="BQ175" i="29"/>
  <c r="BO175" i="29"/>
  <c r="BM175" i="29"/>
  <c r="BK175" i="29"/>
  <c r="BH175" i="29"/>
  <c r="BE175" i="29"/>
  <c r="BC175" i="29"/>
  <c r="AU175" i="29"/>
  <c r="AS175" i="29"/>
  <c r="AP175" i="29"/>
  <c r="AN175" i="29"/>
  <c r="AK175" i="29"/>
  <c r="AI175" i="29"/>
  <c r="AG175" i="29"/>
  <c r="AE175" i="29"/>
  <c r="AC175" i="29"/>
  <c r="Z175" i="29"/>
  <c r="V175" i="29"/>
  <c r="T175" i="29"/>
  <c r="P175" i="29"/>
  <c r="L175" i="29"/>
  <c r="EF153" i="29"/>
  <c r="EC153" i="29"/>
  <c r="DZ153" i="29"/>
  <c r="DV153" i="29"/>
  <c r="DR153" i="29"/>
  <c r="DP153" i="29"/>
  <c r="DM153" i="29"/>
  <c r="DJ153" i="29"/>
  <c r="DG153" i="29"/>
  <c r="DC153" i="29"/>
  <c r="CZ153" i="29"/>
  <c r="CW153" i="29"/>
  <c r="CU153" i="29"/>
  <c r="CS153" i="29"/>
  <c r="CQ153" i="29"/>
  <c r="CO153" i="29"/>
  <c r="CM153" i="29"/>
  <c r="CK153" i="29"/>
  <c r="CH153" i="29"/>
  <c r="CF153" i="29"/>
  <c r="CC153" i="29"/>
  <c r="BZ153" i="29"/>
  <c r="BW153" i="29"/>
  <c r="BT153" i="29"/>
  <c r="BQ153" i="29"/>
  <c r="BO153" i="29"/>
  <c r="BM153" i="29"/>
  <c r="BK153" i="29"/>
  <c r="BH153" i="29"/>
  <c r="BE153" i="29"/>
  <c r="BC153" i="29"/>
  <c r="AU153" i="29"/>
  <c r="AS153" i="29"/>
  <c r="AP153" i="29"/>
  <c r="AN153" i="29"/>
  <c r="AK153" i="29"/>
  <c r="AI153" i="29"/>
  <c r="AG153" i="29"/>
  <c r="AE153" i="29"/>
  <c r="AC153" i="29"/>
  <c r="Z153" i="29"/>
  <c r="V153" i="29"/>
  <c r="T153" i="29"/>
  <c r="P153" i="29"/>
  <c r="L153" i="29"/>
  <c r="EF63" i="29"/>
  <c r="EC63" i="29"/>
  <c r="DZ63" i="29"/>
  <c r="DV63" i="29"/>
  <c r="DR63" i="29"/>
  <c r="DP63" i="29"/>
  <c r="DM63" i="29"/>
  <c r="DJ63" i="29"/>
  <c r="DG63" i="29"/>
  <c r="DC63" i="29"/>
  <c r="CZ63" i="29"/>
  <c r="CW63" i="29"/>
  <c r="CU63" i="29"/>
  <c r="CS63" i="29"/>
  <c r="CQ63" i="29"/>
  <c r="CO63" i="29"/>
  <c r="CM63" i="29"/>
  <c r="CK63" i="29"/>
  <c r="CH63" i="29"/>
  <c r="CF63" i="29"/>
  <c r="CC63" i="29"/>
  <c r="BZ63" i="29"/>
  <c r="BW63" i="29"/>
  <c r="BT63" i="29"/>
  <c r="BQ63" i="29"/>
  <c r="BO63" i="29"/>
  <c r="BM63" i="29"/>
  <c r="BK63" i="29"/>
  <c r="BH63" i="29"/>
  <c r="BE63" i="29"/>
  <c r="BC63" i="29"/>
  <c r="AU63" i="29"/>
  <c r="AS63" i="29"/>
  <c r="AP63" i="29"/>
  <c r="AN63" i="29"/>
  <c r="AK63" i="29"/>
  <c r="AI63" i="29"/>
  <c r="AG63" i="29"/>
  <c r="AE63" i="29"/>
  <c r="AC63" i="29"/>
  <c r="Z63" i="29"/>
  <c r="V63" i="29"/>
  <c r="T63" i="29"/>
  <c r="P63" i="29"/>
  <c r="L63" i="29"/>
  <c r="EF150" i="29"/>
  <c r="EC150" i="29"/>
  <c r="DZ150" i="29"/>
  <c r="DV150" i="29"/>
  <c r="DR150" i="29"/>
  <c r="DP150" i="29"/>
  <c r="DM150" i="29"/>
  <c r="DJ150" i="29"/>
  <c r="DG150" i="29"/>
  <c r="DC150" i="29"/>
  <c r="CZ150" i="29"/>
  <c r="CW150" i="29"/>
  <c r="CU150" i="29"/>
  <c r="CS150" i="29"/>
  <c r="CQ150" i="29"/>
  <c r="CO150" i="29"/>
  <c r="CM150" i="29"/>
  <c r="CK150" i="29"/>
  <c r="CH150" i="29"/>
  <c r="CF150" i="29"/>
  <c r="CC150" i="29"/>
  <c r="BZ150" i="29"/>
  <c r="BW150" i="29"/>
  <c r="BT150" i="29"/>
  <c r="BQ150" i="29"/>
  <c r="BO150" i="29"/>
  <c r="BM150" i="29"/>
  <c r="BK150" i="29"/>
  <c r="BH150" i="29"/>
  <c r="BE150" i="29"/>
  <c r="BC150" i="29"/>
  <c r="AU150" i="29"/>
  <c r="AS150" i="29"/>
  <c r="AP150" i="29"/>
  <c r="AN150" i="29"/>
  <c r="AK150" i="29"/>
  <c r="AI150" i="29"/>
  <c r="AG150" i="29"/>
  <c r="AE150" i="29"/>
  <c r="AC150" i="29"/>
  <c r="Z150" i="29"/>
  <c r="V150" i="29"/>
  <c r="T150" i="29"/>
  <c r="P150" i="29"/>
  <c r="L150" i="29"/>
  <c r="EF108" i="29"/>
  <c r="EC108" i="29"/>
  <c r="DZ108" i="29"/>
  <c r="DV108" i="29"/>
  <c r="DR108" i="29"/>
  <c r="DP108" i="29"/>
  <c r="DM108" i="29"/>
  <c r="DJ108" i="29"/>
  <c r="DG108" i="29"/>
  <c r="DC108" i="29"/>
  <c r="CZ108" i="29"/>
  <c r="CW108" i="29"/>
  <c r="CU108" i="29"/>
  <c r="CS108" i="29"/>
  <c r="CQ108" i="29"/>
  <c r="CO108" i="29"/>
  <c r="CM108" i="29"/>
  <c r="CK108" i="29"/>
  <c r="CH108" i="29"/>
  <c r="CF108" i="29"/>
  <c r="CC108" i="29"/>
  <c r="BZ108" i="29"/>
  <c r="BW108" i="29"/>
  <c r="BT108" i="29"/>
  <c r="BQ108" i="29"/>
  <c r="BO108" i="29"/>
  <c r="BM108" i="29"/>
  <c r="BK108" i="29"/>
  <c r="BH108" i="29"/>
  <c r="BE108" i="29"/>
  <c r="BC108" i="29"/>
  <c r="AU108" i="29"/>
  <c r="AS108" i="29"/>
  <c r="AP108" i="29"/>
  <c r="AN108" i="29"/>
  <c r="AK108" i="29"/>
  <c r="AI108" i="29"/>
  <c r="AG108" i="29"/>
  <c r="AE108" i="29"/>
  <c r="AC108" i="29"/>
  <c r="Z108" i="29"/>
  <c r="V108" i="29"/>
  <c r="T108" i="29"/>
  <c r="P108" i="29"/>
  <c r="L108" i="29"/>
  <c r="EF118" i="29"/>
  <c r="EG118" i="29" s="1"/>
  <c r="EC118" i="29"/>
  <c r="DZ118" i="29"/>
  <c r="DV118" i="29"/>
  <c r="DR118" i="29"/>
  <c r="DP118" i="29"/>
  <c r="DM118" i="29"/>
  <c r="DJ118" i="29"/>
  <c r="DG118" i="29"/>
  <c r="DC118" i="29"/>
  <c r="CZ118" i="29"/>
  <c r="CW118" i="29"/>
  <c r="CU118" i="29"/>
  <c r="CS118" i="29"/>
  <c r="CQ118" i="29"/>
  <c r="CO118" i="29"/>
  <c r="CM118" i="29"/>
  <c r="CK118" i="29"/>
  <c r="CH118" i="29"/>
  <c r="CF118" i="29"/>
  <c r="CC118" i="29"/>
  <c r="BZ118" i="29"/>
  <c r="BW118" i="29"/>
  <c r="BT118" i="29"/>
  <c r="BQ118" i="29"/>
  <c r="BO118" i="29"/>
  <c r="BM118" i="29"/>
  <c r="BK118" i="29"/>
  <c r="BH118" i="29"/>
  <c r="BE118" i="29"/>
  <c r="BC118" i="29"/>
  <c r="AU118" i="29"/>
  <c r="AS118" i="29"/>
  <c r="AP118" i="29"/>
  <c r="AN118" i="29"/>
  <c r="AK118" i="29"/>
  <c r="AI118" i="29"/>
  <c r="AG118" i="29"/>
  <c r="AE118" i="29"/>
  <c r="AC118" i="29"/>
  <c r="Z118" i="29"/>
  <c r="V118" i="29"/>
  <c r="T118" i="29"/>
  <c r="P118" i="29"/>
  <c r="L118" i="29"/>
  <c r="EF15" i="29"/>
  <c r="EC15" i="29"/>
  <c r="DZ15" i="29"/>
  <c r="DV15" i="29"/>
  <c r="DR15" i="29"/>
  <c r="DP15" i="29"/>
  <c r="DM15" i="29"/>
  <c r="DJ15" i="29"/>
  <c r="DS15" i="29" s="1"/>
  <c r="DG15" i="29"/>
  <c r="DC15" i="29"/>
  <c r="CZ15" i="29"/>
  <c r="CW15" i="29"/>
  <c r="CU15" i="29"/>
  <c r="CS15" i="29"/>
  <c r="CQ15" i="29"/>
  <c r="CO15" i="29"/>
  <c r="CM15" i="29"/>
  <c r="CK15" i="29"/>
  <c r="CH15" i="29"/>
  <c r="CF15" i="29"/>
  <c r="CC15" i="29"/>
  <c r="BZ15" i="29"/>
  <c r="BW15" i="29"/>
  <c r="BT15" i="29"/>
  <c r="BQ15" i="29"/>
  <c r="BO15" i="29"/>
  <c r="BM15" i="29"/>
  <c r="BK15" i="29"/>
  <c r="BH15" i="29"/>
  <c r="BE15" i="29"/>
  <c r="BC15" i="29"/>
  <c r="AU15" i="29"/>
  <c r="AS15" i="29"/>
  <c r="AP15" i="29"/>
  <c r="AN15" i="29"/>
  <c r="AK15" i="29"/>
  <c r="AI15" i="29"/>
  <c r="AG15" i="29"/>
  <c r="AE15" i="29"/>
  <c r="AC15" i="29"/>
  <c r="AZ15" i="29" s="1"/>
  <c r="Z15" i="29"/>
  <c r="V15" i="29"/>
  <c r="T15" i="29"/>
  <c r="P15" i="29"/>
  <c r="L15" i="29"/>
  <c r="EF170" i="29"/>
  <c r="EC170" i="29"/>
  <c r="DZ170" i="29"/>
  <c r="DV170" i="29"/>
  <c r="DR170" i="29"/>
  <c r="DP170" i="29"/>
  <c r="DM170" i="29"/>
  <c r="DS170" i="29" s="1"/>
  <c r="DJ170" i="29"/>
  <c r="DG170" i="29"/>
  <c r="DC170" i="29"/>
  <c r="CZ170" i="29"/>
  <c r="CW170" i="29"/>
  <c r="CU170" i="29"/>
  <c r="CS170" i="29"/>
  <c r="CQ170" i="29"/>
  <c r="CO170" i="29"/>
  <c r="CM170" i="29"/>
  <c r="CK170" i="29"/>
  <c r="CH170" i="29"/>
  <c r="CF170" i="29"/>
  <c r="CC170" i="29"/>
  <c r="BZ170" i="29"/>
  <c r="BW170" i="29"/>
  <c r="BT170" i="29"/>
  <c r="BQ170" i="29"/>
  <c r="BO170" i="29"/>
  <c r="BM170" i="29"/>
  <c r="BK170" i="29"/>
  <c r="BH170" i="29"/>
  <c r="BE170" i="29"/>
  <c r="BC170" i="29"/>
  <c r="AU170" i="29"/>
  <c r="AS170" i="29"/>
  <c r="AP170" i="29"/>
  <c r="AN170" i="29"/>
  <c r="AK170" i="29"/>
  <c r="AI170" i="29"/>
  <c r="AG170" i="29"/>
  <c r="AE170" i="29"/>
  <c r="AZ170" i="29" s="1"/>
  <c r="AC170" i="29"/>
  <c r="Z170" i="29"/>
  <c r="V170" i="29"/>
  <c r="T170" i="29"/>
  <c r="P170" i="29"/>
  <c r="L170" i="29"/>
  <c r="EF121" i="29"/>
  <c r="EC121" i="29"/>
  <c r="DZ121" i="29"/>
  <c r="DV121" i="29"/>
  <c r="DR121" i="29"/>
  <c r="DP121" i="29"/>
  <c r="DM121" i="29"/>
  <c r="DJ121" i="29"/>
  <c r="DG121" i="29"/>
  <c r="DC121" i="29"/>
  <c r="CZ121" i="29"/>
  <c r="CW121" i="29"/>
  <c r="CU121" i="29"/>
  <c r="CS121" i="29"/>
  <c r="CQ121" i="29"/>
  <c r="CO121" i="29"/>
  <c r="CM121" i="29"/>
  <c r="CK121" i="29"/>
  <c r="CH121" i="29"/>
  <c r="CF121" i="29"/>
  <c r="CC121" i="29"/>
  <c r="BZ121" i="29"/>
  <c r="BW121" i="29"/>
  <c r="BT121" i="29"/>
  <c r="BQ121" i="29"/>
  <c r="BO121" i="29"/>
  <c r="BM121" i="29"/>
  <c r="BK121" i="29"/>
  <c r="BH121" i="29"/>
  <c r="BE121" i="29"/>
  <c r="BC121" i="29"/>
  <c r="AU121" i="29"/>
  <c r="AS121" i="29"/>
  <c r="AP121" i="29"/>
  <c r="AN121" i="29"/>
  <c r="AK121" i="29"/>
  <c r="AI121" i="29"/>
  <c r="AG121" i="29"/>
  <c r="AE121" i="29"/>
  <c r="AC121" i="29"/>
  <c r="Z121" i="29"/>
  <c r="V121" i="29"/>
  <c r="T121" i="29"/>
  <c r="P121" i="29"/>
  <c r="L121" i="29"/>
  <c r="EF29" i="29"/>
  <c r="EG29" i="29" s="1"/>
  <c r="EC29" i="29"/>
  <c r="DZ29" i="29"/>
  <c r="DV29" i="29"/>
  <c r="DR29" i="29"/>
  <c r="DP29" i="29"/>
  <c r="DM29" i="29"/>
  <c r="DJ29" i="29"/>
  <c r="DG29" i="29"/>
  <c r="DC29" i="29"/>
  <c r="CZ29" i="29"/>
  <c r="CW29" i="29"/>
  <c r="CU29" i="29"/>
  <c r="CS29" i="29"/>
  <c r="CQ29" i="29"/>
  <c r="CO29" i="29"/>
  <c r="CM29" i="29"/>
  <c r="CK29" i="29"/>
  <c r="CH29" i="29"/>
  <c r="CF29" i="29"/>
  <c r="CC29" i="29"/>
  <c r="BZ29" i="29"/>
  <c r="BW29" i="29"/>
  <c r="BT29" i="29"/>
  <c r="BQ29" i="29"/>
  <c r="BO29" i="29"/>
  <c r="BM29" i="29"/>
  <c r="BK29" i="29"/>
  <c r="BH29" i="29"/>
  <c r="BE29" i="29"/>
  <c r="BC29" i="29"/>
  <c r="AU29" i="29"/>
  <c r="AS29" i="29"/>
  <c r="AP29" i="29"/>
  <c r="AN29" i="29"/>
  <c r="AK29" i="29"/>
  <c r="AI29" i="29"/>
  <c r="AG29" i="29"/>
  <c r="AE29" i="29"/>
  <c r="AC29" i="29"/>
  <c r="Z29" i="29"/>
  <c r="V29" i="29"/>
  <c r="T29" i="29"/>
  <c r="P29" i="29"/>
  <c r="L29" i="29"/>
  <c r="EF129" i="29"/>
  <c r="EC129" i="29"/>
  <c r="DZ129" i="29"/>
  <c r="DV129" i="29"/>
  <c r="DR129" i="29"/>
  <c r="DP129" i="29"/>
  <c r="DM129" i="29"/>
  <c r="DJ129" i="29"/>
  <c r="DG129" i="29"/>
  <c r="DC129" i="29"/>
  <c r="CZ129" i="29"/>
  <c r="CW129" i="29"/>
  <c r="CU129" i="29"/>
  <c r="CS129" i="29"/>
  <c r="CQ129" i="29"/>
  <c r="CO129" i="29"/>
  <c r="CM129" i="29"/>
  <c r="CK129" i="29"/>
  <c r="CH129" i="29"/>
  <c r="CF129" i="29"/>
  <c r="CC129" i="29"/>
  <c r="BZ129" i="29"/>
  <c r="BW129" i="29"/>
  <c r="BT129" i="29"/>
  <c r="BQ129" i="29"/>
  <c r="BO129" i="29"/>
  <c r="BM129" i="29"/>
  <c r="BK129" i="29"/>
  <c r="BH129" i="29"/>
  <c r="BE129" i="29"/>
  <c r="BC129" i="29"/>
  <c r="AU129" i="29"/>
  <c r="AS129" i="29"/>
  <c r="AP129" i="29"/>
  <c r="AN129" i="29"/>
  <c r="AK129" i="29"/>
  <c r="AI129" i="29"/>
  <c r="AG129" i="29"/>
  <c r="AE129" i="29"/>
  <c r="AC129" i="29"/>
  <c r="AZ129" i="29" s="1"/>
  <c r="Z129" i="29"/>
  <c r="V129" i="29"/>
  <c r="T129" i="29"/>
  <c r="P129" i="29"/>
  <c r="L129" i="29"/>
  <c r="EF136" i="29"/>
  <c r="EC136" i="29"/>
  <c r="DZ136" i="29"/>
  <c r="DV136" i="29"/>
  <c r="DR136" i="29"/>
  <c r="DP136" i="29"/>
  <c r="DM136" i="29"/>
  <c r="DJ136" i="29"/>
  <c r="DG136" i="29"/>
  <c r="DC136" i="29"/>
  <c r="CZ136" i="29"/>
  <c r="CW136" i="29"/>
  <c r="CU136" i="29"/>
  <c r="CS136" i="29"/>
  <c r="CQ136" i="29"/>
  <c r="CO136" i="29"/>
  <c r="CM136" i="29"/>
  <c r="CK136" i="29"/>
  <c r="CH136" i="29"/>
  <c r="CF136" i="29"/>
  <c r="CC136" i="29"/>
  <c r="BZ136" i="29"/>
  <c r="BW136" i="29"/>
  <c r="BT136" i="29"/>
  <c r="BQ136" i="29"/>
  <c r="BO136" i="29"/>
  <c r="BM136" i="29"/>
  <c r="BK136" i="29"/>
  <c r="BH136" i="29"/>
  <c r="BE136" i="29"/>
  <c r="BC136" i="29"/>
  <c r="AU136" i="29"/>
  <c r="AS136" i="29"/>
  <c r="AP136" i="29"/>
  <c r="AN136" i="29"/>
  <c r="AK136" i="29"/>
  <c r="AI136" i="29"/>
  <c r="AG136" i="29"/>
  <c r="AE136" i="29"/>
  <c r="AZ136" i="29" s="1"/>
  <c r="AC136" i="29"/>
  <c r="Z136" i="29"/>
  <c r="V136" i="29"/>
  <c r="T136" i="29"/>
  <c r="AA136" i="29" s="1"/>
  <c r="P136" i="29"/>
  <c r="L136" i="29"/>
  <c r="EF112" i="29"/>
  <c r="EC112" i="29"/>
  <c r="DZ112" i="29"/>
  <c r="DV112" i="29"/>
  <c r="DR112" i="29"/>
  <c r="DP112" i="29"/>
  <c r="DM112" i="29"/>
  <c r="DJ112" i="29"/>
  <c r="DG112" i="29"/>
  <c r="DC112" i="29"/>
  <c r="CZ112" i="29"/>
  <c r="CW112" i="29"/>
  <c r="CU112" i="29"/>
  <c r="CS112" i="29"/>
  <c r="CQ112" i="29"/>
  <c r="CO112" i="29"/>
  <c r="CM112" i="29"/>
  <c r="CK112" i="29"/>
  <c r="CH112" i="29"/>
  <c r="CF112" i="29"/>
  <c r="CC112" i="29"/>
  <c r="BZ112" i="29"/>
  <c r="BW112" i="29"/>
  <c r="BT112" i="29"/>
  <c r="BQ112" i="29"/>
  <c r="BO112" i="29"/>
  <c r="BM112" i="29"/>
  <c r="BK112" i="29"/>
  <c r="BH112" i="29"/>
  <c r="BE112" i="29"/>
  <c r="BC112" i="29"/>
  <c r="AU112" i="29"/>
  <c r="AS112" i="29"/>
  <c r="AP112" i="29"/>
  <c r="AN112" i="29"/>
  <c r="AK112" i="29"/>
  <c r="AI112" i="29"/>
  <c r="AG112" i="29"/>
  <c r="AZ112" i="29" s="1"/>
  <c r="AE112" i="29"/>
  <c r="AC112" i="29"/>
  <c r="Z112" i="29"/>
  <c r="V112" i="29"/>
  <c r="T112" i="29"/>
  <c r="P112" i="29"/>
  <c r="L112" i="29"/>
  <c r="EF174" i="29"/>
  <c r="EG174" i="29" s="1"/>
  <c r="EC174" i="29"/>
  <c r="DZ174" i="29"/>
  <c r="DV174" i="29"/>
  <c r="DR174" i="29"/>
  <c r="DP174" i="29"/>
  <c r="DM174" i="29"/>
  <c r="DJ174" i="29"/>
  <c r="DG174" i="29"/>
  <c r="DC174" i="29"/>
  <c r="CZ174" i="29"/>
  <c r="CW174" i="29"/>
  <c r="CU174" i="29"/>
  <c r="CS174" i="29"/>
  <c r="CQ174" i="29"/>
  <c r="CO174" i="29"/>
  <c r="CM174" i="29"/>
  <c r="CK174" i="29"/>
  <c r="CH174" i="29"/>
  <c r="CF174" i="29"/>
  <c r="CC174" i="29"/>
  <c r="BZ174" i="29"/>
  <c r="BW174" i="29"/>
  <c r="BT174" i="29"/>
  <c r="BQ174" i="29"/>
  <c r="BO174" i="29"/>
  <c r="BM174" i="29"/>
  <c r="BK174" i="29"/>
  <c r="BH174" i="29"/>
  <c r="BE174" i="29"/>
  <c r="BC174" i="29"/>
  <c r="AU174" i="29"/>
  <c r="AS174" i="29"/>
  <c r="AP174" i="29"/>
  <c r="AN174" i="29"/>
  <c r="AK174" i="29"/>
  <c r="AI174" i="29"/>
  <c r="AG174" i="29"/>
  <c r="AE174" i="29"/>
  <c r="AC174" i="29"/>
  <c r="Z174" i="29"/>
  <c r="V174" i="29"/>
  <c r="T174" i="29"/>
  <c r="P174" i="29"/>
  <c r="L174" i="29"/>
  <c r="EF222" i="29"/>
  <c r="EC222" i="29"/>
  <c r="DZ222" i="29"/>
  <c r="DV222" i="29"/>
  <c r="DR222" i="29"/>
  <c r="DP222" i="29"/>
  <c r="DM222" i="29"/>
  <c r="DJ222" i="29"/>
  <c r="DG222" i="29"/>
  <c r="DC222" i="29"/>
  <c r="CZ222" i="29"/>
  <c r="CW222" i="29"/>
  <c r="CU222" i="29"/>
  <c r="CS222" i="29"/>
  <c r="CQ222" i="29"/>
  <c r="CO222" i="29"/>
  <c r="CM222" i="29"/>
  <c r="CK222" i="29"/>
  <c r="CH222" i="29"/>
  <c r="CF222" i="29"/>
  <c r="CC222" i="29"/>
  <c r="BZ222" i="29"/>
  <c r="BW222" i="29"/>
  <c r="BT222" i="29"/>
  <c r="BQ222" i="29"/>
  <c r="BO222" i="29"/>
  <c r="BM222" i="29"/>
  <c r="BK222" i="29"/>
  <c r="BH222" i="29"/>
  <c r="BE222" i="29"/>
  <c r="BC222" i="29"/>
  <c r="AU222" i="29"/>
  <c r="AS222" i="29"/>
  <c r="AP222" i="29"/>
  <c r="AN222" i="29"/>
  <c r="AK222" i="29"/>
  <c r="AI222" i="29"/>
  <c r="AG222" i="29"/>
  <c r="AE222" i="29"/>
  <c r="AC222" i="29"/>
  <c r="AZ222" i="29" s="1"/>
  <c r="Z222" i="29"/>
  <c r="V222" i="29"/>
  <c r="T222" i="29"/>
  <c r="P222" i="29"/>
  <c r="L222" i="29"/>
  <c r="EF39" i="29"/>
  <c r="EC39" i="29"/>
  <c r="DZ39" i="29"/>
  <c r="EG39" i="29" s="1"/>
  <c r="DV39" i="29"/>
  <c r="DR39" i="29"/>
  <c r="DP39" i="29"/>
  <c r="DM39" i="29"/>
  <c r="DS39" i="29" s="1"/>
  <c r="DJ39" i="29"/>
  <c r="DG39" i="29"/>
  <c r="DC39" i="29"/>
  <c r="CZ39" i="29"/>
  <c r="CW39" i="29"/>
  <c r="CU39" i="29"/>
  <c r="CS39" i="29"/>
  <c r="CQ39" i="29"/>
  <c r="CO39" i="29"/>
  <c r="CM39" i="29"/>
  <c r="CK39" i="29"/>
  <c r="CH39" i="29"/>
  <c r="CF39" i="29"/>
  <c r="CC39" i="29"/>
  <c r="BZ39" i="29"/>
  <c r="BW39" i="29"/>
  <c r="BT39" i="29"/>
  <c r="BQ39" i="29"/>
  <c r="BO39" i="29"/>
  <c r="BM39" i="29"/>
  <c r="BK39" i="29"/>
  <c r="BH39" i="29"/>
  <c r="BE39" i="29"/>
  <c r="BC39" i="29"/>
  <c r="AU39" i="29"/>
  <c r="AS39" i="29"/>
  <c r="AP39" i="29"/>
  <c r="AN39" i="29"/>
  <c r="AN1" i="29" s="1"/>
  <c r="AK39" i="29"/>
  <c r="AI39" i="29"/>
  <c r="AG39" i="29"/>
  <c r="AE39" i="29"/>
  <c r="AZ39" i="29" s="1"/>
  <c r="AC39" i="29"/>
  <c r="Z39" i="29"/>
  <c r="V39" i="29"/>
  <c r="T39" i="29"/>
  <c r="P39" i="29"/>
  <c r="L39" i="29"/>
  <c r="EG258" i="29"/>
  <c r="DD13" i="29"/>
  <c r="AA130" i="29"/>
  <c r="DD99" i="29"/>
  <c r="DD236" i="29"/>
  <c r="AZ297" i="29"/>
  <c r="DD100" i="29"/>
  <c r="CI151" i="29"/>
  <c r="AZ30" i="29"/>
  <c r="EG156" i="29"/>
  <c r="AZ281" i="29"/>
  <c r="CI93" i="29"/>
  <c r="AZ24" i="29"/>
  <c r="DD28" i="29"/>
  <c r="AZ288" i="29"/>
  <c r="DD77" i="29"/>
  <c r="CI152" i="29"/>
  <c r="DD54" i="29"/>
  <c r="DS68" i="29"/>
  <c r="DS92" i="29"/>
  <c r="DD48" i="29"/>
  <c r="DS232" i="29"/>
  <c r="DS257" i="29"/>
  <c r="DD257" i="29"/>
  <c r="AZ215" i="29"/>
  <c r="DD142" i="29"/>
  <c r="AA7" i="29"/>
  <c r="DD52" i="29"/>
  <c r="DS172" i="29"/>
  <c r="AZ172" i="29"/>
  <c r="CI51" i="29"/>
  <c r="DS124" i="29"/>
  <c r="CI124" i="29"/>
  <c r="DD122" i="29"/>
  <c r="DS143" i="29"/>
  <c r="DS279" i="29"/>
  <c r="AA185" i="29"/>
  <c r="CI96" i="29"/>
  <c r="CI265" i="29"/>
  <c r="AA265" i="29"/>
  <c r="DD31" i="29"/>
  <c r="CI31" i="29"/>
  <c r="DS104" i="29"/>
  <c r="CI104" i="29"/>
  <c r="DS189" i="29"/>
  <c r="DD189" i="29"/>
  <c r="DS111" i="29"/>
  <c r="DS146" i="29"/>
  <c r="AA80" i="29"/>
  <c r="CI95" i="29"/>
  <c r="CI194" i="29"/>
  <c r="AA194" i="29"/>
  <c r="DD217" i="29"/>
  <c r="CI217" i="29"/>
  <c r="DS27" i="29"/>
  <c r="CI27" i="29"/>
  <c r="DS19" i="29"/>
  <c r="DD19" i="29"/>
  <c r="DS154" i="29"/>
  <c r="DS161" i="29"/>
  <c r="DS43" i="29"/>
  <c r="CI43" i="29"/>
  <c r="AA43" i="29"/>
  <c r="DS3" i="29"/>
  <c r="DD3" i="29"/>
  <c r="CI3" i="29"/>
  <c r="DS238" i="29"/>
  <c r="CI238" i="29"/>
  <c r="AA238" i="29"/>
  <c r="DS284" i="29"/>
  <c r="DD284" i="29"/>
  <c r="CI284" i="29"/>
  <c r="DS35" i="29"/>
  <c r="CI35" i="29"/>
  <c r="AA35" i="29"/>
  <c r="DS57" i="29"/>
  <c r="DD57" i="29"/>
  <c r="CI57" i="29"/>
  <c r="DS181" i="29"/>
  <c r="CI181" i="29"/>
  <c r="AA181" i="29"/>
  <c r="DS113" i="29"/>
  <c r="DD113" i="29"/>
  <c r="CI113" i="29"/>
  <c r="DS163" i="29"/>
  <c r="CI163" i="29"/>
  <c r="AA163" i="29"/>
  <c r="EG269" i="29"/>
  <c r="DS269" i="29"/>
  <c r="DD269" i="29"/>
  <c r="CI269" i="29"/>
  <c r="AA269" i="29"/>
  <c r="EG256" i="29"/>
  <c r="DS256" i="29"/>
  <c r="DD256" i="29"/>
  <c r="CI256" i="29"/>
  <c r="AZ256" i="29"/>
  <c r="AA256" i="29"/>
  <c r="EG75" i="29"/>
  <c r="DS75" i="29"/>
  <c r="DD75" i="29"/>
  <c r="CI75" i="29"/>
  <c r="AZ75" i="29"/>
  <c r="AA75" i="29"/>
  <c r="EG126" i="29"/>
  <c r="DS126" i="29"/>
  <c r="DD126" i="29"/>
  <c r="CI126" i="29"/>
  <c r="AZ126" i="29"/>
  <c r="AA126" i="29"/>
  <c r="EG138" i="29"/>
  <c r="DS138" i="29"/>
  <c r="DD138" i="29"/>
  <c r="CI138" i="29"/>
  <c r="AZ138" i="29"/>
  <c r="AA138" i="29"/>
  <c r="EG247" i="29"/>
  <c r="DS247" i="29"/>
  <c r="DD247" i="29"/>
  <c r="CI247" i="29"/>
  <c r="AZ247" i="29"/>
  <c r="AA247" i="29"/>
  <c r="EG294" i="29"/>
  <c r="DS294" i="29"/>
  <c r="DD294" i="29"/>
  <c r="CI294" i="29"/>
  <c r="AZ294" i="29"/>
  <c r="AA294" i="29"/>
  <c r="EG205" i="29"/>
  <c r="DS205" i="29"/>
  <c r="DD205" i="29"/>
  <c r="CI205" i="29"/>
  <c r="AZ205" i="29"/>
  <c r="AA205" i="29"/>
  <c r="EG160" i="29"/>
  <c r="DS160" i="29"/>
  <c r="DD160" i="29"/>
  <c r="CI160" i="29"/>
  <c r="AZ160" i="29"/>
  <c r="AA160" i="29"/>
  <c r="EG242" i="29"/>
  <c r="DS242" i="29"/>
  <c r="DD242" i="29"/>
  <c r="CI242" i="29"/>
  <c r="AZ242" i="29"/>
  <c r="AA242" i="29"/>
  <c r="EG199" i="29"/>
  <c r="DS199" i="29"/>
  <c r="DD199" i="29"/>
  <c r="CI199" i="29"/>
  <c r="AZ199" i="29"/>
  <c r="AA199" i="29"/>
  <c r="EG61" i="29"/>
  <c r="DS61" i="29"/>
  <c r="DD61" i="29"/>
  <c r="CI61" i="29"/>
  <c r="AZ61" i="29"/>
  <c r="AA61" i="29"/>
  <c r="EG12" i="29"/>
  <c r="DS12" i="29"/>
  <c r="DD12" i="29"/>
  <c r="CI12" i="29"/>
  <c r="AZ12" i="29"/>
  <c r="AA12" i="29"/>
  <c r="EG261" i="29"/>
  <c r="DS261" i="29"/>
  <c r="DD261" i="29"/>
  <c r="CI261" i="29"/>
  <c r="AZ261" i="29"/>
  <c r="AA261" i="29"/>
  <c r="EG114" i="29"/>
  <c r="DS114" i="29"/>
  <c r="DD114" i="29"/>
  <c r="CI114" i="29"/>
  <c r="AZ114" i="29"/>
  <c r="AA114" i="29"/>
  <c r="EG164" i="29"/>
  <c r="DS164" i="29"/>
  <c r="DD164" i="29"/>
  <c r="CI164" i="29"/>
  <c r="AZ164" i="29"/>
  <c r="AA164" i="29"/>
  <c r="EG229" i="29"/>
  <c r="DS229" i="29"/>
  <c r="DD229" i="29"/>
  <c r="CI229" i="29"/>
  <c r="AZ229" i="29"/>
  <c r="AA229" i="29"/>
  <c r="EG220" i="29"/>
  <c r="DS220" i="29"/>
  <c r="DD220" i="29"/>
  <c r="CI220" i="29"/>
  <c r="AZ220" i="29"/>
  <c r="AA220" i="29"/>
  <c r="EG65" i="29"/>
  <c r="DS65" i="29"/>
  <c r="DD65" i="29"/>
  <c r="CI65" i="29"/>
  <c r="AZ65" i="29"/>
  <c r="AA65" i="29"/>
  <c r="EG203" i="29"/>
  <c r="DS203" i="29"/>
  <c r="DD203" i="29"/>
  <c r="CI203" i="29"/>
  <c r="AZ203" i="29"/>
  <c r="AA203" i="29"/>
  <c r="EG250" i="29"/>
  <c r="DS250" i="29"/>
  <c r="DD250" i="29"/>
  <c r="CI250" i="29"/>
  <c r="AZ250" i="29"/>
  <c r="AA250" i="29"/>
  <c r="EG38" i="29"/>
  <c r="DS38" i="29"/>
  <c r="DD38" i="29"/>
  <c r="CI38" i="29"/>
  <c r="AZ38" i="29"/>
  <c r="AA38" i="29"/>
  <c r="EG224" i="29"/>
  <c r="DS224" i="29"/>
  <c r="DD224" i="29"/>
  <c r="CI224" i="29"/>
  <c r="AZ224" i="29"/>
  <c r="AA224" i="29"/>
  <c r="EG158" i="29"/>
  <c r="DS158" i="29"/>
  <c r="DD158" i="29"/>
  <c r="CI158" i="29"/>
  <c r="AZ158" i="29"/>
  <c r="AA158" i="29"/>
  <c r="EG9" i="29"/>
  <c r="DS9" i="29"/>
  <c r="DD9" i="29"/>
  <c r="CI9" i="29"/>
  <c r="AZ9" i="29"/>
  <c r="AA9" i="29"/>
  <c r="EG259" i="29"/>
  <c r="DS259" i="29"/>
  <c r="DD259" i="29"/>
  <c r="CI259" i="29"/>
  <c r="AZ259" i="29"/>
  <c r="AA259" i="29"/>
  <c r="EG115" i="29"/>
  <c r="DS115" i="29"/>
  <c r="DD115" i="29"/>
  <c r="CI115" i="29"/>
  <c r="AZ115" i="29"/>
  <c r="AA115" i="29"/>
  <c r="EG264" i="29"/>
  <c r="DS264" i="29"/>
  <c r="DD264" i="29"/>
  <c r="CI264" i="29"/>
  <c r="AZ264" i="29"/>
  <c r="AA264" i="29"/>
  <c r="EG147" i="29"/>
  <c r="DS147" i="29"/>
  <c r="DD147" i="29"/>
  <c r="CI147" i="29"/>
  <c r="AZ147" i="29"/>
  <c r="AA147" i="29"/>
  <c r="EG230" i="29"/>
  <c r="DS230" i="29"/>
  <c r="DD230" i="29"/>
  <c r="CI230" i="29"/>
  <c r="AZ230" i="29"/>
  <c r="AA230" i="29"/>
  <c r="EG78" i="29"/>
  <c r="DS78" i="29"/>
  <c r="DD78" i="29"/>
  <c r="CI78" i="29"/>
  <c r="AZ78" i="29"/>
  <c r="AA78" i="29"/>
  <c r="EG135" i="29"/>
  <c r="DS135" i="29"/>
  <c r="DD135" i="29"/>
  <c r="CI135" i="29"/>
  <c r="AZ135" i="29"/>
  <c r="AA135" i="29"/>
  <c r="EG139" i="29"/>
  <c r="DS139" i="29"/>
  <c r="DD139" i="29"/>
  <c r="CI139" i="29"/>
  <c r="AZ139" i="29"/>
  <c r="AA139" i="29"/>
  <c r="EG133" i="29"/>
  <c r="DS133" i="29"/>
  <c r="DD133" i="29"/>
  <c r="CI133" i="29"/>
  <c r="AZ133" i="29"/>
  <c r="AA133" i="29"/>
  <c r="EG285" i="29"/>
  <c r="DS285" i="29"/>
  <c r="DD285" i="29"/>
  <c r="CI285" i="29"/>
  <c r="AZ285" i="29"/>
  <c r="AA285" i="29"/>
  <c r="EG97" i="29"/>
  <c r="DS97" i="29"/>
  <c r="DD97" i="29"/>
  <c r="CI97" i="29"/>
  <c r="AZ97" i="29"/>
  <c r="AA97" i="29"/>
  <c r="EG200" i="29"/>
  <c r="DS200" i="29"/>
  <c r="DD200" i="29"/>
  <c r="CI200" i="29"/>
  <c r="AZ200" i="29"/>
  <c r="AA200" i="29"/>
  <c r="EG46" i="29"/>
  <c r="DS46" i="29"/>
  <c r="DD46" i="29"/>
  <c r="CI46" i="29"/>
  <c r="AZ46" i="29"/>
  <c r="AA46" i="29"/>
  <c r="EG184" i="29"/>
  <c r="DS184" i="29"/>
  <c r="DD184" i="29"/>
  <c r="CI184" i="29"/>
  <c r="AZ184" i="29"/>
  <c r="AA184" i="29"/>
  <c r="EG32" i="29"/>
  <c r="DS32" i="29"/>
  <c r="DD32" i="29"/>
  <c r="CI32" i="29"/>
  <c r="AZ32" i="29"/>
  <c r="AA32" i="29"/>
  <c r="EG234" i="29"/>
  <c r="DS234" i="29"/>
  <c r="DD234" i="29"/>
  <c r="CI234" i="29"/>
  <c r="AZ234" i="29"/>
  <c r="AA234" i="29"/>
  <c r="EG74" i="29"/>
  <c r="DS74" i="29"/>
  <c r="DD74" i="29"/>
  <c r="CI74" i="29"/>
  <c r="AZ74" i="29"/>
  <c r="AA74" i="29"/>
  <c r="EG40" i="29"/>
  <c r="DS40" i="29"/>
  <c r="DD40" i="29"/>
  <c r="CI40" i="29"/>
  <c r="AZ40" i="29"/>
  <c r="AA40" i="29"/>
  <c r="EG101" i="29"/>
  <c r="DS101" i="29"/>
  <c r="DD101" i="29"/>
  <c r="CI101" i="29"/>
  <c r="AZ101" i="29"/>
  <c r="AA101" i="29"/>
  <c r="EG128" i="29"/>
  <c r="DS128" i="29"/>
  <c r="DD128" i="29"/>
  <c r="CI128" i="29"/>
  <c r="AZ128" i="29"/>
  <c r="AA128" i="29"/>
  <c r="EG270" i="29"/>
  <c r="DS270" i="29"/>
  <c r="DD270" i="29"/>
  <c r="CI270" i="29"/>
  <c r="AZ270" i="29"/>
  <c r="AA270" i="29"/>
  <c r="EG110" i="29"/>
  <c r="DS110" i="29"/>
  <c r="DD110" i="29"/>
  <c r="CI110" i="29"/>
  <c r="AZ110" i="29"/>
  <c r="AA110" i="29"/>
  <c r="EG79" i="29"/>
  <c r="DS79" i="29"/>
  <c r="DD79" i="29"/>
  <c r="CI79" i="29"/>
  <c r="AZ79" i="29"/>
  <c r="AA79" i="29"/>
  <c r="EG268" i="29"/>
  <c r="DS268" i="29"/>
  <c r="DD268" i="29"/>
  <c r="CI268" i="29"/>
  <c r="AZ268" i="29"/>
  <c r="AA268" i="29"/>
  <c r="EG85" i="29"/>
  <c r="DS85" i="29"/>
  <c r="DD85" i="29"/>
  <c r="CI85" i="29"/>
  <c r="AZ85" i="29"/>
  <c r="AA85" i="29"/>
  <c r="EG249" i="29"/>
  <c r="DS249" i="29"/>
  <c r="DD249" i="29"/>
  <c r="CI249" i="29"/>
  <c r="AZ249" i="29"/>
  <c r="AA249" i="29"/>
  <c r="EG62" i="29"/>
  <c r="DS62" i="29"/>
  <c r="DD62" i="29"/>
  <c r="CI62" i="29"/>
  <c r="AZ62" i="29"/>
  <c r="AA62" i="29"/>
  <c r="U5" i="49"/>
  <c r="E44" i="49"/>
  <c r="H5" i="49"/>
  <c r="I5" i="49" s="1"/>
  <c r="J5" i="49" s="1"/>
  <c r="G5" i="49"/>
  <c r="H4" i="49"/>
  <c r="I4" i="49" s="1"/>
  <c r="J4" i="49" s="1"/>
  <c r="G4" i="49"/>
  <c r="H3" i="49"/>
  <c r="I3" i="49" s="1"/>
  <c r="J3" i="49" s="1"/>
  <c r="G3" i="49"/>
  <c r="H8" i="49"/>
  <c r="I8" i="49" s="1"/>
  <c r="J8" i="49" s="1"/>
  <c r="G8" i="49"/>
  <c r="H7" i="49"/>
  <c r="I7" i="49" s="1"/>
  <c r="J7" i="49" s="1"/>
  <c r="G7" i="49"/>
  <c r="H6" i="49"/>
  <c r="I6" i="49" s="1"/>
  <c r="J6" i="49" s="1"/>
  <c r="G6" i="49"/>
  <c r="H89" i="49"/>
  <c r="I89" i="49" s="1"/>
  <c r="J89" i="49" s="1"/>
  <c r="G89" i="49"/>
  <c r="H88" i="49"/>
  <c r="I88" i="49"/>
  <c r="J88" i="49" s="1"/>
  <c r="G88" i="49"/>
  <c r="H87" i="49"/>
  <c r="I87" i="49" s="1"/>
  <c r="J87" i="49" s="1"/>
  <c r="G87" i="49"/>
  <c r="H86" i="49"/>
  <c r="I86" i="49" s="1"/>
  <c r="J86" i="49" s="1"/>
  <c r="G86" i="49"/>
  <c r="H84" i="49"/>
  <c r="I84" i="49" s="1"/>
  <c r="J84" i="49" s="1"/>
  <c r="G84" i="49"/>
  <c r="H83" i="49"/>
  <c r="I83" i="49" s="1"/>
  <c r="J83" i="49" s="1"/>
  <c r="G83" i="49"/>
  <c r="H82" i="49"/>
  <c r="I82" i="49" s="1"/>
  <c r="J82" i="49" s="1"/>
  <c r="G82" i="49"/>
  <c r="H81" i="49"/>
  <c r="I81" i="49"/>
  <c r="J81" i="49" s="1"/>
  <c r="G81" i="49"/>
  <c r="H79" i="49"/>
  <c r="I79" i="49" s="1"/>
  <c r="J79" i="49" s="1"/>
  <c r="G79" i="49"/>
  <c r="H78" i="49"/>
  <c r="I78" i="49" s="1"/>
  <c r="J78" i="49" s="1"/>
  <c r="G78" i="49"/>
  <c r="H77" i="49"/>
  <c r="I77" i="49" s="1"/>
  <c r="J77" i="49" s="1"/>
  <c r="G77" i="49"/>
  <c r="H76" i="49"/>
  <c r="I76" i="49" s="1"/>
  <c r="J76" i="49" s="1"/>
  <c r="G76" i="49"/>
  <c r="H75" i="49"/>
  <c r="I75" i="49" s="1"/>
  <c r="J75" i="49" s="1"/>
  <c r="G75" i="49"/>
  <c r="H74" i="49"/>
  <c r="I74" i="49"/>
  <c r="J74" i="49" s="1"/>
  <c r="G74" i="49"/>
  <c r="H73" i="49"/>
  <c r="I73" i="49" s="1"/>
  <c r="J73" i="49" s="1"/>
  <c r="G73" i="49"/>
  <c r="H72" i="49"/>
  <c r="I72" i="49" s="1"/>
  <c r="J72" i="49" s="1"/>
  <c r="G72" i="49"/>
  <c r="H71" i="49"/>
  <c r="I71" i="49" s="1"/>
  <c r="J71" i="49" s="1"/>
  <c r="G71" i="49"/>
  <c r="H69" i="49"/>
  <c r="I69" i="49" s="1"/>
  <c r="J69" i="49" s="1"/>
  <c r="G69" i="49"/>
  <c r="H68" i="49"/>
  <c r="I68" i="49" s="1"/>
  <c r="J68" i="49" s="1"/>
  <c r="G68" i="49"/>
  <c r="H67" i="49"/>
  <c r="I67" i="49" s="1"/>
  <c r="J67" i="49" s="1"/>
  <c r="G67" i="49"/>
  <c r="H66" i="49"/>
  <c r="I66" i="49"/>
  <c r="J66" i="49" s="1"/>
  <c r="G66" i="49"/>
  <c r="H65" i="49"/>
  <c r="I65" i="49" s="1"/>
  <c r="J65" i="49" s="1"/>
  <c r="G65" i="49"/>
  <c r="H64" i="49"/>
  <c r="I64" i="49" s="1"/>
  <c r="J64" i="49" s="1"/>
  <c r="G64" i="49"/>
  <c r="H63" i="49"/>
  <c r="I63" i="49" s="1"/>
  <c r="J63" i="49" s="1"/>
  <c r="G63" i="49"/>
  <c r="H62" i="49"/>
  <c r="I62" i="49" s="1"/>
  <c r="J62" i="49" s="1"/>
  <c r="G62" i="49"/>
  <c r="H61" i="49"/>
  <c r="I61" i="49"/>
  <c r="J61" i="49" s="1"/>
  <c r="G61" i="49"/>
  <c r="H60" i="49"/>
  <c r="I60" i="49" s="1"/>
  <c r="J60" i="49" s="1"/>
  <c r="G60" i="49"/>
  <c r="H59" i="49"/>
  <c r="I59" i="49" s="1"/>
  <c r="J59" i="49" s="1"/>
  <c r="G59" i="49"/>
  <c r="H58" i="49"/>
  <c r="I58" i="49" s="1"/>
  <c r="J58" i="49" s="1"/>
  <c r="G58" i="49"/>
  <c r="H57" i="49"/>
  <c r="I57" i="49" s="1"/>
  <c r="J57" i="49" s="1"/>
  <c r="G57" i="49"/>
  <c r="H55" i="49"/>
  <c r="I55" i="49" s="1"/>
  <c r="J55" i="49" s="1"/>
  <c r="G55" i="49"/>
  <c r="H54" i="49"/>
  <c r="I54" i="49" s="1"/>
  <c r="J54" i="49" s="1"/>
  <c r="G54" i="49"/>
  <c r="H53" i="49"/>
  <c r="I53" i="49" s="1"/>
  <c r="J53" i="49" s="1"/>
  <c r="G53" i="49"/>
  <c r="H52" i="49"/>
  <c r="I52" i="49"/>
  <c r="J52" i="49" s="1"/>
  <c r="G52" i="49"/>
  <c r="H51" i="49"/>
  <c r="I51" i="49" s="1"/>
  <c r="J51" i="49" s="1"/>
  <c r="G51" i="49"/>
  <c r="H50" i="49"/>
  <c r="I50" i="49" s="1"/>
  <c r="J50" i="49" s="1"/>
  <c r="G50" i="49"/>
  <c r="H49" i="49"/>
  <c r="I49" i="49" s="1"/>
  <c r="J49" i="49" s="1"/>
  <c r="G49" i="49"/>
  <c r="H48" i="49"/>
  <c r="I48" i="49" s="1"/>
  <c r="J48" i="49" s="1"/>
  <c r="G48" i="49"/>
  <c r="H47" i="49"/>
  <c r="I47" i="49" s="1"/>
  <c r="J47" i="49" s="1"/>
  <c r="G47" i="49"/>
  <c r="H46" i="49"/>
  <c r="I46" i="49"/>
  <c r="J46" i="49" s="1"/>
  <c r="G46" i="49"/>
  <c r="H45" i="49"/>
  <c r="I45" i="49" s="1"/>
  <c r="J45" i="49" s="1"/>
  <c r="G45" i="49"/>
  <c r="H43" i="49"/>
  <c r="I43" i="49" s="1"/>
  <c r="J43" i="49" s="1"/>
  <c r="G43" i="49"/>
  <c r="H42" i="49"/>
  <c r="I42" i="49" s="1"/>
  <c r="J42" i="49" s="1"/>
  <c r="G42" i="49"/>
  <c r="H41" i="49"/>
  <c r="I41" i="49" s="1"/>
  <c r="J41" i="49" s="1"/>
  <c r="G41" i="49"/>
  <c r="G40" i="49"/>
  <c r="H40" i="49"/>
  <c r="I40" i="49" s="1"/>
  <c r="J40" i="49" s="1"/>
  <c r="H39" i="49"/>
  <c r="I39" i="49"/>
  <c r="J39" i="49" s="1"/>
  <c r="G39" i="49"/>
  <c r="AY1" i="29"/>
  <c r="AW1" i="29"/>
  <c r="DX168" i="29"/>
  <c r="DX252" i="29"/>
  <c r="DX215" i="29"/>
  <c r="DX195" i="29"/>
  <c r="DX194" i="29"/>
  <c r="DX191" i="29"/>
  <c r="DX189" i="29"/>
  <c r="DX186" i="29"/>
  <c r="DX181" i="29"/>
  <c r="DX149" i="29"/>
  <c r="DX148" i="29"/>
  <c r="DX147" i="29"/>
  <c r="DX146" i="29"/>
  <c r="DX142" i="29"/>
  <c r="DX137" i="29"/>
  <c r="DX129" i="29"/>
  <c r="DX121" i="29"/>
  <c r="DX120" i="29"/>
  <c r="DX116" i="29"/>
  <c r="DX111" i="29"/>
  <c r="DX106" i="29"/>
  <c r="DX96" i="29"/>
  <c r="DX90" i="29"/>
  <c r="DX88" i="29"/>
  <c r="DX86" i="29"/>
  <c r="DX79" i="29"/>
  <c r="DX75" i="29"/>
  <c r="DX74" i="29"/>
  <c r="DX70" i="29"/>
  <c r="DX64" i="29"/>
  <c r="DX62" i="29"/>
  <c r="DX44" i="29"/>
  <c r="DX33" i="29"/>
  <c r="DX30" i="29"/>
  <c r="DX25" i="29"/>
  <c r="DX22" i="29"/>
  <c r="DX12" i="29"/>
  <c r="DX134" i="29"/>
  <c r="DX151" i="29"/>
  <c r="DX183" i="29"/>
  <c r="DX236" i="29"/>
  <c r="DX240" i="29"/>
  <c r="DX138" i="29"/>
  <c r="DX123" i="29"/>
  <c r="DX80" i="29"/>
  <c r="DX46" i="29"/>
  <c r="DX36" i="29"/>
  <c r="DX17" i="29"/>
  <c r="DX40" i="29"/>
  <c r="DX177" i="29"/>
  <c r="DX192" i="29"/>
  <c r="DX21" i="29"/>
  <c r="DX229" i="29"/>
  <c r="DX200" i="29"/>
  <c r="DX150" i="29"/>
  <c r="DX18" i="29"/>
  <c r="DX66" i="29"/>
  <c r="DX107" i="29"/>
  <c r="DX51" i="29"/>
  <c r="DX37" i="29"/>
  <c r="DX156" i="29"/>
  <c r="DX103" i="29"/>
  <c r="DX38" i="29"/>
  <c r="DX13" i="29"/>
  <c r="DX115" i="29"/>
  <c r="DX104" i="29"/>
  <c r="DX228" i="29"/>
  <c r="DX140" i="29"/>
  <c r="DX212" i="29"/>
  <c r="DX73" i="29"/>
  <c r="DX5" i="29"/>
  <c r="DX178" i="29"/>
  <c r="DX216" i="29"/>
  <c r="DX144" i="29"/>
  <c r="DX43" i="29"/>
  <c r="DX169" i="29"/>
  <c r="DX145" i="29"/>
  <c r="DX60" i="29"/>
  <c r="DX82" i="29"/>
  <c r="DX133" i="29"/>
  <c r="DX135" i="29"/>
  <c r="DX114" i="29"/>
  <c r="DX24" i="29"/>
  <c r="DX272" i="29"/>
  <c r="DX50" i="29"/>
  <c r="DX209" i="29"/>
  <c r="DX159" i="29"/>
  <c r="DX208" i="29"/>
  <c r="DX152" i="29"/>
  <c r="DX224" i="29"/>
  <c r="DX187" i="29"/>
  <c r="DX185" i="29"/>
  <c r="DX179" i="29"/>
  <c r="DX163" i="29"/>
  <c r="DX139" i="29"/>
  <c r="DX98" i="29"/>
  <c r="DX94" i="29"/>
  <c r="DX61" i="29"/>
  <c r="DX32" i="29"/>
  <c r="DX23" i="29"/>
  <c r="DX16" i="29"/>
  <c r="DX6" i="29"/>
  <c r="DX154" i="29"/>
  <c r="DX197" i="29"/>
  <c r="DX198" i="29"/>
  <c r="DX210" i="29"/>
  <c r="DX235" i="29"/>
  <c r="DX113" i="29"/>
  <c r="DX45" i="29"/>
  <c r="DX153" i="29"/>
  <c r="DX49" i="29"/>
  <c r="DX164" i="29"/>
  <c r="DX99" i="29"/>
  <c r="DX15" i="29"/>
  <c r="DX9" i="29"/>
  <c r="DX226" i="29"/>
  <c r="DX59" i="29"/>
  <c r="DX8" i="29"/>
  <c r="DX85" i="29"/>
  <c r="DX157" i="29"/>
  <c r="DX119" i="29"/>
  <c r="DX56" i="29"/>
  <c r="DX105" i="29"/>
  <c r="DX230" i="29"/>
  <c r="DX28" i="29"/>
  <c r="DX102" i="29"/>
  <c r="DX35" i="29"/>
  <c r="DX124" i="29"/>
  <c r="DX219" i="29"/>
  <c r="DX225" i="29"/>
  <c r="DX184" i="29"/>
  <c r="DX130" i="29"/>
  <c r="DX171" i="29"/>
  <c r="DX132" i="29"/>
  <c r="DX122" i="29"/>
  <c r="DX109" i="29"/>
  <c r="DX108" i="29"/>
  <c r="DX95" i="29"/>
  <c r="DX68" i="29"/>
  <c r="DX47" i="29"/>
  <c r="DX10" i="29"/>
  <c r="DX78" i="29"/>
  <c r="DX227" i="29"/>
  <c r="DX143" i="29"/>
  <c r="DX65" i="29"/>
  <c r="DX54" i="29"/>
  <c r="DX244" i="29"/>
  <c r="DX91" i="29"/>
  <c r="DX207" i="29"/>
  <c r="DX136" i="29"/>
  <c r="DX20" i="29"/>
  <c r="DX245" i="29"/>
  <c r="DX243" i="29"/>
  <c r="DX93" i="29"/>
  <c r="DX53" i="29"/>
  <c r="DX199" i="29"/>
  <c r="DX27" i="29"/>
  <c r="DX83" i="29"/>
  <c r="DX170" i="29"/>
  <c r="DX196" i="29"/>
  <c r="DX201" i="29"/>
  <c r="DX127" i="29"/>
  <c r="DX155" i="29"/>
  <c r="DX241" i="29"/>
  <c r="DX263" i="29"/>
  <c r="DX217" i="29"/>
  <c r="DX180" i="29"/>
  <c r="DX101" i="29"/>
  <c r="DX57" i="29"/>
  <c r="DX250" i="29"/>
  <c r="DX233" i="29"/>
  <c r="DX39" i="29"/>
  <c r="DX89" i="29"/>
  <c r="DX117" i="29"/>
  <c r="DX92" i="29"/>
  <c r="DX160" i="29"/>
  <c r="DX237" i="29"/>
  <c r="DX222" i="29"/>
  <c r="DX172" i="29"/>
  <c r="DX206" i="29"/>
  <c r="DX77" i="29"/>
  <c r="DX29" i="29"/>
  <c r="DX4" i="29"/>
  <c r="DX232" i="29"/>
  <c r="DX246" i="29"/>
  <c r="DX284" i="29"/>
  <c r="DX71" i="29"/>
  <c r="DX161" i="29"/>
  <c r="DX166" i="29"/>
  <c r="DX265" i="29"/>
  <c r="DX269" i="29"/>
  <c r="DX188" i="29"/>
  <c r="DX275" i="29"/>
  <c r="DX258" i="29"/>
  <c r="DX203" i="29"/>
  <c r="DX72" i="29"/>
  <c r="DX282" i="29"/>
  <c r="DX271" i="29"/>
  <c r="DX254" i="29"/>
  <c r="DX259" i="29"/>
  <c r="DX278" i="29"/>
  <c r="DX285" i="29"/>
  <c r="DX34" i="29"/>
  <c r="DX251" i="29"/>
  <c r="DX286" i="29"/>
  <c r="DX283" i="29"/>
  <c r="DX110" i="29"/>
  <c r="DX292" i="29"/>
  <c r="DX295" i="29"/>
  <c r="DX287" i="29"/>
  <c r="DX182" i="29"/>
  <c r="DX256" i="29"/>
  <c r="DX293" i="29"/>
  <c r="DX288" i="29"/>
  <c r="DX211" i="29"/>
  <c r="DX128" i="29"/>
  <c r="DX63" i="29"/>
  <c r="DX125" i="29"/>
  <c r="DX174" i="29"/>
  <c r="DX112" i="29"/>
  <c r="DX264" i="29"/>
  <c r="DX41" i="29"/>
  <c r="DX52" i="29"/>
  <c r="DX193" i="29"/>
  <c r="DX19" i="29"/>
  <c r="DX67" i="29"/>
  <c r="DX7" i="29"/>
  <c r="DX14" i="29"/>
  <c r="DX162" i="29"/>
  <c r="DX190" i="29"/>
  <c r="DX84" i="29"/>
  <c r="DX175" i="29"/>
  <c r="DX214" i="29"/>
  <c r="DX276" i="29"/>
  <c r="DX158" i="29"/>
  <c r="DX42" i="29"/>
  <c r="DX165" i="29"/>
  <c r="DX100" i="29"/>
  <c r="DX221" i="29"/>
  <c r="DX253" i="29"/>
  <c r="DX260" i="29"/>
  <c r="DX247" i="29"/>
  <c r="DX268" i="29"/>
  <c r="DX202" i="29"/>
  <c r="DX273" i="29"/>
  <c r="DX3" i="29"/>
  <c r="DX87" i="29"/>
  <c r="DX257" i="29"/>
  <c r="DX31" i="29"/>
  <c r="DX205" i="29"/>
  <c r="DX234" i="29"/>
  <c r="DX277" i="29"/>
  <c r="DX176" i="29"/>
  <c r="DX204" i="29"/>
  <c r="DX242" i="29"/>
  <c r="DX131" i="29"/>
  <c r="DX173" i="29"/>
  <c r="DX118" i="29"/>
  <c r="DX280" i="29"/>
  <c r="DX249" i="29"/>
  <c r="DX297" i="29"/>
  <c r="DX218" i="29"/>
  <c r="DX69" i="29"/>
  <c r="DX58" i="29"/>
  <c r="DX220" i="29"/>
  <c r="DX262" i="29"/>
  <c r="DX261" i="29"/>
  <c r="DX231" i="29"/>
  <c r="DX223" i="29"/>
  <c r="DX255" i="29"/>
  <c r="DX239" i="29"/>
  <c r="DX248" i="29"/>
  <c r="DX26" i="29"/>
  <c r="DX48" i="29"/>
  <c r="DX213" i="29"/>
  <c r="DX290" i="29"/>
  <c r="DX296" i="29"/>
  <c r="DX55" i="29"/>
  <c r="DX141" i="29"/>
  <c r="DX238" i="29"/>
  <c r="DX274" i="29"/>
  <c r="DX270" i="29"/>
  <c r="DX294" i="29"/>
  <c r="DX279" i="29"/>
  <c r="DX267" i="29"/>
  <c r="DX266" i="29"/>
  <c r="DX281" i="29"/>
  <c r="DX289" i="29"/>
  <c r="DX291" i="29"/>
  <c r="X209" i="29"/>
  <c r="X196" i="29"/>
  <c r="X233" i="29"/>
  <c r="X201" i="29"/>
  <c r="X167" i="29"/>
  <c r="X257" i="29"/>
  <c r="X60" i="29"/>
  <c r="X56" i="29"/>
  <c r="X246" i="29"/>
  <c r="X219" i="29"/>
  <c r="X154" i="29"/>
  <c r="X115" i="29"/>
  <c r="X231" i="29"/>
  <c r="X134" i="29"/>
  <c r="X130" i="29"/>
  <c r="X78" i="29"/>
  <c r="X244" i="29"/>
  <c r="X239" i="29"/>
  <c r="X227" i="29"/>
  <c r="X202" i="29"/>
  <c r="X169" i="29"/>
  <c r="X248" i="29"/>
  <c r="X197" i="29"/>
  <c r="X178" i="29"/>
  <c r="X237" i="29"/>
  <c r="X228" i="29"/>
  <c r="X242" i="29"/>
  <c r="X151" i="29"/>
  <c r="X92" i="29"/>
  <c r="X183" i="29"/>
  <c r="X270" i="29"/>
  <c r="X282" i="29"/>
  <c r="X212" i="29"/>
  <c r="X118" i="29"/>
  <c r="X216" i="29"/>
  <c r="X199" i="29"/>
  <c r="X255" i="29"/>
  <c r="X40" i="29"/>
  <c r="X271" i="29"/>
  <c r="X234" i="29"/>
  <c r="X220" i="29"/>
  <c r="X158" i="29"/>
  <c r="X119" i="29"/>
  <c r="X250" i="29"/>
  <c r="X272" i="29"/>
  <c r="X261" i="29"/>
  <c r="X241" i="29"/>
  <c r="X208" i="29"/>
  <c r="X204" i="29"/>
  <c r="X275" i="29"/>
  <c r="X221" i="29"/>
  <c r="X232" i="29"/>
  <c r="X198" i="29"/>
  <c r="X280" i="29"/>
  <c r="X193" i="29"/>
  <c r="X260" i="29"/>
  <c r="X210" i="29"/>
  <c r="X265" i="29"/>
  <c r="X281" i="29"/>
  <c r="X267" i="29"/>
  <c r="X269" i="29"/>
  <c r="X236" i="29"/>
  <c r="X253" i="29"/>
  <c r="X279" i="29"/>
  <c r="X284" i="29"/>
  <c r="X278" i="29"/>
  <c r="X283" i="29"/>
  <c r="X251" i="29"/>
  <c r="X256" i="29"/>
  <c r="X288" i="29"/>
  <c r="X290" i="29"/>
  <c r="X277" i="29"/>
  <c r="X296" i="29"/>
  <c r="X264" i="29"/>
  <c r="X286" i="29"/>
  <c r="X293" i="29"/>
  <c r="X258" i="29"/>
  <c r="X291" i="29"/>
  <c r="X259" i="29"/>
  <c r="X297" i="29"/>
  <c r="X287" i="29"/>
  <c r="X295" i="29"/>
  <c r="X285" i="29"/>
  <c r="R39" i="29"/>
  <c r="R222" i="29"/>
  <c r="R174" i="29"/>
  <c r="R112" i="29"/>
  <c r="R136" i="29"/>
  <c r="R129" i="29"/>
  <c r="R29" i="29"/>
  <c r="R121" i="29"/>
  <c r="R170" i="29"/>
  <c r="R15" i="29"/>
  <c r="R118" i="29"/>
  <c r="R108" i="29"/>
  <c r="R150" i="29"/>
  <c r="R63" i="29"/>
  <c r="R153" i="29"/>
  <c r="R175" i="29"/>
  <c r="R90" i="29"/>
  <c r="R255" i="29"/>
  <c r="R278" i="29"/>
  <c r="R155" i="29"/>
  <c r="R73" i="29"/>
  <c r="R25" i="29"/>
  <c r="R149" i="29"/>
  <c r="R64" i="29"/>
  <c r="R116" i="29"/>
  <c r="R192" i="29"/>
  <c r="R167" i="29"/>
  <c r="R287" i="29"/>
  <c r="R169" i="29"/>
  <c r="R233" i="29"/>
  <c r="R197" i="29"/>
  <c r="R49" i="29"/>
  <c r="R10" i="29"/>
  <c r="R248" i="29"/>
  <c r="R125" i="29"/>
  <c r="R45" i="29"/>
  <c r="R186" i="29"/>
  <c r="R276" i="29"/>
  <c r="R295" i="29"/>
  <c r="R72" i="29"/>
  <c r="R98" i="29"/>
  <c r="R50" i="29"/>
  <c r="R21" i="29"/>
  <c r="R165" i="29"/>
  <c r="R221" i="29"/>
  <c r="R107" i="29"/>
  <c r="R254" i="29"/>
  <c r="R76" i="29"/>
  <c r="R41" i="29"/>
  <c r="R286" i="29"/>
  <c r="R283" i="29"/>
  <c r="R123" i="29"/>
  <c r="R70" i="29"/>
  <c r="R282" i="29"/>
  <c r="R196" i="29"/>
  <c r="R141" i="29"/>
  <c r="R162" i="29"/>
  <c r="R258" i="29"/>
  <c r="R193" i="29"/>
  <c r="R272" i="29"/>
  <c r="R42" i="29"/>
  <c r="R239" i="29"/>
  <c r="R243" i="29"/>
  <c r="R176" i="29"/>
  <c r="R84" i="29"/>
  <c r="R47" i="29"/>
  <c r="R67" i="29"/>
  <c r="R55" i="29"/>
  <c r="R292" i="29"/>
  <c r="R212" i="29"/>
  <c r="R280" i="29"/>
  <c r="R89" i="29"/>
  <c r="R173" i="29"/>
  <c r="R33" i="29"/>
  <c r="R204" i="29"/>
  <c r="R209" i="29"/>
  <c r="R293" i="29"/>
  <c r="R182" i="29"/>
  <c r="R13" i="29"/>
  <c r="R262" i="29"/>
  <c r="R157" i="29"/>
  <c r="R210" i="29"/>
  <c r="R82" i="29"/>
  <c r="R81" i="29"/>
  <c r="R58" i="29"/>
  <c r="R18" i="29"/>
  <c r="R94" i="29"/>
  <c r="R179" i="29"/>
  <c r="R5" i="29"/>
  <c r="R296" i="29"/>
  <c r="R36" i="29"/>
  <c r="R246" i="29"/>
  <c r="R260" i="29"/>
  <c r="R23" i="29"/>
  <c r="R59" i="29"/>
  <c r="R235" i="29"/>
  <c r="R218" i="29"/>
  <c r="R277" i="29"/>
  <c r="R206" i="29"/>
  <c r="R130" i="29"/>
  <c r="R188" i="29"/>
  <c r="R237" i="29"/>
  <c r="R177" i="29"/>
  <c r="R263" i="29"/>
  <c r="R109" i="29"/>
  <c r="R103" i="29"/>
  <c r="R240" i="29"/>
  <c r="R14" i="29"/>
  <c r="R66" i="29"/>
  <c r="R226" i="29"/>
  <c r="R271" i="29"/>
  <c r="R201" i="29"/>
  <c r="R180" i="29"/>
  <c r="R266" i="29"/>
  <c r="R119" i="29"/>
  <c r="R275" i="29"/>
  <c r="R53" i="29"/>
  <c r="R99" i="29"/>
  <c r="R159" i="29"/>
  <c r="R140" i="29"/>
  <c r="R145" i="29"/>
  <c r="R87" i="29"/>
  <c r="R171" i="29"/>
  <c r="R17" i="29"/>
  <c r="R183" i="29"/>
  <c r="R127" i="29"/>
  <c r="R236" i="29"/>
  <c r="R291" i="29"/>
  <c r="R274" i="29"/>
  <c r="R214" i="29"/>
  <c r="R225" i="29"/>
  <c r="R244" i="29"/>
  <c r="R83" i="29"/>
  <c r="R178" i="29"/>
  <c r="R231" i="29"/>
  <c r="R290" i="29"/>
  <c r="R8" i="29"/>
  <c r="R251" i="29"/>
  <c r="R297" i="29"/>
  <c r="R106" i="29"/>
  <c r="R20" i="29"/>
  <c r="R22" i="29"/>
  <c r="R289" i="29"/>
  <c r="R267" i="29"/>
  <c r="R4" i="29"/>
  <c r="R131" i="29"/>
  <c r="R208" i="29"/>
  <c r="R198" i="29"/>
  <c r="R60" i="29"/>
  <c r="R100" i="29"/>
  <c r="R190" i="29"/>
  <c r="R195" i="29"/>
  <c r="R117" i="29"/>
  <c r="R11" i="29"/>
  <c r="R273" i="29"/>
  <c r="R71" i="29"/>
  <c r="R151" i="29"/>
  <c r="R132" i="29"/>
  <c r="R245" i="29"/>
  <c r="R16" i="29"/>
  <c r="R211" i="29"/>
  <c r="R44" i="29"/>
  <c r="R134" i="29"/>
  <c r="R30" i="29"/>
  <c r="R88" i="29"/>
  <c r="R187" i="29"/>
  <c r="R166" i="29"/>
  <c r="R156" i="29"/>
  <c r="R219" i="29"/>
  <c r="R56" i="29"/>
  <c r="R281" i="29"/>
  <c r="R102" i="29"/>
  <c r="R93" i="29"/>
  <c r="R202" i="29"/>
  <c r="R207" i="29"/>
  <c r="R37" i="29"/>
  <c r="R241" i="29"/>
  <c r="R223" i="29"/>
  <c r="R144" i="29"/>
  <c r="R24" i="29"/>
  <c r="R6" i="29"/>
  <c r="R28" i="29"/>
  <c r="R288" i="29"/>
  <c r="R148" i="29"/>
  <c r="R34" i="29"/>
  <c r="R213" i="29"/>
  <c r="R228" i="29"/>
  <c r="R77" i="29"/>
  <c r="R152" i="29"/>
  <c r="R91" i="29"/>
  <c r="R137" i="29"/>
  <c r="R86" i="29"/>
  <c r="R252" i="29"/>
  <c r="R54" i="29"/>
  <c r="R168" i="29"/>
  <c r="R120" i="29"/>
  <c r="R227" i="29"/>
  <c r="R68" i="29"/>
  <c r="R92" i="29"/>
  <c r="R48" i="29"/>
  <c r="R253" i="29"/>
  <c r="R105" i="29"/>
  <c r="R69" i="29"/>
  <c r="R191" i="29"/>
  <c r="R232" i="29"/>
  <c r="R257" i="29"/>
  <c r="R215" i="29"/>
  <c r="R142" i="29"/>
  <c r="R7" i="29"/>
  <c r="R216" i="29"/>
  <c r="R26" i="29"/>
  <c r="R52" i="29"/>
  <c r="R172" i="29"/>
  <c r="R51" i="29"/>
  <c r="R124" i="29"/>
  <c r="R122" i="29"/>
  <c r="R143" i="29"/>
  <c r="R279" i="29"/>
  <c r="R185" i="29"/>
  <c r="R96" i="29"/>
  <c r="R265" i="29"/>
  <c r="R31" i="29"/>
  <c r="R104" i="29"/>
  <c r="R189" i="29"/>
  <c r="R111" i="29"/>
  <c r="R146" i="29"/>
  <c r="R80" i="29"/>
  <c r="R95" i="29"/>
  <c r="R194" i="29"/>
  <c r="R217" i="29"/>
  <c r="R27" i="29"/>
  <c r="R19" i="29"/>
  <c r="R154" i="29"/>
  <c r="R161" i="29"/>
  <c r="R43" i="29"/>
  <c r="R3" i="29"/>
  <c r="R238" i="29"/>
  <c r="R284" i="29"/>
  <c r="R35" i="29"/>
  <c r="R57" i="29"/>
  <c r="R181" i="29"/>
  <c r="R113" i="29"/>
  <c r="R163" i="29"/>
  <c r="R269" i="29"/>
  <c r="R256" i="29"/>
  <c r="R75" i="29"/>
  <c r="R126" i="29"/>
  <c r="R138" i="29"/>
  <c r="R247" i="29"/>
  <c r="R294" i="29"/>
  <c r="R205" i="29"/>
  <c r="R160" i="29"/>
  <c r="R242" i="29"/>
  <c r="R199" i="29"/>
  <c r="R61" i="29"/>
  <c r="R12" i="29"/>
  <c r="R261" i="29"/>
  <c r="R114" i="29"/>
  <c r="R164" i="29"/>
  <c r="R229" i="29"/>
  <c r="R220" i="29"/>
  <c r="R65" i="29"/>
  <c r="R203" i="29"/>
  <c r="R250" i="29"/>
  <c r="R38" i="29"/>
  <c r="R224" i="29"/>
  <c r="R158" i="29"/>
  <c r="R9" i="29"/>
  <c r="R259" i="29"/>
  <c r="R115" i="29"/>
  <c r="R264" i="29"/>
  <c r="R147" i="29"/>
  <c r="R230" i="29"/>
  <c r="R78" i="29"/>
  <c r="R135" i="29"/>
  <c r="R139" i="29"/>
  <c r="R133" i="29"/>
  <c r="R285" i="29"/>
  <c r="R97" i="29"/>
  <c r="R200" i="29"/>
  <c r="R46" i="29"/>
  <c r="R184" i="29"/>
  <c r="R32" i="29"/>
  <c r="R234" i="29"/>
  <c r="R74" i="29"/>
  <c r="R40" i="29"/>
  <c r="R101" i="29"/>
  <c r="R128" i="29"/>
  <c r="R270" i="29"/>
  <c r="R110" i="29"/>
  <c r="R79" i="29"/>
  <c r="R268" i="29"/>
  <c r="R85" i="29"/>
  <c r="R249" i="29"/>
  <c r="R62" i="29"/>
  <c r="N39" i="29"/>
  <c r="N222" i="29"/>
  <c r="N174" i="29"/>
  <c r="N112" i="29"/>
  <c r="N136" i="29"/>
  <c r="N129" i="29"/>
  <c r="N29" i="29"/>
  <c r="N121" i="29"/>
  <c r="N170" i="29"/>
  <c r="N15" i="29"/>
  <c r="N118" i="29"/>
  <c r="N108" i="29"/>
  <c r="N150" i="29"/>
  <c r="N63" i="29"/>
  <c r="N153" i="29"/>
  <c r="N175" i="29"/>
  <c r="N90" i="29"/>
  <c r="N255" i="29"/>
  <c r="N278" i="29"/>
  <c r="N155" i="29"/>
  <c r="N73" i="29"/>
  <c r="N25" i="29"/>
  <c r="N149" i="29"/>
  <c r="N64" i="29"/>
  <c r="N116" i="29"/>
  <c r="N192" i="29"/>
  <c r="N167" i="29"/>
  <c r="N287" i="29"/>
  <c r="N169" i="29"/>
  <c r="N233" i="29"/>
  <c r="N197" i="29"/>
  <c r="N49" i="29"/>
  <c r="N10" i="29"/>
  <c r="N248" i="29"/>
  <c r="N125" i="29"/>
  <c r="N45" i="29"/>
  <c r="N186" i="29"/>
  <c r="N276" i="29"/>
  <c r="N295" i="29"/>
  <c r="N72" i="29"/>
  <c r="N98" i="29"/>
  <c r="N50" i="29"/>
  <c r="N21" i="29"/>
  <c r="N165" i="29"/>
  <c r="N221" i="29"/>
  <c r="N107" i="29"/>
  <c r="N254" i="29"/>
  <c r="N76" i="29"/>
  <c r="N41" i="29"/>
  <c r="N286" i="29"/>
  <c r="N283" i="29"/>
  <c r="N123" i="29"/>
  <c r="N70" i="29"/>
  <c r="N282" i="29"/>
  <c r="N196" i="29"/>
  <c r="N141" i="29"/>
  <c r="N162" i="29"/>
  <c r="N258" i="29"/>
  <c r="N193" i="29"/>
  <c r="N272" i="29"/>
  <c r="N42" i="29"/>
  <c r="N239" i="29"/>
  <c r="N243" i="29"/>
  <c r="N176" i="29"/>
  <c r="N84" i="29"/>
  <c r="N47" i="29"/>
  <c r="N67" i="29"/>
  <c r="N55" i="29"/>
  <c r="N292" i="29"/>
  <c r="N212" i="29"/>
  <c r="N280" i="29"/>
  <c r="N89" i="29"/>
  <c r="N173" i="29"/>
  <c r="N33" i="29"/>
  <c r="N204" i="29"/>
  <c r="N209" i="29"/>
  <c r="N293" i="29"/>
  <c r="N182" i="29"/>
  <c r="N13" i="29"/>
  <c r="N262" i="29"/>
  <c r="N157" i="29"/>
  <c r="N210" i="29"/>
  <c r="N82" i="29"/>
  <c r="N81" i="29"/>
  <c r="N58" i="29"/>
  <c r="N18" i="29"/>
  <c r="N94" i="29"/>
  <c r="N179" i="29"/>
  <c r="N5" i="29"/>
  <c r="N296" i="29"/>
  <c r="N36" i="29"/>
  <c r="N246" i="29"/>
  <c r="N260" i="29"/>
  <c r="N23" i="29"/>
  <c r="N59" i="29"/>
  <c r="N235" i="29"/>
  <c r="N218" i="29"/>
  <c r="N277" i="29"/>
  <c r="N206" i="29"/>
  <c r="N130" i="29"/>
  <c r="N188" i="29"/>
  <c r="N237" i="29"/>
  <c r="N177" i="29"/>
  <c r="N263" i="29"/>
  <c r="N109" i="29"/>
  <c r="N103" i="29"/>
  <c r="N240" i="29"/>
  <c r="N14" i="29"/>
  <c r="N66" i="29"/>
  <c r="N226" i="29"/>
  <c r="N271" i="29"/>
  <c r="N201" i="29"/>
  <c r="N180" i="29"/>
  <c r="N266" i="29"/>
  <c r="N119" i="29"/>
  <c r="N275" i="29"/>
  <c r="N53" i="29"/>
  <c r="N99" i="29"/>
  <c r="N159" i="29"/>
  <c r="N140" i="29"/>
  <c r="N145" i="29"/>
  <c r="N87" i="29"/>
  <c r="N171" i="29"/>
  <c r="N17" i="29"/>
  <c r="N183" i="29"/>
  <c r="N127" i="29"/>
  <c r="N236" i="29"/>
  <c r="N291" i="29"/>
  <c r="N274" i="29"/>
  <c r="N214" i="29"/>
  <c r="N225" i="29"/>
  <c r="N244" i="29"/>
  <c r="N83" i="29"/>
  <c r="N178" i="29"/>
  <c r="N231" i="29"/>
  <c r="N290" i="29"/>
  <c r="N8" i="29"/>
  <c r="N251" i="29"/>
  <c r="N297" i="29"/>
  <c r="N106" i="29"/>
  <c r="N20" i="29"/>
  <c r="N22" i="29"/>
  <c r="N289" i="29"/>
  <c r="N267" i="29"/>
  <c r="N4" i="29"/>
  <c r="N131" i="29"/>
  <c r="N208" i="29"/>
  <c r="N198" i="29"/>
  <c r="N60" i="29"/>
  <c r="N100" i="29"/>
  <c r="N190" i="29"/>
  <c r="N195" i="29"/>
  <c r="N117" i="29"/>
  <c r="N11" i="29"/>
  <c r="N273" i="29"/>
  <c r="N71" i="29"/>
  <c r="N151" i="29"/>
  <c r="N132" i="29"/>
  <c r="N245" i="29"/>
  <c r="N16" i="29"/>
  <c r="N211" i="29"/>
  <c r="N44" i="29"/>
  <c r="N134" i="29"/>
  <c r="N30" i="29"/>
  <c r="N88" i="29"/>
  <c r="N187" i="29"/>
  <c r="N166" i="29"/>
  <c r="N156" i="29"/>
  <c r="N219" i="29"/>
  <c r="N56" i="29"/>
  <c r="N281" i="29"/>
  <c r="N102" i="29"/>
  <c r="N93" i="29"/>
  <c r="N202" i="29"/>
  <c r="N207" i="29"/>
  <c r="N37" i="29"/>
  <c r="N241" i="29"/>
  <c r="N223" i="29"/>
  <c r="N144" i="29"/>
  <c r="N24" i="29"/>
  <c r="N6" i="29"/>
  <c r="N28" i="29"/>
  <c r="N288" i="29"/>
  <c r="N148" i="29"/>
  <c r="N34" i="29"/>
  <c r="N213" i="29"/>
  <c r="N228" i="29"/>
  <c r="N77" i="29"/>
  <c r="N152" i="29"/>
  <c r="N91" i="29"/>
  <c r="N137" i="29"/>
  <c r="N86" i="29"/>
  <c r="N252" i="29"/>
  <c r="N54" i="29"/>
  <c r="N168" i="29"/>
  <c r="N120" i="29"/>
  <c r="N227" i="29"/>
  <c r="N68" i="29"/>
  <c r="N92" i="29"/>
  <c r="N48" i="29"/>
  <c r="N253" i="29"/>
  <c r="N105" i="29"/>
  <c r="N69" i="29"/>
  <c r="N191" i="29"/>
  <c r="N232" i="29"/>
  <c r="N257" i="29"/>
  <c r="N215" i="29"/>
  <c r="N142" i="29"/>
  <c r="N7" i="29"/>
  <c r="N216" i="29"/>
  <c r="N26" i="29"/>
  <c r="N52" i="29"/>
  <c r="N172" i="29"/>
  <c r="N51" i="29"/>
  <c r="N124" i="29"/>
  <c r="N122" i="29"/>
  <c r="N143" i="29"/>
  <c r="N279" i="29"/>
  <c r="N185" i="29"/>
  <c r="N96" i="29"/>
  <c r="N265" i="29"/>
  <c r="N31" i="29"/>
  <c r="N104" i="29"/>
  <c r="N189" i="29"/>
  <c r="N111" i="29"/>
  <c r="N146" i="29"/>
  <c r="N80" i="29"/>
  <c r="N95" i="29"/>
  <c r="N194" i="29"/>
  <c r="N217" i="29"/>
  <c r="N27" i="29"/>
  <c r="N19" i="29"/>
  <c r="N154" i="29"/>
  <c r="N161" i="29"/>
  <c r="N43" i="29"/>
  <c r="N3" i="29"/>
  <c r="N238" i="29"/>
  <c r="N284" i="29"/>
  <c r="N35" i="29"/>
  <c r="N57" i="29"/>
  <c r="N181" i="29"/>
  <c r="N113" i="29"/>
  <c r="N163" i="29"/>
  <c r="N269" i="29"/>
  <c r="N256" i="29"/>
  <c r="N75" i="29"/>
  <c r="N126" i="29"/>
  <c r="N138" i="29"/>
  <c r="N247" i="29"/>
  <c r="N294" i="29"/>
  <c r="N205" i="29"/>
  <c r="N160" i="29"/>
  <c r="N242" i="29"/>
  <c r="N199" i="29"/>
  <c r="N61" i="29"/>
  <c r="N12" i="29"/>
  <c r="N261" i="29"/>
  <c r="N114" i="29"/>
  <c r="N164" i="29"/>
  <c r="N229" i="29"/>
  <c r="N220" i="29"/>
  <c r="N65" i="29"/>
  <c r="N203" i="29"/>
  <c r="N250" i="29"/>
  <c r="N38" i="29"/>
  <c r="N224" i="29"/>
  <c r="N158" i="29"/>
  <c r="N9" i="29"/>
  <c r="N259" i="29"/>
  <c r="N115" i="29"/>
  <c r="N264" i="29"/>
  <c r="N147" i="29"/>
  <c r="N230" i="29"/>
  <c r="N78" i="29"/>
  <c r="N135" i="29"/>
  <c r="N139" i="29"/>
  <c r="N133" i="29"/>
  <c r="N285" i="29"/>
  <c r="N97" i="29"/>
  <c r="N200" i="29"/>
  <c r="N46" i="29"/>
  <c r="N184" i="29"/>
  <c r="N32" i="29"/>
  <c r="N234" i="29"/>
  <c r="N74" i="29"/>
  <c r="N40" i="29"/>
  <c r="N101" i="29"/>
  <c r="N128" i="29"/>
  <c r="N270" i="29"/>
  <c r="N110" i="29"/>
  <c r="N79" i="29"/>
  <c r="N268" i="29"/>
  <c r="N85" i="29"/>
  <c r="N249" i="29"/>
  <c r="N62" i="29"/>
  <c r="J39" i="29"/>
  <c r="J222" i="29"/>
  <c r="J174" i="29"/>
  <c r="J112" i="29"/>
  <c r="J136" i="29"/>
  <c r="J129" i="29"/>
  <c r="J29" i="29"/>
  <c r="J121" i="29"/>
  <c r="J170" i="29"/>
  <c r="J15" i="29"/>
  <c r="J118" i="29"/>
  <c r="J108" i="29"/>
  <c r="J150" i="29"/>
  <c r="J63" i="29"/>
  <c r="J153" i="29"/>
  <c r="J175" i="29"/>
  <c r="J90" i="29"/>
  <c r="J255" i="29"/>
  <c r="J278" i="29"/>
  <c r="J155" i="29"/>
  <c r="J73" i="29"/>
  <c r="J25" i="29"/>
  <c r="J149" i="29"/>
  <c r="J64" i="29"/>
  <c r="J116" i="29"/>
  <c r="J192" i="29"/>
  <c r="J167" i="29"/>
  <c r="J287" i="29"/>
  <c r="J169" i="29"/>
  <c r="J233" i="29"/>
  <c r="J197" i="29"/>
  <c r="J49" i="29"/>
  <c r="J10" i="29"/>
  <c r="J248" i="29"/>
  <c r="J125" i="29"/>
  <c r="J45" i="29"/>
  <c r="J186" i="29"/>
  <c r="J276" i="29"/>
  <c r="J295" i="29"/>
  <c r="J72" i="29"/>
  <c r="J98" i="29"/>
  <c r="J50" i="29"/>
  <c r="J21" i="29"/>
  <c r="J165" i="29"/>
  <c r="J221" i="29"/>
  <c r="J107" i="29"/>
  <c r="J254" i="29"/>
  <c r="J76" i="29"/>
  <c r="J41" i="29"/>
  <c r="J286" i="29"/>
  <c r="J283" i="29"/>
  <c r="J123" i="29"/>
  <c r="J70" i="29"/>
  <c r="J282" i="29"/>
  <c r="J196" i="29"/>
  <c r="J141" i="29"/>
  <c r="J162" i="29"/>
  <c r="J258" i="29"/>
  <c r="J193" i="29"/>
  <c r="J272" i="29"/>
  <c r="J42" i="29"/>
  <c r="J239" i="29"/>
  <c r="J243" i="29"/>
  <c r="J176" i="29"/>
  <c r="J84" i="29"/>
  <c r="J47" i="29"/>
  <c r="J67" i="29"/>
  <c r="J55" i="29"/>
  <c r="J292" i="29"/>
  <c r="J212" i="29"/>
  <c r="J280" i="29"/>
  <c r="J89" i="29"/>
  <c r="J173" i="29"/>
  <c r="J33" i="29"/>
  <c r="J204" i="29"/>
  <c r="J209" i="29"/>
  <c r="J293" i="29"/>
  <c r="J182" i="29"/>
  <c r="J13" i="29"/>
  <c r="J262" i="29"/>
  <c r="J157" i="29"/>
  <c r="J210" i="29"/>
  <c r="J82" i="29"/>
  <c r="J81" i="29"/>
  <c r="J58" i="29"/>
  <c r="J18" i="29"/>
  <c r="J94" i="29"/>
  <c r="J179" i="29"/>
  <c r="J5" i="29"/>
  <c r="J296" i="29"/>
  <c r="J36" i="29"/>
  <c r="J246" i="29"/>
  <c r="J260" i="29"/>
  <c r="J23" i="29"/>
  <c r="J59" i="29"/>
  <c r="J235" i="29"/>
  <c r="J218" i="29"/>
  <c r="J277" i="29"/>
  <c r="J206" i="29"/>
  <c r="J130" i="29"/>
  <c r="J188" i="29"/>
  <c r="J237" i="29"/>
  <c r="J177" i="29"/>
  <c r="J263" i="29"/>
  <c r="J109" i="29"/>
  <c r="J103" i="29"/>
  <c r="J240" i="29"/>
  <c r="J14" i="29"/>
  <c r="J66" i="29"/>
  <c r="J226" i="29"/>
  <c r="J271" i="29"/>
  <c r="J201" i="29"/>
  <c r="J180" i="29"/>
  <c r="J266" i="29"/>
  <c r="J119" i="29"/>
  <c r="J275" i="29"/>
  <c r="J53" i="29"/>
  <c r="J99" i="29"/>
  <c r="J159" i="29"/>
  <c r="J140" i="29"/>
  <c r="J145" i="29"/>
  <c r="J87" i="29"/>
  <c r="J171" i="29"/>
  <c r="J17" i="29"/>
  <c r="J183" i="29"/>
  <c r="J127" i="29"/>
  <c r="J236" i="29"/>
  <c r="J291" i="29"/>
  <c r="J274" i="29"/>
  <c r="J214" i="29"/>
  <c r="J225" i="29"/>
  <c r="J244" i="29"/>
  <c r="J83" i="29"/>
  <c r="J178" i="29"/>
  <c r="J231" i="29"/>
  <c r="J290" i="29"/>
  <c r="J8" i="29"/>
  <c r="J251" i="29"/>
  <c r="J297" i="29"/>
  <c r="J106" i="29"/>
  <c r="J20" i="29"/>
  <c r="J22" i="29"/>
  <c r="J289" i="29"/>
  <c r="J267" i="29"/>
  <c r="J4" i="29"/>
  <c r="J131" i="29"/>
  <c r="J208" i="29"/>
  <c r="J198" i="29"/>
  <c r="J60" i="29"/>
  <c r="J100" i="29"/>
  <c r="J190" i="29"/>
  <c r="J195" i="29"/>
  <c r="J117" i="29"/>
  <c r="J11" i="29"/>
  <c r="J273" i="29"/>
  <c r="J71" i="29"/>
  <c r="J151" i="29"/>
  <c r="J132" i="29"/>
  <c r="J245" i="29"/>
  <c r="J16" i="29"/>
  <c r="J211" i="29"/>
  <c r="J44" i="29"/>
  <c r="J134" i="29"/>
  <c r="J30" i="29"/>
  <c r="J88" i="29"/>
  <c r="J187" i="29"/>
  <c r="J166" i="29"/>
  <c r="J156" i="29"/>
  <c r="J219" i="29"/>
  <c r="J56" i="29"/>
  <c r="J281" i="29"/>
  <c r="J102" i="29"/>
  <c r="J93" i="29"/>
  <c r="J202" i="29"/>
  <c r="J207" i="29"/>
  <c r="J37" i="29"/>
  <c r="J241" i="29"/>
  <c r="J223" i="29"/>
  <c r="J144" i="29"/>
  <c r="J24" i="29"/>
  <c r="J6" i="29"/>
  <c r="J28" i="29"/>
  <c r="J288" i="29"/>
  <c r="J148" i="29"/>
  <c r="J34" i="29"/>
  <c r="J213" i="29"/>
  <c r="J228" i="29"/>
  <c r="J77" i="29"/>
  <c r="J152" i="29"/>
  <c r="J91" i="29"/>
  <c r="J137" i="29"/>
  <c r="J86" i="29"/>
  <c r="J252" i="29"/>
  <c r="J54" i="29"/>
  <c r="J168" i="29"/>
  <c r="J120" i="29"/>
  <c r="J227" i="29"/>
  <c r="J68" i="29"/>
  <c r="J92" i="29"/>
  <c r="J48" i="29"/>
  <c r="J253" i="29"/>
  <c r="J105" i="29"/>
  <c r="J69" i="29"/>
  <c r="J191" i="29"/>
  <c r="J232" i="29"/>
  <c r="J257" i="29"/>
  <c r="J215" i="29"/>
  <c r="J142" i="29"/>
  <c r="J7" i="29"/>
  <c r="J216" i="29"/>
  <c r="J26" i="29"/>
  <c r="J52" i="29"/>
  <c r="J172" i="29"/>
  <c r="J51" i="29"/>
  <c r="J124" i="29"/>
  <c r="J122" i="29"/>
  <c r="J143" i="29"/>
  <c r="J279" i="29"/>
  <c r="J185" i="29"/>
  <c r="J96" i="29"/>
  <c r="J265" i="29"/>
  <c r="J31" i="29"/>
  <c r="J104" i="29"/>
  <c r="J189" i="29"/>
  <c r="J111" i="29"/>
  <c r="J146" i="29"/>
  <c r="J80" i="29"/>
  <c r="J95" i="29"/>
  <c r="J194" i="29"/>
  <c r="J217" i="29"/>
  <c r="J27" i="29"/>
  <c r="J19" i="29"/>
  <c r="J154" i="29"/>
  <c r="J161" i="29"/>
  <c r="J43" i="29"/>
  <c r="J3" i="29"/>
  <c r="J238" i="29"/>
  <c r="J284" i="29"/>
  <c r="J35" i="29"/>
  <c r="J57" i="29"/>
  <c r="J181" i="29"/>
  <c r="J113" i="29"/>
  <c r="J163" i="29"/>
  <c r="J269" i="29"/>
  <c r="J256" i="29"/>
  <c r="J75" i="29"/>
  <c r="J126" i="29"/>
  <c r="J138" i="29"/>
  <c r="J247" i="29"/>
  <c r="J294" i="29"/>
  <c r="J205" i="29"/>
  <c r="J160" i="29"/>
  <c r="J242" i="29"/>
  <c r="J199" i="29"/>
  <c r="J61" i="29"/>
  <c r="J12" i="29"/>
  <c r="J261" i="29"/>
  <c r="J114" i="29"/>
  <c r="J164" i="29"/>
  <c r="J229" i="29"/>
  <c r="J220" i="29"/>
  <c r="J65" i="29"/>
  <c r="J203" i="29"/>
  <c r="J250" i="29"/>
  <c r="J38" i="29"/>
  <c r="J224" i="29"/>
  <c r="J158" i="29"/>
  <c r="J9" i="29"/>
  <c r="J259" i="29"/>
  <c r="J115" i="29"/>
  <c r="J264" i="29"/>
  <c r="J147" i="29"/>
  <c r="J230" i="29"/>
  <c r="J78" i="29"/>
  <c r="J135" i="29"/>
  <c r="J139" i="29"/>
  <c r="J133" i="29"/>
  <c r="J285" i="29"/>
  <c r="J97" i="29"/>
  <c r="J200" i="29"/>
  <c r="J46" i="29"/>
  <c r="J184" i="29"/>
  <c r="J32" i="29"/>
  <c r="J234" i="29"/>
  <c r="J74" i="29"/>
  <c r="J40" i="29"/>
  <c r="J101" i="29"/>
  <c r="J128" i="29"/>
  <c r="J270" i="29"/>
  <c r="J110" i="29"/>
  <c r="J79" i="29"/>
  <c r="J268" i="29"/>
  <c r="J85" i="29"/>
  <c r="J249" i="29"/>
  <c r="J62" i="29"/>
  <c r="H29" i="49"/>
  <c r="I29" i="49"/>
  <c r="J29" i="49" s="1"/>
  <c r="H28" i="49"/>
  <c r="I28" i="49"/>
  <c r="J28" i="49"/>
  <c r="H27" i="49"/>
  <c r="I27" i="49" s="1"/>
  <c r="J27" i="49" s="1"/>
  <c r="H26" i="49"/>
  <c r="I26" i="49"/>
  <c r="J26" i="49" s="1"/>
  <c r="H25" i="49"/>
  <c r="I25" i="49" s="1"/>
  <c r="J25" i="49" s="1"/>
  <c r="H24" i="49"/>
  <c r="I24" i="49" s="1"/>
  <c r="J24" i="49" s="1"/>
  <c r="H23" i="49"/>
  <c r="I23" i="49" s="1"/>
  <c r="J23" i="49" s="1"/>
  <c r="H22" i="49"/>
  <c r="I22" i="49" s="1"/>
  <c r="J22" i="49" s="1"/>
  <c r="H21" i="49"/>
  <c r="I21" i="49"/>
  <c r="J21" i="49" s="1"/>
  <c r="H20" i="49"/>
  <c r="I20" i="49" s="1"/>
  <c r="J20" i="49"/>
  <c r="H19" i="49"/>
  <c r="I19" i="49" s="1"/>
  <c r="J19" i="49" s="1"/>
  <c r="H18" i="49"/>
  <c r="I18" i="49" s="1"/>
  <c r="J18" i="49" s="1"/>
  <c r="H17" i="49"/>
  <c r="I17" i="49" s="1"/>
  <c r="J17" i="49" s="1"/>
  <c r="H16" i="49"/>
  <c r="I16" i="49" s="1"/>
  <c r="J16" i="49" s="1"/>
  <c r="H15" i="49"/>
  <c r="I15" i="49" s="1"/>
  <c r="J15" i="49" s="1"/>
  <c r="H14" i="49"/>
  <c r="I14" i="49" s="1"/>
  <c r="J14" i="49" s="1"/>
  <c r="H13" i="49"/>
  <c r="I13" i="49"/>
  <c r="J13" i="49" s="1"/>
  <c r="H12" i="49"/>
  <c r="I12" i="49" s="1"/>
  <c r="J12" i="49" s="1"/>
  <c r="H11" i="49"/>
  <c r="I11" i="49" s="1"/>
  <c r="J11" i="49" s="1"/>
  <c r="H10" i="49"/>
  <c r="I10" i="49" s="1"/>
  <c r="J10" i="49" s="1"/>
  <c r="H9" i="49"/>
  <c r="I9" i="49" s="1"/>
  <c r="J9" i="49" s="1"/>
  <c r="G29" i="49"/>
  <c r="G28" i="49"/>
  <c r="G27" i="49"/>
  <c r="G26" i="49"/>
  <c r="G25" i="49"/>
  <c r="G24" i="49"/>
  <c r="G23" i="49"/>
  <c r="G22" i="49"/>
  <c r="G21" i="49"/>
  <c r="G20" i="49"/>
  <c r="G19" i="49"/>
  <c r="G18" i="49"/>
  <c r="G17" i="49"/>
  <c r="G16" i="49"/>
  <c r="G15" i="49"/>
  <c r="G14" i="49"/>
  <c r="G13" i="49"/>
  <c r="G12" i="49"/>
  <c r="G11" i="49"/>
  <c r="G10" i="49"/>
  <c r="G9" i="49"/>
  <c r="I2" i="59" l="1"/>
  <c r="FY262" i="58"/>
  <c r="FY232" i="58"/>
  <c r="FY236" i="58"/>
  <c r="FY23" i="58"/>
  <c r="DG192" i="58"/>
  <c r="DG166" i="58"/>
  <c r="DG69" i="58"/>
  <c r="DG213" i="58"/>
  <c r="DG155" i="58"/>
  <c r="DG50" i="58"/>
  <c r="FY50" i="58" s="1"/>
  <c r="FY130" i="58"/>
  <c r="FY247" i="58"/>
  <c r="DG172" i="58"/>
  <c r="DG283" i="58"/>
  <c r="FY283" i="58" s="1"/>
  <c r="DG138" i="58"/>
  <c r="DG85" i="58"/>
  <c r="FY85" i="58" s="1"/>
  <c r="DG22" i="58"/>
  <c r="DG4" i="58"/>
  <c r="FY4" i="58" s="1"/>
  <c r="DG234" i="58"/>
  <c r="DG167" i="58"/>
  <c r="DG89" i="58"/>
  <c r="DG102" i="58"/>
  <c r="DG289" i="58"/>
  <c r="FY289" i="58" s="1"/>
  <c r="DG165" i="58"/>
  <c r="DG60" i="58"/>
  <c r="FY60" i="58" s="1"/>
  <c r="DG168" i="58"/>
  <c r="FY168" i="58" s="1"/>
  <c r="DG116" i="58"/>
  <c r="DG153" i="58"/>
  <c r="DG260" i="58"/>
  <c r="FY260" i="58" s="1"/>
  <c r="DG86" i="58"/>
  <c r="DG62" i="58"/>
  <c r="DG87" i="58"/>
  <c r="DG149" i="58"/>
  <c r="FY149" i="58" s="1"/>
  <c r="FY190" i="58"/>
  <c r="FY6" i="58"/>
  <c r="FY80" i="58"/>
  <c r="FY253" i="58"/>
  <c r="FY65" i="58"/>
  <c r="FY27" i="58"/>
  <c r="FY29" i="58"/>
  <c r="FY47" i="58"/>
  <c r="FY201" i="58"/>
  <c r="FY284" i="58"/>
  <c r="DG127" i="58"/>
  <c r="DG221" i="58"/>
  <c r="FY221" i="58" s="1"/>
  <c r="DG228" i="58"/>
  <c r="DG41" i="58"/>
  <c r="DG214" i="58"/>
  <c r="FY279" i="58"/>
  <c r="FY129" i="58"/>
  <c r="FY235" i="58"/>
  <c r="FY238" i="58"/>
  <c r="FY31" i="58"/>
  <c r="DG100" i="58"/>
  <c r="FY242" i="58"/>
  <c r="FY45" i="58"/>
  <c r="FY82" i="58"/>
  <c r="FY121" i="58"/>
  <c r="FY216" i="58"/>
  <c r="FY181" i="58"/>
  <c r="FY228" i="58"/>
  <c r="FY110" i="58"/>
  <c r="FY12" i="58"/>
  <c r="FY164" i="58"/>
  <c r="FY56" i="58"/>
  <c r="FY10" i="58"/>
  <c r="FY38" i="58"/>
  <c r="FY115" i="58"/>
  <c r="FY72" i="58"/>
  <c r="DG140" i="58"/>
  <c r="DG20" i="58"/>
  <c r="DG117" i="58"/>
  <c r="DG61" i="58"/>
  <c r="DG170" i="58"/>
  <c r="FY170" i="58" s="1"/>
  <c r="DG211" i="58"/>
  <c r="DG220" i="58"/>
  <c r="FY220" i="58" s="1"/>
  <c r="DG196" i="58"/>
  <c r="FY196" i="58" s="1"/>
  <c r="DG278" i="58"/>
  <c r="DG36" i="58"/>
  <c r="DG197" i="58"/>
  <c r="DG142" i="58"/>
  <c r="FY142" i="58" s="1"/>
  <c r="FY90" i="58"/>
  <c r="FY165" i="58"/>
  <c r="FY240" i="58"/>
  <c r="FY215" i="58"/>
  <c r="FY125" i="58"/>
  <c r="FY199" i="58"/>
  <c r="FY66" i="58"/>
  <c r="FY151" i="58"/>
  <c r="FY54" i="58"/>
  <c r="FY193" i="58"/>
  <c r="FY217" i="58"/>
  <c r="FY249" i="58"/>
  <c r="FY252" i="58"/>
  <c r="FY152" i="58"/>
  <c r="FY187" i="58"/>
  <c r="FY97" i="58"/>
  <c r="DG139" i="58"/>
  <c r="FY139" i="58" s="1"/>
  <c r="DG179" i="58"/>
  <c r="FY179" i="58" s="1"/>
  <c r="DG114" i="58"/>
  <c r="FY114" i="58" s="1"/>
  <c r="DG57" i="58"/>
  <c r="FY123" i="58"/>
  <c r="FY157" i="58"/>
  <c r="FY161" i="58"/>
  <c r="FY95" i="58"/>
  <c r="FY44" i="58"/>
  <c r="FY177" i="58"/>
  <c r="FY118" i="58"/>
  <c r="FY41" i="58"/>
  <c r="FY166" i="58"/>
  <c r="FY224" i="58"/>
  <c r="FY248" i="58"/>
  <c r="FY209" i="58"/>
  <c r="FY214" i="58"/>
  <c r="FY102" i="58"/>
  <c r="FY135" i="58"/>
  <c r="FY230" i="58"/>
  <c r="FY231" i="58"/>
  <c r="FY162" i="58"/>
  <c r="FY98" i="58"/>
  <c r="FY63" i="58"/>
  <c r="FY156" i="58"/>
  <c r="DG279" i="58"/>
  <c r="DG112" i="58"/>
  <c r="DG267" i="58"/>
  <c r="DG14" i="58"/>
  <c r="FY14" i="58" s="1"/>
  <c r="DG30" i="58"/>
  <c r="FY30" i="58" s="1"/>
  <c r="DG7" i="58"/>
  <c r="DG269" i="58"/>
  <c r="FY269" i="58" s="1"/>
  <c r="FY71" i="58"/>
  <c r="FY180" i="58"/>
  <c r="FY182" i="58"/>
  <c r="X213" i="58"/>
  <c r="FY213" i="58" s="1"/>
  <c r="X183" i="58"/>
  <c r="FY183" i="58" s="1"/>
  <c r="X68" i="58"/>
  <c r="FY68" i="58" s="1"/>
  <c r="FY35" i="58"/>
  <c r="FY28" i="58"/>
  <c r="FY20" i="58"/>
  <c r="FY93" i="58"/>
  <c r="FY167" i="58"/>
  <c r="FY32" i="58"/>
  <c r="FY104" i="58"/>
  <c r="FY122" i="58"/>
  <c r="FY288" i="58"/>
  <c r="FY294" i="58"/>
  <c r="FY204" i="58"/>
  <c r="FY134" i="58"/>
  <c r="FY163" i="58"/>
  <c r="X137" i="58"/>
  <c r="FY137" i="58" s="1"/>
  <c r="X91" i="58"/>
  <c r="FY91" i="58" s="1"/>
  <c r="X144" i="58"/>
  <c r="FY144" i="58" s="1"/>
  <c r="X265" i="58"/>
  <c r="FY265" i="58" s="1"/>
  <c r="X94" i="58"/>
  <c r="FY94" i="58" s="1"/>
  <c r="X124" i="58"/>
  <c r="FY124" i="58" s="1"/>
  <c r="X271" i="58"/>
  <c r="FY271" i="58" s="1"/>
  <c r="X197" i="58"/>
  <c r="FY197" i="58" s="1"/>
  <c r="X138" i="58"/>
  <c r="FY138" i="58" s="1"/>
  <c r="X87" i="58"/>
  <c r="FY87" i="58" s="1"/>
  <c r="FY55" i="58"/>
  <c r="FY184" i="58"/>
  <c r="FY59" i="58"/>
  <c r="FY272" i="58"/>
  <c r="FY188" i="58"/>
  <c r="FY108" i="58"/>
  <c r="FY76" i="58"/>
  <c r="FY225" i="58"/>
  <c r="FY116" i="58"/>
  <c r="FY203" i="58"/>
  <c r="FY73" i="58"/>
  <c r="FY22" i="58"/>
  <c r="FY292" i="58"/>
  <c r="FY223" i="58"/>
  <c r="FY67" i="58"/>
  <c r="FY296" i="58"/>
  <c r="X251" i="58"/>
  <c r="FY251" i="58" s="1"/>
  <c r="X219" i="58"/>
  <c r="FY219" i="58" s="1"/>
  <c r="X61" i="58"/>
  <c r="FY61" i="58" s="1"/>
  <c r="X112" i="58"/>
  <c r="FY112" i="58" s="1"/>
  <c r="X290" i="58"/>
  <c r="FY290" i="58" s="1"/>
  <c r="X285" i="58"/>
  <c r="FY285" i="58" s="1"/>
  <c r="X17" i="58"/>
  <c r="FY17" i="58" s="1"/>
  <c r="X273" i="58"/>
  <c r="FY273" i="58" s="1"/>
  <c r="X147" i="58"/>
  <c r="FY147" i="58" s="1"/>
  <c r="X57" i="58"/>
  <c r="FY57" i="58" s="1"/>
  <c r="X278" i="58"/>
  <c r="FY278" i="58" s="1"/>
  <c r="X7" i="58"/>
  <c r="X120" i="58"/>
  <c r="FY120" i="58" s="1"/>
  <c r="X26" i="58"/>
  <c r="FY26" i="58" s="1"/>
  <c r="X141" i="58"/>
  <c r="FY141" i="58" s="1"/>
  <c r="X173" i="58"/>
  <c r="FY173" i="58" s="1"/>
  <c r="X37" i="58"/>
  <c r="FY37" i="58" s="1"/>
  <c r="X8" i="58"/>
  <c r="FY8" i="58" s="1"/>
  <c r="X210" i="58"/>
  <c r="FY210" i="58" s="1"/>
  <c r="X212" i="58"/>
  <c r="FY212" i="58" s="1"/>
  <c r="X155" i="58"/>
  <c r="FY155" i="58" s="1"/>
  <c r="FY39" i="58"/>
  <c r="FY254" i="58"/>
  <c r="FY126" i="58"/>
  <c r="FY172" i="58"/>
  <c r="FY51" i="58"/>
  <c r="FY207" i="58"/>
  <c r="FY258" i="58"/>
  <c r="FY103" i="58"/>
  <c r="FY128" i="58"/>
  <c r="FY267" i="58"/>
  <c r="FY74" i="58"/>
  <c r="FY24" i="58"/>
  <c r="FY192" i="58"/>
  <c r="FY36" i="58"/>
  <c r="FY106" i="58"/>
  <c r="FY174" i="58"/>
  <c r="FY189" i="58"/>
  <c r="FY291" i="58"/>
  <c r="FY88" i="58"/>
  <c r="FY96" i="58"/>
  <c r="FY92" i="58"/>
  <c r="FY257" i="58"/>
  <c r="X117" i="58"/>
  <c r="FY117" i="58" s="1"/>
  <c r="X194" i="58"/>
  <c r="FY194" i="58" s="1"/>
  <c r="X202" i="58"/>
  <c r="FY202" i="58" s="1"/>
  <c r="X140" i="58"/>
  <c r="FY140" i="58" s="1"/>
  <c r="X245" i="58"/>
  <c r="FY245" i="58" s="1"/>
  <c r="X206" i="58"/>
  <c r="FY206" i="58" s="1"/>
  <c r="X70" i="58"/>
  <c r="FY70" i="58" s="1"/>
  <c r="X211" i="58"/>
  <c r="FY211" i="58" s="1"/>
  <c r="X293" i="58"/>
  <c r="FY293" i="58" s="1"/>
  <c r="X48" i="58"/>
  <c r="FY48" i="58" s="1"/>
  <c r="X205" i="58"/>
  <c r="FY205" i="58" s="1"/>
  <c r="X244" i="58"/>
  <c r="FY244" i="58" s="1"/>
  <c r="X276" i="58"/>
  <c r="FY276" i="58" s="1"/>
  <c r="X21" i="58"/>
  <c r="FY21" i="58" s="1"/>
  <c r="X146" i="58"/>
  <c r="FY146" i="58" s="1"/>
  <c r="X237" i="58"/>
  <c r="FY237" i="58" s="1"/>
  <c r="X42" i="58"/>
  <c r="FY42" i="58" s="1"/>
  <c r="X15" i="58"/>
  <c r="FY15" i="58" s="1"/>
  <c r="X86" i="58"/>
  <c r="FY86" i="58" s="1"/>
  <c r="X43" i="58"/>
  <c r="FY43" i="58" s="1"/>
  <c r="X62" i="58"/>
  <c r="FY62" i="58" s="1"/>
  <c r="X186" i="58"/>
  <c r="FY186" i="58" s="1"/>
  <c r="X143" i="58"/>
  <c r="FY143" i="58" s="1"/>
  <c r="FY281" i="58"/>
  <c r="FY148" i="58"/>
  <c r="FY78" i="58"/>
  <c r="FY52" i="58"/>
  <c r="FY19" i="58"/>
  <c r="FY136" i="58"/>
  <c r="FY261" i="58"/>
  <c r="FY255" i="58"/>
  <c r="FY16" i="58"/>
  <c r="FY234" i="58"/>
  <c r="FY9" i="58"/>
  <c r="FY154" i="58"/>
  <c r="FY218" i="58"/>
  <c r="FY127" i="58"/>
  <c r="FY226" i="58"/>
  <c r="FY84" i="58"/>
  <c r="FY69" i="58"/>
  <c r="FY2" i="58"/>
  <c r="FY100" i="58"/>
  <c r="FY239" i="58"/>
  <c r="FY81" i="58"/>
  <c r="FY133" i="58"/>
  <c r="FY198" i="58"/>
  <c r="FY268" i="58"/>
  <c r="FY185" i="58"/>
  <c r="FY159" i="58"/>
  <c r="FY277" i="58"/>
  <c r="FY53" i="58"/>
  <c r="FY5" i="58"/>
  <c r="FY263" i="58"/>
  <c r="FY11" i="58"/>
  <c r="FY195" i="58"/>
  <c r="FY266" i="58"/>
  <c r="FY83" i="58"/>
  <c r="FY274" i="58"/>
  <c r="FY295" i="58"/>
  <c r="FY132" i="58"/>
  <c r="FY176" i="58"/>
  <c r="FY111" i="58"/>
  <c r="FY153" i="58"/>
  <c r="FY89" i="58"/>
  <c r="FY158" i="58"/>
  <c r="FY25" i="58"/>
  <c r="FY256" i="58"/>
  <c r="FY18" i="58"/>
  <c r="FY286" i="58"/>
  <c r="FY241" i="58"/>
  <c r="FY33" i="58"/>
  <c r="FY75" i="58"/>
  <c r="FY109" i="58"/>
  <c r="FY150" i="58"/>
  <c r="FY105" i="58"/>
  <c r="FY145" i="58"/>
  <c r="FY250" i="58"/>
  <c r="FY160" i="58"/>
  <c r="FY3" i="58"/>
  <c r="FY131" i="58"/>
  <c r="FY77" i="58"/>
  <c r="FY264" i="58"/>
  <c r="FY113" i="58"/>
  <c r="FY175" i="58"/>
  <c r="FY169" i="58"/>
  <c r="FY58" i="58"/>
  <c r="FY275" i="58"/>
  <c r="FY34" i="58"/>
  <c r="AA150" i="29"/>
  <c r="AZ150" i="29"/>
  <c r="AZ63" i="29"/>
  <c r="DS63" i="29"/>
  <c r="EG153" i="29"/>
  <c r="AZ90" i="29"/>
  <c r="AZ255" i="29"/>
  <c r="EG278" i="29"/>
  <c r="AZ73" i="29"/>
  <c r="DS25" i="29"/>
  <c r="EG149" i="29"/>
  <c r="AZ116" i="29"/>
  <c r="AZ192" i="29"/>
  <c r="DS192" i="29"/>
  <c r="EG167" i="29"/>
  <c r="EG287" i="29"/>
  <c r="AZ233" i="29"/>
  <c r="AZ197" i="29"/>
  <c r="EG197" i="29"/>
  <c r="EG49" i="29"/>
  <c r="AZ248" i="29"/>
  <c r="AZ125" i="29"/>
  <c r="EG45" i="29"/>
  <c r="AZ186" i="29"/>
  <c r="AZ276" i="29"/>
  <c r="AZ295" i="29"/>
  <c r="EG295" i="29"/>
  <c r="EG72" i="29"/>
  <c r="AZ50" i="29"/>
  <c r="AZ21" i="29"/>
  <c r="EG165" i="29"/>
  <c r="AZ107" i="29"/>
  <c r="DS107" i="29"/>
  <c r="AZ254" i="29"/>
  <c r="EG76" i="29"/>
  <c r="AA41" i="29"/>
  <c r="AZ41" i="29"/>
  <c r="AZ286" i="29"/>
  <c r="AZ283" i="29"/>
  <c r="EG123" i="29"/>
  <c r="AZ282" i="29"/>
  <c r="AA196" i="29"/>
  <c r="AZ196" i="29"/>
  <c r="DD196" i="29"/>
  <c r="AA141" i="29"/>
  <c r="EG141" i="29"/>
  <c r="AA162" i="29"/>
  <c r="AZ162" i="29"/>
  <c r="AZ258" i="29"/>
  <c r="AZ193" i="29"/>
  <c r="DS272" i="29"/>
  <c r="EG272" i="29"/>
  <c r="AZ42" i="29"/>
  <c r="EG42" i="29"/>
  <c r="AZ243" i="29"/>
  <c r="CI243" i="29"/>
  <c r="AZ176" i="29"/>
  <c r="EG176" i="29"/>
  <c r="DS84" i="29"/>
  <c r="EG84" i="29"/>
  <c r="EG47" i="29"/>
  <c r="AZ67" i="29"/>
  <c r="CI67" i="29"/>
  <c r="DD67" i="29"/>
  <c r="AA55" i="29"/>
  <c r="AZ55" i="29"/>
  <c r="DD55" i="29"/>
  <c r="DS55" i="29"/>
  <c r="AZ292" i="29"/>
  <c r="DD292" i="29"/>
  <c r="DS292" i="29"/>
  <c r="EG292" i="29"/>
  <c r="AA280" i="29"/>
  <c r="AZ280" i="29"/>
  <c r="EG280" i="29"/>
  <c r="AZ89" i="29"/>
  <c r="EG89" i="29"/>
  <c r="AA173" i="29"/>
  <c r="DS173" i="29"/>
  <c r="EG173" i="29"/>
  <c r="AA33" i="29"/>
  <c r="EG33" i="29"/>
  <c r="AA204" i="29"/>
  <c r="AZ204" i="29"/>
  <c r="AA209" i="29"/>
  <c r="AZ209" i="29"/>
  <c r="DD209" i="29"/>
  <c r="AA293" i="29"/>
  <c r="AZ293" i="29"/>
  <c r="EG293" i="29"/>
  <c r="AA182" i="29"/>
  <c r="DD182" i="29"/>
  <c r="DS182" i="29"/>
  <c r="EG182" i="29"/>
  <c r="AZ13" i="29"/>
  <c r="CI13" i="29"/>
  <c r="EG13" i="29"/>
  <c r="AA262" i="29"/>
  <c r="AZ262" i="29"/>
  <c r="DS262" i="29"/>
  <c r="EG262" i="29"/>
  <c r="AA157" i="29"/>
  <c r="AZ157" i="29"/>
  <c r="DS157" i="29"/>
  <c r="EG157" i="29"/>
  <c r="AA210" i="29"/>
  <c r="AA82" i="29"/>
  <c r="AZ82" i="29"/>
  <c r="AA81" i="29"/>
  <c r="AZ81" i="29"/>
  <c r="DS81" i="29"/>
  <c r="DD58" i="29"/>
  <c r="EG58" i="29"/>
  <c r="DD18" i="29"/>
  <c r="DS18" i="29"/>
  <c r="EG18" i="29"/>
  <c r="AA94" i="29"/>
  <c r="AZ94" i="29"/>
  <c r="EG94" i="29"/>
  <c r="AA179" i="29"/>
  <c r="AZ179" i="29"/>
  <c r="DS179" i="29"/>
  <c r="AZ5" i="29"/>
  <c r="DS5" i="29"/>
  <c r="EG5" i="29"/>
  <c r="AA296" i="29"/>
  <c r="EG296" i="29"/>
  <c r="AA36" i="29"/>
  <c r="AZ36" i="29"/>
  <c r="CI36" i="29"/>
  <c r="AZ246" i="29"/>
  <c r="DD246" i="29"/>
  <c r="DS246" i="29"/>
  <c r="DD260" i="29"/>
  <c r="DS260" i="29"/>
  <c r="EG260" i="29"/>
  <c r="DS23" i="29"/>
  <c r="AA59" i="29"/>
  <c r="AZ59" i="29"/>
  <c r="AA235" i="29"/>
  <c r="AZ235" i="29"/>
  <c r="EG235" i="29"/>
  <c r="EG218" i="29"/>
  <c r="DD277" i="29"/>
  <c r="EG277" i="29"/>
  <c r="AZ206" i="29"/>
  <c r="AZ130" i="29"/>
  <c r="DS130" i="29"/>
  <c r="AZ188" i="29"/>
  <c r="EG188" i="29"/>
  <c r="EG237" i="29"/>
  <c r="AA177" i="29"/>
  <c r="AZ177" i="29"/>
  <c r="AZ263" i="29"/>
  <c r="DS263" i="29"/>
  <c r="EG263" i="29"/>
  <c r="AZ109" i="29"/>
  <c r="EG109" i="29"/>
  <c r="AA103" i="29"/>
  <c r="EG103" i="29"/>
  <c r="AZ240" i="29"/>
  <c r="AZ14" i="29"/>
  <c r="EG14" i="29"/>
  <c r="EG66" i="29"/>
  <c r="AZ226" i="29"/>
  <c r="EG226" i="29"/>
  <c r="AZ271" i="29"/>
  <c r="AZ183" i="29"/>
  <c r="CI183" i="29"/>
  <c r="V1" i="29"/>
  <c r="EG70" i="29"/>
  <c r="DD272" i="29"/>
  <c r="EH62" i="29"/>
  <c r="EI62" i="29" s="1"/>
  <c r="EH85" i="29"/>
  <c r="EI85" i="29" s="1"/>
  <c r="EH270" i="29"/>
  <c r="EI270" i="29" s="1"/>
  <c r="EH101" i="29"/>
  <c r="EI101" i="29" s="1"/>
  <c r="EH74" i="29"/>
  <c r="EI74" i="29" s="1"/>
  <c r="EH32" i="29"/>
  <c r="EI32" i="29" s="1"/>
  <c r="EH46" i="29"/>
  <c r="EI46" i="29" s="1"/>
  <c r="EH97" i="29"/>
  <c r="EI97" i="29" s="1"/>
  <c r="EH133" i="29"/>
  <c r="EI133" i="29" s="1"/>
  <c r="EH135" i="29"/>
  <c r="EI135" i="29" s="1"/>
  <c r="EH230" i="29"/>
  <c r="EI230" i="29" s="1"/>
  <c r="EH264" i="29"/>
  <c r="EI264" i="29" s="1"/>
  <c r="EH158" i="29"/>
  <c r="EI158" i="29" s="1"/>
  <c r="EH38" i="29"/>
  <c r="EI38" i="29" s="1"/>
  <c r="EH220" i="29"/>
  <c r="EI220" i="29" s="1"/>
  <c r="EH164" i="29"/>
  <c r="EI164" i="29" s="1"/>
  <c r="EH61" i="29"/>
  <c r="EI61" i="29" s="1"/>
  <c r="EH205" i="29"/>
  <c r="EI205" i="29" s="1"/>
  <c r="EH75" i="29"/>
  <c r="EI75" i="29" s="1"/>
  <c r="AZ187" i="29"/>
  <c r="DD187" i="29"/>
  <c r="EG187" i="29"/>
  <c r="AZ166" i="29"/>
  <c r="AZ156" i="29"/>
  <c r="AZ219" i="29"/>
  <c r="AZ56" i="29"/>
  <c r="EG56" i="29"/>
  <c r="AZ102" i="29"/>
  <c r="EG102" i="29"/>
  <c r="AZ93" i="29"/>
  <c r="AZ202" i="29"/>
  <c r="EG202" i="29"/>
  <c r="AZ207" i="29"/>
  <c r="DD207" i="29"/>
  <c r="AZ37" i="29"/>
  <c r="EG37" i="29"/>
  <c r="AZ241" i="29"/>
  <c r="AZ223" i="29"/>
  <c r="EG223" i="29"/>
  <c r="AZ144" i="29"/>
  <c r="EG24" i="29"/>
  <c r="AZ28" i="29"/>
  <c r="EG28" i="29"/>
  <c r="AZ148" i="29"/>
  <c r="EG148" i="29"/>
  <c r="AZ34" i="29"/>
  <c r="AZ213" i="29"/>
  <c r="EG213" i="29"/>
  <c r="AZ228" i="29"/>
  <c r="DD228" i="29"/>
  <c r="AZ77" i="29"/>
  <c r="EG77" i="29"/>
  <c r="AZ152" i="29"/>
  <c r="AZ91" i="29"/>
  <c r="EG91" i="29"/>
  <c r="AZ137" i="29"/>
  <c r="AZ86" i="29"/>
  <c r="EG86" i="29"/>
  <c r="AZ252" i="29"/>
  <c r="CI252" i="29"/>
  <c r="EG252" i="29"/>
  <c r="AZ54" i="29"/>
  <c r="EG54" i="29"/>
  <c r="AA168" i="29"/>
  <c r="DD168" i="29"/>
  <c r="EG168" i="29"/>
  <c r="AA120" i="29"/>
  <c r="AZ120" i="29"/>
  <c r="DS120" i="29"/>
  <c r="EG120" i="29"/>
  <c r="AZ227" i="29"/>
  <c r="EG227" i="29"/>
  <c r="AA68" i="29"/>
  <c r="AZ68" i="29"/>
  <c r="EG68" i="29"/>
  <c r="AA92" i="29"/>
  <c r="AZ92" i="29"/>
  <c r="EG92" i="29"/>
  <c r="AA48" i="29"/>
  <c r="AZ48" i="29"/>
  <c r="DS48" i="29"/>
  <c r="EG48" i="29"/>
  <c r="AA253" i="29"/>
  <c r="AZ253" i="29"/>
  <c r="EG253" i="29"/>
  <c r="AA105" i="29"/>
  <c r="AZ105" i="29"/>
  <c r="DS105" i="29"/>
  <c r="EG105" i="29"/>
  <c r="AA69" i="29"/>
  <c r="AZ69" i="29"/>
  <c r="DS69" i="29"/>
  <c r="EG69" i="29"/>
  <c r="AA191" i="29"/>
  <c r="AZ191" i="29"/>
  <c r="DS191" i="29"/>
  <c r="EG191" i="29"/>
  <c r="AZ232" i="29"/>
  <c r="EG232" i="29"/>
  <c r="AA257" i="29"/>
  <c r="AZ257" i="29"/>
  <c r="EG257" i="29"/>
  <c r="AA215" i="29"/>
  <c r="DD51" i="29"/>
  <c r="AZ260" i="29"/>
  <c r="EG177" i="29"/>
  <c r="DD271" i="29"/>
  <c r="AZ171" i="29"/>
  <c r="DD178" i="29"/>
  <c r="DD289" i="29"/>
  <c r="EH261" i="29"/>
  <c r="EI261" i="29" s="1"/>
  <c r="DD239" i="29"/>
  <c r="DS218" i="29"/>
  <c r="CI206" i="29"/>
  <c r="DD206" i="29"/>
  <c r="DD130" i="29"/>
  <c r="DS109" i="29"/>
  <c r="DD103" i="29"/>
  <c r="CI240" i="29"/>
  <c r="DD240" i="29"/>
  <c r="DD14" i="29"/>
  <c r="AA66" i="29"/>
  <c r="DD66" i="29"/>
  <c r="DS66" i="29"/>
  <c r="DD226" i="29"/>
  <c r="CI271" i="29"/>
  <c r="AA180" i="29"/>
  <c r="CI180" i="29"/>
  <c r="DS180" i="29"/>
  <c r="CI119" i="29"/>
  <c r="DD119" i="29"/>
  <c r="DD275" i="29"/>
  <c r="CI53" i="29"/>
  <c r="DD53" i="29"/>
  <c r="DS53" i="29"/>
  <c r="DD159" i="29"/>
  <c r="CI171" i="29"/>
  <c r="DD171" i="29"/>
  <c r="DS171" i="29"/>
  <c r="DD17" i="29"/>
  <c r="DD183" i="29"/>
  <c r="DD127" i="29"/>
  <c r="AA236" i="29"/>
  <c r="DS236" i="29"/>
  <c r="CI274" i="29"/>
  <c r="DD214" i="29"/>
  <c r="AA225" i="29"/>
  <c r="CI225" i="29"/>
  <c r="DD225" i="29"/>
  <c r="EH225" i="29" s="1"/>
  <c r="EI225" i="29" s="1"/>
  <c r="DS225" i="29"/>
  <c r="DD244" i="29"/>
  <c r="CI83" i="29"/>
  <c r="DD83" i="29"/>
  <c r="AA231" i="29"/>
  <c r="DD231" i="29"/>
  <c r="CI8" i="29"/>
  <c r="AA297" i="29"/>
  <c r="CI297" i="29"/>
  <c r="AA106" i="29"/>
  <c r="DD106" i="29"/>
  <c r="DS106" i="29"/>
  <c r="DD20" i="29"/>
  <c r="CI22" i="29"/>
  <c r="DD22" i="29"/>
  <c r="DD267" i="29"/>
  <c r="DS267" i="29"/>
  <c r="DD4" i="29"/>
  <c r="CI208" i="29"/>
  <c r="DD208" i="29"/>
  <c r="DD198" i="29"/>
  <c r="DS198" i="29"/>
  <c r="CI60" i="29"/>
  <c r="DD60" i="29"/>
  <c r="CI190" i="29"/>
  <c r="DD190" i="29"/>
  <c r="AA195" i="29"/>
  <c r="DD195" i="29"/>
  <c r="DS195" i="29"/>
  <c r="DD117" i="29"/>
  <c r="DS117" i="29"/>
  <c r="CI273" i="29"/>
  <c r="DD273" i="29"/>
  <c r="DD71" i="29"/>
  <c r="AA151" i="29"/>
  <c r="DD151" i="29"/>
  <c r="EH151" i="29" s="1"/>
  <c r="EI151" i="29" s="1"/>
  <c r="DS151" i="29"/>
  <c r="DD132" i="29"/>
  <c r="CI245" i="29"/>
  <c r="AA211" i="29"/>
  <c r="EH211" i="29" s="1"/>
  <c r="EI211" i="29" s="1"/>
  <c r="CI211" i="29"/>
  <c r="DD211" i="29"/>
  <c r="DS211" i="29"/>
  <c r="CI134" i="29"/>
  <c r="DD30" i="29"/>
  <c r="AA88" i="29"/>
  <c r="CI88" i="29"/>
  <c r="DD88" i="29"/>
  <c r="EH88" i="29" s="1"/>
  <c r="EI88" i="29" s="1"/>
  <c r="DS88" i="29"/>
  <c r="CI166" i="29"/>
  <c r="DD166" i="29"/>
  <c r="AA156" i="29"/>
  <c r="DD156" i="29"/>
  <c r="DS156" i="29"/>
  <c r="CI219" i="29"/>
  <c r="DD219" i="29"/>
  <c r="CI281" i="29"/>
  <c r="DD281" i="29"/>
  <c r="AA102" i="29"/>
  <c r="DD102" i="29"/>
  <c r="DS102" i="29"/>
  <c r="DD93" i="29"/>
  <c r="DD202" i="29"/>
  <c r="CI207" i="29"/>
  <c r="DD37" i="29"/>
  <c r="DS37" i="29"/>
  <c r="DD223" i="29"/>
  <c r="CI144" i="29"/>
  <c r="DD24" i="29"/>
  <c r="DS24" i="29"/>
  <c r="CI6" i="29"/>
  <c r="DD6" i="29"/>
  <c r="CI28" i="29"/>
  <c r="CI288" i="29"/>
  <c r="DD288" i="29"/>
  <c r="AA148" i="29"/>
  <c r="DD148" i="29"/>
  <c r="DS148" i="29"/>
  <c r="CI34" i="29"/>
  <c r="DD213" i="29"/>
  <c r="CI228" i="29"/>
  <c r="AA77" i="29"/>
  <c r="DD152" i="29"/>
  <c r="DD91" i="29"/>
  <c r="DD137" i="29"/>
  <c r="DD120" i="29"/>
  <c r="AA227" i="29"/>
  <c r="DS227" i="29"/>
  <c r="DD68" i="29"/>
  <c r="DS253" i="29"/>
  <c r="DD191" i="29"/>
  <c r="AA232" i="29"/>
  <c r="DS7" i="29"/>
  <c r="AA172" i="29"/>
  <c r="CI122" i="29"/>
  <c r="CI143" i="29"/>
  <c r="CI279" i="29"/>
  <c r="DD279" i="29"/>
  <c r="EH203" i="29"/>
  <c r="EI203" i="29" s="1"/>
  <c r="EH242" i="29"/>
  <c r="EI242" i="29" s="1"/>
  <c r="EH247" i="29"/>
  <c r="EI247" i="29" s="1"/>
  <c r="BH1" i="29"/>
  <c r="CW1" i="29"/>
  <c r="DD94" i="29"/>
  <c r="AA5" i="29"/>
  <c r="DD23" i="29"/>
  <c r="DS282" i="29"/>
  <c r="DD193" i="29"/>
  <c r="DD42" i="29"/>
  <c r="AA243" i="29"/>
  <c r="EH249" i="29"/>
  <c r="EI249" i="29" s="1"/>
  <c r="EH268" i="29"/>
  <c r="EI268" i="29" s="1"/>
  <c r="EH128" i="29"/>
  <c r="EI128" i="29" s="1"/>
  <c r="EH234" i="29"/>
  <c r="EI234" i="29" s="1"/>
  <c r="EH200" i="29"/>
  <c r="EI200" i="29" s="1"/>
  <c r="EH139" i="29"/>
  <c r="EI139" i="29" s="1"/>
  <c r="EH147" i="29"/>
  <c r="EI147" i="29" s="1"/>
  <c r="EH9" i="29"/>
  <c r="EI9" i="29" s="1"/>
  <c r="EH250" i="29"/>
  <c r="EI250" i="29" s="1"/>
  <c r="EH229" i="29"/>
  <c r="EI229" i="29" s="1"/>
  <c r="EH114" i="29"/>
  <c r="EI114" i="29" s="1"/>
  <c r="EH294" i="29"/>
  <c r="EI294" i="29" s="1"/>
  <c r="EH138" i="29"/>
  <c r="EI138" i="29" s="1"/>
  <c r="EH79" i="29"/>
  <c r="EI79" i="29" s="1"/>
  <c r="EH259" i="29"/>
  <c r="EI259" i="29" s="1"/>
  <c r="CI282" i="29"/>
  <c r="DD47" i="29"/>
  <c r="AZ173" i="29"/>
  <c r="DD33" i="29"/>
  <c r="DD282" i="29"/>
  <c r="EH110" i="29"/>
  <c r="EI110" i="29" s="1"/>
  <c r="EH40" i="29"/>
  <c r="EI40" i="29" s="1"/>
  <c r="EH184" i="29"/>
  <c r="EI184" i="29" s="1"/>
  <c r="EH285" i="29"/>
  <c r="EI285" i="29" s="1"/>
  <c r="EH78" i="29"/>
  <c r="EI78" i="29" s="1"/>
  <c r="EH115" i="29"/>
  <c r="EI115" i="29" s="1"/>
  <c r="EH224" i="29"/>
  <c r="EI224" i="29" s="1"/>
  <c r="EH65" i="29"/>
  <c r="EI65" i="29" s="1"/>
  <c r="EH12" i="29"/>
  <c r="EI12" i="29" s="1"/>
  <c r="EH199" i="29"/>
  <c r="EI199" i="29" s="1"/>
  <c r="EH160" i="29"/>
  <c r="EI160" i="29" s="1"/>
  <c r="EH126" i="29"/>
  <c r="EI126" i="29" s="1"/>
  <c r="EH256" i="29"/>
  <c r="EI256" i="29" s="1"/>
  <c r="AZ185" i="29"/>
  <c r="CI185" i="29"/>
  <c r="DS185" i="29"/>
  <c r="EG185" i="29"/>
  <c r="AA96" i="29"/>
  <c r="AZ96" i="29"/>
  <c r="DD96" i="29"/>
  <c r="DS96" i="29"/>
  <c r="EG96" i="29"/>
  <c r="AZ265" i="29"/>
  <c r="DS265" i="29"/>
  <c r="EG265" i="29"/>
  <c r="AZ31" i="29"/>
  <c r="DS31" i="29"/>
  <c r="EG31" i="29"/>
  <c r="AA104" i="29"/>
  <c r="AZ104" i="29"/>
  <c r="EG104" i="29"/>
  <c r="AA189" i="29"/>
  <c r="AZ189" i="29"/>
  <c r="CI189" i="29"/>
  <c r="EG189" i="29"/>
  <c r="AA111" i="29"/>
  <c r="AZ111" i="29"/>
  <c r="CI111" i="29"/>
  <c r="EG111" i="29"/>
  <c r="AA146" i="29"/>
  <c r="AZ146" i="29"/>
  <c r="CI146" i="29"/>
  <c r="DD146" i="29"/>
  <c r="EG146" i="29"/>
  <c r="AZ80" i="29"/>
  <c r="CI80" i="29"/>
  <c r="DS80" i="29"/>
  <c r="EG80" i="29"/>
  <c r="AA95" i="29"/>
  <c r="AZ95" i="29"/>
  <c r="DD95" i="29"/>
  <c r="DS95" i="29"/>
  <c r="EG95" i="29"/>
  <c r="AZ194" i="29"/>
  <c r="DS194" i="29"/>
  <c r="EG194" i="29"/>
  <c r="AA217" i="29"/>
  <c r="AZ217" i="29"/>
  <c r="DS217" i="29"/>
  <c r="EG217" i="29"/>
  <c r="AA27" i="29"/>
  <c r="AZ27" i="29"/>
  <c r="EG27" i="29"/>
  <c r="AA19" i="29"/>
  <c r="AZ19" i="29"/>
  <c r="CI19" i="29"/>
  <c r="EG19" i="29"/>
  <c r="AA154" i="29"/>
  <c r="AZ154" i="29"/>
  <c r="CI154" i="29"/>
  <c r="EG154" i="29"/>
  <c r="AA161" i="29"/>
  <c r="AZ161" i="29"/>
  <c r="CI161" i="29"/>
  <c r="DD161" i="29"/>
  <c r="EG161" i="29"/>
  <c r="AZ43" i="29"/>
  <c r="EG43" i="29"/>
  <c r="AA3" i="29"/>
  <c r="AZ238" i="29"/>
  <c r="EG238" i="29"/>
  <c r="AA284" i="29"/>
  <c r="AZ284" i="29"/>
  <c r="EG284" i="29"/>
  <c r="AZ35" i="29"/>
  <c r="EG35" i="29"/>
  <c r="AA57" i="29"/>
  <c r="AZ57" i="29"/>
  <c r="EG57" i="29"/>
  <c r="AZ181" i="29"/>
  <c r="EG181" i="29"/>
  <c r="AA113" i="29"/>
  <c r="AZ113" i="29"/>
  <c r="EG113" i="29"/>
  <c r="AZ163" i="29"/>
  <c r="DD163" i="29"/>
  <c r="EG163" i="29"/>
  <c r="AZ269" i="29"/>
  <c r="EH269" i="29" s="1"/>
  <c r="EI269" i="29" s="1"/>
  <c r="CI39" i="29"/>
  <c r="AA174" i="29"/>
  <c r="DS174" i="29"/>
  <c r="DD112" i="29"/>
  <c r="CI136" i="29"/>
  <c r="AA29" i="29"/>
  <c r="DS29" i="29"/>
  <c r="DD121" i="29"/>
  <c r="CI170" i="29"/>
  <c r="AA118" i="29"/>
  <c r="DS118" i="29"/>
  <c r="DD108" i="29"/>
  <c r="CI150" i="29"/>
  <c r="AA153" i="29"/>
  <c r="DS153" i="29"/>
  <c r="DD175" i="29"/>
  <c r="CI90" i="29"/>
  <c r="AA278" i="29"/>
  <c r="DS278" i="29"/>
  <c r="DD155" i="29"/>
  <c r="CI73" i="29"/>
  <c r="AA149" i="29"/>
  <c r="DS149" i="29"/>
  <c r="DD64" i="29"/>
  <c r="CI116" i="29"/>
  <c r="AA167" i="29"/>
  <c r="DS167" i="29"/>
  <c r="DS287" i="29"/>
  <c r="DD169" i="29"/>
  <c r="CI233" i="29"/>
  <c r="AA49" i="29"/>
  <c r="DS49" i="29"/>
  <c r="DD10" i="29"/>
  <c r="CI248" i="29"/>
  <c r="AA45" i="29"/>
  <c r="DS45" i="29"/>
  <c r="DD186" i="29"/>
  <c r="CI276" i="29"/>
  <c r="AA72" i="29"/>
  <c r="DS72" i="29"/>
  <c r="DD98" i="29"/>
  <c r="CI50" i="29"/>
  <c r="CI21" i="29"/>
  <c r="AA165" i="29"/>
  <c r="DS165" i="29"/>
  <c r="DD221" i="29"/>
  <c r="CI107" i="29"/>
  <c r="AA76" i="29"/>
  <c r="DS76" i="29"/>
  <c r="DD41" i="29"/>
  <c r="CI286" i="29"/>
  <c r="AA123" i="29"/>
  <c r="DS123" i="29"/>
  <c r="L1" i="29"/>
  <c r="BQ1" i="29"/>
  <c r="CM1" i="29"/>
  <c r="DG1" i="29"/>
  <c r="P1" i="29"/>
  <c r="AK1" i="29"/>
  <c r="BT1" i="29"/>
  <c r="CF1" i="29"/>
  <c r="DJ1" i="29"/>
  <c r="CQ1" i="29"/>
  <c r="DM1" i="29"/>
  <c r="BO1" i="29"/>
  <c r="CK1" i="29"/>
  <c r="EC1" i="29"/>
  <c r="EH51" i="29"/>
  <c r="EI51" i="29" s="1"/>
  <c r="EH122" i="29"/>
  <c r="EI122" i="29" s="1"/>
  <c r="EH189" i="29"/>
  <c r="EI189" i="29" s="1"/>
  <c r="DZ1" i="29"/>
  <c r="EH146" i="29"/>
  <c r="EI146" i="29" s="1"/>
  <c r="AZ153" i="29"/>
  <c r="CI175" i="29"/>
  <c r="CI155" i="29"/>
  <c r="CI64" i="29"/>
  <c r="CI287" i="29"/>
  <c r="DS169" i="29"/>
  <c r="EG10" i="29"/>
  <c r="AA98" i="29"/>
  <c r="EG98" i="29"/>
  <c r="EG221" i="29"/>
  <c r="CH1" i="29"/>
  <c r="EH161" i="29"/>
  <c r="EI161" i="29" s="1"/>
  <c r="DS231" i="29"/>
  <c r="AE1" i="29"/>
  <c r="CI4" i="29"/>
  <c r="DD131" i="29"/>
  <c r="AA198" i="29"/>
  <c r="DD11" i="29"/>
  <c r="DD44" i="29"/>
  <c r="CI202" i="29"/>
  <c r="AA37" i="29"/>
  <c r="CI241" i="29"/>
  <c r="CI223" i="29"/>
  <c r="DD144" i="29"/>
  <c r="DD34" i="29"/>
  <c r="CI213" i="29"/>
  <c r="DS77" i="29"/>
  <c r="CI91" i="29"/>
  <c r="CI137" i="29"/>
  <c r="AA86" i="29"/>
  <c r="DD86" i="29"/>
  <c r="AA252" i="29"/>
  <c r="CI54" i="29"/>
  <c r="DD227" i="29"/>
  <c r="CI92" i="29"/>
  <c r="DD92" i="29"/>
  <c r="DD253" i="29"/>
  <c r="DD105" i="29"/>
  <c r="CI69" i="29"/>
  <c r="DD69" i="29"/>
  <c r="DD232" i="29"/>
  <c r="CI215" i="29"/>
  <c r="DD215" i="29"/>
  <c r="EH215" i="29" s="1"/>
  <c r="EI215" i="29" s="1"/>
  <c r="DD7" i="29"/>
  <c r="CI216" i="29"/>
  <c r="DD216" i="29"/>
  <c r="EH216" i="29" s="1"/>
  <c r="EI216" i="29" s="1"/>
  <c r="CI26" i="29"/>
  <c r="DD26" i="29"/>
  <c r="CI52" i="29"/>
  <c r="EH52" i="29" s="1"/>
  <c r="EI52" i="29" s="1"/>
  <c r="CI172" i="29"/>
  <c r="DD172" i="29"/>
  <c r="DD124" i="29"/>
  <c r="EH124" i="29" s="1"/>
  <c r="EI124" i="29" s="1"/>
  <c r="DD143" i="29"/>
  <c r="AA279" i="29"/>
  <c r="EH279" i="29" s="1"/>
  <c r="EI279" i="29" s="1"/>
  <c r="DD185" i="29"/>
  <c r="EH185" i="29" s="1"/>
  <c r="EI185" i="29" s="1"/>
  <c r="DD265" i="29"/>
  <c r="AA31" i="29"/>
  <c r="DD104" i="29"/>
  <c r="EH104" i="29" s="1"/>
  <c r="EI104" i="29" s="1"/>
  <c r="DD111" i="29"/>
  <c r="EH111" i="29" s="1"/>
  <c r="EI111" i="29" s="1"/>
  <c r="DD80" i="29"/>
  <c r="DD194" i="29"/>
  <c r="DD27" i="29"/>
  <c r="EH27" i="29" s="1"/>
  <c r="EI27" i="29" s="1"/>
  <c r="DD154" i="29"/>
  <c r="EH154" i="29" s="1"/>
  <c r="EI154" i="29" s="1"/>
  <c r="DD43" i="29"/>
  <c r="EH43" i="29" s="1"/>
  <c r="EI43" i="29" s="1"/>
  <c r="AZ3" i="29"/>
  <c r="AC1" i="29"/>
  <c r="AU1" i="29"/>
  <c r="BK1" i="29"/>
  <c r="CO1" i="29"/>
  <c r="EG3" i="29"/>
  <c r="DV1" i="29"/>
  <c r="DD238" i="29"/>
  <c r="DD35" i="29"/>
  <c r="EH35" i="29" s="1"/>
  <c r="EI35" i="29" s="1"/>
  <c r="DD181" i="29"/>
  <c r="EH181" i="29" s="1"/>
  <c r="EI181" i="29" s="1"/>
  <c r="DD70" i="29"/>
  <c r="DS141" i="29"/>
  <c r="DD162" i="29"/>
  <c r="DS42" i="29"/>
  <c r="DD212" i="29"/>
  <c r="CI204" i="29"/>
  <c r="DD210" i="29"/>
  <c r="AS1" i="29"/>
  <c r="CI59" i="29"/>
  <c r="DD59" i="29"/>
  <c r="AA218" i="29"/>
  <c r="CI159" i="29"/>
  <c r="DD140" i="29"/>
  <c r="DD290" i="29"/>
  <c r="AZ20" i="29"/>
  <c r="CS1" i="29"/>
  <c r="CI131" i="29"/>
  <c r="CI117" i="29"/>
  <c r="DD16" i="29"/>
  <c r="DD241" i="29"/>
  <c r="EG112" i="29"/>
  <c r="CI129" i="29"/>
  <c r="AA121" i="29"/>
  <c r="DS121" i="29"/>
  <c r="DS175" i="29"/>
  <c r="DD90" i="29"/>
  <c r="CI255" i="29"/>
  <c r="AZ278" i="29"/>
  <c r="DS155" i="29"/>
  <c r="DD73" i="29"/>
  <c r="AZ149" i="29"/>
  <c r="AA64" i="29"/>
  <c r="DS64" i="29"/>
  <c r="DD116" i="29"/>
  <c r="AZ49" i="29"/>
  <c r="AA10" i="29"/>
  <c r="DD248" i="29"/>
  <c r="CI125" i="29"/>
  <c r="CI45" i="29"/>
  <c r="EG186" i="29"/>
  <c r="CI295" i="29"/>
  <c r="AZ72" i="29"/>
  <c r="CI72" i="29"/>
  <c r="DD50" i="29"/>
  <c r="AZ165" i="29"/>
  <c r="CI165" i="29"/>
  <c r="AA221" i="29"/>
  <c r="DS221" i="29"/>
  <c r="DD107" i="29"/>
  <c r="EG107" i="29"/>
  <c r="CI254" i="29"/>
  <c r="AZ76" i="29"/>
  <c r="DS41" i="29"/>
  <c r="EG41" i="29"/>
  <c r="AA286" i="29"/>
  <c r="DD286" i="29"/>
  <c r="CI283" i="29"/>
  <c r="AZ123" i="29"/>
  <c r="AA70" i="29"/>
  <c r="DS70" i="29"/>
  <c r="EG282" i="29"/>
  <c r="CI196" i="29"/>
  <c r="EG196" i="29"/>
  <c r="AZ141" i="29"/>
  <c r="DS162" i="29"/>
  <c r="EG162" i="29"/>
  <c r="AA258" i="29"/>
  <c r="DD258" i="29"/>
  <c r="AA193" i="29"/>
  <c r="CI193" i="29"/>
  <c r="AZ272" i="29"/>
  <c r="AA42" i="29"/>
  <c r="AA239" i="29"/>
  <c r="DS239" i="29"/>
  <c r="EG239" i="29"/>
  <c r="DD243" i="29"/>
  <c r="AA176" i="29"/>
  <c r="AZ84" i="29"/>
  <c r="AA47" i="29"/>
  <c r="DS212" i="29"/>
  <c r="DD280" i="29"/>
  <c r="EG210" i="29"/>
  <c r="DD82" i="29"/>
  <c r="DD81" i="29"/>
  <c r="AZ58" i="29"/>
  <c r="EG179" i="29"/>
  <c r="AA246" i="29"/>
  <c r="EG23" i="29"/>
  <c r="EG59" i="29"/>
  <c r="DS235" i="29"/>
  <c r="AZ218" i="29"/>
  <c r="AA277" i="29"/>
  <c r="AA206" i="29"/>
  <c r="DS237" i="29"/>
  <c r="DD177" i="29"/>
  <c r="AA263" i="29"/>
  <c r="AZ66" i="29"/>
  <c r="EH66" i="29" s="1"/>
  <c r="EI66" i="29" s="1"/>
  <c r="DD201" i="29"/>
  <c r="DD180" i="29"/>
  <c r="EG266" i="29"/>
  <c r="AZ53" i="29"/>
  <c r="DD145" i="29"/>
  <c r="EG87" i="29"/>
  <c r="CI236" i="29"/>
  <c r="EH236" i="29" s="1"/>
  <c r="EI236" i="29" s="1"/>
  <c r="DD274" i="29"/>
  <c r="EG214" i="29"/>
  <c r="CI231" i="29"/>
  <c r="DD8" i="29"/>
  <c r="EG251" i="29"/>
  <c r="CI258" i="29"/>
  <c r="AA272" i="29"/>
  <c r="AA84" i="29"/>
  <c r="DD204" i="29"/>
  <c r="CI82" i="29"/>
  <c r="DS58" i="29"/>
  <c r="CI94" i="29"/>
  <c r="AA188" i="29"/>
  <c r="DD188" i="29"/>
  <c r="DS188" i="29"/>
  <c r="DD237" i="29"/>
  <c r="CI177" i="29"/>
  <c r="AA109" i="29"/>
  <c r="DD266" i="29"/>
  <c r="AA53" i="29"/>
  <c r="DD87" i="29"/>
  <c r="AA171" i="29"/>
  <c r="DD291" i="29"/>
  <c r="BW1" i="29"/>
  <c r="CZ1" i="29"/>
  <c r="CI289" i="29"/>
  <c r="AA267" i="29"/>
  <c r="AP1" i="29"/>
  <c r="BE1" i="29"/>
  <c r="CI100" i="29"/>
  <c r="AZ6" i="29"/>
  <c r="DD252" i="29"/>
  <c r="DD39" i="29"/>
  <c r="AA112" i="29"/>
  <c r="DS112" i="29"/>
  <c r="EG170" i="29"/>
  <c r="AZ118" i="29"/>
  <c r="DS108" i="29"/>
  <c r="DS150" i="29"/>
  <c r="AA175" i="29"/>
  <c r="EG175" i="29"/>
  <c r="DS90" i="29"/>
  <c r="EG155" i="29"/>
  <c r="CI25" i="29"/>
  <c r="EG64" i="29"/>
  <c r="CI192" i="29"/>
  <c r="EG169" i="29"/>
  <c r="DD233" i="29"/>
  <c r="CI197" i="29"/>
  <c r="DS248" i="29"/>
  <c r="AA186" i="29"/>
  <c r="DD276" i="29"/>
  <c r="DS98" i="29"/>
  <c r="EF1" i="29"/>
  <c r="BZ1" i="29"/>
  <c r="DS222" i="29"/>
  <c r="CI112" i="29"/>
  <c r="DS129" i="29"/>
  <c r="CI121" i="29"/>
  <c r="AZ108" i="29"/>
  <c r="DS73" i="29"/>
  <c r="EG116" i="29"/>
  <c r="AZ169" i="29"/>
  <c r="AA125" i="29"/>
  <c r="DS50" i="29"/>
  <c r="AA21" i="29"/>
  <c r="AZ221" i="29"/>
  <c r="EG254" i="29"/>
  <c r="AA283" i="29"/>
  <c r="CI70" i="29"/>
  <c r="EG243" i="29"/>
  <c r="DS176" i="29"/>
  <c r="AA67" i="29"/>
  <c r="AA89" i="29"/>
  <c r="DS209" i="29"/>
  <c r="DD293" i="29"/>
  <c r="AA13" i="29"/>
  <c r="AA292" i="29"/>
  <c r="CI280" i="29"/>
  <c r="AA58" i="29"/>
  <c r="DD296" i="29"/>
  <c r="AA260" i="29"/>
  <c r="AZ99" i="29"/>
  <c r="CI145" i="29"/>
  <c r="EH231" i="29"/>
  <c r="EI231" i="29" s="1"/>
  <c r="T1" i="29"/>
  <c r="DD251" i="29"/>
  <c r="DD297" i="29"/>
  <c r="DP1" i="29"/>
  <c r="DD134" i="29"/>
  <c r="CI56" i="29"/>
  <c r="DD56" i="29"/>
  <c r="AA24" i="29"/>
  <c r="AG1" i="29"/>
  <c r="DR1" i="29"/>
  <c r="AI1" i="29"/>
  <c r="AZ8" i="29"/>
  <c r="CI222" i="29"/>
  <c r="AZ174" i="29"/>
  <c r="DD136" i="29"/>
  <c r="AZ29" i="29"/>
  <c r="EG121" i="29"/>
  <c r="DD170" i="29"/>
  <c r="CI15" i="29"/>
  <c r="AA108" i="29"/>
  <c r="EG108" i="29"/>
  <c r="DD150" i="29"/>
  <c r="CI63" i="29"/>
  <c r="AA155" i="29"/>
  <c r="AZ167" i="29"/>
  <c r="AA287" i="29"/>
  <c r="AA169" i="29"/>
  <c r="DS10" i="29"/>
  <c r="AZ45" i="29"/>
  <c r="DS186" i="29"/>
  <c r="DC1" i="29"/>
  <c r="CI176" i="29"/>
  <c r="DS47" i="29"/>
  <c r="CI55" i="29"/>
  <c r="AA212" i="29"/>
  <c r="CI89" i="29"/>
  <c r="DS33" i="29"/>
  <c r="CI209" i="29"/>
  <c r="CI293" i="29"/>
  <c r="AZ182" i="29"/>
  <c r="CI262" i="29"/>
  <c r="DS210" i="29"/>
  <c r="CI81" i="29"/>
  <c r="AA18" i="29"/>
  <c r="CI179" i="29"/>
  <c r="DS296" i="29"/>
  <c r="CI246" i="29"/>
  <c r="AA23" i="29"/>
  <c r="CI235" i="29"/>
  <c r="DS277" i="29"/>
  <c r="CI130" i="29"/>
  <c r="AA237" i="29"/>
  <c r="CI263" i="29"/>
  <c r="DS103" i="29"/>
  <c r="CI14" i="29"/>
  <c r="AA226" i="29"/>
  <c r="DS226" i="29"/>
  <c r="CI201" i="29"/>
  <c r="AA266" i="29"/>
  <c r="DS266" i="29"/>
  <c r="EG119" i="29"/>
  <c r="CI275" i="29"/>
  <c r="AA99" i="29"/>
  <c r="CI99" i="29"/>
  <c r="DS99" i="29"/>
  <c r="EH99" i="29" s="1"/>
  <c r="EI99" i="29" s="1"/>
  <c r="EG159" i="29"/>
  <c r="CI140" i="29"/>
  <c r="DS140" i="29"/>
  <c r="EG145" i="29"/>
  <c r="CI87" i="29"/>
  <c r="AA17" i="29"/>
  <c r="CI17" i="29"/>
  <c r="DS17" i="29"/>
  <c r="EH17" i="29" s="1"/>
  <c r="EI17" i="29" s="1"/>
  <c r="EG183" i="29"/>
  <c r="CI127" i="29"/>
  <c r="AA291" i="29"/>
  <c r="CI291" i="29"/>
  <c r="DS291" i="29"/>
  <c r="AA274" i="29"/>
  <c r="DS274" i="29"/>
  <c r="EG274" i="29"/>
  <c r="AA214" i="29"/>
  <c r="CI214" i="29"/>
  <c r="DS214" i="29"/>
  <c r="AA244" i="29"/>
  <c r="CI244" i="29"/>
  <c r="DS244" i="29"/>
  <c r="AA83" i="29"/>
  <c r="DS83" i="29"/>
  <c r="EG83" i="29"/>
  <c r="AA178" i="29"/>
  <c r="CI178" i="29"/>
  <c r="DS178" i="29"/>
  <c r="EH178" i="29" s="1"/>
  <c r="EI178" i="29" s="1"/>
  <c r="AA290" i="29"/>
  <c r="CI290" i="29"/>
  <c r="DS290" i="29"/>
  <c r="AA8" i="29"/>
  <c r="DS8" i="29"/>
  <c r="EG8" i="29"/>
  <c r="AA251" i="29"/>
  <c r="CI251" i="29"/>
  <c r="DS251" i="29"/>
  <c r="DS297" i="29"/>
  <c r="EG297" i="29"/>
  <c r="CI106" i="29"/>
  <c r="EH106" i="29" s="1"/>
  <c r="EI106" i="29" s="1"/>
  <c r="AA20" i="29"/>
  <c r="DS20" i="29"/>
  <c r="EG20" i="29"/>
  <c r="AA22" i="29"/>
  <c r="DS22" i="29"/>
  <c r="AA289" i="29"/>
  <c r="DS289" i="29"/>
  <c r="EG289" i="29"/>
  <c r="CI267" i="29"/>
  <c r="AA4" i="29"/>
  <c r="Z1" i="29"/>
  <c r="CC1" i="29"/>
  <c r="CU1" i="29"/>
  <c r="DS4" i="29"/>
  <c r="EG4" i="29"/>
  <c r="EH4" i="29" s="1"/>
  <c r="EI4" i="29" s="1"/>
  <c r="EG208" i="29"/>
  <c r="CI198" i="29"/>
  <c r="EH198" i="29" s="1"/>
  <c r="EI198" i="29" s="1"/>
  <c r="EG60" i="29"/>
  <c r="EG190" i="29"/>
  <c r="CI195" i="29"/>
  <c r="EH195" i="29" s="1"/>
  <c r="EI195" i="29" s="1"/>
  <c r="CI11" i="29"/>
  <c r="EG273" i="29"/>
  <c r="CI71" i="29"/>
  <c r="CI132" i="29"/>
  <c r="EG245" i="29"/>
  <c r="CI16" i="29"/>
  <c r="CI44" i="29"/>
  <c r="EG134" i="29"/>
  <c r="CI30" i="29"/>
  <c r="CI187" i="29"/>
  <c r="EG166" i="29"/>
  <c r="CI156" i="29"/>
  <c r="EH156" i="29" s="1"/>
  <c r="EI156" i="29" s="1"/>
  <c r="EG219" i="29"/>
  <c r="EG281" i="29"/>
  <c r="CI102" i="29"/>
  <c r="EG93" i="29"/>
  <c r="EG207" i="29"/>
  <c r="CI37" i="29"/>
  <c r="EH37" i="29" s="1"/>
  <c r="EI37" i="29" s="1"/>
  <c r="EG241" i="29"/>
  <c r="EG144" i="29"/>
  <c r="CI24" i="29"/>
  <c r="EH24" i="29" s="1"/>
  <c r="EI24" i="29" s="1"/>
  <c r="EG6" i="29"/>
  <c r="EG288" i="29"/>
  <c r="CI148" i="29"/>
  <c r="EH148" i="29" s="1"/>
  <c r="EI148" i="29" s="1"/>
  <c r="EG34" i="29"/>
  <c r="EG228" i="29"/>
  <c r="CI77" i="29"/>
  <c r="EG152" i="29"/>
  <c r="EG137" i="29"/>
  <c r="CI86" i="29"/>
  <c r="AA39" i="29"/>
  <c r="DD222" i="29"/>
  <c r="EG222" i="29"/>
  <c r="CI174" i="29"/>
  <c r="DD174" i="29"/>
  <c r="DS136" i="29"/>
  <c r="AA129" i="29"/>
  <c r="DD129" i="29"/>
  <c r="EG129" i="29"/>
  <c r="CI29" i="29"/>
  <c r="DD29" i="29"/>
  <c r="AZ121" i="29"/>
  <c r="DD15" i="29"/>
  <c r="EG15" i="29"/>
  <c r="CI118" i="29"/>
  <c r="DD118" i="29"/>
  <c r="CI108" i="29"/>
  <c r="EG150" i="29"/>
  <c r="EH150" i="29" s="1"/>
  <c r="EI150" i="29" s="1"/>
  <c r="AA255" i="29"/>
  <c r="DD255" i="29"/>
  <c r="EG255" i="29"/>
  <c r="DD278" i="29"/>
  <c r="CI149" i="29"/>
  <c r="DD149" i="29"/>
  <c r="DD167" i="29"/>
  <c r="DD287" i="29"/>
  <c r="EH287" i="29" s="1"/>
  <c r="EI287" i="29" s="1"/>
  <c r="DS233" i="29"/>
  <c r="AA197" i="29"/>
  <c r="DD197" i="29"/>
  <c r="DD49" i="29"/>
  <c r="CI10" i="29"/>
  <c r="AA248" i="29"/>
  <c r="DD45" i="29"/>
  <c r="EH45" i="29" s="1"/>
  <c r="EI45" i="29" s="1"/>
  <c r="CI186" i="29"/>
  <c r="AA276" i="29"/>
  <c r="EG276" i="29"/>
  <c r="DD295" i="29"/>
  <c r="CI98" i="29"/>
  <c r="AA50" i="29"/>
  <c r="DS21" i="29"/>
  <c r="DD254" i="29"/>
  <c r="DS286" i="29"/>
  <c r="DS283" i="29"/>
  <c r="AZ70" i="29"/>
  <c r="AA282" i="29"/>
  <c r="DS193" i="29"/>
  <c r="CI272" i="29"/>
  <c r="EH272" i="29" s="1"/>
  <c r="EI272" i="29" s="1"/>
  <c r="CI239" i="29"/>
  <c r="DS243" i="29"/>
  <c r="EG67" i="29"/>
  <c r="EG55" i="29"/>
  <c r="EH55" i="29" s="1"/>
  <c r="EI55" i="29" s="1"/>
  <c r="CI292" i="29"/>
  <c r="EH292" i="29" s="1"/>
  <c r="EI292" i="29" s="1"/>
  <c r="AZ212" i="29"/>
  <c r="CI212" i="29"/>
  <c r="DS280" i="29"/>
  <c r="DD89" i="29"/>
  <c r="CI173" i="29"/>
  <c r="DD173" i="29"/>
  <c r="EH173" i="29" s="1"/>
  <c r="EI173" i="29" s="1"/>
  <c r="AZ33" i="29"/>
  <c r="CI33" i="29"/>
  <c r="DS204" i="29"/>
  <c r="EG204" i="29"/>
  <c r="EG209" i="29"/>
  <c r="DS293" i="29"/>
  <c r="EH293" i="29" s="1"/>
  <c r="EI293" i="29" s="1"/>
  <c r="CI182" i="29"/>
  <c r="EH182" i="29" s="1"/>
  <c r="EI182" i="29" s="1"/>
  <c r="DS13" i="29"/>
  <c r="EH13" i="29" s="1"/>
  <c r="EI13" i="29" s="1"/>
  <c r="DD262" i="29"/>
  <c r="CI157" i="29"/>
  <c r="DD157" i="29"/>
  <c r="AZ210" i="29"/>
  <c r="CI210" i="29"/>
  <c r="EG82" i="29"/>
  <c r="EG81" i="29"/>
  <c r="EH81" i="29" s="1"/>
  <c r="EI81" i="29" s="1"/>
  <c r="DD179" i="29"/>
  <c r="BC1" i="29"/>
  <c r="BM1" i="29"/>
  <c r="DD5" i="29"/>
  <c r="EG36" i="29"/>
  <c r="EG246" i="29"/>
  <c r="EH246" i="29" s="1"/>
  <c r="EI246" i="29" s="1"/>
  <c r="DD235" i="29"/>
  <c r="DD218" i="29"/>
  <c r="EG206" i="29"/>
  <c r="EG130" i="29"/>
  <c r="EH130" i="29" s="1"/>
  <c r="EI130" i="29" s="1"/>
  <c r="DD263" i="29"/>
  <c r="DD109" i="29"/>
  <c r="EG240" i="29"/>
  <c r="CI226" i="29"/>
  <c r="EG271" i="29"/>
  <c r="CI266" i="29"/>
  <c r="AA222" i="29"/>
  <c r="EG136" i="29"/>
  <c r="AA170" i="29"/>
  <c r="AA15" i="29"/>
  <c r="AA63" i="29"/>
  <c r="DD63" i="29"/>
  <c r="EG63" i="29"/>
  <c r="CI153" i="29"/>
  <c r="DD153" i="29"/>
  <c r="AZ175" i="29"/>
  <c r="AA90" i="29"/>
  <c r="EG90" i="29"/>
  <c r="DS255" i="29"/>
  <c r="CI278" i="29"/>
  <c r="AZ155" i="29"/>
  <c r="AA73" i="29"/>
  <c r="EG73" i="29"/>
  <c r="AA25" i="29"/>
  <c r="DD25" i="29"/>
  <c r="EG25" i="29"/>
  <c r="AZ64" i="29"/>
  <c r="AA116" i="29"/>
  <c r="DS116" i="29"/>
  <c r="AA192" i="29"/>
  <c r="DD192" i="29"/>
  <c r="EG192" i="29"/>
  <c r="CI167" i="29"/>
  <c r="AZ287" i="29"/>
  <c r="CI169" i="29"/>
  <c r="AA233" i="29"/>
  <c r="EG233" i="29"/>
  <c r="DS197" i="29"/>
  <c r="EH197" i="29" s="1"/>
  <c r="EI197" i="29" s="1"/>
  <c r="CI49" i="29"/>
  <c r="AZ10" i="29"/>
  <c r="EG248" i="29"/>
  <c r="DD125" i="29"/>
  <c r="DS125" i="29"/>
  <c r="EG125" i="29"/>
  <c r="DS276" i="29"/>
  <c r="AA295" i="29"/>
  <c r="DD72" i="29"/>
  <c r="EH72" i="29" s="1"/>
  <c r="EI72" i="29" s="1"/>
  <c r="AZ98" i="29"/>
  <c r="EG50" i="29"/>
  <c r="DD21" i="29"/>
  <c r="EG21" i="29"/>
  <c r="DD165" i="29"/>
  <c r="CI221" i="29"/>
  <c r="AA107" i="29"/>
  <c r="AA254" i="29"/>
  <c r="DS254" i="29"/>
  <c r="CI76" i="29"/>
  <c r="DD76" i="29"/>
  <c r="CI41" i="29"/>
  <c r="EG286" i="29"/>
  <c r="DD283" i="29"/>
  <c r="EG283" i="29"/>
  <c r="CI123" i="29"/>
  <c r="DD123" i="29"/>
  <c r="DS196" i="29"/>
  <c r="CI141" i="29"/>
  <c r="DD141" i="29"/>
  <c r="CI162" i="29"/>
  <c r="DS258" i="29"/>
  <c r="EH258" i="29" s="1"/>
  <c r="EI258" i="29" s="1"/>
  <c r="EG193" i="29"/>
  <c r="CI42" i="29"/>
  <c r="EH42" i="29" s="1"/>
  <c r="EI42" i="29" s="1"/>
  <c r="AZ239" i="29"/>
  <c r="DD176" i="29"/>
  <c r="CI84" i="29"/>
  <c r="DD84" i="29"/>
  <c r="EH84" i="29" s="1"/>
  <c r="EI84" i="29" s="1"/>
  <c r="AZ47" i="29"/>
  <c r="CI47" i="29"/>
  <c r="DS67" i="29"/>
  <c r="AA131" i="29"/>
  <c r="DS131" i="29"/>
  <c r="AA208" i="29"/>
  <c r="DS208" i="29"/>
  <c r="AA60" i="29"/>
  <c r="DS60" i="29"/>
  <c r="AA100" i="29"/>
  <c r="DS100" i="29"/>
  <c r="AA190" i="29"/>
  <c r="DS190" i="29"/>
  <c r="AA117" i="29"/>
  <c r="EH117" i="29" s="1"/>
  <c r="EI117" i="29" s="1"/>
  <c r="AA11" i="29"/>
  <c r="DS11" i="29"/>
  <c r="EH11" i="29" s="1"/>
  <c r="EI11" i="29" s="1"/>
  <c r="AA273" i="29"/>
  <c r="DS273" i="29"/>
  <c r="AA71" i="29"/>
  <c r="DS71" i="29"/>
  <c r="EH71" i="29" s="1"/>
  <c r="EI71" i="29" s="1"/>
  <c r="AA132" i="29"/>
  <c r="DS132" i="29"/>
  <c r="AA245" i="29"/>
  <c r="DS245" i="29"/>
  <c r="AA16" i="29"/>
  <c r="DS16" i="29"/>
  <c r="AA44" i="29"/>
  <c r="DS44" i="29"/>
  <c r="AA134" i="29"/>
  <c r="DS134" i="29"/>
  <c r="AA30" i="29"/>
  <c r="DS30" i="29"/>
  <c r="EH30" i="29" s="1"/>
  <c r="EI30" i="29" s="1"/>
  <c r="AA187" i="29"/>
  <c r="DS187" i="29"/>
  <c r="AA166" i="29"/>
  <c r="DS166" i="29"/>
  <c r="AA219" i="29"/>
  <c r="DS219" i="29"/>
  <c r="AA56" i="29"/>
  <c r="DS56" i="29"/>
  <c r="EH56" i="29" s="1"/>
  <c r="EI56" i="29" s="1"/>
  <c r="AA281" i="29"/>
  <c r="DS281" i="29"/>
  <c r="AA93" i="29"/>
  <c r="DS93" i="29"/>
  <c r="AA202" i="29"/>
  <c r="DS202" i="29"/>
  <c r="AA207" i="29"/>
  <c r="DS207" i="29"/>
  <c r="AA241" i="29"/>
  <c r="DS241" i="29"/>
  <c r="AA223" i="29"/>
  <c r="DS223" i="29"/>
  <c r="AA144" i="29"/>
  <c r="DS144" i="29"/>
  <c r="AA6" i="29"/>
  <c r="DS6" i="29"/>
  <c r="AA28" i="29"/>
  <c r="DS28" i="29"/>
  <c r="AA288" i="29"/>
  <c r="DS288" i="29"/>
  <c r="AA34" i="29"/>
  <c r="DS34" i="29"/>
  <c r="AA213" i="29"/>
  <c r="DS213" i="29"/>
  <c r="EH213" i="29" s="1"/>
  <c r="EI213" i="29" s="1"/>
  <c r="AA228" i="29"/>
  <c r="DS228" i="29"/>
  <c r="AA152" i="29"/>
  <c r="DS152" i="29"/>
  <c r="AA91" i="29"/>
  <c r="DS91" i="29"/>
  <c r="AA137" i="29"/>
  <c r="DS137" i="29"/>
  <c r="DS86" i="29"/>
  <c r="DS252" i="29"/>
  <c r="AA54" i="29"/>
  <c r="DS54" i="29"/>
  <c r="EH54" i="29" s="1"/>
  <c r="EI54" i="29" s="1"/>
  <c r="DS168" i="29"/>
  <c r="EH168" i="29" s="1"/>
  <c r="EI168" i="29" s="1"/>
  <c r="CI120" i="29"/>
  <c r="EH120" i="29" s="1"/>
  <c r="EI120" i="29" s="1"/>
  <c r="CI227" i="29"/>
  <c r="CI68" i="29"/>
  <c r="EH68" i="29" s="1"/>
  <c r="EI68" i="29" s="1"/>
  <c r="CI48" i="29"/>
  <c r="EH48" i="29" s="1"/>
  <c r="EI48" i="29" s="1"/>
  <c r="CI253" i="29"/>
  <c r="CI105" i="29"/>
  <c r="CI191" i="29"/>
  <c r="EH191" i="29" s="1"/>
  <c r="EI191" i="29" s="1"/>
  <c r="CI232" i="29"/>
  <c r="CI257" i="29"/>
  <c r="EH257" i="29" s="1"/>
  <c r="EI257" i="29" s="1"/>
  <c r="CI142" i="29"/>
  <c r="EH142" i="29" s="1"/>
  <c r="EI142" i="29" s="1"/>
  <c r="CI7" i="29"/>
  <c r="DS82" i="29"/>
  <c r="CI58" i="29"/>
  <c r="AZ18" i="29"/>
  <c r="CI18" i="29"/>
  <c r="EH18" i="29" s="1"/>
  <c r="EI18" i="29" s="1"/>
  <c r="DS94" i="29"/>
  <c r="EH94" i="29" s="1"/>
  <c r="EI94" i="29" s="1"/>
  <c r="CI5" i="29"/>
  <c r="AZ296" i="29"/>
  <c r="CI296" i="29"/>
  <c r="DS36" i="29"/>
  <c r="CI260" i="29"/>
  <c r="EH260" i="29" s="1"/>
  <c r="EI260" i="29" s="1"/>
  <c r="AZ23" i="29"/>
  <c r="CI23" i="29"/>
  <c r="DS59" i="29"/>
  <c r="CI218" i="29"/>
  <c r="AZ277" i="29"/>
  <c r="CI277" i="29"/>
  <c r="DS206" i="29"/>
  <c r="CI188" i="29"/>
  <c r="AZ237" i="29"/>
  <c r="CI237" i="29"/>
  <c r="DS177" i="29"/>
  <c r="CI109" i="29"/>
  <c r="AZ103" i="29"/>
  <c r="CI103" i="29"/>
  <c r="AA240" i="29"/>
  <c r="DS240" i="29"/>
  <c r="AA14" i="29"/>
  <c r="DS14" i="29"/>
  <c r="EH14" i="29" s="1"/>
  <c r="EI14" i="29" s="1"/>
  <c r="AA271" i="29"/>
  <c r="DS271" i="29"/>
  <c r="AA201" i="29"/>
  <c r="DS201" i="29"/>
  <c r="EH201" i="29" s="1"/>
  <c r="EI201" i="29" s="1"/>
  <c r="AA119" i="29"/>
  <c r="DS119" i="29"/>
  <c r="AA275" i="29"/>
  <c r="DS275" i="29"/>
  <c r="EH275" i="29" s="1"/>
  <c r="EI275" i="29" s="1"/>
  <c r="AA159" i="29"/>
  <c r="DS159" i="29"/>
  <c r="AA140" i="29"/>
  <c r="AA145" i="29"/>
  <c r="DS145" i="29"/>
  <c r="AA87" i="29"/>
  <c r="DS87" i="29"/>
  <c r="AA183" i="29"/>
  <c r="DS183" i="29"/>
  <c r="AA127" i="29"/>
  <c r="DS127" i="29"/>
  <c r="FY7" i="58" l="1"/>
  <c r="EH77" i="29"/>
  <c r="EI77" i="29" s="1"/>
  <c r="EH57" i="29"/>
  <c r="EI57" i="29" s="1"/>
  <c r="EH278" i="29"/>
  <c r="EI278" i="29" s="1"/>
  <c r="EH226" i="29"/>
  <c r="EI226" i="29" s="1"/>
  <c r="EH33" i="29"/>
  <c r="EI33" i="29" s="1"/>
  <c r="EH47" i="29"/>
  <c r="EI47" i="29" s="1"/>
  <c r="EH113" i="29"/>
  <c r="EI113" i="29" s="1"/>
  <c r="EH284" i="29"/>
  <c r="EI284" i="29" s="1"/>
  <c r="EH19" i="29"/>
  <c r="EI19" i="29" s="1"/>
  <c r="EH217" i="29"/>
  <c r="EI217" i="29" s="1"/>
  <c r="EH127" i="29"/>
  <c r="EI127" i="29" s="1"/>
  <c r="EH25" i="29"/>
  <c r="EI25" i="29" s="1"/>
  <c r="EH90" i="29"/>
  <c r="EI90" i="29" s="1"/>
  <c r="EH157" i="29"/>
  <c r="EI157" i="29" s="1"/>
  <c r="EH129" i="29"/>
  <c r="EI129" i="29" s="1"/>
  <c r="EH20" i="29"/>
  <c r="EI20" i="29" s="1"/>
  <c r="EH290" i="29"/>
  <c r="EI290" i="29" s="1"/>
  <c r="EH180" i="29"/>
  <c r="EI180" i="29" s="1"/>
  <c r="EH49" i="29"/>
  <c r="EI49" i="29" s="1"/>
  <c r="EH100" i="29"/>
  <c r="EI100" i="29" s="1"/>
  <c r="EH193" i="29"/>
  <c r="EI193" i="29" s="1"/>
  <c r="EH283" i="29"/>
  <c r="EI283" i="29" s="1"/>
  <c r="EH109" i="29"/>
  <c r="EI109" i="29" s="1"/>
  <c r="EH295" i="29"/>
  <c r="EI295" i="29" s="1"/>
  <c r="EH255" i="29"/>
  <c r="EI255" i="29" s="1"/>
  <c r="EH174" i="29"/>
  <c r="EI174" i="29" s="1"/>
  <c r="EH102" i="29"/>
  <c r="EI102" i="29" s="1"/>
  <c r="EH297" i="29"/>
  <c r="EI297" i="29" s="1"/>
  <c r="EH140" i="29"/>
  <c r="EI140" i="29" s="1"/>
  <c r="EH171" i="29"/>
  <c r="EI171" i="29" s="1"/>
  <c r="EH212" i="29"/>
  <c r="EI212" i="29" s="1"/>
  <c r="EH70" i="29"/>
  <c r="EI70" i="29" s="1"/>
  <c r="EH172" i="29"/>
  <c r="EI172" i="29" s="1"/>
  <c r="EH105" i="29"/>
  <c r="EI105" i="29" s="1"/>
  <c r="EH227" i="29"/>
  <c r="EI227" i="29" s="1"/>
  <c r="EH76" i="29"/>
  <c r="EI76" i="29" s="1"/>
  <c r="EH218" i="29"/>
  <c r="EI218" i="29" s="1"/>
  <c r="EH167" i="29"/>
  <c r="EI167" i="29" s="1"/>
  <c r="CI1" i="29"/>
  <c r="EH252" i="29"/>
  <c r="EI252" i="29" s="1"/>
  <c r="EH91" i="29"/>
  <c r="EI91" i="29" s="1"/>
  <c r="EH28" i="29"/>
  <c r="EI28" i="29" s="1"/>
  <c r="EH202" i="29"/>
  <c r="EI202" i="29" s="1"/>
  <c r="EH187" i="29"/>
  <c r="EI187" i="29" s="1"/>
  <c r="EH16" i="29"/>
  <c r="EI16" i="29" s="1"/>
  <c r="EH132" i="29"/>
  <c r="EI132" i="29" s="1"/>
  <c r="EH50" i="29"/>
  <c r="EI50" i="29" s="1"/>
  <c r="EH248" i="29"/>
  <c r="EI248" i="29" s="1"/>
  <c r="EH233" i="29"/>
  <c r="EI233" i="29" s="1"/>
  <c r="EH63" i="29"/>
  <c r="EI63" i="29" s="1"/>
  <c r="EH263" i="29"/>
  <c r="EI263" i="29" s="1"/>
  <c r="EH89" i="29"/>
  <c r="EI89" i="29" s="1"/>
  <c r="EH149" i="29"/>
  <c r="EI149" i="29" s="1"/>
  <c r="EH118" i="29"/>
  <c r="EI118" i="29" s="1"/>
  <c r="DS1" i="29"/>
  <c r="EH8" i="29"/>
  <c r="EI8" i="29" s="1"/>
  <c r="EH244" i="29"/>
  <c r="EI244" i="29" s="1"/>
  <c r="EH39" i="29"/>
  <c r="EI39" i="29" s="1"/>
  <c r="EH188" i="29"/>
  <c r="EI188" i="29" s="1"/>
  <c r="EH58" i="29"/>
  <c r="EI58" i="29" s="1"/>
  <c r="EH194" i="29"/>
  <c r="EI194" i="29" s="1"/>
  <c r="EH31" i="29"/>
  <c r="EI31" i="29" s="1"/>
  <c r="EH143" i="29"/>
  <c r="EI143" i="29" s="1"/>
  <c r="EH253" i="29"/>
  <c r="EI253" i="29" s="1"/>
  <c r="EH177" i="29"/>
  <c r="EI177" i="29" s="1"/>
  <c r="EH232" i="29"/>
  <c r="EI232" i="29" s="1"/>
  <c r="EH86" i="29"/>
  <c r="EI86" i="29" s="1"/>
  <c r="EH131" i="29"/>
  <c r="EI131" i="29" s="1"/>
  <c r="EH123" i="29"/>
  <c r="EI123" i="29" s="1"/>
  <c r="EH286" i="29"/>
  <c r="EI286" i="29" s="1"/>
  <c r="EH165" i="29"/>
  <c r="EI165" i="29" s="1"/>
  <c r="EH136" i="29"/>
  <c r="EI136" i="29" s="1"/>
  <c r="EH262" i="29"/>
  <c r="EI262" i="29" s="1"/>
  <c r="EH209" i="29"/>
  <c r="EI209" i="29" s="1"/>
  <c r="EH280" i="29"/>
  <c r="EI280" i="29" s="1"/>
  <c r="EH29" i="29"/>
  <c r="EI29" i="29" s="1"/>
  <c r="EH267" i="29"/>
  <c r="EI267" i="29" s="1"/>
  <c r="EH22" i="29"/>
  <c r="EI22" i="29" s="1"/>
  <c r="EH291" i="29"/>
  <c r="EI291" i="29" s="1"/>
  <c r="EH103" i="29"/>
  <c r="EI103" i="29" s="1"/>
  <c r="EH277" i="29"/>
  <c r="EI277" i="29" s="1"/>
  <c r="EH296" i="29"/>
  <c r="EI296" i="29" s="1"/>
  <c r="EH176" i="29"/>
  <c r="EI176" i="29" s="1"/>
  <c r="EH53" i="29"/>
  <c r="EI53" i="29" s="1"/>
  <c r="EH237" i="29"/>
  <c r="EI237" i="29" s="1"/>
  <c r="EH235" i="29"/>
  <c r="EI235" i="29" s="1"/>
  <c r="EH141" i="29"/>
  <c r="EI141" i="29" s="1"/>
  <c r="EH238" i="29"/>
  <c r="EI238" i="29" s="1"/>
  <c r="EH80" i="29"/>
  <c r="EI80" i="29" s="1"/>
  <c r="EH265" i="29"/>
  <c r="EI265" i="29" s="1"/>
  <c r="EH26" i="29"/>
  <c r="EI26" i="29" s="1"/>
  <c r="EH69" i="29"/>
  <c r="EI69" i="29" s="1"/>
  <c r="EH92" i="29"/>
  <c r="EI92" i="29" s="1"/>
  <c r="EH153" i="29"/>
  <c r="EI153" i="29" s="1"/>
  <c r="EH163" i="29"/>
  <c r="EI163" i="29" s="1"/>
  <c r="EH95" i="29"/>
  <c r="EI95" i="29" s="1"/>
  <c r="EH96" i="29"/>
  <c r="EI96" i="29" s="1"/>
  <c r="DD1" i="29"/>
  <c r="EH288" i="29"/>
  <c r="EI288" i="29" s="1"/>
  <c r="EH241" i="29"/>
  <c r="EI241" i="29" s="1"/>
  <c r="EH166" i="29"/>
  <c r="EI166" i="29" s="1"/>
  <c r="EH190" i="29"/>
  <c r="EI190" i="29" s="1"/>
  <c r="EH64" i="29"/>
  <c r="EI64" i="29" s="1"/>
  <c r="EH175" i="29"/>
  <c r="EI175" i="29" s="1"/>
  <c r="EH214" i="29"/>
  <c r="EI214" i="29" s="1"/>
  <c r="EH179" i="29"/>
  <c r="EI179" i="29" s="1"/>
  <c r="EH210" i="29"/>
  <c r="EI210" i="29" s="1"/>
  <c r="EH162" i="29"/>
  <c r="EI162" i="29" s="1"/>
  <c r="EH41" i="29"/>
  <c r="EI41" i="29" s="1"/>
  <c r="EH107" i="29"/>
  <c r="EI107" i="29" s="1"/>
  <c r="AZ1" i="29"/>
  <c r="EH98" i="29"/>
  <c r="EI98" i="29" s="1"/>
  <c r="EH271" i="29"/>
  <c r="EI271" i="29" s="1"/>
  <c r="EH82" i="29"/>
  <c r="EI82" i="29" s="1"/>
  <c r="EH276" i="29"/>
  <c r="EI276" i="29" s="1"/>
  <c r="EH228" i="29"/>
  <c r="EI228" i="29" s="1"/>
  <c r="EH6" i="29"/>
  <c r="EI6" i="29" s="1"/>
  <c r="EH281" i="29"/>
  <c r="EI281" i="29" s="1"/>
  <c r="EH273" i="29"/>
  <c r="EI273" i="29" s="1"/>
  <c r="EH60" i="29"/>
  <c r="EI60" i="29" s="1"/>
  <c r="AA1" i="29"/>
  <c r="EH108" i="29"/>
  <c r="EI108" i="29" s="1"/>
  <c r="EH121" i="29"/>
  <c r="EI121" i="29" s="1"/>
  <c r="EH254" i="29"/>
  <c r="EI254" i="29" s="1"/>
  <c r="EH170" i="29"/>
  <c r="EI170" i="29" s="1"/>
  <c r="EH251" i="29"/>
  <c r="EI251" i="29" s="1"/>
  <c r="EH59" i="29"/>
  <c r="EI59" i="29" s="1"/>
  <c r="EH282" i="29"/>
  <c r="EI282" i="29" s="1"/>
  <c r="EH112" i="29"/>
  <c r="EI112" i="29" s="1"/>
  <c r="EH125" i="29"/>
  <c r="EI125" i="29" s="1"/>
  <c r="EH192" i="29"/>
  <c r="EI192" i="29" s="1"/>
  <c r="EH222" i="29"/>
  <c r="EI222" i="29" s="1"/>
  <c r="EH137" i="29"/>
  <c r="EI137" i="29" s="1"/>
  <c r="EH34" i="29"/>
  <c r="EI34" i="29" s="1"/>
  <c r="EH207" i="29"/>
  <c r="EI207" i="29" s="1"/>
  <c r="EH219" i="29"/>
  <c r="EI219" i="29" s="1"/>
  <c r="EH245" i="29"/>
  <c r="EI245" i="29" s="1"/>
  <c r="EH83" i="29"/>
  <c r="EI83" i="29" s="1"/>
  <c r="EH183" i="29"/>
  <c r="EI183" i="29" s="1"/>
  <c r="EH159" i="29"/>
  <c r="EI159" i="29" s="1"/>
  <c r="EH243" i="29"/>
  <c r="EI243" i="29" s="1"/>
  <c r="EH169" i="29"/>
  <c r="EI169" i="29" s="1"/>
  <c r="EH155" i="29"/>
  <c r="EI155" i="29" s="1"/>
  <c r="EH266" i="29"/>
  <c r="EI266" i="29" s="1"/>
  <c r="EH23" i="29"/>
  <c r="EI23" i="29" s="1"/>
  <c r="EH186" i="29"/>
  <c r="EI186" i="29" s="1"/>
  <c r="EH7" i="29"/>
  <c r="EI7" i="29" s="1"/>
  <c r="EH10" i="29"/>
  <c r="EI10" i="29" s="1"/>
  <c r="EH223" i="29"/>
  <c r="EI223" i="29" s="1"/>
  <c r="EH44" i="29"/>
  <c r="EI44" i="29" s="1"/>
  <c r="EH21" i="29"/>
  <c r="EI21" i="29" s="1"/>
  <c r="EH73" i="29"/>
  <c r="EI73" i="29" s="1"/>
  <c r="EH240" i="29"/>
  <c r="EI240" i="29" s="1"/>
  <c r="EH206" i="29"/>
  <c r="EI206" i="29" s="1"/>
  <c r="EH36" i="29"/>
  <c r="EI36" i="29" s="1"/>
  <c r="EH204" i="29"/>
  <c r="EI204" i="29" s="1"/>
  <c r="EH67" i="29"/>
  <c r="EI67" i="29" s="1"/>
  <c r="EH15" i="29"/>
  <c r="EI15" i="29" s="1"/>
  <c r="EH152" i="29"/>
  <c r="EI152" i="29" s="1"/>
  <c r="EH144" i="29"/>
  <c r="EI144" i="29" s="1"/>
  <c r="EH93" i="29"/>
  <c r="EI93" i="29" s="1"/>
  <c r="EH134" i="29"/>
  <c r="EI134" i="29" s="1"/>
  <c r="EH208" i="29"/>
  <c r="EI208" i="29" s="1"/>
  <c r="EH289" i="29"/>
  <c r="EI289" i="29" s="1"/>
  <c r="EH274" i="29"/>
  <c r="EI274" i="29" s="1"/>
  <c r="EH145" i="29"/>
  <c r="EI145" i="29" s="1"/>
  <c r="EH119" i="29"/>
  <c r="EI119" i="29" s="1"/>
  <c r="EH116" i="29"/>
  <c r="EI116" i="29" s="1"/>
  <c r="EH87" i="29"/>
  <c r="EI87" i="29" s="1"/>
  <c r="EH239" i="29"/>
  <c r="EI239" i="29" s="1"/>
  <c r="EH196" i="29"/>
  <c r="EI196" i="29" s="1"/>
  <c r="EH5" i="29"/>
  <c r="EI5" i="29" s="1"/>
  <c r="EG1" i="29"/>
  <c r="EH1" i="29" s="1"/>
  <c r="EI1" i="29" s="1"/>
  <c r="EH3" i="29"/>
  <c r="EI3" i="29" s="1"/>
  <c r="EH221" i="29"/>
  <c r="EI221" i="29" s="1"/>
</calcChain>
</file>

<file path=xl/sharedStrings.xml><?xml version="1.0" encoding="utf-8"?>
<sst xmlns="http://schemas.openxmlformats.org/spreadsheetml/2006/main" count="34537" uniqueCount="2211">
  <si>
    <t xml:space="preserve">JOINVILLE </t>
  </si>
  <si>
    <t>4209102</t>
  </si>
  <si>
    <t>AMUNESC</t>
  </si>
  <si>
    <t xml:space="preserve">FLORIANÓPOLIS </t>
  </si>
  <si>
    <t>4205407</t>
  </si>
  <si>
    <t>GRANFPOLIS</t>
  </si>
  <si>
    <t xml:space="preserve">BLUMENAU </t>
  </si>
  <si>
    <t>4202404</t>
  </si>
  <si>
    <t>AMMVI</t>
  </si>
  <si>
    <t xml:space="preserve">SÃO JOSÉ </t>
  </si>
  <si>
    <t>4216602</t>
  </si>
  <si>
    <t xml:space="preserve">CRICIÚMA </t>
  </si>
  <si>
    <t>4204608</t>
  </si>
  <si>
    <t>AMREC</t>
  </si>
  <si>
    <t xml:space="preserve">CHAPECÓ </t>
  </si>
  <si>
    <t>4204202</t>
  </si>
  <si>
    <t>AMOSC</t>
  </si>
  <si>
    <t xml:space="preserve">ITAJAÍ </t>
  </si>
  <si>
    <t>4208203</t>
  </si>
  <si>
    <t>AMFRI</t>
  </si>
  <si>
    <t xml:space="preserve">LAGES </t>
  </si>
  <si>
    <t>4209300</t>
  </si>
  <si>
    <t>AMURES</t>
  </si>
  <si>
    <t xml:space="preserve">JARAGUÁ DO SUL </t>
  </si>
  <si>
    <t>4208906</t>
  </si>
  <si>
    <t>AMVALI</t>
  </si>
  <si>
    <t xml:space="preserve">PALHOÇA </t>
  </si>
  <si>
    <t>4211900</t>
  </si>
  <si>
    <t xml:space="preserve">BALNEÁRIO CAMBORIÚ </t>
  </si>
  <si>
    <t>4202008</t>
  </si>
  <si>
    <t xml:space="preserve">BRUSQUE </t>
  </si>
  <si>
    <t>4202909</t>
  </si>
  <si>
    <t xml:space="preserve">TUBARÃO </t>
  </si>
  <si>
    <t>4218707</t>
  </si>
  <si>
    <t>AMUREL</t>
  </si>
  <si>
    <t xml:space="preserve">SÃO BENTO DO SUL </t>
  </si>
  <si>
    <t>4215802</t>
  </si>
  <si>
    <t xml:space="preserve">CAÇADOR </t>
  </si>
  <si>
    <t>4203006</t>
  </si>
  <si>
    <t>AMARP</t>
  </si>
  <si>
    <t xml:space="preserve">CONCÓRDIA </t>
  </si>
  <si>
    <t>4204301</t>
  </si>
  <si>
    <t>AMAUC</t>
  </si>
  <si>
    <t xml:space="preserve">CAMBORIÚ </t>
  </si>
  <si>
    <t>4203204</t>
  </si>
  <si>
    <t xml:space="preserve">ARARANGUÁ </t>
  </si>
  <si>
    <t>4201406</t>
  </si>
  <si>
    <t>AMESC</t>
  </si>
  <si>
    <t xml:space="preserve">RIO DO SUL </t>
  </si>
  <si>
    <t>4214805</t>
  </si>
  <si>
    <t>AMAVI</t>
  </si>
  <si>
    <t xml:space="preserve">NAVEGANTES </t>
  </si>
  <si>
    <t>4211306</t>
  </si>
  <si>
    <t xml:space="preserve">IÇARA </t>
  </si>
  <si>
    <t>4207007</t>
  </si>
  <si>
    <t xml:space="preserve">BIGUAÇU </t>
  </si>
  <si>
    <t>4202305</t>
  </si>
  <si>
    <t xml:space="preserve">GASPAR </t>
  </si>
  <si>
    <t>4205902</t>
  </si>
  <si>
    <t xml:space="preserve">INDAIAL </t>
  </si>
  <si>
    <t>4207502</t>
  </si>
  <si>
    <t xml:space="preserve">MAFRA </t>
  </si>
  <si>
    <t>4210100</t>
  </si>
  <si>
    <t>AMPLANORTE</t>
  </si>
  <si>
    <t xml:space="preserve">CANOINHAS </t>
  </si>
  <si>
    <t>4203808</t>
  </si>
  <si>
    <t xml:space="preserve">LAGUNA </t>
  </si>
  <si>
    <t>4209409</t>
  </si>
  <si>
    <t xml:space="preserve">VIDEIRA </t>
  </si>
  <si>
    <t>4219309</t>
  </si>
  <si>
    <t xml:space="preserve">ITAPEMA </t>
  </si>
  <si>
    <t>4208302</t>
  </si>
  <si>
    <t xml:space="preserve">XANXERÊ </t>
  </si>
  <si>
    <t>4219507</t>
  </si>
  <si>
    <t>AMAI</t>
  </si>
  <si>
    <t xml:space="preserve">SÃO FRANCISCO DO SUL </t>
  </si>
  <si>
    <t>4216206</t>
  </si>
  <si>
    <t xml:space="preserve">IMBITUBA </t>
  </si>
  <si>
    <t>4207304</t>
  </si>
  <si>
    <t xml:space="preserve">RIO NEGRINHO </t>
  </si>
  <si>
    <t>4215000</t>
  </si>
  <si>
    <t xml:space="preserve">CURITIBANOS </t>
  </si>
  <si>
    <t>4204806</t>
  </si>
  <si>
    <t>AMURC</t>
  </si>
  <si>
    <t xml:space="preserve">TIMBÓ </t>
  </si>
  <si>
    <t>4218202</t>
  </si>
  <si>
    <t xml:space="preserve">SÃO MIGUEL DO OESTE </t>
  </si>
  <si>
    <t>4217204</t>
  </si>
  <si>
    <t>AMEOSC</t>
  </si>
  <si>
    <t xml:space="preserve">GUARAMIRIM </t>
  </si>
  <si>
    <t>4206504</t>
  </si>
  <si>
    <t xml:space="preserve">FRAIBURGO </t>
  </si>
  <si>
    <t>4205506</t>
  </si>
  <si>
    <t xml:space="preserve">PORTO UNIÃO </t>
  </si>
  <si>
    <t>4213609</t>
  </si>
  <si>
    <t xml:space="preserve">CAMPOS NOVOS </t>
  </si>
  <si>
    <t>4203600</t>
  </si>
  <si>
    <t>AMPLASC</t>
  </si>
  <si>
    <t xml:space="preserve">TIJUCAS </t>
  </si>
  <si>
    <t>4218004</t>
  </si>
  <si>
    <t xml:space="preserve">BRAÇO DO NORTE </t>
  </si>
  <si>
    <t>4202800</t>
  </si>
  <si>
    <t xml:space="preserve">POMERODE </t>
  </si>
  <si>
    <t>4213203</t>
  </si>
  <si>
    <t xml:space="preserve">JOAÇABA </t>
  </si>
  <si>
    <t>4209003</t>
  </si>
  <si>
    <t>AMMOC</t>
  </si>
  <si>
    <t xml:space="preserve">SOMBRIO </t>
  </si>
  <si>
    <t>4217709</t>
  </si>
  <si>
    <t xml:space="preserve">SÃO JOÃO BATISTA </t>
  </si>
  <si>
    <t>4216305</t>
  </si>
  <si>
    <t xml:space="preserve">XAXIM </t>
  </si>
  <si>
    <t>4219705</t>
  </si>
  <si>
    <t xml:space="preserve">PENHA </t>
  </si>
  <si>
    <t>4212502</t>
  </si>
  <si>
    <t xml:space="preserve">ARAQUARI </t>
  </si>
  <si>
    <t>4201307</t>
  </si>
  <si>
    <t xml:space="preserve">SÃO JOAQUIM </t>
  </si>
  <si>
    <t>4216503</t>
  </si>
  <si>
    <t xml:space="preserve">FORQUILHINHA </t>
  </si>
  <si>
    <t>4205456</t>
  </si>
  <si>
    <t xml:space="preserve">BARRA VELHA </t>
  </si>
  <si>
    <t>4202107</t>
  </si>
  <si>
    <t xml:space="preserve">ITUPORANGA </t>
  </si>
  <si>
    <t>4208500</t>
  </si>
  <si>
    <t xml:space="preserve">MARAVILHA </t>
  </si>
  <si>
    <t>4210506</t>
  </si>
  <si>
    <t>AMERIOS</t>
  </si>
  <si>
    <t xml:space="preserve">SÃO LOURENÇO DO OESTE </t>
  </si>
  <si>
    <t>4216909</t>
  </si>
  <si>
    <t>AMNOROESTE</t>
  </si>
  <si>
    <t xml:space="preserve">CAPIVARI DE BAIXO </t>
  </si>
  <si>
    <t>4203956</t>
  </si>
  <si>
    <t xml:space="preserve">ORLEANS </t>
  </si>
  <si>
    <t>4211702</t>
  </si>
  <si>
    <t xml:space="preserve">HERVAL D´OESTE </t>
  </si>
  <si>
    <t>4206702</t>
  </si>
  <si>
    <t xml:space="preserve">CAPINZAL </t>
  </si>
  <si>
    <t>4203907</t>
  </si>
  <si>
    <t xml:space="preserve">ITAIÓPOLIS </t>
  </si>
  <si>
    <t>4208104</t>
  </si>
  <si>
    <t xml:space="preserve">URUSSANGA </t>
  </si>
  <si>
    <t>4219002</t>
  </si>
  <si>
    <t xml:space="preserve">SANTO AMARO DA IMPERATRIZ </t>
  </si>
  <si>
    <t>4215703</t>
  </si>
  <si>
    <t xml:space="preserve">GUABIRUBA </t>
  </si>
  <si>
    <t>4206306</t>
  </si>
  <si>
    <t xml:space="preserve">GAROPABA </t>
  </si>
  <si>
    <t>4205704</t>
  </si>
  <si>
    <t xml:space="preserve">TRÊS BARRAS </t>
  </si>
  <si>
    <t>4218301</t>
  </si>
  <si>
    <t xml:space="preserve">PAPANDUVA </t>
  </si>
  <si>
    <t>4212205</t>
  </si>
  <si>
    <t xml:space="preserve">IBIRAMA </t>
  </si>
  <si>
    <t>4206900</t>
  </si>
  <si>
    <t xml:space="preserve">JAGUARUNA </t>
  </si>
  <si>
    <t>4208807</t>
  </si>
  <si>
    <t xml:space="preserve">TAIÓ </t>
  </si>
  <si>
    <t>4217808</t>
  </si>
  <si>
    <t xml:space="preserve">ABELARDO LUZ </t>
  </si>
  <si>
    <t>4200101</t>
  </si>
  <si>
    <t xml:space="preserve">BALNEÁRIO PIÇARRAS </t>
  </si>
  <si>
    <t>4212809</t>
  </si>
  <si>
    <t xml:space="preserve">SEARA </t>
  </si>
  <si>
    <t>4217501</t>
  </si>
  <si>
    <t xml:space="preserve">OTACÍLIO COSTA </t>
  </si>
  <si>
    <t>4211751</t>
  </si>
  <si>
    <t xml:space="preserve">PINHALZINHO </t>
  </si>
  <si>
    <t>4212908</t>
  </si>
  <si>
    <t xml:space="preserve">MORRO DA FUMAÇA </t>
  </si>
  <si>
    <t>4211207</t>
  </si>
  <si>
    <t xml:space="preserve">PORTO BELO </t>
  </si>
  <si>
    <t>4213500</t>
  </si>
  <si>
    <t xml:space="preserve">PALMITOS </t>
  </si>
  <si>
    <t>4212106</t>
  </si>
  <si>
    <t xml:space="preserve">SANTA CECÍLIA </t>
  </si>
  <si>
    <t>4215505</t>
  </si>
  <si>
    <t xml:space="preserve">ITAPIRANGA </t>
  </si>
  <si>
    <t>4208401</t>
  </si>
  <si>
    <t xml:space="preserve">SCHROEDER </t>
  </si>
  <si>
    <t>4217402</t>
  </si>
  <si>
    <t xml:space="preserve">COCAL DO SUL </t>
  </si>
  <si>
    <t>4204251</t>
  </si>
  <si>
    <t xml:space="preserve">PRESIDENTE GETÚLIO </t>
  </si>
  <si>
    <t>4214003</t>
  </si>
  <si>
    <t xml:space="preserve">POUSO REDONDO </t>
  </si>
  <si>
    <t>4213708</t>
  </si>
  <si>
    <t xml:space="preserve">DIONÍSIO CERQUEIRA </t>
  </si>
  <si>
    <t>4205001</t>
  </si>
  <si>
    <t xml:space="preserve">CORREIA PINTO </t>
  </si>
  <si>
    <t>4204558</t>
  </si>
  <si>
    <t xml:space="preserve">ITAPOÁ </t>
  </si>
  <si>
    <t>4208450</t>
  </si>
  <si>
    <t xml:space="preserve">GARUVA </t>
  </si>
  <si>
    <t>4205803</t>
  </si>
  <si>
    <t xml:space="preserve">MASSARANDUBA </t>
  </si>
  <si>
    <t>4210605</t>
  </si>
  <si>
    <t xml:space="preserve">LAURO MULLER </t>
  </si>
  <si>
    <t>4209607</t>
  </si>
  <si>
    <t xml:space="preserve">BOMBINHAS </t>
  </si>
  <si>
    <t>4202453</t>
  </si>
  <si>
    <t xml:space="preserve">CORUPÁ </t>
  </si>
  <si>
    <t>4204509</t>
  </si>
  <si>
    <t xml:space="preserve">SÃO JOSÉ DO CEDRO </t>
  </si>
  <si>
    <t>4216701</t>
  </si>
  <si>
    <t xml:space="preserve">NOVA VENEZA </t>
  </si>
  <si>
    <t>4211603</t>
  </si>
  <si>
    <t xml:space="preserve">GOVERNADOR CELSO RAMOS </t>
  </si>
  <si>
    <t>4206009</t>
  </si>
  <si>
    <t xml:space="preserve">SIDERÓPOLIS </t>
  </si>
  <si>
    <t>4217600</t>
  </si>
  <si>
    <t xml:space="preserve">ILHOTA </t>
  </si>
  <si>
    <t>4207106</t>
  </si>
  <si>
    <t xml:space="preserve">NOVA TRENTO </t>
  </si>
  <si>
    <t>4211504</t>
  </si>
  <si>
    <t xml:space="preserve">LEBON RÉGIS </t>
  </si>
  <si>
    <t>4209706</t>
  </si>
  <si>
    <t xml:space="preserve">TURVO </t>
  </si>
  <si>
    <t>4218806</t>
  </si>
  <si>
    <t xml:space="preserve">CAMPO ALEGRE </t>
  </si>
  <si>
    <t>4203303</t>
  </si>
  <si>
    <t xml:space="preserve">IMARUÍ </t>
  </si>
  <si>
    <t>4207205</t>
  </si>
  <si>
    <t xml:space="preserve">PONTE SERRADA </t>
  </si>
  <si>
    <t>4213401</t>
  </si>
  <si>
    <t xml:space="preserve">SÃO LUDGERO </t>
  </si>
  <si>
    <t>4217006</t>
  </si>
  <si>
    <t xml:space="preserve">RODEIO </t>
  </si>
  <si>
    <t>4215109</t>
  </si>
  <si>
    <t xml:space="preserve">URUBICI </t>
  </si>
  <si>
    <t>4218905</t>
  </si>
  <si>
    <t xml:space="preserve">FAXINAL DOS GUEDES </t>
  </si>
  <si>
    <t>4205308</t>
  </si>
  <si>
    <t xml:space="preserve">GRAVATAL </t>
  </si>
  <si>
    <t>4206207</t>
  </si>
  <si>
    <t xml:space="preserve">CUNHA PORÃ </t>
  </si>
  <si>
    <t>4204707</t>
  </si>
  <si>
    <t xml:space="preserve">JACINTO MACHADO </t>
  </si>
  <si>
    <t>4208708</t>
  </si>
  <si>
    <t xml:space="preserve">CANELINHA </t>
  </si>
  <si>
    <t>4203709</t>
  </si>
  <si>
    <t xml:space="preserve">GUARACIABA </t>
  </si>
  <si>
    <t>4206405</t>
  </si>
  <si>
    <t xml:space="preserve">IRINEÓPOLIS </t>
  </si>
  <si>
    <t>4207908</t>
  </si>
  <si>
    <t xml:space="preserve">LUIZ ALVES </t>
  </si>
  <si>
    <t>4210001</t>
  </si>
  <si>
    <t xml:space="preserve">SANGÃO </t>
  </si>
  <si>
    <t>4215455</t>
  </si>
  <si>
    <t xml:space="preserve">BENEDITO NOVO </t>
  </si>
  <si>
    <t>4202206</t>
  </si>
  <si>
    <t xml:space="preserve">SÃO CARLOS </t>
  </si>
  <si>
    <t>4216008</t>
  </si>
  <si>
    <t xml:space="preserve">RIO DOS CEDROS </t>
  </si>
  <si>
    <t>4214706</t>
  </si>
  <si>
    <t xml:space="preserve">QUILOMBO </t>
  </si>
  <si>
    <t>4214201</t>
  </si>
  <si>
    <t xml:space="preserve">LONTRAS </t>
  </si>
  <si>
    <t>4209904</t>
  </si>
  <si>
    <t xml:space="preserve">MONDAÍ </t>
  </si>
  <si>
    <t>4211009</t>
  </si>
  <si>
    <t xml:space="preserve">CORONEL FREITAS </t>
  </si>
  <si>
    <t>4204400</t>
  </si>
  <si>
    <t xml:space="preserve">APIÚNA </t>
  </si>
  <si>
    <t>4201257</t>
  </si>
  <si>
    <t xml:space="preserve">BALNEÁRIO ARROIO DO SILVA </t>
  </si>
  <si>
    <t>4201950</t>
  </si>
  <si>
    <t xml:space="preserve">CATANDUVAS </t>
  </si>
  <si>
    <t>4204004</t>
  </si>
  <si>
    <t xml:space="preserve">IRANI </t>
  </si>
  <si>
    <t>4207809</t>
  </si>
  <si>
    <t xml:space="preserve">SÃO DOMINGOS </t>
  </si>
  <si>
    <t>4216107</t>
  </si>
  <si>
    <t xml:space="preserve">ALFREDO WAGNER </t>
  </si>
  <si>
    <t>4200705</t>
  </si>
  <si>
    <t xml:space="preserve">CAMPO ERÊ </t>
  </si>
  <si>
    <t>4203501</t>
  </si>
  <si>
    <t xml:space="preserve">AGROLÂNDIA </t>
  </si>
  <si>
    <t>4200200</t>
  </si>
  <si>
    <t xml:space="preserve">MONTE CARLO </t>
  </si>
  <si>
    <t>4211058</t>
  </si>
  <si>
    <t xml:space="preserve">SÃO JOSÉ DO CERRITO </t>
  </si>
  <si>
    <t>4216800</t>
  </si>
  <si>
    <t xml:space="preserve">SAUDADES </t>
  </si>
  <si>
    <t>4217303</t>
  </si>
  <si>
    <t xml:space="preserve">BOM RETIRO </t>
  </si>
  <si>
    <t>4202602</t>
  </si>
  <si>
    <t xml:space="preserve">SANTA TEREZINHA </t>
  </si>
  <si>
    <t>4215679</t>
  </si>
  <si>
    <t xml:space="preserve">TANGARÁ </t>
  </si>
  <si>
    <t>4217907</t>
  </si>
  <si>
    <t xml:space="preserve">DESCANSO </t>
  </si>
  <si>
    <t>4204905</t>
  </si>
  <si>
    <t xml:space="preserve">ANITA GARIBALDI </t>
  </si>
  <si>
    <t>4201000</t>
  </si>
  <si>
    <t xml:space="preserve">BALNEÁRIO BARRA DO SUL </t>
  </si>
  <si>
    <t xml:space="preserve">IPORÃ DO OESTE </t>
  </si>
  <si>
    <t>4207650</t>
  </si>
  <si>
    <t xml:space="preserve">MONTE CASTELO </t>
  </si>
  <si>
    <t>4211108</t>
  </si>
  <si>
    <t xml:space="preserve">BALNEÁRIO GAIVOTA </t>
  </si>
  <si>
    <t>4202073</t>
  </si>
  <si>
    <t xml:space="preserve">SANTA ROSA DO SUL </t>
  </si>
  <si>
    <t>4215653</t>
  </si>
  <si>
    <t xml:space="preserve">PALMA SOLA </t>
  </si>
  <si>
    <t>4212007</t>
  </si>
  <si>
    <t xml:space="preserve">ARMAZÉM </t>
  </si>
  <si>
    <t>4201505</t>
  </si>
  <si>
    <t xml:space="preserve">CAMPO BELO DO SUL </t>
  </si>
  <si>
    <t>4203402</t>
  </si>
  <si>
    <t xml:space="preserve">MAJOR VIEIRA </t>
  </si>
  <si>
    <t>4210308</t>
  </si>
  <si>
    <t xml:space="preserve">ANTÔNIO CARLOS </t>
  </si>
  <si>
    <t>4201208</t>
  </si>
  <si>
    <t xml:space="preserve">ASCURRA </t>
  </si>
  <si>
    <t>4201703</t>
  </si>
  <si>
    <t xml:space="preserve">OURO </t>
  </si>
  <si>
    <t>4211801</t>
  </si>
  <si>
    <t xml:space="preserve">SALETE </t>
  </si>
  <si>
    <t>4215307</t>
  </si>
  <si>
    <t xml:space="preserve">PRAIA GRANDE </t>
  </si>
  <si>
    <t>4213807</t>
  </si>
  <si>
    <t xml:space="preserve">IPUMIRIM </t>
  </si>
  <si>
    <t>4207700</t>
  </si>
  <si>
    <t xml:space="preserve">TIMBÓ GRANDE </t>
  </si>
  <si>
    <t>4218251</t>
  </si>
  <si>
    <t xml:space="preserve">RIO DO OESTE </t>
  </si>
  <si>
    <t>4214607</t>
  </si>
  <si>
    <t xml:space="preserve">MELEIRO </t>
  </si>
  <si>
    <t>4210803</t>
  </si>
  <si>
    <t xml:space="preserve">SÃO JOÃO DO SUL </t>
  </si>
  <si>
    <t>4216404</t>
  </si>
  <si>
    <t xml:space="preserve">ÁGUA DOCE </t>
  </si>
  <si>
    <t>4200408</t>
  </si>
  <si>
    <t xml:space="preserve">TREZE DE MAIO </t>
  </si>
  <si>
    <t>4218400</t>
  </si>
  <si>
    <t xml:space="preserve">IPUAÇU </t>
  </si>
  <si>
    <t>4207684</t>
  </si>
  <si>
    <t xml:space="preserve">PAULO LOPES </t>
  </si>
  <si>
    <t>4212304</t>
  </si>
  <si>
    <t xml:space="preserve">PASSO DE TORRES </t>
  </si>
  <si>
    <t>4212254</t>
  </si>
  <si>
    <t xml:space="preserve">TROMBUDO CENTRAL </t>
  </si>
  <si>
    <t>4218608</t>
  </si>
  <si>
    <t xml:space="preserve">ITÁ </t>
  </si>
  <si>
    <t>4208005</t>
  </si>
  <si>
    <t xml:space="preserve">MARACAJÁ </t>
  </si>
  <si>
    <t>4210407</t>
  </si>
  <si>
    <t xml:space="preserve">ANCHIETA </t>
  </si>
  <si>
    <t>4200804</t>
  </si>
  <si>
    <t xml:space="preserve">TREZE TÍLIAS </t>
  </si>
  <si>
    <t>4218509</t>
  </si>
  <si>
    <t xml:space="preserve">VIDAL RAMOS </t>
  </si>
  <si>
    <t>4219200</t>
  </si>
  <si>
    <t xml:space="preserve">GRÃO PARÁ </t>
  </si>
  <si>
    <t>4206108</t>
  </si>
  <si>
    <t xml:space="preserve">CAIBI </t>
  </si>
  <si>
    <t>4203105</t>
  </si>
  <si>
    <t xml:space="preserve">RIO DO CAMPO </t>
  </si>
  <si>
    <t>4214508</t>
  </si>
  <si>
    <t xml:space="preserve">RIO DAS ANTAS </t>
  </si>
  <si>
    <t>4214409</t>
  </si>
  <si>
    <t xml:space="preserve">PETROLÂNDIA </t>
  </si>
  <si>
    <t>4212700</t>
  </si>
  <si>
    <t xml:space="preserve">ÁGUAS DE CHAPECÓ </t>
  </si>
  <si>
    <t>4200507</t>
  </si>
  <si>
    <t xml:space="preserve">SÃO JOÃO DO OESTE </t>
  </si>
  <si>
    <t>4216255</t>
  </si>
  <si>
    <t xml:space="preserve">LAURENTINO </t>
  </si>
  <si>
    <t>4209508</t>
  </si>
  <si>
    <t xml:space="preserve">BELA VISTA DO TOLDO </t>
  </si>
  <si>
    <t>4202131</t>
  </si>
  <si>
    <t xml:space="preserve">IMBUIA </t>
  </si>
  <si>
    <t>4207403</t>
  </si>
  <si>
    <t xml:space="preserve">LUZERNA </t>
  </si>
  <si>
    <t>4210035</t>
  </si>
  <si>
    <t xml:space="preserve">AURORA </t>
  </si>
  <si>
    <t>4201901</t>
  </si>
  <si>
    <t xml:space="preserve">ROMELÂNDIA </t>
  </si>
  <si>
    <t>4215208</t>
  </si>
  <si>
    <t xml:space="preserve">ÁGUAS MORNAS </t>
  </si>
  <si>
    <t>4200606</t>
  </si>
  <si>
    <t xml:space="preserve">TIMBÉ DO SUL </t>
  </si>
  <si>
    <t>4218103</t>
  </si>
  <si>
    <t xml:space="preserve">ANGELINA </t>
  </si>
  <si>
    <t>4200903</t>
  </si>
  <si>
    <t xml:space="preserve">VITOR MEIRELES </t>
  </si>
  <si>
    <t>4219358</t>
  </si>
  <si>
    <t xml:space="preserve">SÃO CRISTOVÃO DO SUL </t>
  </si>
  <si>
    <t>4216057</t>
  </si>
  <si>
    <t xml:space="preserve">GUARUJÁ DO SUL </t>
  </si>
  <si>
    <t>4206603</t>
  </si>
  <si>
    <t xml:space="preserve">AGRONÔMICA </t>
  </si>
  <si>
    <t>4200309</t>
  </si>
  <si>
    <t xml:space="preserve">PONTE ALTA </t>
  </si>
  <si>
    <t>4213302</t>
  </si>
  <si>
    <t xml:space="preserve">RIQUEZA </t>
  </si>
  <si>
    <t>4215075</t>
  </si>
  <si>
    <t xml:space="preserve">VARGEM BONITA </t>
  </si>
  <si>
    <t>4219176</t>
  </si>
  <si>
    <t xml:space="preserve">PIRATUBA </t>
  </si>
  <si>
    <t>4213104</t>
  </si>
  <si>
    <t xml:space="preserve">IPIRA </t>
  </si>
  <si>
    <t>4207601</t>
  </si>
  <si>
    <t xml:space="preserve">JOSÉ BOITEUX </t>
  </si>
  <si>
    <t>4209151</t>
  </si>
  <si>
    <t xml:space="preserve">SÃO PEDRO DE ALCÂNTARA </t>
  </si>
  <si>
    <t>4217253</t>
  </si>
  <si>
    <t xml:space="preserve">GUATAMBÚ </t>
  </si>
  <si>
    <t>4206652</t>
  </si>
  <si>
    <t xml:space="preserve">LINDÓIA DO SUL </t>
  </si>
  <si>
    <t>4209854</t>
  </si>
  <si>
    <t xml:space="preserve">TUNÁPOLIS </t>
  </si>
  <si>
    <t>4218756</t>
  </si>
  <si>
    <t xml:space="preserve">BOTUVERÁ </t>
  </si>
  <si>
    <t>4202701</t>
  </si>
  <si>
    <t xml:space="preserve">RIO FORTUNA </t>
  </si>
  <si>
    <t>4214904</t>
  </si>
  <si>
    <t xml:space="preserve">PASSOS MAIA </t>
  </si>
  <si>
    <t>4212270</t>
  </si>
  <si>
    <t xml:space="preserve">CAXAMBU DO SUL </t>
  </si>
  <si>
    <t>4204103</t>
  </si>
  <si>
    <t xml:space="preserve">BOM JARDIM DA SERRA </t>
  </si>
  <si>
    <t>4202503</t>
  </si>
  <si>
    <t xml:space="preserve">ERVAL VELHO </t>
  </si>
  <si>
    <t>4205209</t>
  </si>
  <si>
    <t xml:space="preserve">SALTO VELOSO </t>
  </si>
  <si>
    <t>4215406</t>
  </si>
  <si>
    <t xml:space="preserve">NOVA ERECHIM </t>
  </si>
  <si>
    <t>4211405</t>
  </si>
  <si>
    <t xml:space="preserve">NOVA ITABERABA </t>
  </si>
  <si>
    <t>4211454</t>
  </si>
  <si>
    <t xml:space="preserve">IRACEMINHA </t>
  </si>
  <si>
    <t>4207759</t>
  </si>
  <si>
    <t xml:space="preserve">ARABUTÃ </t>
  </si>
  <si>
    <t>4201273</t>
  </si>
  <si>
    <t xml:space="preserve">XAVANTINA </t>
  </si>
  <si>
    <t>4219606</t>
  </si>
  <si>
    <t xml:space="preserve">PEDRAS GRANDES </t>
  </si>
  <si>
    <t>4212403</t>
  </si>
  <si>
    <t xml:space="preserve">PARAÍSO </t>
  </si>
  <si>
    <t>4212239</t>
  </si>
  <si>
    <t xml:space="preserve">MODELO </t>
  </si>
  <si>
    <t>4210902</t>
  </si>
  <si>
    <t xml:space="preserve">JABORÁ </t>
  </si>
  <si>
    <t>4208609</t>
  </si>
  <si>
    <t xml:space="preserve">SALTINHO </t>
  </si>
  <si>
    <t>4215356</t>
  </si>
  <si>
    <t xml:space="preserve">CORDILHEIRA ALTA </t>
  </si>
  <si>
    <t>4204350</t>
  </si>
  <si>
    <t xml:space="preserve">DONA EMMA </t>
  </si>
  <si>
    <t>4205100</t>
  </si>
  <si>
    <t xml:space="preserve">DOUTOR PEDRINHO </t>
  </si>
  <si>
    <t>4205159</t>
  </si>
  <si>
    <t xml:space="preserve">WITMARSUM </t>
  </si>
  <si>
    <t>4219408</t>
  </si>
  <si>
    <t xml:space="preserve">CERRO NEGRO </t>
  </si>
  <si>
    <t>4204178</t>
  </si>
  <si>
    <t xml:space="preserve">VARGEÃO </t>
  </si>
  <si>
    <t>4219101</t>
  </si>
  <si>
    <t xml:space="preserve">TREVISO </t>
  </si>
  <si>
    <t>4218350</t>
  </si>
  <si>
    <t xml:space="preserve">ARROIO TRINTA </t>
  </si>
  <si>
    <t>4201604</t>
  </si>
  <si>
    <t xml:space="preserve">GALVÃO </t>
  </si>
  <si>
    <t>4205605</t>
  </si>
  <si>
    <t xml:space="preserve">BRAÇO DO TROMBUDO </t>
  </si>
  <si>
    <t>4202859</t>
  </si>
  <si>
    <t xml:space="preserve">SÃO JOÃO DO ITAPERIÚ </t>
  </si>
  <si>
    <t>4216354</t>
  </si>
  <si>
    <t xml:space="preserve">CALMON </t>
  </si>
  <si>
    <t>4203154</t>
  </si>
  <si>
    <t xml:space="preserve">IBICARÉ </t>
  </si>
  <si>
    <t>4206801</t>
  </si>
  <si>
    <t xml:space="preserve">LEOBERTO LEAL </t>
  </si>
  <si>
    <t>4209805</t>
  </si>
  <si>
    <t xml:space="preserve">PONTE ALTA DO NORTE </t>
  </si>
  <si>
    <t>4213351</t>
  </si>
  <si>
    <t xml:space="preserve">ATALANTA </t>
  </si>
  <si>
    <t>4201802</t>
  </si>
  <si>
    <t xml:space="preserve">BOCAINA DO SUL </t>
  </si>
  <si>
    <t>4202438</t>
  </si>
  <si>
    <t xml:space="preserve">SERRA ALTA </t>
  </si>
  <si>
    <t>4217550</t>
  </si>
  <si>
    <t xml:space="preserve">MAJOR GERCINO </t>
  </si>
  <si>
    <t>4210209</t>
  </si>
  <si>
    <t xml:space="preserve">ANITÁPOLIS </t>
  </si>
  <si>
    <t>4201109</t>
  </si>
  <si>
    <t xml:space="preserve">SÃO MARTINHO </t>
  </si>
  <si>
    <t>4217105</t>
  </si>
  <si>
    <t xml:space="preserve">PINHEIRO PRETO </t>
  </si>
  <si>
    <t>4213005</t>
  </si>
  <si>
    <t xml:space="preserve">ENTRE RIOS </t>
  </si>
  <si>
    <t>4205175</t>
  </si>
  <si>
    <t xml:space="preserve">SÃO BONIFÁCIO </t>
  </si>
  <si>
    <t>4215901</t>
  </si>
  <si>
    <t xml:space="preserve">ZORTÉA </t>
  </si>
  <si>
    <t>4219853</t>
  </si>
  <si>
    <t xml:space="preserve">PERITIBA </t>
  </si>
  <si>
    <t>4212601</t>
  </si>
  <si>
    <t xml:space="preserve">UNIÃO DO OESTE </t>
  </si>
  <si>
    <t>4218855</t>
  </si>
  <si>
    <t xml:space="preserve">BANDEIRANTE </t>
  </si>
  <si>
    <t>4202081</t>
  </si>
  <si>
    <t xml:space="preserve">SANTA TEREZINHA DO PROGRESSO </t>
  </si>
  <si>
    <t>4215687</t>
  </si>
  <si>
    <t xml:space="preserve">MORRO GRANDE </t>
  </si>
  <si>
    <t>4211256</t>
  </si>
  <si>
    <t xml:space="preserve">BRUNÓPOLIS </t>
  </si>
  <si>
    <t>4202875</t>
  </si>
  <si>
    <t xml:space="preserve">MATOS COSTA </t>
  </si>
  <si>
    <t>4210704</t>
  </si>
  <si>
    <t xml:space="preserve">VARGEM </t>
  </si>
  <si>
    <t>4219150</t>
  </si>
  <si>
    <t xml:space="preserve">CELSO RAMOS </t>
  </si>
  <si>
    <t>4204152</t>
  </si>
  <si>
    <t xml:space="preserve">SUL BRASIL </t>
  </si>
  <si>
    <t>4217758</t>
  </si>
  <si>
    <t xml:space="preserve">CHAPADÃO DO LAGEADO </t>
  </si>
  <si>
    <t>4204194</t>
  </si>
  <si>
    <t xml:space="preserve">PRINCESA </t>
  </si>
  <si>
    <t>4214151</t>
  </si>
  <si>
    <t xml:space="preserve">CAPÃO ALTO </t>
  </si>
  <si>
    <t>4203253</t>
  </si>
  <si>
    <t xml:space="preserve">NOVO HORIZONTE </t>
  </si>
  <si>
    <t>4211652</t>
  </si>
  <si>
    <t xml:space="preserve">RANCHO QUEIMADO </t>
  </si>
  <si>
    <t>4214300</t>
  </si>
  <si>
    <t xml:space="preserve">IOMERÊ </t>
  </si>
  <si>
    <t>4207577</t>
  </si>
  <si>
    <t xml:space="preserve">SÃO BERNARDINO </t>
  </si>
  <si>
    <t>4215752</t>
  </si>
  <si>
    <t xml:space="preserve">PLANALTO ALEGRE </t>
  </si>
  <si>
    <t>4213153</t>
  </si>
  <si>
    <t xml:space="preserve">ABDON BATISTA </t>
  </si>
  <si>
    <t>4200051</t>
  </si>
  <si>
    <t xml:space="preserve">BELMONTE </t>
  </si>
  <si>
    <t>4202156</t>
  </si>
  <si>
    <t xml:space="preserve">FORMOSA DO SUL </t>
  </si>
  <si>
    <t>4205431</t>
  </si>
  <si>
    <t xml:space="preserve">BOM JESUS </t>
  </si>
  <si>
    <t>4202537</t>
  </si>
  <si>
    <t xml:space="preserve">MIRIM DOCE </t>
  </si>
  <si>
    <t>4210852</t>
  </si>
  <si>
    <t xml:space="preserve">URUPEMA </t>
  </si>
  <si>
    <t>4218954</t>
  </si>
  <si>
    <t xml:space="preserve">FREI ROGÉRIO </t>
  </si>
  <si>
    <t>4205555</t>
  </si>
  <si>
    <t xml:space="preserve">CORONEL MARTINS </t>
  </si>
  <si>
    <t>4204459</t>
  </si>
  <si>
    <t xml:space="preserve">RIO RUFINO </t>
  </si>
  <si>
    <t>4215059</t>
  </si>
  <si>
    <t xml:space="preserve">ÁGUAS FRIAS </t>
  </si>
  <si>
    <t>4200556</t>
  </si>
  <si>
    <t xml:space="preserve">SANTA HELENA </t>
  </si>
  <si>
    <t>4215554</t>
  </si>
  <si>
    <t xml:space="preserve">PALMEIRA </t>
  </si>
  <si>
    <t>4212056</t>
  </si>
  <si>
    <t xml:space="preserve">PAINEL </t>
  </si>
  <si>
    <t>4211892</t>
  </si>
  <si>
    <t xml:space="preserve">PRESIDENTE NEREU </t>
  </si>
  <si>
    <t>4214102</t>
  </si>
  <si>
    <t xml:space="preserve">OURO VERDE </t>
  </si>
  <si>
    <t>4211850</t>
  </si>
  <si>
    <t xml:space="preserve">ARVOREDO </t>
  </si>
  <si>
    <t>4201653</t>
  </si>
  <si>
    <t xml:space="preserve">MAREMA </t>
  </si>
  <si>
    <t>4210555</t>
  </si>
  <si>
    <t xml:space="preserve">LACERDÓPOLIS </t>
  </si>
  <si>
    <t>4209201</t>
  </si>
  <si>
    <t xml:space="preserve">JUPIÁ </t>
  </si>
  <si>
    <t>4209177</t>
  </si>
  <si>
    <t xml:space="preserve">BOM JESUS DO OESTE </t>
  </si>
  <si>
    <t>4202578</t>
  </si>
  <si>
    <t xml:space="preserve">IRATI </t>
  </si>
  <si>
    <t>4207858</t>
  </si>
  <si>
    <t xml:space="preserve">SANTA ROSA DE LIMA </t>
  </si>
  <si>
    <t>4215604</t>
  </si>
  <si>
    <t xml:space="preserve">ERMO </t>
  </si>
  <si>
    <t>4205191</t>
  </si>
  <si>
    <t xml:space="preserve">ALTO BELA VISTA </t>
  </si>
  <si>
    <t>4200754</t>
  </si>
  <si>
    <t xml:space="preserve">IBIAM </t>
  </si>
  <si>
    <t>4206751</t>
  </si>
  <si>
    <t xml:space="preserve">SÃO MIGUEL DA BOA VISTA </t>
  </si>
  <si>
    <t>4217154</t>
  </si>
  <si>
    <t xml:space="preserve">CUNHATAÍ </t>
  </si>
  <si>
    <t>4204756</t>
  </si>
  <si>
    <t xml:space="preserve">BARRA BONITA </t>
  </si>
  <si>
    <t>4202099</t>
  </si>
  <si>
    <t xml:space="preserve">MACIEIRA </t>
  </si>
  <si>
    <t>4210050</t>
  </si>
  <si>
    <t xml:space="preserve">JARDINÓPOLIS </t>
  </si>
  <si>
    <t>4208955</t>
  </si>
  <si>
    <t xml:space="preserve">PAIAL </t>
  </si>
  <si>
    <t>4211876</t>
  </si>
  <si>
    <t xml:space="preserve">TIGRINHOS </t>
  </si>
  <si>
    <t>4217956</t>
  </si>
  <si>
    <t xml:space="preserve">PRESIDENTE CASTELLO BRANCO </t>
  </si>
  <si>
    <t>4213906</t>
  </si>
  <si>
    <t xml:space="preserve">FLOR DO SERTÃO </t>
  </si>
  <si>
    <t>4205357</t>
  </si>
  <si>
    <t xml:space="preserve">LAJEADO GRANDE </t>
  </si>
  <si>
    <t>4209458</t>
  </si>
  <si>
    <t xml:space="preserve">SANTIAGO DO SUL </t>
  </si>
  <si>
    <t>4215695</t>
  </si>
  <si>
    <t>BALNEÁRIO RINCÃO</t>
  </si>
  <si>
    <t>PESCARIA BRAVA</t>
  </si>
  <si>
    <t>TOTAL</t>
  </si>
  <si>
    <t>Total Geral</t>
  </si>
  <si>
    <t>NENHUM</t>
  </si>
  <si>
    <t>R$ Despesas Totais 2014 (TCE/SC)</t>
  </si>
  <si>
    <t>NOME DO CARGO QUE OCUPA COMO TITULAR DO CONTROLE INTERNO</t>
  </si>
  <si>
    <t>NATUREZA DO VÍNCULO ATUAL COMO TITULAR DO CONTROLE INTERNO</t>
  </si>
  <si>
    <t>ÁREA PRINCIPAL DE GRADUAÇÃO</t>
  </si>
  <si>
    <t>ÁREA PRINCIPAL DE ESPECIALIZAÇÃO (Pós-Graduação, Mestrado, Doutorado etc.)</t>
  </si>
  <si>
    <t>QUANTOS TITULARES A UNIDADE DE CONTROLE INTERNO TEVE DE 2009 ATÉ JUNHO DE 2015 ? (Incluindo a gestão atual e a anterior.)</t>
  </si>
  <si>
    <t>A ESTRUTURA DO CONTROLE INTERNO DO EXECUTIVO MUNICIPAL ESTÁ REGULAMENTADA POR NORMA ESPECÍFICA?</t>
  </si>
  <si>
    <t>QUAL A POSIÇÃO HIERÁRQUICA DA UNIDADE DE CONTROLE INTERNO NO ORGANOGRAMA DA PREFEITURA?</t>
  </si>
  <si>
    <t>INFORME O TOTAL DE SERVIDORES EM EXERCÍCIO EXCLUSIVO NA UNIDADE DE CONTROLE INTERNO: (Incluindo o Titular e somando efetivos, comissionados, estagiários, terceirizados e/ou outros.)</t>
  </si>
  <si>
    <t>A PREFEITURA POSSUI EM SUA ESTRUTURA UM SETOR OU CARGO RESPONSÁVEL PELAS SINDICÂNCIAS E PROCESSOS DISCIPLINARES?</t>
  </si>
  <si>
    <t>A PREFEITURA POSSUI EM SUA ESTRUTURA UM SETOR OU CARGO RESPONSÁVEL PELA OUVIDORIA? Sem considerar o Serviço de Informações ao Cidadão (SIC), instituído pela Lei 12.527/2011 (LAI).</t>
  </si>
  <si>
    <t>A PREFEITURA POSSUI EM SUA ESTRUTURA UM SETOR OU CARGO RESPONSÁVEL PELA PROMOÇÃO DA TRANSPARÊNCIA E FOMENTO À PARTICIPAÇÃO E AO CONTROLE SOCIAL?</t>
  </si>
  <si>
    <t>A PREFEITURA POSSUI EM SUA ESTRUTURA UM SETOR OU CARGO RESPONSÁVEL PELA CONDUÇÃO DOS PROCESSO ADMINISTRATIVOS DE RESPONSABILIDADE INSTAURADOS COM BASE NA LEI ANTICORRUPÇÃO – LEI 12.846/2013  ?</t>
  </si>
  <si>
    <t>A PREFEITURA POSSUI REGULAMENTAÇÃO DA LEI DE ACESSO À INFORMAÇÃO (LAI - LEI 12.527/2011), NO ÂMBITO DO PODER EXECUTIVO MUNICIPAL?</t>
  </si>
  <si>
    <t>DENTRE AS AÇÕES DE CONTROLE ACIMA (PLANEJADAS OU NÃO), QUANTAS AUDITORIAS/FISCALIZAÇÕES (QUE ORIGINAM UM RELATÓRIO) JÁ FORAM OU ESTÃO SENDO REALIZADAS PELO CONTROLE INTERNO EM 2015?</t>
  </si>
  <si>
    <t>REFERENTE A 2014, DENTRE AS AÇÕES DE CONTROLE ACIMA (PLANEJADAS OU NÃO), QUANTAS AUDITORIAS/FISCALIZAÇÕES (QUE ORIGINAM UM RELATÓRIO) FORAM REALIZADAS PELA UNIDADE DE CONTROLE INTERNO (UCI)?</t>
  </si>
  <si>
    <t>NOS ANOS DE 2014 E 2015, OS ATUAIS INTEGRANTES DO CONTROLE INTERNO PARTICIPARAM DE QUANTAS HORAS DE CAPACITAÇÃO?</t>
  </si>
  <si>
    <t>EM 2015, QUANTAS DENÚNCIAS FORAM OU ESTÃO SENDO APURADAS PELO CONTROLE INTERNO?</t>
  </si>
  <si>
    <t>REFERENTE A 2014, QUANTAS DENÚNCIAS FORAM APURADAS PELO CONTROLE INTERNO?</t>
  </si>
  <si>
    <t>EM 2015, QUANTAS TOMADAS DE CONTAS ESPECIAIS FORAM OU ESTÃO SENDO REALIZADAS NA PREFEITURA?</t>
  </si>
  <si>
    <t>REFERENTE A 2014, QUANTAS TOMADAS DE CONTAS ESPECIAIS FORAM REALIZADAS NA PREFEITURA?</t>
  </si>
  <si>
    <t>CONTROLADOR INTERNO</t>
  </si>
  <si>
    <t>SERVIDOR EFETIVO NO CARGO, NOMEADO POR CONCURSO ESPECÍFICO PARA A UCI</t>
  </si>
  <si>
    <t>ESPECIALIZAÇÃO OU PÓS-GRADUAÇÃO</t>
  </si>
  <si>
    <t>ADMINISTRAÇÃO</t>
  </si>
  <si>
    <t>NÃO</t>
  </si>
  <si>
    <t>VINCULAÇÃO À SECRETARIA DE ADMINISTRAÇÃO</t>
  </si>
  <si>
    <t>NÃO HÁ CARREIRA OU CARGO</t>
  </si>
  <si>
    <t>NÃO POSSUI</t>
  </si>
  <si>
    <t>SIM</t>
  </si>
  <si>
    <t>SIM, ANUALMENTE</t>
  </si>
  <si>
    <t>ATÉ 20%</t>
  </si>
  <si>
    <t>ATÉ 30 HORAS</t>
  </si>
  <si>
    <t>Outros </t>
  </si>
  <si>
    <t>SERVIDOR NÃO-EFETIVO COM CARGO COMISSIONADO COMO TITULAR DO CI</t>
  </si>
  <si>
    <t>CONTABILIDADE</t>
  </si>
  <si>
    <t>NENHUMA</t>
  </si>
  <si>
    <t>ATÉ 50%</t>
  </si>
  <si>
    <t>ATÉ 40%</t>
  </si>
  <si>
    <t>SUPERIOR COMPLETO</t>
  </si>
  <si>
    <t>5 OU MAIS</t>
  </si>
  <si>
    <t>VINCULAÇÃO À CHEFIA DE GABINETE DO PREFEITO MUNICIPAL</t>
  </si>
  <si>
    <t>ATÉ 10%</t>
  </si>
  <si>
    <t>MAIS DE 80%</t>
  </si>
  <si>
    <t>GESTÃO PÚBLICA</t>
  </si>
  <si>
    <t>SIM, POSSUI UM CARGO ESPECÍFICO, DENTRO DE OUTRO SETOR OU SECRETARIA</t>
  </si>
  <si>
    <t>SIM, FAZ PARTE DA ESTRUTURA DA UNIDADE DE CONTROLE INTERNO</t>
  </si>
  <si>
    <t>ATÉ 30%</t>
  </si>
  <si>
    <t>ATÉ 10 HORAS</t>
  </si>
  <si>
    <t>SERVIDOR COM FG DE TITULAR DA UCI E EFETIVO EM OUTRO CARGO MUNICIPAL, ESTADUAL OU FEDERAL</t>
  </si>
  <si>
    <t>MAIS DE 50%</t>
  </si>
  <si>
    <t>ATÉ 80%</t>
  </si>
  <si>
    <t>MAIS DE 50 HORAS</t>
  </si>
  <si>
    <t>VINCULAÇÃO DIRETA AO CHEFE DO PODER EXECUTIVO MUNICIPAL</t>
  </si>
  <si>
    <t>SIM, POSSUI UM SETOR ESPECÍFICO DE CORREIÇÃO, FORA DO CONTROLE INTERNO</t>
  </si>
  <si>
    <t>SIM, BIMESTRALMENTE</t>
  </si>
  <si>
    <t>ATÉ 50 HORAS</t>
  </si>
  <si>
    <t>HÁ CARREIRA/CARGO, MAS NÃO HÁ NENHUM SERVIDOR EM EXERCÍCIO</t>
  </si>
  <si>
    <t>ATÉ 60%</t>
  </si>
  <si>
    <t>CONTROLE INTERNO E AUDITORIA</t>
  </si>
  <si>
    <t>AUDITOR INTERNO</t>
  </si>
  <si>
    <t>SIM, POSSUI UM SETOR DE ESTÍMULO À TRANSPARÊNCIA E CONTROLE SOCIAL, FORA DO CONTROLE INTERNO</t>
  </si>
  <si>
    <t>ASSESSOR DE CONTROLE INTERNO</t>
  </si>
  <si>
    <t>SUPERIOR INCOMPLETO</t>
  </si>
  <si>
    <t>DIREITO</t>
  </si>
  <si>
    <t>SIM, POSSUI UM SETOR ESPECÍFICO DE OUVIDORIA, FORA DO CONTROLE INTERNO</t>
  </si>
  <si>
    <t>SIM, POSSUI UM SETOR RESPONSÁVEL, FORA DO CONTROLE INTERNO, PELA CONDIÇÃO DOS PROCESSOS ADMINISTRATIVOS DE RESPONSABILIDADE INSTAURADOS COM BASE NA LEI ANTICORRUPÇÃO</t>
  </si>
  <si>
    <t>SIM, SEMESTRALMENTE</t>
  </si>
  <si>
    <t>ENSINO MÉDIO</t>
  </si>
  <si>
    <t>CONTABILIDADE PÚBLICA</t>
  </si>
  <si>
    <t>CONTROLADOR GERAL</t>
  </si>
  <si>
    <t>NÃO SERVIDOR (PRESTADOR DE SERVIÇO OU CONTRATADO, PF OU PJ)</t>
  </si>
  <si>
    <t>VINCULAÇÃO AO SETOR DE CONTABILIDADE</t>
  </si>
  <si>
    <t>VINCULAÇÃO À SECRETARIA DE FINANÇAS</t>
  </si>
  <si>
    <t>FINANÇAS PÚBLICAS</t>
  </si>
  <si>
    <t>uu</t>
  </si>
  <si>
    <t>NAO SEI</t>
  </si>
  <si>
    <t>NÃO FORAM REALIZADAS, POIS TRABALHO PRATICAMENTE JUNTO COM A CONTABILIDADE E NÃO VI NECESSIDADE PARA ISSO.</t>
  </si>
  <si>
    <t>ECONOMIA</t>
  </si>
  <si>
    <t>MESTRADO</t>
  </si>
  <si>
    <t>976/2013</t>
  </si>
  <si>
    <t>Nenhuma.</t>
  </si>
  <si>
    <t>SECRETÁRIO DE CONTROLE INTERNO</t>
  </si>
  <si>
    <t>NA</t>
  </si>
  <si>
    <t>Outros</t>
  </si>
  <si>
    <t>ENGENHARIA</t>
  </si>
  <si>
    <t>Nenhuma</t>
  </si>
  <si>
    <t>Ao MP 03 Tomada de Contas. Estão sendo aguardados outros 08 processos que serão encaminhados ao TCE junto com o relatório de Controle Interno Bimestral.</t>
  </si>
  <si>
    <t>Primeiro são realizados os processos para apurar se houve ou não lesão ao erario e identificada então são realizadas as Tomada de Contas.</t>
  </si>
  <si>
    <t>PLANEJAMENTO E ORÇAMENTO</t>
  </si>
  <si>
    <t>Foram enviadas algumas, mas por meio do Executivo municipal</t>
  </si>
  <si>
    <t>Nenhum.</t>
  </si>
  <si>
    <t>uma</t>
  </si>
  <si>
    <t>460/2013</t>
  </si>
  <si>
    <t>VINCULAÇÃO À SECRETARIA DE ADMINISTRAÇÃO    [Outros:] O servidor se reporta ao Prefeito, mas esta vinculado à Sec. Adm.</t>
  </si>
  <si>
    <t>[Outros:] Vinculação à Secretaria de Governo</t>
  </si>
  <si>
    <t>[Outros:] Coordenadoria do Sistema Interno do Município, unidade administrativa com independência para desempenho de suas atribuições ( Art. 4º da LC 48 )</t>
  </si>
  <si>
    <t>[Outros:] Não consta no organograma. (Lei 48/2013)</t>
  </si>
  <si>
    <t>Grand Total</t>
  </si>
  <si>
    <t>(vazio)</t>
  </si>
  <si>
    <t>[Outro:] GESTÃO DE  EMPRESAS</t>
  </si>
  <si>
    <t>Lei Complementar</t>
  </si>
  <si>
    <t xml:space="preserve">Lei </t>
  </si>
  <si>
    <t>[Outro:] Ciencias Biológicas</t>
  </si>
  <si>
    <t>[Outro:] Gestão Escolar</t>
  </si>
  <si>
    <t>Decreto</t>
  </si>
  <si>
    <t xml:space="preserve">Nenhuma </t>
  </si>
  <si>
    <t>[Outro:] GESTÃO TRIBUTARIA E ESCRITURAÇÃO DIGITAL</t>
  </si>
  <si>
    <t>Lei</t>
  </si>
  <si>
    <t>[Outro:] Sistemas de Inforamção</t>
  </si>
  <si>
    <t>[Outro:] Tecnologia em Processos Gerencias com especialização em Administração Pública</t>
  </si>
  <si>
    <t>[Outro:] Administração Pùblica</t>
  </si>
  <si>
    <t>[Outro:] 2016 controle interno e auditoria</t>
  </si>
  <si>
    <t>[Outro:] FISIOTERAPIA</t>
  </si>
  <si>
    <t>[Outro:] Contabilidade Pública e Tributação</t>
  </si>
  <si>
    <t>ADMINISTRAÇÃO    [Outro:] Pedagogia, cursando administração</t>
  </si>
  <si>
    <t>[Outro:] Séries iniciais - Pós</t>
  </si>
  <si>
    <t>[Outro:] Controladoria e Administração Pública</t>
  </si>
  <si>
    <t>[Outro:] pedagogia</t>
  </si>
  <si>
    <t>Portaria</t>
  </si>
  <si>
    <t>[Outro:] Matemática</t>
  </si>
  <si>
    <t>[Outro:] Contabilidade Pública com Ênfase em Controle Interno</t>
  </si>
  <si>
    <t>[Outro:] Cursando Gestão Financeira    NENHUMA</t>
  </si>
  <si>
    <t>[Outro:] GESTAO EMPRESARIAL E COMPETITIVIDADE.</t>
  </si>
  <si>
    <t>[Outro:] Pedagogia</t>
  </si>
  <si>
    <t>[Outro:] Psicopedagogia</t>
  </si>
  <si>
    <t>[Outro:] GESTÃO CONTÁBIL</t>
  </si>
  <si>
    <t>[Outro:] GESTAO DE PESSOAS</t>
  </si>
  <si>
    <t>NADA</t>
  </si>
  <si>
    <t>[Outro:] Administração Pública    CONTROLE INTERNO E AUDITORIA</t>
  </si>
  <si>
    <t>[Outro:] Matemática/Física</t>
  </si>
  <si>
    <t>176/2012</t>
  </si>
  <si>
    <t>[Outro:] Informática</t>
  </si>
  <si>
    <t>[Outro:] Redes de Computadores</t>
  </si>
  <si>
    <t>[Outro:] ARTES VISUAIS</t>
  </si>
  <si>
    <t>[Outro:] Direito</t>
  </si>
  <si>
    <t>[Outro:] CONTROLADORIA E PLANEJAMENTO TRIBUTÁRIO</t>
  </si>
  <si>
    <t>[Outro:]  CONTABILIDADE E EDUCAÇÃO</t>
  </si>
  <si>
    <t>[Outro:] PÓS-GRADUADO EM EDUCAÇÃO INFANTIL</t>
  </si>
  <si>
    <t>NÃO FORAM ENCAMINHADOS NENHUM.</t>
  </si>
  <si>
    <t>[Outro:] CONTABILIDADE EMPRESARIAL E AUDITORIA</t>
  </si>
  <si>
    <t xml:space="preserve">Lei Complementar </t>
  </si>
  <si>
    <t>[Outro:] Economia e Relações Internacionais</t>
  </si>
  <si>
    <t>[Outro:] Direito do Trabalho e Processo do Trabalho</t>
  </si>
  <si>
    <t>[Outro:] Controladoria</t>
  </si>
  <si>
    <t>129 2013</t>
  </si>
  <si>
    <t>[Outro:] Geografia</t>
  </si>
  <si>
    <t>oo</t>
  </si>
  <si>
    <t>[Outro:] Direito Material e Processual</t>
  </si>
  <si>
    <t>6312/2012</t>
  </si>
  <si>
    <t>[Outro:] FINANÇAS, CONTROLADORIA E GESTÃO TRIBUTÁRIA</t>
  </si>
  <si>
    <t>nenhuma, somento ao Tribunal de Contas</t>
  </si>
  <si>
    <t>[Outro:] Contabilidade    ADMINISTRAÇÃO</t>
  </si>
  <si>
    <t>[Outro:] Gestão Pública e Responsabilidade Fiscal    GESTÃO PÚBLICA</t>
  </si>
  <si>
    <t>[Outro:] Sistema Único de Assistência Social e o Trabalho Interdisciplinar</t>
  </si>
  <si>
    <t>[Outro:] Técnico em Contabilidade</t>
  </si>
  <si>
    <t>[Outro:] Contabilidade</t>
  </si>
  <si>
    <t>[Outro:] GESTÃO FINANCEIRA E CUSTOS</t>
  </si>
  <si>
    <t>[Outro:] HISTORIA</t>
  </si>
  <si>
    <t>[Outro:] POS GRADUACAO EM ADMINISTRACAO PUBLICA</t>
  </si>
  <si>
    <t>[Outro:] DIREITO PROCESSUAL CIVIL</t>
  </si>
  <si>
    <t>[Outro:] Direito Civil</t>
  </si>
  <si>
    <t>[Outro:] Gestão Pública</t>
  </si>
  <si>
    <t>[Outro:] Gestão de Pessoas e Direito Administrativo</t>
  </si>
  <si>
    <t>[Outro:] Humanas</t>
  </si>
  <si>
    <t>[Outro:] Gestão de Negócios</t>
  </si>
  <si>
    <t>[Outro:] CIENCIAS SOCIAIS</t>
  </si>
  <si>
    <t>[Outro:] Poder Legislativo e Cidadania</t>
  </si>
  <si>
    <t>[Outro:] Administração de Empresas</t>
  </si>
  <si>
    <t>[Outro:] Contabilidade e Gestão Pública</t>
  </si>
  <si>
    <t>[Outro:] Diversos Cursos na Área Pública</t>
  </si>
  <si>
    <t>[Outro:] Tecnologia de Informação</t>
  </si>
  <si>
    <t>[Outro:] Administração Pública</t>
  </si>
  <si>
    <t>[Outro:] Direito Municipal e Direito Administrativo    CONTROLE INTERNO E AUDITORIA</t>
  </si>
  <si>
    <t>GESTÃO PÚBLICA    [Outro:] Cursando Pòs Contabildiade Pública</t>
  </si>
  <si>
    <t xml:space="preserve">[Outro:] Gestão Ambiental </t>
  </si>
  <si>
    <t>NENHUMA    [Outro:] FORMAÇÃO DE DOCENTES</t>
  </si>
  <si>
    <t>[Outro:] Administração Pública e Gerência de Cidades</t>
  </si>
  <si>
    <t>[Outro:] Sistemas de Informação</t>
  </si>
  <si>
    <t>CONTABILIDADE    [Outro:] Auditoria Governamental</t>
  </si>
  <si>
    <t>[Outro:] Auditoria Governamental    GESTÃO PÚBLICA</t>
  </si>
  <si>
    <t>[Outro:] Direito Tributário</t>
  </si>
  <si>
    <t xml:space="preserve">Decreto </t>
  </si>
  <si>
    <t>[Outro:] INFORMÁTICA    ADMINISTRAÇÃO</t>
  </si>
  <si>
    <t>[Outros:] Independente - Organograma nível de assessoramento</t>
  </si>
  <si>
    <t>[Outro:] Cursando Pós-Graduação Planejamento Tributário    PLANEJAMENTO E ORÇAMENTO</t>
  </si>
  <si>
    <t>[Outro:] AUDITORIA E PERÍCIA CONTÁBIL</t>
  </si>
  <si>
    <t>ADMINISTRAÇÃO    [Outro:] Direito</t>
  </si>
  <si>
    <t>[Outro:] GESTAO PUBLICA</t>
  </si>
  <si>
    <t>[Outro:] Educação</t>
  </si>
  <si>
    <t>[Outro:] INFORMÁTICA - TI</t>
  </si>
  <si>
    <t>[Outro:] Direito Municipal    CONTABILIDADE PÚBLICA</t>
  </si>
  <si>
    <t>[Outro:] Direito e Processo do Trabalho</t>
  </si>
  <si>
    <t>[Outro:] Gestão Pública    CONTABILIDADE</t>
  </si>
  <si>
    <t>[Outro:] Ciencias da Computação</t>
  </si>
  <si>
    <t xml:space="preserve">[Outro:] Processos Gerenciais </t>
  </si>
  <si>
    <t>[Outro:] Cursando Pos em Gestao Publica</t>
  </si>
  <si>
    <t>GESTÃO PÚBLICA    [Outro:] Gestão e Direito Público</t>
  </si>
  <si>
    <t>[Outro:] Recursos Humanos</t>
  </si>
  <si>
    <t>[Outro:] Tecnologo em Gestão Publica</t>
  </si>
  <si>
    <t>[Outro:] Gestão de Pessoas</t>
  </si>
  <si>
    <t>[Outro:] Turismo e Hotelaria</t>
  </si>
  <si>
    <t>[Outro:] Turismo Alberguieiro</t>
  </si>
  <si>
    <t>[Outro:] Direito do Trabalho - Mercado de Trabalho    CONTROLE INTERNO E AUDITORIA</t>
  </si>
  <si>
    <t>[Outro:] Tributário e Direito Publico Municipal - faltando TCC</t>
  </si>
  <si>
    <t>[Outro:] Gestão de Recursos Humanos</t>
  </si>
  <si>
    <t>[Outro:] ADMINISTRACAO PUBLICA</t>
  </si>
  <si>
    <t xml:space="preserve">[Outros:] Secretaria </t>
  </si>
  <si>
    <t xml:space="preserve">[Outro:] Psicologia e Tecnóloga em Gestão </t>
  </si>
  <si>
    <t xml:space="preserve">[Outro:] Psicopedagogia </t>
  </si>
  <si>
    <t>[Outro:] Ciências Sociais</t>
  </si>
  <si>
    <t xml:space="preserve">[Outro:] Cursando Pós-Graduação em Desenvolvimento Sustetável </t>
  </si>
  <si>
    <t>Lei, Decreto</t>
  </si>
  <si>
    <t>[Outro:] direito público</t>
  </si>
  <si>
    <t>[Outro:] Controles Gerencias e administração de RH</t>
  </si>
  <si>
    <t>[Outro:] Técnologia em Gestão Pública</t>
  </si>
  <si>
    <t>DIREITO    [Outro:] também é bacharel em Administração</t>
  </si>
  <si>
    <t>[Outro:] Sistemas de Informação e Tecnologia</t>
  </si>
  <si>
    <t>ADMINISTRAÇÃO    [Outro:] Administração Pública e Gerência Municipal</t>
  </si>
  <si>
    <t>[Outro:] Direito Administrativo</t>
  </si>
  <si>
    <t>[Outro:] Direito Constitucional Aplicado e Direito Tributário</t>
  </si>
  <si>
    <t>[Outro:] Tecnologia em Informática</t>
  </si>
  <si>
    <t>[Outro:] Gestao de Recursos Humanos</t>
  </si>
  <si>
    <t>[Outro:] Saúde Pública</t>
  </si>
  <si>
    <t>CONTROLE INTERNO E AUDITORIA    [Outro:] Contabilidade Pública e Finanças Públicas (curriculum em Plataforma LATES em www.cnpq.org.br)</t>
  </si>
  <si>
    <t xml:space="preserve">[Outro:] DIREITO CIVIL </t>
  </si>
  <si>
    <t>[Outro:] TRIBUTÁRIO</t>
  </si>
  <si>
    <t>Contagem de NOME DO CARGO QUE OCUPA COMO TITULAR DO CONTROLE INTERNO</t>
  </si>
  <si>
    <t>Total</t>
  </si>
  <si>
    <t>Contagem de NATUREZA DO VÍNCULO ATUAL COMO TITULAR DO CONTROLE INTERNO</t>
  </si>
  <si>
    <t>Contagem de ÁREA PRINCIPAL DE GRADUAÇÃO</t>
  </si>
  <si>
    <t>Contagem de ÁREA PRINCIPAL DE ESPECIALIZAÇÃO (Pós-Graduação, Mestrado, Doutorado etc.)</t>
  </si>
  <si>
    <t>Contagem de QUANTOS TITULARES A UNIDADE DE CONTROLE INTERNO TEVE DE 2009 ATÉ JUNHO DE 2015 ? (Incluindo a gestão atual e a anterior.)</t>
  </si>
  <si>
    <t>Contagem de A ESTRUTURA DO CONTROLE INTERNO DO EXECUTIVO MUNICIPAL ESTÁ REGULAMENTADA POR NORMA ESPECÍFICA?</t>
  </si>
  <si>
    <t>Contagem de QUAL A POSIÇÃO HIERÁRQUICA DA UNIDADE DE CONTROLE INTERNO NO ORGANOGRAMA DA PREFEITURA?</t>
  </si>
  <si>
    <t>Contagem de INFORME O TOTAL DE SERVIDORES EM EXERCÍCIO EXCLUSIVO NA UNIDADE DE CONTROLE INTERNO: (Incluindo o Titular e somando efetivos, comissionados, estagiários, terceirizados e/ou outros.)</t>
  </si>
  <si>
    <t>Contagem de A PREFEITURA POSSUI EM SUA ESTRUTURA UMA CARREIRA OU CARGO ESPECÍFICO DE AUDITOR INTERNO OU EQUIVALENTE? (Cargo efetivo de provimento por concurso público exclusivo para a área da controladori</t>
  </si>
  <si>
    <t>A PREFEITURA POSSUI EM SUA ESTRUTURA UMA CARREIRA OU CARGO ESPECÍFICO DE AUDITOR INTERNO OU EQUIVALENTE? (Cargo efetivo de provimento por concurso público exclusivo para a área da controladori</t>
  </si>
  <si>
    <t xml:space="preserve">Contagem de CASO A PREFEITURA POSSUA EM SUA ESTRUTURA UMA CARREIRA OU CARGO ESPECÍFICO, INFORME A QUANTIDADE DE SERVIDORES DA CARREIRA/CARGO: (Sem contar o Titular, somente os servidores em exercício, em </t>
  </si>
  <si>
    <t xml:space="preserve">CASO A PREFEITURA POSSUA EM SUA ESTRUTURA UMA CARREIRA OU CARGO ESPECÍFICO, INFORME A QUANTIDADE DE SERVIDORES DA CARREIRA/CARGO: (Sem contar o Titular, somente os servidores em exercício, em </t>
  </si>
  <si>
    <t>Contagem de INFORME A QUANTIDADE DE SERVIDORES EFETIVOS DE OUTROS CARGOS/ÁREAS DA PREFEITURA, QUE ATUAM EXCLUSIVAMENTE NA ÁREA DE CONTROLE INTERNO: (Sem contar o Titular, somente os servidores efetivos co</t>
  </si>
  <si>
    <t>INFORME A QUANTIDADE DE SERVIDORES EFETIVOS DE OUTROS CARGOS/ÁREAS DA PREFEITURA, QUE ATUAM EXCLUSIVAMENTE NA ÁREA DE CONTROLE INTERNO: (Sem contar o Titular, somente os servidores efetivos co</t>
  </si>
  <si>
    <t>Contagem de A PREFEITURA POSSUI EM SUA ESTRUTURA UM SETOR OU CARGO RESPONSÁVEL PELAS SINDICÂNCIAS E PROCESSOS DISCIPLINARES?</t>
  </si>
  <si>
    <t>Contagem de A PREFEITURA POSSUI EM SUA ESTRUTURA UM SETOR OU CARGO RESPONSÁVEL PELA OUVIDORIA? Sem considerar o Serviço de Informações ao Cidadão (SIC), instituído pela Lei 12.527/2011 (LAI).</t>
  </si>
  <si>
    <t>Contagem de A PREFEITURA POSSUI EM SUA ESTRUTURA UM SETOR OU CARGO RESPONSÁVEL PELA PROMOÇÃO DA TRANSPARÊNCIA E FOMENTO À PARTICIPAÇÃO E AO CONTROLE SOCIAL?</t>
  </si>
  <si>
    <t>Contagem de A PREFEITURA POSSUI EM SUA ESTRUTURA UM SETOR OU CARGO RESPONSÁVEL PELA CONDUÇÃO DOS PROCESSO ADMINISTRATIVOS DE RESPONSABILIDADE INSTAURADOS COM BASE NA LEI ANTICORRUPÇÃO – LEI 12.846/2013  ?</t>
  </si>
  <si>
    <t>Contagem de A PREFEITURA POSSUI REGULAMENTAÇÃO DA LEI DE ACESSO À INFORMAÇÃO (LAI - LEI 12.527/2011), NO ÂMBITO DO PODER EXECUTIVO MUNICIPAL?</t>
  </si>
  <si>
    <t>Contagem de CONSIDERANDO OS ANOS DE 2014 E 2015, QUANTOS EXPEDIENTES (REPRESENTAÇÕES; COMUNICAÇÃO QUANTO À ABERTURA DE PROCEDIMENTOS, ETC.) FORAM ENCAMINHADOS PELA UNIDADE DE CONTROLE INTERNO AO MINISTÉRI</t>
  </si>
  <si>
    <t>CONSIDERANDO OS ANOS DE 2014 E 2015, QUANTOS EXPEDIENTES (REPRESENTAÇÕES; COMUNICAÇÃO QUANTO À ABERTURA DE PROCEDIMENTOS, ETC.) FORAM ENCAMINHADOS PELA UNIDADE DE CONTROLE INTERNO AO MINISTÉRI</t>
  </si>
  <si>
    <t>Contagem de DENTRE AS AÇÕES DE CONTROLE ACIMA (PLANEJADAS OU NÃO), QUANTAS AUDITORIAS/FISCALIZAÇÕES (QUE ORIGINAM UM RELATÓRIO) JÁ FORAM OU ESTÃO SENDO REALIZADAS PELO CONTROLE INTERNO EM 2015?</t>
  </si>
  <si>
    <t>Contagem de REFERENTE A 2014, DENTRE AS AÇÕES DE CONTROLE ACIMA (PLANEJADAS OU NÃO), QUANTAS AUDITORIAS/FISCALIZAÇÕES (QUE ORIGINAM UM RELATÓRIO) FORAM REALIZADAS PELA UNIDADE DE CONTROLE INTERNO (UCI)?</t>
  </si>
  <si>
    <t>Contagem de NOS ANOS DE 2014 E 2015, QUAL % APROXIMADO DO TEMPO TOTAL DA UCI TEM SIDO DEDICADO EXCLUSIVAMENTE PARA REALIZAÇÃO DE AUDITORIAS E FISCALIZAÇÕES NAS DIVERSAS ÁREAS DA GESTÃO, A EXEMPLO DAS ACIM</t>
  </si>
  <si>
    <t>NOS ANOS DE 2014 E 2015, QUAL % APROXIMADO DO TEMPO TOTAL DA UCI TEM SIDO DEDICADO EXCLUSIVAMENTE PARA REALIZAÇÃO DE AUDITORIAS E FISCALIZAÇÕES NAS DIVERSAS ÁREAS DA GESTÃO, A EXEMPLO DAS ACIM</t>
  </si>
  <si>
    <t>Contagem de NOS ANOS DE 2014 E 2015, QUAL % MÉDIO DO TEMPO DA UCI TEM SIDO DEDICADO PARA ATIVIDADES OU TAREFAS ORDINÁRIAS, DE ROTINA OU PERIÓDICAS, EM ATENDIMENTO AOS DIVERSOS NORMATIVOS APLICÁVEIS AO CON</t>
  </si>
  <si>
    <t>NOS ANOS DE 2014 E 2015, QUAL % MÉDIO DO TEMPO DA UCI TEM SIDO DEDICADO PARA ATIVIDADES OU TAREFAS ORDINÁRIAS, DE ROTINA OU PERIÓDICAS, EM ATENDIMENTO AOS DIVERSOS NORMATIVOS APLICÁVEIS AO CON</t>
  </si>
  <si>
    <t>Contagem de NOS ANOS DE 2014 E 2015, OS ATUAIS INTEGRANTES DO CONTROLE INTERNO PARTICIPARAM DE QUANTAS HORAS DE CAPACITAÇÃO?</t>
  </si>
  <si>
    <t>Contagem de EM 2015, QUANTAS DENÚNCIAS FORAM OU ESTÃO SENDO APURADAS PELO CONTROLE INTERNO?</t>
  </si>
  <si>
    <t>Contagem de REFERENTE A 2014, QUANTAS DENÚNCIAS FORAM APURADAS PELO CONTROLE INTERNO?</t>
  </si>
  <si>
    <t>Contagem de EM 2015, QUANTAS TOMADAS DE CONTAS ESPECIAIS FORAM OU ESTÃO SENDO REALIZADAS NA PREFEITURA?</t>
  </si>
  <si>
    <t>Contagem de REFERENTE A 2014, QUANTAS TOMADAS DE CONTAS ESPECIAIS FORAM REALIZADAS NA PREFEITURA?</t>
  </si>
  <si>
    <t>mapeadas as qualitativas abertas, fechadas e binomiais</t>
  </si>
  <si>
    <t>classificadas as categorias para cada variável qualitativa</t>
  </si>
  <si>
    <t>Row Labels</t>
  </si>
  <si>
    <t>(blank)</t>
  </si>
  <si>
    <t>Agrupadas as variáveis qualitativas conforme categorias definidas</t>
  </si>
  <si>
    <t>Extraídos os resumos de cada variável qualitativa e quantitativa, conforme o caso.</t>
  </si>
  <si>
    <t>Decreto, Portaria</t>
  </si>
  <si>
    <t>Matrícula</t>
  </si>
  <si>
    <t>Ato</t>
  </si>
  <si>
    <t>Não</t>
  </si>
  <si>
    <t>Lei Complementar, Decreto</t>
  </si>
  <si>
    <t>Lei, Lei Complementar, Decreto</t>
  </si>
  <si>
    <t>12/07/2003, 17/07/2003, 2005</t>
  </si>
  <si>
    <t xml:space="preserve">Lei, Decreto </t>
  </si>
  <si>
    <t>Instrução</t>
  </si>
  <si>
    <t>22/12/2003, 29/04/2010, 03/05/2010</t>
  </si>
  <si>
    <t>Lei Complementar, Lei Complementar, Decreto</t>
  </si>
  <si>
    <t>Lei, Decreto, Regimento Interno</t>
  </si>
  <si>
    <t>Lei Complementar, Lei Complementar</t>
  </si>
  <si>
    <t xml:space="preserve">Lei Complementar, Decreto </t>
  </si>
  <si>
    <t>18/02/2005, 01/08/2007</t>
  </si>
  <si>
    <t>Lei Complementar, ?</t>
  </si>
  <si>
    <t>17/12/2003, 02/02/2004</t>
  </si>
  <si>
    <t>Lei, Lei, Decreto</t>
  </si>
  <si>
    <t>Lei, Lei, Lei Complementar</t>
  </si>
  <si>
    <t>Decreto, Lei Complementar</t>
  </si>
  <si>
    <t>29/06/2005, 14/02/2012</t>
  </si>
  <si>
    <t>Lei, Lei Complementar</t>
  </si>
  <si>
    <t>Lei, Regulamento</t>
  </si>
  <si>
    <t>Lei, ?</t>
  </si>
  <si>
    <t>Lei, Decreto, Decreto</t>
  </si>
  <si>
    <t>Lei ou Lei Complementar</t>
  </si>
  <si>
    <t>NomeDoCargo</t>
  </si>
  <si>
    <t>DataAtoTitular</t>
  </si>
  <si>
    <t>Escolaridade</t>
  </si>
  <si>
    <t>AreaGraduacao</t>
  </si>
  <si>
    <t>AreaEspecializacao</t>
  </si>
  <si>
    <t>QtTitulares2009_2015</t>
  </si>
  <si>
    <t>CiRegulament</t>
  </si>
  <si>
    <t>NumAtoRegulamCI</t>
  </si>
  <si>
    <t>PosicaoHierarquica</t>
  </si>
  <si>
    <t>PossuiCarreiraCargo</t>
  </si>
  <si>
    <t>QtServidoresCarreira</t>
  </si>
  <si>
    <t>AreaCorreicao</t>
  </si>
  <si>
    <t>AreaOuvidoria</t>
  </si>
  <si>
    <t>AreaTransparencia</t>
  </si>
  <si>
    <t>AreaLeiAnticorrup</t>
  </si>
  <si>
    <t>RegulamLAI</t>
  </si>
  <si>
    <t>TipoAtoLAI</t>
  </si>
  <si>
    <t>ExpedientesMp2014_2015</t>
  </si>
  <si>
    <t>Planejamento</t>
  </si>
  <si>
    <t>AreasPlanejadasAudit</t>
  </si>
  <si>
    <t>AreasNaoPlanejAudit</t>
  </si>
  <si>
    <t>QtAuditFiscaliz2015</t>
  </si>
  <si>
    <t>QtAuditFiscaliz2014</t>
  </si>
  <si>
    <t>HHAuditFiscaliz2014_2015</t>
  </si>
  <si>
    <t>HHAtivApoio2014_2015</t>
  </si>
  <si>
    <t>HHCapacit2014_2015</t>
  </si>
  <si>
    <t>QtDenuncias2015</t>
  </si>
  <si>
    <t>QtDenuncias2014</t>
  </si>
  <si>
    <t>QtTCE2015</t>
  </si>
  <si>
    <t>QtTCE2014</t>
  </si>
  <si>
    <t>AtividDesvioFuncao</t>
  </si>
  <si>
    <t>Relatorio</t>
  </si>
  <si>
    <t>Criados Rótulos para cada variável</t>
  </si>
  <si>
    <t>TipoAtoTitular</t>
  </si>
  <si>
    <t>NumeroAtoTitular</t>
  </si>
  <si>
    <t>TipoAtoRegulamCI</t>
  </si>
  <si>
    <t>DataAtoRegulamCI</t>
  </si>
  <si>
    <t>Instrução Normativa</t>
  </si>
  <si>
    <t>NumAtoRegulamLAI</t>
  </si>
  <si>
    <t>DataAtoRegulamLAI</t>
  </si>
  <si>
    <t>Nao Informado</t>
  </si>
  <si>
    <t>As variáveis relativas a areas planejadas ou não que receberam atuação da UCI foram categorizadas, haja vista que estavam reunidas no mesmo campo de resposta.</t>
  </si>
  <si>
    <t>AreasPlanejadasAuditOutras</t>
  </si>
  <si>
    <t>AreasNaoPlanejAuditOutras</t>
  </si>
  <si>
    <t>Analisada cada variável isoladamente para possíveis gráficos e demonstrativos</t>
  </si>
  <si>
    <t>Ações Planejadas: Cada área classificada como Outra foi analisada para categorização, tendo sido criadas mais 9 categorias. As outras 15 ações registradas em Outras são genéricas (11) ou informam não haver, ainda, planejamento na UCI (2), ou alegaram falta de equipe ou de auditor disponível (2)</t>
  </si>
  <si>
    <t>Ações não Planejadas: Cada área classificada como Outra foi analisada para categorização, tendo sido utilizadas mais 7 das 9 categorias criadas na variável anterior. As outras 9 ações registradas em Outras são genéricas (8) ou informam não haver, ainda, planejamento na UCI (1)</t>
  </si>
  <si>
    <t>Pizza tipo de Ato</t>
  </si>
  <si>
    <t>Os normativos que não continham data, mas apenas o ano, este foi registrado para fiz de tabulação do ano das normas, caso necessário.</t>
  </si>
  <si>
    <t>Frequências e antiguidade das normas, por tipo</t>
  </si>
  <si>
    <t>Comparações por porte e região</t>
  </si>
  <si>
    <t>Levantar aqueles que não têm normas ou são por Decreto</t>
  </si>
  <si>
    <t>Comparar por porte e região</t>
  </si>
  <si>
    <t>Analisada cada variável com relação direta para possíveis gráficos e demonstrativos, numa primeira rodada</t>
  </si>
  <si>
    <t>Fazer testes de significancia pra saber se aquele resultado, mesmo tirando 5 ou 10%, ainda seria significativa a resposta</t>
  </si>
  <si>
    <t>Análise cruzada de variáveis e grupos de variáveis com dados possivelmente correlacionados ou associados.</t>
  </si>
  <si>
    <t>Fazer testes de correlação e regressão se for o caso.</t>
  </si>
  <si>
    <t>As Atividades em Desvio de Função e os Principais Produtos, variáveis 35 e 36, foram ajustadas para tabulação, com separanção e categorização.</t>
  </si>
  <si>
    <t>Hierarquização das categorias das Variáveis Quali para classificação e mensuração dos critérios e parâmetros para cada variável</t>
  </si>
  <si>
    <t>Selecionadas variáveis que podem ser classificáveis de forma qualitativa para hierarquização de parâametros. A 3 e 35 talvez. 24 e 25 talvez.</t>
  </si>
  <si>
    <t>Levantar outras variáveis correlacionadas: região do Estado, população, arrecadação, despesa realizada etc. Para usar em comparação direta e para equalização de variáveis, como habitantes/auditor, materialidade por auditor etc.</t>
  </si>
  <si>
    <t>RM do Contestado</t>
  </si>
  <si>
    <t>Serrana</t>
  </si>
  <si>
    <t>Curitibanos</t>
  </si>
  <si>
    <t>RM do Extremo Oeste</t>
  </si>
  <si>
    <t>Oeste Catarinense</t>
  </si>
  <si>
    <t>Xanxerê</t>
  </si>
  <si>
    <t>RM do Alto Vale do Itajaí</t>
  </si>
  <si>
    <t>Vale do Itajaí</t>
  </si>
  <si>
    <t>Ituporanga</t>
  </si>
  <si>
    <t>Rio do Sul</t>
  </si>
  <si>
    <t>Joaçaba</t>
  </si>
  <si>
    <t>RM Chapecó</t>
  </si>
  <si>
    <t>Chapecó</t>
  </si>
  <si>
    <t>RM Florianópolis</t>
  </si>
  <si>
    <t>Grande Florianópolis</t>
  </si>
  <si>
    <t>Tabuleiro</t>
  </si>
  <si>
    <t>Concórdia</t>
  </si>
  <si>
    <t>São Miguel do Oeste</t>
  </si>
  <si>
    <t>Tijucas</t>
  </si>
  <si>
    <t>RM Lages</t>
  </si>
  <si>
    <t>Campos de Lages</t>
  </si>
  <si>
    <t>Florianópolis</t>
  </si>
  <si>
    <t>RM Vale do Itajaí</t>
  </si>
  <si>
    <t>Blumenau</t>
  </si>
  <si>
    <t>Norte Catarinense</t>
  </si>
  <si>
    <t>Joinville</t>
  </si>
  <si>
    <t>RM Carbonífera</t>
  </si>
  <si>
    <t>Sul Catarinense</t>
  </si>
  <si>
    <t>Araranguá</t>
  </si>
  <si>
    <t>RM Tubarão</t>
  </si>
  <si>
    <t>Tubarão</t>
  </si>
  <si>
    <t>RM Foz do Rio Itajaí</t>
  </si>
  <si>
    <t>Itajaí</t>
  </si>
  <si>
    <t>Criciúma</t>
  </si>
  <si>
    <t>Canoinhas</t>
  </si>
  <si>
    <t>São Bento do Sul</t>
  </si>
  <si>
    <t>Região Metropolitana (11)</t>
  </si>
  <si>
    <t>QT Pref</t>
  </si>
  <si>
    <t>RM Norte/Nordeste Catarinense</t>
  </si>
  <si>
    <t>Mesorregião</t>
  </si>
  <si>
    <t>Microrregião</t>
  </si>
  <si>
    <t>Realizado levantamento da distribuição das prefeituras por mesorregião, microrregião, região metropolitana e Associação Regional de Municípios. Jupiá não está em nenhuma região metropolitana e Balneário Camboriú não está filiada a nenhuma Associação Regional. Pela localização física, Jupiá foi considerado RM Extremo Oeste e BC foi considerado AMFRI, pois ambos estão no meio de municípios limítrofes pertencentes a esses grupos.</t>
  </si>
  <si>
    <t>Count of Município</t>
  </si>
  <si>
    <t>Os valores de Receita e Despesa do Poder Executivo das 295 prefeituras municipais catarinenses foram extraídos dos relatórios publicados pelo Tribunal de Contas do Estado de Santa Catarina (TCE/SC). Foram considerados os dados de arrecadação e despesas orçamentárias da chamada Fonte 01, que são os “Recursos do Tesouro”: "aqueles geridos de forma centralizada pelo Poder Executivo, que detém a responsabilidade e controle sobre as disponibilidades financeiras. Essa gestão centralizada se dá, normalmente, por meio do Órgão Central de Programação Financeira, que administra o fluxo de caixa, fazendo liberações aos órgãos e entidades, de acordo com a programação financeira e com base nas disponibilidades e nos objetivos estratégicos do governo. Por sua vez, os “Recursos de Outras Fontes” são aqueles arrecadados e controlados de forma descentralizada e cuja  disponibilidade está sob responsabilidade desses órgãos e entidades, mesmo nos casos em que dependam de autorização do Órgão Central de Programação Financeira para dispor desses valores. De forma geral esses recursos têm origem no esforço próprio das entidades, seja pelo fornecimento de bens, prestação de serviços ou exploração econômica do patrimônio próprio." (TCE/SC, &lt;http://www.tce.sc.gov.br/sites/default/files/Destinacao_Receita_Publica_2015_0.pdf&gt; em 11/Ago/2016)</t>
  </si>
  <si>
    <t>Para a variável População, foram utilizadas as "Estimativas populacionais para os municípios brasileiros em 01.07.2014", feitas pelo IBGE a partir do último censo realizado, que foi em 2010. O IBGE "apresenta estimativas anuais de população dos municípios brasileiros, com data de referência para 1º de julho, para cálculo das cotas do Fundo de Participação dos Estados e Municípios e para áreas propostas para constituição de novos municípios e distritos, bem como dos municípios já existentes que alterem seus limites, em atendimento a dispositivos legais. Fornece, ainda, estimativas para expansão dos resultados das pesquisas amostrais do IBGE. Informações metodológicas sobre o cálculo das estimativas anuais para 2014 também podem ser obtidas no relatório: ftp://ftp.ibge.gov.br/Estimativas_de_Populacao/Estimativas_2014/nota_metodologica_2014.pdf - Atualizada em 03/09/2014, devido à substituição do quadro na página 5". Vide &lt;http://www.ibge.gov.br/home/estatistica/populacao/estimativa2014/&gt;  em 11/Ago/2016.</t>
  </si>
  <si>
    <t>MicrorregiaoSC</t>
  </si>
  <si>
    <t>MesorregiaoSC</t>
  </si>
  <si>
    <t>RegMetropolitanaSC</t>
  </si>
  <si>
    <t>AssociacaoMunicSC</t>
  </si>
  <si>
    <t>Receitas_2014</t>
  </si>
  <si>
    <t>Despesas_2014</t>
  </si>
  <si>
    <t>QtServidoresUCI2015</t>
  </si>
  <si>
    <t>HabitPorAuditor</t>
  </si>
  <si>
    <t>ServidoresPorAuditor</t>
  </si>
  <si>
    <t>PIB per capita: está sendo utilizado o de 2013, último divulgado pelo IBGE. Até dezembro de 2016 o Instituto informa a previsão de sair o PIB 2014.Conforme divulgado em &lt;http://www.ibge.gov.br/home/estatistica/pesquisas/pesquisa_resultados.php?id_pesquisa=46&gt; Em 11/Ago/2016.</t>
  </si>
  <si>
    <t>Realizados ajustes em valores e textos, para categorização, sem alterar o resultado de qualquer resposta.</t>
  </si>
  <si>
    <t>mapeadas as variaveis qualitativas e quantitativas.</t>
  </si>
  <si>
    <t>Separados em três colunas os dados que incluem tipo de normativo, número e data, pois estavam no mesmo campo de resposta, muitas vezes com data escrita por extenso. Os dados dos normativos foram agrupados para padronização de tipo, numero e data. As datas foram classificadas como variáveis contínuas, para fins de avaliação da idade dos normativos, pois a princípio quanto mais recentes mais atualizados e quanto mais antigos mais desatualizados em relação à legislação mais moderna sobre transparência e controle na gestão pública.</t>
  </si>
  <si>
    <t>Classificadas as variáveis quantitativas em discretas e contínuas.</t>
  </si>
  <si>
    <t>NaturezaVinculoTitular</t>
  </si>
  <si>
    <t>Pela Aprovação</t>
  </si>
  <si>
    <t>Pela Rejeição</t>
  </si>
  <si>
    <t>ParecerTCE_Contas2014</t>
  </si>
  <si>
    <t>A quantidade de servidores da prefeitura foi extraída da RAIS do Ministério do Trabalho. Os municíoios de Calmon e Balneário Rincão não se obteve informação. Calmón foi utilizada a quantidade de servidores existente em 2012, conforme informação disponibilizada pelo IBGE na Pesquisa de Informações Básicas Municipais - Perfil dos Municípios Brasileiros - Munic. Quanto a Balneário Rincão, Pelo porte do município nas demais variáveis foi considerado xxxxx, porque não existia em 2012, assim como PEscaria Brava, único municipio que não respondeu ao diagnóstico.</t>
  </si>
  <si>
    <t>Levantadas variáveis relativas aos riscos xxxxx criticidade xxxx.</t>
  </si>
  <si>
    <t>Criar parâmetros de qualidade para cada variável, régua de medida a partir dos limites extremos dos dados, média, mediana, desvio padrão etc., no caso de quantitativas, e hierarquização das variáveis qualitativas, conforme cada caso.</t>
  </si>
  <si>
    <t>17/06/2003, 2005</t>
  </si>
  <si>
    <t>2003, 13/12/2003, 2004</t>
  </si>
  <si>
    <t>2002, 13/08/2004</t>
  </si>
  <si>
    <t>2002, 03/06/2004</t>
  </si>
  <si>
    <t>Count of PREFEITURA</t>
  </si>
  <si>
    <t>AtoTitular</t>
  </si>
  <si>
    <t>RegulamUCI</t>
  </si>
  <si>
    <t>RISCO: MATERIALIDADE - ESCOPO DA CONTROLADORIA INTERNA MUNICIPAL</t>
  </si>
  <si>
    <t>RISCO: CRITICIDADE - CONTROLE EXTERNO</t>
  </si>
  <si>
    <t>RISCO: RELEVÂNCIA - INDICADORES ECONÔMICOS E SOCIAIS</t>
  </si>
  <si>
    <t>MunicIpio</t>
  </si>
  <si>
    <t>Cod_IBGE</t>
  </si>
  <si>
    <t>NotaTranspAtMPF2015</t>
  </si>
  <si>
    <t>NotaTranspAtMPF2016</t>
  </si>
  <si>
    <t>NotaTranspPassCGU2016</t>
  </si>
  <si>
    <t>VarTranspAtMPF2016_2015</t>
  </si>
  <si>
    <t>A variável Quantidade de Procedimentos do MP/SC foi ajustada pois muitas respostas continham Nenhuma, Zero e outros tipos de texto indicativo de quantidade, que foram substituídos por 0. Também foram desconsiderados os dados que continham o que aparenta ser o número de um processo (número/ano), e cujo ano era anterior a 2014; nesses casos também foram ajustados os dados para 0.</t>
  </si>
  <si>
    <t>OUTROS</t>
  </si>
  <si>
    <t>Na variável Quantidade de Servidores de Carreira, o único registro de "5 ou mais" (Jaraguá do Sul) foi substituído por 5, para fins de transformação da variável em dados numéricos. Além disso, os registros que continham NA referem-se a Não se Aplica, porque a prefeitura não possui carreira ou cargo específico de auditor interno; nesse caso, os valores NA foram substituídos por 0, que é a quantidade efetivamente existente.</t>
  </si>
  <si>
    <t>Na variável Quantidade de Servidores de Outras Áreas, o único registro de "5 ou mais" (Alfredo Wagner, Florianópolis, Joinville e São Miguel do Oeste) foi substituído por 5, para fins de transformação da variável em dados numéricos.</t>
  </si>
  <si>
    <t>OUTROS </t>
  </si>
  <si>
    <t xml:space="preserve">A variável Nível de Escolaridade foi ajustada para que as respostas Outros ficassem unificadas. Não foi incluída, no questionário do diagnóstico, uma categoria de Pós-Graduação em Andamento, pelo que, embora constasse essa especificação em vários registros, como Outros; nesses casos, havia mais de uma resposta, e Outros foi desconsiderado. </t>
  </si>
  <si>
    <t>CONTABILIDADE; EDUCAÇÃO</t>
  </si>
  <si>
    <t>PEDAGOGIA</t>
  </si>
  <si>
    <t>As variáveis Área Principal de Graduação e de Pós-graduação foram ajustadas de modo a unificar os registros que contém Outros, tendo sido criadas mais xxx categorias de graduação.</t>
  </si>
  <si>
    <t>TURISMO E HOTELARIA</t>
  </si>
  <si>
    <t>GEOGRAFIA</t>
  </si>
  <si>
    <t>TECNOLOGIA DA INFORMAÇÃO; ADMINISTRAÇÃO</t>
  </si>
  <si>
    <t>TECNOLOGIA DA INFORMAÇÃO</t>
  </si>
  <si>
    <t>CONTABILIDADE; ADMINISTRAÇÃO</t>
  </si>
  <si>
    <t>HISTÓRIA</t>
  </si>
  <si>
    <t>DIREITO; ADMINISTRAÇÃO</t>
  </si>
  <si>
    <t>ARTES VISUAIS</t>
  </si>
  <si>
    <t>ADMINISTRAÇÃO; DIREITO</t>
  </si>
  <si>
    <t>HUMANAS</t>
  </si>
  <si>
    <t>BIOLOGIA</t>
  </si>
  <si>
    <t>EDUCAÇÃO</t>
  </si>
  <si>
    <t>MATEMÁTICA</t>
  </si>
  <si>
    <t>FISIOTERAPIA</t>
  </si>
  <si>
    <t>CIÊNCIAS SOCIAIS</t>
  </si>
  <si>
    <t>MATEMÁTICA; FÍSICA</t>
  </si>
  <si>
    <t>TURISMO</t>
  </si>
  <si>
    <t>INFORMÁTICA</t>
  </si>
  <si>
    <t>ECONOMIA; RELAÇÕES INTERNACIONAIS</t>
  </si>
  <si>
    <t>DIREITO; CONTABILIDADE</t>
  </si>
  <si>
    <t>ADMINISTRAÇÃO; CONTABILIDADE</t>
  </si>
  <si>
    <t>PSICOLOGIA; ADMINISTRAÇÃO</t>
  </si>
  <si>
    <t>SIM, QUADRIMESTRALMENTE</t>
  </si>
  <si>
    <t>A variável Formaliza Planejamento foi ajustada, analisando as respostas com Outros. Na maioria dos casos o ajuste foi para Não Formaliza Planejamento, mas foram acrescentadas duas novas categorias, Quadrimestral e Mensal.</t>
  </si>
  <si>
    <t>As variáveis Quantidade de Auditorias, Denúncias e TCEs, em 2015 e 2014, contém valores bastante discrepantes, o que aparenta normalidade em se tratando de municípios maiores, mas podem adulterar os resultados no caso de pequenos municípios, como Otacílio Costa, que indicou 42064 TCEs em 2014, dado possivelmente equivocado. Esses valores serão ajustados estatisticamente nas análises conforme o porte e outras variáveis das prefeituras.</t>
  </si>
  <si>
    <t>As variáveis relativas, de Gastos, População e Servidores por Auditor, continham símbolos de erro no resultado da fórmula, porque as prefeituras não possuem auditor. Nesses casos, os valores foram considerados como se houvesse 1 auditor (dividido por 1 e não por zero, que dá erro).</t>
  </si>
  <si>
    <t>A variável Atividades em Desvio de Função foi recategorizada, de modo a retirar algumas opções de categorias que indicam atividades típicas de Controladoria, conforme modelo adotado neste estudo. Foram retiradas as categorias xxxxx, para só então considerar desvio de função nas categorias que restaram, as quais, em sua maioria, foram respondidas em Outros. Assim, foram criadas xxx categorias a partir de Outros.</t>
  </si>
  <si>
    <t>A Variável Principais Produtos da UCI foi categorizada, tendo sido criadas 2 novas categorias - Relatório Bimestral de Controle Interno (4) e Parecer em Licitações (2) - extraídas de Outros, que tinha 10 elementos e ficou com 3 variados.</t>
  </si>
  <si>
    <t>QtAtividDesvioFuncao</t>
  </si>
  <si>
    <t>Quantidade de atividades realizadas que não são típicas de uma UCI, portanto consideradas em desvio de função.</t>
  </si>
  <si>
    <t>4PrincipProdutosCI</t>
  </si>
  <si>
    <t>HIPÓTESES INICIAIS</t>
  </si>
  <si>
    <t xml:space="preserve">Estudar o comportamento das 3 médias de Materialidade: Habitantes, Gastos e Servidores por Auditor. </t>
  </si>
  <si>
    <t>Confirmar correlação com Relevância.</t>
  </si>
  <si>
    <t>Comparar com Criticidade.</t>
  </si>
  <si>
    <t>PercHHAuditFiscaliz2014_2015</t>
  </si>
  <si>
    <t>PercHHAtivApoio2014_2015</t>
  </si>
  <si>
    <t>As Variáveis Qualitativa com as faixas de % do tempo destinado a atividades finalísticas ou de apoio/rotina, foram desdobradas  em Quantitativas, a fim de se obter um total aproximado de % entre finalísticas e de apoio, em relação ao total de horas disponíveis na UCI</t>
  </si>
  <si>
    <t>Estudar o comportamento das médias de Qt Servidores, Auditorias, Ações, TCEs etc., por porte e por região.</t>
  </si>
  <si>
    <t>Cruzar total de % de horas entre atividade fim e de apoio, com o fato de fazer atividade em desvio de função.</t>
  </si>
  <si>
    <t>Cruzar se faz Planejamento e Relatório com as Quantidades de Ações e Servidores.</t>
  </si>
  <si>
    <t>Cruzar quantidade de ações, servidores etc., com posição hierárquica.</t>
  </si>
  <si>
    <t>Ver prefeituras que tem Correição, Ouvidoria, PAR, e comparar com Julgamento das Contas e Qt Julgadas</t>
  </si>
  <si>
    <t>Criar Classificação de cada variável, Quali ou Quanti, para uma nota de zero a 10.</t>
  </si>
  <si>
    <t>Levantar a lista de quem tem 0 Controladores, Não regulamento a UCI nem a LAI. Lista de discrepâncias entre MP/SC e Denúncias.</t>
  </si>
  <si>
    <t>Cruzar 4 principais produtos com dados até aqui de desempenho, e o oposto, os 3 REALmente principais: NOTIFICAÇÕES DE FALHAS OU IRREGULARIDADES, PARA CORREÇÃO E/OU PROVIDÊNCIAS, RECOMENDAÇÕES EMITIDAS PARA MELHORIAS E/OU FORTALECIMENTO DA GESTÃO, RELATÓRIOS DE AUDITORIA</t>
  </si>
  <si>
    <t>Comparar quantidade de áreas realizadas, planejadas ou não, com as quantidades de ações informadas e o % de Horas informado.</t>
  </si>
  <si>
    <t>Estruturar indicadores de estruturação e desempenho da UCI</t>
  </si>
  <si>
    <t>Planejar rodízio de áreas, áreas mais atuantes, mais frequentes ou não. Comparar areas auditadas com IN/TCE 20. Comparar areas auditadas com atribuições constitucionais e ver areas faltantes.</t>
  </si>
  <si>
    <t>Levantar aquels que não fazem nada (Qt Ações ou Areas) ou que afirmaram fazer mais, pedir relatórios.</t>
  </si>
  <si>
    <t>AVALIAR desvio de função POR REGIAO E PORTE. COMPARAR COM SUBORDIN, NOME CARGO, NORMA MUNIC, QT PESSOAS E ACÕES, ACOES MP, FORMACAO, RODÍZIO</t>
  </si>
  <si>
    <t>LISTAR PIORES E MELHORES em Principais Produtos CONFORME DADOS APRESENTADOS, PARA CONFRONTAR SUA ADEQUACAO AO MODELO PROPOSTO. COMPARAR COM FORMAÇÃO, VINCULO HIERAR, NATUREZ CARGO, QT AÇÕES, ACOES MP, SE TEM OUTRAS MACROFUNCOES</t>
  </si>
  <si>
    <t>Distrib. Frequência Áreas Planejadas e Auditadas. Classificar as 25 outras o máximo. Distrib. Frequência Áreas Não Planejadas e Auditadas</t>
  </si>
  <si>
    <t>Pizza tipo de Ato que Regulamenta CI. Frequências e antiguidade das normas, por tipo. Comparações por porte e região. Confronto com posição hierárquica e outros indicadores.</t>
  </si>
  <si>
    <t>Levantar lista daqueles que não têm normas ou são por Decreto. Ver antiguidade normas que nomeiam titular.</t>
  </si>
  <si>
    <t>Comparar Tipo de Ato que regulamenta a LAI por porte e região.</t>
  </si>
  <si>
    <t>PercServidoresPopulação</t>
  </si>
  <si>
    <t>PercServidUciTotalPref</t>
  </si>
  <si>
    <t>Classificação do porte das prefeituras conforme classes de tamanho da população dos municípios adotadas pelo IBGE. Agrupada classe Mais de 500.000 com a classe Mais de 100.000, pois o Estado tem apenas 1 município maior de 500.000, então essa classe foi eliminada e incluída na imediatamente anterior. Em função disso e do porte das cidades em geral, considerou-se como Grande cidades com Mais de 100.000, Médio até 100mil e Pequeno até 20mil habitantes. Assim, quando se referir a "grandes municípios do Estado"são aqueles que tem mais de 100mil, embora para o IBGE isso seja considerado médio.</t>
  </si>
  <si>
    <t>Porte da Associação de Municípios, sendo P quando só tem municípios pequenos, M quando tem apenas 1 médio e os demais pequenos, e G quando tem 2 ou mais municípios médios na região. Apenas Joinville é considerado grande, conforme critérios do IBGE.</t>
  </si>
  <si>
    <t>Avaliar médias de Materialidade por Região e Porte. Avaliar por Porte de Associação.</t>
  </si>
  <si>
    <t>Calculadas algumas variáveis adicionais, dividindo-se pela quantidade de servidores que atuam nas UCIs: população, despesa e quadro de servidores da prefeitura. Também foi calculada a proporção % de servidores sobre o total da população, e % de auditores sobre o total de servidores.</t>
  </si>
  <si>
    <t>PessoalAdmDir2014</t>
  </si>
  <si>
    <t>PessoalAdmInd2014</t>
  </si>
  <si>
    <t>Sim</t>
  </si>
  <si>
    <r>
      <t>PIB_</t>
    </r>
    <r>
      <rPr>
        <sz val="8"/>
        <rFont val="Arial"/>
        <family val="2"/>
      </rPr>
      <t>per_capita_Reais_2013</t>
    </r>
  </si>
  <si>
    <t>Nível de escolaridade atual do titular do controle interno.</t>
  </si>
  <si>
    <t>Área principal de graduação do titular da UCI.</t>
  </si>
  <si>
    <t>Área principal de especialização (pós-graduação, mestrado, doutorado etc.).</t>
  </si>
  <si>
    <t>Nome do cargo que ocupa como titular do controle interno.</t>
  </si>
  <si>
    <t>Natureza do vínculo atual como titular do controle interno.</t>
  </si>
  <si>
    <t>Tipo do ato de nomeação do titular da UCI (original: "data e número do ato de nomeação").</t>
  </si>
  <si>
    <t>Número do ato de nomeação do titular da UCI.</t>
  </si>
  <si>
    <t>Data do ato de nomeação do titular da UCI.</t>
  </si>
  <si>
    <t>Quantos titulares a unidade de controle interno teve de 2009 até junho de 2015? (incluindo a gestão atual e a anterior.)</t>
  </si>
  <si>
    <t>Qual a posição hierárquica da unidade de controle interno no organograma da prefeitura?</t>
  </si>
  <si>
    <t>A estrutura do controle interno do poder executivo municipal está regulamentada por norma específica?</t>
  </si>
  <si>
    <t>Tipo de ato normativo que estrutura o controle interno do poder executivo municipal.</t>
  </si>
  <si>
    <t>Número do ato normativo do SCI do poder executivo municipal.</t>
  </si>
  <si>
    <t>Data  do ato normativo do sci do executivo municipal.</t>
  </si>
  <si>
    <t>Informe o total de servidores em exercício exclusivo na unidade de controle interno. (incluindo o titular e somando efetivos, comissionados, estagiários, terceirizados e/ou outros.)</t>
  </si>
  <si>
    <t>A prefeitura possui em sua estrutura uma carreira ou cargo específico de auditor interno ou equivalente? (cargo efetivo de provimento por concurso público exclusivo para a área da controladoria / auditoria.)</t>
  </si>
  <si>
    <t>Caso a prefeitura possua em sua estrutura uma carreira ou cargo específico, informe a quantidade de servidores da carreira/cargo. (sem contar o titular, somente os servidores em exercício, em cargo efetivo de provimento por concurso público exclusivo para a área de controladoria.)</t>
  </si>
  <si>
    <t>Informe a quantidade de servidores efetivos de outros cargos/áreas da prefeitura, que atuam exclusivamente na área de controle interno. (sem contar o titular, somente os servidores efetivos concursados para outros cargos/áreas, indicados para atuarem exclusivamente na UCI.)</t>
  </si>
  <si>
    <t>A prefeitura possui em sua estrutura um setor ou cargo responsável pelas sindicâncias e processos disciplinares?</t>
  </si>
  <si>
    <t>A prefeitura possui em sua estrutura um setor ou cargo responsável pela ouvidoria? Sem considerar o serviço de informações ao cidadão (SIC), instituído pela lei 12.527/2011 (LAI).</t>
  </si>
  <si>
    <t>A prefeitura possui em sua estrutura um setor ou cargo responsável pela promoção da transparência e fomento à participação e ao controle social?</t>
  </si>
  <si>
    <t>A prefeitura possui em sua estrutura um setor ou cargo responsável pela condução dos processo administrativos de responsabilidade instaurados com base na lei anticorrupção – Lei 12.846/2013?</t>
  </si>
  <si>
    <t>A prefeitura possui regulamentação da lei de acesso à informação (LAI - Lei 12.527/2011), no âmbito do poder executivo municipal?</t>
  </si>
  <si>
    <t>Tipo de ato normativo que regulamenta a LAI no executivo municipal.</t>
  </si>
  <si>
    <t>Número do ato normativo que regulamenta a LAI no executivo municipal.</t>
  </si>
  <si>
    <t>Data do ato normativo que regulamenta a LAI no executivo municipal.</t>
  </si>
  <si>
    <t>Considerando os anos de 2014 e 2015, quantos expedientes (representações, comunicação quanto à abertura de procedimentos etc.) foram encaminhados pela unidade de controle interno ao ministério público? (não considerar respostas enviadas às requisições do ministério público)</t>
  </si>
  <si>
    <t>A unidade de controle interno formaliza seu planejamento para um período longo, com definição de ações de controle, objetivos e metas?</t>
  </si>
  <si>
    <t>Em caso afirmativo, que áreas estavam planejadas para realização de auditorias ou inspeções em 2015? (somente ações que estavam incluídas no planejamento: já realizadas, em andamento ou a realizar em 2015.)</t>
  </si>
  <si>
    <t>Que áreas não estavam planejadas, porém receberam ou ainda receberão auditorias ou inspeções em 2015? (informar as ações não incluídas no planejamento prévio, mas inseridas durante este ano por alguma demanda. Ações já realizadas, em andamento ou a realizar em 2015)</t>
  </si>
  <si>
    <t>Dentre as ações de controle acima (planejadas ou não), quantas auditorias/fiscalizações (que originam um relatório) já foram ou estão sendo realizadas pelo controle interno em 2015?</t>
  </si>
  <si>
    <t>Referente a 2014, dentre as ações de controle acima (planejadas ou não), quantas auditorias/fiscalizações (que originam um relatório) foram realizadas pela unidade de controle interno (UCI)?</t>
  </si>
  <si>
    <t>Nos anos de 2014 e 2015, qual % aproximado do tempo total da UCI tem sido dedicado exclusivamente para realização de auditorias e fiscalizações nas diversas áreas da gestão, a exemplo das acima descritas (incluindo denúncias e TCEs)? Considerando-se o somatório do tempo disponível de todos os servidores em exercício na unidade de controle interno.</t>
  </si>
  <si>
    <t>Quantidade de pontos percentuais nesta atividade.</t>
  </si>
  <si>
    <t>Nos anos de 2014 e 2015, qual % médio do tempo da UCI tem sido dedicado para atividades ou tarefas ordinárias, de rotina ou periódicas, em atendimento aos diversos normativos aplicáveis ao controle interno municipal? Considerando-se o somatório do tempo disponível de todos os servidores em exercício na unidade de controle interno.</t>
  </si>
  <si>
    <t>Nos anos de 2014 e 2015, os atuais integrantes do controle interno participaram de quantas horas de capacitação?</t>
  </si>
  <si>
    <t>Em 2015, quantas denúncias foram ou estão sendo apuradas pelo controle interno?</t>
  </si>
  <si>
    <t>Referente a 2014, quantas denúncias foram apuradas pelo controle interno?</t>
  </si>
  <si>
    <t>Em 2015, quantas tomadas de contas especiais foram ou estão sendo realizadas na prefeitura?</t>
  </si>
  <si>
    <t>Referente a 2014, quantas tomadas de contas especiais foram realizadas na prefeitura?</t>
  </si>
  <si>
    <t>Além de suas atribuições ordinárias, quais outras atividades são realizadas pelo titular do controle interno? Marque somente as atividades realizadas.</t>
  </si>
  <si>
    <t>Marque os quatro principais produtos da unidade de controle interno do seu município: marque somente 4 opções.</t>
  </si>
  <si>
    <t>A unidade de controle interno elabora relatório de atividades para divulgação dos seus resultados?</t>
  </si>
  <si>
    <t>Habitantes por auditor.</t>
  </si>
  <si>
    <t>Materialidade por auditor (R$).</t>
  </si>
  <si>
    <t>Servidores por auditor.</t>
  </si>
  <si>
    <t>Percentual de servidores do executivo municipal sobre a população total.</t>
  </si>
  <si>
    <t>Percentual de servidores na UCI sobre o total do executivo municipal.</t>
  </si>
  <si>
    <t>Quantidade de contas não julgadas pela câmara até 2015, dos últimos 15 anos - 2000-2014.</t>
  </si>
  <si>
    <t>Evolução percentual 1a para 2a avaliação MPF.</t>
  </si>
  <si>
    <t>Nota transparência passiva CGU 2016.</t>
  </si>
  <si>
    <t>PopulacaoTCU_Estim_2015</t>
  </si>
  <si>
    <t>DadosAbertosIBGE14</t>
  </si>
  <si>
    <t>Utilizada a população estimada pelo IBGE de 2014. Embora já haja a de 2015 disponível, os dados financeiros e demais informações do IBGE referem-se a 2014, ainda que os dados sobre a UCI sejam referentes a 2014 e 2015. Mas a renda per capita é de 2010, a última localizada, feita no censo. Não foram localizadas estimativas de 2014 ou 2015.</t>
  </si>
  <si>
    <t>Foram selecionados os dados mais recentes de cada indicador selecionado. Ao não considerar todos os indicadores do mesmo ano, há o risco de se avaliar parâmetros em momentos diferentes, o que poderia gerar questionamento. Porém, tendo em vista que a estruturação de medidas de controle e governança é uma atividade constante e de médio-longo prazo, foram utilizadas essas variáveis, haja vista tratarem-se, em sua maioria, do período de 2014 e 2015, com exceção de xxxxxxxxx.</t>
  </si>
  <si>
    <t>RÓTULO/NOME</t>
  </si>
  <si>
    <t>DESCRIÇÃO</t>
  </si>
  <si>
    <t>FONTE</t>
  </si>
  <si>
    <t>Codigo do município no IBGE</t>
  </si>
  <si>
    <t>Associação de Municípios. As prefeituras são filiadas à Federação Catarinense de Municípios (FECAM) e a uma das 21 Associações regionais (Serra, Sul do Estado, Meio Oeste, Extremo Oeste etc.). Essas entidades atuam em áreas de interesse coletivo dos municípios visando fortalecer o movimento municipalista.</t>
  </si>
  <si>
    <t>Federação Catarinense de Municípios (FECAM). Disponível em: &lt;http://www.fecam.org.br&gt; Consulta em: 29/11/2016.</t>
  </si>
  <si>
    <t>Região Metropolitana. Santa Catarina se subdivide em 11 regiões metropolitanas, conforme as Leis Complementares n° 475/2010, 523/2010, 571/2012 e 636/2014.</t>
  </si>
  <si>
    <t>Secretaria de Estado do Planejamento/SC. Disponível em: &lt;http://www.spg.sc.gov.br/index.php/acoes/18-regionais&gt; Acesso em: 29/11/2016.</t>
  </si>
  <si>
    <t>Federação Catarinense de Municípios (FECAM). Disponível em: &lt;http://indicadores.fecam.org.br/indice/mesorregioes&gt; Consulta em: 29/11/2016.</t>
  </si>
  <si>
    <t>Secretaria de Estado do Planejamento/SC. Atlas Escolar de Santa Catarina, p. 81, 1991. Disponível em: &lt;http://www.spg.sc.gov.br/mapas/atlas/AtlasBranco.pdf&gt; Acesso em: 29/11/2016.</t>
  </si>
  <si>
    <t>Mesorregiões são o quarto nível da subdivisão territorial do IBGE (depois de união, regiões e estados). Congregam diversos municípios de uma área geográfica com similaridades econômicas e sociais. Foram criadas pelo IBGE e são utilizadas para fins estatísticos e de planejamento público, não constituindo, portanto, entidades políticas ou administrativas. Santa Catarina é formada por 6 mesorregiões.</t>
  </si>
  <si>
    <t>Estimativas de população residente para 1º/07/2015, conforme IBGE. Atualização em 12/07/2016 das populações municipais enviadas ao Tribunal de Contas da União, com data de referência em 1º de julho de 2015, devido a decisões judiciais que alteraram as populações dos municípios de Euclides da Cunha (BA), Quijingue (BA) e Presidente Jânio Quadros (BA).</t>
  </si>
  <si>
    <t>Instituto Brasileiro de Geografia e Estatística (IBGE). Disponível em: &lt;http://www.ibge.gov.br/home/estatistica/populacao/censo2010/default.shtm&gt; Acesso em: 29/11/2016.</t>
  </si>
  <si>
    <t>Microrregiões (em SC são 20 ao todo) são agrupamentos de municípios limítrofes, conforme previsto na Constituição de 1988, art. 25, §3°, correspondentes ao quinto nível de subdivisão territorial do IBGE.</t>
  </si>
  <si>
    <t>Nome do município de Santa Catarina, que subdivide-se em 295 cidades.</t>
  </si>
  <si>
    <t>Instituto Brasileiro de Geografia e Estatística (IBGE). Disponível em: &lt;http://www.ibge.gov.br/home/estatistica/economia/pibmunicipios/2010_2013/default_xls.shtm&gt; Acesso em 30/11/2016.</t>
  </si>
  <si>
    <t>Princípio a ser avaliado</t>
  </si>
  <si>
    <t>Indicadores propostos em percentual (%)</t>
  </si>
  <si>
    <t>Fonte de pesquisa dos dados</t>
  </si>
  <si>
    <t>1. Efetividade</t>
  </si>
  <si>
    <t>1.1 Renda média domiciliar per capita percentual.</t>
  </si>
  <si>
    <t>IBGE - Pesquisa Nacional por Amostra de Domicílios (PNAD). Disponível em: &lt;http://tabnet. datasus.gov.br/cgi/tabcgi.exe?ibge/censo/cnv/rendauf.def&gt;.</t>
  </si>
  <si>
    <t>1.2 Índice de Desenvolvimento Humano Municipal (IDH-M)</t>
  </si>
  <si>
    <t>Programa das Nações Unidas para o Desenvolvimento (PNUD) Brasil. Disponível em: &lt;http://www.pnud.org.br /atlas/ranking/Riiianking-IDHM-UF-2010.aspx&gt;.</t>
  </si>
  <si>
    <t>2. Transparência e Accountability</t>
  </si>
  <si>
    <t>2.1 Índice de Transparência</t>
  </si>
  <si>
    <t>3. Participação</t>
  </si>
  <si>
    <t>Tribunal Superior Eleitoral. Disponível em: &lt;http://www.t se.jus.br/eleicoes/eleicoes-anteriores/eleicoes-2010/estatisticas&gt;.</t>
  </si>
  <si>
    <t>3.2 Taxa de participação em Conselhos Nacionais e Estaduais.</t>
  </si>
  <si>
    <t>IBGE. Disponível em: &lt;http://servicodados.ibge.gov.br/ Download/Download.ashx?u=ftp.ibge.gov.br/Perfil_Estados/2012/Base_ESTADIC_2012_xls.zip&gt;.</t>
  </si>
  <si>
    <t>4. Equidade</t>
  </si>
  <si>
    <t>4.1 Índice de Gini da distribuição do rendimento mensal das pessoas de 10 anos ou mais de idade, ocupadas na semana de referência, com rendimento de trabalho.</t>
  </si>
  <si>
    <t>IBGE - Síntese de Indicadores do Censo Demográfico. Disponível em: &lt;ftp://ftp.ibge. gov.br/Censos/Censo_Demografico_2010/Resultados_do_Universo/Resultados_preliminares_sobre_Rendimentos/tabelas_pdf/tab1_8_10.pdf&gt;.</t>
  </si>
  <si>
    <t>IBGE - Censo Demográfico 2010-DATASUS. Disponível em: &lt;http://tabnet.datasus.gov.br/cgi/tabcgi. exe?ibge/censo/cnv/alfuf.def&gt;.</t>
  </si>
  <si>
    <t>4.3 Taxa de desemprego: Percentual da população de 16 anos e mais, economicamente ativa, desocupada.</t>
  </si>
  <si>
    <t>IBGE - Censo Demográfico 2010-DATASUS. Disponível em: &lt;http://tabnet.datasus.gov.br/cgi/tabcgi.exe?ibge/ censo/cnv/desempruf.def&gt;.</t>
  </si>
  <si>
    <t>5. Legalidade, Ética, Integridade</t>
  </si>
  <si>
    <t>5.1 Taxa de Aprovação das contas pelo TCE/TCU, em obediência à Lei de Responsabilidade Fiscal.</t>
  </si>
  <si>
    <t>Sítios institucionais dos respectivos TCEs e TCU.</t>
  </si>
  <si>
    <t>Disponível em: &lt;http://tabnet.datasus.gov.br/cgi/ tabcgi.exe?ibge/censo/cnv/trabinfuf.def&gt;.</t>
  </si>
  <si>
    <t>Quadro 39 - Indicadores Propostos para a Formação do Índice IGovP</t>
  </si>
  <si>
    <t>Associação Contas Abertas. Responsabilidade: Comitê de Transparência. Disponível em: &lt;http://indicedetransparencia. com/edicao-2010/&gt;.</t>
  </si>
  <si>
    <t>3.1 Percentual de Eleitorado Votos Válidos versus Eleitores Aptos. Percentual 1.º Turno</t>
  </si>
  <si>
    <t>4.2 Taxa de analfabetismo: População de 15 anos ou mais por Unidade da Federação segundo Região.</t>
  </si>
  <si>
    <t>5.2 Direitos Humanos: Taxa de trabalho infantil segundo Região/Unidade da Federação</t>
  </si>
  <si>
    <t>Porte da associação de municípios, sendo P = só municípios pequenos, M = apenas 1 médio e os demais pequenos, e G = tem 2 ou mais municípios médios na região.</t>
  </si>
  <si>
    <t>Porte_AssocPMG</t>
  </si>
  <si>
    <r>
      <t>PIB</t>
    </r>
    <r>
      <rPr>
        <sz val="8"/>
        <rFont val="Arial"/>
        <family val="2"/>
      </rPr>
      <t>perCapita2013</t>
    </r>
  </si>
  <si>
    <t>RISCO: TRANSPARÊNCIA E GOVERNO ABERTO</t>
  </si>
  <si>
    <t>Nota Transparência Ativa MPF 2015</t>
  </si>
  <si>
    <t>Nota Transparência Ativa MPF 2016</t>
  </si>
  <si>
    <t>R$ Receita 2014 (TCE/SC)</t>
  </si>
  <si>
    <t>Existe_Adm_Ind?</t>
  </si>
  <si>
    <t>Federação Catarinense de Municípios (FECAM). Disponível em: &lt;http://www.fecam.org.br&gt; Consulta em: 29/11/2016. Instituto Brasileiro de Geografia e Estatística (IBGE). Disponível em: &lt;http://www.ibge.gov.br/home/estatistica/populacao/censo2010/default.shtm&gt; Acesso em: 29/11/2016. Cruzamento conforme critério estabelecido pelo autor.</t>
  </si>
  <si>
    <t>2. Transparência</t>
  </si>
  <si>
    <t>MUNICIPIO</t>
  </si>
  <si>
    <t>UNIDADE DE OBSERVAÇÃO E CARACTERÍSTICAS</t>
  </si>
  <si>
    <t>Coletados os dados secundários: de onde, por que, como, quem autorizou? tabuladas as variáveis. Somente incluídas variáveis com dados de todos os municípios. Por isso, não entraram, por exemplo, critérios como a nota de transparência passiva da CGU, que complementa a nota do MPF, mas a última avaliação alcançou apenas cerca de 50% dos municípios.</t>
  </si>
  <si>
    <t>Integridade</t>
  </si>
  <si>
    <t>5. Legalidade</t>
  </si>
  <si>
    <t>Ética</t>
  </si>
  <si>
    <t>Accountability e Responsibility</t>
  </si>
  <si>
    <t>Compliance</t>
  </si>
  <si>
    <t>Fairness</t>
  </si>
  <si>
    <t>Disclosure</t>
  </si>
  <si>
    <t>Controle interno</t>
  </si>
  <si>
    <t>Auditoria Interna</t>
  </si>
  <si>
    <t>Legalidade</t>
  </si>
  <si>
    <t>Impessoalidade</t>
  </si>
  <si>
    <t>Eficiência</t>
  </si>
  <si>
    <t>1. Efetividade; 4. Equidade</t>
  </si>
  <si>
    <t>Publicidade</t>
  </si>
  <si>
    <t>Moralidade</t>
  </si>
  <si>
    <t>Responsibility</t>
  </si>
  <si>
    <t>Accountability</t>
  </si>
  <si>
    <t>Gestão de Risco</t>
  </si>
  <si>
    <t>PERFIL DO TITULAR DA UCI</t>
  </si>
  <si>
    <t>AUTONOMIA DA UCI (ÓRGÃO CENTRAL DO SCI)</t>
  </si>
  <si>
    <t>ATUAÇÃO DA CONTROLADORIA INTERNA ENTRE 2014 E 2015</t>
  </si>
  <si>
    <t>3. Participacao</t>
  </si>
  <si>
    <t>RISCO: EFETIVIDADE - FUNCIONAMENTO DA ESTRUTURA DE CONTROLE</t>
  </si>
  <si>
    <t>RISCO: EFETIVIDADE - EXISTÊNCIA DE ESTRUTURA DE CONTROLE</t>
  </si>
  <si>
    <t>AgendSaudeSiteIBGE14</t>
  </si>
  <si>
    <t>MatrEducSiteIBGE14</t>
  </si>
  <si>
    <t>OuvidoriaSacSiteIBGE14</t>
  </si>
  <si>
    <t>Matriz LIMPE</t>
  </si>
  <si>
    <t>Princípios GovP</t>
  </si>
  <si>
    <t>Referencial TCU</t>
  </si>
  <si>
    <t>Matriz Risco CGU</t>
  </si>
  <si>
    <t>EXCLUÍDOS</t>
  </si>
  <si>
    <t>Diagnóstico MP/SC</t>
  </si>
  <si>
    <t>LEGENDA</t>
  </si>
  <si>
    <t>TotalProcMPSC</t>
  </si>
  <si>
    <t>TCE/SC</t>
  </si>
  <si>
    <t>Total de procedimentos instaurados pelo Ministério Público do Estado de Santa Catarina, incluindo notícias de fatos, procedimentos preparatórios, procedimentos investigatórios criminais e inquéritos civis.</t>
  </si>
  <si>
    <t>Ministério Público do Estado de Santa Catarina (MP/SC). Art. 9 Lei 7.347/85. Art. 2, parágrafos 4-7, Resolução CNMP n. 23/2007.</t>
  </si>
  <si>
    <t>Fórmula</t>
  </si>
  <si>
    <t>Questionário de diagnóstico da estrutura e funcionamento das Controladorias Internas Municipais, MP/SC e CGU/SC.</t>
  </si>
  <si>
    <t>CGU</t>
  </si>
  <si>
    <t>Critérios iGovP</t>
  </si>
  <si>
    <t xml:space="preserve">Accountability </t>
  </si>
  <si>
    <t>Transparência</t>
  </si>
  <si>
    <t xml:space="preserve">População residente beneficiada com transferências diretas de recursos federais, referentes ao pagamento do Bolsa Família, realizadas pelo Ministério do Desenvolvimento Social, por meio da Caixa Econômica Federal. </t>
  </si>
  <si>
    <t>Portal da Transparência do Governo Federal. Despesas – Transferências – Programas Sociais – Bolsa Família - Pagamentos. Controladoria Geral da União (CGU). Disponível em: &lt;http://www.portaltransparencia.gov.br/downloads/mensal.asp?c=BolsaFamiliaFolhaPagamento#meses12&gt; Acesso em: 1./12/2016.</t>
  </si>
  <si>
    <t>Ministério da Saúde. Painel de Monitoramento da Mortalidade Infantil e Fetal. Fonte: SIM - Sistema de Informações sobre Mortalidade - Junho de 2016. Disponível em: &lt;http://svs.aids.gov.br/dashboard/mortalidade/infantil.show.mtw&gt; Acesso em: 1./12/2016.</t>
  </si>
  <si>
    <t>MortalidFetInfant2015</t>
  </si>
  <si>
    <t>Número de óbitos de mulheres em idade fértil notificados em 2015, por município.</t>
  </si>
  <si>
    <t>MortalidMaterna2015</t>
  </si>
  <si>
    <t>Ministério da Saúde. Painel de Monitoramento da Mortalidade Materna. Fonte: SIM - Sistema de Informações sobre Mortalidade - Junho de 2016. Disponível em: &lt;http://svs.aids.gov.br/dashboard/mortalidade/infantil.show.mtw&gt; Acesso em: 1./12/2016.</t>
  </si>
  <si>
    <t>Número de óbitos fetais e infantis (masculinos e femininos, no primeiro ano de vida) notificados em 2015, por município.</t>
  </si>
  <si>
    <r>
      <t xml:space="preserve">Perfil dos Estados e dos Municípios Brasileiros 2014. IBGE. Pesquisa de Informações Básicas
Municipais - Munic 2014. Disponível em: &lt;http://www.ibge.gov.br/home/estatistica/economia/perfilmunic/2014/&gt; Acesso em: 1./12/2016. (A pesquisa é feita com base em questionário respondido por um responsável indicado pela prefeitura, sem verificação pelo IBGE. Considerou-se diferente esta questão, de haver ouvidoria no site, em relação à questão de haver uma área ou setor de ouvidoria na estrutura da prefeitura. Enquanto a primeira é uma medida de governo eletrônico mas que pode ser apenas </t>
    </r>
    <r>
      <rPr>
        <i/>
        <sz val="8"/>
        <rFont val="Arial Narrow"/>
        <family val="2"/>
      </rPr>
      <t>pro forma</t>
    </r>
    <r>
      <rPr>
        <sz val="8"/>
        <rFont val="Arial Narrow"/>
        <family val="2"/>
      </rPr>
      <t xml:space="preserve">, a segunda é uma prática de </t>
    </r>
    <r>
      <rPr>
        <i/>
        <sz val="8"/>
        <rFont val="Arial Narrow"/>
        <family val="2"/>
      </rPr>
      <t>accountability</t>
    </r>
    <r>
      <rPr>
        <sz val="8"/>
        <rFont val="Arial Narrow"/>
        <family val="2"/>
      </rPr>
      <t>, pois não basta haver um botão na página do ente, se não houver quem trate das informações coletadas, de forma especializada, dentro da estrutura de governança municipal.)</t>
    </r>
  </si>
  <si>
    <t>Perfil dos Estados e dos Municípios Brasileiros 2014. IBGE. Pesquisa de Informações Básicas
Municipais - Munic 2014. Disponível em: &lt;http://www.ibge.gov.br/home/estatistica/economia/perfilmunic/2014/&gt; Acesso em: 1./12/2016.</t>
  </si>
  <si>
    <t>Quantitativo de pessoal na administração direta municipal em 2014.</t>
  </si>
  <si>
    <t>Quantitativo de pessoal na administração indireta municipal em 2014.</t>
  </si>
  <si>
    <t>Administração indireta - existência em 2014?</t>
  </si>
  <si>
    <t>Dados publicados em formato aberto pelo município, em 2014?</t>
  </si>
  <si>
    <t>Agendamento de consulta na rede pública de saúde - no site, em 2014?</t>
  </si>
  <si>
    <t>Matrícula escolar na rede pública on line - no site, em 2014?</t>
  </si>
  <si>
    <t>Ouvidoria, serviço de atendimento ao cidadão - no site, em 2014?</t>
  </si>
  <si>
    <t>Ministerio Público Federal. Ranking Nacional da Transparência 2015. Disponível em: &lt;http://www.rankingdatransparencia.mpf.mp.br&gt; Acesso em: 1./12/2016.</t>
  </si>
  <si>
    <t>Ministerio Público Federal. Ranking Nacional da Transparência 2016. Disponível em: &lt;http://www.rankingdatransparencia.mpf.mp.br&gt; Acesso em: 1./12/2016.</t>
  </si>
  <si>
    <t>Porte_Faixa_Pop</t>
  </si>
  <si>
    <t>P5 (50 a 100mil hab)</t>
  </si>
  <si>
    <t>Classes de tamanho da população dos municípios, conforme estimativas do IBGE para 2015: 
P1 - Até    5 000 habitantes
P2 - De     5 001 a   10 000 habitantes
P3 - De   10 001 a   20 000 habitantes
P4 - De   20 001 a   50 000 habitantes
P5 - De   50 001 a 100 000 habitantes
M - De  100 001 a 500 000 habitantes
G - Mais de 500 000 habitantes</t>
  </si>
  <si>
    <t>G - Maior que 500000 hab</t>
  </si>
  <si>
    <t>DIREITO; CONTROLE INTERNO E AUDITORIA</t>
  </si>
  <si>
    <t>TCE/SC. Disponível em: &lt;http://www.tce.sc.gov.br/contas/municipios/decisoes/2014&gt; Acesso em 05/12/2016.</t>
  </si>
  <si>
    <t>Parecer emitido pelo TCE para julgamento das contas referentes ao ano de 2014 pelo legislativo, recomendando a aprovação ou rejeição das contas da prefeitura.</t>
  </si>
  <si>
    <t>IDMS_2014</t>
  </si>
  <si>
    <t>O Índice de Desenvolvimento Municipal Sustentável (IDMS) é uma das ferramentas do Sistema de Indicadores, que tem como objetivo avaliar os municípios segundo seu nível de desenvolvimento sustentável. Além disso, esta ferramenta busca auxiliar os agentes públicos a se situar em relação a um cenário futuro desejável e a definir prioridades locais visando à conquista de patamares mais elevados de sustentabilidade e bem-estar social. O desenvolvimento sustentável (notadamente os estudos de Ignacy Sachs) é a teoria subjacente a esta ferramenta e é quem define o olhar impresso à realidade neste projeto. A sustentabilidade torna-se, assim, a expressão do desenvolvimento equilibrado das dimensões Sociocultural, Econômica, Política e Ambiental. Essas dimensões, por sua vez, se subdividem em subdimensões, indicadores e variáveis.
IDMS - Índice de Desenvolvimento Municipal Sustentável
ID-SC - Índice de Desenvolvimento Municipal Sociocultural
ID-E - Índice de Desenvolvimento Municipal Econômico
ID-A - Índice de Desenvolvimento Municipal Ambiental
ID-PI - Índice de Desenvolvimento Municipal Político-institucional
    O IDMS é calculado a partir da média aritmética dos índices de cada dimensão;
    Os índices das dimensões, por sua vez, são calculados pela média ponderada das subdimensões, a partir dos pesos mostrados na matriz “Composição do IDMS” (acima);
    Os índices das subdimensões são calculados pela média aritimética dos indicadores, que, por sua vez, são calculados pela média aritmética das variáveis.</t>
  </si>
  <si>
    <t>Federação Catarinense de Municípios (FECAM). Sistema de Indicadores de Desenvolvimento Municipal Sustentável (SIDEMS). Disponível em: &lt;http://indicadores.fecam.org.br/cms/pagina/ver/codMapaItem/621/ano/2016&gt; Acesso em: 06/12/2016.</t>
  </si>
  <si>
    <t>PessoasBenefBolsaFam</t>
  </si>
  <si>
    <t>P1 - Ate 5000 hab</t>
  </si>
  <si>
    <t>P3 - 10001 Ate 20000 hab</t>
  </si>
  <si>
    <t>P2 - 5001 Ate 10000 hab</t>
  </si>
  <si>
    <t>P4 - 20001 Ate 50000 hab</t>
  </si>
  <si>
    <t>M - 100001 Ate 500000 hab</t>
  </si>
  <si>
    <t>ValorAuditavelPorAudit</t>
  </si>
  <si>
    <t>VINCULAÇÃO DIRETA AO PREFEITO</t>
  </si>
  <si>
    <t>VINCULAÇÃO À CONTABILIDADE</t>
  </si>
  <si>
    <t>Count of AreaEspecializacao</t>
  </si>
  <si>
    <t>SN_Existe_Adm_Ind?</t>
  </si>
  <si>
    <t>CatAreaLeiAnticorrup?</t>
  </si>
  <si>
    <t>CatNaturezaVinculoTitular</t>
  </si>
  <si>
    <t>CatPosicaoHierarquica</t>
  </si>
  <si>
    <t>SN_CiRegulamentado?</t>
  </si>
  <si>
    <t>SN_PossuiCarreiraCargoUCI?</t>
  </si>
  <si>
    <t>QtServidOutrasAreasNaUCI</t>
  </si>
  <si>
    <t>CatHHCapacit2014_2015</t>
  </si>
  <si>
    <t>CatAreaTransparencia?</t>
  </si>
  <si>
    <t>SN_RegulamLAI?</t>
  </si>
  <si>
    <t>SN_DadosAbertosIBGE14?</t>
  </si>
  <si>
    <t>SN_MatrEducSiteIBGE14?</t>
  </si>
  <si>
    <t>SN_AgendSaudeSiteIBGE14?</t>
  </si>
  <si>
    <t>CatAreaOuvidoria?</t>
  </si>
  <si>
    <t>SN_OuvidoriaSacSiteIBGE14?</t>
  </si>
  <si>
    <t>QtCamNaoJulgou2000_2014</t>
  </si>
  <si>
    <t>SN_ParecerTCE_Contas2014</t>
  </si>
  <si>
    <t>IndiceNotaTranspAtMPF2015</t>
  </si>
  <si>
    <t>IndiceNotaTranspAtMPF2016</t>
  </si>
  <si>
    <t>PropPercServidoresPopulTotal</t>
  </si>
  <si>
    <t>PropPercServidUciTotalPref</t>
  </si>
  <si>
    <t>PropQtHabitPorAuditor</t>
  </si>
  <si>
    <t>PropQtGastosPrefPerCapita</t>
  </si>
  <si>
    <t>PropQtVlr_aFiscalizPorAudit</t>
  </si>
  <si>
    <t>PropQtServidoresPorAuditor</t>
  </si>
  <si>
    <t>Indice_IDMS_2014</t>
  </si>
  <si>
    <t>PropBolsaFamPopulTotal</t>
  </si>
  <si>
    <t>PropMortalidFetInfantPopulTotal</t>
  </si>
  <si>
    <t>PropMortalidMaternaPopulTotal</t>
  </si>
  <si>
    <t>QTPopul_Estim_2015</t>
  </si>
  <si>
    <t>CatPorte_Faixa_Pop</t>
  </si>
  <si>
    <t>CatHHAuditFiscaliz2014_2015</t>
  </si>
  <si>
    <t>CatHHAtivApoio2014_2015</t>
  </si>
  <si>
    <t>QtBenefBolsaFamDez2015</t>
  </si>
  <si>
    <t>QtMortalidFetInfant2015</t>
  </si>
  <si>
    <t>QtMortalidMaterna2015</t>
  </si>
  <si>
    <t>QtOrcamentoPref2014</t>
  </si>
  <si>
    <t>QtPessoalAdmDireta2014</t>
  </si>
  <si>
    <t>QtPessoalAdm_Indir2014</t>
  </si>
  <si>
    <t>Cat21AssociacaoMunicSC</t>
  </si>
  <si>
    <t>Cat11RegMetropolitanaSC</t>
  </si>
  <si>
    <t>Cat6MesorregiaoSC</t>
  </si>
  <si>
    <t>Cat20MicrorregiaoSC</t>
  </si>
  <si>
    <t>CatFazPlanejamUCI?</t>
  </si>
  <si>
    <t>QtRepresentUciParaMp2014_15</t>
  </si>
  <si>
    <t>CatNivelEscolaridTitularCI</t>
  </si>
  <si>
    <t>CatAreaGraduacaoTitularCI</t>
  </si>
  <si>
    <t>CatAreaPosGradTitularCI</t>
  </si>
  <si>
    <t>CatAreaCorreicaoPadSindic?</t>
  </si>
  <si>
    <t>CatFormalRelatPeriodUCI?</t>
  </si>
  <si>
    <t>SIM, RELATÓRIO ANUAL</t>
  </si>
  <si>
    <t>SIM, RELATÓRIO SEMESTRAL</t>
  </si>
  <si>
    <t>SIM, RELATÓRIO BIMESTRAL</t>
  </si>
  <si>
    <t>SIM, RELATÓRIO MENSAL</t>
  </si>
  <si>
    <t>Count of CatFazPlanejamUCI?</t>
  </si>
  <si>
    <t>Count of CatHHAtivApoio2014_2015</t>
  </si>
  <si>
    <t>Count of CatHHCapacit2014_2015</t>
  </si>
  <si>
    <t>Count of CatFormalRelatPeriodUCI?</t>
  </si>
  <si>
    <t>Count of CatAreaCorreicaoPadSindic?</t>
  </si>
  <si>
    <t>Count of CatAreaLeiAnticorrup?</t>
  </si>
  <si>
    <t>Count of CatPosicaoHierarquica</t>
  </si>
  <si>
    <t>Count of CatNaturezaVinculoTitular</t>
  </si>
  <si>
    <t>Count of CatNivelEscolaridTitularCI</t>
  </si>
  <si>
    <t>Count of CatAreaGraduacaoTitularCI</t>
  </si>
  <si>
    <t>Count of CatAreaPosGradTitularCI</t>
  </si>
  <si>
    <t>Count of CatAreaTransparencia?</t>
  </si>
  <si>
    <t>Count of CatAreaOuvidoria?</t>
  </si>
  <si>
    <t>Count of CatHHAuditFiscaliz2014_2015</t>
  </si>
  <si>
    <t>Count of CatPorte_Faixa_Pop</t>
  </si>
  <si>
    <t>Count of SN_Existe_Adm_Ind?</t>
  </si>
  <si>
    <t>Count of SN_CiRegulamentado?</t>
  </si>
  <si>
    <t>Count of SN_PossuiCarreiraCargoUCI?</t>
  </si>
  <si>
    <t>Count of SN_RegulamLAI?</t>
  </si>
  <si>
    <t>Count of SN_MatrEducSiteIBGE14?</t>
  </si>
  <si>
    <t>Count of SN_AgendSaudeSiteIBGE14?</t>
  </si>
  <si>
    <t>Count of SN_DadosAbertosIBGE14?</t>
  </si>
  <si>
    <t>Count of SN_OuvidoriaSacSiteIBGE14?</t>
  </si>
  <si>
    <t>Count of SN_ParecerTCE_Contas2014</t>
  </si>
  <si>
    <t>NÃO FORMALIZA PLANEJ</t>
  </si>
  <si>
    <t>SIM, FAZ PARTE DA CONTROLADORIA</t>
  </si>
  <si>
    <t>SIM, HÁ SETOR DE CORREIÇÃO, FORA DA UCI</t>
  </si>
  <si>
    <t>SIM, HÁ UM CARGO EM OUTRO SETOR</t>
  </si>
  <si>
    <t>SIM, HÁ SETOR FORA DA UCI, DE RESPONSAB. PJ</t>
  </si>
  <si>
    <t>VINCULAÇÃO À SECRETARIA DE ADM.</t>
  </si>
  <si>
    <t>VINCULAÇÃO À SECRET. DE FINANÇAS</t>
  </si>
  <si>
    <t>VINCULAÇÃO À CHEFIA DO GAB. PREFEITO</t>
  </si>
  <si>
    <t>NÃO SERVIDOR (TERCEIRIZADO)</t>
  </si>
  <si>
    <t>SERVIDOR COM FG NA UCI, EFETIVO EM OUTRO CARGO</t>
  </si>
  <si>
    <t>SERVIDOR EFETIVO, CONCURSO ESPECÍFICO UCI</t>
  </si>
  <si>
    <t>SERVIDOR NÃO-EFETIVO, COMISSIONADO NA CI</t>
  </si>
  <si>
    <t>SIM, HÁ SETOR DE TRANSPARÊNCIA, FORA DA UCI</t>
  </si>
  <si>
    <t>SIM, POSSUI CARGO EM OUTRO SETOR</t>
  </si>
  <si>
    <t>SIM, HÁ SETOR DE OUVIDORIA, FORA DA UCI</t>
  </si>
  <si>
    <t>Código/Sigla</t>
  </si>
  <si>
    <t>Unidade de medida</t>
  </si>
  <si>
    <t>Materialidade</t>
  </si>
  <si>
    <t>Equidade</t>
  </si>
  <si>
    <t>QtVlrPIBperCapita2013</t>
  </si>
  <si>
    <t>QtProcInvestigCriminalMPSCab2014-2015</t>
  </si>
  <si>
    <t>QtInqueritoCivilMPSCab2014-2015</t>
  </si>
  <si>
    <t>QtApurPreliminMPSCab2014-2015</t>
  </si>
  <si>
    <t>Apurações preliminares abertas pelo Ministério Público do Estado de Santa Catarina em 2014 e 2015, incluindo: Notícia de fato: Notícia de suposta violação a direito, ilegalidade ou abuso de direito, que chegue ao conhecimento do Ministério Publico e seja passível de ensejar sua atuação institucional; e Procedimento Preparatório: Procedimento Formal, prévio ao ICP que visa apurar elementos para identificação dos investigados ou do objeto. (Art. 9 Lei 7.347/85, Art. 2 paragrafo 4-7 resolução 23 de 2007 CNMP.)</t>
  </si>
  <si>
    <t>Procedimentos Investigatórios Criminais abertos pelo MP/SC em 2014 e 2015: O procedimento investigatório criminal (PIC) é instrumento de natureza administrativa e inquisitória, instaurado e presidido pelo Ministério Público, tendo por fim a obtenção dos esclarecimentos necessários à apuração de infrações penais de ação penal pública.</t>
  </si>
  <si>
    <t>Inquéritos Civis abertos pelo MP/SC em 2014 e 2015: Procedimento instaurado para apurar fatos nos termos da legislação aplicável, onde são reunidos os documentos produzidos durante uma investigação destinada a constatar desrespeito a direitos constitucionalmente assegurados ao cidadão, dano ao patrimônio público ou social ou a direitos difusos, coletivos e individuais indisponíveis (CF, art. 127, caput, e 129, II e III, e Resolução CNMP n. 23/2007, art. 1.).</t>
  </si>
  <si>
    <t>Correlações</t>
  </si>
  <si>
    <t>Correlação de Pearson</t>
  </si>
  <si>
    <r>
      <rPr>
        <sz val="12"/>
        <color rgb="FF000000"/>
        <rFont val="Arial"/>
        <family val="2"/>
      </rPr>
      <t>.975</t>
    </r>
    <r>
      <rPr>
        <vertAlign val="superscript"/>
        <sz val="12"/>
        <color rgb="FF000000"/>
        <rFont val="Arial"/>
        <family val="2"/>
      </rPr>
      <t>**</t>
    </r>
  </si>
  <si>
    <r>
      <rPr>
        <sz val="12"/>
        <color rgb="FF000000"/>
        <rFont val="Arial"/>
        <family val="2"/>
      </rPr>
      <t>.971</t>
    </r>
    <r>
      <rPr>
        <vertAlign val="superscript"/>
        <sz val="12"/>
        <color rgb="FF000000"/>
        <rFont val="Arial"/>
        <family val="2"/>
      </rPr>
      <t>**</t>
    </r>
  </si>
  <si>
    <r>
      <rPr>
        <sz val="12"/>
        <color rgb="FF000000"/>
        <rFont val="Arial"/>
        <family val="2"/>
      </rPr>
      <t>.393</t>
    </r>
    <r>
      <rPr>
        <vertAlign val="superscript"/>
        <sz val="12"/>
        <color rgb="FF000000"/>
        <rFont val="Arial"/>
        <family val="2"/>
      </rPr>
      <t>**</t>
    </r>
  </si>
  <si>
    <r>
      <rPr>
        <sz val="12"/>
        <color rgb="FF000000"/>
        <rFont val="Arial"/>
        <family val="2"/>
      </rPr>
      <t>-.337</t>
    </r>
    <r>
      <rPr>
        <vertAlign val="superscript"/>
        <sz val="12"/>
        <color rgb="FF000000"/>
        <rFont val="Arial"/>
        <family val="2"/>
      </rPr>
      <t>**</t>
    </r>
  </si>
  <si>
    <r>
      <rPr>
        <sz val="12"/>
        <color rgb="FF000000"/>
        <rFont val="Arial"/>
        <family val="2"/>
      </rPr>
      <t>-.342</t>
    </r>
    <r>
      <rPr>
        <vertAlign val="superscript"/>
        <sz val="12"/>
        <color rgb="FF000000"/>
        <rFont val="Arial"/>
        <family val="2"/>
      </rPr>
      <t>**</t>
    </r>
  </si>
  <si>
    <r>
      <rPr>
        <sz val="12"/>
        <color rgb="FF000000"/>
        <rFont val="Arial"/>
        <family val="2"/>
      </rPr>
      <t>.680</t>
    </r>
    <r>
      <rPr>
        <vertAlign val="superscript"/>
        <sz val="12"/>
        <color rgb="FF000000"/>
        <rFont val="Arial"/>
        <family val="2"/>
      </rPr>
      <t>**</t>
    </r>
  </si>
  <si>
    <r>
      <rPr>
        <sz val="12"/>
        <color rgb="FF000000"/>
        <rFont val="Arial"/>
        <family val="2"/>
      </rPr>
      <t>.155</t>
    </r>
    <r>
      <rPr>
        <vertAlign val="superscript"/>
        <sz val="12"/>
        <color rgb="FF000000"/>
        <rFont val="Arial"/>
        <family val="2"/>
      </rPr>
      <t>**</t>
    </r>
  </si>
  <si>
    <r>
      <rPr>
        <sz val="12"/>
        <color rgb="FF000000"/>
        <rFont val="Arial"/>
        <family val="2"/>
      </rPr>
      <t>.772</t>
    </r>
    <r>
      <rPr>
        <vertAlign val="superscript"/>
        <sz val="12"/>
        <color rgb="FF000000"/>
        <rFont val="Arial"/>
        <family val="2"/>
      </rPr>
      <t>**</t>
    </r>
  </si>
  <si>
    <r>
      <rPr>
        <sz val="12"/>
        <color rgb="FF000000"/>
        <rFont val="Arial"/>
        <family val="2"/>
      </rPr>
      <t>.960</t>
    </r>
    <r>
      <rPr>
        <vertAlign val="superscript"/>
        <sz val="12"/>
        <color rgb="FF000000"/>
        <rFont val="Arial"/>
        <family val="2"/>
      </rPr>
      <t>**</t>
    </r>
  </si>
  <si>
    <r>
      <rPr>
        <sz val="12"/>
        <color rgb="FF000000"/>
        <rFont val="Arial"/>
        <family val="2"/>
      </rPr>
      <t>.972</t>
    </r>
    <r>
      <rPr>
        <vertAlign val="superscript"/>
        <sz val="12"/>
        <color rgb="FF000000"/>
        <rFont val="Arial"/>
        <family val="2"/>
      </rPr>
      <t>**</t>
    </r>
  </si>
  <si>
    <r>
      <rPr>
        <sz val="12"/>
        <color rgb="FF000000"/>
        <rFont val="Arial"/>
        <family val="2"/>
      </rPr>
      <t>-.194</t>
    </r>
    <r>
      <rPr>
        <vertAlign val="superscript"/>
        <sz val="12"/>
        <color rgb="FF000000"/>
        <rFont val="Arial"/>
        <family val="2"/>
      </rPr>
      <t>**</t>
    </r>
  </si>
  <si>
    <r>
      <rPr>
        <sz val="12"/>
        <color rgb="FF000000"/>
        <rFont val="Arial"/>
        <family val="2"/>
      </rPr>
      <t>.744</t>
    </r>
    <r>
      <rPr>
        <vertAlign val="superscript"/>
        <sz val="12"/>
        <color rgb="FF000000"/>
        <rFont val="Arial"/>
        <family val="2"/>
      </rPr>
      <t>**</t>
    </r>
  </si>
  <si>
    <r>
      <rPr>
        <sz val="12"/>
        <color rgb="FF000000"/>
        <rFont val="Arial"/>
        <family val="2"/>
      </rPr>
      <t>.552</t>
    </r>
    <r>
      <rPr>
        <vertAlign val="superscript"/>
        <sz val="12"/>
        <color rgb="FF000000"/>
        <rFont val="Arial"/>
        <family val="2"/>
      </rPr>
      <t>**</t>
    </r>
  </si>
  <si>
    <r>
      <rPr>
        <sz val="12"/>
        <color rgb="FF000000"/>
        <rFont val="Arial"/>
        <family val="2"/>
      </rPr>
      <t>-.135</t>
    </r>
    <r>
      <rPr>
        <vertAlign val="superscript"/>
        <sz val="12"/>
        <color rgb="FF000000"/>
        <rFont val="Arial"/>
        <family val="2"/>
      </rPr>
      <t>*</t>
    </r>
  </si>
  <si>
    <r>
      <rPr>
        <sz val="12"/>
        <color rgb="FF000000"/>
        <rFont val="Arial"/>
        <family val="2"/>
      </rPr>
      <t>.428</t>
    </r>
    <r>
      <rPr>
        <vertAlign val="superscript"/>
        <sz val="12"/>
        <color rgb="FF000000"/>
        <rFont val="Arial"/>
        <family val="2"/>
      </rPr>
      <t>**</t>
    </r>
  </si>
  <si>
    <r>
      <rPr>
        <sz val="12"/>
        <color rgb="FF000000"/>
        <rFont val="Arial"/>
        <family val="2"/>
      </rPr>
      <t>.226</t>
    </r>
    <r>
      <rPr>
        <vertAlign val="superscript"/>
        <sz val="12"/>
        <color rgb="FF000000"/>
        <rFont val="Arial"/>
        <family val="2"/>
      </rPr>
      <t>**</t>
    </r>
  </si>
  <si>
    <r>
      <rPr>
        <sz val="12"/>
        <color rgb="FF000000"/>
        <rFont val="Arial"/>
        <family val="2"/>
      </rPr>
      <t>.146</t>
    </r>
    <r>
      <rPr>
        <vertAlign val="superscript"/>
        <sz val="12"/>
        <color rgb="FF000000"/>
        <rFont val="Arial"/>
        <family val="2"/>
      </rPr>
      <t>*</t>
    </r>
  </si>
  <si>
    <r>
      <rPr>
        <sz val="12"/>
        <color rgb="FF000000"/>
        <rFont val="Arial"/>
        <family val="2"/>
      </rPr>
      <t>.244</t>
    </r>
    <r>
      <rPr>
        <vertAlign val="superscript"/>
        <sz val="12"/>
        <color rgb="FF000000"/>
        <rFont val="Arial"/>
        <family val="2"/>
      </rPr>
      <t>**</t>
    </r>
  </si>
  <si>
    <r>
      <rPr>
        <sz val="12"/>
        <color rgb="FF000000"/>
        <rFont val="Arial"/>
        <family val="2"/>
      </rPr>
      <t>.220</t>
    </r>
    <r>
      <rPr>
        <vertAlign val="superscript"/>
        <sz val="12"/>
        <color rgb="FF000000"/>
        <rFont val="Arial"/>
        <family val="2"/>
      </rPr>
      <t>**</t>
    </r>
  </si>
  <si>
    <r>
      <rPr>
        <sz val="12"/>
        <color rgb="FF000000"/>
        <rFont val="Arial"/>
        <family val="2"/>
      </rPr>
      <t>.252</t>
    </r>
    <r>
      <rPr>
        <vertAlign val="superscript"/>
        <sz val="12"/>
        <color rgb="FF000000"/>
        <rFont val="Arial"/>
        <family val="2"/>
      </rPr>
      <t>**</t>
    </r>
  </si>
  <si>
    <r>
      <rPr>
        <sz val="12"/>
        <color rgb="FF000000"/>
        <rFont val="Arial"/>
        <family val="2"/>
      </rPr>
      <t>.257</t>
    </r>
    <r>
      <rPr>
        <vertAlign val="superscript"/>
        <sz val="12"/>
        <color rgb="FF000000"/>
        <rFont val="Arial"/>
        <family val="2"/>
      </rPr>
      <t>**</t>
    </r>
  </si>
  <si>
    <r>
      <rPr>
        <sz val="12"/>
        <color rgb="FF000000"/>
        <rFont val="Arial"/>
        <family val="2"/>
      </rPr>
      <t>.808</t>
    </r>
    <r>
      <rPr>
        <vertAlign val="superscript"/>
        <sz val="12"/>
        <color rgb="FF000000"/>
        <rFont val="Arial"/>
        <family val="2"/>
      </rPr>
      <t>**</t>
    </r>
  </si>
  <si>
    <r>
      <rPr>
        <sz val="12"/>
        <color rgb="FF000000"/>
        <rFont val="Arial"/>
        <family val="2"/>
      </rPr>
      <t>.644</t>
    </r>
    <r>
      <rPr>
        <vertAlign val="superscript"/>
        <sz val="12"/>
        <color rgb="FF000000"/>
        <rFont val="Arial"/>
        <family val="2"/>
      </rPr>
      <t>**</t>
    </r>
  </si>
  <si>
    <r>
      <rPr>
        <sz val="12"/>
        <color rgb="FF000000"/>
        <rFont val="Arial"/>
        <family val="2"/>
      </rPr>
      <t>.173</t>
    </r>
    <r>
      <rPr>
        <vertAlign val="superscript"/>
        <sz val="12"/>
        <color rgb="FF000000"/>
        <rFont val="Arial"/>
        <family val="2"/>
      </rPr>
      <t>**</t>
    </r>
  </si>
  <si>
    <r>
      <rPr>
        <sz val="12"/>
        <color rgb="FF000000"/>
        <rFont val="Arial"/>
        <family val="2"/>
      </rPr>
      <t>.523</t>
    </r>
    <r>
      <rPr>
        <vertAlign val="superscript"/>
        <sz val="12"/>
        <color rgb="FF000000"/>
        <rFont val="Arial"/>
        <family val="2"/>
      </rPr>
      <t>**</t>
    </r>
  </si>
  <si>
    <r>
      <rPr>
        <sz val="12"/>
        <color rgb="FF000000"/>
        <rFont val="Arial"/>
        <family val="2"/>
      </rPr>
      <t>.295</t>
    </r>
    <r>
      <rPr>
        <vertAlign val="superscript"/>
        <sz val="12"/>
        <color rgb="FF000000"/>
        <rFont val="Arial"/>
        <family val="2"/>
      </rPr>
      <t>**</t>
    </r>
  </si>
  <si>
    <r>
      <rPr>
        <sz val="12"/>
        <color rgb="FF000000"/>
        <rFont val="Arial"/>
        <family val="2"/>
      </rPr>
      <t>.619</t>
    </r>
    <r>
      <rPr>
        <vertAlign val="superscript"/>
        <sz val="12"/>
        <color rgb="FF000000"/>
        <rFont val="Arial"/>
        <family val="2"/>
      </rPr>
      <t>**</t>
    </r>
  </si>
  <si>
    <t>ok</t>
  </si>
  <si>
    <t>Sig. (bilateral)</t>
  </si>
  <si>
    <t>N</t>
  </si>
  <si>
    <r>
      <rPr>
        <sz val="12"/>
        <color rgb="FF000000"/>
        <rFont val="Arial"/>
        <family val="2"/>
      </rPr>
      <t>.963</t>
    </r>
    <r>
      <rPr>
        <vertAlign val="superscript"/>
        <sz val="12"/>
        <color rgb="FF000000"/>
        <rFont val="Arial"/>
        <family val="2"/>
      </rPr>
      <t>**</t>
    </r>
  </si>
  <si>
    <r>
      <rPr>
        <sz val="12"/>
        <color rgb="FF000000"/>
        <rFont val="Arial"/>
        <family val="2"/>
      </rPr>
      <t>.385</t>
    </r>
    <r>
      <rPr>
        <vertAlign val="superscript"/>
        <sz val="12"/>
        <color rgb="FF000000"/>
        <rFont val="Arial"/>
        <family val="2"/>
      </rPr>
      <t>**</t>
    </r>
  </si>
  <si>
    <r>
      <rPr>
        <sz val="12"/>
        <color rgb="FF000000"/>
        <rFont val="Arial"/>
        <family val="2"/>
      </rPr>
      <t>-.296</t>
    </r>
    <r>
      <rPr>
        <vertAlign val="superscript"/>
        <sz val="12"/>
        <color rgb="FF000000"/>
        <rFont val="Arial"/>
        <family val="2"/>
      </rPr>
      <t>**</t>
    </r>
  </si>
  <si>
    <r>
      <rPr>
        <sz val="12"/>
        <color rgb="FF000000"/>
        <rFont val="Arial"/>
        <family val="2"/>
      </rPr>
      <t>-.306</t>
    </r>
    <r>
      <rPr>
        <vertAlign val="superscript"/>
        <sz val="12"/>
        <color rgb="FF000000"/>
        <rFont val="Arial"/>
        <family val="2"/>
      </rPr>
      <t>**</t>
    </r>
  </si>
  <si>
    <r>
      <rPr>
        <sz val="12"/>
        <color rgb="FF000000"/>
        <rFont val="Arial"/>
        <family val="2"/>
      </rPr>
      <t>.614</t>
    </r>
    <r>
      <rPr>
        <vertAlign val="superscript"/>
        <sz val="12"/>
        <color rgb="FF000000"/>
        <rFont val="Arial"/>
        <family val="2"/>
      </rPr>
      <t>**</t>
    </r>
  </si>
  <si>
    <r>
      <rPr>
        <sz val="12"/>
        <color rgb="FF000000"/>
        <rFont val="Arial"/>
        <family val="2"/>
      </rPr>
      <t>.204</t>
    </r>
    <r>
      <rPr>
        <vertAlign val="superscript"/>
        <sz val="12"/>
        <color rgb="FF000000"/>
        <rFont val="Arial"/>
        <family val="2"/>
      </rPr>
      <t>**</t>
    </r>
  </si>
  <si>
    <r>
      <rPr>
        <sz val="12"/>
        <color rgb="FF000000"/>
        <rFont val="Arial"/>
        <family val="2"/>
      </rPr>
      <t>.720</t>
    </r>
    <r>
      <rPr>
        <vertAlign val="superscript"/>
        <sz val="12"/>
        <color rgb="FF000000"/>
        <rFont val="Arial"/>
        <family val="2"/>
      </rPr>
      <t>**</t>
    </r>
  </si>
  <si>
    <r>
      <rPr>
        <sz val="12"/>
        <color rgb="FF000000"/>
        <rFont val="Arial"/>
        <family val="2"/>
      </rPr>
      <t>.946</t>
    </r>
    <r>
      <rPr>
        <vertAlign val="superscript"/>
        <sz val="12"/>
        <color rgb="FF000000"/>
        <rFont val="Arial"/>
        <family val="2"/>
      </rPr>
      <t>**</t>
    </r>
  </si>
  <si>
    <r>
      <rPr>
        <sz val="12"/>
        <color rgb="FF000000"/>
        <rFont val="Arial"/>
        <family val="2"/>
      </rPr>
      <t>.931</t>
    </r>
    <r>
      <rPr>
        <vertAlign val="superscript"/>
        <sz val="12"/>
        <color rgb="FF000000"/>
        <rFont val="Arial"/>
        <family val="2"/>
      </rPr>
      <t>**</t>
    </r>
  </si>
  <si>
    <r>
      <rPr>
        <sz val="12"/>
        <color rgb="FF000000"/>
        <rFont val="Arial"/>
        <family val="2"/>
      </rPr>
      <t>-.121</t>
    </r>
    <r>
      <rPr>
        <vertAlign val="superscript"/>
        <sz val="12"/>
        <color rgb="FF000000"/>
        <rFont val="Arial"/>
        <family val="2"/>
      </rPr>
      <t>*</t>
    </r>
  </si>
  <si>
    <r>
      <rPr>
        <sz val="12"/>
        <color rgb="FF000000"/>
        <rFont val="Arial"/>
        <family val="2"/>
      </rPr>
      <t>.728</t>
    </r>
    <r>
      <rPr>
        <vertAlign val="superscript"/>
        <sz val="12"/>
        <color rgb="FF000000"/>
        <rFont val="Arial"/>
        <family val="2"/>
      </rPr>
      <t>**</t>
    </r>
  </si>
  <si>
    <r>
      <rPr>
        <sz val="12"/>
        <color rgb="FF000000"/>
        <rFont val="Arial"/>
        <family val="2"/>
      </rPr>
      <t>.503</t>
    </r>
    <r>
      <rPr>
        <vertAlign val="superscript"/>
        <sz val="12"/>
        <color rgb="FF000000"/>
        <rFont val="Arial"/>
        <family val="2"/>
      </rPr>
      <t>**</t>
    </r>
  </si>
  <si>
    <r>
      <rPr>
        <sz val="12"/>
        <color rgb="FF000000"/>
        <rFont val="Arial"/>
        <family val="2"/>
      </rPr>
      <t>-.130</t>
    </r>
    <r>
      <rPr>
        <vertAlign val="superscript"/>
        <sz val="12"/>
        <color rgb="FF000000"/>
        <rFont val="Arial"/>
        <family val="2"/>
      </rPr>
      <t>*</t>
    </r>
  </si>
  <si>
    <r>
      <rPr>
        <sz val="12"/>
        <color rgb="FF000000"/>
        <rFont val="Arial"/>
        <family val="2"/>
      </rPr>
      <t>.431</t>
    </r>
    <r>
      <rPr>
        <vertAlign val="superscript"/>
        <sz val="12"/>
        <color rgb="FF000000"/>
        <rFont val="Arial"/>
        <family val="2"/>
      </rPr>
      <t>**</t>
    </r>
  </si>
  <si>
    <r>
      <rPr>
        <sz val="12"/>
        <color rgb="FF000000"/>
        <rFont val="Arial"/>
        <family val="2"/>
      </rPr>
      <t>.225</t>
    </r>
    <r>
      <rPr>
        <vertAlign val="superscript"/>
        <sz val="12"/>
        <color rgb="FF000000"/>
        <rFont val="Arial"/>
        <family val="2"/>
      </rPr>
      <t>**</t>
    </r>
  </si>
  <si>
    <r>
      <rPr>
        <sz val="12"/>
        <color rgb="FF000000"/>
        <rFont val="Arial"/>
        <family val="2"/>
      </rPr>
      <t>.141</t>
    </r>
    <r>
      <rPr>
        <vertAlign val="superscript"/>
        <sz val="12"/>
        <color rgb="FF000000"/>
        <rFont val="Arial"/>
        <family val="2"/>
      </rPr>
      <t>*</t>
    </r>
  </si>
  <si>
    <r>
      <rPr>
        <sz val="12"/>
        <color rgb="FF000000"/>
        <rFont val="Arial"/>
        <family val="2"/>
      </rPr>
      <t>.221</t>
    </r>
    <r>
      <rPr>
        <vertAlign val="superscript"/>
        <sz val="12"/>
        <color rgb="FF000000"/>
        <rFont val="Arial"/>
        <family val="2"/>
      </rPr>
      <t>**</t>
    </r>
  </si>
  <si>
    <r>
      <rPr>
        <sz val="12"/>
        <color rgb="FF000000"/>
        <rFont val="Arial"/>
        <family val="2"/>
      </rPr>
      <t>.199</t>
    </r>
    <r>
      <rPr>
        <vertAlign val="superscript"/>
        <sz val="12"/>
        <color rgb="FF000000"/>
        <rFont val="Arial"/>
        <family val="2"/>
      </rPr>
      <t>**</t>
    </r>
  </si>
  <si>
    <r>
      <rPr>
        <sz val="12"/>
        <color rgb="FF000000"/>
        <rFont val="Arial"/>
        <family val="2"/>
      </rPr>
      <t>.374</t>
    </r>
    <r>
      <rPr>
        <vertAlign val="superscript"/>
        <sz val="12"/>
        <color rgb="FF000000"/>
        <rFont val="Arial"/>
        <family val="2"/>
      </rPr>
      <t>**</t>
    </r>
  </si>
  <si>
    <r>
      <rPr>
        <sz val="12"/>
        <color rgb="FF000000"/>
        <rFont val="Arial"/>
        <family val="2"/>
      </rPr>
      <t>.368</t>
    </r>
    <r>
      <rPr>
        <vertAlign val="superscript"/>
        <sz val="12"/>
        <color rgb="FF000000"/>
        <rFont val="Arial"/>
        <family val="2"/>
      </rPr>
      <t>**</t>
    </r>
  </si>
  <si>
    <r>
      <rPr>
        <sz val="12"/>
        <color rgb="FF000000"/>
        <rFont val="Arial"/>
        <family val="2"/>
      </rPr>
      <t>.826</t>
    </r>
    <r>
      <rPr>
        <vertAlign val="superscript"/>
        <sz val="12"/>
        <color rgb="FF000000"/>
        <rFont val="Arial"/>
        <family val="2"/>
      </rPr>
      <t>**</t>
    </r>
  </si>
  <si>
    <r>
      <rPr>
        <sz val="12"/>
        <color rgb="FF000000"/>
        <rFont val="Arial"/>
        <family val="2"/>
      </rPr>
      <t>.630</t>
    </r>
    <r>
      <rPr>
        <vertAlign val="superscript"/>
        <sz val="12"/>
        <color rgb="FF000000"/>
        <rFont val="Arial"/>
        <family val="2"/>
      </rPr>
      <t>**</t>
    </r>
  </si>
  <si>
    <r>
      <rPr>
        <sz val="12"/>
        <color rgb="FF000000"/>
        <rFont val="Arial"/>
        <family val="2"/>
      </rPr>
      <t>.171</t>
    </r>
    <r>
      <rPr>
        <vertAlign val="superscript"/>
        <sz val="12"/>
        <color rgb="FF000000"/>
        <rFont val="Arial"/>
        <family val="2"/>
      </rPr>
      <t>**</t>
    </r>
  </si>
  <si>
    <r>
      <rPr>
        <sz val="12"/>
        <color rgb="FF000000"/>
        <rFont val="Arial"/>
        <family val="2"/>
      </rPr>
      <t>.493</t>
    </r>
    <r>
      <rPr>
        <vertAlign val="superscript"/>
        <sz val="12"/>
        <color rgb="FF000000"/>
        <rFont val="Arial"/>
        <family val="2"/>
      </rPr>
      <t>**</t>
    </r>
  </si>
  <si>
    <r>
      <rPr>
        <sz val="12"/>
        <color rgb="FF000000"/>
        <rFont val="Arial"/>
        <family val="2"/>
      </rPr>
      <t>.296</t>
    </r>
    <r>
      <rPr>
        <vertAlign val="superscript"/>
        <sz val="12"/>
        <color rgb="FF000000"/>
        <rFont val="Arial"/>
        <family val="2"/>
      </rPr>
      <t>**</t>
    </r>
  </si>
  <si>
    <r>
      <rPr>
        <sz val="12"/>
        <color rgb="FF000000"/>
        <rFont val="Arial"/>
        <family val="2"/>
      </rPr>
      <t>.632</t>
    </r>
    <r>
      <rPr>
        <vertAlign val="superscript"/>
        <sz val="12"/>
        <color rgb="FF000000"/>
        <rFont val="Arial"/>
        <family val="2"/>
      </rPr>
      <t>**</t>
    </r>
  </si>
  <si>
    <r>
      <rPr>
        <sz val="12"/>
        <color rgb="FF000000"/>
        <rFont val="Arial"/>
        <family val="2"/>
      </rPr>
      <t>.309</t>
    </r>
    <r>
      <rPr>
        <vertAlign val="superscript"/>
        <sz val="12"/>
        <color rgb="FF000000"/>
        <rFont val="Arial"/>
        <family val="2"/>
      </rPr>
      <t>**</t>
    </r>
  </si>
  <si>
    <r>
      <rPr>
        <sz val="12"/>
        <color rgb="FF000000"/>
        <rFont val="Arial"/>
        <family val="2"/>
      </rPr>
      <t>-.326</t>
    </r>
    <r>
      <rPr>
        <vertAlign val="superscript"/>
        <sz val="12"/>
        <color rgb="FF000000"/>
        <rFont val="Arial"/>
        <family val="2"/>
      </rPr>
      <t>**</t>
    </r>
  </si>
  <si>
    <r>
      <rPr>
        <sz val="12"/>
        <color rgb="FF000000"/>
        <rFont val="Arial"/>
        <family val="2"/>
      </rPr>
      <t>-.396</t>
    </r>
    <r>
      <rPr>
        <vertAlign val="superscript"/>
        <sz val="12"/>
        <color rgb="FF000000"/>
        <rFont val="Arial"/>
        <family val="2"/>
      </rPr>
      <t>**</t>
    </r>
  </si>
  <si>
    <r>
      <rPr>
        <sz val="12"/>
        <color rgb="FF000000"/>
        <rFont val="Arial"/>
        <family val="2"/>
      </rPr>
      <t>.175</t>
    </r>
    <r>
      <rPr>
        <vertAlign val="superscript"/>
        <sz val="12"/>
        <color rgb="FF000000"/>
        <rFont val="Arial"/>
        <family val="2"/>
      </rPr>
      <t>**</t>
    </r>
  </si>
  <si>
    <r>
      <rPr>
        <sz val="12"/>
        <color rgb="FF000000"/>
        <rFont val="Arial"/>
        <family val="2"/>
      </rPr>
      <t>.760</t>
    </r>
    <r>
      <rPr>
        <vertAlign val="superscript"/>
        <sz val="12"/>
        <color rgb="FF000000"/>
        <rFont val="Arial"/>
        <family val="2"/>
      </rPr>
      <t>**</t>
    </r>
  </si>
  <si>
    <r>
      <rPr>
        <sz val="12"/>
        <color rgb="FF000000"/>
        <rFont val="Arial"/>
        <family val="2"/>
      </rPr>
      <t>.958</t>
    </r>
    <r>
      <rPr>
        <vertAlign val="superscript"/>
        <sz val="12"/>
        <color rgb="FF000000"/>
        <rFont val="Arial"/>
        <family val="2"/>
      </rPr>
      <t>**</t>
    </r>
  </si>
  <si>
    <r>
      <rPr>
        <sz val="12"/>
        <color rgb="FF000000"/>
        <rFont val="Arial"/>
        <family val="2"/>
      </rPr>
      <t>.944</t>
    </r>
    <r>
      <rPr>
        <vertAlign val="superscript"/>
        <sz val="12"/>
        <color rgb="FF000000"/>
        <rFont val="Arial"/>
        <family val="2"/>
      </rPr>
      <t>**</t>
    </r>
  </si>
  <si>
    <r>
      <rPr>
        <sz val="12"/>
        <color rgb="FF000000"/>
        <rFont val="Arial"/>
        <family val="2"/>
      </rPr>
      <t>-.206</t>
    </r>
    <r>
      <rPr>
        <vertAlign val="superscript"/>
        <sz val="12"/>
        <color rgb="FF000000"/>
        <rFont val="Arial"/>
        <family val="2"/>
      </rPr>
      <t>**</t>
    </r>
  </si>
  <si>
    <r>
      <rPr>
        <sz val="12"/>
        <color rgb="FF000000"/>
        <rFont val="Arial"/>
        <family val="2"/>
      </rPr>
      <t>.759</t>
    </r>
    <r>
      <rPr>
        <vertAlign val="superscript"/>
        <sz val="12"/>
        <color rgb="FF000000"/>
        <rFont val="Arial"/>
        <family val="2"/>
      </rPr>
      <t>**</t>
    </r>
  </si>
  <si>
    <r>
      <rPr>
        <sz val="12"/>
        <color rgb="FF000000"/>
        <rFont val="Arial"/>
        <family val="2"/>
      </rPr>
      <t>.620</t>
    </r>
    <r>
      <rPr>
        <vertAlign val="superscript"/>
        <sz val="12"/>
        <color rgb="FF000000"/>
        <rFont val="Arial"/>
        <family val="2"/>
      </rPr>
      <t>**</t>
    </r>
  </si>
  <si>
    <r>
      <rPr>
        <sz val="12"/>
        <color rgb="FF000000"/>
        <rFont val="Arial"/>
        <family val="2"/>
      </rPr>
      <t>-.144</t>
    </r>
    <r>
      <rPr>
        <vertAlign val="superscript"/>
        <sz val="12"/>
        <color rgb="FF000000"/>
        <rFont val="Arial"/>
        <family val="2"/>
      </rPr>
      <t>*</t>
    </r>
  </si>
  <si>
    <r>
      <rPr>
        <sz val="12"/>
        <color rgb="FF000000"/>
        <rFont val="Arial"/>
        <family val="2"/>
      </rPr>
      <t>.477</t>
    </r>
    <r>
      <rPr>
        <vertAlign val="superscript"/>
        <sz val="12"/>
        <color rgb="FF000000"/>
        <rFont val="Arial"/>
        <family val="2"/>
      </rPr>
      <t>**</t>
    </r>
  </si>
  <si>
    <r>
      <rPr>
        <sz val="12"/>
        <color rgb="FF000000"/>
        <rFont val="Arial"/>
        <family val="2"/>
      </rPr>
      <t>.234</t>
    </r>
    <r>
      <rPr>
        <vertAlign val="superscript"/>
        <sz val="12"/>
        <color rgb="FF000000"/>
        <rFont val="Arial"/>
        <family val="2"/>
      </rPr>
      <t>**</t>
    </r>
  </si>
  <si>
    <r>
      <rPr>
        <sz val="12"/>
        <color rgb="FF000000"/>
        <rFont val="Arial"/>
        <family val="2"/>
      </rPr>
      <t>.177</t>
    </r>
    <r>
      <rPr>
        <vertAlign val="superscript"/>
        <sz val="12"/>
        <color rgb="FF000000"/>
        <rFont val="Arial"/>
        <family val="2"/>
      </rPr>
      <t>**</t>
    </r>
  </si>
  <si>
    <r>
      <rPr>
        <sz val="12"/>
        <color rgb="FF000000"/>
        <rFont val="Arial"/>
        <family val="2"/>
      </rPr>
      <t>.286</t>
    </r>
    <r>
      <rPr>
        <vertAlign val="superscript"/>
        <sz val="12"/>
        <color rgb="FF000000"/>
        <rFont val="Arial"/>
        <family val="2"/>
      </rPr>
      <t>**</t>
    </r>
  </si>
  <si>
    <r>
      <rPr>
        <sz val="12"/>
        <color rgb="FF000000"/>
        <rFont val="Arial"/>
        <family val="2"/>
      </rPr>
      <t>.264</t>
    </r>
    <r>
      <rPr>
        <vertAlign val="superscript"/>
        <sz val="12"/>
        <color rgb="FF000000"/>
        <rFont val="Arial"/>
        <family val="2"/>
      </rPr>
      <t>**</t>
    </r>
  </si>
  <si>
    <r>
      <rPr>
        <sz val="12"/>
        <color rgb="FF000000"/>
        <rFont val="Arial"/>
        <family val="2"/>
      </rPr>
      <t>.328</t>
    </r>
    <r>
      <rPr>
        <vertAlign val="superscript"/>
        <sz val="12"/>
        <color rgb="FF000000"/>
        <rFont val="Arial"/>
        <family val="2"/>
      </rPr>
      <t>**</t>
    </r>
  </si>
  <si>
    <r>
      <rPr>
        <sz val="12"/>
        <color rgb="FF000000"/>
        <rFont val="Arial"/>
        <family val="2"/>
      </rPr>
      <t>.337</t>
    </r>
    <r>
      <rPr>
        <vertAlign val="superscript"/>
        <sz val="12"/>
        <color rgb="FF000000"/>
        <rFont val="Arial"/>
        <family val="2"/>
      </rPr>
      <t>**</t>
    </r>
  </si>
  <si>
    <r>
      <rPr>
        <sz val="12"/>
        <color rgb="FF000000"/>
        <rFont val="Arial"/>
        <family val="2"/>
      </rPr>
      <t>.847</t>
    </r>
    <r>
      <rPr>
        <vertAlign val="superscript"/>
        <sz val="12"/>
        <color rgb="FF000000"/>
        <rFont val="Arial"/>
        <family val="2"/>
      </rPr>
      <t>**</t>
    </r>
  </si>
  <si>
    <r>
      <rPr>
        <sz val="12"/>
        <color rgb="FF000000"/>
        <rFont val="Arial"/>
        <family val="2"/>
      </rPr>
      <t>.631</t>
    </r>
    <r>
      <rPr>
        <vertAlign val="superscript"/>
        <sz val="12"/>
        <color rgb="FF000000"/>
        <rFont val="Arial"/>
        <family val="2"/>
      </rPr>
      <t>**</t>
    </r>
  </si>
  <si>
    <r>
      <rPr>
        <sz val="12"/>
        <color rgb="FF000000"/>
        <rFont val="Arial"/>
        <family val="2"/>
      </rPr>
      <t>.179</t>
    </r>
    <r>
      <rPr>
        <vertAlign val="superscript"/>
        <sz val="12"/>
        <color rgb="FF000000"/>
        <rFont val="Arial"/>
        <family val="2"/>
      </rPr>
      <t>**</t>
    </r>
  </si>
  <si>
    <r>
      <rPr>
        <sz val="12"/>
        <color rgb="FF000000"/>
        <rFont val="Arial"/>
        <family val="2"/>
      </rPr>
      <t>.527</t>
    </r>
    <r>
      <rPr>
        <vertAlign val="superscript"/>
        <sz val="12"/>
        <color rgb="FF000000"/>
        <rFont val="Arial"/>
        <family val="2"/>
      </rPr>
      <t>**</t>
    </r>
  </si>
  <si>
    <r>
      <rPr>
        <sz val="12"/>
        <color rgb="FF000000"/>
        <rFont val="Arial"/>
        <family val="2"/>
      </rPr>
      <t>.349</t>
    </r>
    <r>
      <rPr>
        <vertAlign val="superscript"/>
        <sz val="12"/>
        <color rgb="FF000000"/>
        <rFont val="Arial"/>
        <family val="2"/>
      </rPr>
      <t>**</t>
    </r>
  </si>
  <si>
    <r>
      <rPr>
        <sz val="12"/>
        <color rgb="FF000000"/>
        <rFont val="Arial"/>
        <family val="2"/>
      </rPr>
      <t>.653</t>
    </r>
    <r>
      <rPr>
        <vertAlign val="superscript"/>
        <sz val="12"/>
        <color rgb="FF000000"/>
        <rFont val="Arial"/>
        <family val="2"/>
      </rPr>
      <t>**</t>
    </r>
  </si>
  <si>
    <r>
      <rPr>
        <sz val="12"/>
        <color rgb="FF000000"/>
        <rFont val="Arial"/>
        <family val="2"/>
      </rPr>
      <t>-.167</t>
    </r>
    <r>
      <rPr>
        <vertAlign val="superscript"/>
        <sz val="12"/>
        <color rgb="FF000000"/>
        <rFont val="Arial"/>
        <family val="2"/>
      </rPr>
      <t>**</t>
    </r>
  </si>
  <si>
    <r>
      <rPr>
        <sz val="12"/>
        <color rgb="FF000000"/>
        <rFont val="Arial"/>
        <family val="2"/>
      </rPr>
      <t>-.190</t>
    </r>
    <r>
      <rPr>
        <vertAlign val="superscript"/>
        <sz val="12"/>
        <color rgb="FF000000"/>
        <rFont val="Arial"/>
        <family val="2"/>
      </rPr>
      <t>**</t>
    </r>
  </si>
  <si>
    <r>
      <rPr>
        <sz val="12"/>
        <color rgb="FF000000"/>
        <rFont val="Arial"/>
        <family val="2"/>
      </rPr>
      <t>.413</t>
    </r>
    <r>
      <rPr>
        <vertAlign val="superscript"/>
        <sz val="12"/>
        <color rgb="FF000000"/>
        <rFont val="Arial"/>
        <family val="2"/>
      </rPr>
      <t>**</t>
    </r>
  </si>
  <si>
    <r>
      <rPr>
        <sz val="12"/>
        <color rgb="FF000000"/>
        <rFont val="Arial"/>
        <family val="2"/>
      </rPr>
      <t>.259</t>
    </r>
    <r>
      <rPr>
        <vertAlign val="superscript"/>
        <sz val="12"/>
        <color rgb="FF000000"/>
        <rFont val="Arial"/>
        <family val="2"/>
      </rPr>
      <t>**</t>
    </r>
  </si>
  <si>
    <r>
      <rPr>
        <sz val="12"/>
        <color rgb="FF000000"/>
        <rFont val="Arial"/>
        <family val="2"/>
      </rPr>
      <t>.361</t>
    </r>
    <r>
      <rPr>
        <vertAlign val="superscript"/>
        <sz val="12"/>
        <color rgb="FF000000"/>
        <rFont val="Arial"/>
        <family val="2"/>
      </rPr>
      <t>**</t>
    </r>
  </si>
  <si>
    <r>
      <rPr>
        <sz val="12"/>
        <color rgb="FF000000"/>
        <rFont val="Arial"/>
        <family val="2"/>
      </rPr>
      <t>.395</t>
    </r>
    <r>
      <rPr>
        <vertAlign val="superscript"/>
        <sz val="12"/>
        <color rgb="FF000000"/>
        <rFont val="Arial"/>
        <family val="2"/>
      </rPr>
      <t>**</t>
    </r>
  </si>
  <si>
    <r>
      <rPr>
        <sz val="12"/>
        <color rgb="FF000000"/>
        <rFont val="Arial"/>
        <family val="2"/>
      </rPr>
      <t>.426</t>
    </r>
    <r>
      <rPr>
        <vertAlign val="superscript"/>
        <sz val="12"/>
        <color rgb="FF000000"/>
        <rFont val="Arial"/>
        <family val="2"/>
      </rPr>
      <t>**</t>
    </r>
  </si>
  <si>
    <r>
      <rPr>
        <sz val="12"/>
        <color rgb="FF000000"/>
        <rFont val="Arial"/>
        <family val="2"/>
      </rPr>
      <t>.228</t>
    </r>
    <r>
      <rPr>
        <vertAlign val="superscript"/>
        <sz val="12"/>
        <color rgb="FF000000"/>
        <rFont val="Arial"/>
        <family val="2"/>
      </rPr>
      <t>**</t>
    </r>
  </si>
  <si>
    <r>
      <rPr>
        <sz val="12"/>
        <color rgb="FF000000"/>
        <rFont val="Arial"/>
        <family val="2"/>
      </rPr>
      <t>.145</t>
    </r>
    <r>
      <rPr>
        <vertAlign val="superscript"/>
        <sz val="12"/>
        <color rgb="FF000000"/>
        <rFont val="Arial"/>
        <family val="2"/>
      </rPr>
      <t>*</t>
    </r>
  </si>
  <si>
    <r>
      <rPr>
        <sz val="12"/>
        <color rgb="FF000000"/>
        <rFont val="Arial"/>
        <family val="2"/>
      </rPr>
      <t>.275</t>
    </r>
    <r>
      <rPr>
        <vertAlign val="superscript"/>
        <sz val="12"/>
        <color rgb="FF000000"/>
        <rFont val="Arial"/>
        <family val="2"/>
      </rPr>
      <t>**</t>
    </r>
  </si>
  <si>
    <r>
      <rPr>
        <sz val="12"/>
        <color rgb="FF000000"/>
        <rFont val="Arial"/>
        <family val="2"/>
      </rPr>
      <t>.411</t>
    </r>
    <r>
      <rPr>
        <vertAlign val="superscript"/>
        <sz val="12"/>
        <color rgb="FF000000"/>
        <rFont val="Arial"/>
        <family val="2"/>
      </rPr>
      <t>**</t>
    </r>
  </si>
  <si>
    <r>
      <rPr>
        <sz val="12"/>
        <color rgb="FF000000"/>
        <rFont val="Arial"/>
        <family val="2"/>
      </rPr>
      <t>.132</t>
    </r>
    <r>
      <rPr>
        <vertAlign val="superscript"/>
        <sz val="12"/>
        <color rgb="FF000000"/>
        <rFont val="Arial"/>
        <family val="2"/>
      </rPr>
      <t>*</t>
    </r>
  </si>
  <si>
    <r>
      <rPr>
        <sz val="12"/>
        <color rgb="FF000000"/>
        <rFont val="Arial"/>
        <family val="2"/>
      </rPr>
      <t>.125</t>
    </r>
    <r>
      <rPr>
        <vertAlign val="superscript"/>
        <sz val="12"/>
        <color rgb="FF000000"/>
        <rFont val="Arial"/>
        <family val="2"/>
      </rPr>
      <t>*</t>
    </r>
  </si>
  <si>
    <r>
      <rPr>
        <sz val="12"/>
        <color rgb="FF000000"/>
        <rFont val="Arial"/>
        <family val="2"/>
      </rPr>
      <t>.144</t>
    </r>
    <r>
      <rPr>
        <vertAlign val="superscript"/>
        <sz val="12"/>
        <color rgb="FF000000"/>
        <rFont val="Arial"/>
        <family val="2"/>
      </rPr>
      <t>*</t>
    </r>
  </si>
  <si>
    <t>?</t>
  </si>
  <si>
    <r>
      <rPr>
        <sz val="12"/>
        <color rgb="FF000000"/>
        <rFont val="Arial"/>
        <family val="2"/>
      </rPr>
      <t>.434</t>
    </r>
    <r>
      <rPr>
        <vertAlign val="superscript"/>
        <sz val="12"/>
        <color rgb="FF000000"/>
        <rFont val="Arial"/>
        <family val="2"/>
      </rPr>
      <t>**</t>
    </r>
  </si>
  <si>
    <r>
      <rPr>
        <sz val="12"/>
        <color rgb="FF000000"/>
        <rFont val="Arial"/>
        <family val="2"/>
      </rPr>
      <t>-.539</t>
    </r>
    <r>
      <rPr>
        <vertAlign val="superscript"/>
        <sz val="12"/>
        <color rgb="FF000000"/>
        <rFont val="Arial"/>
        <family val="2"/>
      </rPr>
      <t>**</t>
    </r>
  </si>
  <si>
    <r>
      <rPr>
        <sz val="12"/>
        <color rgb="FF000000"/>
        <rFont val="Arial"/>
        <family val="2"/>
      </rPr>
      <t>-.315</t>
    </r>
    <r>
      <rPr>
        <vertAlign val="superscript"/>
        <sz val="12"/>
        <color rgb="FF000000"/>
        <rFont val="Arial"/>
        <family val="2"/>
      </rPr>
      <t>**</t>
    </r>
  </si>
  <si>
    <r>
      <rPr>
        <sz val="12"/>
        <color rgb="FF000000"/>
        <rFont val="Arial"/>
        <family val="2"/>
      </rPr>
      <t>-.336</t>
    </r>
    <r>
      <rPr>
        <vertAlign val="superscript"/>
        <sz val="12"/>
        <color rgb="FF000000"/>
        <rFont val="Arial"/>
        <family val="2"/>
      </rPr>
      <t>**</t>
    </r>
  </si>
  <si>
    <r>
      <rPr>
        <sz val="12"/>
        <color rgb="FF000000"/>
        <rFont val="Arial"/>
        <family val="2"/>
      </rPr>
      <t>-.334</t>
    </r>
    <r>
      <rPr>
        <vertAlign val="superscript"/>
        <sz val="12"/>
        <color rgb="FF000000"/>
        <rFont val="Arial"/>
        <family val="2"/>
      </rPr>
      <t>**</t>
    </r>
  </si>
  <si>
    <r>
      <rPr>
        <sz val="12"/>
        <color rgb="FF000000"/>
        <rFont val="Arial"/>
        <family val="2"/>
      </rPr>
      <t>.777</t>
    </r>
    <r>
      <rPr>
        <vertAlign val="superscript"/>
        <sz val="12"/>
        <color rgb="FF000000"/>
        <rFont val="Arial"/>
        <family val="2"/>
      </rPr>
      <t>**</t>
    </r>
  </si>
  <si>
    <r>
      <rPr>
        <sz val="12"/>
        <color rgb="FF000000"/>
        <rFont val="Arial"/>
        <family val="2"/>
      </rPr>
      <t>-.465</t>
    </r>
    <r>
      <rPr>
        <vertAlign val="superscript"/>
        <sz val="12"/>
        <color rgb="FF000000"/>
        <rFont val="Arial"/>
        <family val="2"/>
      </rPr>
      <t>**</t>
    </r>
  </si>
  <si>
    <r>
      <rPr>
        <sz val="12"/>
        <color rgb="FF000000"/>
        <rFont val="Arial"/>
        <family val="2"/>
      </rPr>
      <t>-.428</t>
    </r>
    <r>
      <rPr>
        <vertAlign val="superscript"/>
        <sz val="12"/>
        <color rgb="FF000000"/>
        <rFont val="Arial"/>
        <family val="2"/>
      </rPr>
      <t>**</t>
    </r>
  </si>
  <si>
    <r>
      <rPr>
        <sz val="12"/>
        <color rgb="FF000000"/>
        <rFont val="Arial"/>
        <family val="2"/>
      </rPr>
      <t>.324</t>
    </r>
    <r>
      <rPr>
        <vertAlign val="superscript"/>
        <sz val="12"/>
        <color rgb="FF000000"/>
        <rFont val="Arial"/>
        <family val="2"/>
      </rPr>
      <t>**</t>
    </r>
  </si>
  <si>
    <r>
      <rPr>
        <sz val="12"/>
        <color rgb="FF000000"/>
        <rFont val="Arial"/>
        <family val="2"/>
      </rPr>
      <t>-.425</t>
    </r>
    <r>
      <rPr>
        <vertAlign val="superscript"/>
        <sz val="12"/>
        <color rgb="FF000000"/>
        <rFont val="Arial"/>
        <family val="2"/>
      </rPr>
      <t>**</t>
    </r>
  </si>
  <si>
    <r>
      <rPr>
        <sz val="12"/>
        <color rgb="FF000000"/>
        <rFont val="Arial"/>
        <family val="2"/>
      </rPr>
      <t>-.294</t>
    </r>
    <r>
      <rPr>
        <vertAlign val="superscript"/>
        <sz val="12"/>
        <color rgb="FF000000"/>
        <rFont val="Arial"/>
        <family val="2"/>
      </rPr>
      <t>**</t>
    </r>
  </si>
  <si>
    <r>
      <rPr>
        <sz val="12"/>
        <color rgb="FF000000"/>
        <rFont val="Arial"/>
        <family val="2"/>
      </rPr>
      <t>-.115</t>
    </r>
    <r>
      <rPr>
        <vertAlign val="superscript"/>
        <sz val="12"/>
        <color rgb="FF000000"/>
        <rFont val="Arial"/>
        <family val="2"/>
      </rPr>
      <t>*</t>
    </r>
  </si>
  <si>
    <r>
      <rPr>
        <sz val="12"/>
        <color rgb="FF000000"/>
        <rFont val="Arial"/>
        <family val="2"/>
      </rPr>
      <t>-.235</t>
    </r>
    <r>
      <rPr>
        <vertAlign val="superscript"/>
        <sz val="12"/>
        <color rgb="FF000000"/>
        <rFont val="Arial"/>
        <family val="2"/>
      </rPr>
      <t>**</t>
    </r>
  </si>
  <si>
    <r>
      <rPr>
        <sz val="12"/>
        <color rgb="FF000000"/>
        <rFont val="Arial"/>
        <family val="2"/>
      </rPr>
      <t>-.222</t>
    </r>
    <r>
      <rPr>
        <vertAlign val="superscript"/>
        <sz val="12"/>
        <color rgb="FF000000"/>
        <rFont val="Arial"/>
        <family val="2"/>
      </rPr>
      <t>**</t>
    </r>
  </si>
  <si>
    <r>
      <rPr>
        <sz val="12"/>
        <color rgb="FF000000"/>
        <rFont val="Arial"/>
        <family val="2"/>
      </rPr>
      <t>-.149</t>
    </r>
    <r>
      <rPr>
        <vertAlign val="superscript"/>
        <sz val="12"/>
        <color rgb="FF000000"/>
        <rFont val="Arial"/>
        <family val="2"/>
      </rPr>
      <t>*</t>
    </r>
  </si>
  <si>
    <r>
      <rPr>
        <sz val="12"/>
        <color rgb="FF000000"/>
        <rFont val="Arial"/>
        <family val="2"/>
      </rPr>
      <t>-.171</t>
    </r>
    <r>
      <rPr>
        <vertAlign val="superscript"/>
        <sz val="12"/>
        <color rgb="FF000000"/>
        <rFont val="Arial"/>
        <family val="2"/>
      </rPr>
      <t>**</t>
    </r>
  </si>
  <si>
    <r>
      <rPr>
        <sz val="12"/>
        <color rgb="FF000000"/>
        <rFont val="Arial"/>
        <family val="2"/>
      </rPr>
      <t>-.127</t>
    </r>
    <r>
      <rPr>
        <vertAlign val="superscript"/>
        <sz val="12"/>
        <color rgb="FF000000"/>
        <rFont val="Arial"/>
        <family val="2"/>
      </rPr>
      <t>*</t>
    </r>
  </si>
  <si>
    <r>
      <rPr>
        <sz val="12"/>
        <color rgb="FF000000"/>
        <rFont val="Arial"/>
        <family val="2"/>
      </rPr>
      <t>-.628</t>
    </r>
    <r>
      <rPr>
        <vertAlign val="superscript"/>
        <sz val="12"/>
        <color rgb="FF000000"/>
        <rFont val="Arial"/>
        <family val="2"/>
      </rPr>
      <t>**</t>
    </r>
  </si>
  <si>
    <r>
      <rPr>
        <sz val="12"/>
        <color rgb="FF000000"/>
        <rFont val="Arial"/>
        <family val="2"/>
      </rPr>
      <t>-.358</t>
    </r>
    <r>
      <rPr>
        <vertAlign val="superscript"/>
        <sz val="12"/>
        <color rgb="FF000000"/>
        <rFont val="Arial"/>
        <family val="2"/>
      </rPr>
      <t>**</t>
    </r>
  </si>
  <si>
    <r>
      <rPr>
        <sz val="12"/>
        <color rgb="FF000000"/>
        <rFont val="Arial"/>
        <family val="2"/>
      </rPr>
      <t>-.343</t>
    </r>
    <r>
      <rPr>
        <vertAlign val="superscript"/>
        <sz val="12"/>
        <color rgb="FF000000"/>
        <rFont val="Arial"/>
        <family val="2"/>
      </rPr>
      <t>**</t>
    </r>
  </si>
  <si>
    <r>
      <rPr>
        <sz val="12"/>
        <color rgb="FF000000"/>
        <rFont val="Arial"/>
        <family val="2"/>
      </rPr>
      <t>.633</t>
    </r>
    <r>
      <rPr>
        <vertAlign val="superscript"/>
        <sz val="12"/>
        <color rgb="FF000000"/>
        <rFont val="Arial"/>
        <family val="2"/>
      </rPr>
      <t>**</t>
    </r>
  </si>
  <si>
    <r>
      <rPr>
        <sz val="12"/>
        <color rgb="FF000000"/>
        <rFont val="Arial"/>
        <family val="2"/>
      </rPr>
      <t>-.584</t>
    </r>
    <r>
      <rPr>
        <vertAlign val="superscript"/>
        <sz val="12"/>
        <color rgb="FF000000"/>
        <rFont val="Arial"/>
        <family val="2"/>
      </rPr>
      <t>**</t>
    </r>
  </si>
  <si>
    <r>
      <rPr>
        <sz val="12"/>
        <color rgb="FF000000"/>
        <rFont val="Arial"/>
        <family val="2"/>
      </rPr>
      <t>-.716</t>
    </r>
    <r>
      <rPr>
        <vertAlign val="superscript"/>
        <sz val="12"/>
        <color rgb="FF000000"/>
        <rFont val="Arial"/>
        <family val="2"/>
      </rPr>
      <t>**</t>
    </r>
  </si>
  <si>
    <r>
      <rPr>
        <sz val="12"/>
        <color rgb="FF000000"/>
        <rFont val="Arial"/>
        <family val="2"/>
      </rPr>
      <t>.187</t>
    </r>
    <r>
      <rPr>
        <vertAlign val="superscript"/>
        <sz val="12"/>
        <color rgb="FF000000"/>
        <rFont val="Arial"/>
        <family val="2"/>
      </rPr>
      <t>**</t>
    </r>
  </si>
  <si>
    <r>
      <rPr>
        <sz val="12"/>
        <color rgb="FF000000"/>
        <rFont val="Arial"/>
        <family val="2"/>
      </rPr>
      <t>-.366</t>
    </r>
    <r>
      <rPr>
        <vertAlign val="superscript"/>
        <sz val="12"/>
        <color rgb="FF000000"/>
        <rFont val="Arial"/>
        <family val="2"/>
      </rPr>
      <t>**</t>
    </r>
  </si>
  <si>
    <r>
      <rPr>
        <sz val="12"/>
        <color rgb="FF000000"/>
        <rFont val="Arial"/>
        <family val="2"/>
      </rPr>
      <t>-.122</t>
    </r>
    <r>
      <rPr>
        <vertAlign val="superscript"/>
        <sz val="12"/>
        <color rgb="FF000000"/>
        <rFont val="Arial"/>
        <family val="2"/>
      </rPr>
      <t>*</t>
    </r>
  </si>
  <si>
    <r>
      <rPr>
        <sz val="12"/>
        <color rgb="FF000000"/>
        <rFont val="Arial"/>
        <family val="2"/>
      </rPr>
      <t>-.148</t>
    </r>
    <r>
      <rPr>
        <vertAlign val="superscript"/>
        <sz val="12"/>
        <color rgb="FF000000"/>
        <rFont val="Arial"/>
        <family val="2"/>
      </rPr>
      <t>*</t>
    </r>
  </si>
  <si>
    <r>
      <rPr>
        <sz val="12"/>
        <color rgb="FF000000"/>
        <rFont val="Arial"/>
        <family val="2"/>
      </rPr>
      <t>-.164</t>
    </r>
    <r>
      <rPr>
        <vertAlign val="superscript"/>
        <sz val="12"/>
        <color rgb="FF000000"/>
        <rFont val="Arial"/>
        <family val="2"/>
      </rPr>
      <t>**</t>
    </r>
  </si>
  <si>
    <r>
      <rPr>
        <sz val="12"/>
        <color rgb="FF000000"/>
        <rFont val="Arial"/>
        <family val="2"/>
      </rPr>
      <t>-.227</t>
    </r>
    <r>
      <rPr>
        <vertAlign val="superscript"/>
        <sz val="12"/>
        <color rgb="FF000000"/>
        <rFont val="Arial"/>
        <family val="2"/>
      </rPr>
      <t>**</t>
    </r>
  </si>
  <si>
    <r>
      <rPr>
        <sz val="12"/>
        <color rgb="FF000000"/>
        <rFont val="Arial"/>
        <family val="2"/>
      </rPr>
      <t>.669</t>
    </r>
    <r>
      <rPr>
        <vertAlign val="superscript"/>
        <sz val="12"/>
        <color rgb="FF000000"/>
        <rFont val="Arial"/>
        <family val="2"/>
      </rPr>
      <t>**</t>
    </r>
  </si>
  <si>
    <r>
      <rPr>
        <sz val="12"/>
        <color rgb="FF000000"/>
        <rFont val="Arial"/>
        <family val="2"/>
      </rPr>
      <t>.661</t>
    </r>
    <r>
      <rPr>
        <vertAlign val="superscript"/>
        <sz val="12"/>
        <color rgb="FF000000"/>
        <rFont val="Arial"/>
        <family val="2"/>
      </rPr>
      <t>**</t>
    </r>
  </si>
  <si>
    <r>
      <rPr>
        <sz val="12"/>
        <color rgb="FF000000"/>
        <rFont val="Arial"/>
        <family val="2"/>
      </rPr>
      <t>.670</t>
    </r>
    <r>
      <rPr>
        <vertAlign val="superscript"/>
        <sz val="12"/>
        <color rgb="FF000000"/>
        <rFont val="Arial"/>
        <family val="2"/>
      </rPr>
      <t>**</t>
    </r>
  </si>
  <si>
    <r>
      <rPr>
        <sz val="12"/>
        <color rgb="FF000000"/>
        <rFont val="Arial"/>
        <family val="2"/>
      </rPr>
      <t>-.478</t>
    </r>
    <r>
      <rPr>
        <vertAlign val="superscript"/>
        <sz val="12"/>
        <color rgb="FF000000"/>
        <rFont val="Arial"/>
        <family val="2"/>
      </rPr>
      <t>**</t>
    </r>
  </si>
  <si>
    <r>
      <rPr>
        <sz val="12"/>
        <color rgb="FF000000"/>
        <rFont val="Arial"/>
        <family val="2"/>
      </rPr>
      <t>.953</t>
    </r>
    <r>
      <rPr>
        <vertAlign val="superscript"/>
        <sz val="12"/>
        <color rgb="FF000000"/>
        <rFont val="Arial"/>
        <family val="2"/>
      </rPr>
      <t>**</t>
    </r>
  </si>
  <si>
    <r>
      <rPr>
        <sz val="12"/>
        <color rgb="FF000000"/>
        <rFont val="Arial"/>
        <family val="2"/>
      </rPr>
      <t>.914</t>
    </r>
    <r>
      <rPr>
        <vertAlign val="superscript"/>
        <sz val="12"/>
        <color rgb="FF000000"/>
        <rFont val="Arial"/>
        <family val="2"/>
      </rPr>
      <t>**</t>
    </r>
  </si>
  <si>
    <r>
      <rPr>
        <sz val="12"/>
        <color rgb="FF000000"/>
        <rFont val="Arial"/>
        <family val="2"/>
      </rPr>
      <t>-.177</t>
    </r>
    <r>
      <rPr>
        <vertAlign val="superscript"/>
        <sz val="12"/>
        <color rgb="FF000000"/>
        <rFont val="Arial"/>
        <family val="2"/>
      </rPr>
      <t>**</t>
    </r>
  </si>
  <si>
    <r>
      <rPr>
        <sz val="12"/>
        <color rgb="FF000000"/>
        <rFont val="Arial"/>
        <family val="2"/>
      </rPr>
      <t>.258</t>
    </r>
    <r>
      <rPr>
        <vertAlign val="superscript"/>
        <sz val="12"/>
        <color rgb="FF000000"/>
        <rFont val="Arial"/>
        <family val="2"/>
      </rPr>
      <t>**</t>
    </r>
  </si>
  <si>
    <r>
      <rPr>
        <sz val="12"/>
        <color rgb="FF000000"/>
        <rFont val="Arial"/>
        <family val="2"/>
      </rPr>
      <t>.303</t>
    </r>
    <r>
      <rPr>
        <vertAlign val="superscript"/>
        <sz val="12"/>
        <color rgb="FF000000"/>
        <rFont val="Arial"/>
        <family val="2"/>
      </rPr>
      <t>**</t>
    </r>
  </si>
  <si>
    <r>
      <rPr>
        <sz val="12"/>
        <color rgb="FF000000"/>
        <rFont val="Arial"/>
        <family val="2"/>
      </rPr>
      <t>.270</t>
    </r>
    <r>
      <rPr>
        <vertAlign val="superscript"/>
        <sz val="12"/>
        <color rgb="FF000000"/>
        <rFont val="Arial"/>
        <family val="2"/>
      </rPr>
      <t>**</t>
    </r>
  </si>
  <si>
    <r>
      <rPr>
        <sz val="12"/>
        <color rgb="FF000000"/>
        <rFont val="Arial"/>
        <family val="2"/>
      </rPr>
      <t>.181</t>
    </r>
    <r>
      <rPr>
        <vertAlign val="superscript"/>
        <sz val="12"/>
        <color rgb="FF000000"/>
        <rFont val="Arial"/>
        <family val="2"/>
      </rPr>
      <t>**</t>
    </r>
  </si>
  <si>
    <r>
      <rPr>
        <sz val="12"/>
        <color rgb="FF000000"/>
        <rFont val="Arial"/>
        <family val="2"/>
      </rPr>
      <t>.308</t>
    </r>
    <r>
      <rPr>
        <vertAlign val="superscript"/>
        <sz val="12"/>
        <color rgb="FF000000"/>
        <rFont val="Arial"/>
        <family val="2"/>
      </rPr>
      <t>**</t>
    </r>
  </si>
  <si>
    <r>
      <rPr>
        <sz val="12"/>
        <color rgb="FF000000"/>
        <rFont val="Arial"/>
        <family val="2"/>
      </rPr>
      <t>.143</t>
    </r>
    <r>
      <rPr>
        <vertAlign val="superscript"/>
        <sz val="12"/>
        <color rgb="FF000000"/>
        <rFont val="Arial"/>
        <family val="2"/>
      </rPr>
      <t>*</t>
    </r>
  </si>
  <si>
    <r>
      <rPr>
        <sz val="12"/>
        <color rgb="FF000000"/>
        <rFont val="Arial"/>
        <family val="2"/>
      </rPr>
      <t>.301</t>
    </r>
    <r>
      <rPr>
        <vertAlign val="superscript"/>
        <sz val="12"/>
        <color rgb="FF000000"/>
        <rFont val="Arial"/>
        <family val="2"/>
      </rPr>
      <t>**</t>
    </r>
  </si>
  <si>
    <r>
      <rPr>
        <sz val="12"/>
        <color rgb="FF000000"/>
        <rFont val="Arial"/>
        <family val="2"/>
      </rPr>
      <t>.246</t>
    </r>
    <r>
      <rPr>
        <vertAlign val="superscript"/>
        <sz val="12"/>
        <color rgb="FF000000"/>
        <rFont val="Arial"/>
        <family val="2"/>
      </rPr>
      <t>**</t>
    </r>
  </si>
  <si>
    <r>
      <rPr>
        <sz val="12"/>
        <color rgb="FF000000"/>
        <rFont val="Arial"/>
        <family val="2"/>
      </rPr>
      <t>.356</t>
    </r>
    <r>
      <rPr>
        <vertAlign val="superscript"/>
        <sz val="12"/>
        <color rgb="FF000000"/>
        <rFont val="Arial"/>
        <family val="2"/>
      </rPr>
      <t>**</t>
    </r>
  </si>
  <si>
    <r>
      <rPr>
        <sz val="12"/>
        <color rgb="FF000000"/>
        <rFont val="Arial"/>
        <family val="2"/>
      </rPr>
      <t>.184</t>
    </r>
    <r>
      <rPr>
        <vertAlign val="superscript"/>
        <sz val="12"/>
        <color rgb="FF000000"/>
        <rFont val="Arial"/>
        <family val="2"/>
      </rPr>
      <t>**</t>
    </r>
  </si>
  <si>
    <r>
      <rPr>
        <sz val="12"/>
        <color rgb="FF000000"/>
        <rFont val="Arial"/>
        <family val="2"/>
      </rPr>
      <t>.149</t>
    </r>
    <r>
      <rPr>
        <vertAlign val="superscript"/>
        <sz val="12"/>
        <color rgb="FF000000"/>
        <rFont val="Arial"/>
        <family val="2"/>
      </rPr>
      <t>*</t>
    </r>
  </si>
  <si>
    <r>
      <rPr>
        <sz val="12"/>
        <color rgb="FF000000"/>
        <rFont val="Arial"/>
        <family val="2"/>
      </rPr>
      <t>.190</t>
    </r>
    <r>
      <rPr>
        <vertAlign val="superscript"/>
        <sz val="12"/>
        <color rgb="FF000000"/>
        <rFont val="Arial"/>
        <family val="2"/>
      </rPr>
      <t>**</t>
    </r>
  </si>
  <si>
    <r>
      <rPr>
        <sz val="12"/>
        <color rgb="FF000000"/>
        <rFont val="Arial"/>
        <family val="2"/>
      </rPr>
      <t>.195</t>
    </r>
    <r>
      <rPr>
        <vertAlign val="superscript"/>
        <sz val="12"/>
        <color rgb="FF000000"/>
        <rFont val="Arial"/>
        <family val="2"/>
      </rPr>
      <t>**</t>
    </r>
  </si>
  <si>
    <r>
      <rPr>
        <sz val="12"/>
        <color rgb="FF000000"/>
        <rFont val="Arial"/>
        <family val="2"/>
      </rPr>
      <t>.273</t>
    </r>
    <r>
      <rPr>
        <vertAlign val="superscript"/>
        <sz val="12"/>
        <color rgb="FF000000"/>
        <rFont val="Arial"/>
        <family val="2"/>
      </rPr>
      <t>**</t>
    </r>
  </si>
  <si>
    <r>
      <rPr>
        <sz val="12"/>
        <color rgb="FF000000"/>
        <rFont val="Arial"/>
        <family val="2"/>
      </rPr>
      <t>.147</t>
    </r>
    <r>
      <rPr>
        <vertAlign val="superscript"/>
        <sz val="12"/>
        <color rgb="FF000000"/>
        <rFont val="Arial"/>
        <family val="2"/>
      </rPr>
      <t>*</t>
    </r>
  </si>
  <si>
    <r>
      <rPr>
        <sz val="12"/>
        <color rgb="FF000000"/>
        <rFont val="Arial"/>
        <family val="2"/>
      </rPr>
      <t>.197</t>
    </r>
    <r>
      <rPr>
        <vertAlign val="superscript"/>
        <sz val="12"/>
        <color rgb="FF000000"/>
        <rFont val="Arial"/>
        <family val="2"/>
      </rPr>
      <t>**</t>
    </r>
  </si>
  <si>
    <r>
      <rPr>
        <sz val="12"/>
        <color rgb="FF000000"/>
        <rFont val="Arial"/>
        <family val="2"/>
      </rPr>
      <t>.206</t>
    </r>
    <r>
      <rPr>
        <vertAlign val="superscript"/>
        <sz val="12"/>
        <color rgb="FF000000"/>
        <rFont val="Arial"/>
        <family val="2"/>
      </rPr>
      <t>**</t>
    </r>
  </si>
  <si>
    <r>
      <rPr>
        <sz val="12"/>
        <color rgb="FF000000"/>
        <rFont val="Arial"/>
        <family val="2"/>
      </rPr>
      <t>.189</t>
    </r>
    <r>
      <rPr>
        <vertAlign val="superscript"/>
        <sz val="12"/>
        <color rgb="FF000000"/>
        <rFont val="Arial"/>
        <family val="2"/>
      </rPr>
      <t>**</t>
    </r>
  </si>
  <si>
    <r>
      <rPr>
        <sz val="12"/>
        <color rgb="FF000000"/>
        <rFont val="Arial"/>
        <family val="2"/>
      </rPr>
      <t>.164</t>
    </r>
    <r>
      <rPr>
        <vertAlign val="superscript"/>
        <sz val="12"/>
        <color rgb="FF000000"/>
        <rFont val="Arial"/>
        <family val="2"/>
      </rPr>
      <t>**</t>
    </r>
  </si>
  <si>
    <r>
      <rPr>
        <sz val="12"/>
        <color rgb="FF000000"/>
        <rFont val="Arial"/>
        <family val="2"/>
      </rPr>
      <t>.746</t>
    </r>
    <r>
      <rPr>
        <vertAlign val="superscript"/>
        <sz val="12"/>
        <color rgb="FF000000"/>
        <rFont val="Arial"/>
        <family val="2"/>
      </rPr>
      <t>**</t>
    </r>
  </si>
  <si>
    <r>
      <rPr>
        <sz val="12"/>
        <color rgb="FF000000"/>
        <rFont val="Arial"/>
        <family val="2"/>
      </rPr>
      <t>.752</t>
    </r>
    <r>
      <rPr>
        <vertAlign val="superscript"/>
        <sz val="12"/>
        <color rgb="FF000000"/>
        <rFont val="Arial"/>
        <family val="2"/>
      </rPr>
      <t>**</t>
    </r>
  </si>
  <si>
    <r>
      <rPr>
        <sz val="12"/>
        <color rgb="FF000000"/>
        <rFont val="Arial"/>
        <family val="2"/>
      </rPr>
      <t>-.269</t>
    </r>
    <r>
      <rPr>
        <vertAlign val="superscript"/>
        <sz val="12"/>
        <color rgb="FF000000"/>
        <rFont val="Arial"/>
        <family val="2"/>
      </rPr>
      <t>**</t>
    </r>
  </si>
  <si>
    <r>
      <rPr>
        <sz val="12"/>
        <color rgb="FF000000"/>
        <rFont val="Arial"/>
        <family val="2"/>
      </rPr>
      <t>.662</t>
    </r>
    <r>
      <rPr>
        <vertAlign val="superscript"/>
        <sz val="12"/>
        <color rgb="FF000000"/>
        <rFont val="Arial"/>
        <family val="2"/>
      </rPr>
      <t>**</t>
    </r>
  </si>
  <si>
    <r>
      <rPr>
        <sz val="12"/>
        <color rgb="FF000000"/>
        <rFont val="Arial"/>
        <family val="2"/>
      </rPr>
      <t>.610</t>
    </r>
    <r>
      <rPr>
        <vertAlign val="superscript"/>
        <sz val="12"/>
        <color rgb="FF000000"/>
        <rFont val="Arial"/>
        <family val="2"/>
      </rPr>
      <t>**</t>
    </r>
  </si>
  <si>
    <r>
      <rPr>
        <sz val="12"/>
        <color rgb="FF000000"/>
        <rFont val="Arial"/>
        <family val="2"/>
      </rPr>
      <t>.131</t>
    </r>
    <r>
      <rPr>
        <vertAlign val="superscript"/>
        <sz val="12"/>
        <color rgb="FF000000"/>
        <rFont val="Arial"/>
        <family val="2"/>
      </rPr>
      <t>*</t>
    </r>
  </si>
  <si>
    <r>
      <rPr>
        <sz val="12"/>
        <color rgb="FF000000"/>
        <rFont val="Arial"/>
        <family val="2"/>
      </rPr>
      <t>.160</t>
    </r>
    <r>
      <rPr>
        <vertAlign val="superscript"/>
        <sz val="12"/>
        <color rgb="FF000000"/>
        <rFont val="Arial"/>
        <family val="2"/>
      </rPr>
      <t>**</t>
    </r>
  </si>
  <si>
    <r>
      <rPr>
        <sz val="12"/>
        <color rgb="FF000000"/>
        <rFont val="Arial"/>
        <family val="2"/>
      </rPr>
      <t>.297</t>
    </r>
    <r>
      <rPr>
        <vertAlign val="superscript"/>
        <sz val="12"/>
        <color rgb="FF000000"/>
        <rFont val="Arial"/>
        <family val="2"/>
      </rPr>
      <t>**</t>
    </r>
  </si>
  <si>
    <r>
      <rPr>
        <sz val="12"/>
        <color rgb="FF000000"/>
        <rFont val="Arial"/>
        <family val="2"/>
      </rPr>
      <t>.282</t>
    </r>
    <r>
      <rPr>
        <vertAlign val="superscript"/>
        <sz val="12"/>
        <color rgb="FF000000"/>
        <rFont val="Arial"/>
        <family val="2"/>
      </rPr>
      <t>**</t>
    </r>
  </si>
  <si>
    <r>
      <rPr>
        <sz val="12"/>
        <color rgb="FF000000"/>
        <rFont val="Arial"/>
        <family val="2"/>
      </rPr>
      <t>.174</t>
    </r>
    <r>
      <rPr>
        <vertAlign val="superscript"/>
        <sz val="12"/>
        <color rgb="FF000000"/>
        <rFont val="Arial"/>
        <family val="2"/>
      </rPr>
      <t>**</t>
    </r>
  </si>
  <si>
    <r>
      <rPr>
        <sz val="12"/>
        <color rgb="FF000000"/>
        <rFont val="Arial"/>
        <family val="2"/>
      </rPr>
      <t>.200</t>
    </r>
    <r>
      <rPr>
        <vertAlign val="superscript"/>
        <sz val="12"/>
        <color rgb="FF000000"/>
        <rFont val="Arial"/>
        <family val="2"/>
      </rPr>
      <t>**</t>
    </r>
  </si>
  <si>
    <r>
      <rPr>
        <sz val="12"/>
        <color rgb="FF000000"/>
        <rFont val="Arial"/>
        <family val="2"/>
      </rPr>
      <t>.542</t>
    </r>
    <r>
      <rPr>
        <vertAlign val="superscript"/>
        <sz val="12"/>
        <color rgb="FF000000"/>
        <rFont val="Arial"/>
        <family val="2"/>
      </rPr>
      <t>**</t>
    </r>
  </si>
  <si>
    <r>
      <rPr>
        <sz val="12"/>
        <color rgb="FF000000"/>
        <rFont val="Arial"/>
        <family val="2"/>
      </rPr>
      <t>.510</t>
    </r>
    <r>
      <rPr>
        <vertAlign val="superscript"/>
        <sz val="12"/>
        <color rgb="FF000000"/>
        <rFont val="Arial"/>
        <family val="2"/>
      </rPr>
      <t>**</t>
    </r>
  </si>
  <si>
    <r>
      <rPr>
        <sz val="12"/>
        <color rgb="FF000000"/>
        <rFont val="Arial"/>
        <family val="2"/>
      </rPr>
      <t>.133</t>
    </r>
    <r>
      <rPr>
        <vertAlign val="superscript"/>
        <sz val="12"/>
        <color rgb="FF000000"/>
        <rFont val="Arial"/>
        <family val="2"/>
      </rPr>
      <t>*</t>
    </r>
  </si>
  <si>
    <r>
      <rPr>
        <sz val="12"/>
        <color rgb="FF000000"/>
        <rFont val="Arial"/>
        <family val="2"/>
      </rPr>
      <t>.439</t>
    </r>
    <r>
      <rPr>
        <vertAlign val="superscript"/>
        <sz val="12"/>
        <color rgb="FF000000"/>
        <rFont val="Arial"/>
        <family val="2"/>
      </rPr>
      <t>**</t>
    </r>
  </si>
  <si>
    <r>
      <rPr>
        <sz val="12"/>
        <color rgb="FF000000"/>
        <rFont val="Arial"/>
        <family val="2"/>
      </rPr>
      <t>.232</t>
    </r>
    <r>
      <rPr>
        <vertAlign val="superscript"/>
        <sz val="12"/>
        <color rgb="FF000000"/>
        <rFont val="Arial"/>
        <family val="2"/>
      </rPr>
      <t>**</t>
    </r>
  </si>
  <si>
    <r>
      <rPr>
        <sz val="12"/>
        <color rgb="FF000000"/>
        <rFont val="Arial"/>
        <family val="2"/>
      </rPr>
      <t>.513</t>
    </r>
    <r>
      <rPr>
        <vertAlign val="superscript"/>
        <sz val="12"/>
        <color rgb="FF000000"/>
        <rFont val="Arial"/>
        <family val="2"/>
      </rPr>
      <t>**</t>
    </r>
  </si>
  <si>
    <r>
      <rPr>
        <sz val="12"/>
        <color rgb="FF000000"/>
        <rFont val="Arial"/>
        <family val="2"/>
      </rPr>
      <t>.961</t>
    </r>
    <r>
      <rPr>
        <vertAlign val="superscript"/>
        <sz val="12"/>
        <color rgb="FF000000"/>
        <rFont val="Arial"/>
        <family val="2"/>
      </rPr>
      <t>**</t>
    </r>
  </si>
  <si>
    <r>
      <rPr>
        <sz val="12"/>
        <color rgb="FF000000"/>
        <rFont val="Arial"/>
        <family val="2"/>
      </rPr>
      <t>-.196</t>
    </r>
    <r>
      <rPr>
        <vertAlign val="superscript"/>
        <sz val="12"/>
        <color rgb="FF000000"/>
        <rFont val="Arial"/>
        <family val="2"/>
      </rPr>
      <t>**</t>
    </r>
  </si>
  <si>
    <r>
      <rPr>
        <sz val="12"/>
        <color rgb="FF000000"/>
        <rFont val="Arial"/>
        <family val="2"/>
      </rPr>
      <t>.730</t>
    </r>
    <r>
      <rPr>
        <vertAlign val="superscript"/>
        <sz val="12"/>
        <color rgb="FF000000"/>
        <rFont val="Arial"/>
        <family val="2"/>
      </rPr>
      <t>**</t>
    </r>
  </si>
  <si>
    <r>
      <rPr>
        <sz val="12"/>
        <color rgb="FF000000"/>
        <rFont val="Arial"/>
        <family val="2"/>
      </rPr>
      <t>.556</t>
    </r>
    <r>
      <rPr>
        <vertAlign val="superscript"/>
        <sz val="12"/>
        <color rgb="FF000000"/>
        <rFont val="Arial"/>
        <family val="2"/>
      </rPr>
      <t>**</t>
    </r>
  </si>
  <si>
    <r>
      <rPr>
        <sz val="12"/>
        <color rgb="FF000000"/>
        <rFont val="Arial"/>
        <family val="2"/>
      </rPr>
      <t>-.129</t>
    </r>
    <r>
      <rPr>
        <vertAlign val="superscript"/>
        <sz val="12"/>
        <color rgb="FF000000"/>
        <rFont val="Arial"/>
        <family val="2"/>
      </rPr>
      <t>*</t>
    </r>
  </si>
  <si>
    <r>
      <rPr>
        <sz val="12"/>
        <color rgb="FF000000"/>
        <rFont val="Arial"/>
        <family val="2"/>
      </rPr>
      <t>.241</t>
    </r>
    <r>
      <rPr>
        <vertAlign val="superscript"/>
        <sz val="12"/>
        <color rgb="FF000000"/>
        <rFont val="Arial"/>
        <family val="2"/>
      </rPr>
      <t>**</t>
    </r>
  </si>
  <si>
    <r>
      <rPr>
        <sz val="12"/>
        <color rgb="FF000000"/>
        <rFont val="Arial"/>
        <family val="2"/>
      </rPr>
      <t>.158</t>
    </r>
    <r>
      <rPr>
        <vertAlign val="superscript"/>
        <sz val="12"/>
        <color rgb="FF000000"/>
        <rFont val="Arial"/>
        <family val="2"/>
      </rPr>
      <t>**</t>
    </r>
  </si>
  <si>
    <r>
      <rPr>
        <sz val="12"/>
        <color rgb="FF000000"/>
        <rFont val="Arial"/>
        <family val="2"/>
      </rPr>
      <t>.240</t>
    </r>
    <r>
      <rPr>
        <vertAlign val="superscript"/>
        <sz val="12"/>
        <color rgb="FF000000"/>
        <rFont val="Arial"/>
        <family val="2"/>
      </rPr>
      <t>**</t>
    </r>
  </si>
  <si>
    <r>
      <rPr>
        <sz val="12"/>
        <color rgb="FF000000"/>
        <rFont val="Arial"/>
        <family val="2"/>
      </rPr>
      <t>.224</t>
    </r>
    <r>
      <rPr>
        <vertAlign val="superscript"/>
        <sz val="12"/>
        <color rgb="FF000000"/>
        <rFont val="Arial"/>
        <family val="2"/>
      </rPr>
      <t>**</t>
    </r>
  </si>
  <si>
    <r>
      <rPr>
        <sz val="12"/>
        <color rgb="FF000000"/>
        <rFont val="Arial"/>
        <family val="2"/>
      </rPr>
      <t>.406</t>
    </r>
    <r>
      <rPr>
        <vertAlign val="superscript"/>
        <sz val="12"/>
        <color rgb="FF000000"/>
        <rFont val="Arial"/>
        <family val="2"/>
      </rPr>
      <t>**</t>
    </r>
  </si>
  <si>
    <r>
      <rPr>
        <sz val="12"/>
        <color rgb="FF000000"/>
        <rFont val="Arial"/>
        <family val="2"/>
      </rPr>
      <t>.416</t>
    </r>
    <r>
      <rPr>
        <vertAlign val="superscript"/>
        <sz val="12"/>
        <color rgb="FF000000"/>
        <rFont val="Arial"/>
        <family val="2"/>
      </rPr>
      <t>**</t>
    </r>
  </si>
  <si>
    <r>
      <rPr>
        <sz val="12"/>
        <color rgb="FF000000"/>
        <rFont val="Arial"/>
        <family val="2"/>
      </rPr>
      <t>.835</t>
    </r>
    <r>
      <rPr>
        <vertAlign val="superscript"/>
        <sz val="12"/>
        <color rgb="FF000000"/>
        <rFont val="Arial"/>
        <family val="2"/>
      </rPr>
      <t>**</t>
    </r>
  </si>
  <si>
    <r>
      <rPr>
        <sz val="12"/>
        <color rgb="FF000000"/>
        <rFont val="Arial"/>
        <family val="2"/>
      </rPr>
      <t>.188</t>
    </r>
    <r>
      <rPr>
        <vertAlign val="superscript"/>
        <sz val="12"/>
        <color rgb="FF000000"/>
        <rFont val="Arial"/>
        <family val="2"/>
      </rPr>
      <t>**</t>
    </r>
  </si>
  <si>
    <r>
      <rPr>
        <sz val="12"/>
        <color rgb="FF000000"/>
        <rFont val="Arial"/>
        <family val="2"/>
      </rPr>
      <t>.492</t>
    </r>
    <r>
      <rPr>
        <vertAlign val="superscript"/>
        <sz val="12"/>
        <color rgb="FF000000"/>
        <rFont val="Arial"/>
        <family val="2"/>
      </rPr>
      <t>**</t>
    </r>
  </si>
  <si>
    <r>
      <rPr>
        <sz val="12"/>
        <color rgb="FF000000"/>
        <rFont val="Arial"/>
        <family val="2"/>
      </rPr>
      <t>.588</t>
    </r>
    <r>
      <rPr>
        <vertAlign val="superscript"/>
        <sz val="12"/>
        <color rgb="FF000000"/>
        <rFont val="Arial"/>
        <family val="2"/>
      </rPr>
      <t>**</t>
    </r>
  </si>
  <si>
    <r>
      <rPr>
        <sz val="12"/>
        <color rgb="FF000000"/>
        <rFont val="Arial"/>
        <family val="2"/>
      </rPr>
      <t>-.205</t>
    </r>
    <r>
      <rPr>
        <vertAlign val="superscript"/>
        <sz val="12"/>
        <color rgb="FF000000"/>
        <rFont val="Arial"/>
        <family val="2"/>
      </rPr>
      <t>**</t>
    </r>
  </si>
  <si>
    <r>
      <rPr>
        <sz val="12"/>
        <color rgb="FF000000"/>
        <rFont val="Arial"/>
        <family val="2"/>
      </rPr>
      <t>.714</t>
    </r>
    <r>
      <rPr>
        <vertAlign val="superscript"/>
        <sz val="12"/>
        <color rgb="FF000000"/>
        <rFont val="Arial"/>
        <family val="2"/>
      </rPr>
      <t>**</t>
    </r>
  </si>
  <si>
    <r>
      <rPr>
        <sz val="12"/>
        <color rgb="FF000000"/>
        <rFont val="Arial"/>
        <family val="2"/>
      </rPr>
      <t>.539</t>
    </r>
    <r>
      <rPr>
        <vertAlign val="superscript"/>
        <sz val="12"/>
        <color rgb="FF000000"/>
        <rFont val="Arial"/>
        <family val="2"/>
      </rPr>
      <t>**</t>
    </r>
  </si>
  <si>
    <r>
      <rPr>
        <sz val="12"/>
        <color rgb="FF000000"/>
        <rFont val="Arial"/>
        <family val="2"/>
      </rPr>
      <t>-.124</t>
    </r>
    <r>
      <rPr>
        <vertAlign val="superscript"/>
        <sz val="12"/>
        <color rgb="FF000000"/>
        <rFont val="Arial"/>
        <family val="2"/>
      </rPr>
      <t>*</t>
    </r>
  </si>
  <si>
    <r>
      <rPr>
        <sz val="12"/>
        <color rgb="FF000000"/>
        <rFont val="Arial"/>
        <family val="2"/>
      </rPr>
      <t>.404</t>
    </r>
    <r>
      <rPr>
        <vertAlign val="superscript"/>
        <sz val="12"/>
        <color rgb="FF000000"/>
        <rFont val="Arial"/>
        <family val="2"/>
      </rPr>
      <t>**</t>
    </r>
  </si>
  <si>
    <r>
      <rPr>
        <sz val="12"/>
        <color rgb="FF000000"/>
        <rFont val="Arial"/>
        <family val="2"/>
      </rPr>
      <t>.212</t>
    </r>
    <r>
      <rPr>
        <vertAlign val="superscript"/>
        <sz val="12"/>
        <color rgb="FF000000"/>
        <rFont val="Arial"/>
        <family val="2"/>
      </rPr>
      <t>**</t>
    </r>
  </si>
  <si>
    <r>
      <rPr>
        <sz val="12"/>
        <color rgb="FF000000"/>
        <rFont val="Arial"/>
        <family val="2"/>
      </rPr>
      <t>.260</t>
    </r>
    <r>
      <rPr>
        <vertAlign val="superscript"/>
        <sz val="12"/>
        <color rgb="FF000000"/>
        <rFont val="Arial"/>
        <family val="2"/>
      </rPr>
      <t>**</t>
    </r>
  </si>
  <si>
    <r>
      <rPr>
        <sz val="12"/>
        <color rgb="FF000000"/>
        <rFont val="Arial"/>
        <family val="2"/>
      </rPr>
      <t>.280</t>
    </r>
    <r>
      <rPr>
        <vertAlign val="superscript"/>
        <sz val="12"/>
        <color rgb="FF000000"/>
        <rFont val="Arial"/>
        <family val="2"/>
      </rPr>
      <t>**</t>
    </r>
  </si>
  <si>
    <r>
      <rPr>
        <sz val="12"/>
        <color rgb="FF000000"/>
        <rFont val="Arial"/>
        <family val="2"/>
      </rPr>
      <t>.658</t>
    </r>
    <r>
      <rPr>
        <vertAlign val="superscript"/>
        <sz val="12"/>
        <color rgb="FF000000"/>
        <rFont val="Arial"/>
        <family val="2"/>
      </rPr>
      <t>**</t>
    </r>
  </si>
  <si>
    <r>
      <rPr>
        <sz val="12"/>
        <color rgb="FF000000"/>
        <rFont val="Arial"/>
        <family val="2"/>
      </rPr>
      <t>.528</t>
    </r>
    <r>
      <rPr>
        <vertAlign val="superscript"/>
        <sz val="12"/>
        <color rgb="FF000000"/>
        <rFont val="Arial"/>
        <family val="2"/>
      </rPr>
      <t>**</t>
    </r>
  </si>
  <si>
    <r>
      <rPr>
        <sz val="12"/>
        <color rgb="FF000000"/>
        <rFont val="Arial"/>
        <family val="2"/>
      </rPr>
      <t>.278</t>
    </r>
    <r>
      <rPr>
        <vertAlign val="superscript"/>
        <sz val="12"/>
        <color rgb="FF000000"/>
        <rFont val="Arial"/>
        <family val="2"/>
      </rPr>
      <t>**</t>
    </r>
  </si>
  <si>
    <r>
      <rPr>
        <sz val="12"/>
        <color rgb="FF000000"/>
        <rFont val="Arial"/>
        <family val="2"/>
      </rPr>
      <t>.583</t>
    </r>
    <r>
      <rPr>
        <vertAlign val="superscript"/>
        <sz val="12"/>
        <color rgb="FF000000"/>
        <rFont val="Arial"/>
        <family val="2"/>
      </rPr>
      <t>**</t>
    </r>
  </si>
  <si>
    <r>
      <rPr>
        <sz val="12"/>
        <color rgb="FF000000"/>
        <rFont val="Arial"/>
        <family val="2"/>
      </rPr>
      <t>-.332</t>
    </r>
    <r>
      <rPr>
        <vertAlign val="superscript"/>
        <sz val="12"/>
        <color rgb="FF000000"/>
        <rFont val="Arial"/>
        <family val="2"/>
      </rPr>
      <t>**</t>
    </r>
  </si>
  <si>
    <r>
      <rPr>
        <sz val="12"/>
        <color rgb="FF000000"/>
        <rFont val="Arial"/>
        <family val="2"/>
      </rPr>
      <t>-.467</t>
    </r>
    <r>
      <rPr>
        <vertAlign val="superscript"/>
        <sz val="12"/>
        <color rgb="FF000000"/>
        <rFont val="Arial"/>
        <family val="2"/>
      </rPr>
      <t>**</t>
    </r>
  </si>
  <si>
    <r>
      <rPr>
        <sz val="12"/>
        <color rgb="FF000000"/>
        <rFont val="Arial"/>
        <family val="2"/>
      </rPr>
      <t>.237</t>
    </r>
    <r>
      <rPr>
        <vertAlign val="superscript"/>
        <sz val="12"/>
        <color rgb="FF000000"/>
        <rFont val="Arial"/>
        <family val="2"/>
      </rPr>
      <t>**</t>
    </r>
  </si>
  <si>
    <r>
      <rPr>
        <sz val="12"/>
        <color rgb="FF000000"/>
        <rFont val="Arial"/>
        <family val="2"/>
      </rPr>
      <t>-.202</t>
    </r>
    <r>
      <rPr>
        <vertAlign val="superscript"/>
        <sz val="12"/>
        <color rgb="FF000000"/>
        <rFont val="Arial"/>
        <family val="2"/>
      </rPr>
      <t>**</t>
    </r>
  </si>
  <si>
    <r>
      <rPr>
        <sz val="12"/>
        <color rgb="FF000000"/>
        <rFont val="Arial"/>
        <family val="2"/>
      </rPr>
      <t>-.138</t>
    </r>
    <r>
      <rPr>
        <vertAlign val="superscript"/>
        <sz val="12"/>
        <color rgb="FF000000"/>
        <rFont val="Arial"/>
        <family val="2"/>
      </rPr>
      <t>*</t>
    </r>
  </si>
  <si>
    <r>
      <rPr>
        <sz val="12"/>
        <color rgb="FF000000"/>
        <rFont val="Arial"/>
        <family val="2"/>
      </rPr>
      <t>.891</t>
    </r>
    <r>
      <rPr>
        <vertAlign val="superscript"/>
        <sz val="12"/>
        <color rgb="FF000000"/>
        <rFont val="Arial"/>
        <family val="2"/>
      </rPr>
      <t>**</t>
    </r>
  </si>
  <si>
    <r>
      <rPr>
        <sz val="12"/>
        <color rgb="FF000000"/>
        <rFont val="Arial"/>
        <family val="2"/>
      </rPr>
      <t>-.181</t>
    </r>
    <r>
      <rPr>
        <vertAlign val="superscript"/>
        <sz val="12"/>
        <color rgb="FF000000"/>
        <rFont val="Arial"/>
        <family val="2"/>
      </rPr>
      <t>**</t>
    </r>
  </si>
  <si>
    <r>
      <rPr>
        <sz val="12"/>
        <color rgb="FF000000"/>
        <rFont val="Arial"/>
        <family val="2"/>
      </rPr>
      <t>.540</t>
    </r>
    <r>
      <rPr>
        <vertAlign val="superscript"/>
        <sz val="12"/>
        <color rgb="FF000000"/>
        <rFont val="Arial"/>
        <family val="2"/>
      </rPr>
      <t>**</t>
    </r>
  </si>
  <si>
    <r>
      <rPr>
        <sz val="12"/>
        <color rgb="FF000000"/>
        <rFont val="Arial"/>
        <family val="2"/>
      </rPr>
      <t>.269</t>
    </r>
    <r>
      <rPr>
        <vertAlign val="superscript"/>
        <sz val="12"/>
        <color rgb="FF000000"/>
        <rFont val="Arial"/>
        <family val="2"/>
      </rPr>
      <t>**</t>
    </r>
  </si>
  <si>
    <r>
      <rPr>
        <sz val="12"/>
        <color rgb="FF000000"/>
        <rFont val="Arial"/>
        <family val="2"/>
      </rPr>
      <t>.313</t>
    </r>
    <r>
      <rPr>
        <vertAlign val="superscript"/>
        <sz val="12"/>
        <color rgb="FF000000"/>
        <rFont val="Arial"/>
        <family val="2"/>
      </rPr>
      <t>**</t>
    </r>
  </si>
  <si>
    <r>
      <rPr>
        <sz val="12"/>
        <color rgb="FF000000"/>
        <rFont val="Arial"/>
        <family val="2"/>
      </rPr>
      <t>.350</t>
    </r>
    <r>
      <rPr>
        <vertAlign val="superscript"/>
        <sz val="12"/>
        <color rgb="FF000000"/>
        <rFont val="Arial"/>
        <family val="2"/>
      </rPr>
      <t>**</t>
    </r>
  </si>
  <si>
    <r>
      <rPr>
        <sz val="12"/>
        <color rgb="FF000000"/>
        <rFont val="Arial"/>
        <family val="2"/>
      </rPr>
      <t>.169</t>
    </r>
    <r>
      <rPr>
        <vertAlign val="superscript"/>
        <sz val="12"/>
        <color rgb="FF000000"/>
        <rFont val="Arial"/>
        <family val="2"/>
      </rPr>
      <t>**</t>
    </r>
  </si>
  <si>
    <r>
      <rPr>
        <sz val="12"/>
        <color rgb="FF000000"/>
        <rFont val="Arial"/>
        <family val="2"/>
      </rPr>
      <t>.314</t>
    </r>
    <r>
      <rPr>
        <vertAlign val="superscript"/>
        <sz val="12"/>
        <color rgb="FF000000"/>
        <rFont val="Arial"/>
        <family val="2"/>
      </rPr>
      <t>**</t>
    </r>
  </si>
  <si>
    <r>
      <rPr>
        <sz val="12"/>
        <color rgb="FF000000"/>
        <rFont val="Arial"/>
        <family val="2"/>
      </rPr>
      <t>.274</t>
    </r>
    <r>
      <rPr>
        <vertAlign val="superscript"/>
        <sz val="12"/>
        <color rgb="FF000000"/>
        <rFont val="Arial"/>
        <family val="2"/>
      </rPr>
      <t>**</t>
    </r>
  </si>
  <si>
    <r>
      <rPr>
        <sz val="12"/>
        <color rgb="FF000000"/>
        <rFont val="Arial"/>
        <family val="2"/>
      </rPr>
      <t>.412</t>
    </r>
    <r>
      <rPr>
        <vertAlign val="superscript"/>
        <sz val="12"/>
        <color rgb="FF000000"/>
        <rFont val="Arial"/>
        <family val="2"/>
      </rPr>
      <t>**</t>
    </r>
  </si>
  <si>
    <r>
      <rPr>
        <sz val="12"/>
        <color rgb="FF000000"/>
        <rFont val="Arial"/>
        <family val="2"/>
      </rPr>
      <t>-.151</t>
    </r>
    <r>
      <rPr>
        <vertAlign val="superscript"/>
        <sz val="12"/>
        <color rgb="FF000000"/>
        <rFont val="Arial"/>
        <family val="2"/>
      </rPr>
      <t>**</t>
    </r>
  </si>
  <si>
    <r>
      <rPr>
        <sz val="12"/>
        <color rgb="FF000000"/>
        <rFont val="Arial"/>
        <family val="2"/>
      </rPr>
      <t>.476</t>
    </r>
    <r>
      <rPr>
        <vertAlign val="superscript"/>
        <sz val="12"/>
        <color rgb="FF000000"/>
        <rFont val="Arial"/>
        <family val="2"/>
      </rPr>
      <t>**</t>
    </r>
  </si>
  <si>
    <r>
      <rPr>
        <sz val="12"/>
        <color rgb="FF000000"/>
        <rFont val="Arial"/>
        <family val="2"/>
      </rPr>
      <t>.205</t>
    </r>
    <r>
      <rPr>
        <vertAlign val="superscript"/>
        <sz val="12"/>
        <color rgb="FF000000"/>
        <rFont val="Arial"/>
        <family val="2"/>
      </rPr>
      <t>**</t>
    </r>
  </si>
  <si>
    <r>
      <rPr>
        <sz val="12"/>
        <color rgb="FF000000"/>
        <rFont val="Arial"/>
        <family val="2"/>
      </rPr>
      <t>.127</t>
    </r>
    <r>
      <rPr>
        <vertAlign val="superscript"/>
        <sz val="12"/>
        <color rgb="FF000000"/>
        <rFont val="Arial"/>
        <family val="2"/>
      </rPr>
      <t>*</t>
    </r>
  </si>
  <si>
    <r>
      <rPr>
        <sz val="12"/>
        <color rgb="FF000000"/>
        <rFont val="Arial"/>
        <family val="2"/>
      </rPr>
      <t>.268</t>
    </r>
    <r>
      <rPr>
        <vertAlign val="superscript"/>
        <sz val="12"/>
        <color rgb="FF000000"/>
        <rFont val="Arial"/>
        <family val="2"/>
      </rPr>
      <t>**</t>
    </r>
  </si>
  <si>
    <r>
      <rPr>
        <sz val="12"/>
        <color rgb="FF000000"/>
        <rFont val="Arial"/>
        <family val="2"/>
      </rPr>
      <t>.261</t>
    </r>
    <r>
      <rPr>
        <vertAlign val="superscript"/>
        <sz val="12"/>
        <color rgb="FF000000"/>
        <rFont val="Arial"/>
        <family val="2"/>
      </rPr>
      <t>**</t>
    </r>
  </si>
  <si>
    <r>
      <rPr>
        <sz val="12"/>
        <color rgb="FF000000"/>
        <rFont val="Arial"/>
        <family val="2"/>
      </rPr>
      <t>.201</t>
    </r>
    <r>
      <rPr>
        <vertAlign val="superscript"/>
        <sz val="12"/>
        <color rgb="FF000000"/>
        <rFont val="Arial"/>
        <family val="2"/>
      </rPr>
      <t>**</t>
    </r>
  </si>
  <si>
    <r>
      <rPr>
        <sz val="12"/>
        <color rgb="FF000000"/>
        <rFont val="Arial"/>
        <family val="2"/>
      </rPr>
      <t>.135</t>
    </r>
    <r>
      <rPr>
        <vertAlign val="superscript"/>
        <sz val="12"/>
        <color rgb="FF000000"/>
        <rFont val="Arial"/>
        <family val="2"/>
      </rPr>
      <t>*</t>
    </r>
  </si>
  <si>
    <r>
      <rPr>
        <sz val="12"/>
        <color rgb="FF000000"/>
        <rFont val="Arial"/>
        <family val="2"/>
      </rPr>
      <t>.242</t>
    </r>
    <r>
      <rPr>
        <vertAlign val="superscript"/>
        <sz val="12"/>
        <color rgb="FF000000"/>
        <rFont val="Arial"/>
        <family val="2"/>
      </rPr>
      <t>**</t>
    </r>
  </si>
  <si>
    <r>
      <rPr>
        <sz val="12"/>
        <color rgb="FF000000"/>
        <rFont val="Arial"/>
        <family val="2"/>
      </rPr>
      <t>.219</t>
    </r>
    <r>
      <rPr>
        <vertAlign val="superscript"/>
        <sz val="12"/>
        <color rgb="FF000000"/>
        <rFont val="Arial"/>
        <family val="2"/>
      </rPr>
      <t>**</t>
    </r>
  </si>
  <si>
    <r>
      <rPr>
        <sz val="12"/>
        <color rgb="FF000000"/>
        <rFont val="Arial"/>
        <family val="2"/>
      </rPr>
      <t>-.394</t>
    </r>
    <r>
      <rPr>
        <vertAlign val="superscript"/>
        <sz val="12"/>
        <color rgb="FF000000"/>
        <rFont val="Arial"/>
        <family val="2"/>
      </rPr>
      <t>**</t>
    </r>
  </si>
  <si>
    <r>
      <rPr>
        <sz val="12"/>
        <color rgb="FF000000"/>
        <rFont val="Arial"/>
        <family val="2"/>
      </rPr>
      <t>-.134</t>
    </r>
    <r>
      <rPr>
        <vertAlign val="superscript"/>
        <sz val="12"/>
        <color rgb="FF000000"/>
        <rFont val="Arial"/>
        <family val="2"/>
      </rPr>
      <t>*</t>
    </r>
  </si>
  <si>
    <r>
      <rPr>
        <sz val="12"/>
        <color rgb="FF000000"/>
        <rFont val="Arial"/>
        <family val="2"/>
      </rPr>
      <t>.116</t>
    </r>
    <r>
      <rPr>
        <vertAlign val="superscript"/>
        <sz val="12"/>
        <color rgb="FF000000"/>
        <rFont val="Arial"/>
        <family val="2"/>
      </rPr>
      <t>*</t>
    </r>
  </si>
  <si>
    <r>
      <rPr>
        <sz val="12"/>
        <color rgb="FF000000"/>
        <rFont val="Arial"/>
        <family val="2"/>
      </rPr>
      <t>.156</t>
    </r>
    <r>
      <rPr>
        <vertAlign val="superscript"/>
        <sz val="12"/>
        <color rgb="FF000000"/>
        <rFont val="Arial"/>
        <family val="2"/>
      </rPr>
      <t>**</t>
    </r>
  </si>
  <si>
    <r>
      <rPr>
        <sz val="12"/>
        <color rgb="FF000000"/>
        <rFont val="Arial"/>
        <family val="2"/>
      </rPr>
      <t>.137</t>
    </r>
    <r>
      <rPr>
        <vertAlign val="superscript"/>
        <sz val="12"/>
        <color rgb="FF000000"/>
        <rFont val="Arial"/>
        <family val="2"/>
      </rPr>
      <t>*</t>
    </r>
  </si>
  <si>
    <r>
      <rPr>
        <sz val="12"/>
        <color rgb="FF000000"/>
        <rFont val="Arial"/>
        <family val="2"/>
      </rPr>
      <t>.310</t>
    </r>
    <r>
      <rPr>
        <vertAlign val="superscript"/>
        <sz val="12"/>
        <color rgb="FF000000"/>
        <rFont val="Arial"/>
        <family val="2"/>
      </rPr>
      <t>**</t>
    </r>
  </si>
  <si>
    <r>
      <rPr>
        <sz val="12"/>
        <color rgb="FF000000"/>
        <rFont val="Arial"/>
        <family val="2"/>
      </rPr>
      <t>.159</t>
    </r>
    <r>
      <rPr>
        <vertAlign val="superscript"/>
        <sz val="12"/>
        <color rgb="FF000000"/>
        <rFont val="Arial"/>
        <family val="2"/>
      </rPr>
      <t>**</t>
    </r>
  </si>
  <si>
    <r>
      <rPr>
        <sz val="12"/>
        <color rgb="FF000000"/>
        <rFont val="Arial"/>
        <family val="2"/>
      </rPr>
      <t>.196</t>
    </r>
    <r>
      <rPr>
        <vertAlign val="superscript"/>
        <sz val="12"/>
        <color rgb="FF000000"/>
        <rFont val="Arial"/>
        <family val="2"/>
      </rPr>
      <t>**</t>
    </r>
  </si>
  <si>
    <r>
      <rPr>
        <sz val="12"/>
        <color rgb="FF000000"/>
        <rFont val="Arial"/>
        <family val="2"/>
      </rPr>
      <t>.192</t>
    </r>
    <r>
      <rPr>
        <vertAlign val="superscript"/>
        <sz val="12"/>
        <color rgb="FF000000"/>
        <rFont val="Arial"/>
        <family val="2"/>
      </rPr>
      <t>**</t>
    </r>
  </si>
  <si>
    <r>
      <rPr>
        <sz val="12"/>
        <color rgb="FF000000"/>
        <rFont val="Arial"/>
        <family val="2"/>
      </rPr>
      <t>.401</t>
    </r>
    <r>
      <rPr>
        <vertAlign val="superscript"/>
        <sz val="12"/>
        <color rgb="FF000000"/>
        <rFont val="Arial"/>
        <family val="2"/>
      </rPr>
      <t>**</t>
    </r>
  </si>
  <si>
    <r>
      <rPr>
        <sz val="12"/>
        <color rgb="FF000000"/>
        <rFont val="Arial"/>
        <family val="2"/>
      </rPr>
      <t>.243</t>
    </r>
    <r>
      <rPr>
        <vertAlign val="superscript"/>
        <sz val="12"/>
        <color rgb="FF000000"/>
        <rFont val="Arial"/>
        <family val="2"/>
      </rPr>
      <t>**</t>
    </r>
  </si>
  <si>
    <r>
      <rPr>
        <sz val="12"/>
        <color rgb="FF000000"/>
        <rFont val="Arial"/>
        <family val="2"/>
      </rPr>
      <t>.271</t>
    </r>
    <r>
      <rPr>
        <vertAlign val="superscript"/>
        <sz val="12"/>
        <color rgb="FF000000"/>
        <rFont val="Arial"/>
        <family val="2"/>
      </rPr>
      <t>**</t>
    </r>
  </si>
  <si>
    <r>
      <rPr>
        <sz val="12"/>
        <color rgb="FF000000"/>
        <rFont val="Arial"/>
        <family val="2"/>
      </rPr>
      <t>.151</t>
    </r>
    <r>
      <rPr>
        <vertAlign val="superscript"/>
        <sz val="12"/>
        <color rgb="FF000000"/>
        <rFont val="Arial"/>
        <family val="2"/>
      </rPr>
      <t>**</t>
    </r>
  </si>
  <si>
    <r>
      <rPr>
        <sz val="12"/>
        <color rgb="FF000000"/>
        <rFont val="Arial"/>
        <family val="2"/>
      </rPr>
      <t>-.169</t>
    </r>
    <r>
      <rPr>
        <vertAlign val="superscript"/>
        <sz val="12"/>
        <color rgb="FF000000"/>
        <rFont val="Arial"/>
        <family val="2"/>
      </rPr>
      <t>**</t>
    </r>
  </si>
  <si>
    <r>
      <rPr>
        <sz val="12"/>
        <color rgb="FF000000"/>
        <rFont val="Arial"/>
        <family val="2"/>
      </rPr>
      <t>.968</t>
    </r>
    <r>
      <rPr>
        <vertAlign val="superscript"/>
        <sz val="12"/>
        <color rgb="FF000000"/>
        <rFont val="Arial"/>
        <family val="2"/>
      </rPr>
      <t>**</t>
    </r>
  </si>
  <si>
    <r>
      <rPr>
        <sz val="12"/>
        <color rgb="FF000000"/>
        <rFont val="Arial"/>
        <family val="2"/>
      </rPr>
      <t>.166</t>
    </r>
    <r>
      <rPr>
        <vertAlign val="superscript"/>
        <sz val="12"/>
        <color rgb="FF000000"/>
        <rFont val="Arial"/>
        <family val="2"/>
      </rPr>
      <t>**</t>
    </r>
  </si>
  <si>
    <r>
      <rPr>
        <sz val="12"/>
        <color rgb="FF000000"/>
        <rFont val="Arial"/>
        <family val="2"/>
      </rPr>
      <t>.152</t>
    </r>
    <r>
      <rPr>
        <vertAlign val="superscript"/>
        <sz val="12"/>
        <color rgb="FF000000"/>
        <rFont val="Arial"/>
        <family val="2"/>
      </rPr>
      <t>**</t>
    </r>
  </si>
  <si>
    <r>
      <rPr>
        <sz val="12"/>
        <color rgb="FF000000"/>
        <rFont val="Arial"/>
        <family val="2"/>
      </rPr>
      <t>.419</t>
    </r>
    <r>
      <rPr>
        <vertAlign val="superscript"/>
        <sz val="12"/>
        <color rgb="FF000000"/>
        <rFont val="Arial"/>
        <family val="2"/>
      </rPr>
      <t>**</t>
    </r>
  </si>
  <si>
    <r>
      <rPr>
        <sz val="12"/>
        <color rgb="FF000000"/>
        <rFont val="Arial"/>
        <family val="2"/>
      </rPr>
      <t>.984</t>
    </r>
    <r>
      <rPr>
        <vertAlign val="superscript"/>
        <sz val="12"/>
        <color rgb="FF000000"/>
        <rFont val="Arial"/>
        <family val="2"/>
      </rPr>
      <t>**</t>
    </r>
  </si>
  <si>
    <r>
      <rPr>
        <sz val="12"/>
        <color rgb="FF000000"/>
        <rFont val="Arial"/>
        <family val="2"/>
      </rPr>
      <t>.248</t>
    </r>
    <r>
      <rPr>
        <vertAlign val="superscript"/>
        <sz val="12"/>
        <color rgb="FF000000"/>
        <rFont val="Arial"/>
        <family val="2"/>
      </rPr>
      <t>**</t>
    </r>
  </si>
  <si>
    <r>
      <rPr>
        <sz val="12"/>
        <color rgb="FF000000"/>
        <rFont val="Arial"/>
        <family val="2"/>
      </rPr>
      <t>.332</t>
    </r>
    <r>
      <rPr>
        <vertAlign val="superscript"/>
        <sz val="12"/>
        <color rgb="FF000000"/>
        <rFont val="Arial"/>
        <family val="2"/>
      </rPr>
      <t>**</t>
    </r>
  </si>
  <si>
    <r>
      <rPr>
        <sz val="12"/>
        <color rgb="FF000000"/>
        <rFont val="Arial"/>
        <family val="2"/>
      </rPr>
      <t>.462</t>
    </r>
    <r>
      <rPr>
        <vertAlign val="superscript"/>
        <sz val="12"/>
        <color rgb="FF000000"/>
        <rFont val="Arial"/>
        <family val="2"/>
      </rPr>
      <t>**</t>
    </r>
  </si>
  <si>
    <r>
      <rPr>
        <sz val="12"/>
        <color rgb="FF000000"/>
        <rFont val="Arial"/>
        <family val="2"/>
      </rPr>
      <t>.272</t>
    </r>
    <r>
      <rPr>
        <vertAlign val="superscript"/>
        <sz val="12"/>
        <color rgb="FF000000"/>
        <rFont val="Arial"/>
        <family val="2"/>
      </rPr>
      <t>**</t>
    </r>
  </si>
  <si>
    <r>
      <rPr>
        <sz val="12"/>
        <color rgb="FF000000"/>
        <rFont val="Arial"/>
        <family val="2"/>
      </rPr>
      <t>.329</t>
    </r>
    <r>
      <rPr>
        <vertAlign val="superscript"/>
        <sz val="12"/>
        <color rgb="FF000000"/>
        <rFont val="Arial"/>
        <family val="2"/>
      </rPr>
      <t>**</t>
    </r>
  </si>
  <si>
    <r>
      <rPr>
        <sz val="12"/>
        <color rgb="FF000000"/>
        <rFont val="Arial"/>
        <family val="2"/>
      </rPr>
      <t>.130</t>
    </r>
    <r>
      <rPr>
        <vertAlign val="superscript"/>
        <sz val="12"/>
        <color rgb="FF000000"/>
        <rFont val="Arial"/>
        <family val="2"/>
      </rPr>
      <t>*</t>
    </r>
  </si>
  <si>
    <r>
      <rPr>
        <sz val="12"/>
        <color rgb="FF000000"/>
        <rFont val="Arial"/>
        <family val="2"/>
      </rPr>
      <t>.114</t>
    </r>
    <r>
      <rPr>
        <vertAlign val="superscript"/>
        <sz val="12"/>
        <color rgb="FF000000"/>
        <rFont val="Arial"/>
        <family val="2"/>
      </rPr>
      <t>*</t>
    </r>
  </si>
  <si>
    <r>
      <rPr>
        <sz val="12"/>
        <color rgb="FF000000"/>
        <rFont val="Arial"/>
        <family val="2"/>
      </rPr>
      <t>.683</t>
    </r>
    <r>
      <rPr>
        <vertAlign val="superscript"/>
        <sz val="12"/>
        <color rgb="FF000000"/>
        <rFont val="Arial"/>
        <family val="2"/>
      </rPr>
      <t>**</t>
    </r>
  </si>
  <si>
    <r>
      <rPr>
        <sz val="12"/>
        <color rgb="FF000000"/>
        <rFont val="Arial"/>
        <family val="2"/>
      </rPr>
      <t>.162</t>
    </r>
    <r>
      <rPr>
        <vertAlign val="superscript"/>
        <sz val="12"/>
        <color rgb="FF000000"/>
        <rFont val="Arial"/>
        <family val="2"/>
      </rPr>
      <t>**</t>
    </r>
  </si>
  <si>
    <r>
      <rPr>
        <sz val="12"/>
        <color rgb="FF000000"/>
        <rFont val="Arial"/>
        <family val="2"/>
      </rPr>
      <t>.437</t>
    </r>
    <r>
      <rPr>
        <vertAlign val="superscript"/>
        <sz val="12"/>
        <color rgb="FF000000"/>
        <rFont val="Arial"/>
        <family val="2"/>
      </rPr>
      <t>**</t>
    </r>
  </si>
  <si>
    <r>
      <rPr>
        <sz val="12"/>
        <color rgb="FF000000"/>
        <rFont val="Arial"/>
        <family val="2"/>
      </rPr>
      <t>.544</t>
    </r>
    <r>
      <rPr>
        <vertAlign val="superscript"/>
        <sz val="12"/>
        <color rgb="FF000000"/>
        <rFont val="Arial"/>
        <family val="2"/>
      </rPr>
      <t>**</t>
    </r>
  </si>
  <si>
    <r>
      <rPr>
        <sz val="12"/>
        <color rgb="FF000000"/>
        <rFont val="Arial"/>
        <family val="2"/>
      </rPr>
      <t>.247</t>
    </r>
    <r>
      <rPr>
        <vertAlign val="superscript"/>
        <sz val="12"/>
        <color rgb="FF000000"/>
        <rFont val="Arial"/>
        <family val="2"/>
      </rPr>
      <t>**</t>
    </r>
  </si>
  <si>
    <r>
      <rPr>
        <sz val="12"/>
        <color rgb="FF000000"/>
        <rFont val="Arial"/>
        <family val="2"/>
      </rPr>
      <t>.172</t>
    </r>
    <r>
      <rPr>
        <vertAlign val="superscript"/>
        <sz val="12"/>
        <color rgb="FF000000"/>
        <rFont val="Arial"/>
        <family val="2"/>
      </rPr>
      <t>**</t>
    </r>
  </si>
  <si>
    <r>
      <rPr>
        <sz val="12"/>
        <color rgb="FF000000"/>
        <rFont val="Arial"/>
        <family val="2"/>
      </rPr>
      <t>.526</t>
    </r>
    <r>
      <rPr>
        <vertAlign val="superscript"/>
        <sz val="12"/>
        <color rgb="FF000000"/>
        <rFont val="Arial"/>
        <family val="2"/>
      </rPr>
      <t>**</t>
    </r>
  </si>
  <si>
    <t>**. A correlação é significativa no nível 0,01 (bilateral).</t>
  </si>
  <si>
    <t>*. A correlação é significativa no nível 0,05 (bilateral).</t>
  </si>
  <si>
    <t>Estatísticas Descritivas</t>
  </si>
  <si>
    <t>Mínimo</t>
  </si>
  <si>
    <t>Máximo</t>
  </si>
  <si>
    <t>Média</t>
  </si>
  <si>
    <t>Desvio Padrão</t>
  </si>
  <si>
    <t>+2DP</t>
  </si>
  <si>
    <t>+4DP</t>
  </si>
  <si>
    <t>N válido (listwise)</t>
  </si>
  <si>
    <t>Parâmetros de Distribuição Estimados</t>
  </si>
  <si>
    <t>Distribuição normal</t>
  </si>
  <si>
    <t>Os casos não são ponderados.</t>
  </si>
  <si>
    <t>Med</t>
  </si>
  <si>
    <t>DP</t>
  </si>
  <si>
    <t>LOG 10</t>
  </si>
  <si>
    <t>+8DP</t>
  </si>
  <si>
    <t>+16DP</t>
  </si>
  <si>
    <t>LOGQTPopul_Estim_2015</t>
  </si>
  <si>
    <t>LOGQtOrcamentoPref2014</t>
  </si>
  <si>
    <t>LOGQtPessoalAdmDireta2014</t>
  </si>
  <si>
    <t>Mais de 102.883</t>
  </si>
  <si>
    <t>até 3200 hab</t>
  </si>
  <si>
    <t>de 3201 hab a 10000 hab</t>
  </si>
  <si>
    <t>de 10001 a 31500 hab</t>
  </si>
  <si>
    <t>de 31501 hab a 81.000 hab</t>
  </si>
  <si>
    <t>FaixasPop2015Log10</t>
  </si>
  <si>
    <t>FaixasGastos2014Log10</t>
  </si>
  <si>
    <t>até R$12,5 milhões</t>
  </si>
  <si>
    <t>de R$80mi a R$215mi</t>
  </si>
  <si>
    <t>de R$31mi a R$79mi</t>
  </si>
  <si>
    <t>de R$12,6mi a R$30mi</t>
  </si>
  <si>
    <t>mais de R$215 milhões</t>
  </si>
  <si>
    <t>FaixasPessoal2014Log10</t>
  </si>
  <si>
    <t>até 250 servidores</t>
  </si>
  <si>
    <t>de 1001 a 2000 servid</t>
  </si>
  <si>
    <t>mais de 2000 servidores</t>
  </si>
  <si>
    <t>de 251 a 500 servidores</t>
  </si>
  <si>
    <t>de 501 a 1000 servidores</t>
  </si>
  <si>
    <t>de 31501 hab a 100000 hab</t>
  </si>
  <si>
    <t>até 3200 habitantes</t>
  </si>
  <si>
    <t>mais de 100000 habitantes</t>
  </si>
  <si>
    <t>RISCO MÉDIO</t>
  </si>
  <si>
    <t>RISCO MUITO BAIXO</t>
  </si>
  <si>
    <t>RISCO BAIXO</t>
  </si>
  <si>
    <t>RISCO ALTO</t>
  </si>
  <si>
    <t>RISCO MUITO ALTO</t>
  </si>
  <si>
    <t>Log10Pop</t>
  </si>
  <si>
    <t>Log10Gastos</t>
  </si>
  <si>
    <t>Log10PessoalAdmDir</t>
  </si>
  <si>
    <t>Log10AdmInd-fora0</t>
  </si>
  <si>
    <t>nenhum servidor</t>
  </si>
  <si>
    <t>até 10 servidores</t>
  </si>
  <si>
    <t>de 31 a 100 servidores</t>
  </si>
  <si>
    <t>mais de 101 servidores</t>
  </si>
  <si>
    <t>nenhuma morte</t>
  </si>
  <si>
    <t>de 11 a 30 servidores</t>
  </si>
  <si>
    <t>até 3 beneficiários</t>
  </si>
  <si>
    <t>de 4 a 10 beneficiários</t>
  </si>
  <si>
    <t>de 11 a 31 beneficiários</t>
  </si>
  <si>
    <t>de 32 a 100 beneficiários</t>
  </si>
  <si>
    <t>101 ou mais beneficiários</t>
  </si>
  <si>
    <t>até 2 mortes</t>
  </si>
  <si>
    <t>9 ou mais mortes</t>
  </si>
  <si>
    <t>de 3 a 4 mortes</t>
  </si>
  <si>
    <t>de 5 a 8 mortes</t>
  </si>
  <si>
    <t>NENHUMA REPRESENTAÇÃO AO MP/SC</t>
  </si>
  <si>
    <t>1 REPRESENTAÇÃO AO MP/SC</t>
  </si>
  <si>
    <t>2 REPRESENTAÇÕES AO MP/SC</t>
  </si>
  <si>
    <t>3 REPRESENTAÇÕES AO MP/SC</t>
  </si>
  <si>
    <t>NENHUMA AUDITORIA/FISCALIZ</t>
  </si>
  <si>
    <t>ATÉ 2 AUDITORIAS/FISCALIZ</t>
  </si>
  <si>
    <t>ATÉ 4 AUDITORIAS/FISCALIZ</t>
  </si>
  <si>
    <t>ATÉ 8 AUDITORIAS/FISCALIZ</t>
  </si>
  <si>
    <t>9 OU MAIS AUDITORIAS/FISCALIZ</t>
  </si>
  <si>
    <t>NENHUMA DENÚNCIA APURADA</t>
  </si>
  <si>
    <t>ATÉ 2 DENÚNCIAS APURADAS</t>
  </si>
  <si>
    <t>ATÉ 4 DENÚNCIAS APURADAS</t>
  </si>
  <si>
    <t>ATÉ 8 DENÚNCIAS APURADAS</t>
  </si>
  <si>
    <t>9 OU MAIS DENÚNCIAS APURADAS</t>
  </si>
  <si>
    <t>NENHUMA TCE APURADA</t>
  </si>
  <si>
    <t>ATÉ 2 TCE APURADAS</t>
  </si>
  <si>
    <t>ATÉ 4 TCE APURADAS</t>
  </si>
  <si>
    <t>ATÉ 8 TCE APURADAS</t>
  </si>
  <si>
    <t>9 OU MAIS TCE APURADAS</t>
  </si>
  <si>
    <t>ATÉ 8 ATIVIDADES</t>
  </si>
  <si>
    <t>ATÉ 4 ATIVIDADES</t>
  </si>
  <si>
    <t>2 ATIVIDADES</t>
  </si>
  <si>
    <t>1 ATIVIDADE</t>
  </si>
  <si>
    <t>NENHUMA ATIVIDADE</t>
  </si>
  <si>
    <t>0 OU 1 SERVIDOR</t>
  </si>
  <si>
    <t>2 SERVIDORES</t>
  </si>
  <si>
    <t>3 SERVIDORES</t>
  </si>
  <si>
    <t>4 OU 5 SERVIDORES</t>
  </si>
  <si>
    <t>6 A 13 SERVIDORES</t>
  </si>
  <si>
    <t>4 TITULARES</t>
  </si>
  <si>
    <t>3 TITULARES</t>
  </si>
  <si>
    <t>2 TITULARES</t>
  </si>
  <si>
    <t>9 OU MAIS PROCEDIMENTOS</t>
  </si>
  <si>
    <t>ATÉ 8 PROCEDIMENTOS</t>
  </si>
  <si>
    <t>ATÉ 4 PROCEDIMENTOS</t>
  </si>
  <si>
    <t>ATÉ 2 PROCEDIMENTOS</t>
  </si>
  <si>
    <t>NENHUM PROCEDIMENTO</t>
  </si>
  <si>
    <t>2 OU MAIS PROCEDIMENTOS</t>
  </si>
  <si>
    <t>1 PROCEDIMENTO</t>
  </si>
  <si>
    <t>7 OU MAIS CONTAS ANUAIS PENDENTES</t>
  </si>
  <si>
    <t>ATÉ 6 CONTAS ANUAIS PENDENTES</t>
  </si>
  <si>
    <t>ATÉ 4 CONTAS ANUAIS PENDENTES</t>
  </si>
  <si>
    <t>ATÉ 2 CONTAS ANUAIS PENDENTES</t>
  </si>
  <si>
    <t>NENHUMA PENDÊNCIA</t>
  </si>
  <si>
    <t>DADOS</t>
  </si>
  <si>
    <t>Práticas de Controle</t>
  </si>
  <si>
    <t>Estruturas de Controle</t>
  </si>
  <si>
    <t>5 TITULARES (ou nenhum)</t>
  </si>
  <si>
    <t>1 TITULAR</t>
  </si>
  <si>
    <t>até 0,499</t>
  </si>
  <si>
    <t>de 0,625 a 0,749</t>
  </si>
  <si>
    <t>de 0,750 a 0,874</t>
  </si>
  <si>
    <t>de 0,5000 a 0,624</t>
  </si>
  <si>
    <t>FaixasAdmInd-fora0Log10</t>
  </si>
  <si>
    <t>Log10BenefBolsaFam2015</t>
  </si>
  <si>
    <t>FaixasBenefBolsaFam2015Log10</t>
  </si>
  <si>
    <t>FaixasMortalidFetInfant2015</t>
  </si>
  <si>
    <t>FaixasMortalidMaterna2015</t>
  </si>
  <si>
    <t>FaixasIndice_IDMS_2014</t>
  </si>
  <si>
    <t>FaixasRepresUciParaMp2014_15</t>
  </si>
  <si>
    <t>FaixasQtAuditFiscaliz2015</t>
  </si>
  <si>
    <t>FaixasQtAuditFiscaliz2014</t>
  </si>
  <si>
    <t>FaixasQtDenuncias2015</t>
  </si>
  <si>
    <t>FaixasQtDenuncias2014</t>
  </si>
  <si>
    <t>FaixasQtTCE2015</t>
  </si>
  <si>
    <t>FaixasQtTCE2014</t>
  </si>
  <si>
    <t>FaixasQtAtividDesvioFuncao</t>
  </si>
  <si>
    <t>FaixasQtServidUCI2015</t>
  </si>
  <si>
    <t>FaixasQtTitul2009_2015</t>
  </si>
  <si>
    <t>FaixasQtCamNJulg2000_2014</t>
  </si>
  <si>
    <t>FaixasQtApurPrelimMP2014_2015</t>
  </si>
  <si>
    <t>QtApurPreliminMPSCab2014_2015</t>
  </si>
  <si>
    <t>FaixasQtProcCriminalMP2014_2015</t>
  </si>
  <si>
    <t>FaixasQtInqCivilMP2014-2015</t>
  </si>
  <si>
    <t>FaixasNotaTranspMPF2015</t>
  </si>
  <si>
    <t>FaixasNotaTranspMPF2016</t>
  </si>
  <si>
    <t>Med1</t>
  </si>
  <si>
    <t>Med2</t>
  </si>
  <si>
    <t>Med3</t>
  </si>
  <si>
    <t>Med4</t>
  </si>
  <si>
    <t>Med5</t>
  </si>
  <si>
    <t>Med6</t>
  </si>
  <si>
    <t>até nota 1,9</t>
  </si>
  <si>
    <t>até nota 3,9</t>
  </si>
  <si>
    <t>até nota 5,9</t>
  </si>
  <si>
    <t>até nota 7,9</t>
  </si>
  <si>
    <t>até nota 10</t>
  </si>
  <si>
    <t>MEDIA GERAL</t>
  </si>
  <si>
    <t>2AreaCorreicaoPadSindic</t>
  </si>
  <si>
    <t>2CatAreaLeiAnticorrup</t>
  </si>
  <si>
    <t>2SN_CiRegulamentado</t>
  </si>
  <si>
    <t>2CatPosicaoHierarq</t>
  </si>
  <si>
    <t>2CatVinculoTitular</t>
  </si>
  <si>
    <t>2FaixasQtServidUCI2015</t>
  </si>
  <si>
    <t>2SN_PossuiCarrCargoUCI</t>
  </si>
  <si>
    <t>2FaixasQtTitul2009_2015</t>
  </si>
  <si>
    <t>2CatNivelEscolTitularCI</t>
  </si>
  <si>
    <t>2CatAreaGradTitularCI</t>
  </si>
  <si>
    <t>2CatAreaPosTitularCI</t>
  </si>
  <si>
    <t>1FaixasPop2015Log10</t>
  </si>
  <si>
    <t>1FaixasGastos2014Log10</t>
  </si>
  <si>
    <t>1FaixasPessoal2014Log10</t>
  </si>
  <si>
    <t>1SN_Existe_Adm_Ind?</t>
  </si>
  <si>
    <t>1FaixasAdmInd-fora0Log10</t>
  </si>
  <si>
    <t>3FaixReprUciParaMp2014_15</t>
  </si>
  <si>
    <t>3CatFazPlanejamUCI?</t>
  </si>
  <si>
    <t>3FaixasQtAuditFiscaliz2015</t>
  </si>
  <si>
    <t>3FaixasQtAuditFiscaliz2014</t>
  </si>
  <si>
    <t>3CatHHAudit2014_2015</t>
  </si>
  <si>
    <t>3CatHHAtivApoio2014_2015</t>
  </si>
  <si>
    <t>3CatHHCapacit2014_2015</t>
  </si>
  <si>
    <t>3FaixasQtDenuncAp2015</t>
  </si>
  <si>
    <t>3FaixasQtDenunc2014</t>
  </si>
  <si>
    <t>3FaixasQtTCE2015</t>
  </si>
  <si>
    <t>3FaixasQtTCE2014</t>
  </si>
  <si>
    <t>3FaixasQtAtividDesvioFuncao</t>
  </si>
  <si>
    <t>3CatFormRelatPeriodUCI</t>
  </si>
  <si>
    <t>4CatAreaTransparencia?</t>
  </si>
  <si>
    <t>4SN_RegulamLAI?</t>
  </si>
  <si>
    <t>4SN_DadosAbertosIBGE14?</t>
  </si>
  <si>
    <t>4SN_MatrEducSiteIBGE14?</t>
  </si>
  <si>
    <t>4SN_AgendSaudeSiteIBGE14?</t>
  </si>
  <si>
    <t>4CatAreaOuvidoria?</t>
  </si>
  <si>
    <t>4SN_OuvidoriaSacSiteIBGE14?</t>
  </si>
  <si>
    <t>4FaixasNotaTranspMPF2015</t>
  </si>
  <si>
    <t>4FaixasNotaTranspMPF2016</t>
  </si>
  <si>
    <t>5FaixasQtApurPrelimMP2014_2015</t>
  </si>
  <si>
    <t>5FaixasQtProcCriminalMP2014_2015</t>
  </si>
  <si>
    <t>5FaixasQtInqCivilMP2014-2015</t>
  </si>
  <si>
    <t>5FaixasQtCamNJulg2000_2014</t>
  </si>
  <si>
    <t>5SN_ParecerTCE_Contas2014</t>
  </si>
  <si>
    <t>6FaixasIndice_IDMS_2014</t>
  </si>
  <si>
    <t>6FaixasBenefBolsaFam2015Log10</t>
  </si>
  <si>
    <t>6FaixasMortalidFetInfant2015</t>
  </si>
  <si>
    <t>6FaixasMortalidMaterna2015</t>
  </si>
  <si>
    <t>RISCO FINAL</t>
  </si>
  <si>
    <t>MATERIALIDADE</t>
  </si>
  <si>
    <t>ACCOUNTABILITY</t>
  </si>
  <si>
    <t>EQUIDADE</t>
  </si>
  <si>
    <t>Nível de Risco da GP (em %)</t>
  </si>
  <si>
    <t>ESTRUTURAS DE CONTROLE</t>
  </si>
  <si>
    <t>PRÁTICAS DE CONTROLE</t>
  </si>
  <si>
    <t>TRANSPARÊNCIA</t>
  </si>
  <si>
    <t>Média das 6 dimensões (0 a 4)</t>
  </si>
  <si>
    <t>ESCALA QUALITATIVA DE RISCO E VULNERABILIDADE DA GP MUNICIPAL</t>
  </si>
  <si>
    <t>Estatísticas Descritivas - Vulnerabilidade Média por Dimensão de Risco nos Municípios Catarinenses</t>
  </si>
  <si>
    <t>1-FaixasPop2015Log10</t>
  </si>
  <si>
    <t>1-FaixasGastos2014Log10</t>
  </si>
  <si>
    <t>1-FaixasPessoal2014Log10</t>
  </si>
  <si>
    <t>1-SN_Existe_Adm_Ind?</t>
  </si>
  <si>
    <t>1-FaixasAdmInd-fora0Log10</t>
  </si>
  <si>
    <t>2-AreaCorreicaoPadSindic</t>
  </si>
  <si>
    <t>2-CatAreaLeiAnticorrup</t>
  </si>
  <si>
    <t>2-SN_CiRegulamentado</t>
  </si>
  <si>
    <t>2-CatPosicaoHierarq</t>
  </si>
  <si>
    <t>2-CatVinculoTitular</t>
  </si>
  <si>
    <t>2-FaixasQtServidUCI2015</t>
  </si>
  <si>
    <t>2-SN_PossuiCarrCargoUCI</t>
  </si>
  <si>
    <t>2-FaixasQtTitul2009_2015</t>
  </si>
  <si>
    <t>2-CatNivelEscolTitularCI</t>
  </si>
  <si>
    <t>2-CatAreaGradTitularCI</t>
  </si>
  <si>
    <t>2-CatAreaPosTitularCI</t>
  </si>
  <si>
    <t>3-FaixReprUciParaMp2014_15</t>
  </si>
  <si>
    <t>3-CatFazPlanejamUCI?</t>
  </si>
  <si>
    <t>3-FaixasQtAuditFiscaliz2015</t>
  </si>
  <si>
    <t>3-FaixasQtAuditFiscaliz2014</t>
  </si>
  <si>
    <t>3-CatHHAudit2014_2015</t>
  </si>
  <si>
    <t>3-CatHHAtivApoio2014_2015</t>
  </si>
  <si>
    <t>3-CatHHCapacit2014_2015</t>
  </si>
  <si>
    <t>3-FaixasQtDenuncAp2015</t>
  </si>
  <si>
    <t>3-FaixasQtDenunc2014</t>
  </si>
  <si>
    <t>3-FaixasQtTCE2015</t>
  </si>
  <si>
    <t>3-FaixasQtTCE2014</t>
  </si>
  <si>
    <t>3-FaixasQtAtividDesvioFuncao</t>
  </si>
  <si>
    <t>3-CatFormRelatPeriodUCI</t>
  </si>
  <si>
    <t>4-CatAreaTransparencia?</t>
  </si>
  <si>
    <t>4-SN_RegulamLAI?</t>
  </si>
  <si>
    <t>4-SN_DadosAbertosIBGE14?</t>
  </si>
  <si>
    <t>4-SN_MatrEducSiteIBGE14?</t>
  </si>
  <si>
    <t>4-SN_AgendSaudeSiteIBGE14?</t>
  </si>
  <si>
    <t>4-CatAreaOuvidoria?</t>
  </si>
  <si>
    <t>4-SN_OuvidoriaSacSiteIBGE14?</t>
  </si>
  <si>
    <t>4-FaixasNotaTranspMPF2015</t>
  </si>
  <si>
    <t>4-FaixasNotaTranspMPF2016</t>
  </si>
  <si>
    <t>5-FaixasQtApurPrelimMP2014_2015</t>
  </si>
  <si>
    <t>5-FaixasQtProcCriminalMP2014_2015</t>
  </si>
  <si>
    <t>5-FaixasQtCamNJulg2000_2014</t>
  </si>
  <si>
    <t>5-SN_ParecerTCE_Contas2014</t>
  </si>
  <si>
    <t>6-FaixasIndice_IDMS_2014</t>
  </si>
  <si>
    <t>6-FaixasBenefBolsaFam2015Log10</t>
  </si>
  <si>
    <t>6-FaixasMortalidFetInfant2015</t>
  </si>
  <si>
    <t>6-FaixasMortalidMaterna2015</t>
  </si>
  <si>
    <t>Gastos reconvertidos Log10</t>
  </si>
  <si>
    <t>Habitantes Log10</t>
  </si>
  <si>
    <t>Faixas Servidores Log10</t>
  </si>
  <si>
    <t>ANO DO ATO NORMATIVO DE REGULAMENTAÇÃO</t>
  </si>
  <si>
    <t>SCI DO PODER EXECUTIVO MUNICIPAL</t>
  </si>
  <si>
    <t>BARÔMETRO</t>
  </si>
  <si>
    <t>End</t>
  </si>
  <si>
    <t>START</t>
  </si>
  <si>
    <t>ÍNDICE</t>
  </si>
  <si>
    <t>PONTO</t>
  </si>
  <si>
    <t>PONTEIRO</t>
  </si>
  <si>
    <t>GOVERNANÇA PÚBLICA MUNICIPAL EM SANTA CATARINA</t>
  </si>
  <si>
    <t>LEGENDA:</t>
  </si>
  <si>
    <t>São 57 variáveis xxxxx</t>
  </si>
  <si>
    <t>Correlação</t>
  </si>
  <si>
    <t>Significância (bilateral)</t>
  </si>
  <si>
    <t>* Sem relação de causa e efeito.</t>
  </si>
  <si>
    <t>DIMENSÃO MATERIALIDADE</t>
  </si>
  <si>
    <t>Instituto Brasileiro de Geografia e Estatística (IBGE). Disponível em: &lt;http://www.ibge.gov.br/home/estatistica/populacao/estimativa2015/estimativa_dou.shtm&gt; Acesso em: 24/02/2017.</t>
  </si>
  <si>
    <t>MÉDIA DOS MUNICÍPIOS</t>
  </si>
  <si>
    <t>BARÔMETRO DE RISCO DA</t>
  </si>
  <si>
    <t>V01</t>
  </si>
  <si>
    <t>V02</t>
  </si>
  <si>
    <t>V03</t>
  </si>
  <si>
    <t>SN_Existe_Adm_Ind</t>
  </si>
  <si>
    <t>V04</t>
  </si>
  <si>
    <t>V5_aux</t>
  </si>
  <si>
    <t>V05</t>
  </si>
  <si>
    <t>V06</t>
  </si>
  <si>
    <t>V07</t>
  </si>
  <si>
    <t>V08</t>
  </si>
  <si>
    <t>V09</t>
  </si>
  <si>
    <t>V10</t>
  </si>
  <si>
    <t>V11</t>
  </si>
  <si>
    <t>V12</t>
  </si>
  <si>
    <t>V13</t>
  </si>
  <si>
    <t>V14</t>
  </si>
  <si>
    <t>V15</t>
  </si>
  <si>
    <t>V16</t>
  </si>
  <si>
    <t>V17</t>
  </si>
  <si>
    <t>V18</t>
  </si>
  <si>
    <t>V19</t>
  </si>
  <si>
    <t>V20</t>
  </si>
  <si>
    <t>V21</t>
  </si>
  <si>
    <t>V22</t>
  </si>
  <si>
    <t>V23</t>
  </si>
  <si>
    <t>V24</t>
  </si>
  <si>
    <t>V25</t>
  </si>
  <si>
    <t>V26</t>
  </si>
  <si>
    <t>V27</t>
  </si>
  <si>
    <t>V28</t>
  </si>
  <si>
    <t>V29</t>
  </si>
  <si>
    <t>V30</t>
  </si>
  <si>
    <t>V31</t>
  </si>
  <si>
    <t>V32</t>
  </si>
  <si>
    <t>V33</t>
  </si>
  <si>
    <t>V34</t>
  </si>
  <si>
    <t>V36</t>
  </si>
  <si>
    <t>V37</t>
  </si>
  <si>
    <t>V38</t>
  </si>
  <si>
    <t>V39</t>
  </si>
  <si>
    <t>V40</t>
  </si>
  <si>
    <t>V41</t>
  </si>
  <si>
    <t>V42</t>
  </si>
  <si>
    <t>V43</t>
  </si>
  <si>
    <t>Média Geral</t>
  </si>
  <si>
    <t>MÉDIAS</t>
  </si>
  <si>
    <t>MÉDIA GERAL</t>
  </si>
  <si>
    <t>Municipio</t>
  </si>
  <si>
    <t>POPULAÇÂO</t>
  </si>
  <si>
    <t>DIM 1</t>
  </si>
  <si>
    <t>DIM 2</t>
  </si>
  <si>
    <t>DIM 3</t>
  </si>
  <si>
    <t>DIM 4</t>
  </si>
  <si>
    <t>DIM 5</t>
  </si>
  <si>
    <t>DIM 6</t>
  </si>
  <si>
    <t>Variável</t>
  </si>
  <si>
    <t>TipoOriginal</t>
  </si>
  <si>
    <t>tipo</t>
  </si>
  <si>
    <t>Tipo de escala</t>
  </si>
  <si>
    <t>Transformação</t>
  </si>
  <si>
    <t>Quanti</t>
  </si>
  <si>
    <t>MPSC</t>
  </si>
  <si>
    <t>Qualitativa nominal</t>
  </si>
  <si>
    <t>Qualitativa ordinal</t>
  </si>
  <si>
    <t>Quantitativa</t>
  </si>
  <si>
    <t>Quantitativa Discreta</t>
  </si>
  <si>
    <t>razão</t>
  </si>
  <si>
    <t>LN</t>
  </si>
  <si>
    <t>x</t>
  </si>
  <si>
    <t>Quantitativa Contínua</t>
  </si>
  <si>
    <t>Dimensão 2 (11 variáveis)</t>
  </si>
  <si>
    <t>Categórica</t>
  </si>
  <si>
    <t>intervalar</t>
  </si>
  <si>
    <t>linear</t>
  </si>
  <si>
    <t>Binomial</t>
  </si>
  <si>
    <t>Dimensão 3 (10 variáveis)</t>
  </si>
  <si>
    <t>Dimensão 4 (8 variáveis)</t>
  </si>
  <si>
    <t>Dimensão 5 (5 variáveis)</t>
  </si>
  <si>
    <t>Dimensão 6 (4 variáveis)</t>
  </si>
  <si>
    <t>V35</t>
  </si>
  <si>
    <t>QtAuditFiscaliz2015;QtAuditFiscaliz2014</t>
  </si>
  <si>
    <t>QtDenuncias2015;QtDenuncias2014</t>
  </si>
  <si>
    <t>QtTCE2015;QtTCE2014</t>
  </si>
  <si>
    <t>IndiceNotaTranspAtMPF2015;IndiceNotaTranspAtMPF2016</t>
  </si>
  <si>
    <t>Dimensão 1 (5 variáveis)</t>
  </si>
  <si>
    <t>MAIS DE 500.000 HAB.</t>
  </si>
  <si>
    <t>ATÉ 5.000 HAB.</t>
  </si>
  <si>
    <t>DE 5.001 ATÉ 10.000 HAB.</t>
  </si>
  <si>
    <t>DE 10.001 ATÉ 20.000 HAB.</t>
  </si>
  <si>
    <t>DE 20.001 ATÉ 50.000 HAB.</t>
  </si>
  <si>
    <t>DE 50.001 ATÉ 100.000 HAB.</t>
  </si>
  <si>
    <t>PORTE</t>
  </si>
  <si>
    <t>DE 100.001 ATÉ 500.000 HAB.</t>
  </si>
  <si>
    <t>PREFEITURA CATARINENSE:</t>
  </si>
  <si>
    <t>RISCO MUITO BAIXO (0)</t>
  </si>
  <si>
    <t>RISCO BAIXO (até 0,25)</t>
  </si>
  <si>
    <t>RISCO MÉDIO (até 0,50)</t>
  </si>
  <si>
    <t>RISCO ALTO (até 0,75)</t>
  </si>
  <si>
    <t>RISCO MUITO ALTO (até 1)</t>
  </si>
  <si>
    <t>ÍNDICE DE RISCO:</t>
  </si>
  <si>
    <t>RISCO</t>
  </si>
  <si>
    <t>CRICIÚMA</t>
  </si>
  <si>
    <t>0.0969</t>
  </si>
  <si>
    <t>0.1819</t>
  </si>
  <si>
    <t>0.1778</t>
  </si>
  <si>
    <t>0.2416</t>
  </si>
  <si>
    <t>0.0778</t>
  </si>
  <si>
    <t>*0.0017</t>
  </si>
  <si>
    <t>*0.0022</t>
  </si>
  <si>
    <t>*&lt;.0001</t>
  </si>
  <si>
    <t>0.1829</t>
  </si>
  <si>
    <t>0.0981</t>
  </si>
  <si>
    <t>0.1777</t>
  </si>
  <si>
    <t>0.0847</t>
  </si>
  <si>
    <t>*0.0016</t>
  </si>
  <si>
    <t>0.3798</t>
  </si>
  <si>
    <t>0.6873</t>
  </si>
  <si>
    <t>0.1311</t>
  </si>
  <si>
    <t>*0.0243</t>
  </si>
  <si>
    <t>0.1490</t>
  </si>
  <si>
    <t>0.1598</t>
  </si>
  <si>
    <t>*0.0104</t>
  </si>
  <si>
    <t>*0.0060</t>
  </si>
  <si>
    <t>0.4169</t>
  </si>
  <si>
    <t>0.1825</t>
  </si>
  <si>
    <t>0.0967</t>
  </si>
  <si>
    <t>0.0925</t>
  </si>
  <si>
    <t>0.1469</t>
  </si>
  <si>
    <r>
      <t xml:space="preserve">* Valores de </t>
    </r>
    <r>
      <rPr>
        <i/>
        <sz val="10"/>
        <color theme="1"/>
        <rFont val="Times New Roman"/>
        <family val="1"/>
      </rPr>
      <t>p</t>
    </r>
    <r>
      <rPr>
        <sz val="10"/>
        <color theme="1"/>
        <rFont val="Times New Roman"/>
        <family val="1"/>
      </rPr>
      <t xml:space="preserve"> significativos no nível de confiança de 97%. N = 295.</t>
    </r>
  </si>
  <si>
    <t>DIMENSÕES DE RISCO À GP</t>
  </si>
  <si>
    <t>Avaliador 1:</t>
  </si>
  <si>
    <t>Pontos fortes:</t>
  </si>
  <si>
    <t>O tema é um ponto forte.</t>
  </si>
  <si>
    <t>Pontos fracos:</t>
  </si>
  <si>
    <t>Revisão de literatura, qualidade das análises e contribuição pequena.</t>
  </si>
  <si>
    <t>Sugestões para melhoria:</t>
  </si>
  <si>
    <t>- O trabalho versa sobre uma temática bastante atual e interessante,</t>
  </si>
  <si>
    <t>entretanto as contribuições apresentadas parecem ser marginais e</t>
  </si>
  <si>
    <t>descritivas. </t>
  </si>
  <si>
    <t>- O texto carece de uma melhoria na sua construção de forma a garantir</t>
  </si>
  <si>
    <t>mais fluidez e tornar a leitura mais prazerosa e menos cansativa. </t>
  </si>
  <si>
    <t>- Um esforço deveria ser feito pelo trabalho, posicionando o mesmo ainda na</t>
  </si>
  <si>
    <t>introdução demonstrando com que literatura o estudo dialoga e quais os</t>
  </si>
  <si>
    <t>avanços ele traz em relação a esses estudos anteriores.</t>
  </si>
  <si>
    <t>- Ainda na introdução não fica claro, por exemplo, se o estudo é uma</t>
  </si>
  <si>
    <t>análise crítica do modelo multifuncional criado pelo MP/SC (2015), ou</t>
  </si>
  <si>
    <t>parte desse modelo para criar um novo. </t>
  </si>
  <si>
    <t>- No resumo o autor argumenta que o diferencial é o fato do índice aqui</t>
  </si>
  <si>
    <t>utilizado possuir mais dimensões e variáveis que aqueles propostos pelos</t>
  </si>
  <si>
    <t>artigos nacionais, mais seria isso relevante? Em termos de teoria, qual o</t>
  </si>
  <si>
    <t>avanço teórico que isso representa? Essas questões precisavam ser</t>
  </si>
  <si>
    <t>respondidas na introdução tornando o trabalho mais atrativo, a falta dessa</t>
  </si>
  <si>
    <t>contribuição fica evidente no resumo, onde não há contribuição</t>
  </si>
  <si>
    <t>teórica apresentada. </t>
  </si>
  <si>
    <t>- Considerando a falta de uma contribuição teórica clara, a</t>
  </si>
  <si>
    <t>contribuição metodológica deve ser mais bem explorada e apresentada ao</t>
  </si>
  <si>
    <t>leitor.</t>
  </si>
  <si>
    <t>- A revisão deve ir além da exploração do conceito de governança e do</t>
  </si>
  <si>
    <t>foco em normativos e deve de fato abarcar as dimensões que envolvem a</t>
  </si>
  <si>
    <t>gestão de risco em especial as que subsidiam a construção do modelo aqui</t>
  </si>
  <si>
    <t>construído. Não fica clara a base teórica do estudo. </t>
  </si>
  <si>
    <t>- Qual a distinção entre princípios e dimensões para efeito desse</t>
  </si>
  <si>
    <t>estudo, compliance é uma dimensão ou um princípio? </t>
  </si>
  <si>
    <t>- As categorias não foram definidas a priori? Se não concordo com a</t>
  </si>
  <si>
    <t>classificação do estudo como sendo exploratório, caso contrário o estudo</t>
  </si>
  <si>
    <t>deve ser caracterizado como sendo descritiva. </t>
  </si>
  <si>
    <t>- A dúvida acima representa a necessidade de melhorar a construção do</t>
  </si>
  <si>
    <t>texto referente à seção de metodologia. </t>
  </si>
  <si>
    <t>- A figura 1 é bastante interessante e poderia ser mais bem explorada. </t>
  </si>
  <si>
    <t>- Explore melhor a construção da escola de risco para a governança</t>
  </si>
  <si>
    <t>municipal, não seria melhor pensar em algo balizado pelas características</t>
  </si>
  <si>
    <t>da distribuição?</t>
  </si>
  <si>
    <t>- Os resultados são somente descritivos e os mesmos não acrescentam ao</t>
  </si>
  <si>
    <t>Estado da arte.</t>
  </si>
  <si>
    <t>Avaliador 2:</t>
  </si>
  <si>
    <t>O paper tem originalidade e relevância. O "teste" do modelo junto a 295</t>
  </si>
  <si>
    <t>municípios de Santa Catarina dão robustez a proposta. O enfoque na gestão</t>
  </si>
  <si>
    <t>do risco, para fins de Governança Pública também é um destaque positivo.</t>
  </si>
  <si>
    <t>A revisão da literatura e dos normativos pertinentes à temática é outro</t>
  </si>
  <si>
    <t>ponto forte.</t>
  </si>
  <si>
    <t>Fica claro ao leitor o enfoque na gestão risco apenas na página 6, no</t>
  </si>
  <si>
    <t>parágrafo que se inicia com "Assim, partindo da ideia de que a</t>
  </si>
  <si>
    <t>mitigação...". Até então, o leitor questiona-se sobre as demais</t>
  </si>
  <si>
    <t>dimensões da Governança Pública, especialmente a questão da</t>
  </si>
  <si>
    <t>participação da sociedade civil. Sugiro deslocar tal parágrafo para a</t>
  </si>
  <si>
    <t>introdução.</t>
  </si>
  <si>
    <t>Outra passagem que explicita bem a proposta do paper encontra-se no segundo</t>
  </si>
  <si>
    <t>parágrafo da página 7, o qual se inicia com "A partir dos componentes</t>
  </si>
  <si>
    <t>teóricos...". Esse parágrafo, como sugestão, também deveria ser</t>
  </si>
  <si>
    <t>deslocado para introdução.</t>
  </si>
  <si>
    <t>A problemática do paper sugere reflexão sobre os componentes de um modelo</t>
  </si>
  <si>
    <t>teórico-empírico de avaliação da governança, mas apenas na página 6 é</t>
  </si>
  <si>
    <t>que o(s) autor(es) explicitam o enfoque em compliance, com base nos</t>
  </si>
  <si>
    <t>normativos federais. Em outras palavras, até a página 6, o leitor</t>
  </si>
  <si>
    <t>questiona-se sobre o enfoque no discurso normativo, que não sugere</t>
  </si>
  <si>
    <t>reflexão sobre componentes do modelo, mais sim levam a uma análise de</t>
  </si>
  <si>
    <t>exigência - isto é, quais componentes DEVEM compor o modelo, com base nos</t>
  </si>
  <si>
    <t>normativos. Uma discussão sobre os componentes que DEVEM compor o modelo é</t>
  </si>
  <si>
    <t>diferente de uma reflexão sobre os componentes que PODEM compor o modelo.</t>
  </si>
  <si>
    <t>Sobre a proposta de modelo, especificamente, o(s) autor(es) parte(m) do</t>
  </si>
  <si>
    <t>PRESSUPOSTO (não confirmado na literatura e/ou empiricamente) de que a</t>
  </si>
  <si>
    <t>estrutura/função que a CGU desempenha em nível federal é compatível com</t>
  </si>
  <si>
    <t>as necessidades/possibilidades municipais. É preciso refletir melhor sobre</t>
  </si>
  <si>
    <t>as particularidades entre os entes federativos.</t>
  </si>
  <si>
    <t>No âmbito científico, "não há restrições" para proposições de</t>
  </si>
  <si>
    <t>modelos, mas é preciso refletir em termos científicos sobre o viés</t>
  </si>
  <si>
    <t>adotado na proposta: (i) por que CGU? (ii) em que os modelos existem falham?</t>
  </si>
  <si>
    <t>(iii) por que "Modelo CGU" resolveria o problema da literatura científica,</t>
  </si>
  <si>
    <t>isto é, dos modelos existentes?</t>
  </si>
  <si>
    <t>Há confusão entre o quantitativo de variáveis quali e quant do modelo, a</t>
  </si>
  <si>
    <t>partir da página 7. A tabela 1 fala de dimensões e variáveis, que</t>
  </si>
  <si>
    <t>totalizam 43. Dessas 23 são quali e 20 quant, segundo Tabela 2. Mas no</t>
  </si>
  <si>
    <t>texto, entre essas duas tabelas, o(s) autor(es) fala(m) de 22 variáveis</t>
  </si>
  <si>
    <t>quali e 20 quant; sendo 23 (texto) ou 26 (tabela 2) dos diagnósticos da</t>
  </si>
  <si>
    <t>CGU?</t>
  </si>
  <si>
    <t>A Figura 2 também é confusa: há duas respostas possíveis SIM??? </t>
  </si>
  <si>
    <t>Da seção 3 de metodologia, passa-se à seção 5 de apresentação dos</t>
  </si>
  <si>
    <t>resultados e à seção 6 de discussão dos resultados. Essas duas últimas</t>
  </si>
  <si>
    <t>seções parecem se referir a apresentação/discussão dos resultados (o</t>
  </si>
  <si>
    <t>que seria a seção 4) e às conclusões do trabalho (o que seria a seção</t>
  </si>
  <si>
    <t>5).</t>
  </si>
  <si>
    <t>Na seção 5, primeiro parágrafo menciona-se Excel (R)? Na mesma seção,</t>
  </si>
  <si>
    <t>Tabela 3, não são indicados os coeficientes significativos - usualmente</t>
  </si>
  <si>
    <t>indicados com *. Também sobre os resultados, o(s) autor(s) menciona(m), na</t>
  </si>
  <si>
    <t>Tabela 4, haver três relações diretas e duas inversas... não consegui</t>
  </si>
  <si>
    <t>identificar essas relações.</t>
  </si>
  <si>
    <t>Na seção 6, que me parecem ser as conclusões/considerações finais,</t>
  </si>
  <si>
    <t>parece haver uma contradição na argumentação. Os resultados parecem</t>
  </si>
  <si>
    <t>indicar que maiores municípios têm risco na GP - o que, a princípio,</t>
  </si>
  <si>
    <t>contradiz argumentos de que maiores municípios têm maior quantitativo de</t>
  </si>
  <si>
    <t>pessoal capacitado, mais recursos, em média, e, portanto, tenderiam a ter</t>
  </si>
  <si>
    <t>menor risco GP.</t>
  </si>
  <si>
    <t>No primeiro parágrafo da seção 6, o(s) autor(es) menciona(m) maior</t>
  </si>
  <si>
    <t>município, maior risco. Mas no terceiro parágrafo, menciona(m) menor</t>
  </si>
  <si>
    <t>município menor risco. Não há problema em os resultados da pesquisa</t>
  </si>
  <si>
    <t>contradizerem as expectativas, mas é preciso argumentar/refletir sobre</t>
  </si>
  <si>
    <t>isso. </t>
  </si>
  <si>
    <t>Por fim, no penúltimo parágrafo da seção 6, o(s) autor(s) menciona(m)</t>
  </si>
  <si>
    <t>que o barômetro proposto tem aplicabilidade empírica. Com base em que</t>
  </si>
  <si>
    <t>afirma isso? Ser possível coletar dados a partir do modelo proposto é</t>
  </si>
  <si>
    <t>diferente de esse ser adequado à aplicabilidade empírica - há</t>
  </si>
  <si>
    <t>modelos/testes científicos que poderiam auxiliar na identificação dessa</t>
  </si>
  <si>
    <t>aplicabilidade. Em que pese o modelo proposto ter sido aplicado a 295</t>
  </si>
  <si>
    <t>municípios, precisa ser validado cientificamente para que sejam feitas</t>
  </si>
  <si>
    <t>afirmações sobre a adequabilidade enquanto instrumento avaliativo.</t>
  </si>
  <si>
    <t>Sugestões de melhoria:</t>
  </si>
  <si>
    <t>Além de melhor refletir sobre o "modelo CGU", sugiro que a proposta seja</t>
  </si>
  <si>
    <t>reconfigurada para a seguinte problemática: "como o modelo da CGU</t>
  </si>
  <si>
    <t>contribuiria para o aperfeiçoamento da avaliação da GP?".</t>
  </si>
  <si>
    <t>Utilizar referencial que dê suporte teórico-metodológico a proposição e</t>
  </si>
  <si>
    <t>validação de instrumentos de avaliação, tais como Pasquali (2009).</t>
  </si>
  <si>
    <t>Corrigir erros de formatação nas seções.</t>
  </si>
  <si>
    <t>______________________________</t>
  </si>
  <si>
    <t>Contabilidade, Gestão e Governança</t>
  </si>
  <si>
    <t>VER</t>
  </si>
  <si>
    <t>ver</t>
  </si>
  <si>
    <t>contradiz o outro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</si>
</sst>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164" formatCode="_-* #,##0.00_-;\-* #,##0.00_-;_-* &quot;-&quot;??_-;_-@_-"/>
    <numFmt numFmtId="165" formatCode="[$-416]General"/>
    <numFmt numFmtId="166" formatCode="0.0%"/>
    <numFmt numFmtId="167" formatCode="0.000"/>
    <numFmt numFmtId="168" formatCode="###0.0;\(###0.0\)"/>
    <numFmt numFmtId="169" formatCode="#,##0.0;\(#,##0.0\)"/>
    <numFmt numFmtId="170" formatCode="0.0"/>
    <numFmt numFmtId="171" formatCode="#,##0.000"/>
    <numFmt numFmtId="172" formatCode="_-* #,##0_-;\-* #,##0_-;_-* &quot;-&quot;??_-;_-@_-"/>
    <numFmt numFmtId="173" formatCode="0.0000000%"/>
    <numFmt numFmtId="174" formatCode="###0"/>
    <numFmt numFmtId="175" formatCode="####.000"/>
    <numFmt numFmtId="176" formatCode="_-* #,##0.0000_-;\-* #,##0.0000_-;_-* &quot;-&quot;??_-;_-@_-"/>
    <numFmt numFmtId="177" formatCode="_-* #,##0.000000_-;\-* #,##0.000000_-;_-* &quot;-&quot;??_-;_-@_-"/>
    <numFmt numFmtId="178" formatCode="_-* #,##0.000_-;\-* #,##0.000_-;_-* &quot;-&quot;??_-;_-@_-"/>
    <numFmt numFmtId="179" formatCode="###0.0%"/>
    <numFmt numFmtId="180" formatCode="###0.000%"/>
    <numFmt numFmtId="181" formatCode="###0.0000%"/>
    <numFmt numFmtId="182" formatCode="###0.0"/>
    <numFmt numFmtId="183" formatCode="###0.000"/>
    <numFmt numFmtId="184" formatCode="####.0000"/>
    <numFmt numFmtId="185" formatCode="###0.0000"/>
    <numFmt numFmtId="186" formatCode="####.0"/>
  </numFmts>
  <fonts count="77">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0"/>
      <name val="Arial"/>
      <family val="2"/>
    </font>
    <font>
      <sz val="9"/>
      <name val="Arial"/>
      <family val="2"/>
    </font>
    <font>
      <sz val="10"/>
      <color rgb="FF000000"/>
      <name val="Arial"/>
      <family val="2"/>
    </font>
    <font>
      <sz val="9"/>
      <color theme="1"/>
      <name val="Arial"/>
      <family val="2"/>
    </font>
    <font>
      <b/>
      <sz val="11"/>
      <color theme="1"/>
      <name val="Calibri"/>
      <family val="2"/>
      <scheme val="minor"/>
    </font>
    <font>
      <sz val="11"/>
      <name val="Calibri"/>
      <family val="2"/>
      <scheme val="minor"/>
    </font>
    <font>
      <sz val="8"/>
      <color indexed="8"/>
      <name val="Arial"/>
      <family val="2"/>
    </font>
    <font>
      <sz val="8"/>
      <color rgb="FF000000"/>
      <name val="Arial"/>
      <family val="2"/>
    </font>
    <font>
      <sz val="8"/>
      <color theme="1"/>
      <name val="Arial"/>
      <family val="2"/>
    </font>
    <font>
      <u/>
      <sz val="11"/>
      <color theme="10"/>
      <name val="Calibri"/>
      <family val="2"/>
      <scheme val="minor"/>
    </font>
    <font>
      <u/>
      <sz val="11"/>
      <color theme="11"/>
      <name val="Calibri"/>
      <family val="2"/>
      <scheme val="minor"/>
    </font>
    <font>
      <sz val="8"/>
      <name val="Arial"/>
      <family val="2"/>
    </font>
    <font>
      <sz val="11"/>
      <color rgb="FF000000"/>
      <name val="Calibri"/>
      <family val="2"/>
      <scheme val="minor"/>
    </font>
    <font>
      <sz val="11"/>
      <color rgb="FFFF0000"/>
      <name val="Calibri"/>
      <family val="2"/>
      <scheme val="minor"/>
    </font>
    <font>
      <b/>
      <sz val="10"/>
      <name val="Arial"/>
      <family val="2"/>
    </font>
    <font>
      <sz val="8"/>
      <name val="Calibri"/>
      <family val="2"/>
      <scheme val="minor"/>
    </font>
    <font>
      <b/>
      <sz val="12"/>
      <color theme="1"/>
      <name val="Arial"/>
      <family val="2"/>
    </font>
    <font>
      <sz val="8"/>
      <color theme="1"/>
      <name val="Calibri"/>
      <family val="2"/>
      <scheme val="minor"/>
    </font>
    <font>
      <b/>
      <sz val="8"/>
      <color indexed="8"/>
      <name val="Arial"/>
      <family val="2"/>
    </font>
    <font>
      <sz val="8"/>
      <name val="Arial Narrow"/>
      <family val="2"/>
    </font>
    <font>
      <sz val="8"/>
      <color rgb="FFFF0000"/>
      <name val="Arial Narrow"/>
      <family val="2"/>
    </font>
    <font>
      <sz val="10"/>
      <color theme="1"/>
      <name val="Calibri"/>
      <family val="2"/>
      <scheme val="minor"/>
    </font>
    <font>
      <sz val="10"/>
      <color rgb="FFFF0000"/>
      <name val="Calibri"/>
      <family val="2"/>
      <scheme val="minor"/>
    </font>
    <font>
      <i/>
      <sz val="8"/>
      <name val="Arial Narrow"/>
      <family val="2"/>
    </font>
    <font>
      <b/>
      <sz val="9"/>
      <color theme="1"/>
      <name val="Arial Narrow"/>
      <family val="2"/>
    </font>
    <font>
      <b/>
      <sz val="12"/>
      <color rgb="FF000000"/>
      <name val="Arial"/>
      <family val="2"/>
    </font>
    <font>
      <b/>
      <sz val="8"/>
      <name val="Arial Narrow"/>
      <family val="2"/>
    </font>
    <font>
      <b/>
      <sz val="11"/>
      <color theme="0"/>
      <name val="Calibri"/>
      <family val="2"/>
      <scheme val="minor"/>
    </font>
    <font>
      <sz val="8"/>
      <color theme="1"/>
      <name val="Arial Narrow"/>
      <family val="2"/>
    </font>
    <font>
      <sz val="9"/>
      <color theme="1"/>
      <name val="Arial Narrow"/>
      <family val="2"/>
    </font>
    <font>
      <sz val="7"/>
      <color theme="1"/>
      <name val="Arial Narrow"/>
      <family val="2"/>
    </font>
    <font>
      <sz val="14"/>
      <color theme="1"/>
      <name val="Arial Narrow"/>
      <family val="2"/>
    </font>
    <font>
      <sz val="14"/>
      <color rgb="FF000000"/>
      <name val="Arial Narrow"/>
      <family val="2"/>
    </font>
    <font>
      <b/>
      <sz val="14"/>
      <color theme="1"/>
      <name val="Arial Narrow"/>
      <family val="2"/>
    </font>
    <font>
      <b/>
      <sz val="14"/>
      <color rgb="FF000000"/>
      <name val="Arial Narrow"/>
      <family val="2"/>
    </font>
    <font>
      <b/>
      <sz val="11"/>
      <color indexed="8"/>
      <name val="MS Sans Serif"/>
      <family val="2"/>
    </font>
    <font>
      <sz val="10"/>
      <color theme="1"/>
      <name val="Arial Narrow"/>
      <family val="2"/>
    </font>
    <font>
      <sz val="16"/>
      <color theme="1"/>
      <name val="Arial Narrow"/>
      <family val="2"/>
    </font>
    <font>
      <sz val="7"/>
      <color rgb="FF000000"/>
      <name val="Arial Narrow"/>
      <family val="2"/>
    </font>
    <font>
      <b/>
      <sz val="12"/>
      <color rgb="FF000000"/>
      <name val="Arial Bold"/>
      <family val="2"/>
    </font>
    <font>
      <sz val="12"/>
      <color rgb="FF000000"/>
      <name val="Arial"/>
      <family val="2"/>
    </font>
    <font>
      <sz val="16"/>
      <color rgb="FF000000"/>
      <name val="Arial Narrow"/>
      <family val="2"/>
    </font>
    <font>
      <vertAlign val="superscript"/>
      <sz val="12"/>
      <color rgb="FF000000"/>
      <name val="Arial"/>
      <family val="2"/>
    </font>
    <font>
      <sz val="10"/>
      <color rgb="FF000000"/>
      <name val="Arial Narrow"/>
      <family val="2"/>
    </font>
    <font>
      <b/>
      <sz val="12"/>
      <color rgb="FF000000"/>
      <name val="Arial Narrow"/>
      <family val="2"/>
    </font>
    <font>
      <sz val="12"/>
      <color rgb="FF000000"/>
      <name val="Arial Narrow"/>
      <family val="2"/>
    </font>
    <font>
      <b/>
      <sz val="14"/>
      <color rgb="FF000000"/>
      <name val="Arial"/>
      <family val="2"/>
    </font>
    <font>
      <b/>
      <sz val="20"/>
      <color rgb="FF000000"/>
      <name val="Arial"/>
      <family val="2"/>
    </font>
    <font>
      <sz val="14"/>
      <name val="Arial Narrow"/>
      <family val="2"/>
    </font>
    <font>
      <sz val="14"/>
      <color theme="0" tint="-0.249977111117893"/>
      <name val="Arial Narrow"/>
      <family val="2"/>
    </font>
    <font>
      <b/>
      <sz val="14"/>
      <color theme="0" tint="-0.249977111117893"/>
      <name val="Arial Narrow"/>
      <family val="2"/>
    </font>
    <font>
      <sz val="8"/>
      <color theme="0"/>
      <name val="Arial"/>
      <family val="2"/>
    </font>
    <font>
      <b/>
      <sz val="8"/>
      <color theme="0"/>
      <name val="Calibri"/>
      <family val="2"/>
      <scheme val="minor"/>
    </font>
    <font>
      <b/>
      <sz val="8"/>
      <color theme="0"/>
      <name val="Arial Narrow"/>
      <family val="2"/>
    </font>
    <font>
      <b/>
      <sz val="10"/>
      <color rgb="FF000000"/>
      <name val="Times New Roman"/>
      <family val="1"/>
    </font>
    <font>
      <sz val="10"/>
      <color rgb="FF000000"/>
      <name val="Times New Roman"/>
      <family val="1"/>
    </font>
    <font>
      <i/>
      <sz val="10"/>
      <color rgb="FF000000"/>
      <name val="Times New Roman"/>
      <family val="1"/>
    </font>
    <font>
      <b/>
      <sz val="12"/>
      <color theme="1"/>
      <name val="Times New Roman"/>
      <family val="1"/>
    </font>
    <font>
      <b/>
      <sz val="12"/>
      <name val="Times New Roman"/>
      <family val="1"/>
    </font>
    <font>
      <sz val="11"/>
      <color rgb="FF000000"/>
      <name val="Courier"/>
      <family val="1"/>
    </font>
    <font>
      <strike/>
      <sz val="11"/>
      <color rgb="FFFF0000"/>
      <name val="Calibri"/>
      <family val="2"/>
      <scheme val="minor"/>
    </font>
    <font>
      <b/>
      <sz val="10"/>
      <color theme="1"/>
      <name val="Times New Roman"/>
      <family val="1"/>
    </font>
    <font>
      <sz val="10"/>
      <color theme="1"/>
      <name val="Times New Roman"/>
      <family val="1"/>
    </font>
    <font>
      <b/>
      <sz val="10"/>
      <color theme="0"/>
      <name val="Times New Roman"/>
      <family val="1"/>
    </font>
    <font>
      <b/>
      <sz val="11"/>
      <color rgb="FF000000"/>
      <name val="Calibri"/>
      <family val="2"/>
    </font>
    <font>
      <b/>
      <sz val="10"/>
      <color rgb="FF000000"/>
      <name val="Times New Roman"/>
      <family val="1"/>
    </font>
    <font>
      <b/>
      <sz val="10"/>
      <name val="Times New Roman"/>
      <family val="1"/>
    </font>
    <font>
      <b/>
      <sz val="24"/>
      <color theme="5" tint="-0.249977111117893"/>
      <name val="Times New Roman"/>
      <family val="1"/>
    </font>
    <font>
      <b/>
      <sz val="12"/>
      <color theme="5" tint="-0.249977111117893"/>
      <name val="Times New Roman"/>
      <family val="1"/>
    </font>
    <font>
      <b/>
      <sz val="11"/>
      <color theme="0"/>
      <name val="Times New Roman"/>
      <family val="1"/>
    </font>
    <font>
      <i/>
      <sz val="10"/>
      <color theme="1"/>
      <name val="Times New Roman"/>
      <family val="1"/>
    </font>
    <font>
      <sz val="12"/>
      <color rgb="FF222222"/>
      <name val="Arial"/>
      <family val="2"/>
    </font>
  </fonts>
  <fills count="51">
    <fill>
      <patternFill patternType="none"/>
    </fill>
    <fill>
      <patternFill patternType="gray125"/>
    </fill>
    <fill>
      <patternFill patternType="solid">
        <fgColor theme="0" tint="-0.249977111117893"/>
        <bgColor indexed="64"/>
      </patternFill>
    </fill>
    <fill>
      <patternFill patternType="solid">
        <fgColor rgb="FFFFFFFF"/>
        <bgColor rgb="FFFFFFFF"/>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FFC000"/>
        <bgColor indexed="64"/>
      </patternFill>
    </fill>
    <fill>
      <patternFill patternType="solid">
        <fgColor theme="5" tint="0.59999389629810485"/>
        <bgColor indexed="64"/>
      </patternFill>
    </fill>
    <fill>
      <patternFill patternType="solid">
        <fgColor rgb="FFE26442"/>
        <bgColor indexed="64"/>
      </patternFill>
    </fill>
    <fill>
      <patternFill patternType="solid">
        <fgColor theme="3" tint="0.79998168889431442"/>
        <bgColor indexed="64"/>
      </patternFill>
    </fill>
    <fill>
      <patternFill patternType="solid">
        <fgColor theme="0" tint="-0.34998626667073579"/>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rgb="FFFF6600"/>
        <bgColor indexed="64"/>
      </patternFill>
    </fill>
    <fill>
      <patternFill patternType="solid">
        <fgColor theme="1"/>
        <bgColor indexed="64"/>
      </patternFill>
    </fill>
    <fill>
      <patternFill patternType="solid">
        <fgColor rgb="FFCCFFCC"/>
        <bgColor indexed="64"/>
      </patternFill>
    </fill>
    <fill>
      <patternFill patternType="solid">
        <fgColor theme="7" tint="0.39997558519241921"/>
        <bgColor indexed="64"/>
      </patternFill>
    </fill>
    <fill>
      <patternFill patternType="solid">
        <fgColor rgb="FF92CDDC"/>
        <bgColor rgb="FF000000"/>
      </patternFill>
    </fill>
    <fill>
      <patternFill patternType="solid">
        <fgColor theme="8" tint="-0.249977111117893"/>
        <bgColor indexed="64"/>
      </patternFill>
    </fill>
    <fill>
      <patternFill patternType="solid">
        <fgColor rgb="FF3366FF"/>
        <bgColor indexed="64"/>
      </patternFill>
    </fill>
    <fill>
      <patternFill patternType="solid">
        <fgColor rgb="FFFFFFFF"/>
      </patternFill>
    </fill>
    <fill>
      <patternFill patternType="solid">
        <fgColor rgb="FFFF6600"/>
        <bgColor rgb="FFFFFFFF"/>
      </patternFill>
    </fill>
    <fill>
      <patternFill patternType="solid">
        <fgColor rgb="FFFF6600"/>
      </patternFill>
    </fill>
    <fill>
      <patternFill patternType="solid">
        <fgColor theme="0" tint="-4.9989318521683403E-2"/>
        <bgColor indexed="64"/>
      </patternFill>
    </fill>
    <fill>
      <patternFill patternType="solid">
        <fgColor rgb="FFFF0000"/>
        <bgColor rgb="FFFFFFFF"/>
      </patternFill>
    </fill>
    <fill>
      <patternFill patternType="solid">
        <fgColor rgb="FFFF0000"/>
      </patternFill>
    </fill>
    <fill>
      <patternFill patternType="solid">
        <fgColor rgb="FF660066"/>
        <bgColor indexed="64"/>
      </patternFill>
    </fill>
    <fill>
      <patternFill patternType="solid">
        <fgColor rgb="FF660066"/>
        <bgColor rgb="FF000000"/>
      </patternFill>
    </fill>
    <fill>
      <patternFill patternType="solid">
        <fgColor theme="9"/>
        <bgColor indexed="64"/>
      </patternFill>
    </fill>
    <fill>
      <patternFill patternType="solid">
        <fgColor theme="6" tint="-0.249977111117893"/>
        <bgColor indexed="64"/>
      </patternFill>
    </fill>
    <fill>
      <patternFill patternType="solid">
        <fgColor theme="8" tint="0.79998168889431442"/>
        <bgColor indexed="64"/>
      </patternFill>
    </fill>
    <fill>
      <patternFill patternType="solid">
        <fgColor rgb="FFFFFF00"/>
        <bgColor rgb="FFFFFFFF"/>
      </patternFill>
    </fill>
    <fill>
      <patternFill patternType="solid">
        <fgColor rgb="FFFFFF00"/>
      </patternFill>
    </fill>
    <fill>
      <patternFill patternType="solid">
        <fgColor rgb="FF008000"/>
        <bgColor indexed="64"/>
      </patternFill>
    </fill>
    <fill>
      <patternFill patternType="solid">
        <fgColor theme="9" tint="0.79998168889431442"/>
        <bgColor indexed="64"/>
      </patternFill>
    </fill>
    <fill>
      <patternFill patternType="solid">
        <fgColor rgb="FFFF6600"/>
        <bgColor rgb="FF000000"/>
      </patternFill>
    </fill>
    <fill>
      <patternFill patternType="solid">
        <fgColor rgb="FFFFFF00"/>
        <bgColor rgb="FF000000"/>
      </patternFill>
    </fill>
    <fill>
      <patternFill patternType="solid">
        <fgColor rgb="FFFF0000"/>
        <bgColor rgb="FF000000"/>
      </patternFill>
    </fill>
    <fill>
      <patternFill patternType="solid">
        <fgColor rgb="FFFDE9D9"/>
        <bgColor rgb="FF000000"/>
      </patternFill>
    </fill>
    <fill>
      <patternFill patternType="solid">
        <fgColor theme="6"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rgb="FF92D05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0070C0"/>
        <bgColor indexed="64"/>
      </patternFill>
    </fill>
    <fill>
      <patternFill patternType="solid">
        <fgColor rgb="FFC00000"/>
        <bgColor indexed="64"/>
      </patternFill>
    </fill>
    <fill>
      <patternFill patternType="solid">
        <fgColor theme="9" tint="0.59999389629810485"/>
        <bgColor indexed="64"/>
      </patternFill>
    </fill>
  </fills>
  <borders count="8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indexed="8"/>
      </left>
      <right/>
      <top style="thin">
        <color indexed="8"/>
      </top>
      <bottom/>
      <diagonal/>
    </border>
    <border>
      <left style="thin">
        <color indexed="8"/>
      </left>
      <right/>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rgb="FF000000"/>
      </left>
      <right style="thin">
        <color rgb="FF000000"/>
      </right>
      <top/>
      <bottom style="thin">
        <color rgb="FF000000"/>
      </bottom>
      <diagonal/>
    </border>
    <border>
      <left style="thin">
        <color auto="1"/>
      </left>
      <right/>
      <top/>
      <bottom style="thin">
        <color auto="1"/>
      </bottom>
      <diagonal/>
    </border>
    <border>
      <left style="medium">
        <color auto="1"/>
      </left>
      <right/>
      <top style="medium">
        <color auto="1"/>
      </top>
      <bottom/>
      <diagonal/>
    </border>
    <border>
      <left/>
      <right style="thin">
        <color auto="1"/>
      </right>
      <top style="thin">
        <color auto="1"/>
      </top>
      <bottom style="medium">
        <color auto="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auto="1"/>
      </top>
      <bottom style="thin">
        <color auto="1"/>
      </bottom>
      <diagonal/>
    </border>
    <border>
      <left style="thin">
        <color auto="1"/>
      </left>
      <right style="thin">
        <color auto="1"/>
      </right>
      <top/>
      <bottom style="medium">
        <color auto="1"/>
      </bottom>
      <diagonal/>
    </border>
    <border>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bottom style="thin">
        <color auto="1"/>
      </bottom>
      <diagonal/>
    </border>
    <border>
      <left style="thick">
        <color rgb="FF000000"/>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top style="thick">
        <color rgb="FF000000"/>
      </top>
      <bottom style="thin">
        <color rgb="FF000000"/>
      </bottom>
      <diagonal/>
    </border>
    <border>
      <left/>
      <right style="thick">
        <color rgb="FF000000"/>
      </right>
      <top style="thick">
        <color rgb="FF000000"/>
      </top>
      <bottom/>
      <diagonal/>
    </border>
    <border>
      <left style="thick">
        <color rgb="FF000000"/>
      </left>
      <right style="thin">
        <color rgb="FF000000"/>
      </right>
      <top style="thick">
        <color rgb="FF000000"/>
      </top>
      <bottom/>
      <diagonal/>
    </border>
    <border>
      <left style="thin">
        <color rgb="FF000000"/>
      </left>
      <right style="thin">
        <color rgb="FF000000"/>
      </right>
      <top style="thick">
        <color rgb="FF000000"/>
      </top>
      <bottom/>
      <diagonal/>
    </border>
    <border>
      <left style="thin">
        <color rgb="FF000000"/>
      </left>
      <right style="thick">
        <color rgb="FF000000"/>
      </right>
      <top style="thick">
        <color rgb="FF000000"/>
      </top>
      <bottom/>
      <diagonal/>
    </border>
    <border>
      <left style="thin">
        <color rgb="FF000000"/>
      </left>
      <right/>
      <top/>
      <bottom/>
      <diagonal/>
    </border>
    <border>
      <left style="thick">
        <color rgb="FF000000"/>
      </left>
      <right/>
      <top/>
      <bottom/>
      <diagonal/>
    </border>
    <border>
      <left/>
      <right style="thick">
        <color rgb="FF000000"/>
      </right>
      <top/>
      <bottom/>
      <diagonal/>
    </border>
    <border>
      <left style="thick">
        <color rgb="FF000000"/>
      </left>
      <right style="thin">
        <color rgb="FF000000"/>
      </right>
      <top/>
      <bottom/>
      <diagonal/>
    </border>
    <border>
      <left style="thin">
        <color rgb="FF000000"/>
      </left>
      <right style="thin">
        <color rgb="FF000000"/>
      </right>
      <top/>
      <bottom/>
      <diagonal/>
    </border>
    <border>
      <left style="thin">
        <color rgb="FF000000"/>
      </left>
      <right style="thick">
        <color rgb="FF000000"/>
      </right>
      <top/>
      <bottom/>
      <diagonal/>
    </border>
    <border>
      <left style="thick">
        <color rgb="FF000000"/>
      </left>
      <right/>
      <top/>
      <bottom style="thin">
        <color rgb="FF000000"/>
      </bottom>
      <diagonal/>
    </border>
    <border>
      <left/>
      <right style="thick">
        <color rgb="FF000000"/>
      </right>
      <top/>
      <bottom style="thin">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top/>
      <bottom style="thick">
        <color rgb="FF000000"/>
      </bottom>
      <diagonal/>
    </border>
    <border>
      <left/>
      <right style="thick">
        <color rgb="FF000000"/>
      </right>
      <top/>
      <bottom style="thick">
        <color rgb="FF000000"/>
      </bottom>
      <diagonal/>
    </border>
    <border>
      <left style="thick">
        <color rgb="FF000000"/>
      </left>
      <right style="thin">
        <color rgb="FF000000"/>
      </right>
      <top/>
      <bottom style="thick">
        <color rgb="FF000000"/>
      </bottom>
      <diagonal/>
    </border>
    <border>
      <left style="thin">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right/>
      <top/>
      <bottom style="thick">
        <color rgb="FF000000"/>
      </bottom>
      <diagonal/>
    </border>
    <border>
      <left style="thick">
        <color rgb="FF000000"/>
      </left>
      <right style="thick">
        <color rgb="FF000000"/>
      </right>
      <top style="thick">
        <color rgb="FF000000"/>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n">
        <color auto="1"/>
      </bottom>
      <diagonal/>
    </border>
    <border>
      <left style="thick">
        <color rgb="FF000000"/>
      </left>
      <right style="thin">
        <color rgb="FF000000"/>
      </right>
      <top/>
      <bottom style="thin">
        <color auto="1"/>
      </bottom>
      <diagonal/>
    </border>
    <border>
      <left style="thin">
        <color rgb="FF000000"/>
      </left>
      <right style="thin">
        <color rgb="FF000000"/>
      </right>
      <top/>
      <bottom style="thin">
        <color auto="1"/>
      </bottom>
      <diagonal/>
    </border>
    <border>
      <left/>
      <right style="thick">
        <color rgb="FF000000"/>
      </right>
      <top/>
      <bottom style="thin">
        <color auto="1"/>
      </bottom>
      <diagonal/>
    </border>
    <border>
      <left style="thick">
        <color rgb="FF000000"/>
      </left>
      <right style="thick">
        <color rgb="FF000000"/>
      </right>
      <top style="thin">
        <color auto="1"/>
      </top>
      <bottom/>
      <diagonal/>
    </border>
    <border>
      <left style="thick">
        <color rgb="FF000000"/>
      </left>
      <right style="thin">
        <color rgb="FF000000"/>
      </right>
      <top style="thin">
        <color auto="1"/>
      </top>
      <bottom/>
      <diagonal/>
    </border>
    <border>
      <left style="thin">
        <color rgb="FF000000"/>
      </left>
      <right style="thin">
        <color rgb="FF000000"/>
      </right>
      <top style="thin">
        <color auto="1"/>
      </top>
      <bottom/>
      <diagonal/>
    </border>
    <border>
      <left/>
      <right style="thick">
        <color rgb="FF000000"/>
      </right>
      <top style="thin">
        <color auto="1"/>
      </top>
      <bottom/>
      <diagonal/>
    </border>
    <border>
      <left style="thick">
        <color rgb="FF000000"/>
      </left>
      <right style="thick">
        <color rgb="FF000000"/>
      </right>
      <top/>
      <bottom style="thick">
        <color rgb="FF000000"/>
      </bottom>
      <diagonal/>
    </border>
    <border>
      <left style="thin">
        <color rgb="FF000000"/>
      </left>
      <right/>
      <top style="thick">
        <color rgb="FF000000"/>
      </top>
      <bottom style="thick">
        <color rgb="FF000000"/>
      </bottom>
      <diagonal/>
    </border>
    <border>
      <left style="thin">
        <color rgb="FF000000"/>
      </left>
      <right/>
      <top style="thick">
        <color rgb="FF000000"/>
      </top>
      <bottom/>
      <diagonal/>
    </border>
    <border>
      <left style="thin">
        <color rgb="FF000000"/>
      </left>
      <right/>
      <top/>
      <bottom style="thin">
        <color auto="1"/>
      </bottom>
      <diagonal/>
    </border>
    <border>
      <left style="thin">
        <color rgb="FF000000"/>
      </left>
      <right/>
      <top style="thin">
        <color auto="1"/>
      </top>
      <bottom/>
      <diagonal/>
    </border>
    <border>
      <left style="thin">
        <color rgb="FF000000"/>
      </left>
      <right/>
      <top/>
      <bottom style="thick">
        <color rgb="FF000000"/>
      </bottom>
      <diagonal/>
    </border>
    <border>
      <left style="thick">
        <color rgb="FF000000"/>
      </left>
      <right/>
      <top style="thick">
        <color rgb="FF000000"/>
      </top>
      <bottom/>
      <diagonal/>
    </border>
    <border>
      <left/>
      <right/>
      <top style="thick">
        <color rgb="FF000000"/>
      </top>
      <bottom/>
      <diagonal/>
    </border>
    <border>
      <left style="thin">
        <color rgb="FF000000"/>
      </left>
      <right style="thin">
        <color rgb="FF000000"/>
      </right>
      <top/>
      <bottom style="medium">
        <color auto="1"/>
      </bottom>
      <diagonal/>
    </border>
    <border>
      <left style="medium">
        <color auto="1"/>
      </left>
      <right/>
      <top/>
      <bottom style="thin">
        <color auto="1"/>
      </bottom>
      <diagonal/>
    </border>
    <border>
      <left style="thin">
        <color auto="1"/>
      </left>
      <right/>
      <top/>
      <bottom/>
      <diagonal/>
    </border>
    <border>
      <left/>
      <right/>
      <top/>
      <bottom style="medium">
        <color auto="1"/>
      </bottom>
      <diagonal/>
    </border>
    <border>
      <left style="thin">
        <color theme="0" tint="-0.249977111117893"/>
      </left>
      <right style="thin">
        <color auto="1"/>
      </right>
      <top style="thin">
        <color theme="0" tint="-0.249977111117893"/>
      </top>
      <bottom style="thin">
        <color theme="0" tint="-0.249977111117893"/>
      </bottom>
      <diagonal/>
    </border>
    <border>
      <left style="thin">
        <color auto="1"/>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165">
    <xf numFmtId="0" fontId="0" fillId="0" borderId="0"/>
    <xf numFmtId="9" fontId="4" fillId="0" borderId="0" applyFont="0" applyFill="0" applyBorder="0" applyAlignment="0" applyProtection="0"/>
    <xf numFmtId="165" fontId="7" fillId="0" borderId="0"/>
    <xf numFmtId="164" fontId="4" fillId="0" borderId="0" applyFon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5"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3"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2"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cellStyleXfs>
  <cellXfs count="732">
    <xf numFmtId="0" fontId="0" fillId="0" borderId="0" xfId="0"/>
    <xf numFmtId="0" fontId="9" fillId="0" borderId="0" xfId="0" applyFont="1"/>
    <xf numFmtId="0" fontId="0" fillId="0" borderId="0" xfId="0" applyAlignment="1">
      <alignment horizontal="center"/>
    </xf>
    <xf numFmtId="0" fontId="0" fillId="0" borderId="0" xfId="0" applyBorder="1"/>
    <xf numFmtId="165" fontId="12" fillId="3" borderId="1" xfId="2" applyFont="1" applyFill="1" applyBorder="1" applyAlignment="1">
      <alignment horizontal="center" vertical="center"/>
    </xf>
    <xf numFmtId="0" fontId="0" fillId="0" borderId="0" xfId="0" applyFill="1"/>
    <xf numFmtId="0" fontId="0" fillId="0" borderId="0" xfId="0" applyFill="1" applyAlignment="1">
      <alignment horizontal="center"/>
    </xf>
    <xf numFmtId="0" fontId="8" fillId="0" borderId="0" xfId="0" applyFont="1" applyFill="1" applyAlignment="1">
      <alignment horizontal="left"/>
    </xf>
    <xf numFmtId="0" fontId="0" fillId="0" borderId="0" xfId="0" applyAlignment="1">
      <alignment vertical="center"/>
    </xf>
    <xf numFmtId="0" fontId="5" fillId="0" borderId="0" xfId="98"/>
    <xf numFmtId="0" fontId="5" fillId="0" borderId="0" xfId="98" applyAlignment="1">
      <alignment wrapText="1"/>
    </xf>
    <xf numFmtId="0" fontId="5" fillId="0" borderId="6" xfId="98" applyBorder="1" applyAlignment="1">
      <alignment wrapText="1"/>
    </xf>
    <xf numFmtId="0" fontId="5" fillId="0" borderId="7" xfId="98" applyBorder="1" applyAlignment="1">
      <alignment wrapText="1"/>
    </xf>
    <xf numFmtId="0" fontId="16" fillId="0" borderId="0" xfId="98" applyFont="1" applyAlignment="1">
      <alignment wrapText="1"/>
    </xf>
    <xf numFmtId="0" fontId="16" fillId="0" borderId="6" xfId="98" applyFont="1" applyBorder="1" applyAlignment="1">
      <alignment wrapText="1"/>
    </xf>
    <xf numFmtId="0" fontId="5" fillId="0" borderId="9" xfId="98" applyBorder="1"/>
    <xf numFmtId="0" fontId="16" fillId="13" borderId="6" xfId="98" applyFont="1" applyFill="1" applyBorder="1" applyAlignment="1">
      <alignment wrapText="1"/>
    </xf>
    <xf numFmtId="0" fontId="5" fillId="0" borderId="9" xfId="98" applyNumberFormat="1" applyBorder="1"/>
    <xf numFmtId="0" fontId="16" fillId="0" borderId="7" xfId="98" applyFont="1" applyBorder="1" applyAlignment="1">
      <alignment wrapText="1"/>
    </xf>
    <xf numFmtId="0" fontId="5" fillId="0" borderId="10" xfId="98" applyNumberFormat="1" applyBorder="1"/>
    <xf numFmtId="0" fontId="16" fillId="6" borderId="7" xfId="98" applyFont="1" applyFill="1" applyBorder="1" applyAlignment="1">
      <alignment wrapText="1"/>
    </xf>
    <xf numFmtId="0" fontId="5" fillId="6" borderId="10" xfId="98" applyNumberFormat="1" applyFill="1" applyBorder="1"/>
    <xf numFmtId="0" fontId="16" fillId="13" borderId="8" xfId="98" applyFont="1" applyFill="1" applyBorder="1" applyAlignment="1">
      <alignment wrapText="1"/>
    </xf>
    <xf numFmtId="0" fontId="5" fillId="13" borderId="11" xfId="98" applyNumberFormat="1" applyFill="1" applyBorder="1"/>
    <xf numFmtId="0" fontId="16" fillId="5" borderId="6" xfId="98" applyFont="1" applyFill="1" applyBorder="1" applyAlignment="1">
      <alignment wrapText="1"/>
    </xf>
    <xf numFmtId="0" fontId="5" fillId="5" borderId="9" xfId="98" applyNumberFormat="1" applyFill="1" applyBorder="1"/>
    <xf numFmtId="0" fontId="16" fillId="5" borderId="7" xfId="98" applyFont="1" applyFill="1" applyBorder="1" applyAlignment="1">
      <alignment wrapText="1"/>
    </xf>
    <xf numFmtId="0" fontId="5" fillId="5" borderId="10" xfId="98" applyNumberFormat="1" applyFill="1" applyBorder="1"/>
    <xf numFmtId="0" fontId="5" fillId="13" borderId="6" xfId="98" applyFill="1" applyBorder="1" applyAlignment="1">
      <alignment wrapText="1"/>
    </xf>
    <xf numFmtId="0" fontId="5" fillId="6" borderId="7" xfId="98" applyFill="1" applyBorder="1" applyAlignment="1">
      <alignment wrapText="1"/>
    </xf>
    <xf numFmtId="0" fontId="5" fillId="5" borderId="7" xfId="98" applyFill="1" applyBorder="1" applyAlignment="1">
      <alignment wrapText="1"/>
    </xf>
    <xf numFmtId="0" fontId="5" fillId="13" borderId="8" xfId="98" applyFill="1" applyBorder="1" applyAlignment="1">
      <alignment wrapText="1"/>
    </xf>
    <xf numFmtId="0" fontId="5" fillId="5" borderId="6" xfId="98" applyFill="1" applyBorder="1" applyAlignment="1">
      <alignment wrapText="1"/>
    </xf>
    <xf numFmtId="0" fontId="5" fillId="6" borderId="6" xfId="98" applyFill="1" applyBorder="1" applyAlignment="1">
      <alignment wrapText="1"/>
    </xf>
    <xf numFmtId="0" fontId="5" fillId="6" borderId="9" xfId="98" applyNumberFormat="1" applyFill="1" applyBorder="1"/>
    <xf numFmtId="0" fontId="5" fillId="13" borderId="6" xfId="98" applyFont="1" applyFill="1" applyBorder="1" applyAlignment="1">
      <alignment wrapText="1"/>
    </xf>
    <xf numFmtId="0" fontId="5" fillId="13" borderId="9" xfId="98" applyFill="1" applyBorder="1"/>
    <xf numFmtId="0" fontId="5" fillId="0" borderId="0" xfId="98" applyFill="1" applyBorder="1" applyAlignment="1">
      <alignment wrapText="1"/>
    </xf>
    <xf numFmtId="0" fontId="5" fillId="0" borderId="0" xfId="98" applyNumberFormat="1" applyFill="1" applyBorder="1"/>
    <xf numFmtId="0" fontId="6" fillId="13" borderId="6" xfId="98" applyFont="1" applyFill="1" applyBorder="1" applyAlignment="1">
      <alignment wrapText="1"/>
    </xf>
    <xf numFmtId="14" fontId="5" fillId="5" borderId="7" xfId="98" applyNumberFormat="1" applyFill="1" applyBorder="1" applyAlignment="1">
      <alignment wrapText="1"/>
    </xf>
    <xf numFmtId="0" fontId="0" fillId="0" borderId="0" xfId="0" pivotButton="1"/>
    <xf numFmtId="0" fontId="0" fillId="0" borderId="0" xfId="0" applyAlignment="1">
      <alignment horizontal="left"/>
    </xf>
    <xf numFmtId="0" fontId="0" fillId="0" borderId="0" xfId="0" applyNumberFormat="1"/>
    <xf numFmtId="0" fontId="5" fillId="12" borderId="0" xfId="98" applyFill="1"/>
    <xf numFmtId="0" fontId="5" fillId="18" borderId="0" xfId="0" applyFont="1" applyFill="1"/>
    <xf numFmtId="0" fontId="0" fillId="0" borderId="0" xfId="0" applyAlignment="1"/>
    <xf numFmtId="0" fontId="0" fillId="0" borderId="0" xfId="0" applyNumberFormat="1" applyAlignment="1">
      <alignment horizontal="center"/>
    </xf>
    <xf numFmtId="0" fontId="0" fillId="0" borderId="0" xfId="0" applyAlignment="1">
      <alignment wrapText="1"/>
    </xf>
    <xf numFmtId="0" fontId="16" fillId="0" borderId="1" xfId="0" applyNumberFormat="1" applyFont="1" applyFill="1" applyBorder="1" applyAlignment="1" applyProtection="1">
      <alignment horizontal="center" vertical="top"/>
    </xf>
    <xf numFmtId="3" fontId="16" fillId="0" borderId="1" xfId="0" applyNumberFormat="1" applyFont="1" applyFill="1" applyBorder="1" applyAlignment="1" applyProtection="1">
      <alignment horizontal="center" vertical="top"/>
    </xf>
    <xf numFmtId="0" fontId="16" fillId="0" borderId="1" xfId="0" applyNumberFormat="1" applyFont="1" applyFill="1" applyBorder="1" applyAlignment="1" applyProtection="1">
      <alignment horizontal="center" vertical="top" wrapText="1"/>
    </xf>
    <xf numFmtId="3" fontId="16" fillId="0" borderId="1" xfId="0" applyNumberFormat="1" applyFont="1" applyFill="1" applyBorder="1" applyAlignment="1" applyProtection="1">
      <alignment horizontal="center" vertical="top" wrapText="1"/>
    </xf>
    <xf numFmtId="0" fontId="16" fillId="0" borderId="1" xfId="98" applyFont="1" applyFill="1" applyBorder="1"/>
    <xf numFmtId="0" fontId="12" fillId="0" borderId="1" xfId="0" applyFont="1" applyBorder="1" applyAlignment="1">
      <alignment horizontal="center"/>
    </xf>
    <xf numFmtId="168" fontId="12" fillId="21" borderId="1" xfId="0" applyNumberFormat="1" applyFont="1" applyFill="1" applyBorder="1" applyAlignment="1">
      <alignment horizontal="center" vertical="center"/>
    </xf>
    <xf numFmtId="169" fontId="12" fillId="21" borderId="1" xfId="0" applyNumberFormat="1" applyFont="1" applyFill="1" applyBorder="1" applyAlignment="1">
      <alignment horizontal="center" vertical="center"/>
    </xf>
    <xf numFmtId="0" fontId="16" fillId="0" borderId="1" xfId="98" applyFont="1" applyBorder="1" applyAlignment="1">
      <alignment horizontal="center"/>
    </xf>
    <xf numFmtId="0" fontId="13" fillId="0" borderId="1" xfId="0" applyFont="1" applyBorder="1" applyAlignment="1">
      <alignment horizontal="center"/>
    </xf>
    <xf numFmtId="0" fontId="22" fillId="0" borderId="0" xfId="0" applyFont="1" applyFill="1" applyBorder="1"/>
    <xf numFmtId="165" fontId="12" fillId="22" borderId="1" xfId="2" applyFont="1" applyFill="1" applyBorder="1" applyAlignment="1">
      <alignment horizontal="center" vertical="center"/>
    </xf>
    <xf numFmtId="0" fontId="16" fillId="14" borderId="1" xfId="0" applyNumberFormat="1" applyFont="1" applyFill="1" applyBorder="1" applyAlignment="1" applyProtection="1">
      <alignment horizontal="center" vertical="top"/>
    </xf>
    <xf numFmtId="0" fontId="12" fillId="14" borderId="1" xfId="0" applyFont="1" applyFill="1" applyBorder="1" applyAlignment="1">
      <alignment horizontal="center"/>
    </xf>
    <xf numFmtId="168" fontId="12" fillId="23" borderId="1" xfId="0" applyNumberFormat="1" applyFont="1" applyFill="1" applyBorder="1" applyAlignment="1">
      <alignment horizontal="center" vertical="center"/>
    </xf>
    <xf numFmtId="169" fontId="12" fillId="23" borderId="1" xfId="0" applyNumberFormat="1" applyFont="1" applyFill="1" applyBorder="1" applyAlignment="1">
      <alignment horizontal="center" vertical="center"/>
    </xf>
    <xf numFmtId="0" fontId="16" fillId="14" borderId="1" xfId="98" applyFont="1" applyFill="1" applyBorder="1"/>
    <xf numFmtId="0" fontId="13" fillId="14" borderId="1" xfId="0" applyFont="1" applyFill="1" applyBorder="1" applyAlignment="1">
      <alignment horizontal="center"/>
    </xf>
    <xf numFmtId="0" fontId="16" fillId="5" borderId="1" xfId="0" applyNumberFormat="1" applyFont="1" applyFill="1" applyBorder="1" applyAlignment="1" applyProtection="1">
      <alignment horizontal="center" vertical="top"/>
    </xf>
    <xf numFmtId="0" fontId="0" fillId="0" borderId="0" xfId="0" applyAlignment="1">
      <alignment horizontal="left" vertical="center"/>
    </xf>
    <xf numFmtId="49" fontId="11" fillId="0" borderId="3" xfId="0" applyNumberFormat="1" applyFont="1" applyFill="1" applyBorder="1" applyAlignment="1" applyProtection="1">
      <alignment vertical="center"/>
    </xf>
    <xf numFmtId="49" fontId="11" fillId="0" borderId="3" xfId="0" applyNumberFormat="1" applyFont="1" applyFill="1" applyBorder="1" applyAlignment="1" applyProtection="1">
      <alignment vertical="center" wrapText="1"/>
    </xf>
    <xf numFmtId="49" fontId="11" fillId="6" borderId="3" xfId="0" applyNumberFormat="1" applyFont="1" applyFill="1" applyBorder="1" applyAlignment="1" applyProtection="1">
      <alignment vertical="center"/>
    </xf>
    <xf numFmtId="49" fontId="11" fillId="6" borderId="3" xfId="0" applyNumberFormat="1" applyFont="1" applyFill="1" applyBorder="1" applyAlignment="1" applyProtection="1">
      <alignment vertical="center" wrapText="1"/>
    </xf>
    <xf numFmtId="49" fontId="11" fillId="14" borderId="3" xfId="0" applyNumberFormat="1" applyFont="1" applyFill="1" applyBorder="1" applyAlignment="1" applyProtection="1">
      <alignment vertical="center"/>
    </xf>
    <xf numFmtId="49" fontId="11" fillId="5" borderId="3" xfId="0" applyNumberFormat="1" applyFont="1" applyFill="1" applyBorder="1" applyAlignment="1" applyProtection="1">
      <alignment vertical="center"/>
    </xf>
    <xf numFmtId="49" fontId="23" fillId="0" borderId="3" xfId="0" applyNumberFormat="1" applyFont="1" applyFill="1" applyBorder="1" applyAlignment="1" applyProtection="1">
      <alignment vertical="center"/>
    </xf>
    <xf numFmtId="49" fontId="11" fillId="4" borderId="3" xfId="0" applyNumberFormat="1" applyFont="1" applyFill="1" applyBorder="1" applyAlignment="1" applyProtection="1">
      <alignment vertical="center"/>
    </xf>
    <xf numFmtId="0" fontId="16" fillId="0" borderId="5" xfId="0" applyNumberFormat="1" applyFont="1" applyFill="1" applyBorder="1" applyAlignment="1" applyProtection="1">
      <alignment horizontal="center" vertical="top"/>
    </xf>
    <xf numFmtId="0" fontId="13" fillId="0" borderId="12" xfId="0" applyNumberFormat="1" applyFont="1" applyBorder="1"/>
    <xf numFmtId="0" fontId="13" fillId="14" borderId="12" xfId="0" applyNumberFormat="1" applyFont="1" applyFill="1" applyBorder="1"/>
    <xf numFmtId="0" fontId="16" fillId="0" borderId="12" xfId="98" applyFont="1" applyFill="1" applyBorder="1"/>
    <xf numFmtId="0" fontId="16" fillId="0" borderId="13" xfId="98" applyFont="1" applyFill="1" applyBorder="1"/>
    <xf numFmtId="0" fontId="16" fillId="14" borderId="12" xfId="98" applyFont="1" applyFill="1" applyBorder="1"/>
    <xf numFmtId="0" fontId="16" fillId="14" borderId="13" xfId="98" applyFont="1" applyFill="1" applyBorder="1"/>
    <xf numFmtId="0" fontId="16" fillId="0" borderId="13" xfId="0" applyFont="1" applyBorder="1"/>
    <xf numFmtId="0" fontId="16" fillId="0" borderId="12" xfId="0" applyFont="1" applyBorder="1"/>
    <xf numFmtId="165" fontId="12" fillId="25" borderId="1" xfId="2" applyFont="1" applyFill="1" applyBorder="1" applyAlignment="1">
      <alignment horizontal="center" vertical="center"/>
    </xf>
    <xf numFmtId="0" fontId="12" fillId="5" borderId="1" xfId="0" applyFont="1" applyFill="1" applyBorder="1" applyAlignment="1">
      <alignment horizontal="center"/>
    </xf>
    <xf numFmtId="168" fontId="12" fillId="26" borderId="1" xfId="0" applyNumberFormat="1" applyFont="1" applyFill="1" applyBorder="1" applyAlignment="1">
      <alignment horizontal="center" vertical="center"/>
    </xf>
    <xf numFmtId="169" fontId="12" fillId="26" borderId="1" xfId="0" applyNumberFormat="1" applyFont="1" applyFill="1" applyBorder="1" applyAlignment="1">
      <alignment horizontal="center" vertical="center"/>
    </xf>
    <xf numFmtId="0" fontId="13" fillId="5" borderId="12" xfId="0" applyNumberFormat="1" applyFont="1" applyFill="1" applyBorder="1"/>
    <xf numFmtId="0" fontId="16" fillId="5" borderId="1" xfId="98" applyFont="1" applyFill="1" applyBorder="1"/>
    <xf numFmtId="0" fontId="16" fillId="5" borderId="13" xfId="98" applyFont="1" applyFill="1" applyBorder="1"/>
    <xf numFmtId="0" fontId="13" fillId="5" borderId="1" xfId="0" applyFont="1" applyFill="1" applyBorder="1" applyAlignment="1">
      <alignment horizontal="center"/>
    </xf>
    <xf numFmtId="1" fontId="16" fillId="0" borderId="1" xfId="0" applyNumberFormat="1" applyFont="1" applyFill="1" applyBorder="1" applyAlignment="1" applyProtection="1">
      <alignment horizontal="center" vertical="top"/>
    </xf>
    <xf numFmtId="0" fontId="13" fillId="0" borderId="1" xfId="0" applyNumberFormat="1" applyFont="1" applyFill="1" applyBorder="1" applyAlignment="1">
      <alignment horizontal="center"/>
    </xf>
    <xf numFmtId="0" fontId="12" fillId="0" borderId="4" xfId="0" applyFont="1" applyBorder="1" applyAlignment="1">
      <alignment horizontal="center"/>
    </xf>
    <xf numFmtId="0" fontId="12" fillId="14" borderId="4" xfId="0" applyFont="1" applyFill="1" applyBorder="1" applyAlignment="1">
      <alignment horizontal="center"/>
    </xf>
    <xf numFmtId="0" fontId="12" fillId="5" borderId="4" xfId="0" applyFont="1" applyFill="1" applyBorder="1" applyAlignment="1">
      <alignment horizontal="center"/>
    </xf>
    <xf numFmtId="0" fontId="0" fillId="0" borderId="0" xfId="0" applyAlignment="1">
      <alignment horizontal="left" vertical="center" wrapText="1"/>
    </xf>
    <xf numFmtId="0" fontId="24" fillId="0" borderId="1" xfId="0" applyFont="1" applyFill="1" applyBorder="1" applyAlignment="1">
      <alignment horizontal="left" vertical="center"/>
    </xf>
    <xf numFmtId="0" fontId="9" fillId="0" borderId="0" xfId="0" applyFont="1" applyAlignment="1">
      <alignment horizontal="left" vertical="center"/>
    </xf>
    <xf numFmtId="0" fontId="24" fillId="0" borderId="0" xfId="0" applyFont="1" applyFill="1" applyBorder="1" applyAlignment="1">
      <alignment horizontal="left" vertical="center"/>
    </xf>
    <xf numFmtId="0" fontId="17" fillId="0" borderId="0" xfId="0" applyFont="1" applyAlignment="1">
      <alignment horizontal="left" vertical="center"/>
    </xf>
    <xf numFmtId="0" fontId="19" fillId="0" borderId="0" xfId="98" applyFont="1" applyFill="1" applyBorder="1" applyAlignment="1">
      <alignment horizontal="left" vertical="center"/>
    </xf>
    <xf numFmtId="0" fontId="18" fillId="0" borderId="0" xfId="0" applyFont="1" applyAlignment="1">
      <alignment horizontal="left" vertical="center"/>
    </xf>
    <xf numFmtId="0" fontId="25" fillId="0" borderId="1" xfId="0" applyFont="1" applyFill="1" applyBorder="1" applyAlignment="1">
      <alignment horizontal="left" vertical="center"/>
    </xf>
    <xf numFmtId="0" fontId="24" fillId="6" borderId="1" xfId="0" applyFont="1" applyFill="1" applyBorder="1" applyAlignment="1">
      <alignment horizontal="left" vertical="center"/>
    </xf>
    <xf numFmtId="0" fontId="0" fillId="0" borderId="0" xfId="0" applyFont="1" applyAlignment="1">
      <alignment vertical="center"/>
    </xf>
    <xf numFmtId="0" fontId="26" fillId="0" borderId="0" xfId="0" applyFont="1" applyAlignment="1">
      <alignment vertical="center"/>
    </xf>
    <xf numFmtId="0" fontId="26" fillId="0" borderId="0" xfId="0" applyFont="1" applyAlignment="1">
      <alignment horizontal="left" vertical="center"/>
    </xf>
    <xf numFmtId="0" fontId="27" fillId="0" borderId="0" xfId="0" applyFont="1" applyAlignment="1">
      <alignment horizontal="left" vertical="center"/>
    </xf>
    <xf numFmtId="0" fontId="29" fillId="13" borderId="20" xfId="0" applyFont="1" applyFill="1" applyBorder="1" applyAlignment="1">
      <alignment horizontal="left" vertical="center" wrapText="1"/>
    </xf>
    <xf numFmtId="167" fontId="21" fillId="11" borderId="18" xfId="0" applyNumberFormat="1" applyFont="1" applyFill="1" applyBorder="1" applyAlignment="1">
      <alignment horizontal="left"/>
    </xf>
    <xf numFmtId="0" fontId="24" fillId="0" borderId="1" xfId="0" applyFont="1" applyFill="1" applyBorder="1" applyAlignment="1">
      <alignment horizontal="center" vertical="center"/>
    </xf>
    <xf numFmtId="167" fontId="21" fillId="27" borderId="18" xfId="0" applyNumberFormat="1" applyFont="1" applyFill="1" applyBorder="1" applyAlignment="1">
      <alignment horizontal="left"/>
    </xf>
    <xf numFmtId="0" fontId="31" fillId="0" borderId="1" xfId="0" applyFont="1" applyFill="1" applyBorder="1" applyAlignment="1">
      <alignment horizontal="left" vertical="center"/>
    </xf>
    <xf numFmtId="0" fontId="25" fillId="0" borderId="0" xfId="0" applyFont="1" applyFill="1" applyBorder="1" applyAlignment="1">
      <alignment horizontal="left" vertical="center"/>
    </xf>
    <xf numFmtId="167" fontId="21" fillId="30" borderId="18" xfId="0" applyNumberFormat="1" applyFont="1" applyFill="1" applyBorder="1" applyAlignment="1">
      <alignment horizontal="left"/>
    </xf>
    <xf numFmtId="0" fontId="29" fillId="13" borderId="21" xfId="0" applyFont="1" applyFill="1" applyBorder="1" applyAlignment="1">
      <alignment horizontal="left" vertical="center" wrapText="1"/>
    </xf>
    <xf numFmtId="0" fontId="31" fillId="0" borderId="4" xfId="0" applyFont="1" applyFill="1" applyBorder="1" applyAlignment="1">
      <alignment horizontal="left" vertical="center"/>
    </xf>
    <xf numFmtId="0" fontId="24" fillId="0" borderId="4" xfId="0" applyFont="1" applyFill="1" applyBorder="1" applyAlignment="1">
      <alignment horizontal="left" vertical="center"/>
    </xf>
    <xf numFmtId="167" fontId="21" fillId="17" borderId="1" xfId="0" applyNumberFormat="1" applyFont="1" applyFill="1" applyBorder="1" applyAlignment="1">
      <alignment horizontal="left"/>
    </xf>
    <xf numFmtId="167" fontId="21" fillId="27" borderId="1" xfId="0" applyNumberFormat="1" applyFont="1" applyFill="1" applyBorder="1" applyAlignment="1">
      <alignment horizontal="left"/>
    </xf>
    <xf numFmtId="167" fontId="21" fillId="30" borderId="1" xfId="0" applyNumberFormat="1" applyFont="1" applyFill="1" applyBorder="1" applyAlignment="1">
      <alignment horizontal="left"/>
    </xf>
    <xf numFmtId="167" fontId="21" fillId="20" borderId="1" xfId="0" applyNumberFormat="1" applyFont="1" applyFill="1" applyBorder="1" applyAlignment="1">
      <alignment horizontal="left"/>
    </xf>
    <xf numFmtId="167" fontId="21" fillId="29" borderId="1" xfId="0" applyNumberFormat="1" applyFont="1" applyFill="1" applyBorder="1" applyAlignment="1">
      <alignment horizontal="left"/>
    </xf>
    <xf numFmtId="167" fontId="30" fillId="28" borderId="1" xfId="0" applyNumberFormat="1" applyFont="1" applyFill="1" applyBorder="1" applyAlignment="1">
      <alignment horizontal="left"/>
    </xf>
    <xf numFmtId="0" fontId="19" fillId="0" borderId="1" xfId="0" applyFont="1" applyBorder="1" applyAlignment="1">
      <alignment horizontal="left" vertical="center"/>
    </xf>
    <xf numFmtId="0" fontId="19" fillId="0" borderId="1" xfId="98" applyFont="1" applyFill="1" applyBorder="1" applyAlignment="1">
      <alignment horizontal="left" vertical="center"/>
    </xf>
    <xf numFmtId="0" fontId="9" fillId="5" borderId="0" xfId="0" applyFont="1" applyFill="1" applyAlignment="1">
      <alignment horizontal="left" vertical="center"/>
    </xf>
    <xf numFmtId="0" fontId="32" fillId="15" borderId="0" xfId="0" applyFont="1" applyFill="1" applyAlignment="1">
      <alignment horizontal="center" vertical="center"/>
    </xf>
    <xf numFmtId="167" fontId="21" fillId="17" borderId="1" xfId="0" applyNumberFormat="1" applyFont="1" applyFill="1" applyBorder="1" applyAlignment="1">
      <alignment horizontal="center" shrinkToFit="1"/>
    </xf>
    <xf numFmtId="167" fontId="21" fillId="27" borderId="1" xfId="0" applyNumberFormat="1" applyFont="1" applyFill="1" applyBorder="1" applyAlignment="1">
      <alignment horizontal="center" shrinkToFit="1"/>
    </xf>
    <xf numFmtId="167" fontId="21" fillId="30" borderId="1" xfId="0" applyNumberFormat="1" applyFont="1" applyFill="1" applyBorder="1" applyAlignment="1">
      <alignment horizontal="center" shrinkToFit="1"/>
    </xf>
    <xf numFmtId="167" fontId="21" fillId="29" borderId="1" xfId="0" applyNumberFormat="1" applyFont="1" applyFill="1" applyBorder="1" applyAlignment="1">
      <alignment horizontal="center" shrinkToFit="1"/>
    </xf>
    <xf numFmtId="167" fontId="21" fillId="20" borderId="1" xfId="0" applyNumberFormat="1" applyFont="1" applyFill="1" applyBorder="1" applyAlignment="1">
      <alignment horizontal="center" shrinkToFit="1"/>
    </xf>
    <xf numFmtId="0" fontId="19" fillId="0" borderId="1" xfId="98" applyFont="1" applyFill="1" applyBorder="1" applyAlignment="1">
      <alignment horizontal="center" vertical="center" shrinkToFit="1"/>
    </xf>
    <xf numFmtId="0" fontId="25" fillId="0" borderId="4" xfId="0" applyFont="1" applyFill="1" applyBorder="1" applyAlignment="1">
      <alignment horizontal="left" vertical="center"/>
    </xf>
    <xf numFmtId="165" fontId="12" fillId="32" borderId="1" xfId="2" applyFont="1" applyFill="1" applyBorder="1" applyAlignment="1">
      <alignment horizontal="center" vertical="center"/>
    </xf>
    <xf numFmtId="0" fontId="16" fillId="6" borderId="1" xfId="0" applyNumberFormat="1" applyFont="1" applyFill="1" applyBorder="1" applyAlignment="1" applyProtection="1">
      <alignment horizontal="center" vertical="top"/>
    </xf>
    <xf numFmtId="0" fontId="12" fillId="6" borderId="1" xfId="0" applyFont="1" applyFill="1" applyBorder="1" applyAlignment="1">
      <alignment horizontal="center"/>
    </xf>
    <xf numFmtId="1" fontId="16" fillId="6" borderId="1" xfId="0" applyNumberFormat="1" applyFont="1" applyFill="1" applyBorder="1" applyAlignment="1" applyProtection="1">
      <alignment horizontal="center" vertical="top"/>
    </xf>
    <xf numFmtId="0" fontId="13" fillId="6" borderId="12" xfId="0" applyFont="1" applyFill="1" applyBorder="1"/>
    <xf numFmtId="0" fontId="13" fillId="6" borderId="1" xfId="0" applyFont="1" applyFill="1" applyBorder="1"/>
    <xf numFmtId="49" fontId="11" fillId="5" borderId="3" xfId="0" applyNumberFormat="1" applyFont="1" applyFill="1" applyBorder="1" applyAlignment="1" applyProtection="1">
      <alignment vertical="center" wrapText="1"/>
    </xf>
    <xf numFmtId="0" fontId="16" fillId="5" borderId="1" xfId="0" applyNumberFormat="1" applyFont="1" applyFill="1" applyBorder="1" applyAlignment="1" applyProtection="1">
      <alignment horizontal="center" vertical="top" wrapText="1"/>
    </xf>
    <xf numFmtId="1" fontId="16" fillId="5" borderId="1" xfId="0" applyNumberFormat="1" applyFont="1" applyFill="1" applyBorder="1" applyAlignment="1" applyProtection="1">
      <alignment horizontal="center" vertical="top"/>
    </xf>
    <xf numFmtId="0" fontId="12" fillId="0" borderId="2" xfId="0" applyFont="1" applyBorder="1" applyAlignment="1">
      <alignment horizontal="center"/>
    </xf>
    <xf numFmtId="0" fontId="12" fillId="36" borderId="2" xfId="0" applyFont="1" applyFill="1" applyBorder="1" applyAlignment="1">
      <alignment horizontal="center"/>
    </xf>
    <xf numFmtId="0" fontId="12" fillId="38" borderId="2" xfId="0" applyFont="1" applyFill="1" applyBorder="1" applyAlignment="1">
      <alignment horizontal="center"/>
    </xf>
    <xf numFmtId="0" fontId="35" fillId="5" borderId="1" xfId="0" applyFont="1" applyFill="1" applyBorder="1" applyAlignment="1">
      <alignment horizontal="center" vertical="center"/>
    </xf>
    <xf numFmtId="0" fontId="12" fillId="5" borderId="2" xfId="0" applyFont="1" applyFill="1" applyBorder="1" applyAlignment="1">
      <alignment horizontal="center"/>
    </xf>
    <xf numFmtId="0" fontId="16" fillId="0" borderId="2" xfId="0" applyNumberFormat="1" applyFont="1" applyFill="1" applyBorder="1" applyAlignment="1" applyProtection="1">
      <alignment horizontal="center" vertical="top"/>
    </xf>
    <xf numFmtId="1" fontId="16" fillId="0" borderId="2" xfId="0" applyNumberFormat="1" applyFont="1" applyFill="1" applyBorder="1" applyAlignment="1" applyProtection="1">
      <alignment horizontal="center" vertical="top"/>
    </xf>
    <xf numFmtId="0" fontId="16" fillId="0" borderId="26" xfId="98" applyFont="1" applyFill="1" applyBorder="1"/>
    <xf numFmtId="0" fontId="16" fillId="0" borderId="2" xfId="98" applyFont="1" applyFill="1" applyBorder="1"/>
    <xf numFmtId="3" fontId="33" fillId="0" borderId="1" xfId="2093" applyNumberFormat="1" applyFont="1" applyFill="1" applyBorder="1" applyAlignment="1">
      <alignment horizontal="center"/>
    </xf>
    <xf numFmtId="0" fontId="40" fillId="6" borderId="0" xfId="0" applyFont="1" applyFill="1" applyAlignment="1">
      <alignment horizontal="center" vertical="center"/>
    </xf>
    <xf numFmtId="0" fontId="26" fillId="6" borderId="0" xfId="0" applyFont="1" applyFill="1" applyAlignment="1">
      <alignment horizontal="left" vertical="center"/>
    </xf>
    <xf numFmtId="0" fontId="26" fillId="6" borderId="0" xfId="0" applyFont="1" applyFill="1" applyAlignment="1">
      <alignment vertical="center"/>
    </xf>
    <xf numFmtId="0" fontId="27" fillId="6" borderId="0" xfId="0" applyFont="1" applyFill="1" applyAlignment="1">
      <alignment horizontal="left" vertical="center"/>
    </xf>
    <xf numFmtId="0" fontId="0" fillId="6" borderId="0" xfId="0" applyFill="1" applyAlignment="1">
      <alignment vertical="center"/>
    </xf>
    <xf numFmtId="0" fontId="16" fillId="13" borderId="24" xfId="98" applyFont="1" applyFill="1" applyBorder="1" applyAlignment="1">
      <alignment horizontal="center"/>
    </xf>
    <xf numFmtId="0" fontId="12" fillId="13" borderId="24" xfId="0" applyFont="1" applyFill="1" applyBorder="1" applyAlignment="1">
      <alignment horizontal="center"/>
    </xf>
    <xf numFmtId="0" fontId="16" fillId="13" borderId="26" xfId="98" applyFont="1" applyFill="1" applyBorder="1" applyAlignment="1">
      <alignment horizontal="center"/>
    </xf>
    <xf numFmtId="0" fontId="16" fillId="0" borderId="1" xfId="0" applyFont="1" applyBorder="1" applyAlignment="1">
      <alignment horizontal="center"/>
    </xf>
    <xf numFmtId="0" fontId="35" fillId="35" borderId="1" xfId="2093" applyFont="1" applyFill="1" applyBorder="1" applyAlignment="1">
      <alignment horizontal="left" vertical="center"/>
    </xf>
    <xf numFmtId="0" fontId="43" fillId="39" borderId="1" xfId="0" applyFont="1" applyFill="1" applyBorder="1" applyAlignment="1">
      <alignment horizontal="left" vertical="center"/>
    </xf>
    <xf numFmtId="0" fontId="45" fillId="0" borderId="29" xfId="3507" applyFont="1" applyFill="1" applyBorder="1" applyAlignment="1">
      <alignment wrapText="1"/>
    </xf>
    <xf numFmtId="0" fontId="45" fillId="0" borderId="30" xfId="3508" applyFont="1" applyFill="1" applyBorder="1" applyAlignment="1">
      <alignment wrapText="1"/>
    </xf>
    <xf numFmtId="0" fontId="45" fillId="5" borderId="30" xfId="3508" applyFont="1" applyFill="1" applyBorder="1" applyAlignment="1">
      <alignment wrapText="1"/>
    </xf>
    <xf numFmtId="0" fontId="45" fillId="0" borderId="30" xfId="3508" applyFont="1" applyFill="1" applyBorder="1" applyAlignment="1">
      <alignment wrapText="1"/>
    </xf>
    <xf numFmtId="0" fontId="45" fillId="0" borderId="31" xfId="3509" applyFont="1" applyFill="1" applyBorder="1" applyAlignment="1">
      <alignment wrapText="1"/>
    </xf>
    <xf numFmtId="0" fontId="45" fillId="0" borderId="33" xfId="3511" applyFont="1" applyFill="1" applyBorder="1" applyAlignment="1">
      <alignment horizontal="left" vertical="top" wrapText="1"/>
    </xf>
    <xf numFmtId="174" fontId="45" fillId="0" borderId="34" xfId="3512" applyNumberFormat="1" applyFont="1" applyFill="1" applyBorder="1" applyAlignment="1">
      <alignment vertical="center"/>
    </xf>
    <xf numFmtId="0" fontId="45" fillId="34" borderId="35" xfId="3513" applyFont="1" applyFill="1" applyBorder="1" applyAlignment="1">
      <alignment vertical="center"/>
    </xf>
    <xf numFmtId="0" fontId="45" fillId="6" borderId="35" xfId="3513" applyFont="1" applyFill="1" applyBorder="1" applyAlignment="1">
      <alignment vertical="center"/>
    </xf>
    <xf numFmtId="175" fontId="45" fillId="5" borderId="35" xfId="3514" applyNumberFormat="1" applyFont="1" applyFill="1" applyBorder="1" applyAlignment="1">
      <alignment vertical="center"/>
    </xf>
    <xf numFmtId="0" fontId="45" fillId="34" borderId="36" xfId="3515" applyFont="1" applyFill="1" applyBorder="1" applyAlignment="1">
      <alignment vertical="center"/>
    </xf>
    <xf numFmtId="0" fontId="45" fillId="34" borderId="37" xfId="3515" applyFont="1" applyFill="1" applyBorder="1" applyAlignment="1">
      <alignment vertical="center"/>
    </xf>
    <xf numFmtId="0" fontId="45" fillId="0" borderId="39" xfId="3517" applyFont="1" applyFill="1" applyBorder="1" applyAlignment="1">
      <alignment horizontal="left" vertical="top" wrapText="1"/>
    </xf>
    <xf numFmtId="0" fontId="45" fillId="0" borderId="40" xfId="3518" applyFont="1" applyFill="1" applyBorder="1" applyAlignment="1">
      <alignment vertical="center" wrapText="1"/>
    </xf>
    <xf numFmtId="175" fontId="45" fillId="0" borderId="41" xfId="3519" applyNumberFormat="1" applyFont="1" applyFill="1" applyBorder="1" applyAlignment="1">
      <alignment vertical="center"/>
    </xf>
    <xf numFmtId="175" fontId="45" fillId="0" borderId="42" xfId="3520" applyNumberFormat="1" applyFont="1" applyFill="1" applyBorder="1" applyAlignment="1">
      <alignment vertical="center"/>
    </xf>
    <xf numFmtId="0" fontId="45" fillId="0" borderId="44" xfId="3522" applyFont="1" applyFill="1" applyBorder="1" applyAlignment="1">
      <alignment horizontal="left" vertical="top" wrapText="1"/>
    </xf>
    <xf numFmtId="174" fontId="45" fillId="0" borderId="45" xfId="3523" applyNumberFormat="1" applyFont="1" applyFill="1" applyBorder="1" applyAlignment="1">
      <alignment vertical="center"/>
    </xf>
    <xf numFmtId="174" fontId="45" fillId="0" borderId="16" xfId="3524" applyNumberFormat="1" applyFont="1" applyFill="1" applyBorder="1" applyAlignment="1">
      <alignment vertical="center"/>
    </xf>
    <xf numFmtId="174" fontId="45" fillId="0" borderId="46" xfId="3525" applyNumberFormat="1" applyFont="1" applyFill="1" applyBorder="1" applyAlignment="1">
      <alignment vertical="center"/>
    </xf>
    <xf numFmtId="0" fontId="45" fillId="0" borderId="40" xfId="3526" applyFont="1" applyFill="1" applyBorder="1" applyAlignment="1">
      <alignment vertical="center"/>
    </xf>
    <xf numFmtId="174" fontId="45" fillId="0" borderId="41" xfId="3527" applyNumberFormat="1" applyFont="1" applyFill="1" applyBorder="1" applyAlignment="1">
      <alignment vertical="center"/>
    </xf>
    <xf numFmtId="0" fontId="45" fillId="34" borderId="41" xfId="3528" applyFont="1" applyFill="1" applyBorder="1" applyAlignment="1">
      <alignment vertical="center"/>
    </xf>
    <xf numFmtId="0" fontId="45" fillId="6" borderId="41" xfId="3528" applyFont="1" applyFill="1" applyBorder="1" applyAlignment="1">
      <alignment vertical="center"/>
    </xf>
    <xf numFmtId="175" fontId="45" fillId="5" borderId="41" xfId="3519" applyNumberFormat="1" applyFont="1" applyFill="1" applyBorder="1" applyAlignment="1">
      <alignment vertical="center"/>
    </xf>
    <xf numFmtId="0" fontId="45" fillId="34" borderId="42" xfId="3529" applyFont="1" applyFill="1" applyBorder="1" applyAlignment="1">
      <alignment vertical="center"/>
    </xf>
    <xf numFmtId="0" fontId="45" fillId="34" borderId="37" xfId="3529" applyFont="1" applyFill="1" applyBorder="1" applyAlignment="1">
      <alignment vertical="center"/>
    </xf>
    <xf numFmtId="175" fontId="45" fillId="0" borderId="40" xfId="3530" applyNumberFormat="1" applyFont="1" applyFill="1" applyBorder="1" applyAlignment="1">
      <alignment vertical="center"/>
    </xf>
    <xf numFmtId="0" fontId="45" fillId="0" borderId="41" xfId="3531" applyFont="1" applyFill="1" applyBorder="1" applyAlignment="1">
      <alignment vertical="center" wrapText="1"/>
    </xf>
    <xf numFmtId="0" fontId="45" fillId="0" borderId="41" xfId="3528" applyFont="1" applyFill="1" applyBorder="1" applyAlignment="1">
      <alignment vertical="center"/>
    </xf>
    <xf numFmtId="0" fontId="45" fillId="6" borderId="42" xfId="3529" applyFont="1" applyFill="1" applyBorder="1" applyAlignment="1">
      <alignment vertical="center"/>
    </xf>
    <xf numFmtId="175" fontId="45" fillId="6" borderId="37" xfId="3519" applyNumberFormat="1" applyFont="1" applyFill="1" applyBorder="1" applyAlignment="1">
      <alignment vertical="center"/>
    </xf>
    <xf numFmtId="175" fontId="45" fillId="5" borderId="42" xfId="3520" applyNumberFormat="1" applyFont="1" applyFill="1" applyBorder="1" applyAlignment="1">
      <alignment vertical="center"/>
    </xf>
    <xf numFmtId="0" fontId="0" fillId="5" borderId="0" xfId="0" applyFill="1"/>
    <xf numFmtId="0" fontId="0" fillId="34" borderId="0" xfId="0" applyFill="1"/>
    <xf numFmtId="174" fontId="45" fillId="0" borderId="42" xfId="3532" applyNumberFormat="1" applyFont="1" applyFill="1" applyBorder="1" applyAlignment="1">
      <alignment vertical="center"/>
    </xf>
    <xf numFmtId="0" fontId="45" fillId="0" borderId="42" xfId="3533" applyFont="1" applyFill="1" applyBorder="1" applyAlignment="1">
      <alignment vertical="center" wrapText="1"/>
    </xf>
    <xf numFmtId="0" fontId="45" fillId="0" borderId="48" xfId="3535" applyFont="1" applyFill="1" applyBorder="1" applyAlignment="1">
      <alignment horizontal="left" vertical="top" wrapText="1"/>
    </xf>
    <xf numFmtId="174" fontId="45" fillId="0" borderId="49" xfId="3536" applyNumberFormat="1" applyFont="1" applyFill="1" applyBorder="1" applyAlignment="1">
      <alignment vertical="center"/>
    </xf>
    <xf numFmtId="174" fontId="45" fillId="0" borderId="50" xfId="3537" applyNumberFormat="1" applyFont="1" applyFill="1" applyBorder="1" applyAlignment="1">
      <alignment vertical="center"/>
    </xf>
    <xf numFmtId="174" fontId="45" fillId="0" borderId="51" xfId="3538" applyNumberFormat="1" applyFont="1" applyFill="1" applyBorder="1" applyAlignment="1">
      <alignment vertical="center"/>
    </xf>
    <xf numFmtId="0" fontId="42" fillId="0" borderId="0" xfId="0" applyFont="1"/>
    <xf numFmtId="0" fontId="41" fillId="0" borderId="0" xfId="0" applyFont="1" applyAlignment="1">
      <alignment vertical="center"/>
    </xf>
    <xf numFmtId="0" fontId="39" fillId="0" borderId="52" xfId="3568" applyFont="1" applyFill="1" applyBorder="1" applyAlignment="1">
      <alignment vertical="center" wrapText="1"/>
    </xf>
    <xf numFmtId="0" fontId="36" fillId="0" borderId="0" xfId="0" applyFont="1"/>
    <xf numFmtId="176" fontId="36" fillId="0" borderId="0" xfId="3569" applyNumberFormat="1" applyFont="1" applyFill="1"/>
    <xf numFmtId="0" fontId="37" fillId="0" borderId="53" xfId="3570" applyFont="1" applyFill="1" applyBorder="1" applyAlignment="1">
      <alignment horizontal="left" vertical="center"/>
    </xf>
    <xf numFmtId="0" fontId="37" fillId="0" borderId="29" xfId="3571" applyFont="1" applyFill="1" applyBorder="1" applyAlignment="1">
      <alignment horizontal="center" vertical="center" wrapText="1"/>
    </xf>
    <xf numFmtId="177" fontId="37" fillId="8" borderId="30" xfId="3569" applyNumberFormat="1" applyFont="1" applyFill="1" applyBorder="1" applyAlignment="1">
      <alignment horizontal="center" vertical="center" wrapText="1"/>
    </xf>
    <xf numFmtId="0" fontId="36" fillId="0" borderId="0" xfId="0" applyFont="1" applyAlignment="1">
      <alignment vertical="center"/>
    </xf>
    <xf numFmtId="177" fontId="37" fillId="16" borderId="30" xfId="3569" quotePrefix="1" applyNumberFormat="1" applyFont="1" applyFill="1" applyBorder="1" applyAlignment="1">
      <alignment horizontal="center" vertical="center" wrapText="1"/>
    </xf>
    <xf numFmtId="177" fontId="37" fillId="16" borderId="31" xfId="3569" quotePrefix="1" applyNumberFormat="1" applyFont="1" applyFill="1" applyBorder="1" applyAlignment="1">
      <alignment horizontal="center" vertical="center" wrapText="1"/>
    </xf>
    <xf numFmtId="0" fontId="37" fillId="0" borderId="54" xfId="3572" applyFont="1" applyFill="1" applyBorder="1" applyAlignment="1">
      <alignment horizontal="left" vertical="top"/>
    </xf>
    <xf numFmtId="174" fontId="37" fillId="0" borderId="34" xfId="3573" applyNumberFormat="1" applyFont="1" applyFill="1" applyBorder="1" applyAlignment="1">
      <alignment horizontal="right" vertical="center"/>
    </xf>
    <xf numFmtId="0" fontId="37" fillId="0" borderId="55" xfId="3574" applyFont="1" applyFill="1" applyBorder="1" applyAlignment="1">
      <alignment horizontal="left" vertical="top"/>
    </xf>
    <xf numFmtId="174" fontId="37" fillId="0" borderId="40" xfId="3575" applyNumberFormat="1" applyFont="1" applyFill="1" applyBorder="1" applyAlignment="1">
      <alignment horizontal="right" vertical="center"/>
    </xf>
    <xf numFmtId="178" fontId="37" fillId="0" borderId="41" xfId="3569" applyNumberFormat="1" applyFont="1" applyFill="1" applyBorder="1" applyAlignment="1">
      <alignment horizontal="center" vertical="center"/>
    </xf>
    <xf numFmtId="178" fontId="37" fillId="0" borderId="41" xfId="3569" applyNumberFormat="1" applyFont="1" applyFill="1" applyBorder="1" applyAlignment="1">
      <alignment horizontal="right" vertical="center"/>
    </xf>
    <xf numFmtId="0" fontId="37" fillId="0" borderId="56" xfId="3574" applyFont="1" applyFill="1" applyBorder="1" applyAlignment="1">
      <alignment horizontal="left" vertical="top"/>
    </xf>
    <xf numFmtId="174" fontId="37" fillId="0" borderId="57" xfId="3575" applyNumberFormat="1" applyFont="1" applyFill="1" applyBorder="1" applyAlignment="1">
      <alignment horizontal="right" vertical="center"/>
    </xf>
    <xf numFmtId="178" fontId="37" fillId="0" borderId="58" xfId="3569" applyNumberFormat="1" applyFont="1" applyFill="1" applyBorder="1" applyAlignment="1">
      <alignment horizontal="center" vertical="center"/>
    </xf>
    <xf numFmtId="178" fontId="37" fillId="0" borderId="58" xfId="3569" applyNumberFormat="1" applyFont="1" applyFill="1" applyBorder="1" applyAlignment="1">
      <alignment horizontal="right" vertical="center"/>
    </xf>
    <xf numFmtId="0" fontId="37" fillId="24" borderId="60" xfId="3574" applyFont="1" applyFill="1" applyBorder="1" applyAlignment="1">
      <alignment horizontal="left" vertical="top"/>
    </xf>
    <xf numFmtId="174" fontId="37" fillId="24" borderId="61" xfId="3575" applyNumberFormat="1" applyFont="1" applyFill="1" applyBorder="1" applyAlignment="1">
      <alignment horizontal="right" vertical="center"/>
    </xf>
    <xf numFmtId="178" fontId="37" fillId="24" borderId="62" xfId="3569" applyNumberFormat="1" applyFont="1" applyFill="1" applyBorder="1" applyAlignment="1">
      <alignment horizontal="right" vertical="center"/>
    </xf>
    <xf numFmtId="0" fontId="37" fillId="24" borderId="56" xfId="3574" applyFont="1" applyFill="1" applyBorder="1" applyAlignment="1">
      <alignment horizontal="left" vertical="top"/>
    </xf>
    <xf numFmtId="174" fontId="37" fillId="24" borderId="57" xfId="3575" applyNumberFormat="1" applyFont="1" applyFill="1" applyBorder="1" applyAlignment="1">
      <alignment horizontal="right" vertical="center"/>
    </xf>
    <xf numFmtId="178" fontId="37" fillId="24" borderId="58" xfId="3569" applyNumberFormat="1" applyFont="1" applyFill="1" applyBorder="1" applyAlignment="1">
      <alignment horizontal="right" vertical="center"/>
    </xf>
    <xf numFmtId="0" fontId="37" fillId="0" borderId="60" xfId="3574" applyFont="1" applyFill="1" applyBorder="1" applyAlignment="1">
      <alignment horizontal="left" vertical="top"/>
    </xf>
    <xf numFmtId="174" fontId="37" fillId="0" borderId="61" xfId="3575" applyNumberFormat="1" applyFont="1" applyFill="1" applyBorder="1" applyAlignment="1">
      <alignment horizontal="right" vertical="center"/>
    </xf>
    <xf numFmtId="178" fontId="37" fillId="0" borderId="62" xfId="3569" applyNumberFormat="1" applyFont="1" applyFill="1" applyBorder="1" applyAlignment="1">
      <alignment horizontal="right" vertical="center"/>
    </xf>
    <xf numFmtId="0" fontId="37" fillId="24" borderId="55" xfId="3574" applyFont="1" applyFill="1" applyBorder="1" applyAlignment="1">
      <alignment horizontal="left" vertical="top"/>
    </xf>
    <xf numFmtId="174" fontId="37" fillId="24" borderId="40" xfId="3575" applyNumberFormat="1" applyFont="1" applyFill="1" applyBorder="1" applyAlignment="1">
      <alignment horizontal="right" vertical="center"/>
    </xf>
    <xf numFmtId="178" fontId="37" fillId="24" borderId="41" xfId="3569" applyNumberFormat="1" applyFont="1" applyFill="1" applyBorder="1" applyAlignment="1">
      <alignment horizontal="right" vertical="center"/>
    </xf>
    <xf numFmtId="0" fontId="37" fillId="2" borderId="64" xfId="3576" applyFont="1" applyFill="1" applyBorder="1" applyAlignment="1">
      <alignment horizontal="left" vertical="top"/>
    </xf>
    <xf numFmtId="174" fontId="37" fillId="2" borderId="49" xfId="3577" applyNumberFormat="1" applyFont="1" applyFill="1" applyBorder="1" applyAlignment="1">
      <alignment horizontal="right" vertical="center"/>
    </xf>
    <xf numFmtId="177" fontId="37" fillId="0" borderId="50" xfId="3569" applyNumberFormat="1" applyFont="1" applyFill="1" applyBorder="1" applyAlignment="1">
      <alignment horizontal="left" vertical="center" wrapText="1"/>
    </xf>
    <xf numFmtId="0" fontId="36" fillId="0" borderId="0" xfId="0" applyFont="1" applyAlignment="1"/>
    <xf numFmtId="177" fontId="36" fillId="0" borderId="0" xfId="3569" applyNumberFormat="1" applyFont="1" applyFill="1"/>
    <xf numFmtId="0" fontId="37" fillId="0" borderId="41" xfId="3569" applyNumberFormat="1" applyFont="1" applyFill="1" applyBorder="1" applyAlignment="1">
      <alignment horizontal="center" vertical="center"/>
    </xf>
    <xf numFmtId="0" fontId="37" fillId="0" borderId="58" xfId="3569" applyNumberFormat="1" applyFont="1" applyFill="1" applyBorder="1" applyAlignment="1">
      <alignment horizontal="center" vertical="center"/>
    </xf>
    <xf numFmtId="0" fontId="37" fillId="24" borderId="62" xfId="3569" applyNumberFormat="1" applyFont="1" applyFill="1" applyBorder="1" applyAlignment="1">
      <alignment horizontal="center" vertical="center"/>
    </xf>
    <xf numFmtId="0" fontId="37" fillId="24" borderId="58" xfId="3569" applyNumberFormat="1" applyFont="1" applyFill="1" applyBorder="1" applyAlignment="1">
      <alignment horizontal="center" vertical="center"/>
    </xf>
    <xf numFmtId="0" fontId="37" fillId="24" borderId="41" xfId="3569" applyNumberFormat="1" applyFont="1" applyFill="1" applyBorder="1" applyAlignment="1">
      <alignment horizontal="center" vertical="center"/>
    </xf>
    <xf numFmtId="0" fontId="51" fillId="0" borderId="52" xfId="3568" applyFont="1" applyFill="1" applyBorder="1" applyAlignment="1">
      <alignment vertical="center"/>
    </xf>
    <xf numFmtId="178" fontId="37" fillId="0" borderId="35" xfId="3569" applyNumberFormat="1" applyFont="1" applyFill="1" applyBorder="1" applyAlignment="1">
      <alignment horizontal="center" vertical="center"/>
    </xf>
    <xf numFmtId="177" fontId="37" fillId="16" borderId="65" xfId="3569" applyNumberFormat="1" applyFont="1" applyFill="1" applyBorder="1" applyAlignment="1">
      <alignment horizontal="center" vertical="center" wrapText="1"/>
    </xf>
    <xf numFmtId="178" fontId="37" fillId="0" borderId="66" xfId="3569" applyNumberFormat="1" applyFont="1" applyFill="1" applyBorder="1" applyAlignment="1">
      <alignment horizontal="center" vertical="center"/>
    </xf>
    <xf numFmtId="178" fontId="37" fillId="0" borderId="37" xfId="3569" applyNumberFormat="1" applyFont="1" applyFill="1" applyBorder="1" applyAlignment="1">
      <alignment horizontal="center" vertical="center"/>
    </xf>
    <xf numFmtId="178" fontId="37" fillId="0" borderId="67" xfId="3569" applyNumberFormat="1" applyFont="1" applyFill="1" applyBorder="1" applyAlignment="1">
      <alignment horizontal="center" vertical="center"/>
    </xf>
    <xf numFmtId="178" fontId="37" fillId="24" borderId="68" xfId="3569" applyNumberFormat="1" applyFont="1" applyFill="1" applyBorder="1" applyAlignment="1">
      <alignment horizontal="right" vertical="center"/>
    </xf>
    <xf numFmtId="178" fontId="37" fillId="24" borderId="67" xfId="3569" applyNumberFormat="1" applyFont="1" applyFill="1" applyBorder="1" applyAlignment="1">
      <alignment horizontal="right" vertical="center"/>
    </xf>
    <xf numFmtId="178" fontId="37" fillId="0" borderId="68" xfId="3569" applyNumberFormat="1" applyFont="1" applyFill="1" applyBorder="1" applyAlignment="1">
      <alignment horizontal="right" vertical="center"/>
    </xf>
    <xf numFmtId="178" fontId="37" fillId="0" borderId="67" xfId="3569" applyNumberFormat="1" applyFont="1" applyFill="1" applyBorder="1" applyAlignment="1">
      <alignment horizontal="right" vertical="center"/>
    </xf>
    <xf numFmtId="178" fontId="37" fillId="24" borderId="37" xfId="3569" applyNumberFormat="1" applyFont="1" applyFill="1" applyBorder="1" applyAlignment="1">
      <alignment horizontal="right" vertical="center"/>
    </xf>
    <xf numFmtId="177" fontId="37" fillId="0" borderId="69" xfId="3569" applyNumberFormat="1" applyFont="1" applyFill="1" applyBorder="1" applyAlignment="1">
      <alignment horizontal="left" vertical="center" wrapText="1"/>
    </xf>
    <xf numFmtId="177" fontId="37" fillId="10" borderId="53" xfId="3569" applyNumberFormat="1" applyFont="1" applyFill="1" applyBorder="1" applyAlignment="1">
      <alignment horizontal="center" vertical="center" wrapText="1"/>
    </xf>
    <xf numFmtId="0" fontId="30" fillId="0" borderId="0" xfId="3604" applyFont="1" applyFill="1" applyBorder="1" applyAlignment="1">
      <alignment vertical="center"/>
    </xf>
    <xf numFmtId="0" fontId="45" fillId="0" borderId="33" xfId="3610" applyFont="1" applyFill="1" applyBorder="1" applyAlignment="1">
      <alignment horizontal="left" vertical="top" wrapText="1"/>
    </xf>
    <xf numFmtId="0" fontId="45" fillId="0" borderId="48" xfId="3615" applyFont="1" applyFill="1" applyBorder="1" applyAlignment="1">
      <alignment horizontal="left" vertical="top" wrapText="1"/>
    </xf>
    <xf numFmtId="176" fontId="39" fillId="0" borderId="54" xfId="3569" applyNumberFormat="1" applyFont="1" applyFill="1" applyBorder="1" applyAlignment="1">
      <alignment horizontal="center" vertical="center"/>
    </xf>
    <xf numFmtId="176" fontId="39" fillId="0" borderId="55" xfId="3569" applyNumberFormat="1" applyFont="1" applyFill="1" applyBorder="1" applyAlignment="1">
      <alignment horizontal="center" vertical="center"/>
    </xf>
    <xf numFmtId="176" fontId="39" fillId="0" borderId="56" xfId="3569" applyNumberFormat="1" applyFont="1" applyFill="1" applyBorder="1" applyAlignment="1">
      <alignment horizontal="center" vertical="center"/>
    </xf>
    <xf numFmtId="176" fontId="39" fillId="24" borderId="60" xfId="3569" applyNumberFormat="1" applyFont="1" applyFill="1" applyBorder="1" applyAlignment="1">
      <alignment horizontal="right" vertical="center"/>
    </xf>
    <xf numFmtId="176" fontId="39" fillId="24" borderId="56" xfId="3569" applyNumberFormat="1" applyFont="1" applyFill="1" applyBorder="1" applyAlignment="1">
      <alignment horizontal="right" vertical="center"/>
    </xf>
    <xf numFmtId="176" fontId="39" fillId="0" borderId="60" xfId="3569" applyNumberFormat="1" applyFont="1" applyFill="1" applyBorder="1" applyAlignment="1">
      <alignment horizontal="right" vertical="center"/>
    </xf>
    <xf numFmtId="176" fontId="39" fillId="0" borderId="55" xfId="3569" applyNumberFormat="1" applyFont="1" applyFill="1" applyBorder="1" applyAlignment="1">
      <alignment horizontal="right" vertical="center"/>
    </xf>
    <xf numFmtId="176" fontId="39" fillId="0" borderId="56" xfId="3569" applyNumberFormat="1" applyFont="1" applyFill="1" applyBorder="1" applyAlignment="1">
      <alignment horizontal="right" vertical="center"/>
    </xf>
    <xf numFmtId="176" fontId="39" fillId="24" borderId="55" xfId="3569" applyNumberFormat="1" applyFont="1" applyFill="1" applyBorder="1" applyAlignment="1">
      <alignment horizontal="right" vertical="center"/>
    </xf>
    <xf numFmtId="177" fontId="39" fillId="0" borderId="64" xfId="3569" applyNumberFormat="1" applyFont="1" applyFill="1" applyBorder="1" applyAlignment="1">
      <alignment horizontal="left" vertical="center" wrapText="1"/>
    </xf>
    <xf numFmtId="177" fontId="39" fillId="35" borderId="31" xfId="3569" applyNumberFormat="1" applyFont="1" applyFill="1" applyBorder="1" applyAlignment="1">
      <alignment horizontal="center" vertical="center" wrapText="1"/>
    </xf>
    <xf numFmtId="176" fontId="39" fillId="0" borderId="36" xfId="3569" applyNumberFormat="1" applyFont="1" applyFill="1" applyBorder="1" applyAlignment="1">
      <alignment horizontal="center" vertical="center"/>
    </xf>
    <xf numFmtId="176" fontId="39" fillId="0" borderId="39" xfId="3569" applyNumberFormat="1" applyFont="1" applyFill="1" applyBorder="1" applyAlignment="1">
      <alignment horizontal="center" vertical="center"/>
    </xf>
    <xf numFmtId="176" fontId="39" fillId="0" borderId="59" xfId="3569" applyNumberFormat="1" applyFont="1" applyFill="1" applyBorder="1" applyAlignment="1">
      <alignment horizontal="center" vertical="center"/>
    </xf>
    <xf numFmtId="176" fontId="39" fillId="24" borderId="63" xfId="3569" applyNumberFormat="1" applyFont="1" applyFill="1" applyBorder="1" applyAlignment="1">
      <alignment horizontal="right" vertical="center"/>
    </xf>
    <xf numFmtId="176" fontId="39" fillId="24" borderId="59" xfId="3569" applyNumberFormat="1" applyFont="1" applyFill="1" applyBorder="1" applyAlignment="1">
      <alignment horizontal="right" vertical="center"/>
    </xf>
    <xf numFmtId="176" fontId="39" fillId="0" borderId="63" xfId="3569" applyNumberFormat="1" applyFont="1" applyFill="1" applyBorder="1" applyAlignment="1">
      <alignment horizontal="right" vertical="center"/>
    </xf>
    <xf numFmtId="176" fontId="39" fillId="0" borderId="39" xfId="3569" applyNumberFormat="1" applyFont="1" applyFill="1" applyBorder="1" applyAlignment="1">
      <alignment horizontal="right" vertical="center"/>
    </xf>
    <xf numFmtId="176" fontId="39" fillId="0" borderId="59" xfId="3569" applyNumberFormat="1" applyFont="1" applyFill="1" applyBorder="1" applyAlignment="1">
      <alignment horizontal="right" vertical="center"/>
    </xf>
    <xf numFmtId="176" fontId="39" fillId="24" borderId="39" xfId="3569" applyNumberFormat="1" applyFont="1" applyFill="1" applyBorder="1" applyAlignment="1">
      <alignment horizontal="right" vertical="center"/>
    </xf>
    <xf numFmtId="177" fontId="39" fillId="0" borderId="48" xfId="3569" applyNumberFormat="1" applyFont="1" applyFill="1" applyBorder="1" applyAlignment="1">
      <alignment horizontal="left" vertical="center" wrapText="1"/>
    </xf>
    <xf numFmtId="171" fontId="45" fillId="0" borderId="50" xfId="3617" applyNumberFormat="1" applyFont="1" applyFill="1" applyBorder="1" applyAlignment="1">
      <alignment horizontal="center" vertical="center"/>
    </xf>
    <xf numFmtId="171" fontId="45" fillId="0" borderId="35" xfId="3613" applyNumberFormat="1" applyFont="1" applyFill="1" applyBorder="1" applyAlignment="1">
      <alignment horizontal="center" vertical="center"/>
    </xf>
    <xf numFmtId="4" fontId="45" fillId="0" borderId="35" xfId="3613" applyNumberFormat="1" applyFont="1" applyFill="1" applyBorder="1" applyAlignment="1">
      <alignment horizontal="center" vertical="center"/>
    </xf>
    <xf numFmtId="171" fontId="45" fillId="0" borderId="50" xfId="3618" applyNumberFormat="1" applyFont="1" applyFill="1" applyBorder="1" applyAlignment="1">
      <alignment horizontal="center" vertical="center"/>
    </xf>
    <xf numFmtId="4" fontId="45" fillId="0" borderId="50" xfId="3618" applyNumberFormat="1" applyFont="1" applyFill="1" applyBorder="1" applyAlignment="1">
      <alignment horizontal="center" vertical="center"/>
    </xf>
    <xf numFmtId="171" fontId="45" fillId="0" borderId="36" xfId="3621" applyNumberFormat="1" applyFont="1" applyFill="1" applyBorder="1" applyAlignment="1">
      <alignment horizontal="center" vertical="center"/>
    </xf>
    <xf numFmtId="171" fontId="45" fillId="0" borderId="51" xfId="3622" applyNumberFormat="1" applyFont="1" applyFill="1" applyBorder="1" applyAlignment="1">
      <alignment horizontal="center" vertical="center"/>
    </xf>
    <xf numFmtId="0" fontId="45" fillId="0" borderId="0" xfId="3619" applyFont="1" applyFill="1" applyBorder="1" applyAlignment="1">
      <alignment vertical="top"/>
    </xf>
    <xf numFmtId="0" fontId="44" fillId="0" borderId="52" xfId="3625" applyFont="1" applyFill="1" applyBorder="1" applyAlignment="1">
      <alignment vertical="center" wrapText="1"/>
    </xf>
    <xf numFmtId="176" fontId="49" fillId="0" borderId="52" xfId="3" applyNumberFormat="1" applyFont="1" applyFill="1" applyBorder="1" applyAlignment="1">
      <alignment vertical="center" wrapText="1"/>
    </xf>
    <xf numFmtId="0" fontId="45" fillId="0" borderId="70" xfId="3628" applyFont="1" applyFill="1" applyBorder="1" applyAlignment="1">
      <alignment vertical="top" wrapText="1"/>
    </xf>
    <xf numFmtId="0" fontId="45" fillId="0" borderId="47" xfId="3630" applyFont="1" applyFill="1" applyBorder="1" applyAlignment="1">
      <alignment vertical="top" wrapText="1"/>
    </xf>
    <xf numFmtId="0" fontId="45" fillId="0" borderId="71" xfId="3632" applyFont="1" applyFill="1" applyBorder="1" applyAlignment="1">
      <alignment vertical="top" wrapText="1"/>
    </xf>
    <xf numFmtId="176" fontId="50" fillId="0" borderId="71" xfId="3" applyNumberFormat="1" applyFont="1" applyFill="1" applyBorder="1" applyAlignment="1">
      <alignment vertical="top" wrapText="1"/>
    </xf>
    <xf numFmtId="0" fontId="52" fillId="0" borderId="27" xfId="3605" applyFont="1" applyFill="1" applyBorder="1" applyAlignment="1">
      <alignment vertical="center" wrapText="1"/>
    </xf>
    <xf numFmtId="0" fontId="7" fillId="0" borderId="28" xfId="3627" applyFont="1" applyFill="1" applyBorder="1" applyAlignment="1">
      <alignment vertical="center" wrapText="1"/>
    </xf>
    <xf numFmtId="176" fontId="48" fillId="0" borderId="30" xfId="3" applyNumberFormat="1" applyFont="1" applyFill="1" applyBorder="1" applyAlignment="1">
      <alignment horizontal="center" vertical="center" wrapText="1"/>
    </xf>
    <xf numFmtId="0" fontId="37" fillId="0" borderId="60" xfId="3574" applyFont="1" applyFill="1" applyBorder="1" applyAlignment="1">
      <alignment horizontal="left" vertical="top"/>
    </xf>
    <xf numFmtId="174" fontId="37" fillId="0" borderId="61" xfId="3575" applyNumberFormat="1" applyFont="1" applyFill="1" applyBorder="1" applyAlignment="1">
      <alignment horizontal="right" vertical="center"/>
    </xf>
    <xf numFmtId="0" fontId="37" fillId="0" borderId="62" xfId="3569" applyNumberFormat="1" applyFont="1" applyFill="1" applyBorder="1" applyAlignment="1">
      <alignment horizontal="center" vertical="center"/>
    </xf>
    <xf numFmtId="178" fontId="37" fillId="0" borderId="68" xfId="3569" applyNumberFormat="1" applyFont="1" applyFill="1" applyBorder="1" applyAlignment="1">
      <alignment horizontal="right" vertical="center"/>
    </xf>
    <xf numFmtId="176" fontId="39" fillId="0" borderId="60" xfId="3569" applyNumberFormat="1" applyFont="1" applyFill="1" applyBorder="1" applyAlignment="1">
      <alignment horizontal="right" vertical="center"/>
    </xf>
    <xf numFmtId="176" fontId="39" fillId="0" borderId="63" xfId="3569" applyNumberFormat="1" applyFont="1" applyFill="1" applyBorder="1" applyAlignment="1">
      <alignment horizontal="right" vertical="center"/>
    </xf>
    <xf numFmtId="178" fontId="37" fillId="0" borderId="62" xfId="3569" applyNumberFormat="1" applyFont="1" applyFill="1" applyBorder="1" applyAlignment="1">
      <alignment horizontal="right" vertical="center"/>
    </xf>
    <xf numFmtId="0" fontId="36" fillId="0" borderId="0" xfId="0" applyFont="1" applyFill="1"/>
    <xf numFmtId="0" fontId="37" fillId="0" borderId="56" xfId="3574" applyFont="1" applyFill="1" applyBorder="1" applyAlignment="1">
      <alignment horizontal="left" vertical="top"/>
    </xf>
    <xf numFmtId="174" fontId="37" fillId="0" borderId="57" xfId="3575" applyNumberFormat="1" applyFont="1" applyFill="1" applyBorder="1" applyAlignment="1">
      <alignment horizontal="right" vertical="center"/>
    </xf>
    <xf numFmtId="0" fontId="37" fillId="0" borderId="58" xfId="3569" applyNumberFormat="1" applyFont="1" applyFill="1" applyBorder="1" applyAlignment="1">
      <alignment horizontal="center" vertical="center"/>
    </xf>
    <xf numFmtId="178" fontId="37" fillId="0" borderId="67" xfId="3569" applyNumberFormat="1" applyFont="1" applyFill="1" applyBorder="1" applyAlignment="1">
      <alignment horizontal="right" vertical="center"/>
    </xf>
    <xf numFmtId="176" fontId="39" fillId="0" borderId="56" xfId="3569" applyNumberFormat="1" applyFont="1" applyFill="1" applyBorder="1" applyAlignment="1">
      <alignment horizontal="right" vertical="center"/>
    </xf>
    <xf numFmtId="176" fontId="39" fillId="0" borderId="59" xfId="3569" applyNumberFormat="1" applyFont="1" applyFill="1" applyBorder="1" applyAlignment="1">
      <alignment horizontal="right" vertical="center"/>
    </xf>
    <xf numFmtId="178" fontId="37" fillId="0" borderId="58" xfId="3569" applyNumberFormat="1" applyFont="1" applyFill="1" applyBorder="1" applyAlignment="1">
      <alignment horizontal="right" vertical="center"/>
    </xf>
    <xf numFmtId="0" fontId="16" fillId="0" borderId="0" xfId="98" applyFont="1" applyBorder="1" applyAlignment="1">
      <alignment horizontal="center"/>
    </xf>
    <xf numFmtId="178" fontId="37" fillId="24" borderId="72" xfId="3569" applyNumberFormat="1" applyFont="1" applyFill="1" applyBorder="1" applyAlignment="1">
      <alignment horizontal="right" vertical="center"/>
    </xf>
    <xf numFmtId="176" fontId="37" fillId="0" borderId="35" xfId="3569" applyNumberFormat="1" applyFont="1" applyFill="1" applyBorder="1" applyAlignment="1">
      <alignment horizontal="center" vertical="center"/>
    </xf>
    <xf numFmtId="178" fontId="53" fillId="0" borderId="37" xfId="3569" applyNumberFormat="1" applyFont="1" applyFill="1" applyBorder="1" applyAlignment="1">
      <alignment horizontal="right" vertical="center"/>
    </xf>
    <xf numFmtId="3" fontId="36" fillId="0" borderId="0" xfId="0" applyNumberFormat="1" applyFont="1"/>
    <xf numFmtId="0" fontId="24" fillId="41" borderId="1" xfId="0" applyFont="1" applyFill="1" applyBorder="1" applyAlignment="1">
      <alignment horizontal="left" vertical="center"/>
    </xf>
    <xf numFmtId="0" fontId="16" fillId="41" borderId="24" xfId="0" applyNumberFormat="1" applyFont="1" applyFill="1" applyBorder="1" applyAlignment="1" applyProtection="1">
      <alignment horizontal="center" vertical="top"/>
    </xf>
    <xf numFmtId="0" fontId="24" fillId="41" borderId="1" xfId="0" applyFont="1" applyFill="1" applyBorder="1" applyAlignment="1">
      <alignment horizontal="center" vertical="center"/>
    </xf>
    <xf numFmtId="0" fontId="54" fillId="0" borderId="60" xfId="3574" applyFont="1" applyFill="1" applyBorder="1" applyAlignment="1">
      <alignment horizontal="left" vertical="top"/>
    </xf>
    <xf numFmtId="174" fontId="54" fillId="0" borderId="61" xfId="3575" applyNumberFormat="1" applyFont="1" applyFill="1" applyBorder="1" applyAlignment="1">
      <alignment horizontal="right" vertical="center"/>
    </xf>
    <xf numFmtId="172" fontId="54" fillId="0" borderId="62" xfId="3569" applyNumberFormat="1" applyFont="1" applyFill="1" applyBorder="1" applyAlignment="1">
      <alignment horizontal="right" vertical="center"/>
    </xf>
    <xf numFmtId="172" fontId="54" fillId="0" borderId="68" xfId="3569" applyNumberFormat="1" applyFont="1" applyFill="1" applyBorder="1" applyAlignment="1">
      <alignment horizontal="right" vertical="center"/>
    </xf>
    <xf numFmtId="172" fontId="55" fillId="0" borderId="60" xfId="3569" applyNumberFormat="1" applyFont="1" applyFill="1" applyBorder="1" applyAlignment="1">
      <alignment horizontal="right" vertical="center"/>
    </xf>
    <xf numFmtId="172" fontId="55" fillId="0" borderId="63" xfId="3569" applyNumberFormat="1" applyFont="1" applyFill="1" applyBorder="1" applyAlignment="1">
      <alignment horizontal="right" vertical="center"/>
    </xf>
    <xf numFmtId="0" fontId="54" fillId="0" borderId="55" xfId="3574" applyFont="1" applyFill="1" applyBorder="1" applyAlignment="1">
      <alignment horizontal="left" vertical="top"/>
    </xf>
    <xf numFmtId="174" fontId="54" fillId="0" borderId="40" xfId="3575" applyNumberFormat="1" applyFont="1" applyFill="1" applyBorder="1" applyAlignment="1">
      <alignment horizontal="right" vertical="center"/>
    </xf>
    <xf numFmtId="178" fontId="54" fillId="0" borderId="41" xfId="3569" applyNumberFormat="1" applyFont="1" applyFill="1" applyBorder="1" applyAlignment="1">
      <alignment horizontal="right" vertical="center"/>
    </xf>
    <xf numFmtId="178" fontId="54" fillId="0" borderId="37" xfId="3569" applyNumberFormat="1" applyFont="1" applyFill="1" applyBorder="1" applyAlignment="1">
      <alignment horizontal="right" vertical="center"/>
    </xf>
    <xf numFmtId="176" fontId="55" fillId="0" borderId="55" xfId="3569" applyNumberFormat="1" applyFont="1" applyFill="1" applyBorder="1" applyAlignment="1">
      <alignment horizontal="right" vertical="center"/>
    </xf>
    <xf numFmtId="176" fontId="55" fillId="0" borderId="39" xfId="3569" applyNumberFormat="1" applyFont="1" applyFill="1" applyBorder="1" applyAlignment="1">
      <alignment horizontal="right" vertical="center"/>
    </xf>
    <xf numFmtId="166" fontId="0" fillId="0" borderId="0" xfId="1" applyNumberFormat="1" applyFont="1" applyAlignment="1">
      <alignment horizontal="center"/>
    </xf>
    <xf numFmtId="0" fontId="13" fillId="0" borderId="0" xfId="0" applyFont="1" applyFill="1" applyAlignment="1">
      <alignment horizontal="left"/>
    </xf>
    <xf numFmtId="0" fontId="22" fillId="0" borderId="0" xfId="0" applyFont="1" applyAlignment="1"/>
    <xf numFmtId="0" fontId="22" fillId="13" borderId="0" xfId="0" applyFont="1" applyFill="1"/>
    <xf numFmtId="0" fontId="22" fillId="0" borderId="0" xfId="0" applyFont="1"/>
    <xf numFmtId="0" fontId="22" fillId="13" borderId="0" xfId="0" applyFont="1" applyFill="1" applyBorder="1" applyAlignment="1">
      <alignment horizontal="center"/>
    </xf>
    <xf numFmtId="170" fontId="13" fillId="13" borderId="0" xfId="0" applyNumberFormat="1" applyFont="1" applyFill="1" applyAlignment="1">
      <alignment horizontal="center"/>
    </xf>
    <xf numFmtId="0" fontId="13" fillId="0" borderId="0" xfId="0" applyFont="1" applyFill="1" applyAlignment="1">
      <alignment horizontal="center"/>
    </xf>
    <xf numFmtId="3" fontId="13" fillId="0" borderId="0" xfId="0" applyNumberFormat="1" applyFont="1" applyFill="1" applyAlignment="1">
      <alignment horizontal="left"/>
    </xf>
    <xf numFmtId="0" fontId="22" fillId="0" borderId="0" xfId="0" applyFont="1" applyFill="1" applyBorder="1" applyAlignment="1">
      <alignment horizontal="center"/>
    </xf>
    <xf numFmtId="0" fontId="33" fillId="0" borderId="1" xfId="0" applyFont="1" applyFill="1" applyBorder="1" applyAlignment="1">
      <alignment horizontal="left" vertical="center" wrapText="1"/>
    </xf>
    <xf numFmtId="0" fontId="24" fillId="0" borderId="1" xfId="98" applyFont="1" applyFill="1" applyBorder="1" applyAlignment="1">
      <alignment horizontal="left" vertical="center"/>
    </xf>
    <xf numFmtId="0" fontId="33" fillId="40" borderId="1" xfId="2093" applyFont="1" applyFill="1" applyBorder="1" applyAlignment="1">
      <alignment horizontal="right" vertical="center"/>
    </xf>
    <xf numFmtId="0" fontId="33" fillId="13" borderId="1" xfId="2093" applyFont="1" applyFill="1" applyBorder="1" applyAlignment="1">
      <alignment horizontal="left" vertical="center"/>
    </xf>
    <xf numFmtId="0" fontId="33" fillId="10" borderId="1" xfId="2093" applyFont="1" applyFill="1" applyBorder="1" applyAlignment="1">
      <alignment horizontal="left" vertical="center"/>
    </xf>
    <xf numFmtId="0" fontId="24" fillId="10" borderId="1" xfId="2093" applyFont="1" applyFill="1" applyBorder="1" applyAlignment="1">
      <alignment horizontal="left" vertical="center"/>
    </xf>
    <xf numFmtId="0" fontId="24" fillId="0" borderId="1" xfId="2093" applyFont="1" applyFill="1" applyBorder="1" applyAlignment="1">
      <alignment horizontal="left" vertical="center"/>
    </xf>
    <xf numFmtId="0" fontId="33" fillId="31" borderId="1" xfId="2093" applyFont="1" applyFill="1" applyBorder="1" applyAlignment="1">
      <alignment horizontal="left" vertical="center"/>
    </xf>
    <xf numFmtId="0" fontId="33" fillId="35" borderId="1" xfId="2093" applyFont="1" applyFill="1" applyBorder="1" applyAlignment="1">
      <alignment horizontal="left" vertical="center"/>
    </xf>
    <xf numFmtId="0" fontId="33" fillId="35" borderId="1" xfId="2093" applyFont="1" applyFill="1" applyBorder="1" applyAlignment="1">
      <alignment horizontal="center" vertical="center"/>
    </xf>
    <xf numFmtId="0" fontId="24" fillId="35" borderId="1" xfId="98" applyFont="1" applyFill="1" applyBorder="1" applyAlignment="1">
      <alignment horizontal="center" vertical="center"/>
    </xf>
    <xf numFmtId="0" fontId="24" fillId="35" borderId="1" xfId="2093" applyFont="1" applyFill="1" applyBorder="1" applyAlignment="1">
      <alignment horizontal="center" vertical="center"/>
    </xf>
    <xf numFmtId="0" fontId="33" fillId="0" borderId="0" xfId="0" applyFont="1" applyFill="1" applyBorder="1" applyAlignment="1">
      <alignment horizontal="left"/>
    </xf>
    <xf numFmtId="0" fontId="16" fillId="13" borderId="0" xfId="0" applyFont="1" applyFill="1" applyAlignment="1">
      <alignment horizontal="center"/>
    </xf>
    <xf numFmtId="0" fontId="22" fillId="0" borderId="0" xfId="0" applyFont="1" applyBorder="1"/>
    <xf numFmtId="0" fontId="22" fillId="14" borderId="0" xfId="0" applyFont="1" applyFill="1" applyBorder="1"/>
    <xf numFmtId="0" fontId="22" fillId="5" borderId="0" xfId="0" applyFont="1" applyFill="1" applyBorder="1"/>
    <xf numFmtId="0" fontId="22" fillId="6" borderId="0" xfId="0" applyFont="1" applyFill="1" applyBorder="1"/>
    <xf numFmtId="0" fontId="16" fillId="0" borderId="0" xfId="98" applyFont="1" applyBorder="1"/>
    <xf numFmtId="0" fontId="16" fillId="0" borderId="0" xfId="0" applyFont="1" applyBorder="1"/>
    <xf numFmtId="0" fontId="16" fillId="6" borderId="0" xfId="98" applyFont="1" applyFill="1" applyBorder="1" applyAlignment="1">
      <alignment horizontal="center"/>
    </xf>
    <xf numFmtId="0" fontId="22" fillId="0" borderId="0" xfId="0" applyFont="1" applyFill="1" applyBorder="1" applyAlignment="1"/>
    <xf numFmtId="170" fontId="13" fillId="0" borderId="0" xfId="0" applyNumberFormat="1" applyFont="1" applyFill="1" applyAlignment="1">
      <alignment horizontal="left"/>
    </xf>
    <xf numFmtId="0" fontId="22" fillId="0" borderId="0" xfId="0" applyFont="1" applyAlignment="1">
      <alignment horizontal="center"/>
    </xf>
    <xf numFmtId="0" fontId="13" fillId="41" borderId="0" xfId="0" applyFont="1" applyFill="1" applyAlignment="1">
      <alignment horizontal="center"/>
    </xf>
    <xf numFmtId="173" fontId="13" fillId="0" borderId="0" xfId="1" applyNumberFormat="1" applyFont="1" applyFill="1" applyAlignment="1">
      <alignment horizontal="left"/>
    </xf>
    <xf numFmtId="0" fontId="12" fillId="6" borderId="4" xfId="0" applyFont="1" applyFill="1" applyBorder="1" applyAlignment="1">
      <alignment horizontal="center"/>
    </xf>
    <xf numFmtId="0" fontId="12" fillId="0" borderId="19" xfId="0" applyFont="1" applyBorder="1" applyAlignment="1">
      <alignment horizontal="center"/>
    </xf>
    <xf numFmtId="0" fontId="16" fillId="0" borderId="5" xfId="98" applyFont="1" applyFill="1" applyBorder="1"/>
    <xf numFmtId="0" fontId="13" fillId="6" borderId="13" xfId="0" applyFont="1" applyFill="1" applyBorder="1"/>
    <xf numFmtId="0" fontId="16" fillId="0" borderId="15" xfId="98" applyFont="1" applyFill="1" applyBorder="1"/>
    <xf numFmtId="0" fontId="13" fillId="6" borderId="1" xfId="0" applyNumberFormat="1" applyFont="1" applyFill="1" applyBorder="1" applyAlignment="1">
      <alignment horizontal="center"/>
    </xf>
    <xf numFmtId="0" fontId="13" fillId="6" borderId="12" xfId="0" applyNumberFormat="1" applyFont="1" applyFill="1" applyBorder="1"/>
    <xf numFmtId="0" fontId="13" fillId="0" borderId="14" xfId="0" applyNumberFormat="1" applyFont="1" applyBorder="1"/>
    <xf numFmtId="0" fontId="12" fillId="37" borderId="2" xfId="0" applyFont="1" applyFill="1" applyBorder="1" applyAlignment="1">
      <alignment horizontal="center"/>
    </xf>
    <xf numFmtId="0" fontId="12" fillId="0" borderId="23" xfId="0" applyFont="1" applyBorder="1" applyAlignment="1">
      <alignment horizontal="center"/>
    </xf>
    <xf numFmtId="168" fontId="12" fillId="33" borderId="1" xfId="0" applyNumberFormat="1" applyFont="1" applyFill="1" applyBorder="1" applyAlignment="1">
      <alignment horizontal="center" vertical="center"/>
    </xf>
    <xf numFmtId="168" fontId="12" fillId="21" borderId="5" xfId="0" applyNumberFormat="1" applyFont="1" applyFill="1" applyBorder="1" applyAlignment="1">
      <alignment horizontal="center" vertical="center"/>
    </xf>
    <xf numFmtId="169" fontId="12" fillId="33" borderId="1" xfId="0" applyNumberFormat="1" applyFont="1" applyFill="1" applyBorder="1" applyAlignment="1">
      <alignment horizontal="center" vertical="center"/>
    </xf>
    <xf numFmtId="169" fontId="12" fillId="21" borderId="5" xfId="0" applyNumberFormat="1" applyFont="1" applyFill="1" applyBorder="1" applyAlignment="1">
      <alignment horizontal="center" vertical="center"/>
    </xf>
    <xf numFmtId="0" fontId="12" fillId="0" borderId="5" xfId="0" applyFont="1" applyBorder="1" applyAlignment="1">
      <alignment horizontal="center"/>
    </xf>
    <xf numFmtId="0" fontId="43" fillId="5" borderId="1" xfId="0" applyFont="1" applyFill="1" applyBorder="1" applyAlignment="1">
      <alignment horizontal="center" vertical="center"/>
    </xf>
    <xf numFmtId="0" fontId="22" fillId="0" borderId="0" xfId="0" applyFont="1" applyFill="1" applyBorder="1" applyAlignment="1">
      <alignment horizontal="left"/>
    </xf>
    <xf numFmtId="0" fontId="43" fillId="0" borderId="1" xfId="0" applyFont="1" applyFill="1" applyBorder="1" applyAlignment="1">
      <alignment horizontal="left" vertical="center"/>
    </xf>
    <xf numFmtId="0" fontId="43" fillId="0" borderId="1" xfId="0" applyFont="1" applyFill="1" applyBorder="1" applyAlignment="1">
      <alignment horizontal="center" vertical="center"/>
    </xf>
    <xf numFmtId="0" fontId="35" fillId="0" borderId="1" xfId="0" applyFont="1" applyFill="1" applyBorder="1" applyAlignment="1">
      <alignment horizontal="center" vertical="center"/>
    </xf>
    <xf numFmtId="0" fontId="13" fillId="0" borderId="1" xfId="0" applyFont="1" applyFill="1" applyBorder="1" applyAlignment="1">
      <alignment horizontal="left"/>
    </xf>
    <xf numFmtId="0" fontId="43" fillId="0" borderId="4" xfId="0" applyFont="1" applyFill="1" applyBorder="1" applyAlignment="1">
      <alignment horizontal="left" vertical="center"/>
    </xf>
    <xf numFmtId="0" fontId="16" fillId="0" borderId="1" xfId="98" applyFont="1" applyFill="1" applyBorder="1" applyAlignment="1">
      <alignment horizontal="left"/>
    </xf>
    <xf numFmtId="0" fontId="13" fillId="0" borderId="1" xfId="0" applyFont="1" applyFill="1" applyBorder="1" applyAlignment="1">
      <alignment horizontal="center"/>
    </xf>
    <xf numFmtId="0" fontId="43" fillId="0" borderId="4" xfId="0" applyFont="1" applyFill="1" applyBorder="1" applyAlignment="1">
      <alignment horizontal="center" vertical="center"/>
    </xf>
    <xf numFmtId="0" fontId="16" fillId="0" borderId="1" xfId="98" applyFont="1" applyFill="1" applyBorder="1" applyAlignment="1">
      <alignment horizontal="center"/>
    </xf>
    <xf numFmtId="3" fontId="13" fillId="0" borderId="1" xfId="0" applyNumberFormat="1" applyFont="1" applyFill="1" applyBorder="1" applyAlignment="1">
      <alignment horizontal="center"/>
    </xf>
    <xf numFmtId="0" fontId="16" fillId="15" borderId="24" xfId="98" applyFont="1" applyFill="1" applyBorder="1" applyAlignment="1">
      <alignment horizontal="center"/>
    </xf>
    <xf numFmtId="170" fontId="13" fillId="15" borderId="0" xfId="0" applyNumberFormat="1" applyFont="1" applyFill="1" applyAlignment="1">
      <alignment horizontal="center"/>
    </xf>
    <xf numFmtId="0" fontId="22" fillId="15" borderId="0" xfId="0" applyFont="1" applyFill="1" applyBorder="1" applyAlignment="1">
      <alignment horizontal="center"/>
    </xf>
    <xf numFmtId="0" fontId="24" fillId="42" borderId="1" xfId="0" applyFont="1" applyFill="1" applyBorder="1" applyAlignment="1">
      <alignment vertical="center"/>
    </xf>
    <xf numFmtId="0" fontId="11" fillId="42" borderId="24" xfId="0" applyFont="1" applyFill="1" applyBorder="1" applyAlignment="1" applyProtection="1">
      <alignment vertical="center"/>
    </xf>
    <xf numFmtId="0" fontId="11" fillId="42" borderId="2" xfId="0" applyFont="1" applyFill="1" applyBorder="1" applyAlignment="1" applyProtection="1">
      <alignment vertical="center"/>
    </xf>
    <xf numFmtId="0" fontId="16" fillId="42" borderId="1" xfId="0" applyNumberFormat="1" applyFont="1" applyFill="1" applyBorder="1" applyAlignment="1" applyProtection="1">
      <alignment vertical="top"/>
    </xf>
    <xf numFmtId="0" fontId="11" fillId="42" borderId="4" xfId="0" applyFont="1" applyFill="1" applyBorder="1" applyAlignment="1" applyProtection="1">
      <alignment vertical="center"/>
    </xf>
    <xf numFmtId="0" fontId="11" fillId="42" borderId="1" xfId="0" applyFont="1" applyFill="1" applyBorder="1" applyAlignment="1" applyProtection="1">
      <alignment vertical="center"/>
    </xf>
    <xf numFmtId="0" fontId="16" fillId="42" borderId="13" xfId="0" applyNumberFormat="1" applyFont="1" applyFill="1" applyBorder="1" applyAlignment="1" applyProtection="1">
      <alignment vertical="top"/>
    </xf>
    <xf numFmtId="0" fontId="16" fillId="42" borderId="1" xfId="0" applyFont="1" applyFill="1" applyBorder="1" applyAlignment="1">
      <alignment vertical="top"/>
    </xf>
    <xf numFmtId="0" fontId="16" fillId="42" borderId="13" xfId="0" applyFont="1" applyFill="1" applyBorder="1" applyAlignment="1">
      <alignment vertical="top"/>
    </xf>
    <xf numFmtId="0" fontId="16" fillId="42" borderId="4" xfId="0" applyNumberFormat="1" applyFont="1" applyFill="1" applyBorder="1" applyAlignment="1" applyProtection="1">
      <alignment vertical="top"/>
    </xf>
    <xf numFmtId="0" fontId="16" fillId="42" borderId="5" xfId="0" applyNumberFormat="1" applyFont="1" applyFill="1" applyBorder="1" applyAlignment="1" applyProtection="1">
      <alignment vertical="top"/>
    </xf>
    <xf numFmtId="0" fontId="11" fillId="42" borderId="19" xfId="0" applyFont="1" applyFill="1" applyBorder="1" applyAlignment="1" applyProtection="1">
      <alignment vertical="center"/>
    </xf>
    <xf numFmtId="0" fontId="11" fillId="42" borderId="5" xfId="0" applyFont="1" applyFill="1" applyBorder="1" applyAlignment="1" applyProtection="1">
      <alignment vertical="center"/>
    </xf>
    <xf numFmtId="0" fontId="16" fillId="42" borderId="15" xfId="0" applyNumberFormat="1" applyFont="1" applyFill="1" applyBorder="1" applyAlignment="1" applyProtection="1">
      <alignment vertical="top"/>
    </xf>
    <xf numFmtId="0" fontId="13" fillId="42" borderId="0" xfId="0" applyFont="1" applyFill="1" applyAlignment="1"/>
    <xf numFmtId="0" fontId="22" fillId="42" borderId="0" xfId="0" applyFont="1" applyFill="1" applyAlignment="1"/>
    <xf numFmtId="167" fontId="57" fillId="15" borderId="0" xfId="0" applyNumberFormat="1" applyFont="1" applyFill="1" applyAlignment="1">
      <alignment horizontal="center"/>
    </xf>
    <xf numFmtId="167" fontId="58" fillId="15" borderId="1" xfId="2093" applyNumberFormat="1" applyFont="1" applyFill="1" applyBorder="1" applyAlignment="1">
      <alignment horizontal="center" vertical="center"/>
    </xf>
    <xf numFmtId="0" fontId="56" fillId="15" borderId="24" xfId="98" applyFont="1" applyFill="1" applyBorder="1" applyAlignment="1">
      <alignment horizontal="center"/>
    </xf>
    <xf numFmtId="3" fontId="13" fillId="0" borderId="0" xfId="0" applyNumberFormat="1" applyFont="1" applyFill="1" applyAlignment="1">
      <alignment horizontal="center"/>
    </xf>
    <xf numFmtId="0" fontId="33" fillId="31" borderId="1" xfId="2093" applyFont="1" applyFill="1" applyBorder="1" applyAlignment="1">
      <alignment horizontal="center" vertical="center"/>
    </xf>
    <xf numFmtId="167" fontId="34" fillId="0" borderId="0" xfId="0" applyNumberFormat="1" applyFont="1" applyFill="1" applyBorder="1" applyAlignment="1">
      <alignment horizontal="center"/>
    </xf>
    <xf numFmtId="0" fontId="16" fillId="42" borderId="2" xfId="0" applyNumberFormat="1" applyFont="1" applyFill="1" applyBorder="1" applyAlignment="1" applyProtection="1">
      <alignment vertical="top"/>
    </xf>
    <xf numFmtId="0" fontId="16" fillId="42" borderId="25" xfId="0" applyNumberFormat="1" applyFont="1" applyFill="1" applyBorder="1" applyAlignment="1" applyProtection="1">
      <alignment vertical="top"/>
    </xf>
    <xf numFmtId="0" fontId="35" fillId="0" borderId="4" xfId="0" applyFont="1" applyFill="1" applyBorder="1" applyAlignment="1">
      <alignment horizontal="center" vertical="center"/>
    </xf>
    <xf numFmtId="0" fontId="12" fillId="0" borderId="1" xfId="0" applyFont="1" applyFill="1" applyBorder="1" applyAlignment="1">
      <alignment horizontal="center"/>
    </xf>
    <xf numFmtId="0" fontId="35" fillId="0" borderId="24" xfId="0" applyFont="1" applyFill="1" applyBorder="1" applyAlignment="1">
      <alignment horizontal="center" vertical="center"/>
    </xf>
    <xf numFmtId="0" fontId="43" fillId="0" borderId="24" xfId="0" applyFont="1" applyFill="1" applyBorder="1" applyAlignment="1">
      <alignment horizontal="center" vertical="center"/>
    </xf>
    <xf numFmtId="166" fontId="22" fillId="0" borderId="0" xfId="1" applyNumberFormat="1" applyFont="1" applyFill="1" applyBorder="1"/>
    <xf numFmtId="166" fontId="58" fillId="15" borderId="1" xfId="1" applyNumberFormat="1" applyFont="1" applyFill="1" applyBorder="1" applyAlignment="1">
      <alignment horizontal="center" vertical="center"/>
    </xf>
    <xf numFmtId="166" fontId="34" fillId="0" borderId="0" xfId="1" applyNumberFormat="1" applyFont="1" applyFill="1" applyBorder="1" applyAlignment="1">
      <alignment horizontal="center"/>
    </xf>
    <xf numFmtId="165" fontId="12" fillId="3" borderId="2" xfId="2" applyFont="1" applyFill="1" applyBorder="1" applyAlignment="1">
      <alignment horizontal="center" vertical="center"/>
    </xf>
    <xf numFmtId="0" fontId="13" fillId="0" borderId="26" xfId="0" applyNumberFormat="1" applyFont="1" applyBorder="1"/>
    <xf numFmtId="0" fontId="12" fillId="0" borderId="24" xfId="0" applyFont="1" applyBorder="1" applyAlignment="1">
      <alignment horizontal="center"/>
    </xf>
    <xf numFmtId="0" fontId="16" fillId="5" borderId="12" xfId="98" applyFont="1" applyFill="1" applyBorder="1"/>
    <xf numFmtId="3" fontId="16" fillId="6" borderId="1" xfId="0" applyNumberFormat="1" applyFont="1" applyFill="1" applyBorder="1" applyAlignment="1" applyProtection="1">
      <alignment horizontal="center" vertical="top" wrapText="1"/>
    </xf>
    <xf numFmtId="0" fontId="16" fillId="0" borderId="2" xfId="98" applyFont="1" applyBorder="1" applyAlignment="1">
      <alignment horizontal="center"/>
    </xf>
    <xf numFmtId="0" fontId="13" fillId="6" borderId="1" xfId="0" applyFont="1" applyFill="1" applyBorder="1" applyAlignment="1">
      <alignment horizontal="center"/>
    </xf>
    <xf numFmtId="0" fontId="16" fillId="0" borderId="25" xfId="98" applyFont="1" applyFill="1" applyBorder="1"/>
    <xf numFmtId="0" fontId="13" fillId="0" borderId="2" xfId="0" applyFont="1" applyBorder="1" applyAlignment="1">
      <alignment horizontal="center"/>
    </xf>
    <xf numFmtId="168" fontId="12" fillId="21" borderId="2" xfId="0" applyNumberFormat="1" applyFont="1" applyFill="1" applyBorder="1" applyAlignment="1">
      <alignment horizontal="center" vertical="center"/>
    </xf>
    <xf numFmtId="169" fontId="12" fillId="21" borderId="2" xfId="0" applyNumberFormat="1" applyFont="1" applyFill="1" applyBorder="1" applyAlignment="1">
      <alignment horizontal="center" vertical="center"/>
    </xf>
    <xf numFmtId="0" fontId="60" fillId="0" borderId="53" xfId="4473" applyFont="1" applyFill="1" applyBorder="1" applyAlignment="1">
      <alignment horizontal="left" wrapText="1"/>
    </xf>
    <xf numFmtId="0" fontId="60" fillId="0" borderId="29" xfId="4474" applyFont="1" applyFill="1" applyBorder="1" applyAlignment="1">
      <alignment horizontal="center" wrapText="1"/>
    </xf>
    <xf numFmtId="0" fontId="60" fillId="0" borderId="30" xfId="4475" applyFont="1" applyFill="1" applyBorder="1" applyAlignment="1">
      <alignment horizontal="center" wrapText="1"/>
    </xf>
    <xf numFmtId="0" fontId="60" fillId="0" borderId="31" xfId="4476" applyFont="1" applyFill="1" applyBorder="1" applyAlignment="1">
      <alignment horizontal="center" wrapText="1"/>
    </xf>
    <xf numFmtId="0" fontId="59" fillId="13" borderId="54" xfId="4477" applyFont="1" applyFill="1" applyBorder="1" applyAlignment="1">
      <alignment horizontal="left" vertical="top" wrapText="1"/>
    </xf>
    <xf numFmtId="174" fontId="59" fillId="13" borderId="34" xfId="4478" applyNumberFormat="1" applyFont="1" applyFill="1" applyBorder="1" applyAlignment="1">
      <alignment horizontal="center" vertical="center"/>
    </xf>
    <xf numFmtId="179" fontId="59" fillId="13" borderId="35" xfId="4479" applyNumberFormat="1" applyFont="1" applyFill="1" applyBorder="1" applyAlignment="1">
      <alignment horizontal="center" vertical="center"/>
    </xf>
    <xf numFmtId="180" fontId="59" fillId="13" borderId="35" xfId="4480" applyNumberFormat="1" applyFont="1" applyFill="1" applyBorder="1" applyAlignment="1">
      <alignment horizontal="center" vertical="center"/>
    </xf>
    <xf numFmtId="181" fontId="59" fillId="13" borderId="36" xfId="4481" applyNumberFormat="1" applyFont="1" applyFill="1" applyBorder="1" applyAlignment="1">
      <alignment horizontal="center" vertical="center"/>
    </xf>
    <xf numFmtId="0" fontId="59" fillId="13" borderId="55" xfId="4482" applyFont="1" applyFill="1" applyBorder="1" applyAlignment="1">
      <alignment horizontal="left" vertical="top" wrapText="1"/>
    </xf>
    <xf numFmtId="174" fontId="59" fillId="13" borderId="40" xfId="4483" applyNumberFormat="1" applyFont="1" applyFill="1" applyBorder="1" applyAlignment="1">
      <alignment horizontal="center" vertical="center"/>
    </xf>
    <xf numFmtId="182" fontId="59" fillId="13" borderId="41" xfId="4484" applyNumberFormat="1" applyFont="1" applyFill="1" applyBorder="1" applyAlignment="1">
      <alignment horizontal="center" vertical="center"/>
    </xf>
    <xf numFmtId="183" fontId="59" fillId="13" borderId="41" xfId="4485" applyNumberFormat="1" applyFont="1" applyFill="1" applyBorder="1" applyAlignment="1">
      <alignment horizontal="center" vertical="center"/>
    </xf>
    <xf numFmtId="184" fontId="59" fillId="13" borderId="42" xfId="4486" applyNumberFormat="1" applyFont="1" applyFill="1" applyBorder="1" applyAlignment="1">
      <alignment horizontal="center" vertical="center"/>
    </xf>
    <xf numFmtId="0" fontId="60" fillId="0" borderId="55" xfId="4482" applyFont="1" applyFill="1" applyBorder="1" applyAlignment="1">
      <alignment horizontal="left" vertical="top" wrapText="1"/>
    </xf>
    <xf numFmtId="174" fontId="60" fillId="0" borderId="40" xfId="4483" applyNumberFormat="1" applyFont="1" applyFill="1" applyBorder="1" applyAlignment="1">
      <alignment horizontal="center" vertical="center"/>
    </xf>
    <xf numFmtId="182" fontId="60" fillId="0" borderId="41" xfId="4484" applyNumberFormat="1" applyFont="1" applyFill="1" applyBorder="1" applyAlignment="1">
      <alignment horizontal="center" vertical="center"/>
    </xf>
    <xf numFmtId="183" fontId="60" fillId="0" borderId="41" xfId="4485" applyNumberFormat="1" applyFont="1" applyFill="1" applyBorder="1" applyAlignment="1">
      <alignment horizontal="center" vertical="center"/>
    </xf>
    <xf numFmtId="185" fontId="60" fillId="0" borderId="42" xfId="4487" applyNumberFormat="1" applyFont="1" applyFill="1" applyBorder="1" applyAlignment="1">
      <alignment horizontal="center" vertical="center"/>
    </xf>
    <xf numFmtId="186" fontId="60" fillId="0" borderId="41" xfId="4488" applyNumberFormat="1" applyFont="1" applyFill="1" applyBorder="1" applyAlignment="1">
      <alignment horizontal="center" vertical="center"/>
    </xf>
    <xf numFmtId="184" fontId="60" fillId="0" borderId="42" xfId="4486" applyNumberFormat="1" applyFont="1" applyFill="1" applyBorder="1" applyAlignment="1">
      <alignment horizontal="center" vertical="center"/>
    </xf>
    <xf numFmtId="0" fontId="61" fillId="0" borderId="55" xfId="4482" applyFont="1" applyFill="1" applyBorder="1" applyAlignment="1">
      <alignment horizontal="left" vertical="top" wrapText="1"/>
    </xf>
    <xf numFmtId="0" fontId="60" fillId="13" borderId="64" xfId="4489" applyFont="1" applyFill="1" applyBorder="1" applyAlignment="1">
      <alignment horizontal="left" vertical="top" wrapText="1"/>
    </xf>
    <xf numFmtId="174" fontId="60" fillId="13" borderId="49" xfId="4490" applyNumberFormat="1" applyFont="1" applyFill="1" applyBorder="1" applyAlignment="1">
      <alignment horizontal="center" vertical="center"/>
    </xf>
    <xf numFmtId="0" fontId="60" fillId="0" borderId="50" xfId="4491" applyFont="1" applyFill="1" applyBorder="1" applyAlignment="1">
      <alignment horizontal="center" vertical="center" wrapText="1"/>
    </xf>
    <xf numFmtId="0" fontId="60" fillId="0" borderId="51" xfId="4492" applyFont="1" applyFill="1" applyBorder="1" applyAlignment="1">
      <alignment horizontal="center" vertical="center" wrapText="1"/>
    </xf>
    <xf numFmtId="1" fontId="62" fillId="34" borderId="1" xfId="0" quotePrefix="1" applyNumberFormat="1" applyFont="1" applyFill="1" applyBorder="1" applyAlignment="1">
      <alignment horizontal="center" vertical="center"/>
    </xf>
    <xf numFmtId="1" fontId="63" fillId="6" borderId="1" xfId="0" applyNumberFormat="1" applyFont="1" applyFill="1" applyBorder="1" applyAlignment="1" applyProtection="1">
      <alignment horizontal="center" vertical="center"/>
    </xf>
    <xf numFmtId="1" fontId="63" fillId="7" borderId="1" xfId="0" applyNumberFormat="1" applyFont="1" applyFill="1" applyBorder="1" applyAlignment="1" applyProtection="1">
      <alignment horizontal="center" vertical="center"/>
    </xf>
    <xf numFmtId="1" fontId="62" fillId="9" borderId="1" xfId="0" applyNumberFormat="1" applyFont="1" applyFill="1" applyBorder="1" applyAlignment="1">
      <alignment horizontal="center" vertical="center"/>
    </xf>
    <xf numFmtId="1" fontId="62" fillId="5" borderId="1" xfId="0" quotePrefix="1" applyNumberFormat="1" applyFont="1" applyFill="1" applyBorder="1" applyAlignment="1">
      <alignment horizontal="center" vertical="center"/>
    </xf>
    <xf numFmtId="0" fontId="62" fillId="34" borderId="1" xfId="0" quotePrefix="1" applyFont="1" applyFill="1" applyBorder="1" applyAlignment="1">
      <alignment horizontal="center" vertical="center"/>
    </xf>
    <xf numFmtId="0" fontId="63" fillId="6" borderId="1" xfId="0" applyNumberFormat="1" applyFont="1" applyFill="1" applyBorder="1" applyAlignment="1" applyProtection="1">
      <alignment horizontal="center" vertical="center"/>
    </xf>
    <xf numFmtId="171" fontId="63" fillId="7" borderId="1" xfId="0" applyNumberFormat="1" applyFont="1" applyFill="1" applyBorder="1" applyAlignment="1" applyProtection="1">
      <alignment horizontal="center" vertical="center"/>
    </xf>
    <xf numFmtId="0" fontId="62" fillId="9" borderId="1" xfId="0" applyFont="1" applyFill="1" applyBorder="1" applyAlignment="1">
      <alignment horizontal="center" vertical="center"/>
    </xf>
    <xf numFmtId="0" fontId="62" fillId="5" borderId="1" xfId="0" quotePrefix="1" applyFont="1" applyFill="1" applyBorder="1" applyAlignment="1">
      <alignment horizontal="center" vertical="center"/>
    </xf>
    <xf numFmtId="174" fontId="45" fillId="0" borderId="34" xfId="4556" applyNumberFormat="1" applyFont="1" applyFill="1" applyBorder="1" applyAlignment="1">
      <alignment horizontal="center" vertical="center"/>
    </xf>
    <xf numFmtId="3" fontId="45" fillId="0" borderId="35" xfId="4557" applyNumberFormat="1" applyFont="1" applyFill="1" applyBorder="1" applyAlignment="1">
      <alignment horizontal="center" vertical="center"/>
    </xf>
    <xf numFmtId="171" fontId="45" fillId="0" borderId="35" xfId="4558" applyNumberFormat="1" applyFont="1" applyFill="1" applyBorder="1" applyAlignment="1">
      <alignment horizontal="center" vertical="center"/>
    </xf>
    <xf numFmtId="171" fontId="45" fillId="0" borderId="36" xfId="4559" applyNumberFormat="1" applyFont="1" applyFill="1" applyBorder="1" applyAlignment="1">
      <alignment horizontal="center" vertical="center"/>
    </xf>
    <xf numFmtId="174" fontId="45" fillId="0" borderId="40" xfId="4561" applyNumberFormat="1" applyFont="1" applyFill="1" applyBorder="1" applyAlignment="1">
      <alignment horizontal="center" vertical="center"/>
    </xf>
    <xf numFmtId="3" fontId="45" fillId="0" borderId="41" xfId="4562" applyNumberFormat="1" applyFont="1" applyFill="1" applyBorder="1" applyAlignment="1">
      <alignment horizontal="center" vertical="center"/>
    </xf>
    <xf numFmtId="171" fontId="45" fillId="0" borderId="41" xfId="4563" applyNumberFormat="1" applyFont="1" applyFill="1" applyBorder="1" applyAlignment="1">
      <alignment horizontal="center" vertical="center"/>
    </xf>
    <xf numFmtId="171" fontId="45" fillId="0" borderId="42" xfId="4564" applyNumberFormat="1" applyFont="1" applyFill="1" applyBorder="1" applyAlignment="1">
      <alignment horizontal="center" vertical="center"/>
    </xf>
    <xf numFmtId="171" fontId="45" fillId="0" borderId="41" xfId="4565" applyNumberFormat="1" applyFont="1" applyFill="1" applyBorder="1" applyAlignment="1">
      <alignment horizontal="center" vertical="center"/>
    </xf>
    <xf numFmtId="171" fontId="45" fillId="0" borderId="42" xfId="4566" applyNumberFormat="1" applyFont="1" applyFill="1" applyBorder="1" applyAlignment="1">
      <alignment horizontal="center" vertical="center"/>
    </xf>
    <xf numFmtId="3" fontId="45" fillId="0" borderId="41" xfId="4563" applyNumberFormat="1" applyFont="1" applyFill="1" applyBorder="1" applyAlignment="1">
      <alignment horizontal="center" vertical="center"/>
    </xf>
    <xf numFmtId="3" fontId="45" fillId="0" borderId="41" xfId="4567" applyNumberFormat="1" applyFont="1" applyFill="1" applyBorder="1" applyAlignment="1">
      <alignment horizontal="center" vertical="center"/>
    </xf>
    <xf numFmtId="171" fontId="45" fillId="0" borderId="41" xfId="4568" applyNumberFormat="1" applyFont="1" applyFill="1" applyBorder="1" applyAlignment="1">
      <alignment horizontal="center" vertical="center"/>
    </xf>
    <xf numFmtId="171" fontId="45" fillId="0" borderId="42" xfId="4569" applyNumberFormat="1" applyFont="1" applyFill="1" applyBorder="1" applyAlignment="1">
      <alignment horizontal="center" vertical="center"/>
    </xf>
    <xf numFmtId="171" fontId="45" fillId="0" borderId="50" xfId="4572" applyNumberFormat="1" applyFont="1" applyFill="1" applyBorder="1" applyAlignment="1">
      <alignment horizontal="left" vertical="center" wrapText="1"/>
    </xf>
    <xf numFmtId="171" fontId="45" fillId="0" borderId="51" xfId="4573" applyNumberFormat="1" applyFont="1" applyFill="1" applyBorder="1" applyAlignment="1">
      <alignment horizontal="left" vertical="center" wrapText="1"/>
    </xf>
    <xf numFmtId="174" fontId="45" fillId="13" borderId="49" xfId="4571" applyNumberFormat="1" applyFont="1" applyFill="1" applyBorder="1" applyAlignment="1">
      <alignment horizontal="center" vertical="center"/>
    </xf>
    <xf numFmtId="0" fontId="30" fillId="13" borderId="53" xfId="4551" applyFont="1" applyFill="1" applyBorder="1" applyAlignment="1">
      <alignment wrapText="1"/>
    </xf>
    <xf numFmtId="0" fontId="30" fillId="13" borderId="29" xfId="4552" applyFont="1" applyFill="1" applyBorder="1" applyAlignment="1">
      <alignment horizontal="center" wrapText="1"/>
    </xf>
    <xf numFmtId="171" fontId="30" fillId="13" borderId="30" xfId="4553" applyNumberFormat="1" applyFont="1" applyFill="1" applyBorder="1" applyAlignment="1">
      <alignment horizontal="center" wrapText="1"/>
    </xf>
    <xf numFmtId="171" fontId="30" fillId="13" borderId="31" xfId="4554" applyNumberFormat="1" applyFont="1" applyFill="1" applyBorder="1" applyAlignment="1">
      <alignment horizontal="center" wrapText="1"/>
    </xf>
    <xf numFmtId="0" fontId="38" fillId="0" borderId="0" xfId="0" applyFont="1"/>
    <xf numFmtId="0" fontId="50" fillId="0" borderId="54" xfId="4555" applyFont="1" applyFill="1" applyBorder="1" applyAlignment="1">
      <alignment vertical="top" wrapText="1"/>
    </xf>
    <xf numFmtId="0" fontId="50" fillId="0" borderId="55" xfId="4560" applyFont="1" applyFill="1" applyBorder="1" applyAlignment="1">
      <alignment vertical="top" wrapText="1"/>
    </xf>
    <xf numFmtId="0" fontId="50" fillId="13" borderId="64" xfId="4570" applyFont="1" applyFill="1" applyBorder="1" applyAlignment="1">
      <alignment vertical="top" wrapText="1"/>
    </xf>
    <xf numFmtId="164" fontId="37" fillId="0" borderId="41" xfId="3569" applyNumberFormat="1" applyFont="1" applyFill="1" applyBorder="1" applyAlignment="1">
      <alignment horizontal="right" vertical="center"/>
    </xf>
    <xf numFmtId="176" fontId="37" fillId="0" borderId="39" xfId="3569" applyNumberFormat="1" applyFont="1" applyFill="1" applyBorder="1" applyAlignment="1">
      <alignment horizontal="right" vertical="center"/>
    </xf>
    <xf numFmtId="176" fontId="37" fillId="0" borderId="59" xfId="3569" applyNumberFormat="1" applyFont="1" applyFill="1" applyBorder="1" applyAlignment="1">
      <alignment horizontal="right" vertical="center"/>
    </xf>
    <xf numFmtId="176" fontId="37" fillId="24" borderId="63" xfId="3569" applyNumberFormat="1" applyFont="1" applyFill="1" applyBorder="1" applyAlignment="1">
      <alignment horizontal="right" vertical="center"/>
    </xf>
    <xf numFmtId="176" fontId="37" fillId="24" borderId="59" xfId="3569" applyNumberFormat="1" applyFont="1" applyFill="1" applyBorder="1" applyAlignment="1">
      <alignment horizontal="right" vertical="center"/>
    </xf>
    <xf numFmtId="176" fontId="37" fillId="0" borderId="63" xfId="3569" applyNumberFormat="1" applyFont="1" applyFill="1" applyBorder="1" applyAlignment="1">
      <alignment horizontal="right" vertical="center"/>
    </xf>
    <xf numFmtId="176" fontId="37" fillId="24" borderId="39" xfId="3569" applyNumberFormat="1" applyFont="1" applyFill="1" applyBorder="1" applyAlignment="1">
      <alignment horizontal="right" vertical="center"/>
    </xf>
    <xf numFmtId="176" fontId="37" fillId="0" borderId="33" xfId="3569" applyNumberFormat="1" applyFont="1" applyFill="1" applyBorder="1" applyAlignment="1">
      <alignment horizontal="center" vertical="center"/>
    </xf>
    <xf numFmtId="176" fontId="37" fillId="0" borderId="39" xfId="3569" applyNumberFormat="1" applyFont="1" applyFill="1" applyBorder="1" applyAlignment="1">
      <alignment horizontal="center" vertical="center"/>
    </xf>
    <xf numFmtId="176" fontId="37" fillId="0" borderId="59" xfId="3569" applyNumberFormat="1" applyFont="1" applyFill="1" applyBorder="1" applyAlignment="1">
      <alignment horizontal="center" vertical="center"/>
    </xf>
    <xf numFmtId="177" fontId="37" fillId="0" borderId="48" xfId="3569" applyNumberFormat="1" applyFont="1" applyFill="1" applyBorder="1" applyAlignment="1">
      <alignment horizontal="left" vertical="center" wrapText="1"/>
    </xf>
    <xf numFmtId="176" fontId="37" fillId="0" borderId="41" xfId="3569" applyNumberFormat="1" applyFont="1" applyFill="1" applyBorder="1" applyAlignment="1">
      <alignment horizontal="right" vertical="center"/>
    </xf>
    <xf numFmtId="176" fontId="37" fillId="0" borderId="58" xfId="3569" applyNumberFormat="1" applyFont="1" applyFill="1" applyBorder="1" applyAlignment="1">
      <alignment horizontal="right" vertical="center"/>
    </xf>
    <xf numFmtId="176" fontId="37" fillId="24" borderId="62" xfId="3569" applyNumberFormat="1" applyFont="1" applyFill="1" applyBorder="1" applyAlignment="1">
      <alignment horizontal="right" vertical="center"/>
    </xf>
    <xf numFmtId="176" fontId="37" fillId="24" borderId="58" xfId="3569" applyNumberFormat="1" applyFont="1" applyFill="1" applyBorder="1" applyAlignment="1">
      <alignment horizontal="right" vertical="center"/>
    </xf>
    <xf numFmtId="176" fontId="37" fillId="0" borderId="62" xfId="3569" applyNumberFormat="1" applyFont="1" applyFill="1" applyBorder="1" applyAlignment="1">
      <alignment horizontal="right" vertical="center"/>
    </xf>
    <xf numFmtId="176" fontId="37" fillId="24" borderId="41" xfId="3569" applyNumberFormat="1" applyFont="1" applyFill="1" applyBorder="1" applyAlignment="1">
      <alignment horizontal="right" vertical="center"/>
    </xf>
    <xf numFmtId="176" fontId="37" fillId="0" borderId="41" xfId="3569" applyNumberFormat="1" applyFont="1" applyFill="1" applyBorder="1" applyAlignment="1">
      <alignment horizontal="center" vertical="center"/>
    </xf>
    <xf numFmtId="176" fontId="37" fillId="0" borderId="58" xfId="3569" applyNumberFormat="1" applyFont="1" applyFill="1" applyBorder="1" applyAlignment="1">
      <alignment horizontal="center" vertical="center"/>
    </xf>
    <xf numFmtId="171" fontId="45" fillId="0" borderId="41" xfId="4562" applyNumberFormat="1" applyFont="1" applyFill="1" applyBorder="1" applyAlignment="1">
      <alignment horizontal="center" vertical="center"/>
    </xf>
    <xf numFmtId="164" fontId="37" fillId="0" borderId="39" xfId="3569" applyNumberFormat="1" applyFont="1" applyFill="1" applyBorder="1" applyAlignment="1">
      <alignment horizontal="right" vertical="center"/>
    </xf>
    <xf numFmtId="172" fontId="37" fillId="16" borderId="30" xfId="3569" quotePrefix="1" applyNumberFormat="1" applyFont="1" applyFill="1" applyBorder="1" applyAlignment="1">
      <alignment horizontal="center" vertical="center" wrapText="1"/>
    </xf>
    <xf numFmtId="172" fontId="37" fillId="16" borderId="31" xfId="3569" quotePrefix="1" applyNumberFormat="1" applyFont="1" applyFill="1" applyBorder="1" applyAlignment="1">
      <alignment horizontal="center" vertical="center" wrapText="1"/>
    </xf>
    <xf numFmtId="172" fontId="37" fillId="0" borderId="41" xfId="3569" applyNumberFormat="1" applyFont="1" applyFill="1" applyBorder="1" applyAlignment="1">
      <alignment horizontal="center" vertical="center"/>
    </xf>
    <xf numFmtId="172" fontId="37" fillId="0" borderId="39" xfId="3569" applyNumberFormat="1" applyFont="1" applyFill="1" applyBorder="1" applyAlignment="1">
      <alignment horizontal="center" vertical="center"/>
    </xf>
    <xf numFmtId="0" fontId="9" fillId="0" borderId="0" xfId="0" applyFont="1" applyAlignment="1">
      <alignment horizontal="left"/>
    </xf>
    <xf numFmtId="0" fontId="9" fillId="0" borderId="0" xfId="0" applyNumberFormat="1" applyFont="1"/>
    <xf numFmtId="166" fontId="9" fillId="0" borderId="0" xfId="1" applyNumberFormat="1" applyFont="1" applyAlignment="1">
      <alignment horizontal="center"/>
    </xf>
    <xf numFmtId="0" fontId="9" fillId="44" borderId="0" xfId="0" applyFont="1" applyFill="1"/>
    <xf numFmtId="0" fontId="0" fillId="44" borderId="0" xfId="0" applyFill="1" applyAlignment="1">
      <alignment horizontal="left"/>
    </xf>
    <xf numFmtId="0" fontId="0" fillId="44" borderId="0" xfId="0" applyNumberFormat="1" applyFill="1"/>
    <xf numFmtId="0" fontId="9" fillId="44" borderId="0" xfId="0" applyFont="1" applyFill="1" applyAlignment="1">
      <alignment horizontal="left"/>
    </xf>
    <xf numFmtId="0" fontId="9" fillId="44" borderId="0" xfId="0" applyNumberFormat="1" applyFont="1" applyFill="1"/>
    <xf numFmtId="0" fontId="0" fillId="44" borderId="0" xfId="0" applyFill="1"/>
    <xf numFmtId="0" fontId="0" fillId="44" borderId="0" xfId="0" applyFill="1" applyAlignment="1">
      <alignment horizontal="center"/>
    </xf>
    <xf numFmtId="166" fontId="36" fillId="0" borderId="73" xfId="1" applyNumberFormat="1" applyFont="1" applyFill="1" applyBorder="1" applyAlignment="1">
      <alignment horizontal="center"/>
    </xf>
    <xf numFmtId="166" fontId="36" fillId="0" borderId="1" xfId="1" applyNumberFormat="1" applyFont="1" applyFill="1" applyBorder="1" applyAlignment="1">
      <alignment horizontal="center"/>
    </xf>
    <xf numFmtId="166" fontId="36" fillId="0" borderId="26" xfId="1" applyNumberFormat="1" applyFont="1" applyFill="1" applyBorder="1" applyAlignment="1">
      <alignment horizontal="center"/>
    </xf>
    <xf numFmtId="166" fontId="36" fillId="0" borderId="2" xfId="1" applyNumberFormat="1" applyFont="1" applyFill="1" applyBorder="1" applyAlignment="1">
      <alignment horizontal="center"/>
    </xf>
    <xf numFmtId="166" fontId="36" fillId="0" borderId="4" xfId="1" applyNumberFormat="1" applyFont="1" applyFill="1" applyBorder="1" applyAlignment="1">
      <alignment horizontal="center"/>
    </xf>
    <xf numFmtId="0" fontId="9" fillId="43" borderId="1" xfId="0" applyFont="1" applyFill="1" applyBorder="1" applyAlignment="1">
      <alignment horizontal="center" vertical="center" wrapText="1"/>
    </xf>
    <xf numFmtId="0" fontId="0" fillId="6" borderId="0" xfId="0" applyFill="1" applyAlignment="1">
      <alignment horizontal="left" vertical="center"/>
    </xf>
    <xf numFmtId="0" fontId="0" fillId="0" borderId="0" xfId="0" applyAlignment="1">
      <alignment horizontal="center" vertical="center"/>
    </xf>
    <xf numFmtId="3" fontId="13" fillId="0" borderId="0" xfId="0" applyNumberFormat="1" applyFont="1" applyFill="1" applyBorder="1" applyAlignment="1">
      <alignment horizontal="center"/>
    </xf>
    <xf numFmtId="0" fontId="16" fillId="5" borderId="26" xfId="98" applyFont="1" applyFill="1" applyBorder="1"/>
    <xf numFmtId="167" fontId="57" fillId="15" borderId="0" xfId="0" applyNumberFormat="1" applyFont="1" applyFill="1" applyBorder="1" applyAlignment="1">
      <alignment horizontal="center"/>
    </xf>
    <xf numFmtId="0" fontId="16" fillId="13" borderId="0" xfId="0" applyFont="1" applyFill="1" applyBorder="1" applyAlignment="1">
      <alignment horizontal="center"/>
    </xf>
    <xf numFmtId="0" fontId="64" fillId="0" borderId="0" xfId="0" applyFont="1" applyAlignment="1">
      <alignment horizontal="left" vertical="center"/>
    </xf>
    <xf numFmtId="164" fontId="13" fillId="5" borderId="12" xfId="3" applyFont="1" applyFill="1" applyBorder="1"/>
    <xf numFmtId="0" fontId="16" fillId="5" borderId="1" xfId="0" applyNumberFormat="1" applyFont="1" applyFill="1" applyBorder="1" applyAlignment="1" applyProtection="1">
      <alignment vertical="top"/>
    </xf>
    <xf numFmtId="0" fontId="11" fillId="5" borderId="1" xfId="0" applyFont="1" applyFill="1" applyBorder="1" applyAlignment="1" applyProtection="1">
      <alignment vertical="center"/>
    </xf>
    <xf numFmtId="0" fontId="11" fillId="5" borderId="4" xfId="0" applyFont="1" applyFill="1" applyBorder="1" applyAlignment="1" applyProtection="1">
      <alignment vertical="center"/>
    </xf>
    <xf numFmtId="0" fontId="16" fillId="5" borderId="13" xfId="0" applyNumberFormat="1" applyFont="1" applyFill="1" applyBorder="1" applyAlignment="1" applyProtection="1">
      <alignment vertical="top"/>
    </xf>
    <xf numFmtId="0" fontId="16" fillId="5" borderId="24" xfId="0" applyNumberFormat="1" applyFont="1" applyFill="1" applyBorder="1" applyAlignment="1" applyProtection="1">
      <alignment horizontal="center" vertical="top"/>
    </xf>
    <xf numFmtId="0" fontId="16" fillId="5" borderId="26" xfId="98" applyFont="1" applyFill="1" applyBorder="1" applyAlignment="1">
      <alignment horizontal="center"/>
    </xf>
    <xf numFmtId="0" fontId="12" fillId="5" borderId="24" xfId="0" applyFont="1" applyFill="1" applyBorder="1" applyAlignment="1">
      <alignment horizontal="center"/>
    </xf>
    <xf numFmtId="167" fontId="57" fillId="5" borderId="0" xfId="0" applyNumberFormat="1" applyFont="1" applyFill="1" applyAlignment="1">
      <alignment horizontal="center"/>
    </xf>
    <xf numFmtId="0" fontId="56" fillId="5" borderId="24" xfId="98" applyFont="1" applyFill="1" applyBorder="1" applyAlignment="1">
      <alignment horizontal="center"/>
    </xf>
    <xf numFmtId="0" fontId="43" fillId="5" borderId="1" xfId="0" applyFont="1" applyFill="1" applyBorder="1" applyAlignment="1">
      <alignment horizontal="left" vertical="center"/>
    </xf>
    <xf numFmtId="0" fontId="16" fillId="5" borderId="24" xfId="98" applyFont="1" applyFill="1" applyBorder="1" applyAlignment="1">
      <alignment horizontal="center"/>
    </xf>
    <xf numFmtId="0" fontId="16" fillId="5" borderId="0" xfId="0" applyFont="1" applyFill="1" applyAlignment="1">
      <alignment horizontal="center"/>
    </xf>
    <xf numFmtId="0" fontId="22" fillId="5" borderId="0" xfId="0" applyFont="1" applyFill="1" applyBorder="1" applyAlignment="1">
      <alignment horizontal="center"/>
    </xf>
    <xf numFmtId="3" fontId="33" fillId="5" borderId="1" xfId="2093" applyNumberFormat="1" applyFont="1" applyFill="1" applyBorder="1" applyAlignment="1">
      <alignment horizontal="center"/>
    </xf>
    <xf numFmtId="167" fontId="34" fillId="5" borderId="0" xfId="0" applyNumberFormat="1" applyFont="1" applyFill="1" applyBorder="1" applyAlignment="1">
      <alignment horizontal="center"/>
    </xf>
    <xf numFmtId="166" fontId="34" fillId="5" borderId="0" xfId="1" applyNumberFormat="1" applyFont="1" applyFill="1" applyBorder="1" applyAlignment="1">
      <alignment horizontal="center"/>
    </xf>
    <xf numFmtId="0" fontId="50" fillId="13" borderId="55" xfId="4560" applyFont="1" applyFill="1" applyBorder="1" applyAlignment="1">
      <alignment vertical="top" wrapText="1"/>
    </xf>
    <xf numFmtId="174" fontId="45" fillId="13" borderId="40" xfId="4561" applyNumberFormat="1" applyFont="1" applyFill="1" applyBorder="1" applyAlignment="1">
      <alignment horizontal="center" vertical="center"/>
    </xf>
    <xf numFmtId="3" fontId="45" fillId="13" borderId="41" xfId="4562" applyNumberFormat="1" applyFont="1" applyFill="1" applyBorder="1" applyAlignment="1">
      <alignment horizontal="center" vertical="center"/>
    </xf>
    <xf numFmtId="171" fontId="45" fillId="13" borderId="41" xfId="4565" applyNumberFormat="1" applyFont="1" applyFill="1" applyBorder="1" applyAlignment="1">
      <alignment horizontal="center" vertical="center"/>
    </xf>
    <xf numFmtId="171" fontId="45" fillId="13" borderId="42" xfId="4564" applyNumberFormat="1" applyFont="1" applyFill="1" applyBorder="1" applyAlignment="1">
      <alignment horizontal="center" vertical="center"/>
    </xf>
    <xf numFmtId="171" fontId="45" fillId="13" borderId="41" xfId="4562" applyNumberFormat="1" applyFont="1" applyFill="1" applyBorder="1" applyAlignment="1">
      <alignment horizontal="center" vertical="center"/>
    </xf>
    <xf numFmtId="171" fontId="45" fillId="13" borderId="41" xfId="4563" applyNumberFormat="1" applyFont="1" applyFill="1" applyBorder="1" applyAlignment="1">
      <alignment horizontal="center" vertical="center"/>
    </xf>
    <xf numFmtId="0" fontId="16" fillId="0" borderId="1" xfId="98" applyFont="1" applyBorder="1"/>
    <xf numFmtId="0" fontId="16" fillId="14" borderId="0" xfId="98" applyFont="1" applyFill="1" applyBorder="1"/>
    <xf numFmtId="0" fontId="16" fillId="0" borderId="1" xfId="0" applyFont="1" applyBorder="1"/>
    <xf numFmtId="0" fontId="16" fillId="0" borderId="0" xfId="98" applyFont="1" applyFill="1" applyBorder="1"/>
    <xf numFmtId="0" fontId="16" fillId="6" borderId="1" xfId="98" applyFont="1" applyFill="1" applyBorder="1" applyAlignment="1">
      <alignment horizontal="center"/>
    </xf>
    <xf numFmtId="3" fontId="16" fillId="14" borderId="0" xfId="0" applyNumberFormat="1" applyFont="1" applyFill="1" applyBorder="1" applyAlignment="1" applyProtection="1">
      <alignment horizontal="center" vertical="top"/>
    </xf>
    <xf numFmtId="0" fontId="16" fillId="14" borderId="0" xfId="98" applyFont="1" applyFill="1" applyBorder="1" applyAlignment="1">
      <alignment horizontal="center"/>
    </xf>
    <xf numFmtId="0" fontId="16" fillId="14" borderId="26" xfId="98" applyFont="1" applyFill="1" applyBorder="1"/>
    <xf numFmtId="0" fontId="13" fillId="14" borderId="0" xfId="0" applyFont="1" applyFill="1" applyBorder="1" applyAlignment="1">
      <alignment horizontal="center"/>
    </xf>
    <xf numFmtId="0" fontId="16" fillId="0" borderId="2" xfId="98" applyFont="1" applyBorder="1"/>
    <xf numFmtId="0" fontId="16" fillId="0" borderId="26" xfId="98" applyFont="1" applyBorder="1"/>
    <xf numFmtId="0" fontId="16" fillId="0" borderId="12" xfId="98" applyFont="1" applyBorder="1"/>
    <xf numFmtId="0" fontId="16" fillId="0" borderId="2" xfId="0" applyFont="1" applyBorder="1"/>
    <xf numFmtId="0" fontId="16" fillId="6" borderId="1" xfId="98" applyFont="1" applyFill="1" applyBorder="1"/>
    <xf numFmtId="0" fontId="16" fillId="6" borderId="2" xfId="98" applyFont="1" applyFill="1" applyBorder="1" applyAlignment="1">
      <alignment horizontal="center"/>
    </xf>
    <xf numFmtId="3" fontId="16" fillId="0" borderId="0" xfId="0" applyNumberFormat="1" applyFont="1" applyFill="1" applyBorder="1" applyAlignment="1" applyProtection="1">
      <alignment horizontal="center" vertical="top"/>
    </xf>
    <xf numFmtId="3" fontId="16" fillId="0" borderId="0" xfId="0" applyNumberFormat="1" applyFont="1" applyFill="1" applyBorder="1" applyAlignment="1" applyProtection="1">
      <alignment horizontal="center" vertical="top" wrapText="1"/>
    </xf>
    <xf numFmtId="0" fontId="16" fillId="0" borderId="0" xfId="0" applyFont="1" applyBorder="1" applyAlignment="1">
      <alignment horizontal="center"/>
    </xf>
    <xf numFmtId="0" fontId="13" fillId="0" borderId="0" xfId="0" applyFont="1" applyBorder="1" applyAlignment="1">
      <alignment horizontal="center"/>
    </xf>
    <xf numFmtId="49" fontId="11" fillId="34" borderId="3" xfId="0" applyNumberFormat="1" applyFont="1" applyFill="1" applyBorder="1" applyAlignment="1" applyProtection="1">
      <alignment vertical="center" wrapText="1"/>
    </xf>
    <xf numFmtId="49" fontId="11" fillId="34" borderId="3" xfId="0" applyNumberFormat="1" applyFont="1" applyFill="1" applyBorder="1" applyAlignment="1" applyProtection="1">
      <alignment vertical="center"/>
    </xf>
    <xf numFmtId="49" fontId="11" fillId="34" borderId="17" xfId="0" applyNumberFormat="1" applyFont="1" applyFill="1" applyBorder="1" applyAlignment="1" applyProtection="1">
      <alignment vertical="center"/>
    </xf>
    <xf numFmtId="0" fontId="16" fillId="5" borderId="0" xfId="98" applyFont="1" applyFill="1" applyBorder="1"/>
    <xf numFmtId="3" fontId="16" fillId="14" borderId="0" xfId="0" applyNumberFormat="1" applyFont="1" applyFill="1" applyBorder="1" applyAlignment="1" applyProtection="1">
      <alignment horizontal="center" vertical="top" wrapText="1"/>
    </xf>
    <xf numFmtId="3" fontId="16" fillId="5" borderId="0" xfId="0" applyNumberFormat="1" applyFont="1" applyFill="1" applyBorder="1" applyAlignment="1" applyProtection="1">
      <alignment horizontal="center" vertical="top" wrapText="1"/>
    </xf>
    <xf numFmtId="3" fontId="16" fillId="5" borderId="0" xfId="0" applyNumberFormat="1" applyFont="1" applyFill="1" applyBorder="1" applyAlignment="1" applyProtection="1">
      <alignment horizontal="center" vertical="top"/>
    </xf>
    <xf numFmtId="0" fontId="16" fillId="5" borderId="0" xfId="98" applyFont="1" applyFill="1" applyBorder="1" applyAlignment="1">
      <alignment horizontal="center"/>
    </xf>
    <xf numFmtId="0" fontId="13" fillId="6" borderId="26" xfId="0" applyFont="1" applyFill="1" applyBorder="1"/>
    <xf numFmtId="0" fontId="16" fillId="13" borderId="1" xfId="98" applyFont="1" applyFill="1" applyBorder="1" applyAlignment="1">
      <alignment horizontal="center"/>
    </xf>
    <xf numFmtId="0" fontId="16" fillId="0" borderId="26" xfId="0" applyFont="1" applyBorder="1"/>
    <xf numFmtId="0" fontId="13" fillId="5" borderId="0" xfId="0" applyFont="1" applyFill="1" applyBorder="1" applyAlignment="1">
      <alignment horizontal="center"/>
    </xf>
    <xf numFmtId="0" fontId="0" fillId="12" borderId="0" xfId="0" applyFill="1" applyAlignment="1">
      <alignment wrapText="1"/>
    </xf>
    <xf numFmtId="0" fontId="5" fillId="18" borderId="0" xfId="0" applyFont="1" applyFill="1" applyAlignment="1">
      <alignment wrapText="1"/>
    </xf>
    <xf numFmtId="0" fontId="0" fillId="19" borderId="0" xfId="0" applyFill="1" applyAlignment="1">
      <alignment wrapText="1"/>
    </xf>
    <xf numFmtId="0" fontId="0" fillId="0" borderId="1" xfId="0" applyBorder="1" applyAlignment="1">
      <alignment wrapText="1"/>
    </xf>
    <xf numFmtId="0" fontId="65" fillId="0" borderId="1" xfId="0" applyFont="1" applyBorder="1" applyAlignment="1">
      <alignment wrapText="1"/>
    </xf>
    <xf numFmtId="0" fontId="10" fillId="0" borderId="1" xfId="0" applyFont="1" applyBorder="1" applyAlignment="1">
      <alignment wrapText="1"/>
    </xf>
    <xf numFmtId="0" fontId="0" fillId="6" borderId="0" xfId="0" applyFill="1"/>
    <xf numFmtId="0" fontId="0" fillId="45" borderId="0" xfId="0" applyFill="1"/>
    <xf numFmtId="0" fontId="0" fillId="46" borderId="0" xfId="0" applyFill="1"/>
    <xf numFmtId="0" fontId="0" fillId="47" borderId="0" xfId="0" applyFill="1"/>
    <xf numFmtId="0" fontId="0" fillId="7" borderId="0" xfId="0" applyFill="1"/>
    <xf numFmtId="0" fontId="0" fillId="48" borderId="0" xfId="0" applyFill="1"/>
    <xf numFmtId="167" fontId="0" fillId="6" borderId="0" xfId="0" applyNumberFormat="1" applyFill="1"/>
    <xf numFmtId="167" fontId="0" fillId="45" borderId="0" xfId="0" applyNumberFormat="1" applyFill="1"/>
    <xf numFmtId="167" fontId="0" fillId="46" borderId="0" xfId="0" applyNumberFormat="1" applyFill="1"/>
    <xf numFmtId="167" fontId="0" fillId="47" borderId="0" xfId="0" applyNumberFormat="1" applyFill="1"/>
    <xf numFmtId="167" fontId="0" fillId="7" borderId="0" xfId="0" applyNumberFormat="1" applyFill="1"/>
    <xf numFmtId="167" fontId="0" fillId="48" borderId="0" xfId="0" applyNumberFormat="1" applyFill="1"/>
    <xf numFmtId="167" fontId="0" fillId="5" borderId="0" xfId="0" applyNumberFormat="1" applyFill="1"/>
    <xf numFmtId="0" fontId="9" fillId="6" borderId="0" xfId="0" applyFont="1" applyFill="1"/>
    <xf numFmtId="167" fontId="9" fillId="6" borderId="0" xfId="0" applyNumberFormat="1" applyFont="1" applyFill="1"/>
    <xf numFmtId="167" fontId="9" fillId="7" borderId="0" xfId="0" applyNumberFormat="1" applyFont="1" applyFill="1" applyAlignment="1">
      <alignment horizontal="center"/>
    </xf>
    <xf numFmtId="0" fontId="9" fillId="7" borderId="0" xfId="0" applyFont="1" applyFill="1" applyAlignment="1">
      <alignment horizontal="left"/>
    </xf>
    <xf numFmtId="0" fontId="0" fillId="7" borderId="0" xfId="0" applyFill="1" applyAlignment="1">
      <alignment horizontal="center"/>
    </xf>
    <xf numFmtId="0" fontId="0" fillId="0" borderId="75" xfId="0" applyBorder="1"/>
    <xf numFmtId="167" fontId="9" fillId="0" borderId="75" xfId="0" applyNumberFormat="1" applyFont="1" applyBorder="1"/>
    <xf numFmtId="167" fontId="9" fillId="0" borderId="0" xfId="0" applyNumberFormat="1" applyFont="1"/>
    <xf numFmtId="0" fontId="0" fillId="0" borderId="74" xfId="0" applyBorder="1"/>
    <xf numFmtId="0" fontId="0" fillId="0" borderId="0" xfId="0" applyFont="1"/>
    <xf numFmtId="0" fontId="0" fillId="0" borderId="0" xfId="0" applyFont="1" applyFill="1"/>
    <xf numFmtId="0" fontId="9" fillId="0" borderId="0" xfId="0" applyFont="1" applyFill="1"/>
    <xf numFmtId="167" fontId="9" fillId="0" borderId="0" xfId="0" applyNumberFormat="1" applyFont="1" applyBorder="1"/>
    <xf numFmtId="167" fontId="0" fillId="0" borderId="75" xfId="0" applyNumberFormat="1" applyFont="1" applyBorder="1"/>
    <xf numFmtId="167" fontId="0" fillId="0" borderId="0" xfId="0" applyNumberFormat="1" applyFont="1"/>
    <xf numFmtId="167" fontId="0" fillId="0" borderId="0" xfId="0" applyNumberFormat="1" applyFont="1" applyBorder="1"/>
    <xf numFmtId="0" fontId="66" fillId="0" borderId="0" xfId="0" applyFont="1" applyAlignment="1">
      <alignment vertical="center"/>
    </xf>
    <xf numFmtId="0" fontId="66" fillId="0" borderId="0" xfId="0" applyFont="1" applyAlignment="1">
      <alignment horizontal="center" vertical="center"/>
    </xf>
    <xf numFmtId="0" fontId="66" fillId="0" borderId="0" xfId="0" applyFont="1" applyAlignment="1">
      <alignment horizontal="center" vertical="center" wrapText="1"/>
    </xf>
    <xf numFmtId="0" fontId="67" fillId="0" borderId="0" xfId="0" applyFont="1" applyAlignment="1">
      <alignment horizontal="left"/>
    </xf>
    <xf numFmtId="167" fontId="67" fillId="0" borderId="0" xfId="0" applyNumberFormat="1" applyFont="1" applyAlignment="1">
      <alignment horizontal="center"/>
    </xf>
    <xf numFmtId="167" fontId="66" fillId="0" borderId="0" xfId="0" applyNumberFormat="1" applyFont="1" applyAlignment="1">
      <alignment horizontal="center"/>
    </xf>
    <xf numFmtId="0" fontId="69" fillId="0" borderId="0" xfId="0" applyFont="1" applyAlignment="1">
      <alignment vertical="center"/>
    </xf>
    <xf numFmtId="0" fontId="67" fillId="13" borderId="0" xfId="0" applyFont="1" applyFill="1"/>
    <xf numFmtId="170" fontId="67" fillId="0" borderId="0" xfId="0" applyNumberFormat="1" applyFont="1" applyAlignment="1">
      <alignment horizontal="center"/>
    </xf>
    <xf numFmtId="0" fontId="67" fillId="0" borderId="0" xfId="0" applyFont="1"/>
    <xf numFmtId="0" fontId="67" fillId="0" borderId="0" xfId="0" applyFont="1" applyAlignment="1">
      <alignment horizontal="center"/>
    </xf>
    <xf numFmtId="0" fontId="67" fillId="24" borderId="0" xfId="0" applyFont="1" applyFill="1"/>
    <xf numFmtId="170" fontId="67" fillId="24" borderId="0" xfId="0" applyNumberFormat="1" applyFont="1" applyFill="1" applyAlignment="1">
      <alignment horizontal="center"/>
    </xf>
    <xf numFmtId="0" fontId="66" fillId="41" borderId="1" xfId="0" applyFont="1" applyFill="1" applyBorder="1" applyAlignment="1">
      <alignment horizontal="center" vertical="center" wrapText="1"/>
    </xf>
    <xf numFmtId="0" fontId="66" fillId="13" borderId="1" xfId="0" quotePrefix="1" applyFont="1" applyFill="1" applyBorder="1" applyAlignment="1">
      <alignment horizontal="center" vertical="center"/>
    </xf>
    <xf numFmtId="2" fontId="66" fillId="13" borderId="1" xfId="1" quotePrefix="1" applyNumberFormat="1" applyFont="1" applyFill="1" applyBorder="1" applyAlignment="1">
      <alignment horizontal="center" vertical="center"/>
    </xf>
    <xf numFmtId="0" fontId="71" fillId="6" borderId="1" xfId="0" applyFont="1" applyFill="1" applyBorder="1" applyAlignment="1">
      <alignment horizontal="center" vertical="center"/>
    </xf>
    <xf numFmtId="170" fontId="66" fillId="13" borderId="1" xfId="1" quotePrefix="1" applyNumberFormat="1" applyFont="1" applyFill="1" applyBorder="1" applyAlignment="1">
      <alignment horizontal="center" vertical="center"/>
    </xf>
    <xf numFmtId="171" fontId="71" fillId="7" borderId="1" xfId="0" applyNumberFormat="1" applyFont="1" applyFill="1" applyBorder="1" applyAlignment="1">
      <alignment horizontal="center" vertical="center"/>
    </xf>
    <xf numFmtId="167" fontId="66" fillId="20" borderId="1" xfId="1" quotePrefix="1" applyNumberFormat="1" applyFont="1" applyFill="1" applyBorder="1" applyAlignment="1">
      <alignment horizontal="center" vertical="center"/>
    </xf>
    <xf numFmtId="167" fontId="66" fillId="13" borderId="1" xfId="1" quotePrefix="1" applyNumberFormat="1" applyFont="1" applyFill="1" applyBorder="1" applyAlignment="1">
      <alignment horizontal="center" vertical="center"/>
    </xf>
    <xf numFmtId="2" fontId="71" fillId="6" borderId="1" xfId="1" applyNumberFormat="1" applyFont="1" applyFill="1" applyBorder="1" applyAlignment="1">
      <alignment horizontal="center" vertical="center"/>
    </xf>
    <xf numFmtId="2" fontId="71" fillId="7" borderId="1" xfId="1" applyNumberFormat="1" applyFont="1" applyFill="1" applyBorder="1" applyAlignment="1">
      <alignment horizontal="center" vertical="center"/>
    </xf>
    <xf numFmtId="0" fontId="66" fillId="5" borderId="1" xfId="0" applyFont="1" applyFill="1" applyBorder="1" applyAlignment="1">
      <alignment horizontal="center" vertical="center"/>
    </xf>
    <xf numFmtId="2" fontId="66" fillId="5" borderId="1" xfId="1" applyNumberFormat="1" applyFont="1" applyFill="1" applyBorder="1" applyAlignment="1">
      <alignment horizontal="center" vertical="center"/>
    </xf>
    <xf numFmtId="0" fontId="67" fillId="0" borderId="0" xfId="0" applyFont="1" applyFill="1"/>
    <xf numFmtId="170" fontId="67" fillId="0" borderId="0" xfId="0" applyNumberFormat="1" applyFont="1" applyFill="1" applyAlignment="1">
      <alignment horizontal="center"/>
    </xf>
    <xf numFmtId="0" fontId="67" fillId="0" borderId="0" xfId="0" applyFont="1" applyFill="1" applyBorder="1"/>
    <xf numFmtId="170" fontId="67" fillId="0" borderId="0" xfId="0" applyNumberFormat="1" applyFont="1" applyFill="1" applyBorder="1" applyAlignment="1">
      <alignment horizontal="center"/>
    </xf>
    <xf numFmtId="49" fontId="66" fillId="0" borderId="78" xfId="0" applyNumberFormat="1" applyFont="1" applyBorder="1" applyAlignment="1">
      <alignment horizontal="center" vertical="center"/>
    </xf>
    <xf numFmtId="49" fontId="67" fillId="0" borderId="79" xfId="0" applyNumberFormat="1" applyFont="1" applyBorder="1" applyAlignment="1">
      <alignment horizontal="left" vertical="center"/>
    </xf>
    <xf numFmtId="49" fontId="67" fillId="0" borderId="79" xfId="0" applyNumberFormat="1" applyFont="1" applyBorder="1" applyAlignment="1">
      <alignment horizontal="center" vertical="center"/>
    </xf>
    <xf numFmtId="49" fontId="67" fillId="50" borderId="79" xfId="0" applyNumberFormat="1" applyFont="1" applyFill="1" applyBorder="1" applyAlignment="1">
      <alignment horizontal="center" vertical="center"/>
    </xf>
    <xf numFmtId="49" fontId="67" fillId="0" borderId="2" xfId="0" applyNumberFormat="1" applyFont="1" applyBorder="1" applyAlignment="1">
      <alignment horizontal="left" vertical="center"/>
    </xf>
    <xf numFmtId="49" fontId="67" fillId="0" borderId="2" xfId="0" applyNumberFormat="1" applyFont="1" applyBorder="1" applyAlignment="1">
      <alignment horizontal="center" vertical="center"/>
    </xf>
    <xf numFmtId="49" fontId="66" fillId="0" borderId="2" xfId="0" applyNumberFormat="1" applyFont="1" applyBorder="1" applyAlignment="1">
      <alignment horizontal="center" vertical="center"/>
    </xf>
    <xf numFmtId="49" fontId="67" fillId="0" borderId="0" xfId="0" applyNumberFormat="1" applyFont="1" applyAlignment="1">
      <alignment horizontal="center" vertical="center"/>
    </xf>
    <xf numFmtId="49" fontId="67" fillId="6" borderId="79" xfId="0" applyNumberFormat="1" applyFont="1" applyFill="1" applyBorder="1" applyAlignment="1">
      <alignment horizontal="center" vertical="center"/>
    </xf>
    <xf numFmtId="49" fontId="67" fillId="45" borderId="79" xfId="0" applyNumberFormat="1" applyFont="1" applyFill="1" applyBorder="1" applyAlignment="1">
      <alignment horizontal="center" vertical="center"/>
    </xf>
    <xf numFmtId="0" fontId="67" fillId="0" borderId="0" xfId="0" applyFont="1" applyAlignment="1">
      <alignment vertical="center"/>
    </xf>
    <xf numFmtId="49" fontId="66" fillId="0" borderId="78" xfId="0" applyNumberFormat="1" applyFont="1" applyBorder="1" applyAlignment="1">
      <alignment horizontal="center" vertical="center" wrapText="1"/>
    </xf>
    <xf numFmtId="0" fontId="0" fillId="0" borderId="0" xfId="0" applyBorder="1" applyAlignment="1">
      <alignment vertical="center"/>
    </xf>
    <xf numFmtId="0" fontId="44" fillId="0" borderId="0" xfId="4814" applyFont="1" applyFill="1" applyBorder="1" applyAlignment="1">
      <alignment horizontal="center" vertical="center" wrapText="1"/>
    </xf>
    <xf numFmtId="0" fontId="74" fillId="15" borderId="0" xfId="0" applyFont="1" applyFill="1" applyAlignment="1">
      <alignment horizontal="center"/>
    </xf>
    <xf numFmtId="0" fontId="74" fillId="15" borderId="0" xfId="0" applyFont="1" applyFill="1" applyAlignment="1">
      <alignment horizontal="center" vertical="center"/>
    </xf>
    <xf numFmtId="170" fontId="73" fillId="13" borderId="0" xfId="0" applyNumberFormat="1" applyFont="1" applyFill="1" applyAlignment="1">
      <alignment horizontal="center" vertical="center"/>
    </xf>
    <xf numFmtId="170" fontId="68" fillId="15" borderId="0" xfId="0" applyNumberFormat="1" applyFont="1" applyFill="1" applyAlignment="1">
      <alignment horizontal="center" vertical="center"/>
    </xf>
    <xf numFmtId="167" fontId="72" fillId="13" borderId="0" xfId="1" quotePrefix="1" applyNumberFormat="1" applyFont="1" applyFill="1" applyAlignment="1">
      <alignment horizontal="center" vertical="center"/>
    </xf>
    <xf numFmtId="170" fontId="68" fillId="15" borderId="76" xfId="0" applyNumberFormat="1" applyFont="1" applyFill="1" applyBorder="1" applyAlignment="1">
      <alignment horizontal="left" vertical="center"/>
    </xf>
    <xf numFmtId="170" fontId="68" fillId="15" borderId="77" xfId="0" applyNumberFormat="1" applyFont="1" applyFill="1" applyBorder="1" applyAlignment="1">
      <alignment horizontal="left" vertical="center"/>
    </xf>
    <xf numFmtId="0" fontId="70" fillId="34" borderId="76" xfId="0" applyFont="1" applyFill="1" applyBorder="1" applyAlignment="1">
      <alignment horizontal="left" vertical="center"/>
    </xf>
    <xf numFmtId="0" fontId="70" fillId="34" borderId="77" xfId="0" applyFont="1" applyFill="1" applyBorder="1" applyAlignment="1">
      <alignment horizontal="left" vertical="center"/>
    </xf>
    <xf numFmtId="0" fontId="70" fillId="6" borderId="76" xfId="0" applyFont="1" applyFill="1" applyBorder="1" applyAlignment="1">
      <alignment horizontal="left" vertical="center"/>
    </xf>
    <xf numFmtId="0" fontId="70" fillId="6" borderId="77" xfId="0" applyFont="1" applyFill="1" applyBorder="1" applyAlignment="1">
      <alignment horizontal="left" vertical="center"/>
    </xf>
    <xf numFmtId="0" fontId="70" fillId="14" borderId="76" xfId="0" applyFont="1" applyFill="1" applyBorder="1" applyAlignment="1">
      <alignment horizontal="left" vertical="center"/>
    </xf>
    <xf numFmtId="0" fontId="70" fillId="14" borderId="77" xfId="0" applyFont="1" applyFill="1" applyBorder="1" applyAlignment="1">
      <alignment horizontal="left" vertical="center"/>
    </xf>
    <xf numFmtId="0" fontId="70" fillId="5" borderId="76" xfId="0" applyFont="1" applyFill="1" applyBorder="1" applyAlignment="1">
      <alignment horizontal="left" vertical="center"/>
    </xf>
    <xf numFmtId="0" fontId="70" fillId="5" borderId="77" xfId="0" applyFont="1" applyFill="1" applyBorder="1" applyAlignment="1">
      <alignment horizontal="left" vertical="center"/>
    </xf>
    <xf numFmtId="0" fontId="70" fillId="49" borderId="76" xfId="0" applyFont="1" applyFill="1" applyBorder="1" applyAlignment="1">
      <alignment horizontal="left" vertical="center"/>
    </xf>
    <xf numFmtId="0" fontId="70" fillId="49" borderId="77" xfId="0" applyFont="1" applyFill="1" applyBorder="1" applyAlignment="1">
      <alignment horizontal="left" vertical="center"/>
    </xf>
    <xf numFmtId="0" fontId="70" fillId="0" borderId="0" xfId="0" applyFont="1" applyFill="1" applyBorder="1" applyAlignment="1">
      <alignment horizontal="left" vertical="center"/>
    </xf>
    <xf numFmtId="0" fontId="59" fillId="0" borderId="0" xfId="4472" applyFont="1" applyFill="1" applyBorder="1" applyAlignment="1">
      <alignment horizontal="center" vertical="center" wrapText="1"/>
    </xf>
    <xf numFmtId="0" fontId="62" fillId="0" borderId="3" xfId="2093" applyFont="1" applyBorder="1" applyAlignment="1">
      <alignment horizontal="center" vertical="center"/>
    </xf>
    <xf numFmtId="0" fontId="62" fillId="0" borderId="22" xfId="2093" applyFont="1" applyBorder="1" applyAlignment="1">
      <alignment horizontal="center" vertical="center"/>
    </xf>
    <xf numFmtId="0" fontId="62" fillId="0" borderId="4" xfId="2093" applyFont="1" applyBorder="1" applyAlignment="1">
      <alignment horizontal="center" vertical="center"/>
    </xf>
    <xf numFmtId="49" fontId="66" fillId="0" borderId="79" xfId="0" applyNumberFormat="1" applyFont="1" applyBorder="1" applyAlignment="1">
      <alignment horizontal="left" vertical="center"/>
    </xf>
    <xf numFmtId="49" fontId="66" fillId="0" borderId="2" xfId="0" applyNumberFormat="1" applyFont="1" applyBorder="1" applyAlignment="1">
      <alignment horizontal="left" vertical="center"/>
    </xf>
    <xf numFmtId="49" fontId="66" fillId="0" borderId="80" xfId="0" applyNumberFormat="1" applyFont="1" applyBorder="1" applyAlignment="1">
      <alignment horizontal="left" vertical="center"/>
    </xf>
    <xf numFmtId="49" fontId="66" fillId="0" borderId="81" xfId="0" applyNumberFormat="1" applyFont="1" applyBorder="1" applyAlignment="1">
      <alignment horizontal="left" vertical="center"/>
    </xf>
    <xf numFmtId="49" fontId="66" fillId="0" borderId="79" xfId="0" applyNumberFormat="1" applyFont="1" applyBorder="1" applyAlignment="1">
      <alignment horizontal="left" vertical="center" wrapText="1"/>
    </xf>
    <xf numFmtId="49" fontId="66" fillId="0" borderId="2" xfId="0" applyNumberFormat="1" applyFont="1" applyBorder="1" applyAlignment="1">
      <alignment horizontal="left" vertical="center" wrapText="1"/>
    </xf>
    <xf numFmtId="0" fontId="46" fillId="0" borderId="43" xfId="3521" applyFont="1" applyFill="1" applyBorder="1" applyAlignment="1">
      <alignment horizontal="left" vertical="top" wrapText="1"/>
    </xf>
    <xf numFmtId="0" fontId="46" fillId="0" borderId="38" xfId="3516" applyFont="1" applyFill="1" applyBorder="1" applyAlignment="1">
      <alignment horizontal="left" vertical="top" wrapText="1"/>
    </xf>
    <xf numFmtId="0" fontId="44" fillId="0" borderId="0" xfId="3504" applyFont="1" applyFill="1" applyBorder="1" applyAlignment="1">
      <alignment horizontal="center" vertical="center" wrapText="1"/>
    </xf>
    <xf numFmtId="0" fontId="45" fillId="0" borderId="27" xfId="3505" applyFont="1" applyFill="1" applyBorder="1" applyAlignment="1">
      <alignment horizontal="left" wrapText="1"/>
    </xf>
    <xf numFmtId="0" fontId="45" fillId="0" borderId="28" xfId="3506" applyFont="1" applyFill="1" applyBorder="1" applyAlignment="1">
      <alignment horizontal="left" wrapText="1"/>
    </xf>
    <xf numFmtId="0" fontId="46" fillId="0" borderId="32" xfId="3510" applyFont="1" applyFill="1" applyBorder="1" applyAlignment="1">
      <alignment horizontal="left" vertical="top" wrapText="1"/>
    </xf>
    <xf numFmtId="0" fontId="46" fillId="5" borderId="43" xfId="3521" applyFont="1" applyFill="1" applyBorder="1" applyAlignment="1">
      <alignment horizontal="left" vertical="top" wrapText="1"/>
    </xf>
    <xf numFmtId="0" fontId="46" fillId="5" borderId="38" xfId="3516" applyFont="1" applyFill="1" applyBorder="1" applyAlignment="1">
      <alignment horizontal="left" vertical="top" wrapText="1"/>
    </xf>
    <xf numFmtId="0" fontId="46" fillId="0" borderId="47" xfId="3534" applyFont="1" applyFill="1" applyBorder="1" applyAlignment="1">
      <alignment horizontal="left" vertical="top" wrapText="1"/>
    </xf>
    <xf numFmtId="0" fontId="45" fillId="0" borderId="0" xfId="3539" applyFont="1" applyFill="1" applyBorder="1" applyAlignment="1">
      <alignment horizontal="left" vertical="top" wrapText="1"/>
    </xf>
    <xf numFmtId="0" fontId="0" fillId="0" borderId="0" xfId="0" applyAlignment="1">
      <alignment horizontal="center"/>
    </xf>
    <xf numFmtId="0" fontId="76" fillId="0" borderId="0" xfId="0" applyFont="1"/>
  </cellXfs>
  <cellStyles count="5165">
    <cellStyle name="Comma 2" xfId="3569" xr:uid="{00000000-0005-0000-0000-000001000000}"/>
    <cellStyle name="Hiperlink" xfId="4" builtinId="8" hidden="1"/>
    <cellStyle name="Hiperlink" xfId="6" builtinId="8" hidden="1"/>
    <cellStyle name="Hiperlink" xfId="8" builtinId="8" hidden="1"/>
    <cellStyle name="Hiperlink" xfId="10" builtinId="8" hidden="1"/>
    <cellStyle name="Hiperlink" xfId="12" builtinId="8" hidden="1"/>
    <cellStyle name="Hiperlink" xfId="14" builtinId="8" hidden="1"/>
    <cellStyle name="Hiperlink" xfId="16" builtinId="8" hidden="1"/>
    <cellStyle name="Hiperlink" xfId="18" builtinId="8" hidden="1"/>
    <cellStyle name="Hiperlink" xfId="20" builtinId="8" hidden="1"/>
    <cellStyle name="Hiperlink" xfId="22" builtinId="8" hidden="1"/>
    <cellStyle name="Hiperlink" xfId="24" builtinId="8" hidden="1"/>
    <cellStyle name="Hiperlink" xfId="26" builtinId="8" hidden="1"/>
    <cellStyle name="Hiperlink" xfId="28" builtinId="8" hidden="1"/>
    <cellStyle name="Hiperlink" xfId="30" builtinId="8" hidden="1"/>
    <cellStyle name="Hiperlink" xfId="32" builtinId="8" hidden="1"/>
    <cellStyle name="Hiperlink" xfId="34" builtinId="8" hidden="1"/>
    <cellStyle name="Hiperlink" xfId="36" builtinId="8" hidden="1"/>
    <cellStyle name="Hiperlink" xfId="38" builtinId="8" hidden="1"/>
    <cellStyle name="Hiperlink" xfId="40" builtinId="8" hidden="1"/>
    <cellStyle name="Hiperlink" xfId="42" builtinId="8" hidden="1"/>
    <cellStyle name="Hiperlink" xfId="44" builtinId="8" hidden="1"/>
    <cellStyle name="Hiperlink" xfId="46" builtinId="8" hidden="1"/>
    <cellStyle name="Hiperlink" xfId="48" builtinId="8" hidden="1"/>
    <cellStyle name="Hiperlink" xfId="50" builtinId="8" hidden="1"/>
    <cellStyle name="Hiperlink" xfId="52" builtinId="8" hidden="1"/>
    <cellStyle name="Hiperlink" xfId="54" builtinId="8" hidden="1"/>
    <cellStyle name="Hiperlink" xfId="56" builtinId="8" hidden="1"/>
    <cellStyle name="Hiperlink" xfId="58" builtinId="8" hidden="1"/>
    <cellStyle name="Hiperlink" xfId="60" builtinId="8" hidden="1"/>
    <cellStyle name="Hiperlink" xfId="62" builtinId="8" hidden="1"/>
    <cellStyle name="Hiperlink" xfId="64" builtinId="8" hidden="1"/>
    <cellStyle name="Hiperlink" xfId="66" builtinId="8" hidden="1"/>
    <cellStyle name="Hiperlink" xfId="68" builtinId="8" hidden="1"/>
    <cellStyle name="Hiperlink" xfId="70" builtinId="8" hidden="1"/>
    <cellStyle name="Hiperlink" xfId="72" builtinId="8" hidden="1"/>
    <cellStyle name="Hiperlink" xfId="74" builtinId="8" hidden="1"/>
    <cellStyle name="Hiperlink" xfId="76" builtinId="8" hidden="1"/>
    <cellStyle name="Hiperlink" xfId="78" builtinId="8" hidden="1"/>
    <cellStyle name="Hiperlink" xfId="80" builtinId="8" hidden="1"/>
    <cellStyle name="Hiperlink" xfId="82" builtinId="8" hidden="1"/>
    <cellStyle name="Hiperlink" xfId="84" builtinId="8" hidden="1"/>
    <cellStyle name="Hiperlink" xfId="86" builtinId="8" hidden="1"/>
    <cellStyle name="Hiperlink" xfId="88" builtinId="8" hidden="1"/>
    <cellStyle name="Hiperlink" xfId="90" builtinId="8" hidden="1"/>
    <cellStyle name="Hiperlink" xfId="92" builtinId="8" hidden="1"/>
    <cellStyle name="Hiperlink" xfId="94" builtinId="8" hidden="1"/>
    <cellStyle name="Hiperlink" xfId="96" builtinId="8" hidden="1"/>
    <cellStyle name="Hiperlink" xfId="4608" builtinId="8" hidden="1"/>
    <cellStyle name="Hiperlink" xfId="4610" builtinId="8" hidden="1"/>
    <cellStyle name="Hiperlink" xfId="4612" builtinId="8" hidden="1"/>
    <cellStyle name="Hiperlink" xfId="4614" builtinId="8" hidden="1"/>
    <cellStyle name="Hiperlink" xfId="4616" builtinId="8" hidden="1"/>
    <cellStyle name="Hiperlink" xfId="4618" builtinId="8" hidden="1"/>
    <cellStyle name="Hiperlink" xfId="4620" builtinId="8" hidden="1"/>
    <cellStyle name="Hiperlink" xfId="4622" builtinId="8" hidden="1"/>
    <cellStyle name="Hiperlink" xfId="4624" builtinId="8" hidden="1"/>
    <cellStyle name="Hiperlink" xfId="4626" builtinId="8" hidden="1"/>
    <cellStyle name="Hiperlink" xfId="4628" builtinId="8" hidden="1"/>
    <cellStyle name="Hiperlink" xfId="4630" builtinId="8" hidden="1"/>
    <cellStyle name="Hiperlink" xfId="4632" builtinId="8" hidden="1"/>
    <cellStyle name="Hiperlink" xfId="4634" builtinId="8" hidden="1"/>
    <cellStyle name="Hiperlink" xfId="4636" builtinId="8" hidden="1"/>
    <cellStyle name="Hiperlink" xfId="4638" builtinId="8" hidden="1"/>
    <cellStyle name="Hiperlink" xfId="4640" builtinId="8" hidden="1"/>
    <cellStyle name="Hiperlink" xfId="4642" builtinId="8" hidden="1"/>
    <cellStyle name="Hiperlink" xfId="4644" builtinId="8" hidden="1"/>
    <cellStyle name="Hiperlink" xfId="4646" builtinId="8" hidden="1"/>
    <cellStyle name="Hiperlink" xfId="4648" builtinId="8" hidden="1"/>
    <cellStyle name="Hiperlink" xfId="4650" builtinId="8" hidden="1"/>
    <cellStyle name="Hiperlink" xfId="4652" builtinId="8" hidden="1"/>
    <cellStyle name="Hiperlink" xfId="4654" builtinId="8" hidden="1"/>
    <cellStyle name="Hiperlink" xfId="4656" builtinId="8" hidden="1"/>
    <cellStyle name="Hiperlink" xfId="4658" builtinId="8" hidden="1"/>
    <cellStyle name="Hiperlink" xfId="4660" builtinId="8" hidden="1"/>
    <cellStyle name="Hiperlink" xfId="4662" builtinId="8" hidden="1"/>
    <cellStyle name="Hiperlink" xfId="4664" builtinId="8" hidden="1"/>
    <cellStyle name="Hiperlink" xfId="4666" builtinId="8" hidden="1"/>
    <cellStyle name="Hiperlink" xfId="4668" builtinId="8" hidden="1"/>
    <cellStyle name="Hiperlink" xfId="4670" builtinId="8" hidden="1"/>
    <cellStyle name="Hiperlink" xfId="4672" builtinId="8" hidden="1"/>
    <cellStyle name="Hiperlink" xfId="4674" builtinId="8" hidden="1"/>
    <cellStyle name="Hiperlink" xfId="4676" builtinId="8" hidden="1"/>
    <cellStyle name="Hiperlink" xfId="4678" builtinId="8" hidden="1"/>
    <cellStyle name="Hiperlink" xfId="4680" builtinId="8" hidden="1"/>
    <cellStyle name="Hiperlink" xfId="4682" builtinId="8" hidden="1"/>
    <cellStyle name="Hiperlink" xfId="4684" builtinId="8" hidden="1"/>
    <cellStyle name="Hiperlink" xfId="4686" builtinId="8" hidden="1"/>
    <cellStyle name="Hiperlink" xfId="4688" builtinId="8" hidden="1"/>
    <cellStyle name="Hiperlink" xfId="4690" builtinId="8" hidden="1"/>
    <cellStyle name="Hiperlink" xfId="4692" builtinId="8" hidden="1"/>
    <cellStyle name="Hiperlink" xfId="4694" builtinId="8" hidden="1"/>
    <cellStyle name="Hiperlink" xfId="4696" builtinId="8" hidden="1"/>
    <cellStyle name="Hiperlink" xfId="4698" builtinId="8" hidden="1"/>
    <cellStyle name="Hiperlink" xfId="4700" builtinId="8" hidden="1"/>
    <cellStyle name="Hiperlink" xfId="4702" builtinId="8" hidden="1"/>
    <cellStyle name="Hiperlink" xfId="4704" builtinId="8" hidden="1"/>
    <cellStyle name="Hiperlink" xfId="4706" builtinId="8" hidden="1"/>
    <cellStyle name="Hiperlink" xfId="4708" builtinId="8" hidden="1"/>
    <cellStyle name="Hiperlink" xfId="4710" builtinId="8" hidden="1"/>
    <cellStyle name="Hiperlink" xfId="4712" builtinId="8" hidden="1"/>
    <cellStyle name="Hiperlink" xfId="4714" builtinId="8" hidden="1"/>
    <cellStyle name="Hiperlink" xfId="4716" builtinId="8" hidden="1"/>
    <cellStyle name="Hiperlink" xfId="4718" builtinId="8" hidden="1"/>
    <cellStyle name="Hiperlink" xfId="4720" builtinId="8" hidden="1"/>
    <cellStyle name="Hiperlink" xfId="4722" builtinId="8" hidden="1"/>
    <cellStyle name="Hiperlink" xfId="4724" builtinId="8" hidden="1"/>
    <cellStyle name="Hiperlink" xfId="4726" builtinId="8" hidden="1"/>
    <cellStyle name="Hiperlink" xfId="4728" builtinId="8" hidden="1"/>
    <cellStyle name="Hiperlink" xfId="4730" builtinId="8" hidden="1"/>
    <cellStyle name="Hiperlink" xfId="4732" builtinId="8" hidden="1"/>
    <cellStyle name="Hiperlink" xfId="4734" builtinId="8" hidden="1"/>
    <cellStyle name="Hiperlink" xfId="4736" builtinId="8" hidden="1"/>
    <cellStyle name="Hiperlink" xfId="4738" builtinId="8" hidden="1"/>
    <cellStyle name="Hiperlink" xfId="4740" builtinId="8" hidden="1"/>
    <cellStyle name="Hiperlink" xfId="4742" builtinId="8" hidden="1"/>
    <cellStyle name="Hiperlink" xfId="4744" builtinId="8" hidden="1"/>
    <cellStyle name="Hiperlink" xfId="4746" builtinId="8" hidden="1"/>
    <cellStyle name="Hiperlink" xfId="4748" builtinId="8" hidden="1"/>
    <cellStyle name="Hiperlink" xfId="4750" builtinId="8" hidden="1"/>
    <cellStyle name="Hiperlink" xfId="4752" builtinId="8" hidden="1"/>
    <cellStyle name="Hiperlink" xfId="4754" builtinId="8" hidden="1"/>
    <cellStyle name="Hiperlink" xfId="4756" builtinId="8" hidden="1"/>
    <cellStyle name="Hiperlink" xfId="4758" builtinId="8" hidden="1"/>
    <cellStyle name="Hiperlink" xfId="4760" builtinId="8" hidden="1"/>
    <cellStyle name="Hiperlink" xfId="4762" builtinId="8" hidden="1"/>
    <cellStyle name="Hiperlink" xfId="4764" builtinId="8" hidden="1"/>
    <cellStyle name="Hiperlink" xfId="4766" builtinId="8" hidden="1"/>
    <cellStyle name="Hiperlink" xfId="4768" builtinId="8" hidden="1"/>
    <cellStyle name="Hiperlink" xfId="4770" builtinId="8" hidden="1"/>
    <cellStyle name="Hiperlink" xfId="4772" builtinId="8" hidden="1"/>
    <cellStyle name="Hiperlink" xfId="4774" builtinId="8" hidden="1"/>
    <cellStyle name="Hiperlink" xfId="4776" builtinId="8" hidden="1"/>
    <cellStyle name="Hiperlink" xfId="4778" builtinId="8" hidden="1"/>
    <cellStyle name="Hiperlink" xfId="4780" builtinId="8" hidden="1"/>
    <cellStyle name="Hiperlink" xfId="4782" builtinId="8" hidden="1"/>
    <cellStyle name="Hiperlink" xfId="4784" builtinId="8" hidden="1"/>
    <cellStyle name="Hiperlink" xfId="4786" builtinId="8" hidden="1"/>
    <cellStyle name="Hiperlink" xfId="4788" builtinId="8" hidden="1"/>
    <cellStyle name="Hiperlink" xfId="4790" builtinId="8" hidden="1"/>
    <cellStyle name="Hiperlink" xfId="4792" builtinId="8" hidden="1"/>
    <cellStyle name="Hiperlink" xfId="4794" builtinId="8" hidden="1"/>
    <cellStyle name="Hiperlink" xfId="4796" builtinId="8" hidden="1"/>
    <cellStyle name="Hiperlink" xfId="4798" builtinId="8" hidden="1"/>
    <cellStyle name="Hiperlink" xfId="4800" builtinId="8" hidden="1"/>
    <cellStyle name="Hiperlink" xfId="4802" builtinId="8" hidden="1"/>
    <cellStyle name="Hiperlink" xfId="4804" builtinId="8" hidden="1"/>
    <cellStyle name="Hiperlink" xfId="4806" builtinId="8" hidden="1"/>
    <cellStyle name="Hiperlink" xfId="4808" builtinId="8" hidden="1"/>
    <cellStyle name="Hiperlink" xfId="4810" builtinId="8" hidden="1"/>
    <cellStyle name="Hiperlink" xfId="4812" builtinId="8" hidden="1"/>
    <cellStyle name="Hiperlink" xfId="4851" builtinId="8" hidden="1"/>
    <cellStyle name="Hiperlink" xfId="4853" builtinId="8" hidden="1"/>
    <cellStyle name="Hiperlink" xfId="4855" builtinId="8" hidden="1"/>
    <cellStyle name="Hiperlink" xfId="4857" builtinId="8" hidden="1"/>
    <cellStyle name="Hiperlink" xfId="4859" builtinId="8" hidden="1"/>
    <cellStyle name="Hiperlink" xfId="4861" builtinId="8" hidden="1"/>
    <cellStyle name="Hiperlink" xfId="4863" builtinId="8" hidden="1"/>
    <cellStyle name="Hiperlink" xfId="4865" builtinId="8" hidden="1"/>
    <cellStyle name="Hiperlink" xfId="4867" builtinId="8" hidden="1"/>
    <cellStyle name="Hiperlink" xfId="4869" builtinId="8" hidden="1"/>
    <cellStyle name="Hiperlink" xfId="4871" builtinId="8" hidden="1"/>
    <cellStyle name="Hiperlink" xfId="4873" builtinId="8" hidden="1"/>
    <cellStyle name="Hiperlink" xfId="4875" builtinId="8" hidden="1"/>
    <cellStyle name="Hiperlink" xfId="4877" builtinId="8" hidden="1"/>
    <cellStyle name="Hiperlink" xfId="4879" builtinId="8" hidden="1"/>
    <cellStyle name="Hiperlink" xfId="4881" builtinId="8" hidden="1"/>
    <cellStyle name="Hiperlink" xfId="4883" builtinId="8" hidden="1"/>
    <cellStyle name="Hiperlink" xfId="4885" builtinId="8" hidden="1"/>
    <cellStyle name="Hiperlink" xfId="4887" builtinId="8" hidden="1"/>
    <cellStyle name="Hiperlink" xfId="4889" builtinId="8" hidden="1"/>
    <cellStyle name="Hiperlink" xfId="4891" builtinId="8" hidden="1"/>
    <cellStyle name="Hiperlink" xfId="4893" builtinId="8" hidden="1"/>
    <cellStyle name="Hiperlink" xfId="4895" builtinId="8" hidden="1"/>
    <cellStyle name="Hiperlink" xfId="4897" builtinId="8" hidden="1"/>
    <cellStyle name="Hiperlink" xfId="4899" builtinId="8" hidden="1"/>
    <cellStyle name="Hiperlink" xfId="4901" builtinId="8" hidden="1"/>
    <cellStyle name="Hiperlink" xfId="4903" builtinId="8" hidden="1"/>
    <cellStyle name="Hiperlink" xfId="4905" builtinId="8" hidden="1"/>
    <cellStyle name="Hiperlink" xfId="4907" builtinId="8" hidden="1"/>
    <cellStyle name="Hiperlink" xfId="4909" builtinId="8" hidden="1"/>
    <cellStyle name="Hiperlink" xfId="4911" builtinId="8" hidden="1"/>
    <cellStyle name="Hiperlink" xfId="4913" builtinId="8" hidden="1"/>
    <cellStyle name="Hiperlink" xfId="4915" builtinId="8" hidden="1"/>
    <cellStyle name="Hiperlink" xfId="4917" builtinId="8" hidden="1"/>
    <cellStyle name="Hiperlink" xfId="4919" builtinId="8" hidden="1"/>
    <cellStyle name="Hiperlink" xfId="4921" builtinId="8" hidden="1"/>
    <cellStyle name="Hiperlink" xfId="4923" builtinId="8" hidden="1"/>
    <cellStyle name="Hiperlink" xfId="4925" builtinId="8" hidden="1"/>
    <cellStyle name="Hiperlink" xfId="4927" builtinId="8" hidden="1"/>
    <cellStyle name="Hiperlink" xfId="4929" builtinId="8" hidden="1"/>
    <cellStyle name="Hiperlink" xfId="4931" builtinId="8" hidden="1"/>
    <cellStyle name="Hiperlink" xfId="4933" builtinId="8" hidden="1"/>
    <cellStyle name="Hiperlink" xfId="4935" builtinId="8" hidden="1"/>
    <cellStyle name="Hiperlink" xfId="4937" builtinId="8" hidden="1"/>
    <cellStyle name="Hiperlink" xfId="4939" builtinId="8" hidden="1"/>
    <cellStyle name="Hiperlink" xfId="4941" builtinId="8" hidden="1"/>
    <cellStyle name="Hiperlink" xfId="4943" builtinId="8" hidden="1"/>
    <cellStyle name="Hiperlink" xfId="4945" builtinId="8" hidden="1"/>
    <cellStyle name="Hiperlink" xfId="4947" builtinId="8" hidden="1"/>
    <cellStyle name="Hiperlink" xfId="4949" builtinId="8" hidden="1"/>
    <cellStyle name="Hiperlink" xfId="4951" builtinId="8" hidden="1"/>
    <cellStyle name="Hiperlink" xfId="4953" builtinId="8" hidden="1"/>
    <cellStyle name="Hiperlink" xfId="4955" builtinId="8" hidden="1"/>
    <cellStyle name="Hiperlink" xfId="4957" builtinId="8" hidden="1"/>
    <cellStyle name="Hiperlink" xfId="4959" builtinId="8" hidden="1"/>
    <cellStyle name="Hiperlink" xfId="4961" builtinId="8" hidden="1"/>
    <cellStyle name="Hiperlink" xfId="4963" builtinId="8" hidden="1"/>
    <cellStyle name="Hiperlink" xfId="4965" builtinId="8" hidden="1"/>
    <cellStyle name="Hiperlink" xfId="4967" builtinId="8" hidden="1"/>
    <cellStyle name="Hiperlink" xfId="4969" builtinId="8" hidden="1"/>
    <cellStyle name="Hiperlink" xfId="4971" builtinId="8" hidden="1"/>
    <cellStyle name="Hiperlink" xfId="4973" builtinId="8" hidden="1"/>
    <cellStyle name="Hiperlink" xfId="4975" builtinId="8" hidden="1"/>
    <cellStyle name="Hiperlink" xfId="4977" builtinId="8" hidden="1"/>
    <cellStyle name="Hiperlink" xfId="4979" builtinId="8" hidden="1"/>
    <cellStyle name="Hiperlink" xfId="4981" builtinId="8" hidden="1"/>
    <cellStyle name="Hiperlink" xfId="4983" builtinId="8" hidden="1"/>
    <cellStyle name="Hiperlink" xfId="4985" builtinId="8" hidden="1"/>
    <cellStyle name="Hiperlink" xfId="4987" builtinId="8" hidden="1"/>
    <cellStyle name="Hiperlink" xfId="4989" builtinId="8" hidden="1"/>
    <cellStyle name="Hiperlink" xfId="4991" builtinId="8" hidden="1"/>
    <cellStyle name="Hiperlink" xfId="4993" builtinId="8" hidden="1"/>
    <cellStyle name="Hiperlink" xfId="4995" builtinId="8" hidden="1"/>
    <cellStyle name="Hiperlink" xfId="4997" builtinId="8" hidden="1"/>
    <cellStyle name="Hiperlink" xfId="4999" builtinId="8" hidden="1"/>
    <cellStyle name="Hiperlink" xfId="5001" builtinId="8" hidden="1"/>
    <cellStyle name="Hiperlink" xfId="5003" builtinId="8" hidden="1"/>
    <cellStyle name="Hiperlink" xfId="5005" builtinId="8" hidden="1"/>
    <cellStyle name="Hiperlink" xfId="5007" builtinId="8" hidden="1"/>
    <cellStyle name="Hiperlink" xfId="5009" builtinId="8" hidden="1"/>
    <cellStyle name="Hiperlink" xfId="5011" builtinId="8" hidden="1"/>
    <cellStyle name="Hiperlink" xfId="5013" builtinId="8" hidden="1"/>
    <cellStyle name="Hiperlink" xfId="5015" builtinId="8" hidden="1"/>
    <cellStyle name="Hiperlink" xfId="5017" builtinId="8" hidden="1"/>
    <cellStyle name="Hiperlink" xfId="5019" builtinId="8" hidden="1"/>
    <cellStyle name="Hiperlink" xfId="5021" builtinId="8" hidden="1"/>
    <cellStyle name="Hiperlink" xfId="5023" builtinId="8" hidden="1"/>
    <cellStyle name="Hiperlink" xfId="5025" builtinId="8" hidden="1"/>
    <cellStyle name="Hiperlink" xfId="5027" builtinId="8" hidden="1"/>
    <cellStyle name="Hiperlink" xfId="5029" builtinId="8" hidden="1"/>
    <cellStyle name="Hiperlink" xfId="5031" builtinId="8" hidden="1"/>
    <cellStyle name="Hiperlink" xfId="5033" builtinId="8" hidden="1"/>
    <cellStyle name="Hiperlink" xfId="5035" builtinId="8" hidden="1"/>
    <cellStyle name="Hiperlink" xfId="5037" builtinId="8" hidden="1"/>
    <cellStyle name="Hiperlink" xfId="5039" builtinId="8" hidden="1"/>
    <cellStyle name="Hiperlink" xfId="5041" builtinId="8" hidden="1"/>
    <cellStyle name="Hiperlink" xfId="5043" builtinId="8" hidden="1"/>
    <cellStyle name="Hiperlink" xfId="5045" builtinId="8" hidden="1"/>
    <cellStyle name="Hiperlink" xfId="5047" builtinId="8" hidden="1"/>
    <cellStyle name="Hiperlink" xfId="5049" builtinId="8" hidden="1"/>
    <cellStyle name="Hiperlink" xfId="5051" builtinId="8" hidden="1"/>
    <cellStyle name="Hiperlink" xfId="5053" builtinId="8" hidden="1"/>
    <cellStyle name="Hiperlink" xfId="5055" builtinId="8" hidden="1"/>
    <cellStyle name="Hiperlink" xfId="5057" builtinId="8" hidden="1"/>
    <cellStyle name="Hiperlink" xfId="5059" builtinId="8" hidden="1"/>
    <cellStyle name="Hiperlink" xfId="5061" builtinId="8" hidden="1"/>
    <cellStyle name="Hiperlink" xfId="5063" builtinId="8" hidden="1"/>
    <cellStyle name="Hiperlink" xfId="5065" builtinId="8" hidden="1"/>
    <cellStyle name="Hiperlink" xfId="5067" builtinId="8" hidden="1"/>
    <cellStyle name="Hiperlink" xfId="5069" builtinId="8" hidden="1"/>
    <cellStyle name="Hiperlink" xfId="5071" builtinId="8" hidden="1"/>
    <cellStyle name="Hiperlink" xfId="5073" builtinId="8" hidden="1"/>
    <cellStyle name="Hiperlink" xfId="5075" builtinId="8" hidden="1"/>
    <cellStyle name="Hiperlink" xfId="5077" builtinId="8" hidden="1"/>
    <cellStyle name="Hiperlink" xfId="5079" builtinId="8" hidden="1"/>
    <cellStyle name="Hiperlink" xfId="5081" builtinId="8" hidden="1"/>
    <cellStyle name="Hiperlink" xfId="5083" builtinId="8" hidden="1"/>
    <cellStyle name="Hiperlink" xfId="5085" builtinId="8" hidden="1"/>
    <cellStyle name="Hiperlink" xfId="5087" builtinId="8" hidden="1"/>
    <cellStyle name="Hiperlink" xfId="5089" builtinId="8" hidden="1"/>
    <cellStyle name="Hiperlink" xfId="5091" builtinId="8" hidden="1"/>
    <cellStyle name="Hiperlink" xfId="5093" builtinId="8" hidden="1"/>
    <cellStyle name="Hiperlink" xfId="5095" builtinId="8" hidden="1"/>
    <cellStyle name="Hiperlink" xfId="5097" builtinId="8" hidden="1"/>
    <cellStyle name="Hiperlink" xfId="5099" builtinId="8" hidden="1"/>
    <cellStyle name="Hiperlink" xfId="5101" builtinId="8" hidden="1"/>
    <cellStyle name="Hiperlink" xfId="5103" builtinId="8" hidden="1"/>
    <cellStyle name="Hiperlink" xfId="5105" builtinId="8" hidden="1"/>
    <cellStyle name="Hiperlink" xfId="5107" builtinId="8" hidden="1"/>
    <cellStyle name="Hiperlink" xfId="5109" builtinId="8" hidden="1"/>
    <cellStyle name="Hiperlink" xfId="5111" builtinId="8" hidden="1"/>
    <cellStyle name="Hiperlink" xfId="5113" builtinId="8" hidden="1"/>
    <cellStyle name="Hiperlink" xfId="5115" builtinId="8" hidden="1"/>
    <cellStyle name="Hiperlink" xfId="5117" builtinId="8" hidden="1"/>
    <cellStyle name="Hiperlink" xfId="5119" builtinId="8" hidden="1"/>
    <cellStyle name="Hiperlink" xfId="5121" builtinId="8" hidden="1"/>
    <cellStyle name="Hiperlink" xfId="5123" builtinId="8" hidden="1"/>
    <cellStyle name="Hiperlink" xfId="5125" builtinId="8" hidden="1"/>
    <cellStyle name="Hiperlink" xfId="5127" builtinId="8" hidden="1"/>
    <cellStyle name="Hiperlink" xfId="5129" builtinId="8" hidden="1"/>
    <cellStyle name="Hiperlink" xfId="5131" builtinId="8" hidden="1"/>
    <cellStyle name="Hiperlink" xfId="5133" builtinId="8" hidden="1"/>
    <cellStyle name="Hiperlink" xfId="5135" builtinId="8" hidden="1"/>
    <cellStyle name="Hiperlink" xfId="5137" builtinId="8" hidden="1"/>
    <cellStyle name="Hiperlink" xfId="5139" builtinId="8" hidden="1"/>
    <cellStyle name="Hiperlink" xfId="5141" builtinId="8" hidden="1"/>
    <cellStyle name="Hiperlink" xfId="5143" builtinId="8" hidden="1"/>
    <cellStyle name="Hiperlink" xfId="5145" builtinId="8" hidden="1"/>
    <cellStyle name="Hiperlink" xfId="5147" builtinId="8" hidden="1"/>
    <cellStyle name="Hiperlink" xfId="5149" builtinId="8" hidden="1"/>
    <cellStyle name="Hiperlink" xfId="5151" builtinId="8" hidden="1"/>
    <cellStyle name="Hiperlink" xfId="5153" builtinId="8" hidden="1"/>
    <cellStyle name="Hiperlink" xfId="5155" builtinId="8" hidden="1"/>
    <cellStyle name="Hiperlink" xfId="5157" builtinId="8" hidden="1"/>
    <cellStyle name="Hiperlink" xfId="5159" builtinId="8" hidden="1"/>
    <cellStyle name="Hiperlink" xfId="5161" builtinId="8" hidden="1"/>
    <cellStyle name="Hiperlink" xfId="5163" builtinId="8" hidden="1"/>
    <cellStyle name="Hiperlink Visitado" xfId="5" builtinId="9" hidden="1"/>
    <cellStyle name="Hiperlink Visitado" xfId="7" builtinId="9" hidden="1"/>
    <cellStyle name="Hiperlink Visitado" xfId="9" builtinId="9" hidden="1"/>
    <cellStyle name="Hiperlink Visitado" xfId="11" builtinId="9" hidden="1"/>
    <cellStyle name="Hiperlink Visitado" xfId="13" builtinId="9" hidden="1"/>
    <cellStyle name="Hiperlink Visitado" xfId="15" builtinId="9" hidden="1"/>
    <cellStyle name="Hiperlink Visitado" xfId="17" builtinId="9" hidden="1"/>
    <cellStyle name="Hiperlink Visitado" xfId="19" builtinId="9" hidden="1"/>
    <cellStyle name="Hiperlink Visitado" xfId="21" builtinId="9" hidden="1"/>
    <cellStyle name="Hiperlink Visitado" xfId="23" builtinId="9" hidden="1"/>
    <cellStyle name="Hiperlink Visitado" xfId="25" builtinId="9" hidden="1"/>
    <cellStyle name="Hiperlink Visitado" xfId="27" builtinId="9" hidden="1"/>
    <cellStyle name="Hiperlink Visitado" xfId="29" builtinId="9" hidden="1"/>
    <cellStyle name="Hiperlink Visitado" xfId="31" builtinId="9" hidden="1"/>
    <cellStyle name="Hiperlink Visitado" xfId="33" builtinId="9" hidden="1"/>
    <cellStyle name="Hiperlink Visitado" xfId="35" builtinId="9" hidden="1"/>
    <cellStyle name="Hiperlink Visitado" xfId="37" builtinId="9" hidden="1"/>
    <cellStyle name="Hiperlink Visitado" xfId="39" builtinId="9" hidden="1"/>
    <cellStyle name="Hiperlink Visitado" xfId="41" builtinId="9" hidden="1"/>
    <cellStyle name="Hiperlink Visitado" xfId="43" builtinId="9" hidden="1"/>
    <cellStyle name="Hiperlink Visitado" xfId="45" builtinId="9" hidden="1"/>
    <cellStyle name="Hiperlink Visitado" xfId="47" builtinId="9" hidden="1"/>
    <cellStyle name="Hiperlink Visitado" xfId="49" builtinId="9" hidden="1"/>
    <cellStyle name="Hiperlink Visitado" xfId="51" builtinId="9" hidden="1"/>
    <cellStyle name="Hiperlink Visitado" xfId="53" builtinId="9" hidden="1"/>
    <cellStyle name="Hiperlink Visitado" xfId="55" builtinId="9" hidden="1"/>
    <cellStyle name="Hiperlink Visitado" xfId="57" builtinId="9" hidden="1"/>
    <cellStyle name="Hiperlink Visitado" xfId="59" builtinId="9" hidden="1"/>
    <cellStyle name="Hiperlink Visitado" xfId="61" builtinId="9" hidden="1"/>
    <cellStyle name="Hiperlink Visitado" xfId="63" builtinId="9" hidden="1"/>
    <cellStyle name="Hiperlink Visitado" xfId="65" builtinId="9" hidden="1"/>
    <cellStyle name="Hiperlink Visitado" xfId="67" builtinId="9" hidden="1"/>
    <cellStyle name="Hiperlink Visitado" xfId="69" builtinId="9" hidden="1"/>
    <cellStyle name="Hiperlink Visitado" xfId="71" builtinId="9" hidden="1"/>
    <cellStyle name="Hiperlink Visitado" xfId="73" builtinId="9" hidden="1"/>
    <cellStyle name="Hiperlink Visitado" xfId="75" builtinId="9" hidden="1"/>
    <cellStyle name="Hiperlink Visitado" xfId="77" builtinId="9" hidden="1"/>
    <cellStyle name="Hiperlink Visitado" xfId="79" builtinId="9" hidden="1"/>
    <cellStyle name="Hiperlink Visitado" xfId="81" builtinId="9" hidden="1"/>
    <cellStyle name="Hiperlink Visitado" xfId="83" builtinId="9" hidden="1"/>
    <cellStyle name="Hiperlink Visitado" xfId="85" builtinId="9" hidden="1"/>
    <cellStyle name="Hiperlink Visitado" xfId="87" builtinId="9" hidden="1"/>
    <cellStyle name="Hiperlink Visitado" xfId="89" builtinId="9" hidden="1"/>
    <cellStyle name="Hiperlink Visitado" xfId="91" builtinId="9" hidden="1"/>
    <cellStyle name="Hiperlink Visitado" xfId="93" builtinId="9" hidden="1"/>
    <cellStyle name="Hiperlink Visitado" xfId="95" builtinId="9" hidden="1"/>
    <cellStyle name="Hiperlink Visitado" xfId="97" builtinId="9" hidden="1"/>
    <cellStyle name="Hiperlink Visitado" xfId="99" builtinId="9" hidden="1"/>
    <cellStyle name="Hiperlink Visitado" xfId="100" builtinId="9" hidden="1"/>
    <cellStyle name="Hiperlink Visitado" xfId="101" builtinId="9" hidden="1"/>
    <cellStyle name="Hiperlink Visitado" xfId="102" builtinId="9" hidden="1"/>
    <cellStyle name="Hiperlink Visitado" xfId="103" builtinId="9" hidden="1"/>
    <cellStyle name="Hiperlink Visitado" xfId="104" builtinId="9" hidden="1"/>
    <cellStyle name="Hiperlink Visitado" xfId="105" builtinId="9" hidden="1"/>
    <cellStyle name="Hiperlink Visitado" xfId="106" builtinId="9" hidden="1"/>
    <cellStyle name="Hiperlink Visitado" xfId="107" builtinId="9" hidden="1"/>
    <cellStyle name="Hiperlink Visitado" xfId="108" builtinId="9" hidden="1"/>
    <cellStyle name="Hiperlink Visitado" xfId="109" builtinId="9" hidden="1"/>
    <cellStyle name="Hiperlink Visitado" xfId="110" builtinId="9" hidden="1"/>
    <cellStyle name="Hiperlink Visitado" xfId="111" builtinId="9" hidden="1"/>
    <cellStyle name="Hiperlink Visitado" xfId="112" builtinId="9" hidden="1"/>
    <cellStyle name="Hiperlink Visitado" xfId="113" builtinId="9" hidden="1"/>
    <cellStyle name="Hiperlink Visitado" xfId="114" builtinId="9" hidden="1"/>
    <cellStyle name="Hiperlink Visitado" xfId="115" builtinId="9" hidden="1"/>
    <cellStyle name="Hiperlink Visitado" xfId="116" builtinId="9" hidden="1"/>
    <cellStyle name="Hiperlink Visitado" xfId="117" builtinId="9" hidden="1"/>
    <cellStyle name="Hiperlink Visitado" xfId="118" builtinId="9" hidden="1"/>
    <cellStyle name="Hiperlink Visitado" xfId="119" builtinId="9" hidden="1"/>
    <cellStyle name="Hiperlink Visitado" xfId="120" builtinId="9" hidden="1"/>
    <cellStyle name="Hiperlink Visitado" xfId="121" builtinId="9" hidden="1"/>
    <cellStyle name="Hiperlink Visitado" xfId="122" builtinId="9" hidden="1"/>
    <cellStyle name="Hiperlink Visitado" xfId="123" builtinId="9" hidden="1"/>
    <cellStyle name="Hiperlink Visitado" xfId="124" builtinId="9" hidden="1"/>
    <cellStyle name="Hiperlink Visitado" xfId="125" builtinId="9" hidden="1"/>
    <cellStyle name="Hiperlink Visitado" xfId="126" builtinId="9" hidden="1"/>
    <cellStyle name="Hiperlink Visitado" xfId="127" builtinId="9" hidden="1"/>
    <cellStyle name="Hiperlink Visitado" xfId="128" builtinId="9" hidden="1"/>
    <cellStyle name="Hiperlink Visitado" xfId="129" builtinId="9" hidden="1"/>
    <cellStyle name="Hiperlink Visitado" xfId="130" builtinId="9" hidden="1"/>
    <cellStyle name="Hiperlink Visitado" xfId="131" builtinId="9" hidden="1"/>
    <cellStyle name="Hiperlink Visitado" xfId="132" builtinId="9" hidden="1"/>
    <cellStyle name="Hiperlink Visitado" xfId="133" builtinId="9" hidden="1"/>
    <cellStyle name="Hiperlink Visitado" xfId="134" builtinId="9" hidden="1"/>
    <cellStyle name="Hiperlink Visitado" xfId="135" builtinId="9" hidden="1"/>
    <cellStyle name="Hiperlink Visitado" xfId="136" builtinId="9" hidden="1"/>
    <cellStyle name="Hiperlink Visitado" xfId="137" builtinId="9" hidden="1"/>
    <cellStyle name="Hiperlink Visitado" xfId="138" builtinId="9" hidden="1"/>
    <cellStyle name="Hiperlink Visitado" xfId="139" builtinId="9" hidden="1"/>
    <cellStyle name="Hiperlink Visitado" xfId="140" builtinId="9" hidden="1"/>
    <cellStyle name="Hiperlink Visitado" xfId="141" builtinId="9" hidden="1"/>
    <cellStyle name="Hiperlink Visitado" xfId="142" builtinId="9" hidden="1"/>
    <cellStyle name="Hiperlink Visitado" xfId="143" builtinId="9" hidden="1"/>
    <cellStyle name="Hiperlink Visitado" xfId="144" builtinId="9" hidden="1"/>
    <cellStyle name="Hiperlink Visitado" xfId="145" builtinId="9" hidden="1"/>
    <cellStyle name="Hiperlink Visitado" xfId="146" builtinId="9" hidden="1"/>
    <cellStyle name="Hiperlink Visitado" xfId="147" builtinId="9" hidden="1"/>
    <cellStyle name="Hiperlink Visitado" xfId="148" builtinId="9" hidden="1"/>
    <cellStyle name="Hiperlink Visitado" xfId="149" builtinId="9" hidden="1"/>
    <cellStyle name="Hiperlink Visitado" xfId="150" builtinId="9" hidden="1"/>
    <cellStyle name="Hiperlink Visitado" xfId="151" builtinId="9" hidden="1"/>
    <cellStyle name="Hiperlink Visitado" xfId="152" builtinId="9" hidden="1"/>
    <cellStyle name="Hiperlink Visitado" xfId="153" builtinId="9" hidden="1"/>
    <cellStyle name="Hiperlink Visitado" xfId="154" builtinId="9" hidden="1"/>
    <cellStyle name="Hiperlink Visitado" xfId="155" builtinId="9" hidden="1"/>
    <cellStyle name="Hiperlink Visitado" xfId="156" builtinId="9" hidden="1"/>
    <cellStyle name="Hiperlink Visitado" xfId="157" builtinId="9" hidden="1"/>
    <cellStyle name="Hiperlink Visitado" xfId="158" builtinId="9" hidden="1"/>
    <cellStyle name="Hiperlink Visitado" xfId="159" builtinId="9" hidden="1"/>
    <cellStyle name="Hiperlink Visitado" xfId="160" builtinId="9" hidden="1"/>
    <cellStyle name="Hiperlink Visitado" xfId="161" builtinId="9" hidden="1"/>
    <cellStyle name="Hiperlink Visitado" xfId="162" builtinId="9" hidden="1"/>
    <cellStyle name="Hiperlink Visitado" xfId="163" builtinId="9" hidden="1"/>
    <cellStyle name="Hiperlink Visitado" xfId="164" builtinId="9" hidden="1"/>
    <cellStyle name="Hiperlink Visitado" xfId="165" builtinId="9" hidden="1"/>
    <cellStyle name="Hiperlink Visitado" xfId="166" builtinId="9" hidden="1"/>
    <cellStyle name="Hiperlink Visitado" xfId="167" builtinId="9" hidden="1"/>
    <cellStyle name="Hiperlink Visitado" xfId="168" builtinId="9" hidden="1"/>
    <cellStyle name="Hiperlink Visitado" xfId="169" builtinId="9" hidden="1"/>
    <cellStyle name="Hiperlink Visitado" xfId="170" builtinId="9" hidden="1"/>
    <cellStyle name="Hiperlink Visitado" xfId="171" builtinId="9" hidden="1"/>
    <cellStyle name="Hiperlink Visitado" xfId="172" builtinId="9" hidden="1"/>
    <cellStyle name="Hiperlink Visitado" xfId="173" builtinId="9" hidden="1"/>
    <cellStyle name="Hiperlink Visitado" xfId="174" builtinId="9" hidden="1"/>
    <cellStyle name="Hiperlink Visitado" xfId="175" builtinId="9" hidden="1"/>
    <cellStyle name="Hiperlink Visitado" xfId="176" builtinId="9" hidden="1"/>
    <cellStyle name="Hiperlink Visitado" xfId="177" builtinId="9" hidden="1"/>
    <cellStyle name="Hiperlink Visitado" xfId="178" builtinId="9" hidden="1"/>
    <cellStyle name="Hiperlink Visitado" xfId="179" builtinId="9" hidden="1"/>
    <cellStyle name="Hiperlink Visitado" xfId="180" builtinId="9" hidden="1"/>
    <cellStyle name="Hiperlink Visitado" xfId="181" builtinId="9" hidden="1"/>
    <cellStyle name="Hiperlink Visitado" xfId="182" builtinId="9" hidden="1"/>
    <cellStyle name="Hiperlink Visitado" xfId="183" builtinId="9" hidden="1"/>
    <cellStyle name="Hiperlink Visitado" xfId="184" builtinId="9" hidden="1"/>
    <cellStyle name="Hiperlink Visitado" xfId="185" builtinId="9" hidden="1"/>
    <cellStyle name="Hiperlink Visitado" xfId="186" builtinId="9" hidden="1"/>
    <cellStyle name="Hiperlink Visitado" xfId="187" builtinId="9" hidden="1"/>
    <cellStyle name="Hiperlink Visitado" xfId="188" builtinId="9" hidden="1"/>
    <cellStyle name="Hiperlink Visitado" xfId="189" builtinId="9" hidden="1"/>
    <cellStyle name="Hiperlink Visitado" xfId="190" builtinId="9" hidden="1"/>
    <cellStyle name="Hiperlink Visitado" xfId="191" builtinId="9" hidden="1"/>
    <cellStyle name="Hiperlink Visitado" xfId="192" builtinId="9" hidden="1"/>
    <cellStyle name="Hiperlink Visitado" xfId="193" builtinId="9" hidden="1"/>
    <cellStyle name="Hiperlink Visitado" xfId="194" builtinId="9" hidden="1"/>
    <cellStyle name="Hiperlink Visitado" xfId="195" builtinId="9" hidden="1"/>
    <cellStyle name="Hiperlink Visitado" xfId="196" builtinId="9" hidden="1"/>
    <cellStyle name="Hiperlink Visitado" xfId="197" builtinId="9" hidden="1"/>
    <cellStyle name="Hiperlink Visitado" xfId="198" builtinId="9" hidden="1"/>
    <cellStyle name="Hiperlink Visitado" xfId="199" builtinId="9" hidden="1"/>
    <cellStyle name="Hiperlink Visitado" xfId="200" builtinId="9" hidden="1"/>
    <cellStyle name="Hiperlink Visitado" xfId="201" builtinId="9" hidden="1"/>
    <cellStyle name="Hiperlink Visitado" xfId="202" builtinId="9" hidden="1"/>
    <cellStyle name="Hiperlink Visitado" xfId="203" builtinId="9" hidden="1"/>
    <cellStyle name="Hiperlink Visitado" xfId="204" builtinId="9" hidden="1"/>
    <cellStyle name="Hiperlink Visitado" xfId="205" builtinId="9" hidden="1"/>
    <cellStyle name="Hiperlink Visitado" xfId="206" builtinId="9" hidden="1"/>
    <cellStyle name="Hiperlink Visitado" xfId="207" builtinId="9" hidden="1"/>
    <cellStyle name="Hiperlink Visitado" xfId="208" builtinId="9" hidden="1"/>
    <cellStyle name="Hiperlink Visitado" xfId="209" builtinId="9" hidden="1"/>
    <cellStyle name="Hiperlink Visitado" xfId="210" builtinId="9" hidden="1"/>
    <cellStyle name="Hiperlink Visitado" xfId="211" builtinId="9" hidden="1"/>
    <cellStyle name="Hiperlink Visitado" xfId="212" builtinId="9" hidden="1"/>
    <cellStyle name="Hiperlink Visitado" xfId="213" builtinId="9" hidden="1"/>
    <cellStyle name="Hiperlink Visitado" xfId="214" builtinId="9" hidden="1"/>
    <cellStyle name="Hiperlink Visitado" xfId="215" builtinId="9" hidden="1"/>
    <cellStyle name="Hiperlink Visitado" xfId="216" builtinId="9" hidden="1"/>
    <cellStyle name="Hiperlink Visitado" xfId="217" builtinId="9" hidden="1"/>
    <cellStyle name="Hiperlink Visitado" xfId="218" builtinId="9" hidden="1"/>
    <cellStyle name="Hiperlink Visitado" xfId="219" builtinId="9" hidden="1"/>
    <cellStyle name="Hiperlink Visitado" xfId="220" builtinId="9" hidden="1"/>
    <cellStyle name="Hiperlink Visitado" xfId="221" builtinId="9" hidden="1"/>
    <cellStyle name="Hiperlink Visitado" xfId="222" builtinId="9" hidden="1"/>
    <cellStyle name="Hiperlink Visitado" xfId="223" builtinId="9" hidden="1"/>
    <cellStyle name="Hiperlink Visitado" xfId="224" builtinId="9" hidden="1"/>
    <cellStyle name="Hiperlink Visitado" xfId="225" builtinId="9" hidden="1"/>
    <cellStyle name="Hiperlink Visitado" xfId="226" builtinId="9" hidden="1"/>
    <cellStyle name="Hiperlink Visitado" xfId="227" builtinId="9" hidden="1"/>
    <cellStyle name="Hiperlink Visitado" xfId="228" builtinId="9" hidden="1"/>
    <cellStyle name="Hiperlink Visitado" xfId="229" builtinId="9" hidden="1"/>
    <cellStyle name="Hiperlink Visitado" xfId="230" builtinId="9" hidden="1"/>
    <cellStyle name="Hiperlink Visitado" xfId="231" builtinId="9" hidden="1"/>
    <cellStyle name="Hiperlink Visitado" xfId="232" builtinId="9" hidden="1"/>
    <cellStyle name="Hiperlink Visitado" xfId="233" builtinId="9" hidden="1"/>
    <cellStyle name="Hiperlink Visitado" xfId="234" builtinId="9" hidden="1"/>
    <cellStyle name="Hiperlink Visitado" xfId="235" builtinId="9" hidden="1"/>
    <cellStyle name="Hiperlink Visitado" xfId="236" builtinId="9" hidden="1"/>
    <cellStyle name="Hiperlink Visitado" xfId="237" builtinId="9" hidden="1"/>
    <cellStyle name="Hiperlink Visitado" xfId="238" builtinId="9" hidden="1"/>
    <cellStyle name="Hiperlink Visitado" xfId="239" builtinId="9" hidden="1"/>
    <cellStyle name="Hiperlink Visitado" xfId="240" builtinId="9" hidden="1"/>
    <cellStyle name="Hiperlink Visitado" xfId="241" builtinId="9" hidden="1"/>
    <cellStyle name="Hiperlink Visitado" xfId="242" builtinId="9" hidden="1"/>
    <cellStyle name="Hiperlink Visitado" xfId="243" builtinId="9" hidden="1"/>
    <cellStyle name="Hiperlink Visitado" xfId="244" builtinId="9" hidden="1"/>
    <cellStyle name="Hiperlink Visitado" xfId="245" builtinId="9" hidden="1"/>
    <cellStyle name="Hiperlink Visitado" xfId="246" builtinId="9" hidden="1"/>
    <cellStyle name="Hiperlink Visitado" xfId="247" builtinId="9" hidden="1"/>
    <cellStyle name="Hiperlink Visitado" xfId="248" builtinId="9" hidden="1"/>
    <cellStyle name="Hiperlink Visitado" xfId="249" builtinId="9" hidden="1"/>
    <cellStyle name="Hiperlink Visitado" xfId="250" builtinId="9" hidden="1"/>
    <cellStyle name="Hiperlink Visitado" xfId="251" builtinId="9" hidden="1"/>
    <cellStyle name="Hiperlink Visitado" xfId="252" builtinId="9" hidden="1"/>
    <cellStyle name="Hiperlink Visitado" xfId="253" builtinId="9" hidden="1"/>
    <cellStyle name="Hiperlink Visitado" xfId="254" builtinId="9" hidden="1"/>
    <cellStyle name="Hiperlink Visitado" xfId="255" builtinId="9" hidden="1"/>
    <cellStyle name="Hiperlink Visitado" xfId="256" builtinId="9" hidden="1"/>
    <cellStyle name="Hiperlink Visitado" xfId="257" builtinId="9" hidden="1"/>
    <cellStyle name="Hiperlink Visitado" xfId="258" builtinId="9" hidden="1"/>
    <cellStyle name="Hiperlink Visitado" xfId="259" builtinId="9" hidden="1"/>
    <cellStyle name="Hiperlink Visitado" xfId="260" builtinId="9" hidden="1"/>
    <cellStyle name="Hiperlink Visitado" xfId="261" builtinId="9" hidden="1"/>
    <cellStyle name="Hiperlink Visitado" xfId="262" builtinId="9" hidden="1"/>
    <cellStyle name="Hiperlink Visitado" xfId="263" builtinId="9" hidden="1"/>
    <cellStyle name="Hiperlink Visitado" xfId="264" builtinId="9" hidden="1"/>
    <cellStyle name="Hiperlink Visitado" xfId="265" builtinId="9" hidden="1"/>
    <cellStyle name="Hiperlink Visitado" xfId="266" builtinId="9" hidden="1"/>
    <cellStyle name="Hiperlink Visitado" xfId="267" builtinId="9" hidden="1"/>
    <cellStyle name="Hiperlink Visitado" xfId="268" builtinId="9" hidden="1"/>
    <cellStyle name="Hiperlink Visitado" xfId="269" builtinId="9" hidden="1"/>
    <cellStyle name="Hiperlink Visitado" xfId="270" builtinId="9" hidden="1"/>
    <cellStyle name="Hiperlink Visitado" xfId="271" builtinId="9" hidden="1"/>
    <cellStyle name="Hiperlink Visitado" xfId="272" builtinId="9" hidden="1"/>
    <cellStyle name="Hiperlink Visitado" xfId="273" builtinId="9" hidden="1"/>
    <cellStyle name="Hiperlink Visitado" xfId="274" builtinId="9" hidden="1"/>
    <cellStyle name="Hiperlink Visitado" xfId="275" builtinId="9" hidden="1"/>
    <cellStyle name="Hiperlink Visitado" xfId="276" builtinId="9" hidden="1"/>
    <cellStyle name="Hiperlink Visitado" xfId="277" builtinId="9" hidden="1"/>
    <cellStyle name="Hiperlink Visitado" xfId="278" builtinId="9" hidden="1"/>
    <cellStyle name="Hiperlink Visitado" xfId="279" builtinId="9" hidden="1"/>
    <cellStyle name="Hiperlink Visitado" xfId="280" builtinId="9" hidden="1"/>
    <cellStyle name="Hiperlink Visitado" xfId="281" builtinId="9" hidden="1"/>
    <cellStyle name="Hiperlink Visitado" xfId="282" builtinId="9" hidden="1"/>
    <cellStyle name="Hiperlink Visitado" xfId="283" builtinId="9" hidden="1"/>
    <cellStyle name="Hiperlink Visitado" xfId="284" builtinId="9" hidden="1"/>
    <cellStyle name="Hiperlink Visitado" xfId="285" builtinId="9" hidden="1"/>
    <cellStyle name="Hiperlink Visitado" xfId="286" builtinId="9" hidden="1"/>
    <cellStyle name="Hiperlink Visitado" xfId="287" builtinId="9" hidden="1"/>
    <cellStyle name="Hiperlink Visitado" xfId="288" builtinId="9" hidden="1"/>
    <cellStyle name="Hiperlink Visitado" xfId="289" builtinId="9" hidden="1"/>
    <cellStyle name="Hiperlink Visitado" xfId="290" builtinId="9" hidden="1"/>
    <cellStyle name="Hiperlink Visitado" xfId="291" builtinId="9" hidden="1"/>
    <cellStyle name="Hiperlink Visitado" xfId="292" builtinId="9" hidden="1"/>
    <cellStyle name="Hiperlink Visitado" xfId="293" builtinId="9" hidden="1"/>
    <cellStyle name="Hiperlink Visitado" xfId="294" builtinId="9" hidden="1"/>
    <cellStyle name="Hiperlink Visitado" xfId="295" builtinId="9" hidden="1"/>
    <cellStyle name="Hiperlink Visitado" xfId="296" builtinId="9" hidden="1"/>
    <cellStyle name="Hiperlink Visitado" xfId="297" builtinId="9" hidden="1"/>
    <cellStyle name="Hiperlink Visitado" xfId="298" builtinId="9" hidden="1"/>
    <cellStyle name="Hiperlink Visitado" xfId="299" builtinId="9" hidden="1"/>
    <cellStyle name="Hiperlink Visitado" xfId="300" builtinId="9" hidden="1"/>
    <cellStyle name="Hiperlink Visitado" xfId="301" builtinId="9" hidden="1"/>
    <cellStyle name="Hiperlink Visitado" xfId="302" builtinId="9" hidden="1"/>
    <cellStyle name="Hiperlink Visitado" xfId="303" builtinId="9" hidden="1"/>
    <cellStyle name="Hiperlink Visitado" xfId="304" builtinId="9" hidden="1"/>
    <cellStyle name="Hiperlink Visitado" xfId="305" builtinId="9" hidden="1"/>
    <cellStyle name="Hiperlink Visitado" xfId="306" builtinId="9" hidden="1"/>
    <cellStyle name="Hiperlink Visitado" xfId="307" builtinId="9" hidden="1"/>
    <cellStyle name="Hiperlink Visitado" xfId="308" builtinId="9" hidden="1"/>
    <cellStyle name="Hiperlink Visitado" xfId="309" builtinId="9" hidden="1"/>
    <cellStyle name="Hiperlink Visitado" xfId="310" builtinId="9" hidden="1"/>
    <cellStyle name="Hiperlink Visitado" xfId="311" builtinId="9" hidden="1"/>
    <cellStyle name="Hiperlink Visitado" xfId="312" builtinId="9" hidden="1"/>
    <cellStyle name="Hiperlink Visitado" xfId="313" builtinId="9" hidden="1"/>
    <cellStyle name="Hiperlink Visitado" xfId="314" builtinId="9" hidden="1"/>
    <cellStyle name="Hiperlink Visitado" xfId="315" builtinId="9" hidden="1"/>
    <cellStyle name="Hiperlink Visitado" xfId="316" builtinId="9" hidden="1"/>
    <cellStyle name="Hiperlink Visitado" xfId="317" builtinId="9" hidden="1"/>
    <cellStyle name="Hiperlink Visitado" xfId="318" builtinId="9" hidden="1"/>
    <cellStyle name="Hiperlink Visitado" xfId="319" builtinId="9" hidden="1"/>
    <cellStyle name="Hiperlink Visitado" xfId="320" builtinId="9" hidden="1"/>
    <cellStyle name="Hiperlink Visitado" xfId="321" builtinId="9" hidden="1"/>
    <cellStyle name="Hiperlink Visitado" xfId="322" builtinId="9" hidden="1"/>
    <cellStyle name="Hiperlink Visitado" xfId="323" builtinId="9" hidden="1"/>
    <cellStyle name="Hiperlink Visitado" xfId="324" builtinId="9" hidden="1"/>
    <cellStyle name="Hiperlink Visitado" xfId="325" builtinId="9" hidden="1"/>
    <cellStyle name="Hiperlink Visitado" xfId="326" builtinId="9" hidden="1"/>
    <cellStyle name="Hiperlink Visitado" xfId="327" builtinId="9" hidden="1"/>
    <cellStyle name="Hiperlink Visitado" xfId="328" builtinId="9" hidden="1"/>
    <cellStyle name="Hiperlink Visitado" xfId="329" builtinId="9" hidden="1"/>
    <cellStyle name="Hiperlink Visitado" xfId="330" builtinId="9" hidden="1"/>
    <cellStyle name="Hiperlink Visitado" xfId="331" builtinId="9" hidden="1"/>
    <cellStyle name="Hiperlink Visitado" xfId="332" builtinId="9" hidden="1"/>
    <cellStyle name="Hiperlink Visitado" xfId="333" builtinId="9" hidden="1"/>
    <cellStyle name="Hiperlink Visitado" xfId="334" builtinId="9" hidden="1"/>
    <cellStyle name="Hiperlink Visitado" xfId="335" builtinId="9" hidden="1"/>
    <cellStyle name="Hiperlink Visitado" xfId="336" builtinId="9" hidden="1"/>
    <cellStyle name="Hiperlink Visitado" xfId="337" builtinId="9" hidden="1"/>
    <cellStyle name="Hiperlink Visitado" xfId="338" builtinId="9" hidden="1"/>
    <cellStyle name="Hiperlink Visitado" xfId="339" builtinId="9" hidden="1"/>
    <cellStyle name="Hiperlink Visitado" xfId="340" builtinId="9" hidden="1"/>
    <cellStyle name="Hiperlink Visitado" xfId="341" builtinId="9" hidden="1"/>
    <cellStyle name="Hiperlink Visitado" xfId="342" builtinId="9" hidden="1"/>
    <cellStyle name="Hiperlink Visitado" xfId="343" builtinId="9" hidden="1"/>
    <cellStyle name="Hiperlink Visitado" xfId="344" builtinId="9" hidden="1"/>
    <cellStyle name="Hiperlink Visitado" xfId="345" builtinId="9" hidden="1"/>
    <cellStyle name="Hiperlink Visitado" xfId="346" builtinId="9" hidden="1"/>
    <cellStyle name="Hiperlink Visitado" xfId="347" builtinId="9" hidden="1"/>
    <cellStyle name="Hiperlink Visitado" xfId="348" builtinId="9" hidden="1"/>
    <cellStyle name="Hiperlink Visitado" xfId="349" builtinId="9" hidden="1"/>
    <cellStyle name="Hiperlink Visitado" xfId="350" builtinId="9" hidden="1"/>
    <cellStyle name="Hiperlink Visitado" xfId="351" builtinId="9" hidden="1"/>
    <cellStyle name="Hiperlink Visitado" xfId="352" builtinId="9" hidden="1"/>
    <cellStyle name="Hiperlink Visitado" xfId="353" builtinId="9" hidden="1"/>
    <cellStyle name="Hiperlink Visitado" xfId="354" builtinId="9" hidden="1"/>
    <cellStyle name="Hiperlink Visitado" xfId="355" builtinId="9" hidden="1"/>
    <cellStyle name="Hiperlink Visitado" xfId="356" builtinId="9" hidden="1"/>
    <cellStyle name="Hiperlink Visitado" xfId="357" builtinId="9" hidden="1"/>
    <cellStyle name="Hiperlink Visitado" xfId="358" builtinId="9" hidden="1"/>
    <cellStyle name="Hiperlink Visitado" xfId="359" builtinId="9" hidden="1"/>
    <cellStyle name="Hiperlink Visitado" xfId="360" builtinId="9" hidden="1"/>
    <cellStyle name="Hiperlink Visitado" xfId="361" builtinId="9" hidden="1"/>
    <cellStyle name="Hiperlink Visitado" xfId="362" builtinId="9" hidden="1"/>
    <cellStyle name="Hiperlink Visitado" xfId="363" builtinId="9" hidden="1"/>
    <cellStyle name="Hiperlink Visitado" xfId="364" builtinId="9" hidden="1"/>
    <cellStyle name="Hiperlink Visitado" xfId="365" builtinId="9" hidden="1"/>
    <cellStyle name="Hiperlink Visitado" xfId="366" builtinId="9" hidden="1"/>
    <cellStyle name="Hiperlink Visitado" xfId="367" builtinId="9" hidden="1"/>
    <cellStyle name="Hiperlink Visitado" xfId="368" builtinId="9" hidden="1"/>
    <cellStyle name="Hiperlink Visitado" xfId="369" builtinId="9" hidden="1"/>
    <cellStyle name="Hiperlink Visitado" xfId="370" builtinId="9" hidden="1"/>
    <cellStyle name="Hiperlink Visitado" xfId="371" builtinId="9" hidden="1"/>
    <cellStyle name="Hiperlink Visitado" xfId="372" builtinId="9" hidden="1"/>
    <cellStyle name="Hiperlink Visitado" xfId="373" builtinId="9" hidden="1"/>
    <cellStyle name="Hiperlink Visitado" xfId="374" builtinId="9" hidden="1"/>
    <cellStyle name="Hiperlink Visitado" xfId="375" builtinId="9" hidden="1"/>
    <cellStyle name="Hiperlink Visitado" xfId="376" builtinId="9" hidden="1"/>
    <cellStyle name="Hiperlink Visitado" xfId="377" builtinId="9" hidden="1"/>
    <cellStyle name="Hiperlink Visitado" xfId="378" builtinId="9" hidden="1"/>
    <cellStyle name="Hiperlink Visitado" xfId="379" builtinId="9" hidden="1"/>
    <cellStyle name="Hiperlink Visitado" xfId="380" builtinId="9" hidden="1"/>
    <cellStyle name="Hiperlink Visitado" xfId="381" builtinId="9" hidden="1"/>
    <cellStyle name="Hiperlink Visitado" xfId="382" builtinId="9" hidden="1"/>
    <cellStyle name="Hiperlink Visitado" xfId="383" builtinId="9" hidden="1"/>
    <cellStyle name="Hiperlink Visitado" xfId="384" builtinId="9" hidden="1"/>
    <cellStyle name="Hiperlink Visitado" xfId="385" builtinId="9" hidden="1"/>
    <cellStyle name="Hiperlink Visitado" xfId="386" builtinId="9" hidden="1"/>
    <cellStyle name="Hiperlink Visitado" xfId="387" builtinId="9" hidden="1"/>
    <cellStyle name="Hiperlink Visitado" xfId="388" builtinId="9" hidden="1"/>
    <cellStyle name="Hiperlink Visitado" xfId="389" builtinId="9" hidden="1"/>
    <cellStyle name="Hiperlink Visitado" xfId="390" builtinId="9" hidden="1"/>
    <cellStyle name="Hiperlink Visitado" xfId="391" builtinId="9" hidden="1"/>
    <cellStyle name="Hiperlink Visitado" xfId="392" builtinId="9" hidden="1"/>
    <cellStyle name="Hiperlink Visitado" xfId="393" builtinId="9" hidden="1"/>
    <cellStyle name="Hiperlink Visitado" xfId="394" builtinId="9" hidden="1"/>
    <cellStyle name="Hiperlink Visitado" xfId="395" builtinId="9" hidden="1"/>
    <cellStyle name="Hiperlink Visitado" xfId="396" builtinId="9" hidden="1"/>
    <cellStyle name="Hiperlink Visitado" xfId="397" builtinId="9" hidden="1"/>
    <cellStyle name="Hiperlink Visitado" xfId="398" builtinId="9" hidden="1"/>
    <cellStyle name="Hiperlink Visitado" xfId="399" builtinId="9" hidden="1"/>
    <cellStyle name="Hiperlink Visitado" xfId="400" builtinId="9" hidden="1"/>
    <cellStyle name="Hiperlink Visitado" xfId="401" builtinId="9" hidden="1"/>
    <cellStyle name="Hiperlink Visitado" xfId="402" builtinId="9" hidden="1"/>
    <cellStyle name="Hiperlink Visitado" xfId="403" builtinId="9" hidden="1"/>
    <cellStyle name="Hiperlink Visitado" xfId="404" builtinId="9" hidden="1"/>
    <cellStyle name="Hiperlink Visitado" xfId="405" builtinId="9" hidden="1"/>
    <cellStyle name="Hiperlink Visitado" xfId="406" builtinId="9" hidden="1"/>
    <cellStyle name="Hiperlink Visitado" xfId="407" builtinId="9" hidden="1"/>
    <cellStyle name="Hiperlink Visitado" xfId="408" builtinId="9" hidden="1"/>
    <cellStyle name="Hiperlink Visitado" xfId="409" builtinId="9" hidden="1"/>
    <cellStyle name="Hiperlink Visitado" xfId="410" builtinId="9" hidden="1"/>
    <cellStyle name="Hiperlink Visitado" xfId="411" builtinId="9" hidden="1"/>
    <cellStyle name="Hiperlink Visitado" xfId="412" builtinId="9" hidden="1"/>
    <cellStyle name="Hiperlink Visitado" xfId="413" builtinId="9" hidden="1"/>
    <cellStyle name="Hiperlink Visitado" xfId="414" builtinId="9" hidden="1"/>
    <cellStyle name="Hiperlink Visitado" xfId="415" builtinId="9" hidden="1"/>
    <cellStyle name="Hiperlink Visitado" xfId="416" builtinId="9" hidden="1"/>
    <cellStyle name="Hiperlink Visitado" xfId="417" builtinId="9" hidden="1"/>
    <cellStyle name="Hiperlink Visitado" xfId="418" builtinId="9" hidden="1"/>
    <cellStyle name="Hiperlink Visitado" xfId="419" builtinId="9" hidden="1"/>
    <cellStyle name="Hiperlink Visitado" xfId="420" builtinId="9" hidden="1"/>
    <cellStyle name="Hiperlink Visitado" xfId="421" builtinId="9" hidden="1"/>
    <cellStyle name="Hiperlink Visitado" xfId="422" builtinId="9" hidden="1"/>
    <cellStyle name="Hiperlink Visitado" xfId="423" builtinId="9" hidden="1"/>
    <cellStyle name="Hiperlink Visitado" xfId="424" builtinId="9" hidden="1"/>
    <cellStyle name="Hiperlink Visitado" xfId="425" builtinId="9" hidden="1"/>
    <cellStyle name="Hiperlink Visitado" xfId="426" builtinId="9" hidden="1"/>
    <cellStyle name="Hiperlink Visitado" xfId="427" builtinId="9" hidden="1"/>
    <cellStyle name="Hiperlink Visitado" xfId="428" builtinId="9" hidden="1"/>
    <cellStyle name="Hiperlink Visitado" xfId="429" builtinId="9" hidden="1"/>
    <cellStyle name="Hiperlink Visitado" xfId="430" builtinId="9" hidden="1"/>
    <cellStyle name="Hiperlink Visitado" xfId="431" builtinId="9" hidden="1"/>
    <cellStyle name="Hiperlink Visitado" xfId="432" builtinId="9" hidden="1"/>
    <cellStyle name="Hiperlink Visitado" xfId="433" builtinId="9" hidden="1"/>
    <cellStyle name="Hiperlink Visitado" xfId="434" builtinId="9" hidden="1"/>
    <cellStyle name="Hiperlink Visitado" xfId="435" builtinId="9" hidden="1"/>
    <cellStyle name="Hiperlink Visitado" xfId="436" builtinId="9" hidden="1"/>
    <cellStyle name="Hiperlink Visitado" xfId="437" builtinId="9" hidden="1"/>
    <cellStyle name="Hiperlink Visitado" xfId="438" builtinId="9" hidden="1"/>
    <cellStyle name="Hiperlink Visitado" xfId="439" builtinId="9" hidden="1"/>
    <cellStyle name="Hiperlink Visitado" xfId="440" builtinId="9" hidden="1"/>
    <cellStyle name="Hiperlink Visitado" xfId="441" builtinId="9" hidden="1"/>
    <cellStyle name="Hiperlink Visitado" xfId="442" builtinId="9" hidden="1"/>
    <cellStyle name="Hiperlink Visitado" xfId="443" builtinId="9" hidden="1"/>
    <cellStyle name="Hiperlink Visitado" xfId="444" builtinId="9" hidden="1"/>
    <cellStyle name="Hiperlink Visitado" xfId="445" builtinId="9" hidden="1"/>
    <cellStyle name="Hiperlink Visitado" xfId="446" builtinId="9" hidden="1"/>
    <cellStyle name="Hiperlink Visitado" xfId="447" builtinId="9" hidden="1"/>
    <cellStyle name="Hiperlink Visitado" xfId="448" builtinId="9" hidden="1"/>
    <cellStyle name="Hiperlink Visitado" xfId="449" builtinId="9" hidden="1"/>
    <cellStyle name="Hiperlink Visitado" xfId="450" builtinId="9" hidden="1"/>
    <cellStyle name="Hiperlink Visitado" xfId="451" builtinId="9" hidden="1"/>
    <cellStyle name="Hiperlink Visitado" xfId="452" builtinId="9" hidden="1"/>
    <cellStyle name="Hiperlink Visitado" xfId="453" builtinId="9" hidden="1"/>
    <cellStyle name="Hiperlink Visitado" xfId="454" builtinId="9" hidden="1"/>
    <cellStyle name="Hiperlink Visitado" xfId="455" builtinId="9" hidden="1"/>
    <cellStyle name="Hiperlink Visitado" xfId="456" builtinId="9" hidden="1"/>
    <cellStyle name="Hiperlink Visitado" xfId="457" builtinId="9" hidden="1"/>
    <cellStyle name="Hiperlink Visitado" xfId="458" builtinId="9" hidden="1"/>
    <cellStyle name="Hiperlink Visitado" xfId="459" builtinId="9" hidden="1"/>
    <cellStyle name="Hiperlink Visitado" xfId="460" builtinId="9" hidden="1"/>
    <cellStyle name="Hiperlink Visitado" xfId="461" builtinId="9" hidden="1"/>
    <cellStyle name="Hiperlink Visitado" xfId="462" builtinId="9" hidden="1"/>
    <cellStyle name="Hiperlink Visitado" xfId="463" builtinId="9" hidden="1"/>
    <cellStyle name="Hiperlink Visitado" xfId="464" builtinId="9" hidden="1"/>
    <cellStyle name="Hiperlink Visitado" xfId="465" builtinId="9" hidden="1"/>
    <cellStyle name="Hiperlink Visitado" xfId="466" builtinId="9" hidden="1"/>
    <cellStyle name="Hiperlink Visitado" xfId="467" builtinId="9" hidden="1"/>
    <cellStyle name="Hiperlink Visitado" xfId="468" builtinId="9" hidden="1"/>
    <cellStyle name="Hiperlink Visitado" xfId="469" builtinId="9" hidden="1"/>
    <cellStyle name="Hiperlink Visitado" xfId="470" builtinId="9" hidden="1"/>
    <cellStyle name="Hiperlink Visitado" xfId="471" builtinId="9" hidden="1"/>
    <cellStyle name="Hiperlink Visitado" xfId="472" builtinId="9" hidden="1"/>
    <cellStyle name="Hiperlink Visitado" xfId="473" builtinId="9" hidden="1"/>
    <cellStyle name="Hiperlink Visitado" xfId="474" builtinId="9" hidden="1"/>
    <cellStyle name="Hiperlink Visitado" xfId="475" builtinId="9" hidden="1"/>
    <cellStyle name="Hiperlink Visitado" xfId="476" builtinId="9" hidden="1"/>
    <cellStyle name="Hiperlink Visitado" xfId="477" builtinId="9" hidden="1"/>
    <cellStyle name="Hiperlink Visitado" xfId="478" builtinId="9" hidden="1"/>
    <cellStyle name="Hiperlink Visitado" xfId="479" builtinId="9" hidden="1"/>
    <cellStyle name="Hiperlink Visitado" xfId="480" builtinId="9" hidden="1"/>
    <cellStyle name="Hiperlink Visitado" xfId="481" builtinId="9" hidden="1"/>
    <cellStyle name="Hiperlink Visitado" xfId="482" builtinId="9" hidden="1"/>
    <cellStyle name="Hiperlink Visitado" xfId="483" builtinId="9" hidden="1"/>
    <cellStyle name="Hiperlink Visitado" xfId="484" builtinId="9" hidden="1"/>
    <cellStyle name="Hiperlink Visitado" xfId="485" builtinId="9" hidden="1"/>
    <cellStyle name="Hiperlink Visitado" xfId="486" builtinId="9" hidden="1"/>
    <cellStyle name="Hiperlink Visitado" xfId="487" builtinId="9" hidden="1"/>
    <cellStyle name="Hiperlink Visitado" xfId="488" builtinId="9" hidden="1"/>
    <cellStyle name="Hiperlink Visitado" xfId="489" builtinId="9" hidden="1"/>
    <cellStyle name="Hiperlink Visitado" xfId="490" builtinId="9" hidden="1"/>
    <cellStyle name="Hiperlink Visitado" xfId="491" builtinId="9" hidden="1"/>
    <cellStyle name="Hiperlink Visitado" xfId="492" builtinId="9" hidden="1"/>
    <cellStyle name="Hiperlink Visitado" xfId="493" builtinId="9" hidden="1"/>
    <cellStyle name="Hiperlink Visitado" xfId="494" builtinId="9" hidden="1"/>
    <cellStyle name="Hiperlink Visitado" xfId="495" builtinId="9" hidden="1"/>
    <cellStyle name="Hiperlink Visitado" xfId="496" builtinId="9" hidden="1"/>
    <cellStyle name="Hiperlink Visitado" xfId="497" builtinId="9" hidden="1"/>
    <cellStyle name="Hiperlink Visitado" xfId="498" builtinId="9" hidden="1"/>
    <cellStyle name="Hiperlink Visitado" xfId="499" builtinId="9" hidden="1"/>
    <cellStyle name="Hiperlink Visitado" xfId="500" builtinId="9" hidden="1"/>
    <cellStyle name="Hiperlink Visitado" xfId="501" builtinId="9" hidden="1"/>
    <cellStyle name="Hiperlink Visitado" xfId="502" builtinId="9" hidden="1"/>
    <cellStyle name="Hiperlink Visitado" xfId="503" builtinId="9" hidden="1"/>
    <cellStyle name="Hiperlink Visitado" xfId="504" builtinId="9" hidden="1"/>
    <cellStyle name="Hiperlink Visitado" xfId="505" builtinId="9" hidden="1"/>
    <cellStyle name="Hiperlink Visitado" xfId="506" builtinId="9" hidden="1"/>
    <cellStyle name="Hiperlink Visitado" xfId="507" builtinId="9" hidden="1"/>
    <cellStyle name="Hiperlink Visitado" xfId="508" builtinId="9" hidden="1"/>
    <cellStyle name="Hiperlink Visitado" xfId="509" builtinId="9" hidden="1"/>
    <cellStyle name="Hiperlink Visitado" xfId="510" builtinId="9" hidden="1"/>
    <cellStyle name="Hiperlink Visitado" xfId="511" builtinId="9" hidden="1"/>
    <cellStyle name="Hiperlink Visitado" xfId="512" builtinId="9" hidden="1"/>
    <cellStyle name="Hiperlink Visitado" xfId="513" builtinId="9" hidden="1"/>
    <cellStyle name="Hiperlink Visitado" xfId="514" builtinId="9" hidden="1"/>
    <cellStyle name="Hiperlink Visitado" xfId="515" builtinId="9" hidden="1"/>
    <cellStyle name="Hiperlink Visitado" xfId="516" builtinId="9" hidden="1"/>
    <cellStyle name="Hiperlink Visitado" xfId="517" builtinId="9" hidden="1"/>
    <cellStyle name="Hiperlink Visitado" xfId="518" builtinId="9" hidden="1"/>
    <cellStyle name="Hiperlink Visitado" xfId="519" builtinId="9" hidden="1"/>
    <cellStyle name="Hiperlink Visitado" xfId="520" builtinId="9" hidden="1"/>
    <cellStyle name="Hiperlink Visitado" xfId="521" builtinId="9" hidden="1"/>
    <cellStyle name="Hiperlink Visitado" xfId="522" builtinId="9" hidden="1"/>
    <cellStyle name="Hiperlink Visitado" xfId="523" builtinId="9" hidden="1"/>
    <cellStyle name="Hiperlink Visitado" xfId="524" builtinId="9" hidden="1"/>
    <cellStyle name="Hiperlink Visitado" xfId="525" builtinId="9" hidden="1"/>
    <cellStyle name="Hiperlink Visitado" xfId="526" builtinId="9" hidden="1"/>
    <cellStyle name="Hiperlink Visitado" xfId="527" builtinId="9" hidden="1"/>
    <cellStyle name="Hiperlink Visitado" xfId="528" builtinId="9" hidden="1"/>
    <cellStyle name="Hiperlink Visitado" xfId="529" builtinId="9" hidden="1"/>
    <cellStyle name="Hiperlink Visitado" xfId="530" builtinId="9" hidden="1"/>
    <cellStyle name="Hiperlink Visitado" xfId="531" builtinId="9" hidden="1"/>
    <cellStyle name="Hiperlink Visitado" xfId="532" builtinId="9" hidden="1"/>
    <cellStyle name="Hiperlink Visitado" xfId="533" builtinId="9" hidden="1"/>
    <cellStyle name="Hiperlink Visitado" xfId="534" builtinId="9" hidden="1"/>
    <cellStyle name="Hiperlink Visitado" xfId="535" builtinId="9" hidden="1"/>
    <cellStyle name="Hiperlink Visitado" xfId="536" builtinId="9" hidden="1"/>
    <cellStyle name="Hiperlink Visitado" xfId="537" builtinId="9" hidden="1"/>
    <cellStyle name="Hiperlink Visitado" xfId="538" builtinId="9" hidden="1"/>
    <cellStyle name="Hiperlink Visitado" xfId="539" builtinId="9" hidden="1"/>
    <cellStyle name="Hiperlink Visitado" xfId="540" builtinId="9" hidden="1"/>
    <cellStyle name="Hiperlink Visitado" xfId="541" builtinId="9" hidden="1"/>
    <cellStyle name="Hiperlink Visitado" xfId="542" builtinId="9" hidden="1"/>
    <cellStyle name="Hiperlink Visitado" xfId="543" builtinId="9" hidden="1"/>
    <cellStyle name="Hiperlink Visitado" xfId="544" builtinId="9" hidden="1"/>
    <cellStyle name="Hiperlink Visitado" xfId="545" builtinId="9" hidden="1"/>
    <cellStyle name="Hiperlink Visitado" xfId="546" builtinId="9" hidden="1"/>
    <cellStyle name="Hiperlink Visitado" xfId="547" builtinId="9" hidden="1"/>
    <cellStyle name="Hiperlink Visitado" xfId="548" builtinId="9" hidden="1"/>
    <cellStyle name="Hiperlink Visitado" xfId="549" builtinId="9" hidden="1"/>
    <cellStyle name="Hiperlink Visitado" xfId="550" builtinId="9" hidden="1"/>
    <cellStyle name="Hiperlink Visitado" xfId="551" builtinId="9" hidden="1"/>
    <cellStyle name="Hiperlink Visitado" xfId="552" builtinId="9" hidden="1"/>
    <cellStyle name="Hiperlink Visitado" xfId="553" builtinId="9" hidden="1"/>
    <cellStyle name="Hiperlink Visitado" xfId="554" builtinId="9" hidden="1"/>
    <cellStyle name="Hiperlink Visitado" xfId="555" builtinId="9" hidden="1"/>
    <cellStyle name="Hiperlink Visitado" xfId="556" builtinId="9" hidden="1"/>
    <cellStyle name="Hiperlink Visitado" xfId="557" builtinId="9" hidden="1"/>
    <cellStyle name="Hiperlink Visitado" xfId="558" builtinId="9" hidden="1"/>
    <cellStyle name="Hiperlink Visitado" xfId="559" builtinId="9" hidden="1"/>
    <cellStyle name="Hiperlink Visitado" xfId="560" builtinId="9" hidden="1"/>
    <cellStyle name="Hiperlink Visitado" xfId="561" builtinId="9" hidden="1"/>
    <cellStyle name="Hiperlink Visitado" xfId="562" builtinId="9" hidden="1"/>
    <cellStyle name="Hiperlink Visitado" xfId="563" builtinId="9" hidden="1"/>
    <cellStyle name="Hiperlink Visitado" xfId="564" builtinId="9" hidden="1"/>
    <cellStyle name="Hiperlink Visitado" xfId="565" builtinId="9" hidden="1"/>
    <cellStyle name="Hiperlink Visitado" xfId="566" builtinId="9" hidden="1"/>
    <cellStyle name="Hiperlink Visitado" xfId="567" builtinId="9" hidden="1"/>
    <cellStyle name="Hiperlink Visitado" xfId="568" builtinId="9" hidden="1"/>
    <cellStyle name="Hiperlink Visitado" xfId="569" builtinId="9" hidden="1"/>
    <cellStyle name="Hiperlink Visitado" xfId="570" builtinId="9" hidden="1"/>
    <cellStyle name="Hiperlink Visitado" xfId="571" builtinId="9" hidden="1"/>
    <cellStyle name="Hiperlink Visitado" xfId="572" builtinId="9" hidden="1"/>
    <cellStyle name="Hiperlink Visitado" xfId="573" builtinId="9" hidden="1"/>
    <cellStyle name="Hiperlink Visitado" xfId="574" builtinId="9" hidden="1"/>
    <cellStyle name="Hiperlink Visitado" xfId="575" builtinId="9" hidden="1"/>
    <cellStyle name="Hiperlink Visitado" xfId="576" builtinId="9" hidden="1"/>
    <cellStyle name="Hiperlink Visitado" xfId="577" builtinId="9" hidden="1"/>
    <cellStyle name="Hiperlink Visitado" xfId="578" builtinId="9" hidden="1"/>
    <cellStyle name="Hiperlink Visitado" xfId="579" builtinId="9" hidden="1"/>
    <cellStyle name="Hiperlink Visitado" xfId="580" builtinId="9" hidden="1"/>
    <cellStyle name="Hiperlink Visitado" xfId="581" builtinId="9" hidden="1"/>
    <cellStyle name="Hiperlink Visitado" xfId="582" builtinId="9" hidden="1"/>
    <cellStyle name="Hiperlink Visitado" xfId="583" builtinId="9" hidden="1"/>
    <cellStyle name="Hiperlink Visitado" xfId="584" builtinId="9" hidden="1"/>
    <cellStyle name="Hiperlink Visitado" xfId="585" builtinId="9" hidden="1"/>
    <cellStyle name="Hiperlink Visitado" xfId="586" builtinId="9" hidden="1"/>
    <cellStyle name="Hiperlink Visitado" xfId="587" builtinId="9" hidden="1"/>
    <cellStyle name="Hiperlink Visitado" xfId="588" builtinId="9" hidden="1"/>
    <cellStyle name="Hiperlink Visitado" xfId="589" builtinId="9" hidden="1"/>
    <cellStyle name="Hiperlink Visitado" xfId="590" builtinId="9" hidden="1"/>
    <cellStyle name="Hiperlink Visitado" xfId="591" builtinId="9" hidden="1"/>
    <cellStyle name="Hiperlink Visitado" xfId="592" builtinId="9" hidden="1"/>
    <cellStyle name="Hiperlink Visitado" xfId="593" builtinId="9" hidden="1"/>
    <cellStyle name="Hiperlink Visitado" xfId="594" builtinId="9" hidden="1"/>
    <cellStyle name="Hiperlink Visitado" xfId="595" builtinId="9" hidden="1"/>
    <cellStyle name="Hiperlink Visitado" xfId="596" builtinId="9" hidden="1"/>
    <cellStyle name="Hiperlink Visitado" xfId="597" builtinId="9" hidden="1"/>
    <cellStyle name="Hiperlink Visitado" xfId="598" builtinId="9" hidden="1"/>
    <cellStyle name="Hiperlink Visitado" xfId="599" builtinId="9" hidden="1"/>
    <cellStyle name="Hiperlink Visitado" xfId="600" builtinId="9" hidden="1"/>
    <cellStyle name="Hiperlink Visitado" xfId="601" builtinId="9" hidden="1"/>
    <cellStyle name="Hiperlink Visitado" xfId="602" builtinId="9" hidden="1"/>
    <cellStyle name="Hiperlink Visitado" xfId="603" builtinId="9" hidden="1"/>
    <cellStyle name="Hiperlink Visitado" xfId="604" builtinId="9" hidden="1"/>
    <cellStyle name="Hiperlink Visitado" xfId="605" builtinId="9" hidden="1"/>
    <cellStyle name="Hiperlink Visitado" xfId="606" builtinId="9" hidden="1"/>
    <cellStyle name="Hiperlink Visitado" xfId="607" builtinId="9" hidden="1"/>
    <cellStyle name="Hiperlink Visitado" xfId="608" builtinId="9" hidden="1"/>
    <cellStyle name="Hiperlink Visitado" xfId="609" builtinId="9" hidden="1"/>
    <cellStyle name="Hiperlink Visitado" xfId="610" builtinId="9" hidden="1"/>
    <cellStyle name="Hiperlink Visitado" xfId="611" builtinId="9" hidden="1"/>
    <cellStyle name="Hiperlink Visitado" xfId="612" builtinId="9" hidden="1"/>
    <cellStyle name="Hiperlink Visitado" xfId="613" builtinId="9" hidden="1"/>
    <cellStyle name="Hiperlink Visitado" xfId="614" builtinId="9" hidden="1"/>
    <cellStyle name="Hiperlink Visitado" xfId="615" builtinId="9" hidden="1"/>
    <cellStyle name="Hiperlink Visitado" xfId="616" builtinId="9" hidden="1"/>
    <cellStyle name="Hiperlink Visitado" xfId="617" builtinId="9" hidden="1"/>
    <cellStyle name="Hiperlink Visitado" xfId="618" builtinId="9" hidden="1"/>
    <cellStyle name="Hiperlink Visitado" xfId="619" builtinId="9" hidden="1"/>
    <cellStyle name="Hiperlink Visitado" xfId="620" builtinId="9" hidden="1"/>
    <cellStyle name="Hiperlink Visitado" xfId="621" builtinId="9" hidden="1"/>
    <cellStyle name="Hiperlink Visitado" xfId="622" builtinId="9" hidden="1"/>
    <cellStyle name="Hiperlink Visitado" xfId="623" builtinId="9" hidden="1"/>
    <cellStyle name="Hiperlink Visitado" xfId="624" builtinId="9" hidden="1"/>
    <cellStyle name="Hiperlink Visitado" xfId="626" builtinId="9" hidden="1"/>
    <cellStyle name="Hiperlink Visitado" xfId="627" builtinId="9" hidden="1"/>
    <cellStyle name="Hiperlink Visitado" xfId="628" builtinId="9" hidden="1"/>
    <cellStyle name="Hiperlink Visitado" xfId="629" builtinId="9" hidden="1"/>
    <cellStyle name="Hiperlink Visitado" xfId="630" builtinId="9" hidden="1"/>
    <cellStyle name="Hiperlink Visitado" xfId="631" builtinId="9" hidden="1"/>
    <cellStyle name="Hiperlink Visitado" xfId="632" builtinId="9" hidden="1"/>
    <cellStyle name="Hiperlink Visitado" xfId="633" builtinId="9" hidden="1"/>
    <cellStyle name="Hiperlink Visitado" xfId="634" builtinId="9" hidden="1"/>
    <cellStyle name="Hiperlink Visitado" xfId="635" builtinId="9" hidden="1"/>
    <cellStyle name="Hiperlink Visitado" xfId="636" builtinId="9" hidden="1"/>
    <cellStyle name="Hiperlink Visitado" xfId="637" builtinId="9" hidden="1"/>
    <cellStyle name="Hiperlink Visitado" xfId="638" builtinId="9" hidden="1"/>
    <cellStyle name="Hiperlink Visitado" xfId="639" builtinId="9" hidden="1"/>
    <cellStyle name="Hiperlink Visitado" xfId="640" builtinId="9" hidden="1"/>
    <cellStyle name="Hiperlink Visitado" xfId="641" builtinId="9" hidden="1"/>
    <cellStyle name="Hiperlink Visitado" xfId="642" builtinId="9" hidden="1"/>
    <cellStyle name="Hiperlink Visitado" xfId="643" builtinId="9" hidden="1"/>
    <cellStyle name="Hiperlink Visitado" xfId="644" builtinId="9" hidden="1"/>
    <cellStyle name="Hiperlink Visitado" xfId="645" builtinId="9" hidden="1"/>
    <cellStyle name="Hiperlink Visitado" xfId="646" builtinId="9" hidden="1"/>
    <cellStyle name="Hiperlink Visitado" xfId="647" builtinId="9" hidden="1"/>
    <cellStyle name="Hiperlink Visitado" xfId="648" builtinId="9" hidden="1"/>
    <cellStyle name="Hiperlink Visitado" xfId="649" builtinId="9" hidden="1"/>
    <cellStyle name="Hiperlink Visitado" xfId="650" builtinId="9" hidden="1"/>
    <cellStyle name="Hiperlink Visitado" xfId="651" builtinId="9" hidden="1"/>
    <cellStyle name="Hiperlink Visitado" xfId="652" builtinId="9" hidden="1"/>
    <cellStyle name="Hiperlink Visitado" xfId="653" builtinId="9" hidden="1"/>
    <cellStyle name="Hiperlink Visitado" xfId="654" builtinId="9" hidden="1"/>
    <cellStyle name="Hiperlink Visitado" xfId="655" builtinId="9" hidden="1"/>
    <cellStyle name="Hiperlink Visitado" xfId="656" builtinId="9" hidden="1"/>
    <cellStyle name="Hiperlink Visitado" xfId="657" builtinId="9" hidden="1"/>
    <cellStyle name="Hiperlink Visitado" xfId="658" builtinId="9" hidden="1"/>
    <cellStyle name="Hiperlink Visitado" xfId="659" builtinId="9" hidden="1"/>
    <cellStyle name="Hiperlink Visitado" xfId="660" builtinId="9" hidden="1"/>
    <cellStyle name="Hiperlink Visitado" xfId="661" builtinId="9" hidden="1"/>
    <cellStyle name="Hiperlink Visitado" xfId="662" builtinId="9" hidden="1"/>
    <cellStyle name="Hiperlink Visitado" xfId="663" builtinId="9" hidden="1"/>
    <cellStyle name="Hiperlink Visitado" xfId="664" builtinId="9" hidden="1"/>
    <cellStyle name="Hiperlink Visitado" xfId="665" builtinId="9" hidden="1"/>
    <cellStyle name="Hiperlink Visitado" xfId="666" builtinId="9" hidden="1"/>
    <cellStyle name="Hiperlink Visitado" xfId="667" builtinId="9" hidden="1"/>
    <cellStyle name="Hiperlink Visitado" xfId="668" builtinId="9" hidden="1"/>
    <cellStyle name="Hiperlink Visitado" xfId="669" builtinId="9" hidden="1"/>
    <cellStyle name="Hiperlink Visitado" xfId="670" builtinId="9" hidden="1"/>
    <cellStyle name="Hiperlink Visitado" xfId="671" builtinId="9" hidden="1"/>
    <cellStyle name="Hiperlink Visitado" xfId="672" builtinId="9" hidden="1"/>
    <cellStyle name="Hiperlink Visitado" xfId="673" builtinId="9" hidden="1"/>
    <cellStyle name="Hiperlink Visitado" xfId="674" builtinId="9" hidden="1"/>
    <cellStyle name="Hiperlink Visitado" xfId="675" builtinId="9" hidden="1"/>
    <cellStyle name="Hiperlink Visitado" xfId="676" builtinId="9" hidden="1"/>
    <cellStyle name="Hiperlink Visitado" xfId="677" builtinId="9" hidden="1"/>
    <cellStyle name="Hiperlink Visitado" xfId="678" builtinId="9" hidden="1"/>
    <cellStyle name="Hiperlink Visitado" xfId="679" builtinId="9" hidden="1"/>
    <cellStyle name="Hiperlink Visitado" xfId="680" builtinId="9" hidden="1"/>
    <cellStyle name="Hiperlink Visitado" xfId="681" builtinId="9" hidden="1"/>
    <cellStyle name="Hiperlink Visitado" xfId="682" builtinId="9" hidden="1"/>
    <cellStyle name="Hiperlink Visitado" xfId="683" builtinId="9" hidden="1"/>
    <cellStyle name="Hiperlink Visitado" xfId="684" builtinId="9" hidden="1"/>
    <cellStyle name="Hiperlink Visitado" xfId="685" builtinId="9" hidden="1"/>
    <cellStyle name="Hiperlink Visitado" xfId="686" builtinId="9" hidden="1"/>
    <cellStyle name="Hiperlink Visitado" xfId="687" builtinId="9" hidden="1"/>
    <cellStyle name="Hiperlink Visitado" xfId="688" builtinId="9" hidden="1"/>
    <cellStyle name="Hiperlink Visitado" xfId="689" builtinId="9" hidden="1"/>
    <cellStyle name="Hiperlink Visitado" xfId="690" builtinId="9" hidden="1"/>
    <cellStyle name="Hiperlink Visitado" xfId="691" builtinId="9" hidden="1"/>
    <cellStyle name="Hiperlink Visitado" xfId="692" builtinId="9" hidden="1"/>
    <cellStyle name="Hiperlink Visitado" xfId="693" builtinId="9" hidden="1"/>
    <cellStyle name="Hiperlink Visitado" xfId="694" builtinId="9" hidden="1"/>
    <cellStyle name="Hiperlink Visitado" xfId="695" builtinId="9" hidden="1"/>
    <cellStyle name="Hiperlink Visitado" xfId="696" builtinId="9" hidden="1"/>
    <cellStyle name="Hiperlink Visitado" xfId="697" builtinId="9" hidden="1"/>
    <cellStyle name="Hiperlink Visitado" xfId="698" builtinId="9" hidden="1"/>
    <cellStyle name="Hiperlink Visitado" xfId="699" builtinId="9" hidden="1"/>
    <cellStyle name="Hiperlink Visitado" xfId="700" builtinId="9" hidden="1"/>
    <cellStyle name="Hiperlink Visitado" xfId="701" builtinId="9" hidden="1"/>
    <cellStyle name="Hiperlink Visitado" xfId="702" builtinId="9" hidden="1"/>
    <cellStyle name="Hiperlink Visitado" xfId="703" builtinId="9" hidden="1"/>
    <cellStyle name="Hiperlink Visitado" xfId="704" builtinId="9" hidden="1"/>
    <cellStyle name="Hiperlink Visitado" xfId="705" builtinId="9" hidden="1"/>
    <cellStyle name="Hiperlink Visitado" xfId="706" builtinId="9" hidden="1"/>
    <cellStyle name="Hiperlink Visitado" xfId="707" builtinId="9" hidden="1"/>
    <cellStyle name="Hiperlink Visitado" xfId="708" builtinId="9" hidden="1"/>
    <cellStyle name="Hiperlink Visitado" xfId="709" builtinId="9" hidden="1"/>
    <cellStyle name="Hiperlink Visitado" xfId="710" builtinId="9" hidden="1"/>
    <cellStyle name="Hiperlink Visitado" xfId="711" builtinId="9" hidden="1"/>
    <cellStyle name="Hiperlink Visitado" xfId="712" builtinId="9" hidden="1"/>
    <cellStyle name="Hiperlink Visitado" xfId="713" builtinId="9" hidden="1"/>
    <cellStyle name="Hiperlink Visitado" xfId="714" builtinId="9" hidden="1"/>
    <cellStyle name="Hiperlink Visitado" xfId="715" builtinId="9" hidden="1"/>
    <cellStyle name="Hiperlink Visitado" xfId="716" builtinId="9" hidden="1"/>
    <cellStyle name="Hiperlink Visitado" xfId="717" builtinId="9" hidden="1"/>
    <cellStyle name="Hiperlink Visitado" xfId="718" builtinId="9" hidden="1"/>
    <cellStyle name="Hiperlink Visitado" xfId="719" builtinId="9" hidden="1"/>
    <cellStyle name="Hiperlink Visitado" xfId="720" builtinId="9" hidden="1"/>
    <cellStyle name="Hiperlink Visitado" xfId="721" builtinId="9" hidden="1"/>
    <cellStyle name="Hiperlink Visitado" xfId="722" builtinId="9" hidden="1"/>
    <cellStyle name="Hiperlink Visitado" xfId="723" builtinId="9" hidden="1"/>
    <cellStyle name="Hiperlink Visitado" xfId="724" builtinId="9" hidden="1"/>
    <cellStyle name="Hiperlink Visitado" xfId="725" builtinId="9" hidden="1"/>
    <cellStyle name="Hiperlink Visitado" xfId="726" builtinId="9" hidden="1"/>
    <cellStyle name="Hiperlink Visitado" xfId="727" builtinId="9" hidden="1"/>
    <cellStyle name="Hiperlink Visitado" xfId="728" builtinId="9" hidden="1"/>
    <cellStyle name="Hiperlink Visitado" xfId="729" builtinId="9" hidden="1"/>
    <cellStyle name="Hiperlink Visitado" xfId="730" builtinId="9" hidden="1"/>
    <cellStyle name="Hiperlink Visitado" xfId="731" builtinId="9" hidden="1"/>
    <cellStyle name="Hiperlink Visitado" xfId="732" builtinId="9" hidden="1"/>
    <cellStyle name="Hiperlink Visitado" xfId="733" builtinId="9" hidden="1"/>
    <cellStyle name="Hiperlink Visitado" xfId="734" builtinId="9" hidden="1"/>
    <cellStyle name="Hiperlink Visitado" xfId="735" builtinId="9" hidden="1"/>
    <cellStyle name="Hiperlink Visitado" xfId="736" builtinId="9" hidden="1"/>
    <cellStyle name="Hiperlink Visitado" xfId="737" builtinId="9" hidden="1"/>
    <cellStyle name="Hiperlink Visitado" xfId="738" builtinId="9" hidden="1"/>
    <cellStyle name="Hiperlink Visitado" xfId="739" builtinId="9" hidden="1"/>
    <cellStyle name="Hiperlink Visitado" xfId="740" builtinId="9" hidden="1"/>
    <cellStyle name="Hiperlink Visitado" xfId="741" builtinId="9" hidden="1"/>
    <cellStyle name="Hiperlink Visitado" xfId="742" builtinId="9" hidden="1"/>
    <cellStyle name="Hiperlink Visitado" xfId="743" builtinId="9" hidden="1"/>
    <cellStyle name="Hiperlink Visitado" xfId="744" builtinId="9" hidden="1"/>
    <cellStyle name="Hiperlink Visitado" xfId="745" builtinId="9" hidden="1"/>
    <cellStyle name="Hiperlink Visitado" xfId="746" builtinId="9" hidden="1"/>
    <cellStyle name="Hiperlink Visitado" xfId="747" builtinId="9" hidden="1"/>
    <cellStyle name="Hiperlink Visitado" xfId="748" builtinId="9" hidden="1"/>
    <cellStyle name="Hiperlink Visitado" xfId="749" builtinId="9" hidden="1"/>
    <cellStyle name="Hiperlink Visitado" xfId="750" builtinId="9" hidden="1"/>
    <cellStyle name="Hiperlink Visitado" xfId="751" builtinId="9" hidden="1"/>
    <cellStyle name="Hiperlink Visitado" xfId="752" builtinId="9" hidden="1"/>
    <cellStyle name="Hiperlink Visitado" xfId="753" builtinId="9" hidden="1"/>
    <cellStyle name="Hiperlink Visitado" xfId="754" builtinId="9" hidden="1"/>
    <cellStyle name="Hiperlink Visitado" xfId="755" builtinId="9" hidden="1"/>
    <cellStyle name="Hiperlink Visitado" xfId="756" builtinId="9" hidden="1"/>
    <cellStyle name="Hiperlink Visitado" xfId="757" builtinId="9" hidden="1"/>
    <cellStyle name="Hiperlink Visitado" xfId="758" builtinId="9" hidden="1"/>
    <cellStyle name="Hiperlink Visitado" xfId="759" builtinId="9" hidden="1"/>
    <cellStyle name="Hiperlink Visitado" xfId="760" builtinId="9" hidden="1"/>
    <cellStyle name="Hiperlink Visitado" xfId="761" builtinId="9" hidden="1"/>
    <cellStyle name="Hiperlink Visitado" xfId="762" builtinId="9" hidden="1"/>
    <cellStyle name="Hiperlink Visitado" xfId="763" builtinId="9" hidden="1"/>
    <cellStyle name="Hiperlink Visitado" xfId="764" builtinId="9" hidden="1"/>
    <cellStyle name="Hiperlink Visitado" xfId="765" builtinId="9" hidden="1"/>
    <cellStyle name="Hiperlink Visitado" xfId="766" builtinId="9" hidden="1"/>
    <cellStyle name="Hiperlink Visitado" xfId="767" builtinId="9" hidden="1"/>
    <cellStyle name="Hiperlink Visitado" xfId="768" builtinId="9" hidden="1"/>
    <cellStyle name="Hiperlink Visitado" xfId="769" builtinId="9" hidden="1"/>
    <cellStyle name="Hiperlink Visitado" xfId="770" builtinId="9" hidden="1"/>
    <cellStyle name="Hiperlink Visitado" xfId="771" builtinId="9" hidden="1"/>
    <cellStyle name="Hiperlink Visitado" xfId="772" builtinId="9" hidden="1"/>
    <cellStyle name="Hiperlink Visitado" xfId="773" builtinId="9" hidden="1"/>
    <cellStyle name="Hiperlink Visitado" xfId="774" builtinId="9" hidden="1"/>
    <cellStyle name="Hiperlink Visitado" xfId="775" builtinId="9" hidden="1"/>
    <cellStyle name="Hiperlink Visitado" xfId="776" builtinId="9" hidden="1"/>
    <cellStyle name="Hiperlink Visitado" xfId="777" builtinId="9" hidden="1"/>
    <cellStyle name="Hiperlink Visitado" xfId="778" builtinId="9" hidden="1"/>
    <cellStyle name="Hiperlink Visitado" xfId="779" builtinId="9" hidden="1"/>
    <cellStyle name="Hiperlink Visitado" xfId="780" builtinId="9" hidden="1"/>
    <cellStyle name="Hiperlink Visitado" xfId="781" builtinId="9" hidden="1"/>
    <cellStyle name="Hiperlink Visitado" xfId="782" builtinId="9" hidden="1"/>
    <cellStyle name="Hiperlink Visitado" xfId="783" builtinId="9" hidden="1"/>
    <cellStyle name="Hiperlink Visitado" xfId="784" builtinId="9" hidden="1"/>
    <cellStyle name="Hiperlink Visitado" xfId="785" builtinId="9" hidden="1"/>
    <cellStyle name="Hiperlink Visitado" xfId="786" builtinId="9" hidden="1"/>
    <cellStyle name="Hiperlink Visitado" xfId="787" builtinId="9" hidden="1"/>
    <cellStyle name="Hiperlink Visitado" xfId="788" builtinId="9" hidden="1"/>
    <cellStyle name="Hiperlink Visitado" xfId="789" builtinId="9" hidden="1"/>
    <cellStyle name="Hiperlink Visitado" xfId="790" builtinId="9" hidden="1"/>
    <cellStyle name="Hiperlink Visitado" xfId="791" builtinId="9" hidden="1"/>
    <cellStyle name="Hiperlink Visitado" xfId="792" builtinId="9" hidden="1"/>
    <cellStyle name="Hiperlink Visitado" xfId="793" builtinId="9" hidden="1"/>
    <cellStyle name="Hiperlink Visitado" xfId="794" builtinId="9" hidden="1"/>
    <cellStyle name="Hiperlink Visitado" xfId="795" builtinId="9" hidden="1"/>
    <cellStyle name="Hiperlink Visitado" xfId="796" builtinId="9" hidden="1"/>
    <cellStyle name="Hiperlink Visitado" xfId="797" builtinId="9" hidden="1"/>
    <cellStyle name="Hiperlink Visitado" xfId="798" builtinId="9" hidden="1"/>
    <cellStyle name="Hiperlink Visitado" xfId="799" builtinId="9" hidden="1"/>
    <cellStyle name="Hiperlink Visitado" xfId="800" builtinId="9" hidden="1"/>
    <cellStyle name="Hiperlink Visitado" xfId="801" builtinId="9" hidden="1"/>
    <cellStyle name="Hiperlink Visitado" xfId="802" builtinId="9" hidden="1"/>
    <cellStyle name="Hiperlink Visitado" xfId="803" builtinId="9" hidden="1"/>
    <cellStyle name="Hiperlink Visitado" xfId="804" builtinId="9" hidden="1"/>
    <cellStyle name="Hiperlink Visitado" xfId="805" builtinId="9" hidden="1"/>
    <cellStyle name="Hiperlink Visitado" xfId="806" builtinId="9" hidden="1"/>
    <cellStyle name="Hiperlink Visitado" xfId="807" builtinId="9" hidden="1"/>
    <cellStyle name="Hiperlink Visitado" xfId="808" builtinId="9" hidden="1"/>
    <cellStyle name="Hiperlink Visitado" xfId="809" builtinId="9" hidden="1"/>
    <cellStyle name="Hiperlink Visitado" xfId="810" builtinId="9" hidden="1"/>
    <cellStyle name="Hiperlink Visitado" xfId="811" builtinId="9" hidden="1"/>
    <cellStyle name="Hiperlink Visitado" xfId="812" builtinId="9" hidden="1"/>
    <cellStyle name="Hiperlink Visitado" xfId="813" builtinId="9" hidden="1"/>
    <cellStyle name="Hiperlink Visitado" xfId="814" builtinId="9" hidden="1"/>
    <cellStyle name="Hiperlink Visitado" xfId="815" builtinId="9" hidden="1"/>
    <cellStyle name="Hiperlink Visitado" xfId="816" builtinId="9" hidden="1"/>
    <cellStyle name="Hiperlink Visitado" xfId="817" builtinId="9" hidden="1"/>
    <cellStyle name="Hiperlink Visitado" xfId="818" builtinId="9" hidden="1"/>
    <cellStyle name="Hiperlink Visitado" xfId="819" builtinId="9" hidden="1"/>
    <cellStyle name="Hiperlink Visitado" xfId="820" builtinId="9" hidden="1"/>
    <cellStyle name="Hiperlink Visitado" xfId="821" builtinId="9" hidden="1"/>
    <cellStyle name="Hiperlink Visitado" xfId="822" builtinId="9" hidden="1"/>
    <cellStyle name="Hiperlink Visitado" xfId="823" builtinId="9" hidden="1"/>
    <cellStyle name="Hiperlink Visitado" xfId="824" builtinId="9" hidden="1"/>
    <cellStyle name="Hiperlink Visitado" xfId="825" builtinId="9" hidden="1"/>
    <cellStyle name="Hiperlink Visitado" xfId="826" builtinId="9" hidden="1"/>
    <cellStyle name="Hiperlink Visitado" xfId="827" builtinId="9" hidden="1"/>
    <cellStyle name="Hiperlink Visitado" xfId="828" builtinId="9" hidden="1"/>
    <cellStyle name="Hiperlink Visitado" xfId="829" builtinId="9" hidden="1"/>
    <cellStyle name="Hiperlink Visitado" xfId="830" builtinId="9" hidden="1"/>
    <cellStyle name="Hiperlink Visitado" xfId="831" builtinId="9" hidden="1"/>
    <cellStyle name="Hiperlink Visitado" xfId="832" builtinId="9" hidden="1"/>
    <cellStyle name="Hiperlink Visitado" xfId="833" builtinId="9" hidden="1"/>
    <cellStyle name="Hiperlink Visitado" xfId="834" builtinId="9" hidden="1"/>
    <cellStyle name="Hiperlink Visitado" xfId="835" builtinId="9" hidden="1"/>
    <cellStyle name="Hiperlink Visitado" xfId="836" builtinId="9" hidden="1"/>
    <cellStyle name="Hiperlink Visitado" xfId="837" builtinId="9" hidden="1"/>
    <cellStyle name="Hiperlink Visitado" xfId="838" builtinId="9" hidden="1"/>
    <cellStyle name="Hiperlink Visitado" xfId="839" builtinId="9" hidden="1"/>
    <cellStyle name="Hiperlink Visitado" xfId="840" builtinId="9" hidden="1"/>
    <cellStyle name="Hiperlink Visitado" xfId="841" builtinId="9" hidden="1"/>
    <cellStyle name="Hiperlink Visitado" xfId="842" builtinId="9" hidden="1"/>
    <cellStyle name="Hiperlink Visitado" xfId="843" builtinId="9" hidden="1"/>
    <cellStyle name="Hiperlink Visitado" xfId="844" builtinId="9" hidden="1"/>
    <cellStyle name="Hiperlink Visitado" xfId="845" builtinId="9" hidden="1"/>
    <cellStyle name="Hiperlink Visitado" xfId="846" builtinId="9" hidden="1"/>
    <cellStyle name="Hiperlink Visitado" xfId="847" builtinId="9" hidden="1"/>
    <cellStyle name="Hiperlink Visitado" xfId="848" builtinId="9" hidden="1"/>
    <cellStyle name="Hiperlink Visitado" xfId="849" builtinId="9" hidden="1"/>
    <cellStyle name="Hiperlink Visitado" xfId="850" builtinId="9" hidden="1"/>
    <cellStyle name="Hiperlink Visitado" xfId="851" builtinId="9" hidden="1"/>
    <cellStyle name="Hiperlink Visitado" xfId="852" builtinId="9" hidden="1"/>
    <cellStyle name="Hiperlink Visitado" xfId="853" builtinId="9" hidden="1"/>
    <cellStyle name="Hiperlink Visitado" xfId="854" builtinId="9" hidden="1"/>
    <cellStyle name="Hiperlink Visitado" xfId="855" builtinId="9" hidden="1"/>
    <cellStyle name="Hiperlink Visitado" xfId="856" builtinId="9" hidden="1"/>
    <cellStyle name="Hiperlink Visitado" xfId="857" builtinId="9" hidden="1"/>
    <cellStyle name="Hiperlink Visitado" xfId="858" builtinId="9" hidden="1"/>
    <cellStyle name="Hiperlink Visitado" xfId="859" builtinId="9" hidden="1"/>
    <cellStyle name="Hiperlink Visitado" xfId="860" builtinId="9" hidden="1"/>
    <cellStyle name="Hiperlink Visitado" xfId="861" builtinId="9" hidden="1"/>
    <cellStyle name="Hiperlink Visitado" xfId="862" builtinId="9" hidden="1"/>
    <cellStyle name="Hiperlink Visitado" xfId="863" builtinId="9" hidden="1"/>
    <cellStyle name="Hiperlink Visitado" xfId="864" builtinId="9" hidden="1"/>
    <cellStyle name="Hiperlink Visitado" xfId="865" builtinId="9" hidden="1"/>
    <cellStyle name="Hiperlink Visitado" xfId="866" builtinId="9" hidden="1"/>
    <cellStyle name="Hiperlink Visitado" xfId="867" builtinId="9" hidden="1"/>
    <cellStyle name="Hiperlink Visitado" xfId="868" builtinId="9" hidden="1"/>
    <cellStyle name="Hiperlink Visitado" xfId="869" builtinId="9" hidden="1"/>
    <cellStyle name="Hiperlink Visitado" xfId="870" builtinId="9" hidden="1"/>
    <cellStyle name="Hiperlink Visitado" xfId="871" builtinId="9" hidden="1"/>
    <cellStyle name="Hiperlink Visitado" xfId="872" builtinId="9" hidden="1"/>
    <cellStyle name="Hiperlink Visitado" xfId="873" builtinId="9" hidden="1"/>
    <cellStyle name="Hiperlink Visitado" xfId="874" builtinId="9" hidden="1"/>
    <cellStyle name="Hiperlink Visitado" xfId="875" builtinId="9" hidden="1"/>
    <cellStyle name="Hiperlink Visitado" xfId="876" builtinId="9" hidden="1"/>
    <cellStyle name="Hiperlink Visitado" xfId="877" builtinId="9" hidden="1"/>
    <cellStyle name="Hiperlink Visitado" xfId="878" builtinId="9" hidden="1"/>
    <cellStyle name="Hiperlink Visitado" xfId="879" builtinId="9" hidden="1"/>
    <cellStyle name="Hiperlink Visitado" xfId="880" builtinId="9" hidden="1"/>
    <cellStyle name="Hiperlink Visitado" xfId="881" builtinId="9" hidden="1"/>
    <cellStyle name="Hiperlink Visitado" xfId="882" builtinId="9" hidden="1"/>
    <cellStyle name="Hiperlink Visitado" xfId="883" builtinId="9" hidden="1"/>
    <cellStyle name="Hiperlink Visitado" xfId="884" builtinId="9" hidden="1"/>
    <cellStyle name="Hiperlink Visitado" xfId="885" builtinId="9" hidden="1"/>
    <cellStyle name="Hiperlink Visitado" xfId="886" builtinId="9" hidden="1"/>
    <cellStyle name="Hiperlink Visitado" xfId="887" builtinId="9" hidden="1"/>
    <cellStyle name="Hiperlink Visitado" xfId="888" builtinId="9" hidden="1"/>
    <cellStyle name="Hiperlink Visitado" xfId="889" builtinId="9" hidden="1"/>
    <cellStyle name="Hiperlink Visitado" xfId="890" builtinId="9" hidden="1"/>
    <cellStyle name="Hiperlink Visitado" xfId="891" builtinId="9" hidden="1"/>
    <cellStyle name="Hiperlink Visitado" xfId="892" builtinId="9" hidden="1"/>
    <cellStyle name="Hiperlink Visitado" xfId="893" builtinId="9" hidden="1"/>
    <cellStyle name="Hiperlink Visitado" xfId="894" builtinId="9" hidden="1"/>
    <cellStyle name="Hiperlink Visitado" xfId="895" builtinId="9" hidden="1"/>
    <cellStyle name="Hiperlink Visitado" xfId="896" builtinId="9" hidden="1"/>
    <cellStyle name="Hiperlink Visitado" xfId="897" builtinId="9" hidden="1"/>
    <cellStyle name="Hiperlink Visitado" xfId="898" builtinId="9" hidden="1"/>
    <cellStyle name="Hiperlink Visitado" xfId="899" builtinId="9" hidden="1"/>
    <cellStyle name="Hiperlink Visitado" xfId="900" builtinId="9" hidden="1"/>
    <cellStyle name="Hiperlink Visitado" xfId="901" builtinId="9" hidden="1"/>
    <cellStyle name="Hiperlink Visitado" xfId="902" builtinId="9" hidden="1"/>
    <cellStyle name="Hiperlink Visitado" xfId="903" builtinId="9" hidden="1"/>
    <cellStyle name="Hiperlink Visitado" xfId="904" builtinId="9" hidden="1"/>
    <cellStyle name="Hiperlink Visitado" xfId="905" builtinId="9" hidden="1"/>
    <cellStyle name="Hiperlink Visitado" xfId="906" builtinId="9" hidden="1"/>
    <cellStyle name="Hiperlink Visitado" xfId="907" builtinId="9" hidden="1"/>
    <cellStyle name="Hiperlink Visitado" xfId="908" builtinId="9" hidden="1"/>
    <cellStyle name="Hiperlink Visitado" xfId="909" builtinId="9" hidden="1"/>
    <cellStyle name="Hiperlink Visitado" xfId="910" builtinId="9" hidden="1"/>
    <cellStyle name="Hiperlink Visitado" xfId="911" builtinId="9" hidden="1"/>
    <cellStyle name="Hiperlink Visitado" xfId="912" builtinId="9" hidden="1"/>
    <cellStyle name="Hiperlink Visitado" xfId="913" builtinId="9" hidden="1"/>
    <cellStyle name="Hiperlink Visitado" xfId="914" builtinId="9" hidden="1"/>
    <cellStyle name="Hiperlink Visitado" xfId="915" builtinId="9" hidden="1"/>
    <cellStyle name="Hiperlink Visitado" xfId="916" builtinId="9" hidden="1"/>
    <cellStyle name="Hiperlink Visitado" xfId="917" builtinId="9" hidden="1"/>
    <cellStyle name="Hiperlink Visitado" xfId="918" builtinId="9" hidden="1"/>
    <cellStyle name="Hiperlink Visitado" xfId="919" builtinId="9" hidden="1"/>
    <cellStyle name="Hiperlink Visitado" xfId="920" builtinId="9" hidden="1"/>
    <cellStyle name="Hiperlink Visitado" xfId="921" builtinId="9" hidden="1"/>
    <cellStyle name="Hiperlink Visitado" xfId="922" builtinId="9" hidden="1"/>
    <cellStyle name="Hiperlink Visitado" xfId="923" builtinId="9" hidden="1"/>
    <cellStyle name="Hiperlink Visitado" xfId="924" builtinId="9" hidden="1"/>
    <cellStyle name="Hiperlink Visitado" xfId="925" builtinId="9" hidden="1"/>
    <cellStyle name="Hiperlink Visitado" xfId="926" builtinId="9" hidden="1"/>
    <cellStyle name="Hiperlink Visitado" xfId="927" builtinId="9" hidden="1"/>
    <cellStyle name="Hiperlink Visitado" xfId="928" builtinId="9" hidden="1"/>
    <cellStyle name="Hiperlink Visitado" xfId="929" builtinId="9" hidden="1"/>
    <cellStyle name="Hiperlink Visitado" xfId="930" builtinId="9" hidden="1"/>
    <cellStyle name="Hiperlink Visitado" xfId="931" builtinId="9" hidden="1"/>
    <cellStyle name="Hiperlink Visitado" xfId="932" builtinId="9" hidden="1"/>
    <cellStyle name="Hiperlink Visitado" xfId="933" builtinId="9" hidden="1"/>
    <cellStyle name="Hiperlink Visitado" xfId="934" builtinId="9" hidden="1"/>
    <cellStyle name="Hiperlink Visitado" xfId="935" builtinId="9" hidden="1"/>
    <cellStyle name="Hiperlink Visitado" xfId="936" builtinId="9" hidden="1"/>
    <cellStyle name="Hiperlink Visitado" xfId="937" builtinId="9" hidden="1"/>
    <cellStyle name="Hiperlink Visitado" xfId="938" builtinId="9" hidden="1"/>
    <cellStyle name="Hiperlink Visitado" xfId="939" builtinId="9" hidden="1"/>
    <cellStyle name="Hiperlink Visitado" xfId="940" builtinId="9" hidden="1"/>
    <cellStyle name="Hiperlink Visitado" xfId="941" builtinId="9" hidden="1"/>
    <cellStyle name="Hiperlink Visitado" xfId="942" builtinId="9" hidden="1"/>
    <cellStyle name="Hiperlink Visitado" xfId="943" builtinId="9" hidden="1"/>
    <cellStyle name="Hiperlink Visitado" xfId="944" builtinId="9" hidden="1"/>
    <cellStyle name="Hiperlink Visitado" xfId="945" builtinId="9" hidden="1"/>
    <cellStyle name="Hiperlink Visitado" xfId="946" builtinId="9" hidden="1"/>
    <cellStyle name="Hiperlink Visitado" xfId="947" builtinId="9" hidden="1"/>
    <cellStyle name="Hiperlink Visitado" xfId="948" builtinId="9" hidden="1"/>
    <cellStyle name="Hiperlink Visitado" xfId="949" builtinId="9" hidden="1"/>
    <cellStyle name="Hiperlink Visitado" xfId="950" builtinId="9" hidden="1"/>
    <cellStyle name="Hiperlink Visitado" xfId="951" builtinId="9" hidden="1"/>
    <cellStyle name="Hiperlink Visitado" xfId="952" builtinId="9" hidden="1"/>
    <cellStyle name="Hiperlink Visitado" xfId="953" builtinId="9" hidden="1"/>
    <cellStyle name="Hiperlink Visitado" xfId="954" builtinId="9" hidden="1"/>
    <cellStyle name="Hiperlink Visitado" xfId="955" builtinId="9" hidden="1"/>
    <cellStyle name="Hiperlink Visitado" xfId="956" builtinId="9" hidden="1"/>
    <cellStyle name="Hiperlink Visitado" xfId="957" builtinId="9" hidden="1"/>
    <cellStyle name="Hiperlink Visitado" xfId="958" builtinId="9" hidden="1"/>
    <cellStyle name="Hiperlink Visitado" xfId="959" builtinId="9" hidden="1"/>
    <cellStyle name="Hiperlink Visitado" xfId="960" builtinId="9" hidden="1"/>
    <cellStyle name="Hiperlink Visitado" xfId="961" builtinId="9" hidden="1"/>
    <cellStyle name="Hiperlink Visitado" xfId="962" builtinId="9" hidden="1"/>
    <cellStyle name="Hiperlink Visitado" xfId="963" builtinId="9" hidden="1"/>
    <cellStyle name="Hiperlink Visitado" xfId="964" builtinId="9" hidden="1"/>
    <cellStyle name="Hiperlink Visitado" xfId="965" builtinId="9" hidden="1"/>
    <cellStyle name="Hiperlink Visitado" xfId="966" builtinId="9" hidden="1"/>
    <cellStyle name="Hiperlink Visitado" xfId="967" builtinId="9" hidden="1"/>
    <cellStyle name="Hiperlink Visitado" xfId="968" builtinId="9" hidden="1"/>
    <cellStyle name="Hiperlink Visitado" xfId="969" builtinId="9" hidden="1"/>
    <cellStyle name="Hiperlink Visitado" xfId="970" builtinId="9" hidden="1"/>
    <cellStyle name="Hiperlink Visitado" xfId="971" builtinId="9" hidden="1"/>
    <cellStyle name="Hiperlink Visitado" xfId="972" builtinId="9" hidden="1"/>
    <cellStyle name="Hiperlink Visitado" xfId="973" builtinId="9" hidden="1"/>
    <cellStyle name="Hiperlink Visitado" xfId="974" builtinId="9" hidden="1"/>
    <cellStyle name="Hiperlink Visitado" xfId="975" builtinId="9" hidden="1"/>
    <cellStyle name="Hiperlink Visitado" xfId="976" builtinId="9" hidden="1"/>
    <cellStyle name="Hiperlink Visitado" xfId="977" builtinId="9" hidden="1"/>
    <cellStyle name="Hiperlink Visitado" xfId="978" builtinId="9" hidden="1"/>
    <cellStyle name="Hiperlink Visitado" xfId="979" builtinId="9" hidden="1"/>
    <cellStyle name="Hiperlink Visitado" xfId="980" builtinId="9" hidden="1"/>
    <cellStyle name="Hiperlink Visitado" xfId="981" builtinId="9" hidden="1"/>
    <cellStyle name="Hiperlink Visitado" xfId="982" builtinId="9" hidden="1"/>
    <cellStyle name="Hiperlink Visitado" xfId="983" builtinId="9" hidden="1"/>
    <cellStyle name="Hiperlink Visitado" xfId="984" builtinId="9" hidden="1"/>
    <cellStyle name="Hiperlink Visitado" xfId="985" builtinId="9" hidden="1"/>
    <cellStyle name="Hiperlink Visitado" xfId="986" builtinId="9" hidden="1"/>
    <cellStyle name="Hiperlink Visitado" xfId="987" builtinId="9" hidden="1"/>
    <cellStyle name="Hiperlink Visitado" xfId="988" builtinId="9" hidden="1"/>
    <cellStyle name="Hiperlink Visitado" xfId="989" builtinId="9" hidden="1"/>
    <cellStyle name="Hiperlink Visitado" xfId="990" builtinId="9" hidden="1"/>
    <cellStyle name="Hiperlink Visitado" xfId="991" builtinId="9" hidden="1"/>
    <cellStyle name="Hiperlink Visitado" xfId="992" builtinId="9" hidden="1"/>
    <cellStyle name="Hiperlink Visitado" xfId="993" builtinId="9" hidden="1"/>
    <cellStyle name="Hiperlink Visitado" xfId="994" builtinId="9" hidden="1"/>
    <cellStyle name="Hiperlink Visitado" xfId="995" builtinId="9" hidden="1"/>
    <cellStyle name="Hiperlink Visitado" xfId="996" builtinId="9" hidden="1"/>
    <cellStyle name="Hiperlink Visitado" xfId="997" builtinId="9" hidden="1"/>
    <cellStyle name="Hiperlink Visitado" xfId="998" builtinId="9" hidden="1"/>
    <cellStyle name="Hiperlink Visitado" xfId="999" builtinId="9" hidden="1"/>
    <cellStyle name="Hiperlink Visitado" xfId="1000" builtinId="9" hidden="1"/>
    <cellStyle name="Hiperlink Visitado" xfId="1001" builtinId="9" hidden="1"/>
    <cellStyle name="Hiperlink Visitado" xfId="1002" builtinId="9" hidden="1"/>
    <cellStyle name="Hiperlink Visitado" xfId="1003" builtinId="9" hidden="1"/>
    <cellStyle name="Hiperlink Visitado" xfId="1004" builtinId="9" hidden="1"/>
    <cellStyle name="Hiperlink Visitado" xfId="1005" builtinId="9" hidden="1"/>
    <cellStyle name="Hiperlink Visitado" xfId="1006" builtinId="9" hidden="1"/>
    <cellStyle name="Hiperlink Visitado" xfId="1007" builtinId="9" hidden="1"/>
    <cellStyle name="Hiperlink Visitado" xfId="1008" builtinId="9" hidden="1"/>
    <cellStyle name="Hiperlink Visitado" xfId="1009" builtinId="9" hidden="1"/>
    <cellStyle name="Hiperlink Visitado" xfId="1010" builtinId="9" hidden="1"/>
    <cellStyle name="Hiperlink Visitado" xfId="1011" builtinId="9" hidden="1"/>
    <cellStyle name="Hiperlink Visitado" xfId="1012" builtinId="9" hidden="1"/>
    <cellStyle name="Hiperlink Visitado" xfId="1013" builtinId="9" hidden="1"/>
    <cellStyle name="Hiperlink Visitado" xfId="1014" builtinId="9" hidden="1"/>
    <cellStyle name="Hiperlink Visitado" xfId="1015" builtinId="9" hidden="1"/>
    <cellStyle name="Hiperlink Visitado" xfId="1016" builtinId="9" hidden="1"/>
    <cellStyle name="Hiperlink Visitado" xfId="1017" builtinId="9" hidden="1"/>
    <cellStyle name="Hiperlink Visitado" xfId="1018" builtinId="9" hidden="1"/>
    <cellStyle name="Hiperlink Visitado" xfId="1019" builtinId="9" hidden="1"/>
    <cellStyle name="Hiperlink Visitado" xfId="1020" builtinId="9" hidden="1"/>
    <cellStyle name="Hiperlink Visitado" xfId="1021" builtinId="9" hidden="1"/>
    <cellStyle name="Hiperlink Visitado" xfId="1022" builtinId="9" hidden="1"/>
    <cellStyle name="Hiperlink Visitado" xfId="1023" builtinId="9" hidden="1"/>
    <cellStyle name="Hiperlink Visitado" xfId="1024" builtinId="9" hidden="1"/>
    <cellStyle name="Hiperlink Visitado" xfId="1025" builtinId="9" hidden="1"/>
    <cellStyle name="Hiperlink Visitado" xfId="1026" builtinId="9" hidden="1"/>
    <cellStyle name="Hiperlink Visitado" xfId="1027" builtinId="9" hidden="1"/>
    <cellStyle name="Hiperlink Visitado" xfId="1028" builtinId="9" hidden="1"/>
    <cellStyle name="Hiperlink Visitado" xfId="1029" builtinId="9" hidden="1"/>
    <cellStyle name="Hiperlink Visitado" xfId="1030" builtinId="9" hidden="1"/>
    <cellStyle name="Hiperlink Visitado" xfId="1031" builtinId="9" hidden="1"/>
    <cellStyle name="Hiperlink Visitado" xfId="1032" builtinId="9" hidden="1"/>
    <cellStyle name="Hiperlink Visitado" xfId="1033" builtinId="9" hidden="1"/>
    <cellStyle name="Hiperlink Visitado" xfId="1034" builtinId="9" hidden="1"/>
    <cellStyle name="Hiperlink Visitado" xfId="1035" builtinId="9" hidden="1"/>
    <cellStyle name="Hiperlink Visitado" xfId="1036" builtinId="9" hidden="1"/>
    <cellStyle name="Hiperlink Visitado" xfId="1037" builtinId="9" hidden="1"/>
    <cellStyle name="Hiperlink Visitado" xfId="1038" builtinId="9" hidden="1"/>
    <cellStyle name="Hiperlink Visitado" xfId="1039" builtinId="9" hidden="1"/>
    <cellStyle name="Hiperlink Visitado" xfId="1040" builtinId="9" hidden="1"/>
    <cellStyle name="Hiperlink Visitado" xfId="1041" builtinId="9" hidden="1"/>
    <cellStyle name="Hiperlink Visitado" xfId="1042" builtinId="9" hidden="1"/>
    <cellStyle name="Hiperlink Visitado" xfId="1043" builtinId="9" hidden="1"/>
    <cellStyle name="Hiperlink Visitado" xfId="1044" builtinId="9" hidden="1"/>
    <cellStyle name="Hiperlink Visitado" xfId="1045" builtinId="9" hidden="1"/>
    <cellStyle name="Hiperlink Visitado" xfId="1046" builtinId="9" hidden="1"/>
    <cellStyle name="Hiperlink Visitado" xfId="1047" builtinId="9" hidden="1"/>
    <cellStyle name="Hiperlink Visitado" xfId="1048" builtinId="9" hidden="1"/>
    <cellStyle name="Hiperlink Visitado" xfId="1049" builtinId="9" hidden="1"/>
    <cellStyle name="Hiperlink Visitado" xfId="1050" builtinId="9" hidden="1"/>
    <cellStyle name="Hiperlink Visitado" xfId="1051" builtinId="9" hidden="1"/>
    <cellStyle name="Hiperlink Visitado" xfId="1052" builtinId="9" hidden="1"/>
    <cellStyle name="Hiperlink Visitado" xfId="1053" builtinId="9" hidden="1"/>
    <cellStyle name="Hiperlink Visitado" xfId="1054" builtinId="9" hidden="1"/>
    <cellStyle name="Hiperlink Visitado" xfId="1055" builtinId="9" hidden="1"/>
    <cellStyle name="Hiperlink Visitado" xfId="1056" builtinId="9" hidden="1"/>
    <cellStyle name="Hiperlink Visitado" xfId="1057" builtinId="9" hidden="1"/>
    <cellStyle name="Hiperlink Visitado" xfId="1058" builtinId="9" hidden="1"/>
    <cellStyle name="Hiperlink Visitado" xfId="1059" builtinId="9" hidden="1"/>
    <cellStyle name="Hiperlink Visitado" xfId="1060" builtinId="9" hidden="1"/>
    <cellStyle name="Hiperlink Visitado" xfId="1061" builtinId="9" hidden="1"/>
    <cellStyle name="Hiperlink Visitado" xfId="1062" builtinId="9" hidden="1"/>
    <cellStyle name="Hiperlink Visitado" xfId="1063" builtinId="9" hidden="1"/>
    <cellStyle name="Hiperlink Visitado" xfId="1064" builtinId="9" hidden="1"/>
    <cellStyle name="Hiperlink Visitado" xfId="1065" builtinId="9" hidden="1"/>
    <cellStyle name="Hiperlink Visitado" xfId="1066" builtinId="9" hidden="1"/>
    <cellStyle name="Hiperlink Visitado" xfId="1067" builtinId="9" hidden="1"/>
    <cellStyle name="Hiperlink Visitado" xfId="1068" builtinId="9" hidden="1"/>
    <cellStyle name="Hiperlink Visitado" xfId="1069" builtinId="9" hidden="1"/>
    <cellStyle name="Hiperlink Visitado" xfId="1070" builtinId="9" hidden="1"/>
    <cellStyle name="Hiperlink Visitado" xfId="1071" builtinId="9" hidden="1"/>
    <cellStyle name="Hiperlink Visitado" xfId="1072" builtinId="9" hidden="1"/>
    <cellStyle name="Hiperlink Visitado" xfId="1073" builtinId="9" hidden="1"/>
    <cellStyle name="Hiperlink Visitado" xfId="1074" builtinId="9" hidden="1"/>
    <cellStyle name="Hiperlink Visitado" xfId="1075" builtinId="9" hidden="1"/>
    <cellStyle name="Hiperlink Visitado" xfId="1076" builtinId="9" hidden="1"/>
    <cellStyle name="Hiperlink Visitado" xfId="1077" builtinId="9" hidden="1"/>
    <cellStyle name="Hiperlink Visitado" xfId="1078" builtinId="9" hidden="1"/>
    <cellStyle name="Hiperlink Visitado" xfId="1079" builtinId="9" hidden="1"/>
    <cellStyle name="Hiperlink Visitado" xfId="1080" builtinId="9" hidden="1"/>
    <cellStyle name="Hiperlink Visitado" xfId="1081" builtinId="9" hidden="1"/>
    <cellStyle name="Hiperlink Visitado" xfId="1082" builtinId="9" hidden="1"/>
    <cellStyle name="Hiperlink Visitado" xfId="1083" builtinId="9" hidden="1"/>
    <cellStyle name="Hiperlink Visitado" xfId="1084" builtinId="9" hidden="1"/>
    <cellStyle name="Hiperlink Visitado" xfId="1085" builtinId="9" hidden="1"/>
    <cellStyle name="Hiperlink Visitado" xfId="1086" builtinId="9" hidden="1"/>
    <cellStyle name="Hiperlink Visitado" xfId="1087" builtinId="9" hidden="1"/>
    <cellStyle name="Hiperlink Visitado" xfId="1088" builtinId="9" hidden="1"/>
    <cellStyle name="Hiperlink Visitado" xfId="1089" builtinId="9" hidden="1"/>
    <cellStyle name="Hiperlink Visitado" xfId="1090" builtinId="9" hidden="1"/>
    <cellStyle name="Hiperlink Visitado" xfId="1091" builtinId="9" hidden="1"/>
    <cellStyle name="Hiperlink Visitado" xfId="1092" builtinId="9" hidden="1"/>
    <cellStyle name="Hiperlink Visitado" xfId="1093" builtinId="9" hidden="1"/>
    <cellStyle name="Hiperlink Visitado" xfId="1094" builtinId="9" hidden="1"/>
    <cellStyle name="Hiperlink Visitado" xfId="1095" builtinId="9" hidden="1"/>
    <cellStyle name="Hiperlink Visitado" xfId="1096" builtinId="9" hidden="1"/>
    <cellStyle name="Hiperlink Visitado" xfId="1097" builtinId="9" hidden="1"/>
    <cellStyle name="Hiperlink Visitado" xfId="1098" builtinId="9" hidden="1"/>
    <cellStyle name="Hiperlink Visitado" xfId="1099" builtinId="9" hidden="1"/>
    <cellStyle name="Hiperlink Visitado" xfId="1100" builtinId="9" hidden="1"/>
    <cellStyle name="Hiperlink Visitado" xfId="1101" builtinId="9" hidden="1"/>
    <cellStyle name="Hiperlink Visitado" xfId="1102" builtinId="9" hidden="1"/>
    <cellStyle name="Hiperlink Visitado" xfId="1103" builtinId="9" hidden="1"/>
    <cellStyle name="Hiperlink Visitado" xfId="1104" builtinId="9" hidden="1"/>
    <cellStyle name="Hiperlink Visitado" xfId="1105" builtinId="9" hidden="1"/>
    <cellStyle name="Hiperlink Visitado" xfId="1106" builtinId="9" hidden="1"/>
    <cellStyle name="Hiperlink Visitado" xfId="1107" builtinId="9" hidden="1"/>
    <cellStyle name="Hiperlink Visitado" xfId="1108" builtinId="9" hidden="1"/>
    <cellStyle name="Hiperlink Visitado" xfId="1109" builtinId="9" hidden="1"/>
    <cellStyle name="Hiperlink Visitado" xfId="1110" builtinId="9" hidden="1"/>
    <cellStyle name="Hiperlink Visitado" xfId="1111" builtinId="9" hidden="1"/>
    <cellStyle name="Hiperlink Visitado" xfId="1112" builtinId="9" hidden="1"/>
    <cellStyle name="Hiperlink Visitado" xfId="1113" builtinId="9" hidden="1"/>
    <cellStyle name="Hiperlink Visitado" xfId="1114" builtinId="9" hidden="1"/>
    <cellStyle name="Hiperlink Visitado" xfId="1115" builtinId="9" hidden="1"/>
    <cellStyle name="Hiperlink Visitado" xfId="1116" builtinId="9" hidden="1"/>
    <cellStyle name="Hiperlink Visitado" xfId="1117" builtinId="9" hidden="1"/>
    <cellStyle name="Hiperlink Visitado" xfId="1118" builtinId="9" hidden="1"/>
    <cellStyle name="Hiperlink Visitado" xfId="1119" builtinId="9" hidden="1"/>
    <cellStyle name="Hiperlink Visitado" xfId="1120" builtinId="9" hidden="1"/>
    <cellStyle name="Hiperlink Visitado" xfId="1121" builtinId="9" hidden="1"/>
    <cellStyle name="Hiperlink Visitado" xfId="1122" builtinId="9" hidden="1"/>
    <cellStyle name="Hiperlink Visitado" xfId="1123" builtinId="9" hidden="1"/>
    <cellStyle name="Hiperlink Visitado" xfId="1124" builtinId="9" hidden="1"/>
    <cellStyle name="Hiperlink Visitado" xfId="1125" builtinId="9" hidden="1"/>
    <cellStyle name="Hiperlink Visitado" xfId="1126" builtinId="9" hidden="1"/>
    <cellStyle name="Hiperlink Visitado" xfId="1127" builtinId="9" hidden="1"/>
    <cellStyle name="Hiperlink Visitado" xfId="1128" builtinId="9" hidden="1"/>
    <cellStyle name="Hiperlink Visitado" xfId="1129" builtinId="9" hidden="1"/>
    <cellStyle name="Hiperlink Visitado" xfId="1130" builtinId="9" hidden="1"/>
    <cellStyle name="Hiperlink Visitado" xfId="1131" builtinId="9" hidden="1"/>
    <cellStyle name="Hiperlink Visitado" xfId="1132" builtinId="9" hidden="1"/>
    <cellStyle name="Hiperlink Visitado" xfId="1133" builtinId="9" hidden="1"/>
    <cellStyle name="Hiperlink Visitado" xfId="1134" builtinId="9" hidden="1"/>
    <cellStyle name="Hiperlink Visitado" xfId="1135" builtinId="9" hidden="1"/>
    <cellStyle name="Hiperlink Visitado" xfId="1136" builtinId="9" hidden="1"/>
    <cellStyle name="Hiperlink Visitado" xfId="1137" builtinId="9" hidden="1"/>
    <cellStyle name="Hiperlink Visitado" xfId="1138" builtinId="9" hidden="1"/>
    <cellStyle name="Hiperlink Visitado" xfId="1139" builtinId="9" hidden="1"/>
    <cellStyle name="Hiperlink Visitado" xfId="1140" builtinId="9" hidden="1"/>
    <cellStyle name="Hiperlink Visitado" xfId="1141" builtinId="9" hidden="1"/>
    <cellStyle name="Hiperlink Visitado" xfId="1142" builtinId="9" hidden="1"/>
    <cellStyle name="Hiperlink Visitado" xfId="1143" builtinId="9" hidden="1"/>
    <cellStyle name="Hiperlink Visitado" xfId="1144" builtinId="9" hidden="1"/>
    <cellStyle name="Hiperlink Visitado" xfId="1145" builtinId="9" hidden="1"/>
    <cellStyle name="Hiperlink Visitado" xfId="1146" builtinId="9" hidden="1"/>
    <cellStyle name="Hiperlink Visitado" xfId="1147" builtinId="9" hidden="1"/>
    <cellStyle name="Hiperlink Visitado" xfId="1148" builtinId="9" hidden="1"/>
    <cellStyle name="Hiperlink Visitado" xfId="1149" builtinId="9" hidden="1"/>
    <cellStyle name="Hiperlink Visitado" xfId="1150" builtinId="9" hidden="1"/>
    <cellStyle name="Hiperlink Visitado" xfId="1151" builtinId="9" hidden="1"/>
    <cellStyle name="Hiperlink Visitado" xfId="1152" builtinId="9" hidden="1"/>
    <cellStyle name="Hiperlink Visitado" xfId="1153" builtinId="9" hidden="1"/>
    <cellStyle name="Hiperlink Visitado" xfId="1154" builtinId="9" hidden="1"/>
    <cellStyle name="Hiperlink Visitado" xfId="1155" builtinId="9" hidden="1"/>
    <cellStyle name="Hiperlink Visitado" xfId="1156" builtinId="9" hidden="1"/>
    <cellStyle name="Hiperlink Visitado" xfId="1157" builtinId="9" hidden="1"/>
    <cellStyle name="Hiperlink Visitado" xfId="1158" builtinId="9" hidden="1"/>
    <cellStyle name="Hiperlink Visitado" xfId="1159" builtinId="9" hidden="1"/>
    <cellStyle name="Hiperlink Visitado" xfId="1160" builtinId="9" hidden="1"/>
    <cellStyle name="Hiperlink Visitado" xfId="1161" builtinId="9" hidden="1"/>
    <cellStyle name="Hiperlink Visitado" xfId="1162" builtinId="9" hidden="1"/>
    <cellStyle name="Hiperlink Visitado" xfId="1163" builtinId="9" hidden="1"/>
    <cellStyle name="Hiperlink Visitado" xfId="1164" builtinId="9" hidden="1"/>
    <cellStyle name="Hiperlink Visitado" xfId="1165" builtinId="9" hidden="1"/>
    <cellStyle name="Hiperlink Visitado" xfId="1166" builtinId="9" hidden="1"/>
    <cellStyle name="Hiperlink Visitado" xfId="1167" builtinId="9" hidden="1"/>
    <cellStyle name="Hiperlink Visitado" xfId="1168" builtinId="9" hidden="1"/>
    <cellStyle name="Hiperlink Visitado" xfId="1169" builtinId="9" hidden="1"/>
    <cellStyle name="Hiperlink Visitado" xfId="1170" builtinId="9" hidden="1"/>
    <cellStyle name="Hiperlink Visitado" xfId="1171" builtinId="9" hidden="1"/>
    <cellStyle name="Hiperlink Visitado" xfId="1172" builtinId="9" hidden="1"/>
    <cellStyle name="Hiperlink Visitado" xfId="1173" builtinId="9" hidden="1"/>
    <cellStyle name="Hiperlink Visitado" xfId="1174" builtinId="9" hidden="1"/>
    <cellStyle name="Hiperlink Visitado" xfId="1175" builtinId="9" hidden="1"/>
    <cellStyle name="Hiperlink Visitado" xfId="1176" builtinId="9" hidden="1"/>
    <cellStyle name="Hiperlink Visitado" xfId="1177" builtinId="9" hidden="1"/>
    <cellStyle name="Hiperlink Visitado" xfId="1178" builtinId="9" hidden="1"/>
    <cellStyle name="Hiperlink Visitado" xfId="1179" builtinId="9" hidden="1"/>
    <cellStyle name="Hiperlink Visitado" xfId="1180" builtinId="9" hidden="1"/>
    <cellStyle name="Hiperlink Visitado" xfId="1181" builtinId="9" hidden="1"/>
    <cellStyle name="Hiperlink Visitado" xfId="1182" builtinId="9" hidden="1"/>
    <cellStyle name="Hiperlink Visitado" xfId="1183" builtinId="9" hidden="1"/>
    <cellStyle name="Hiperlink Visitado" xfId="1184" builtinId="9" hidden="1"/>
    <cellStyle name="Hiperlink Visitado" xfId="1185" builtinId="9" hidden="1"/>
    <cellStyle name="Hiperlink Visitado" xfId="1186" builtinId="9" hidden="1"/>
    <cellStyle name="Hiperlink Visitado" xfId="1187" builtinId="9" hidden="1"/>
    <cellStyle name="Hiperlink Visitado" xfId="1188" builtinId="9" hidden="1"/>
    <cellStyle name="Hiperlink Visitado" xfId="1189" builtinId="9" hidden="1"/>
    <cellStyle name="Hiperlink Visitado" xfId="1190" builtinId="9" hidden="1"/>
    <cellStyle name="Hiperlink Visitado" xfId="1191" builtinId="9" hidden="1"/>
    <cellStyle name="Hiperlink Visitado" xfId="1192" builtinId="9" hidden="1"/>
    <cellStyle name="Hiperlink Visitado" xfId="1193" builtinId="9" hidden="1"/>
    <cellStyle name="Hiperlink Visitado" xfId="1194" builtinId="9" hidden="1"/>
    <cellStyle name="Hiperlink Visitado" xfId="1195" builtinId="9" hidden="1"/>
    <cellStyle name="Hiperlink Visitado" xfId="1196" builtinId="9" hidden="1"/>
    <cellStyle name="Hiperlink Visitado" xfId="1197" builtinId="9" hidden="1"/>
    <cellStyle name="Hiperlink Visitado" xfId="1198" builtinId="9" hidden="1"/>
    <cellStyle name="Hiperlink Visitado" xfId="1199" builtinId="9" hidden="1"/>
    <cellStyle name="Hiperlink Visitado" xfId="1200" builtinId="9" hidden="1"/>
    <cellStyle name="Hiperlink Visitado" xfId="1201" builtinId="9" hidden="1"/>
    <cellStyle name="Hiperlink Visitado" xfId="1202" builtinId="9" hidden="1"/>
    <cellStyle name="Hiperlink Visitado" xfId="1203" builtinId="9" hidden="1"/>
    <cellStyle name="Hiperlink Visitado" xfId="1204" builtinId="9" hidden="1"/>
    <cellStyle name="Hiperlink Visitado" xfId="1205" builtinId="9" hidden="1"/>
    <cellStyle name="Hiperlink Visitado" xfId="1206" builtinId="9" hidden="1"/>
    <cellStyle name="Hiperlink Visitado" xfId="1207" builtinId="9" hidden="1"/>
    <cellStyle name="Hiperlink Visitado" xfId="1208" builtinId="9" hidden="1"/>
    <cellStyle name="Hiperlink Visitado" xfId="1209" builtinId="9" hidden="1"/>
    <cellStyle name="Hiperlink Visitado" xfId="1210" builtinId="9" hidden="1"/>
    <cellStyle name="Hiperlink Visitado" xfId="1211" builtinId="9" hidden="1"/>
    <cellStyle name="Hiperlink Visitado" xfId="1212" builtinId="9" hidden="1"/>
    <cellStyle name="Hiperlink Visitado" xfId="1213" builtinId="9" hidden="1"/>
    <cellStyle name="Hiperlink Visitado" xfId="1214" builtinId="9" hidden="1"/>
    <cellStyle name="Hiperlink Visitado" xfId="1215" builtinId="9" hidden="1"/>
    <cellStyle name="Hiperlink Visitado" xfId="1216" builtinId="9" hidden="1"/>
    <cellStyle name="Hiperlink Visitado" xfId="1217" builtinId="9" hidden="1"/>
    <cellStyle name="Hiperlink Visitado" xfId="1218" builtinId="9" hidden="1"/>
    <cellStyle name="Hiperlink Visitado" xfId="1219" builtinId="9" hidden="1"/>
    <cellStyle name="Hiperlink Visitado" xfId="1220" builtinId="9" hidden="1"/>
    <cellStyle name="Hiperlink Visitado" xfId="1221" builtinId="9" hidden="1"/>
    <cellStyle name="Hiperlink Visitado" xfId="1222" builtinId="9" hidden="1"/>
    <cellStyle name="Hiperlink Visitado" xfId="1223" builtinId="9" hidden="1"/>
    <cellStyle name="Hiperlink Visitado" xfId="1224" builtinId="9" hidden="1"/>
    <cellStyle name="Hiperlink Visitado" xfId="1225" builtinId="9" hidden="1"/>
    <cellStyle name="Hiperlink Visitado" xfId="1226" builtinId="9" hidden="1"/>
    <cellStyle name="Hiperlink Visitado" xfId="1227" builtinId="9" hidden="1"/>
    <cellStyle name="Hiperlink Visitado" xfId="1228" builtinId="9" hidden="1"/>
    <cellStyle name="Hiperlink Visitado" xfId="1229" builtinId="9" hidden="1"/>
    <cellStyle name="Hiperlink Visitado" xfId="1230" builtinId="9" hidden="1"/>
    <cellStyle name="Hiperlink Visitado" xfId="1231" builtinId="9" hidden="1"/>
    <cellStyle name="Hiperlink Visitado" xfId="1232" builtinId="9" hidden="1"/>
    <cellStyle name="Hiperlink Visitado" xfId="1233" builtinId="9" hidden="1"/>
    <cellStyle name="Hiperlink Visitado" xfId="1234" builtinId="9" hidden="1"/>
    <cellStyle name="Hiperlink Visitado" xfId="1235" builtinId="9" hidden="1"/>
    <cellStyle name="Hiperlink Visitado" xfId="1236" builtinId="9" hidden="1"/>
    <cellStyle name="Hiperlink Visitado" xfId="1237" builtinId="9" hidden="1"/>
    <cellStyle name="Hiperlink Visitado" xfId="1238" builtinId="9" hidden="1"/>
    <cellStyle name="Hiperlink Visitado" xfId="1239" builtinId="9" hidden="1"/>
    <cellStyle name="Hiperlink Visitado" xfId="1240" builtinId="9" hidden="1"/>
    <cellStyle name="Hiperlink Visitado" xfId="1241" builtinId="9" hidden="1"/>
    <cellStyle name="Hiperlink Visitado" xfId="1242" builtinId="9" hidden="1"/>
    <cellStyle name="Hiperlink Visitado" xfId="1243" builtinId="9" hidden="1"/>
    <cellStyle name="Hiperlink Visitado" xfId="1244" builtinId="9" hidden="1"/>
    <cellStyle name="Hiperlink Visitado" xfId="1245" builtinId="9" hidden="1"/>
    <cellStyle name="Hiperlink Visitado" xfId="1246" builtinId="9" hidden="1"/>
    <cellStyle name="Hiperlink Visitado" xfId="1247" builtinId="9" hidden="1"/>
    <cellStyle name="Hiperlink Visitado" xfId="1248" builtinId="9" hidden="1"/>
    <cellStyle name="Hiperlink Visitado" xfId="1249" builtinId="9" hidden="1"/>
    <cellStyle name="Hiperlink Visitado" xfId="1251" builtinId="9" hidden="1"/>
    <cellStyle name="Hiperlink Visitado" xfId="1252" builtinId="9" hidden="1"/>
    <cellStyle name="Hiperlink Visitado" xfId="1253" builtinId="9" hidden="1"/>
    <cellStyle name="Hiperlink Visitado" xfId="1254" builtinId="9" hidden="1"/>
    <cellStyle name="Hiperlink Visitado" xfId="1255" builtinId="9" hidden="1"/>
    <cellStyle name="Hiperlink Visitado" xfId="1256" builtinId="9" hidden="1"/>
    <cellStyle name="Hiperlink Visitado" xfId="1257" builtinId="9" hidden="1"/>
    <cellStyle name="Hiperlink Visitado" xfId="1258" builtinId="9" hidden="1"/>
    <cellStyle name="Hiperlink Visitado" xfId="1259" builtinId="9" hidden="1"/>
    <cellStyle name="Hiperlink Visitado" xfId="1260" builtinId="9" hidden="1"/>
    <cellStyle name="Hiperlink Visitado" xfId="1261" builtinId="9" hidden="1"/>
    <cellStyle name="Hiperlink Visitado" xfId="1262" builtinId="9" hidden="1"/>
    <cellStyle name="Hiperlink Visitado" xfId="1263" builtinId="9" hidden="1"/>
    <cellStyle name="Hiperlink Visitado" xfId="1264" builtinId="9" hidden="1"/>
    <cellStyle name="Hiperlink Visitado" xfId="1265" builtinId="9" hidden="1"/>
    <cellStyle name="Hiperlink Visitado" xfId="1266" builtinId="9" hidden="1"/>
    <cellStyle name="Hiperlink Visitado" xfId="1267" builtinId="9" hidden="1"/>
    <cellStyle name="Hiperlink Visitado" xfId="1268" builtinId="9" hidden="1"/>
    <cellStyle name="Hiperlink Visitado" xfId="1269" builtinId="9" hidden="1"/>
    <cellStyle name="Hiperlink Visitado" xfId="1270" builtinId="9" hidden="1"/>
    <cellStyle name="Hiperlink Visitado" xfId="1271" builtinId="9" hidden="1"/>
    <cellStyle name="Hiperlink Visitado" xfId="1272" builtinId="9" hidden="1"/>
    <cellStyle name="Hiperlink Visitado" xfId="1273" builtinId="9" hidden="1"/>
    <cellStyle name="Hiperlink Visitado" xfId="1274" builtinId="9" hidden="1"/>
    <cellStyle name="Hiperlink Visitado" xfId="1275" builtinId="9" hidden="1"/>
    <cellStyle name="Hiperlink Visitado" xfId="1276" builtinId="9" hidden="1"/>
    <cellStyle name="Hiperlink Visitado" xfId="1277" builtinId="9" hidden="1"/>
    <cellStyle name="Hiperlink Visitado" xfId="1278" builtinId="9" hidden="1"/>
    <cellStyle name="Hiperlink Visitado" xfId="1279" builtinId="9" hidden="1"/>
    <cellStyle name="Hiperlink Visitado" xfId="1280" builtinId="9" hidden="1"/>
    <cellStyle name="Hiperlink Visitado" xfId="1281" builtinId="9" hidden="1"/>
    <cellStyle name="Hiperlink Visitado" xfId="1282" builtinId="9" hidden="1"/>
    <cellStyle name="Hiperlink Visitado" xfId="1283" builtinId="9" hidden="1"/>
    <cellStyle name="Hiperlink Visitado" xfId="1284" builtinId="9" hidden="1"/>
    <cellStyle name="Hiperlink Visitado" xfId="1285" builtinId="9" hidden="1"/>
    <cellStyle name="Hiperlink Visitado" xfId="1286" builtinId="9" hidden="1"/>
    <cellStyle name="Hiperlink Visitado" xfId="1287" builtinId="9" hidden="1"/>
    <cellStyle name="Hiperlink Visitado" xfId="1288" builtinId="9" hidden="1"/>
    <cellStyle name="Hiperlink Visitado" xfId="1289" builtinId="9" hidden="1"/>
    <cellStyle name="Hiperlink Visitado" xfId="1290" builtinId="9" hidden="1"/>
    <cellStyle name="Hiperlink Visitado" xfId="1291" builtinId="9" hidden="1"/>
    <cellStyle name="Hiperlink Visitado" xfId="1292" builtinId="9" hidden="1"/>
    <cellStyle name="Hiperlink Visitado" xfId="1293" builtinId="9" hidden="1"/>
    <cellStyle name="Hiperlink Visitado" xfId="1294" builtinId="9" hidden="1"/>
    <cellStyle name="Hiperlink Visitado" xfId="1295" builtinId="9" hidden="1"/>
    <cellStyle name="Hiperlink Visitado" xfId="1296" builtinId="9" hidden="1"/>
    <cellStyle name="Hiperlink Visitado" xfId="1297" builtinId="9" hidden="1"/>
    <cellStyle name="Hiperlink Visitado" xfId="1298" builtinId="9" hidden="1"/>
    <cellStyle name="Hiperlink Visitado" xfId="1299" builtinId="9" hidden="1"/>
    <cellStyle name="Hiperlink Visitado" xfId="1300" builtinId="9" hidden="1"/>
    <cellStyle name="Hiperlink Visitado" xfId="1301" builtinId="9" hidden="1"/>
    <cellStyle name="Hiperlink Visitado" xfId="1302" builtinId="9" hidden="1"/>
    <cellStyle name="Hiperlink Visitado" xfId="1303" builtinId="9" hidden="1"/>
    <cellStyle name="Hiperlink Visitado" xfId="1304" builtinId="9" hidden="1"/>
    <cellStyle name="Hiperlink Visitado" xfId="1305" builtinId="9" hidden="1"/>
    <cellStyle name="Hiperlink Visitado" xfId="1306" builtinId="9" hidden="1"/>
    <cellStyle name="Hiperlink Visitado" xfId="1307" builtinId="9" hidden="1"/>
    <cellStyle name="Hiperlink Visitado" xfId="1308" builtinId="9" hidden="1"/>
    <cellStyle name="Hiperlink Visitado" xfId="1309" builtinId="9" hidden="1"/>
    <cellStyle name="Hiperlink Visitado" xfId="1310" builtinId="9" hidden="1"/>
    <cellStyle name="Hiperlink Visitado" xfId="1311" builtinId="9" hidden="1"/>
    <cellStyle name="Hiperlink Visitado" xfId="1312" builtinId="9" hidden="1"/>
    <cellStyle name="Hiperlink Visitado" xfId="1313" builtinId="9" hidden="1"/>
    <cellStyle name="Hiperlink Visitado" xfId="1314" builtinId="9" hidden="1"/>
    <cellStyle name="Hiperlink Visitado" xfId="1315" builtinId="9" hidden="1"/>
    <cellStyle name="Hiperlink Visitado" xfId="1316" builtinId="9" hidden="1"/>
    <cellStyle name="Hiperlink Visitado" xfId="1317" builtinId="9" hidden="1"/>
    <cellStyle name="Hiperlink Visitado" xfId="1318" builtinId="9" hidden="1"/>
    <cellStyle name="Hiperlink Visitado" xfId="1319" builtinId="9" hidden="1"/>
    <cellStyle name="Hiperlink Visitado" xfId="1320" builtinId="9" hidden="1"/>
    <cellStyle name="Hiperlink Visitado" xfId="1321" builtinId="9" hidden="1"/>
    <cellStyle name="Hiperlink Visitado" xfId="1322" builtinId="9" hidden="1"/>
    <cellStyle name="Hiperlink Visitado" xfId="1323" builtinId="9" hidden="1"/>
    <cellStyle name="Hiperlink Visitado" xfId="1324" builtinId="9" hidden="1"/>
    <cellStyle name="Hiperlink Visitado" xfId="1325" builtinId="9" hidden="1"/>
    <cellStyle name="Hiperlink Visitado" xfId="1326" builtinId="9" hidden="1"/>
    <cellStyle name="Hiperlink Visitado" xfId="1327" builtinId="9" hidden="1"/>
    <cellStyle name="Hiperlink Visitado" xfId="1328" builtinId="9" hidden="1"/>
    <cellStyle name="Hiperlink Visitado" xfId="1329" builtinId="9" hidden="1"/>
    <cellStyle name="Hiperlink Visitado" xfId="1330" builtinId="9" hidden="1"/>
    <cellStyle name="Hiperlink Visitado" xfId="1331" builtinId="9" hidden="1"/>
    <cellStyle name="Hiperlink Visitado" xfId="1332" builtinId="9" hidden="1"/>
    <cellStyle name="Hiperlink Visitado" xfId="1333" builtinId="9" hidden="1"/>
    <cellStyle name="Hiperlink Visitado" xfId="1334" builtinId="9" hidden="1"/>
    <cellStyle name="Hiperlink Visitado" xfId="1335" builtinId="9" hidden="1"/>
    <cellStyle name="Hiperlink Visitado" xfId="1336" builtinId="9" hidden="1"/>
    <cellStyle name="Hiperlink Visitado" xfId="1337" builtinId="9" hidden="1"/>
    <cellStyle name="Hiperlink Visitado" xfId="1338" builtinId="9" hidden="1"/>
    <cellStyle name="Hiperlink Visitado" xfId="1339" builtinId="9" hidden="1"/>
    <cellStyle name="Hiperlink Visitado" xfId="1340" builtinId="9" hidden="1"/>
    <cellStyle name="Hiperlink Visitado" xfId="1341" builtinId="9" hidden="1"/>
    <cellStyle name="Hiperlink Visitado" xfId="1342" builtinId="9" hidden="1"/>
    <cellStyle name="Hiperlink Visitado" xfId="1343" builtinId="9" hidden="1"/>
    <cellStyle name="Hiperlink Visitado" xfId="1344" builtinId="9" hidden="1"/>
    <cellStyle name="Hiperlink Visitado" xfId="1345" builtinId="9" hidden="1"/>
    <cellStyle name="Hiperlink Visitado" xfId="1346" builtinId="9" hidden="1"/>
    <cellStyle name="Hiperlink Visitado" xfId="1347" builtinId="9" hidden="1"/>
    <cellStyle name="Hiperlink Visitado" xfId="1348" builtinId="9" hidden="1"/>
    <cellStyle name="Hiperlink Visitado" xfId="1349" builtinId="9" hidden="1"/>
    <cellStyle name="Hiperlink Visitado" xfId="1350" builtinId="9" hidden="1"/>
    <cellStyle name="Hiperlink Visitado" xfId="1351" builtinId="9" hidden="1"/>
    <cellStyle name="Hiperlink Visitado" xfId="1352" builtinId="9" hidden="1"/>
    <cellStyle name="Hiperlink Visitado" xfId="1353" builtinId="9" hidden="1"/>
    <cellStyle name="Hiperlink Visitado" xfId="1354" builtinId="9" hidden="1"/>
    <cellStyle name="Hiperlink Visitado" xfId="1355" builtinId="9" hidden="1"/>
    <cellStyle name="Hiperlink Visitado" xfId="1356" builtinId="9" hidden="1"/>
    <cellStyle name="Hiperlink Visitado" xfId="1357" builtinId="9" hidden="1"/>
    <cellStyle name="Hiperlink Visitado" xfId="1358" builtinId="9" hidden="1"/>
    <cellStyle name="Hiperlink Visitado" xfId="1359" builtinId="9" hidden="1"/>
    <cellStyle name="Hiperlink Visitado" xfId="1360" builtinId="9" hidden="1"/>
    <cellStyle name="Hiperlink Visitado" xfId="1361" builtinId="9" hidden="1"/>
    <cellStyle name="Hiperlink Visitado" xfId="1362" builtinId="9" hidden="1"/>
    <cellStyle name="Hiperlink Visitado" xfId="1363" builtinId="9" hidden="1"/>
    <cellStyle name="Hiperlink Visitado" xfId="1364" builtinId="9" hidden="1"/>
    <cellStyle name="Hiperlink Visitado" xfId="1365" builtinId="9" hidden="1"/>
    <cellStyle name="Hiperlink Visitado" xfId="1366" builtinId="9" hidden="1"/>
    <cellStyle name="Hiperlink Visitado" xfId="1367" builtinId="9" hidden="1"/>
    <cellStyle name="Hiperlink Visitado" xfId="1368" builtinId="9" hidden="1"/>
    <cellStyle name="Hiperlink Visitado" xfId="1369" builtinId="9" hidden="1"/>
    <cellStyle name="Hiperlink Visitado" xfId="1370" builtinId="9" hidden="1"/>
    <cellStyle name="Hiperlink Visitado" xfId="1371" builtinId="9" hidden="1"/>
    <cellStyle name="Hiperlink Visitado" xfId="1372" builtinId="9" hidden="1"/>
    <cellStyle name="Hiperlink Visitado" xfId="1373" builtinId="9" hidden="1"/>
    <cellStyle name="Hiperlink Visitado" xfId="1374" builtinId="9" hidden="1"/>
    <cellStyle name="Hiperlink Visitado" xfId="1375" builtinId="9" hidden="1"/>
    <cellStyle name="Hiperlink Visitado" xfId="1376" builtinId="9" hidden="1"/>
    <cellStyle name="Hiperlink Visitado" xfId="1377" builtinId="9" hidden="1"/>
    <cellStyle name="Hiperlink Visitado" xfId="1378" builtinId="9" hidden="1"/>
    <cellStyle name="Hiperlink Visitado" xfId="1379" builtinId="9" hidden="1"/>
    <cellStyle name="Hiperlink Visitado" xfId="1380" builtinId="9" hidden="1"/>
    <cellStyle name="Hiperlink Visitado" xfId="1381" builtinId="9" hidden="1"/>
    <cellStyle name="Hiperlink Visitado" xfId="1382" builtinId="9" hidden="1"/>
    <cellStyle name="Hiperlink Visitado" xfId="1383" builtinId="9" hidden="1"/>
    <cellStyle name="Hiperlink Visitado" xfId="1384" builtinId="9" hidden="1"/>
    <cellStyle name="Hiperlink Visitado" xfId="1385" builtinId="9" hidden="1"/>
    <cellStyle name="Hiperlink Visitado" xfId="1386" builtinId="9" hidden="1"/>
    <cellStyle name="Hiperlink Visitado" xfId="1387" builtinId="9" hidden="1"/>
    <cellStyle name="Hiperlink Visitado" xfId="1388" builtinId="9" hidden="1"/>
    <cellStyle name="Hiperlink Visitado" xfId="1389" builtinId="9" hidden="1"/>
    <cellStyle name="Hiperlink Visitado" xfId="1390" builtinId="9" hidden="1"/>
    <cellStyle name="Hiperlink Visitado" xfId="1391" builtinId="9" hidden="1"/>
    <cellStyle name="Hiperlink Visitado" xfId="1392" builtinId="9" hidden="1"/>
    <cellStyle name="Hiperlink Visitado" xfId="1393" builtinId="9" hidden="1"/>
    <cellStyle name="Hiperlink Visitado" xfId="1394" builtinId="9" hidden="1"/>
    <cellStyle name="Hiperlink Visitado" xfId="1395" builtinId="9" hidden="1"/>
    <cellStyle name="Hiperlink Visitado" xfId="1396" builtinId="9" hidden="1"/>
    <cellStyle name="Hiperlink Visitado" xfId="1397" builtinId="9" hidden="1"/>
    <cellStyle name="Hiperlink Visitado" xfId="1398" builtinId="9" hidden="1"/>
    <cellStyle name="Hiperlink Visitado" xfId="1399" builtinId="9" hidden="1"/>
    <cellStyle name="Hiperlink Visitado" xfId="1400" builtinId="9" hidden="1"/>
    <cellStyle name="Hiperlink Visitado" xfId="1401" builtinId="9" hidden="1"/>
    <cellStyle name="Hiperlink Visitado" xfId="1402" builtinId="9" hidden="1"/>
    <cellStyle name="Hiperlink Visitado" xfId="1403" builtinId="9" hidden="1"/>
    <cellStyle name="Hiperlink Visitado" xfId="1404" builtinId="9" hidden="1"/>
    <cellStyle name="Hiperlink Visitado" xfId="1405" builtinId="9" hidden="1"/>
    <cellStyle name="Hiperlink Visitado" xfId="1406" builtinId="9" hidden="1"/>
    <cellStyle name="Hiperlink Visitado" xfId="1407" builtinId="9" hidden="1"/>
    <cellStyle name="Hiperlink Visitado" xfId="1408" builtinId="9" hidden="1"/>
    <cellStyle name="Hiperlink Visitado" xfId="1409" builtinId="9" hidden="1"/>
    <cellStyle name="Hiperlink Visitado" xfId="1410" builtinId="9" hidden="1"/>
    <cellStyle name="Hiperlink Visitado" xfId="1411" builtinId="9" hidden="1"/>
    <cellStyle name="Hiperlink Visitado" xfId="1412" builtinId="9" hidden="1"/>
    <cellStyle name="Hiperlink Visitado" xfId="1413" builtinId="9" hidden="1"/>
    <cellStyle name="Hiperlink Visitado" xfId="1414" builtinId="9" hidden="1"/>
    <cellStyle name="Hiperlink Visitado" xfId="1415" builtinId="9" hidden="1"/>
    <cellStyle name="Hiperlink Visitado" xfId="1416" builtinId="9" hidden="1"/>
    <cellStyle name="Hiperlink Visitado" xfId="1417" builtinId="9" hidden="1"/>
    <cellStyle name="Hiperlink Visitado" xfId="1418" builtinId="9" hidden="1"/>
    <cellStyle name="Hiperlink Visitado" xfId="1419" builtinId="9" hidden="1"/>
    <cellStyle name="Hiperlink Visitado" xfId="1420" builtinId="9" hidden="1"/>
    <cellStyle name="Hiperlink Visitado" xfId="1421" builtinId="9" hidden="1"/>
    <cellStyle name="Hiperlink Visitado" xfId="1422" builtinId="9" hidden="1"/>
    <cellStyle name="Hiperlink Visitado" xfId="1423" builtinId="9" hidden="1"/>
    <cellStyle name="Hiperlink Visitado" xfId="1424" builtinId="9" hidden="1"/>
    <cellStyle name="Hiperlink Visitado" xfId="1425" builtinId="9" hidden="1"/>
    <cellStyle name="Hiperlink Visitado" xfId="1426" builtinId="9" hidden="1"/>
    <cellStyle name="Hiperlink Visitado" xfId="1427" builtinId="9" hidden="1"/>
    <cellStyle name="Hiperlink Visitado" xfId="1428" builtinId="9" hidden="1"/>
    <cellStyle name="Hiperlink Visitado" xfId="1429" builtinId="9" hidden="1"/>
    <cellStyle name="Hiperlink Visitado" xfId="1430" builtinId="9" hidden="1"/>
    <cellStyle name="Hiperlink Visitado" xfId="1431" builtinId="9" hidden="1"/>
    <cellStyle name="Hiperlink Visitado" xfId="1432" builtinId="9" hidden="1"/>
    <cellStyle name="Hiperlink Visitado" xfId="1433" builtinId="9" hidden="1"/>
    <cellStyle name="Hiperlink Visitado" xfId="1434" builtinId="9" hidden="1"/>
    <cellStyle name="Hiperlink Visitado" xfId="1435" builtinId="9" hidden="1"/>
    <cellStyle name="Hiperlink Visitado" xfId="1436" builtinId="9" hidden="1"/>
    <cellStyle name="Hiperlink Visitado" xfId="1437" builtinId="9" hidden="1"/>
    <cellStyle name="Hiperlink Visitado" xfId="1438" builtinId="9" hidden="1"/>
    <cellStyle name="Hiperlink Visitado" xfId="1439" builtinId="9" hidden="1"/>
    <cellStyle name="Hiperlink Visitado" xfId="1440" builtinId="9" hidden="1"/>
    <cellStyle name="Hiperlink Visitado" xfId="1441" builtinId="9" hidden="1"/>
    <cellStyle name="Hiperlink Visitado" xfId="1442" builtinId="9" hidden="1"/>
    <cellStyle name="Hiperlink Visitado" xfId="1443" builtinId="9" hidden="1"/>
    <cellStyle name="Hiperlink Visitado" xfId="1444" builtinId="9" hidden="1"/>
    <cellStyle name="Hiperlink Visitado" xfId="1445" builtinId="9" hidden="1"/>
    <cellStyle name="Hiperlink Visitado" xfId="1446" builtinId="9" hidden="1"/>
    <cellStyle name="Hiperlink Visitado" xfId="1447" builtinId="9" hidden="1"/>
    <cellStyle name="Hiperlink Visitado" xfId="1448" builtinId="9" hidden="1"/>
    <cellStyle name="Hiperlink Visitado" xfId="1449" builtinId="9" hidden="1"/>
    <cellStyle name="Hiperlink Visitado" xfId="1450" builtinId="9" hidden="1"/>
    <cellStyle name="Hiperlink Visitado" xfId="1451" builtinId="9" hidden="1"/>
    <cellStyle name="Hiperlink Visitado" xfId="1452" builtinId="9" hidden="1"/>
    <cellStyle name="Hiperlink Visitado" xfId="1453" builtinId="9" hidden="1"/>
    <cellStyle name="Hiperlink Visitado" xfId="1454" builtinId="9" hidden="1"/>
    <cellStyle name="Hiperlink Visitado" xfId="1455" builtinId="9" hidden="1"/>
    <cellStyle name="Hiperlink Visitado" xfId="1456" builtinId="9" hidden="1"/>
    <cellStyle name="Hiperlink Visitado" xfId="1457" builtinId="9" hidden="1"/>
    <cellStyle name="Hiperlink Visitado" xfId="1458" builtinId="9" hidden="1"/>
    <cellStyle name="Hiperlink Visitado" xfId="1459" builtinId="9" hidden="1"/>
    <cellStyle name="Hiperlink Visitado" xfId="1460" builtinId="9" hidden="1"/>
    <cellStyle name="Hiperlink Visitado" xfId="1461" builtinId="9" hidden="1"/>
    <cellStyle name="Hiperlink Visitado" xfId="1462" builtinId="9" hidden="1"/>
    <cellStyle name="Hiperlink Visitado" xfId="1463" builtinId="9" hidden="1"/>
    <cellStyle name="Hiperlink Visitado" xfId="1464" builtinId="9" hidden="1"/>
    <cellStyle name="Hiperlink Visitado" xfId="1465" builtinId="9" hidden="1"/>
    <cellStyle name="Hiperlink Visitado" xfId="1466" builtinId="9" hidden="1"/>
    <cellStyle name="Hiperlink Visitado" xfId="1467" builtinId="9" hidden="1"/>
    <cellStyle name="Hiperlink Visitado" xfId="1468" builtinId="9" hidden="1"/>
    <cellStyle name="Hiperlink Visitado" xfId="1469" builtinId="9" hidden="1"/>
    <cellStyle name="Hiperlink Visitado" xfId="1470" builtinId="9" hidden="1"/>
    <cellStyle name="Hiperlink Visitado" xfId="1471" builtinId="9" hidden="1"/>
    <cellStyle name="Hiperlink Visitado" xfId="1472" builtinId="9" hidden="1"/>
    <cellStyle name="Hiperlink Visitado" xfId="1473" builtinId="9" hidden="1"/>
    <cellStyle name="Hiperlink Visitado" xfId="1474" builtinId="9" hidden="1"/>
    <cellStyle name="Hiperlink Visitado" xfId="1475" builtinId="9" hidden="1"/>
    <cellStyle name="Hiperlink Visitado" xfId="1476" builtinId="9" hidden="1"/>
    <cellStyle name="Hiperlink Visitado" xfId="1477" builtinId="9" hidden="1"/>
    <cellStyle name="Hiperlink Visitado" xfId="1478" builtinId="9" hidden="1"/>
    <cellStyle name="Hiperlink Visitado" xfId="1479" builtinId="9" hidden="1"/>
    <cellStyle name="Hiperlink Visitado" xfId="1480" builtinId="9" hidden="1"/>
    <cellStyle name="Hiperlink Visitado" xfId="1481" builtinId="9" hidden="1"/>
    <cellStyle name="Hiperlink Visitado" xfId="1482" builtinId="9" hidden="1"/>
    <cellStyle name="Hiperlink Visitado" xfId="1483" builtinId="9" hidden="1"/>
    <cellStyle name="Hiperlink Visitado" xfId="1484" builtinId="9" hidden="1"/>
    <cellStyle name="Hiperlink Visitado" xfId="1485" builtinId="9" hidden="1"/>
    <cellStyle name="Hiperlink Visitado" xfId="1486" builtinId="9" hidden="1"/>
    <cellStyle name="Hiperlink Visitado" xfId="1487" builtinId="9" hidden="1"/>
    <cellStyle name="Hiperlink Visitado" xfId="1488" builtinId="9" hidden="1"/>
    <cellStyle name="Hiperlink Visitado" xfId="1489" builtinId="9" hidden="1"/>
    <cellStyle name="Hiperlink Visitado" xfId="1490" builtinId="9" hidden="1"/>
    <cellStyle name="Hiperlink Visitado" xfId="1491" builtinId="9" hidden="1"/>
    <cellStyle name="Hiperlink Visitado" xfId="1492" builtinId="9" hidden="1"/>
    <cellStyle name="Hiperlink Visitado" xfId="1493" builtinId="9" hidden="1"/>
    <cellStyle name="Hiperlink Visitado" xfId="1494" builtinId="9" hidden="1"/>
    <cellStyle name="Hiperlink Visitado" xfId="1495" builtinId="9" hidden="1"/>
    <cellStyle name="Hiperlink Visitado" xfId="1496" builtinId="9" hidden="1"/>
    <cellStyle name="Hiperlink Visitado" xfId="1497" builtinId="9" hidden="1"/>
    <cellStyle name="Hiperlink Visitado" xfId="1498" builtinId="9" hidden="1"/>
    <cellStyle name="Hiperlink Visitado" xfId="1499" builtinId="9" hidden="1"/>
    <cellStyle name="Hiperlink Visitado" xfId="1500" builtinId="9" hidden="1"/>
    <cellStyle name="Hiperlink Visitado" xfId="1501" builtinId="9" hidden="1"/>
    <cellStyle name="Hiperlink Visitado" xfId="1502" builtinId="9" hidden="1"/>
    <cellStyle name="Hiperlink Visitado" xfId="1503" builtinId="9" hidden="1"/>
    <cellStyle name="Hiperlink Visitado" xfId="1504" builtinId="9" hidden="1"/>
    <cellStyle name="Hiperlink Visitado" xfId="1505" builtinId="9" hidden="1"/>
    <cellStyle name="Hiperlink Visitado" xfId="1506" builtinId="9" hidden="1"/>
    <cellStyle name="Hiperlink Visitado" xfId="1507" builtinId="9" hidden="1"/>
    <cellStyle name="Hiperlink Visitado" xfId="1508" builtinId="9" hidden="1"/>
    <cellStyle name="Hiperlink Visitado" xfId="1509" builtinId="9" hidden="1"/>
    <cellStyle name="Hiperlink Visitado" xfId="1510" builtinId="9" hidden="1"/>
    <cellStyle name="Hiperlink Visitado" xfId="1511" builtinId="9" hidden="1"/>
    <cellStyle name="Hiperlink Visitado" xfId="1512" builtinId="9" hidden="1"/>
    <cellStyle name="Hiperlink Visitado" xfId="1513" builtinId="9" hidden="1"/>
    <cellStyle name="Hiperlink Visitado" xfId="1514" builtinId="9" hidden="1"/>
    <cellStyle name="Hiperlink Visitado" xfId="1515" builtinId="9" hidden="1"/>
    <cellStyle name="Hiperlink Visitado" xfId="1516" builtinId="9" hidden="1"/>
    <cellStyle name="Hiperlink Visitado" xfId="1517" builtinId="9" hidden="1"/>
    <cellStyle name="Hiperlink Visitado" xfId="1518" builtinId="9" hidden="1"/>
    <cellStyle name="Hiperlink Visitado" xfId="1519" builtinId="9" hidden="1"/>
    <cellStyle name="Hiperlink Visitado" xfId="1520" builtinId="9" hidden="1"/>
    <cellStyle name="Hiperlink Visitado" xfId="1521" builtinId="9" hidden="1"/>
    <cellStyle name="Hiperlink Visitado" xfId="1522" builtinId="9" hidden="1"/>
    <cellStyle name="Hiperlink Visitado" xfId="1523" builtinId="9" hidden="1"/>
    <cellStyle name="Hiperlink Visitado" xfId="1524" builtinId="9" hidden="1"/>
    <cellStyle name="Hiperlink Visitado" xfId="1525" builtinId="9" hidden="1"/>
    <cellStyle name="Hiperlink Visitado" xfId="1526" builtinId="9" hidden="1"/>
    <cellStyle name="Hiperlink Visitado" xfId="1527" builtinId="9" hidden="1"/>
    <cellStyle name="Hiperlink Visitado" xfId="1528" builtinId="9" hidden="1"/>
    <cellStyle name="Hiperlink Visitado" xfId="1529" builtinId="9" hidden="1"/>
    <cellStyle name="Hiperlink Visitado" xfId="1530" builtinId="9" hidden="1"/>
    <cellStyle name="Hiperlink Visitado" xfId="1531" builtinId="9" hidden="1"/>
    <cellStyle name="Hiperlink Visitado" xfId="1532" builtinId="9" hidden="1"/>
    <cellStyle name="Hiperlink Visitado" xfId="1533" builtinId="9" hidden="1"/>
    <cellStyle name="Hiperlink Visitado" xfId="1534" builtinId="9" hidden="1"/>
    <cellStyle name="Hiperlink Visitado" xfId="1535" builtinId="9" hidden="1"/>
    <cellStyle name="Hiperlink Visitado" xfId="1536" builtinId="9" hidden="1"/>
    <cellStyle name="Hiperlink Visitado" xfId="1537" builtinId="9" hidden="1"/>
    <cellStyle name="Hiperlink Visitado" xfId="1538" builtinId="9" hidden="1"/>
    <cellStyle name="Hiperlink Visitado" xfId="1539" builtinId="9" hidden="1"/>
    <cellStyle name="Hiperlink Visitado" xfId="1540" builtinId="9" hidden="1"/>
    <cellStyle name="Hiperlink Visitado" xfId="1541" builtinId="9" hidden="1"/>
    <cellStyle name="Hiperlink Visitado" xfId="1542" builtinId="9" hidden="1"/>
    <cellStyle name="Hiperlink Visitado" xfId="1543" builtinId="9" hidden="1"/>
    <cellStyle name="Hiperlink Visitado" xfId="1544" builtinId="9" hidden="1"/>
    <cellStyle name="Hiperlink Visitado" xfId="1545" builtinId="9" hidden="1"/>
    <cellStyle name="Hiperlink Visitado" xfId="1546" builtinId="9" hidden="1"/>
    <cellStyle name="Hiperlink Visitado" xfId="1547" builtinId="9" hidden="1"/>
    <cellStyle name="Hiperlink Visitado" xfId="1548" builtinId="9" hidden="1"/>
    <cellStyle name="Hiperlink Visitado" xfId="1549" builtinId="9" hidden="1"/>
    <cellStyle name="Hiperlink Visitado" xfId="1550" builtinId="9" hidden="1"/>
    <cellStyle name="Hiperlink Visitado" xfId="1551" builtinId="9" hidden="1"/>
    <cellStyle name="Hiperlink Visitado" xfId="1552" builtinId="9" hidden="1"/>
    <cellStyle name="Hiperlink Visitado" xfId="1553" builtinId="9" hidden="1"/>
    <cellStyle name="Hiperlink Visitado" xfId="1554" builtinId="9" hidden="1"/>
    <cellStyle name="Hiperlink Visitado" xfId="1555" builtinId="9" hidden="1"/>
    <cellStyle name="Hiperlink Visitado" xfId="1556" builtinId="9" hidden="1"/>
    <cellStyle name="Hiperlink Visitado" xfId="1557" builtinId="9" hidden="1"/>
    <cellStyle name="Hiperlink Visitado" xfId="1558" builtinId="9" hidden="1"/>
    <cellStyle name="Hiperlink Visitado" xfId="1559" builtinId="9" hidden="1"/>
    <cellStyle name="Hiperlink Visitado" xfId="1560" builtinId="9" hidden="1"/>
    <cellStyle name="Hiperlink Visitado" xfId="1561" builtinId="9" hidden="1"/>
    <cellStyle name="Hiperlink Visitado" xfId="1562" builtinId="9" hidden="1"/>
    <cellStyle name="Hiperlink Visitado" xfId="1563" builtinId="9" hidden="1"/>
    <cellStyle name="Hiperlink Visitado" xfId="1564" builtinId="9" hidden="1"/>
    <cellStyle name="Hiperlink Visitado" xfId="1565" builtinId="9" hidden="1"/>
    <cellStyle name="Hiperlink Visitado" xfId="1566" builtinId="9" hidden="1"/>
    <cellStyle name="Hiperlink Visitado" xfId="1567" builtinId="9" hidden="1"/>
    <cellStyle name="Hiperlink Visitado" xfId="1568" builtinId="9" hidden="1"/>
    <cellStyle name="Hiperlink Visitado" xfId="1569" builtinId="9" hidden="1"/>
    <cellStyle name="Hiperlink Visitado" xfId="1570" builtinId="9" hidden="1"/>
    <cellStyle name="Hiperlink Visitado" xfId="1571" builtinId="9" hidden="1"/>
    <cellStyle name="Hiperlink Visitado" xfId="1572" builtinId="9" hidden="1"/>
    <cellStyle name="Hiperlink Visitado" xfId="1573" builtinId="9" hidden="1"/>
    <cellStyle name="Hiperlink Visitado" xfId="1574" builtinId="9" hidden="1"/>
    <cellStyle name="Hiperlink Visitado" xfId="1575" builtinId="9" hidden="1"/>
    <cellStyle name="Hiperlink Visitado" xfId="1576" builtinId="9" hidden="1"/>
    <cellStyle name="Hiperlink Visitado" xfId="1577" builtinId="9" hidden="1"/>
    <cellStyle name="Hiperlink Visitado" xfId="1578" builtinId="9" hidden="1"/>
    <cellStyle name="Hiperlink Visitado" xfId="1579" builtinId="9" hidden="1"/>
    <cellStyle name="Hiperlink Visitado" xfId="1580" builtinId="9" hidden="1"/>
    <cellStyle name="Hiperlink Visitado" xfId="1581" builtinId="9" hidden="1"/>
    <cellStyle name="Hiperlink Visitado" xfId="1582" builtinId="9" hidden="1"/>
    <cellStyle name="Hiperlink Visitado" xfId="1583" builtinId="9" hidden="1"/>
    <cellStyle name="Hiperlink Visitado" xfId="1584" builtinId="9" hidden="1"/>
    <cellStyle name="Hiperlink Visitado" xfId="1585" builtinId="9" hidden="1"/>
    <cellStyle name="Hiperlink Visitado" xfId="1586" builtinId="9" hidden="1"/>
    <cellStyle name="Hiperlink Visitado" xfId="1587" builtinId="9" hidden="1"/>
    <cellStyle name="Hiperlink Visitado" xfId="1588" builtinId="9" hidden="1"/>
    <cellStyle name="Hiperlink Visitado" xfId="1589" builtinId="9" hidden="1"/>
    <cellStyle name="Hiperlink Visitado" xfId="1590" builtinId="9" hidden="1"/>
    <cellStyle name="Hiperlink Visitado" xfId="1591" builtinId="9" hidden="1"/>
    <cellStyle name="Hiperlink Visitado" xfId="1592" builtinId="9" hidden="1"/>
    <cellStyle name="Hiperlink Visitado" xfId="1593" builtinId="9" hidden="1"/>
    <cellStyle name="Hiperlink Visitado" xfId="1594" builtinId="9" hidden="1"/>
    <cellStyle name="Hiperlink Visitado" xfId="1595" builtinId="9" hidden="1"/>
    <cellStyle name="Hiperlink Visitado" xfId="1596" builtinId="9" hidden="1"/>
    <cellStyle name="Hiperlink Visitado" xfId="1597" builtinId="9" hidden="1"/>
    <cellStyle name="Hiperlink Visitado" xfId="1598" builtinId="9" hidden="1"/>
    <cellStyle name="Hiperlink Visitado" xfId="1599" builtinId="9" hidden="1"/>
    <cellStyle name="Hiperlink Visitado" xfId="1600" builtinId="9" hidden="1"/>
    <cellStyle name="Hiperlink Visitado" xfId="1601" builtinId="9" hidden="1"/>
    <cellStyle name="Hiperlink Visitado" xfId="1602" builtinId="9" hidden="1"/>
    <cellStyle name="Hiperlink Visitado" xfId="1603" builtinId="9" hidden="1"/>
    <cellStyle name="Hiperlink Visitado" xfId="1604" builtinId="9" hidden="1"/>
    <cellStyle name="Hiperlink Visitado" xfId="1605" builtinId="9" hidden="1"/>
    <cellStyle name="Hiperlink Visitado" xfId="1606" builtinId="9" hidden="1"/>
    <cellStyle name="Hiperlink Visitado" xfId="1607" builtinId="9" hidden="1"/>
    <cellStyle name="Hiperlink Visitado" xfId="1608" builtinId="9" hidden="1"/>
    <cellStyle name="Hiperlink Visitado" xfId="1609" builtinId="9" hidden="1"/>
    <cellStyle name="Hiperlink Visitado" xfId="1610" builtinId="9" hidden="1"/>
    <cellStyle name="Hiperlink Visitado" xfId="1611" builtinId="9" hidden="1"/>
    <cellStyle name="Hiperlink Visitado" xfId="1612" builtinId="9" hidden="1"/>
    <cellStyle name="Hiperlink Visitado" xfId="1613" builtinId="9" hidden="1"/>
    <cellStyle name="Hiperlink Visitado" xfId="1614" builtinId="9" hidden="1"/>
    <cellStyle name="Hiperlink Visitado" xfId="1615" builtinId="9" hidden="1"/>
    <cellStyle name="Hiperlink Visitado" xfId="1616" builtinId="9" hidden="1"/>
    <cellStyle name="Hiperlink Visitado" xfId="1617" builtinId="9" hidden="1"/>
    <cellStyle name="Hiperlink Visitado" xfId="1618" builtinId="9" hidden="1"/>
    <cellStyle name="Hiperlink Visitado" xfId="1619" builtinId="9" hidden="1"/>
    <cellStyle name="Hiperlink Visitado" xfId="1620" builtinId="9" hidden="1"/>
    <cellStyle name="Hiperlink Visitado" xfId="1621" builtinId="9" hidden="1"/>
    <cellStyle name="Hiperlink Visitado" xfId="1622" builtinId="9" hidden="1"/>
    <cellStyle name="Hiperlink Visitado" xfId="1623" builtinId="9" hidden="1"/>
    <cellStyle name="Hiperlink Visitado" xfId="1624" builtinId="9" hidden="1"/>
    <cellStyle name="Hiperlink Visitado" xfId="1625" builtinId="9" hidden="1"/>
    <cellStyle name="Hiperlink Visitado" xfId="1626" builtinId="9" hidden="1"/>
    <cellStyle name="Hiperlink Visitado" xfId="1627" builtinId="9" hidden="1"/>
    <cellStyle name="Hiperlink Visitado" xfId="1628" builtinId="9" hidden="1"/>
    <cellStyle name="Hiperlink Visitado" xfId="1629" builtinId="9" hidden="1"/>
    <cellStyle name="Hiperlink Visitado" xfId="1630" builtinId="9" hidden="1"/>
    <cellStyle name="Hiperlink Visitado" xfId="1631" builtinId="9" hidden="1"/>
    <cellStyle name="Hiperlink Visitado" xfId="1632" builtinId="9" hidden="1"/>
    <cellStyle name="Hiperlink Visitado" xfId="1633" builtinId="9" hidden="1"/>
    <cellStyle name="Hiperlink Visitado" xfId="1634" builtinId="9" hidden="1"/>
    <cellStyle name="Hiperlink Visitado" xfId="1635" builtinId="9" hidden="1"/>
    <cellStyle name="Hiperlink Visitado" xfId="1636" builtinId="9" hidden="1"/>
    <cellStyle name="Hiperlink Visitado" xfId="1637" builtinId="9" hidden="1"/>
    <cellStyle name="Hiperlink Visitado" xfId="1638" builtinId="9" hidden="1"/>
    <cellStyle name="Hiperlink Visitado" xfId="1639" builtinId="9" hidden="1"/>
    <cellStyle name="Hiperlink Visitado" xfId="1640" builtinId="9" hidden="1"/>
    <cellStyle name="Hiperlink Visitado" xfId="1641" builtinId="9" hidden="1"/>
    <cellStyle name="Hiperlink Visitado" xfId="1642" builtinId="9" hidden="1"/>
    <cellStyle name="Hiperlink Visitado" xfId="1643" builtinId="9" hidden="1"/>
    <cellStyle name="Hiperlink Visitado" xfId="1644" builtinId="9" hidden="1"/>
    <cellStyle name="Hiperlink Visitado" xfId="1645" builtinId="9" hidden="1"/>
    <cellStyle name="Hiperlink Visitado" xfId="1646" builtinId="9" hidden="1"/>
    <cellStyle name="Hiperlink Visitado" xfId="1647" builtinId="9" hidden="1"/>
    <cellStyle name="Hiperlink Visitado" xfId="1648" builtinId="9" hidden="1"/>
    <cellStyle name="Hiperlink Visitado" xfId="1649" builtinId="9" hidden="1"/>
    <cellStyle name="Hiperlink Visitado" xfId="1650" builtinId="9" hidden="1"/>
    <cellStyle name="Hiperlink Visitado" xfId="1651" builtinId="9" hidden="1"/>
    <cellStyle name="Hiperlink Visitado" xfId="1652" builtinId="9" hidden="1"/>
    <cellStyle name="Hiperlink Visitado" xfId="1653" builtinId="9" hidden="1"/>
    <cellStyle name="Hiperlink Visitado" xfId="1654" builtinId="9" hidden="1"/>
    <cellStyle name="Hiperlink Visitado" xfId="1655" builtinId="9" hidden="1"/>
    <cellStyle name="Hiperlink Visitado" xfId="1656" builtinId="9" hidden="1"/>
    <cellStyle name="Hiperlink Visitado" xfId="1657" builtinId="9" hidden="1"/>
    <cellStyle name="Hiperlink Visitado" xfId="1658" builtinId="9" hidden="1"/>
    <cellStyle name="Hiperlink Visitado" xfId="1659" builtinId="9" hidden="1"/>
    <cellStyle name="Hiperlink Visitado" xfId="1660" builtinId="9" hidden="1"/>
    <cellStyle name="Hiperlink Visitado" xfId="1661" builtinId="9" hidden="1"/>
    <cellStyle name="Hiperlink Visitado" xfId="1662" builtinId="9" hidden="1"/>
    <cellStyle name="Hiperlink Visitado" xfId="1663" builtinId="9" hidden="1"/>
    <cellStyle name="Hiperlink Visitado" xfId="1664" builtinId="9" hidden="1"/>
    <cellStyle name="Hiperlink Visitado" xfId="1665" builtinId="9" hidden="1"/>
    <cellStyle name="Hiperlink Visitado" xfId="1666" builtinId="9" hidden="1"/>
    <cellStyle name="Hiperlink Visitado" xfId="1667" builtinId="9" hidden="1"/>
    <cellStyle name="Hiperlink Visitado" xfId="1668" builtinId="9" hidden="1"/>
    <cellStyle name="Hiperlink Visitado" xfId="1669" builtinId="9" hidden="1"/>
    <cellStyle name="Hiperlink Visitado" xfId="1670" builtinId="9" hidden="1"/>
    <cellStyle name="Hiperlink Visitado" xfId="1671" builtinId="9" hidden="1"/>
    <cellStyle name="Hiperlink Visitado" xfId="1672" builtinId="9" hidden="1"/>
    <cellStyle name="Hiperlink Visitado" xfId="1673" builtinId="9" hidden="1"/>
    <cellStyle name="Hiperlink Visitado" xfId="1674" builtinId="9" hidden="1"/>
    <cellStyle name="Hiperlink Visitado" xfId="1675" builtinId="9" hidden="1"/>
    <cellStyle name="Hiperlink Visitado" xfId="1676" builtinId="9" hidden="1"/>
    <cellStyle name="Hiperlink Visitado" xfId="1677" builtinId="9" hidden="1"/>
    <cellStyle name="Hiperlink Visitado" xfId="1678" builtinId="9" hidden="1"/>
    <cellStyle name="Hiperlink Visitado" xfId="1679" builtinId="9" hidden="1"/>
    <cellStyle name="Hiperlink Visitado" xfId="1680" builtinId="9" hidden="1"/>
    <cellStyle name="Hiperlink Visitado" xfId="1681" builtinId="9" hidden="1"/>
    <cellStyle name="Hiperlink Visitado" xfId="1682" builtinId="9" hidden="1"/>
    <cellStyle name="Hiperlink Visitado" xfId="1683" builtinId="9" hidden="1"/>
    <cellStyle name="Hiperlink Visitado" xfId="1684" builtinId="9" hidden="1"/>
    <cellStyle name="Hiperlink Visitado" xfId="1685" builtinId="9" hidden="1"/>
    <cellStyle name="Hiperlink Visitado" xfId="1686" builtinId="9" hidden="1"/>
    <cellStyle name="Hiperlink Visitado" xfId="1687" builtinId="9" hidden="1"/>
    <cellStyle name="Hiperlink Visitado" xfId="1688" builtinId="9" hidden="1"/>
    <cellStyle name="Hiperlink Visitado" xfId="1689" builtinId="9" hidden="1"/>
    <cellStyle name="Hiperlink Visitado" xfId="1690" builtinId="9" hidden="1"/>
    <cellStyle name="Hiperlink Visitado" xfId="1691" builtinId="9" hidden="1"/>
    <cellStyle name="Hiperlink Visitado" xfId="1692" builtinId="9" hidden="1"/>
    <cellStyle name="Hiperlink Visitado" xfId="1693" builtinId="9" hidden="1"/>
    <cellStyle name="Hiperlink Visitado" xfId="1694" builtinId="9" hidden="1"/>
    <cellStyle name="Hiperlink Visitado" xfId="1695" builtinId="9" hidden="1"/>
    <cellStyle name="Hiperlink Visitado" xfId="1696" builtinId="9" hidden="1"/>
    <cellStyle name="Hiperlink Visitado" xfId="1697" builtinId="9" hidden="1"/>
    <cellStyle name="Hiperlink Visitado" xfId="1698" builtinId="9" hidden="1"/>
    <cellStyle name="Hiperlink Visitado" xfId="1699" builtinId="9" hidden="1"/>
    <cellStyle name="Hiperlink Visitado" xfId="1700" builtinId="9" hidden="1"/>
    <cellStyle name="Hiperlink Visitado" xfId="1701" builtinId="9" hidden="1"/>
    <cellStyle name="Hiperlink Visitado" xfId="1702" builtinId="9" hidden="1"/>
    <cellStyle name="Hiperlink Visitado" xfId="1703" builtinId="9" hidden="1"/>
    <cellStyle name="Hiperlink Visitado" xfId="1704" builtinId="9" hidden="1"/>
    <cellStyle name="Hiperlink Visitado" xfId="1705" builtinId="9" hidden="1"/>
    <cellStyle name="Hiperlink Visitado" xfId="1706" builtinId="9" hidden="1"/>
    <cellStyle name="Hiperlink Visitado" xfId="1707" builtinId="9" hidden="1"/>
    <cellStyle name="Hiperlink Visitado" xfId="1708" builtinId="9" hidden="1"/>
    <cellStyle name="Hiperlink Visitado" xfId="1709" builtinId="9" hidden="1"/>
    <cellStyle name="Hiperlink Visitado" xfId="1710" builtinId="9" hidden="1"/>
    <cellStyle name="Hiperlink Visitado" xfId="1711" builtinId="9" hidden="1"/>
    <cellStyle name="Hiperlink Visitado" xfId="1712" builtinId="9" hidden="1"/>
    <cellStyle name="Hiperlink Visitado" xfId="1713" builtinId="9" hidden="1"/>
    <cellStyle name="Hiperlink Visitado" xfId="1714" builtinId="9" hidden="1"/>
    <cellStyle name="Hiperlink Visitado" xfId="1715" builtinId="9" hidden="1"/>
    <cellStyle name="Hiperlink Visitado" xfId="1716" builtinId="9" hidden="1"/>
    <cellStyle name="Hiperlink Visitado" xfId="1717" builtinId="9" hidden="1"/>
    <cellStyle name="Hiperlink Visitado" xfId="1718" builtinId="9" hidden="1"/>
    <cellStyle name="Hiperlink Visitado" xfId="1719" builtinId="9" hidden="1"/>
    <cellStyle name="Hiperlink Visitado" xfId="1720" builtinId="9" hidden="1"/>
    <cellStyle name="Hiperlink Visitado" xfId="1721" builtinId="9" hidden="1"/>
    <cellStyle name="Hiperlink Visitado" xfId="1722" builtinId="9" hidden="1"/>
    <cellStyle name="Hiperlink Visitado" xfId="1723" builtinId="9" hidden="1"/>
    <cellStyle name="Hiperlink Visitado" xfId="1724" builtinId="9" hidden="1"/>
    <cellStyle name="Hiperlink Visitado" xfId="1725" builtinId="9" hidden="1"/>
    <cellStyle name="Hiperlink Visitado" xfId="1726" builtinId="9" hidden="1"/>
    <cellStyle name="Hiperlink Visitado" xfId="1727" builtinId="9" hidden="1"/>
    <cellStyle name="Hiperlink Visitado" xfId="1728" builtinId="9" hidden="1"/>
    <cellStyle name="Hiperlink Visitado" xfId="1729" builtinId="9" hidden="1"/>
    <cellStyle name="Hiperlink Visitado" xfId="1730" builtinId="9" hidden="1"/>
    <cellStyle name="Hiperlink Visitado" xfId="1731" builtinId="9" hidden="1"/>
    <cellStyle name="Hiperlink Visitado" xfId="1732" builtinId="9" hidden="1"/>
    <cellStyle name="Hiperlink Visitado" xfId="1733" builtinId="9" hidden="1"/>
    <cellStyle name="Hiperlink Visitado" xfId="1734" builtinId="9" hidden="1"/>
    <cellStyle name="Hiperlink Visitado" xfId="1735" builtinId="9" hidden="1"/>
    <cellStyle name="Hiperlink Visitado" xfId="1736" builtinId="9" hidden="1"/>
    <cellStyle name="Hiperlink Visitado" xfId="1737" builtinId="9" hidden="1"/>
    <cellStyle name="Hiperlink Visitado" xfId="1738" builtinId="9" hidden="1"/>
    <cellStyle name="Hiperlink Visitado" xfId="1739" builtinId="9" hidden="1"/>
    <cellStyle name="Hiperlink Visitado" xfId="1740" builtinId="9" hidden="1"/>
    <cellStyle name="Hiperlink Visitado" xfId="1741" builtinId="9" hidden="1"/>
    <cellStyle name="Hiperlink Visitado" xfId="1742" builtinId="9" hidden="1"/>
    <cellStyle name="Hiperlink Visitado" xfId="1743" builtinId="9" hidden="1"/>
    <cellStyle name="Hiperlink Visitado" xfId="1744" builtinId="9" hidden="1"/>
    <cellStyle name="Hiperlink Visitado" xfId="1745" builtinId="9" hidden="1"/>
    <cellStyle name="Hiperlink Visitado" xfId="1746" builtinId="9" hidden="1"/>
    <cellStyle name="Hiperlink Visitado" xfId="1747" builtinId="9" hidden="1"/>
    <cellStyle name="Hiperlink Visitado" xfId="1748" builtinId="9" hidden="1"/>
    <cellStyle name="Hiperlink Visitado" xfId="1749" builtinId="9" hidden="1"/>
    <cellStyle name="Hiperlink Visitado" xfId="1750" builtinId="9" hidden="1"/>
    <cellStyle name="Hiperlink Visitado" xfId="1751" builtinId="9" hidden="1"/>
    <cellStyle name="Hiperlink Visitado" xfId="1752" builtinId="9" hidden="1"/>
    <cellStyle name="Hiperlink Visitado" xfId="1753" builtinId="9" hidden="1"/>
    <cellStyle name="Hiperlink Visitado" xfId="1754" builtinId="9" hidden="1"/>
    <cellStyle name="Hiperlink Visitado" xfId="1755" builtinId="9" hidden="1"/>
    <cellStyle name="Hiperlink Visitado" xfId="1756" builtinId="9" hidden="1"/>
    <cellStyle name="Hiperlink Visitado" xfId="1757" builtinId="9" hidden="1"/>
    <cellStyle name="Hiperlink Visitado" xfId="1758" builtinId="9" hidden="1"/>
    <cellStyle name="Hiperlink Visitado" xfId="1759" builtinId="9" hidden="1"/>
    <cellStyle name="Hiperlink Visitado" xfId="1760" builtinId="9" hidden="1"/>
    <cellStyle name="Hiperlink Visitado" xfId="1761" builtinId="9" hidden="1"/>
    <cellStyle name="Hiperlink Visitado" xfId="1762" builtinId="9" hidden="1"/>
    <cellStyle name="Hiperlink Visitado" xfId="1763" builtinId="9" hidden="1"/>
    <cellStyle name="Hiperlink Visitado" xfId="1764" builtinId="9" hidden="1"/>
    <cellStyle name="Hiperlink Visitado" xfId="1765" builtinId="9" hidden="1"/>
    <cellStyle name="Hiperlink Visitado" xfId="1766" builtinId="9" hidden="1"/>
    <cellStyle name="Hiperlink Visitado" xfId="1767" builtinId="9" hidden="1"/>
    <cellStyle name="Hiperlink Visitado" xfId="1768" builtinId="9" hidden="1"/>
    <cellStyle name="Hiperlink Visitado" xfId="1769" builtinId="9" hidden="1"/>
    <cellStyle name="Hiperlink Visitado" xfId="1770" builtinId="9" hidden="1"/>
    <cellStyle name="Hiperlink Visitado" xfId="1771" builtinId="9" hidden="1"/>
    <cellStyle name="Hiperlink Visitado" xfId="1772" builtinId="9" hidden="1"/>
    <cellStyle name="Hiperlink Visitado" xfId="1773" builtinId="9" hidden="1"/>
    <cellStyle name="Hiperlink Visitado" xfId="1774" builtinId="9" hidden="1"/>
    <cellStyle name="Hiperlink Visitado" xfId="1775" builtinId="9" hidden="1"/>
    <cellStyle name="Hiperlink Visitado" xfId="1776" builtinId="9" hidden="1"/>
    <cellStyle name="Hiperlink Visitado" xfId="1777" builtinId="9" hidden="1"/>
    <cellStyle name="Hiperlink Visitado" xfId="1778" builtinId="9" hidden="1"/>
    <cellStyle name="Hiperlink Visitado" xfId="1779" builtinId="9" hidden="1"/>
    <cellStyle name="Hiperlink Visitado" xfId="1780" builtinId="9" hidden="1"/>
    <cellStyle name="Hiperlink Visitado" xfId="1781" builtinId="9" hidden="1"/>
    <cellStyle name="Hiperlink Visitado" xfId="1782" builtinId="9" hidden="1"/>
    <cellStyle name="Hiperlink Visitado" xfId="1783" builtinId="9" hidden="1"/>
    <cellStyle name="Hiperlink Visitado" xfId="1784" builtinId="9" hidden="1"/>
    <cellStyle name="Hiperlink Visitado" xfId="1785" builtinId="9" hidden="1"/>
    <cellStyle name="Hiperlink Visitado" xfId="1786" builtinId="9" hidden="1"/>
    <cellStyle name="Hiperlink Visitado" xfId="1787" builtinId="9" hidden="1"/>
    <cellStyle name="Hiperlink Visitado" xfId="1788" builtinId="9" hidden="1"/>
    <cellStyle name="Hiperlink Visitado" xfId="1789" builtinId="9" hidden="1"/>
    <cellStyle name="Hiperlink Visitado" xfId="1790" builtinId="9" hidden="1"/>
    <cellStyle name="Hiperlink Visitado" xfId="1791" builtinId="9" hidden="1"/>
    <cellStyle name="Hiperlink Visitado" xfId="1792" builtinId="9" hidden="1"/>
    <cellStyle name="Hiperlink Visitado" xfId="1793" builtinId="9" hidden="1"/>
    <cellStyle name="Hiperlink Visitado" xfId="1794" builtinId="9" hidden="1"/>
    <cellStyle name="Hiperlink Visitado" xfId="1795" builtinId="9" hidden="1"/>
    <cellStyle name="Hiperlink Visitado" xfId="1796" builtinId="9" hidden="1"/>
    <cellStyle name="Hiperlink Visitado" xfId="1797" builtinId="9" hidden="1"/>
    <cellStyle name="Hiperlink Visitado" xfId="1798" builtinId="9" hidden="1"/>
    <cellStyle name="Hiperlink Visitado" xfId="1799" builtinId="9" hidden="1"/>
    <cellStyle name="Hiperlink Visitado" xfId="1800" builtinId="9" hidden="1"/>
    <cellStyle name="Hiperlink Visitado" xfId="1801" builtinId="9" hidden="1"/>
    <cellStyle name="Hiperlink Visitado" xfId="1802" builtinId="9" hidden="1"/>
    <cellStyle name="Hiperlink Visitado" xfId="1803" builtinId="9" hidden="1"/>
    <cellStyle name="Hiperlink Visitado" xfId="1804" builtinId="9" hidden="1"/>
    <cellStyle name="Hiperlink Visitado" xfId="1805" builtinId="9" hidden="1"/>
    <cellStyle name="Hiperlink Visitado" xfId="1806" builtinId="9" hidden="1"/>
    <cellStyle name="Hiperlink Visitado" xfId="1807" builtinId="9" hidden="1"/>
    <cellStyle name="Hiperlink Visitado" xfId="1808" builtinId="9" hidden="1"/>
    <cellStyle name="Hiperlink Visitado" xfId="1809" builtinId="9" hidden="1"/>
    <cellStyle name="Hiperlink Visitado" xfId="1810" builtinId="9" hidden="1"/>
    <cellStyle name="Hiperlink Visitado" xfId="1811" builtinId="9" hidden="1"/>
    <cellStyle name="Hiperlink Visitado" xfId="1812" builtinId="9" hidden="1"/>
    <cellStyle name="Hiperlink Visitado" xfId="1813" builtinId="9" hidden="1"/>
    <cellStyle name="Hiperlink Visitado" xfId="1814" builtinId="9" hidden="1"/>
    <cellStyle name="Hiperlink Visitado" xfId="1815" builtinId="9" hidden="1"/>
    <cellStyle name="Hiperlink Visitado" xfId="1816" builtinId="9" hidden="1"/>
    <cellStyle name="Hiperlink Visitado" xfId="1817" builtinId="9" hidden="1"/>
    <cellStyle name="Hiperlink Visitado" xfId="1818" builtinId="9" hidden="1"/>
    <cellStyle name="Hiperlink Visitado" xfId="1819" builtinId="9" hidden="1"/>
    <cellStyle name="Hiperlink Visitado" xfId="1820" builtinId="9" hidden="1"/>
    <cellStyle name="Hiperlink Visitado" xfId="1821" builtinId="9" hidden="1"/>
    <cellStyle name="Hiperlink Visitado" xfId="1822" builtinId="9" hidden="1"/>
    <cellStyle name="Hiperlink Visitado" xfId="1823" builtinId="9" hidden="1"/>
    <cellStyle name="Hiperlink Visitado" xfId="1824" builtinId="9" hidden="1"/>
    <cellStyle name="Hiperlink Visitado" xfId="1825" builtinId="9" hidden="1"/>
    <cellStyle name="Hiperlink Visitado" xfId="1826" builtinId="9" hidden="1"/>
    <cellStyle name="Hiperlink Visitado" xfId="1827" builtinId="9" hidden="1"/>
    <cellStyle name="Hiperlink Visitado" xfId="1828" builtinId="9" hidden="1"/>
    <cellStyle name="Hiperlink Visitado" xfId="1829" builtinId="9" hidden="1"/>
    <cellStyle name="Hiperlink Visitado" xfId="1830" builtinId="9" hidden="1"/>
    <cellStyle name="Hiperlink Visitado" xfId="1831" builtinId="9" hidden="1"/>
    <cellStyle name="Hiperlink Visitado" xfId="1832" builtinId="9" hidden="1"/>
    <cellStyle name="Hiperlink Visitado" xfId="1833" builtinId="9" hidden="1"/>
    <cellStyle name="Hiperlink Visitado" xfId="1834" builtinId="9" hidden="1"/>
    <cellStyle name="Hiperlink Visitado" xfId="1835" builtinId="9" hidden="1"/>
    <cellStyle name="Hiperlink Visitado" xfId="1836" builtinId="9" hidden="1"/>
    <cellStyle name="Hiperlink Visitado" xfId="1837" builtinId="9" hidden="1"/>
    <cellStyle name="Hiperlink Visitado" xfId="1838" builtinId="9" hidden="1"/>
    <cellStyle name="Hiperlink Visitado" xfId="1839" builtinId="9" hidden="1"/>
    <cellStyle name="Hiperlink Visitado" xfId="1840" builtinId="9" hidden="1"/>
    <cellStyle name="Hiperlink Visitado" xfId="1841" builtinId="9" hidden="1"/>
    <cellStyle name="Hiperlink Visitado" xfId="1842" builtinId="9" hidden="1"/>
    <cellStyle name="Hiperlink Visitado" xfId="1843" builtinId="9" hidden="1"/>
    <cellStyle name="Hiperlink Visitado" xfId="1844" builtinId="9" hidden="1"/>
    <cellStyle name="Hiperlink Visitado" xfId="1845" builtinId="9" hidden="1"/>
    <cellStyle name="Hiperlink Visitado" xfId="1846" builtinId="9" hidden="1"/>
    <cellStyle name="Hiperlink Visitado" xfId="1847" builtinId="9" hidden="1"/>
    <cellStyle name="Hiperlink Visitado" xfId="1848" builtinId="9" hidden="1"/>
    <cellStyle name="Hiperlink Visitado" xfId="1849" builtinId="9" hidden="1"/>
    <cellStyle name="Hiperlink Visitado" xfId="1850" builtinId="9" hidden="1"/>
    <cellStyle name="Hiperlink Visitado" xfId="1851" builtinId="9" hidden="1"/>
    <cellStyle name="Hiperlink Visitado" xfId="1852" builtinId="9" hidden="1"/>
    <cellStyle name="Hiperlink Visitado" xfId="1853" builtinId="9" hidden="1"/>
    <cellStyle name="Hiperlink Visitado" xfId="1854" builtinId="9" hidden="1"/>
    <cellStyle name="Hiperlink Visitado" xfId="1855" builtinId="9" hidden="1"/>
    <cellStyle name="Hiperlink Visitado" xfId="1856" builtinId="9" hidden="1"/>
    <cellStyle name="Hiperlink Visitado" xfId="1857" builtinId="9" hidden="1"/>
    <cellStyle name="Hiperlink Visitado" xfId="1858" builtinId="9" hidden="1"/>
    <cellStyle name="Hiperlink Visitado" xfId="1859" builtinId="9" hidden="1"/>
    <cellStyle name="Hiperlink Visitado" xfId="1860" builtinId="9" hidden="1"/>
    <cellStyle name="Hiperlink Visitado" xfId="1861" builtinId="9" hidden="1"/>
    <cellStyle name="Hiperlink Visitado" xfId="1862" builtinId="9" hidden="1"/>
    <cellStyle name="Hiperlink Visitado" xfId="1863" builtinId="9" hidden="1"/>
    <cellStyle name="Hiperlink Visitado" xfId="1864" builtinId="9" hidden="1"/>
    <cellStyle name="Hiperlink Visitado" xfId="1865" builtinId="9" hidden="1"/>
    <cellStyle name="Hiperlink Visitado" xfId="1866" builtinId="9" hidden="1"/>
    <cellStyle name="Hiperlink Visitado" xfId="1867" builtinId="9" hidden="1"/>
    <cellStyle name="Hiperlink Visitado" xfId="1868" builtinId="9" hidden="1"/>
    <cellStyle name="Hiperlink Visitado" xfId="1869" builtinId="9" hidden="1"/>
    <cellStyle name="Hiperlink Visitado" xfId="1870" builtinId="9" hidden="1"/>
    <cellStyle name="Hiperlink Visitado" xfId="1871" builtinId="9" hidden="1"/>
    <cellStyle name="Hiperlink Visitado" xfId="1872" builtinId="9" hidden="1"/>
    <cellStyle name="Hiperlink Visitado" xfId="1873" builtinId="9" hidden="1"/>
    <cellStyle name="Hiperlink Visitado" xfId="1874" builtinId="9" hidden="1"/>
    <cellStyle name="Hiperlink Visitado" xfId="1875" builtinId="9" hidden="1"/>
    <cellStyle name="Hiperlink Visitado" xfId="1876" builtinId="9" hidden="1"/>
    <cellStyle name="Hiperlink Visitado" xfId="1877" builtinId="9" hidden="1"/>
    <cellStyle name="Hiperlink Visitado" xfId="1878" builtinId="9" hidden="1"/>
    <cellStyle name="Hiperlink Visitado" xfId="1879" builtinId="9" hidden="1"/>
    <cellStyle name="Hiperlink Visitado" xfId="1880" builtinId="9" hidden="1"/>
    <cellStyle name="Hiperlink Visitado" xfId="1881" builtinId="9" hidden="1"/>
    <cellStyle name="Hiperlink Visitado" xfId="1882" builtinId="9" hidden="1"/>
    <cellStyle name="Hiperlink Visitado" xfId="1883" builtinId="9" hidden="1"/>
    <cellStyle name="Hiperlink Visitado" xfId="1884" builtinId="9" hidden="1"/>
    <cellStyle name="Hiperlink Visitado" xfId="1885" builtinId="9" hidden="1"/>
    <cellStyle name="Hiperlink Visitado" xfId="1886" builtinId="9" hidden="1"/>
    <cellStyle name="Hiperlink Visitado" xfId="1887" builtinId="9" hidden="1"/>
    <cellStyle name="Hiperlink Visitado" xfId="1888" builtinId="9" hidden="1"/>
    <cellStyle name="Hiperlink Visitado" xfId="1889" builtinId="9" hidden="1"/>
    <cellStyle name="Hiperlink Visitado" xfId="1890" builtinId="9" hidden="1"/>
    <cellStyle name="Hiperlink Visitado" xfId="1891" builtinId="9" hidden="1"/>
    <cellStyle name="Hiperlink Visitado" xfId="1892" builtinId="9" hidden="1"/>
    <cellStyle name="Hiperlink Visitado" xfId="1893" builtinId="9" hidden="1"/>
    <cellStyle name="Hiperlink Visitado" xfId="1894" builtinId="9" hidden="1"/>
    <cellStyle name="Hiperlink Visitado" xfId="1895" builtinId="9" hidden="1"/>
    <cellStyle name="Hiperlink Visitado" xfId="1896" builtinId="9" hidden="1"/>
    <cellStyle name="Hiperlink Visitado" xfId="1897" builtinId="9" hidden="1"/>
    <cellStyle name="Hiperlink Visitado" xfId="1898" builtinId="9" hidden="1"/>
    <cellStyle name="Hiperlink Visitado" xfId="1899" builtinId="9" hidden="1"/>
    <cellStyle name="Hiperlink Visitado" xfId="1900" builtinId="9" hidden="1"/>
    <cellStyle name="Hiperlink Visitado" xfId="1901" builtinId="9" hidden="1"/>
    <cellStyle name="Hiperlink Visitado" xfId="1902" builtinId="9" hidden="1"/>
    <cellStyle name="Hiperlink Visitado" xfId="1903" builtinId="9" hidden="1"/>
    <cellStyle name="Hiperlink Visitado" xfId="1904" builtinId="9" hidden="1"/>
    <cellStyle name="Hiperlink Visitado" xfId="1905" builtinId="9" hidden="1"/>
    <cellStyle name="Hiperlink Visitado" xfId="1906" builtinId="9" hidden="1"/>
    <cellStyle name="Hiperlink Visitado" xfId="1907" builtinId="9" hidden="1"/>
    <cellStyle name="Hiperlink Visitado" xfId="1908" builtinId="9" hidden="1"/>
    <cellStyle name="Hiperlink Visitado" xfId="1909" builtinId="9" hidden="1"/>
    <cellStyle name="Hiperlink Visitado" xfId="1910" builtinId="9" hidden="1"/>
    <cellStyle name="Hiperlink Visitado" xfId="1911" builtinId="9" hidden="1"/>
    <cellStyle name="Hiperlink Visitado" xfId="1912" builtinId="9" hidden="1"/>
    <cellStyle name="Hiperlink Visitado" xfId="1913" builtinId="9" hidden="1"/>
    <cellStyle name="Hiperlink Visitado" xfId="1914" builtinId="9" hidden="1"/>
    <cellStyle name="Hiperlink Visitado" xfId="1915" builtinId="9" hidden="1"/>
    <cellStyle name="Hiperlink Visitado" xfId="1916" builtinId="9" hidden="1"/>
    <cellStyle name="Hiperlink Visitado" xfId="1917" builtinId="9" hidden="1"/>
    <cellStyle name="Hiperlink Visitado" xfId="1918" builtinId="9" hidden="1"/>
    <cellStyle name="Hiperlink Visitado" xfId="1919" builtinId="9" hidden="1"/>
    <cellStyle name="Hiperlink Visitado" xfId="1920" builtinId="9" hidden="1"/>
    <cellStyle name="Hiperlink Visitado" xfId="1921" builtinId="9" hidden="1"/>
    <cellStyle name="Hiperlink Visitado" xfId="1922" builtinId="9" hidden="1"/>
    <cellStyle name="Hiperlink Visitado" xfId="1923" builtinId="9" hidden="1"/>
    <cellStyle name="Hiperlink Visitado" xfId="1924" builtinId="9" hidden="1"/>
    <cellStyle name="Hiperlink Visitado" xfId="1925" builtinId="9" hidden="1"/>
    <cellStyle name="Hiperlink Visitado" xfId="1926" builtinId="9" hidden="1"/>
    <cellStyle name="Hiperlink Visitado" xfId="1927" builtinId="9" hidden="1"/>
    <cellStyle name="Hiperlink Visitado" xfId="1928" builtinId="9" hidden="1"/>
    <cellStyle name="Hiperlink Visitado" xfId="1929" builtinId="9" hidden="1"/>
    <cellStyle name="Hiperlink Visitado" xfId="1930" builtinId="9" hidden="1"/>
    <cellStyle name="Hiperlink Visitado" xfId="1931" builtinId="9" hidden="1"/>
    <cellStyle name="Hiperlink Visitado" xfId="1932" builtinId="9" hidden="1"/>
    <cellStyle name="Hiperlink Visitado" xfId="1933" builtinId="9" hidden="1"/>
    <cellStyle name="Hiperlink Visitado" xfId="1934" builtinId="9" hidden="1"/>
    <cellStyle name="Hiperlink Visitado" xfId="1935" builtinId="9" hidden="1"/>
    <cellStyle name="Hiperlink Visitado" xfId="1936" builtinId="9" hidden="1"/>
    <cellStyle name="Hiperlink Visitado" xfId="1937" builtinId="9" hidden="1"/>
    <cellStyle name="Hiperlink Visitado" xfId="1938" builtinId="9" hidden="1"/>
    <cellStyle name="Hiperlink Visitado" xfId="1939" builtinId="9" hidden="1"/>
    <cellStyle name="Hiperlink Visitado" xfId="1940" builtinId="9" hidden="1"/>
    <cellStyle name="Hiperlink Visitado" xfId="1941" builtinId="9" hidden="1"/>
    <cellStyle name="Hiperlink Visitado" xfId="1942" builtinId="9" hidden="1"/>
    <cellStyle name="Hiperlink Visitado" xfId="1943" builtinId="9" hidden="1"/>
    <cellStyle name="Hiperlink Visitado" xfId="1944" builtinId="9" hidden="1"/>
    <cellStyle name="Hiperlink Visitado" xfId="1945" builtinId="9" hidden="1"/>
    <cellStyle name="Hiperlink Visitado" xfId="1946" builtinId="9" hidden="1"/>
    <cellStyle name="Hiperlink Visitado" xfId="1947" builtinId="9" hidden="1"/>
    <cellStyle name="Hiperlink Visitado" xfId="1948" builtinId="9" hidden="1"/>
    <cellStyle name="Hiperlink Visitado" xfId="1949" builtinId="9" hidden="1"/>
    <cellStyle name="Hiperlink Visitado" xfId="1950" builtinId="9" hidden="1"/>
    <cellStyle name="Hiperlink Visitado" xfId="1951" builtinId="9" hidden="1"/>
    <cellStyle name="Hiperlink Visitado" xfId="1952" builtinId="9" hidden="1"/>
    <cellStyle name="Hiperlink Visitado" xfId="1953" builtinId="9" hidden="1"/>
    <cellStyle name="Hiperlink Visitado" xfId="1954" builtinId="9" hidden="1"/>
    <cellStyle name="Hiperlink Visitado" xfId="1955" builtinId="9" hidden="1"/>
    <cellStyle name="Hiperlink Visitado" xfId="1956" builtinId="9" hidden="1"/>
    <cellStyle name="Hiperlink Visitado" xfId="1957" builtinId="9" hidden="1"/>
    <cellStyle name="Hiperlink Visitado" xfId="1958" builtinId="9" hidden="1"/>
    <cellStyle name="Hiperlink Visitado" xfId="1959" builtinId="9" hidden="1"/>
    <cellStyle name="Hiperlink Visitado" xfId="1960" builtinId="9" hidden="1"/>
    <cellStyle name="Hiperlink Visitado" xfId="1961" builtinId="9" hidden="1"/>
    <cellStyle name="Hiperlink Visitado" xfId="1962" builtinId="9" hidden="1"/>
    <cellStyle name="Hiperlink Visitado" xfId="1963" builtinId="9" hidden="1"/>
    <cellStyle name="Hiperlink Visitado" xfId="1964" builtinId="9" hidden="1"/>
    <cellStyle name="Hiperlink Visitado" xfId="1965" builtinId="9" hidden="1"/>
    <cellStyle name="Hiperlink Visitado" xfId="1966" builtinId="9" hidden="1"/>
    <cellStyle name="Hiperlink Visitado" xfId="1967" builtinId="9" hidden="1"/>
    <cellStyle name="Hiperlink Visitado" xfId="1968" builtinId="9" hidden="1"/>
    <cellStyle name="Hiperlink Visitado" xfId="1969" builtinId="9" hidden="1"/>
    <cellStyle name="Hiperlink Visitado" xfId="1970" builtinId="9" hidden="1"/>
    <cellStyle name="Hiperlink Visitado" xfId="1971" builtinId="9" hidden="1"/>
    <cellStyle name="Hiperlink Visitado" xfId="1972" builtinId="9" hidden="1"/>
    <cellStyle name="Hiperlink Visitado" xfId="1973" builtinId="9" hidden="1"/>
    <cellStyle name="Hiperlink Visitado" xfId="1974" builtinId="9" hidden="1"/>
    <cellStyle name="Hiperlink Visitado" xfId="1975" builtinId="9" hidden="1"/>
    <cellStyle name="Hiperlink Visitado" xfId="1976" builtinId="9" hidden="1"/>
    <cellStyle name="Hiperlink Visitado" xfId="1977" builtinId="9" hidden="1"/>
    <cellStyle name="Hiperlink Visitado" xfId="1978" builtinId="9" hidden="1"/>
    <cellStyle name="Hiperlink Visitado" xfId="1979" builtinId="9" hidden="1"/>
    <cellStyle name="Hiperlink Visitado" xfId="1980" builtinId="9" hidden="1"/>
    <cellStyle name="Hiperlink Visitado" xfId="1981" builtinId="9" hidden="1"/>
    <cellStyle name="Hiperlink Visitado" xfId="1982" builtinId="9" hidden="1"/>
    <cellStyle name="Hiperlink Visitado" xfId="1983" builtinId="9" hidden="1"/>
    <cellStyle name="Hiperlink Visitado" xfId="1984" builtinId="9" hidden="1"/>
    <cellStyle name="Hiperlink Visitado" xfId="1985" builtinId="9" hidden="1"/>
    <cellStyle name="Hiperlink Visitado" xfId="1986" builtinId="9" hidden="1"/>
    <cellStyle name="Hiperlink Visitado" xfId="1987" builtinId="9" hidden="1"/>
    <cellStyle name="Hiperlink Visitado" xfId="1988" builtinId="9" hidden="1"/>
    <cellStyle name="Hiperlink Visitado" xfId="1989" builtinId="9" hidden="1"/>
    <cellStyle name="Hiperlink Visitado" xfId="1990" builtinId="9" hidden="1"/>
    <cellStyle name="Hiperlink Visitado" xfId="1991" builtinId="9" hidden="1"/>
    <cellStyle name="Hiperlink Visitado" xfId="1992" builtinId="9" hidden="1"/>
    <cellStyle name="Hiperlink Visitado" xfId="1993" builtinId="9" hidden="1"/>
    <cellStyle name="Hiperlink Visitado" xfId="1994" builtinId="9" hidden="1"/>
    <cellStyle name="Hiperlink Visitado" xfId="1995" builtinId="9" hidden="1"/>
    <cellStyle name="Hiperlink Visitado" xfId="1996" builtinId="9" hidden="1"/>
    <cellStyle name="Hiperlink Visitado" xfId="1997" builtinId="9" hidden="1"/>
    <cellStyle name="Hiperlink Visitado" xfId="1998" builtinId="9" hidden="1"/>
    <cellStyle name="Hiperlink Visitado" xfId="1999" builtinId="9" hidden="1"/>
    <cellStyle name="Hiperlink Visitado" xfId="2000" builtinId="9" hidden="1"/>
    <cellStyle name="Hiperlink Visitado" xfId="2001" builtinId="9" hidden="1"/>
    <cellStyle name="Hiperlink Visitado" xfId="2002" builtinId="9" hidden="1"/>
    <cellStyle name="Hiperlink Visitado" xfId="2003" builtinId="9" hidden="1"/>
    <cellStyle name="Hiperlink Visitado" xfId="2004" builtinId="9" hidden="1"/>
    <cellStyle name="Hiperlink Visitado" xfId="2005" builtinId="9" hidden="1"/>
    <cellStyle name="Hiperlink Visitado" xfId="2006" builtinId="9" hidden="1"/>
    <cellStyle name="Hiperlink Visitado" xfId="2007" builtinId="9" hidden="1"/>
    <cellStyle name="Hiperlink Visitado" xfId="2008" builtinId="9" hidden="1"/>
    <cellStyle name="Hiperlink Visitado" xfId="2009" builtinId="9" hidden="1"/>
    <cellStyle name="Hiperlink Visitado" xfId="2010" builtinId="9" hidden="1"/>
    <cellStyle name="Hiperlink Visitado" xfId="2011" builtinId="9" hidden="1"/>
    <cellStyle name="Hiperlink Visitado" xfId="2012" builtinId="9" hidden="1"/>
    <cellStyle name="Hiperlink Visitado" xfId="2013" builtinId="9" hidden="1"/>
    <cellStyle name="Hiperlink Visitado" xfId="2014" builtinId="9" hidden="1"/>
    <cellStyle name="Hiperlink Visitado" xfId="2015" builtinId="9" hidden="1"/>
    <cellStyle name="Hiperlink Visitado" xfId="2016" builtinId="9" hidden="1"/>
    <cellStyle name="Hiperlink Visitado" xfId="2017" builtinId="9" hidden="1"/>
    <cellStyle name="Hiperlink Visitado" xfId="2018" builtinId="9" hidden="1"/>
    <cellStyle name="Hiperlink Visitado" xfId="2019" builtinId="9" hidden="1"/>
    <cellStyle name="Hiperlink Visitado" xfId="2020" builtinId="9" hidden="1"/>
    <cellStyle name="Hiperlink Visitado" xfId="2021" builtinId="9" hidden="1"/>
    <cellStyle name="Hiperlink Visitado" xfId="2022" builtinId="9" hidden="1"/>
    <cellStyle name="Hiperlink Visitado" xfId="2023" builtinId="9" hidden="1"/>
    <cellStyle name="Hiperlink Visitado" xfId="2024" builtinId="9" hidden="1"/>
    <cellStyle name="Hiperlink Visitado" xfId="2025" builtinId="9" hidden="1"/>
    <cellStyle name="Hiperlink Visitado" xfId="2026" builtinId="9" hidden="1"/>
    <cellStyle name="Hiperlink Visitado" xfId="2027" builtinId="9" hidden="1"/>
    <cellStyle name="Hiperlink Visitado" xfId="2028" builtinId="9" hidden="1"/>
    <cellStyle name="Hiperlink Visitado" xfId="2029" builtinId="9" hidden="1"/>
    <cellStyle name="Hiperlink Visitado" xfId="2030" builtinId="9" hidden="1"/>
    <cellStyle name="Hiperlink Visitado" xfId="2031" builtinId="9" hidden="1"/>
    <cellStyle name="Hiperlink Visitado" xfId="2032" builtinId="9" hidden="1"/>
    <cellStyle name="Hiperlink Visitado" xfId="2033" builtinId="9" hidden="1"/>
    <cellStyle name="Hiperlink Visitado" xfId="2034" builtinId="9" hidden="1"/>
    <cellStyle name="Hiperlink Visitado" xfId="2035" builtinId="9" hidden="1"/>
    <cellStyle name="Hiperlink Visitado" xfId="2036" builtinId="9" hidden="1"/>
    <cellStyle name="Hiperlink Visitado" xfId="2037" builtinId="9" hidden="1"/>
    <cellStyle name="Hiperlink Visitado" xfId="2038" builtinId="9" hidden="1"/>
    <cellStyle name="Hiperlink Visitado" xfId="2039" builtinId="9" hidden="1"/>
    <cellStyle name="Hiperlink Visitado" xfId="2040" builtinId="9" hidden="1"/>
    <cellStyle name="Hiperlink Visitado" xfId="2041" builtinId="9" hidden="1"/>
    <cellStyle name="Hiperlink Visitado" xfId="2042" builtinId="9" hidden="1"/>
    <cellStyle name="Hiperlink Visitado" xfId="2043" builtinId="9" hidden="1"/>
    <cellStyle name="Hiperlink Visitado" xfId="2044" builtinId="9" hidden="1"/>
    <cellStyle name="Hiperlink Visitado" xfId="2045" builtinId="9" hidden="1"/>
    <cellStyle name="Hiperlink Visitado" xfId="2046" builtinId="9" hidden="1"/>
    <cellStyle name="Hiperlink Visitado" xfId="2047" builtinId="9" hidden="1"/>
    <cellStyle name="Hiperlink Visitado" xfId="2048" builtinId="9" hidden="1"/>
    <cellStyle name="Hiperlink Visitado" xfId="2049" builtinId="9" hidden="1"/>
    <cellStyle name="Hiperlink Visitado" xfId="2050" builtinId="9" hidden="1"/>
    <cellStyle name="Hiperlink Visitado" xfId="2051" builtinId="9" hidden="1"/>
    <cellStyle name="Hiperlink Visitado" xfId="2052" builtinId="9" hidden="1"/>
    <cellStyle name="Hiperlink Visitado" xfId="2053" builtinId="9" hidden="1"/>
    <cellStyle name="Hiperlink Visitado" xfId="2054" builtinId="9" hidden="1"/>
    <cellStyle name="Hiperlink Visitado" xfId="2055" builtinId="9" hidden="1"/>
    <cellStyle name="Hiperlink Visitado" xfId="2056" builtinId="9" hidden="1"/>
    <cellStyle name="Hiperlink Visitado" xfId="2057" builtinId="9" hidden="1"/>
    <cellStyle name="Hiperlink Visitado" xfId="2058" builtinId="9" hidden="1"/>
    <cellStyle name="Hiperlink Visitado" xfId="2059" builtinId="9" hidden="1"/>
    <cellStyle name="Hiperlink Visitado" xfId="2060" builtinId="9" hidden="1"/>
    <cellStyle name="Hiperlink Visitado" xfId="2061" builtinId="9" hidden="1"/>
    <cellStyle name="Hiperlink Visitado" xfId="2062" builtinId="9" hidden="1"/>
    <cellStyle name="Hiperlink Visitado" xfId="2063" builtinId="9" hidden="1"/>
    <cellStyle name="Hiperlink Visitado" xfId="2064" builtinId="9" hidden="1"/>
    <cellStyle name="Hiperlink Visitado" xfId="2065" builtinId="9" hidden="1"/>
    <cellStyle name="Hiperlink Visitado" xfId="2066" builtinId="9" hidden="1"/>
    <cellStyle name="Hiperlink Visitado" xfId="2067" builtinId="9" hidden="1"/>
    <cellStyle name="Hiperlink Visitado" xfId="2068" builtinId="9" hidden="1"/>
    <cellStyle name="Hiperlink Visitado" xfId="2069" builtinId="9" hidden="1"/>
    <cellStyle name="Hiperlink Visitado" xfId="2070" builtinId="9" hidden="1"/>
    <cellStyle name="Hiperlink Visitado" xfId="2071" builtinId="9" hidden="1"/>
    <cellStyle name="Hiperlink Visitado" xfId="2072" builtinId="9" hidden="1"/>
    <cellStyle name="Hiperlink Visitado" xfId="2073" builtinId="9" hidden="1"/>
    <cellStyle name="Hiperlink Visitado" xfId="2074" builtinId="9" hidden="1"/>
    <cellStyle name="Hiperlink Visitado" xfId="2075" builtinId="9" hidden="1"/>
    <cellStyle name="Hiperlink Visitado" xfId="2076" builtinId="9" hidden="1"/>
    <cellStyle name="Hiperlink Visitado" xfId="2077" builtinId="9" hidden="1"/>
    <cellStyle name="Hiperlink Visitado" xfId="2078" builtinId="9" hidden="1"/>
    <cellStyle name="Hiperlink Visitado" xfId="2079" builtinId="9" hidden="1"/>
    <cellStyle name="Hiperlink Visitado" xfId="2080" builtinId="9" hidden="1"/>
    <cellStyle name="Hiperlink Visitado" xfId="2081" builtinId="9" hidden="1"/>
    <cellStyle name="Hiperlink Visitado" xfId="2082" builtinId="9" hidden="1"/>
    <cellStyle name="Hiperlink Visitado" xfId="2083" builtinId="9" hidden="1"/>
    <cellStyle name="Hiperlink Visitado" xfId="2084" builtinId="9" hidden="1"/>
    <cellStyle name="Hiperlink Visitado" xfId="2085" builtinId="9" hidden="1"/>
    <cellStyle name="Hiperlink Visitado" xfId="2086" builtinId="9" hidden="1"/>
    <cellStyle name="Hiperlink Visitado" xfId="2087" builtinId="9" hidden="1"/>
    <cellStyle name="Hiperlink Visitado" xfId="2088" builtinId="9" hidden="1"/>
    <cellStyle name="Hiperlink Visitado" xfId="2089" builtinId="9" hidden="1"/>
    <cellStyle name="Hiperlink Visitado" xfId="2090" builtinId="9" hidden="1"/>
    <cellStyle name="Hiperlink Visitado" xfId="2091" builtinId="9" hidden="1"/>
    <cellStyle name="Hiperlink Visitado" xfId="2092" builtinId="9" hidden="1"/>
    <cellStyle name="Hiperlink Visitado" xfId="2094" builtinId="9" hidden="1"/>
    <cellStyle name="Hiperlink Visitado" xfId="2095" builtinId="9" hidden="1"/>
    <cellStyle name="Hiperlink Visitado" xfId="2096" builtinId="9" hidden="1"/>
    <cellStyle name="Hiperlink Visitado" xfId="2097" builtinId="9" hidden="1"/>
    <cellStyle name="Hiperlink Visitado" xfId="2098" builtinId="9" hidden="1"/>
    <cellStyle name="Hiperlink Visitado" xfId="2099" builtinId="9" hidden="1"/>
    <cellStyle name="Hiperlink Visitado" xfId="2100" builtinId="9" hidden="1"/>
    <cellStyle name="Hiperlink Visitado" xfId="2101" builtinId="9" hidden="1"/>
    <cellStyle name="Hiperlink Visitado" xfId="2102" builtinId="9" hidden="1"/>
    <cellStyle name="Hiperlink Visitado" xfId="2103" builtinId="9" hidden="1"/>
    <cellStyle name="Hiperlink Visitado" xfId="2104" builtinId="9" hidden="1"/>
    <cellStyle name="Hiperlink Visitado" xfId="2105" builtinId="9" hidden="1"/>
    <cellStyle name="Hiperlink Visitado" xfId="2106" builtinId="9" hidden="1"/>
    <cellStyle name="Hiperlink Visitado" xfId="2107" builtinId="9" hidden="1"/>
    <cellStyle name="Hiperlink Visitado" xfId="2108" builtinId="9" hidden="1"/>
    <cellStyle name="Hiperlink Visitado" xfId="2109" builtinId="9" hidden="1"/>
    <cellStyle name="Hiperlink Visitado" xfId="2110" builtinId="9" hidden="1"/>
    <cellStyle name="Hiperlink Visitado" xfId="2111" builtinId="9" hidden="1"/>
    <cellStyle name="Hiperlink Visitado" xfId="2112" builtinId="9" hidden="1"/>
    <cellStyle name="Hiperlink Visitado" xfId="2113" builtinId="9" hidden="1"/>
    <cellStyle name="Hiperlink Visitado" xfId="2114" builtinId="9" hidden="1"/>
    <cellStyle name="Hiperlink Visitado" xfId="2115" builtinId="9" hidden="1"/>
    <cellStyle name="Hiperlink Visitado" xfId="2116" builtinId="9" hidden="1"/>
    <cellStyle name="Hiperlink Visitado" xfId="2117" builtinId="9" hidden="1"/>
    <cellStyle name="Hiperlink Visitado" xfId="2118" builtinId="9" hidden="1"/>
    <cellStyle name="Hiperlink Visitado" xfId="2119" builtinId="9" hidden="1"/>
    <cellStyle name="Hiperlink Visitado" xfId="2120" builtinId="9" hidden="1"/>
    <cellStyle name="Hiperlink Visitado" xfId="2121" builtinId="9" hidden="1"/>
    <cellStyle name="Hiperlink Visitado" xfId="2122" builtinId="9" hidden="1"/>
    <cellStyle name="Hiperlink Visitado" xfId="2123" builtinId="9" hidden="1"/>
    <cellStyle name="Hiperlink Visitado" xfId="2124" builtinId="9" hidden="1"/>
    <cellStyle name="Hiperlink Visitado" xfId="2125" builtinId="9" hidden="1"/>
    <cellStyle name="Hiperlink Visitado" xfId="2126" builtinId="9" hidden="1"/>
    <cellStyle name="Hiperlink Visitado" xfId="2127" builtinId="9" hidden="1"/>
    <cellStyle name="Hiperlink Visitado" xfId="2128" builtinId="9" hidden="1"/>
    <cellStyle name="Hiperlink Visitado" xfId="2129" builtinId="9" hidden="1"/>
    <cellStyle name="Hiperlink Visitado" xfId="2130" builtinId="9" hidden="1"/>
    <cellStyle name="Hiperlink Visitado" xfId="2131" builtinId="9" hidden="1"/>
    <cellStyle name="Hiperlink Visitado" xfId="2132" builtinId="9" hidden="1"/>
    <cellStyle name="Hiperlink Visitado" xfId="2133" builtinId="9" hidden="1"/>
    <cellStyle name="Hiperlink Visitado" xfId="2134" builtinId="9" hidden="1"/>
    <cellStyle name="Hiperlink Visitado" xfId="2135" builtinId="9" hidden="1"/>
    <cellStyle name="Hiperlink Visitado" xfId="2136" builtinId="9" hidden="1"/>
    <cellStyle name="Hiperlink Visitado" xfId="2137" builtinId="9" hidden="1"/>
    <cellStyle name="Hiperlink Visitado" xfId="2138" builtinId="9" hidden="1"/>
    <cellStyle name="Hiperlink Visitado" xfId="2139" builtinId="9" hidden="1"/>
    <cellStyle name="Hiperlink Visitado" xfId="2140" builtinId="9" hidden="1"/>
    <cellStyle name="Hiperlink Visitado" xfId="2141" builtinId="9" hidden="1"/>
    <cellStyle name="Hiperlink Visitado" xfId="2142" builtinId="9" hidden="1"/>
    <cellStyle name="Hiperlink Visitado" xfId="2143" builtinId="9" hidden="1"/>
    <cellStyle name="Hiperlink Visitado" xfId="2144" builtinId="9" hidden="1"/>
    <cellStyle name="Hiperlink Visitado" xfId="2145" builtinId="9" hidden="1"/>
    <cellStyle name="Hiperlink Visitado" xfId="2146" builtinId="9" hidden="1"/>
    <cellStyle name="Hiperlink Visitado" xfId="2147" builtinId="9" hidden="1"/>
    <cellStyle name="Hiperlink Visitado" xfId="2148" builtinId="9" hidden="1"/>
    <cellStyle name="Hiperlink Visitado" xfId="2149" builtinId="9" hidden="1"/>
    <cellStyle name="Hiperlink Visitado" xfId="2150" builtinId="9" hidden="1"/>
    <cellStyle name="Hiperlink Visitado" xfId="2151" builtinId="9" hidden="1"/>
    <cellStyle name="Hiperlink Visitado" xfId="2152" builtinId="9" hidden="1"/>
    <cellStyle name="Hiperlink Visitado" xfId="2153" builtinId="9" hidden="1"/>
    <cellStyle name="Hiperlink Visitado" xfId="2154" builtinId="9" hidden="1"/>
    <cellStyle name="Hiperlink Visitado" xfId="2155" builtinId="9" hidden="1"/>
    <cellStyle name="Hiperlink Visitado" xfId="2156" builtinId="9" hidden="1"/>
    <cellStyle name="Hiperlink Visitado" xfId="2157" builtinId="9" hidden="1"/>
    <cellStyle name="Hiperlink Visitado" xfId="2158" builtinId="9" hidden="1"/>
    <cellStyle name="Hiperlink Visitado" xfId="2159" builtinId="9" hidden="1"/>
    <cellStyle name="Hiperlink Visitado" xfId="2160" builtinId="9" hidden="1"/>
    <cellStyle name="Hiperlink Visitado" xfId="2161" builtinId="9" hidden="1"/>
    <cellStyle name="Hiperlink Visitado" xfId="2162" builtinId="9" hidden="1"/>
    <cellStyle name="Hiperlink Visitado" xfId="2163" builtinId="9" hidden="1"/>
    <cellStyle name="Hiperlink Visitado" xfId="2164" builtinId="9" hidden="1"/>
    <cellStyle name="Hiperlink Visitado" xfId="2165" builtinId="9" hidden="1"/>
    <cellStyle name="Hiperlink Visitado" xfId="2166" builtinId="9" hidden="1"/>
    <cellStyle name="Hiperlink Visitado" xfId="2167" builtinId="9" hidden="1"/>
    <cellStyle name="Hiperlink Visitado" xfId="2168" builtinId="9" hidden="1"/>
    <cellStyle name="Hiperlink Visitado" xfId="2169" builtinId="9" hidden="1"/>
    <cellStyle name="Hiperlink Visitado" xfId="2170" builtinId="9" hidden="1"/>
    <cellStyle name="Hiperlink Visitado" xfId="2171" builtinId="9" hidden="1"/>
    <cellStyle name="Hiperlink Visitado" xfId="2172" builtinId="9" hidden="1"/>
    <cellStyle name="Hiperlink Visitado" xfId="2173" builtinId="9" hidden="1"/>
    <cellStyle name="Hiperlink Visitado" xfId="2174" builtinId="9" hidden="1"/>
    <cellStyle name="Hiperlink Visitado" xfId="2175" builtinId="9" hidden="1"/>
    <cellStyle name="Hiperlink Visitado" xfId="2176" builtinId="9" hidden="1"/>
    <cellStyle name="Hiperlink Visitado" xfId="2177" builtinId="9" hidden="1"/>
    <cellStyle name="Hiperlink Visitado" xfId="2178" builtinId="9" hidden="1"/>
    <cellStyle name="Hiperlink Visitado" xfId="2179" builtinId="9" hidden="1"/>
    <cellStyle name="Hiperlink Visitado" xfId="2180" builtinId="9" hidden="1"/>
    <cellStyle name="Hiperlink Visitado" xfId="2181" builtinId="9" hidden="1"/>
    <cellStyle name="Hiperlink Visitado" xfId="2182" builtinId="9" hidden="1"/>
    <cellStyle name="Hiperlink Visitado" xfId="2183" builtinId="9" hidden="1"/>
    <cellStyle name="Hiperlink Visitado" xfId="2184" builtinId="9" hidden="1"/>
    <cellStyle name="Hiperlink Visitado" xfId="2185" builtinId="9" hidden="1"/>
    <cellStyle name="Hiperlink Visitado" xfId="2186" builtinId="9" hidden="1"/>
    <cellStyle name="Hiperlink Visitado" xfId="2187" builtinId="9" hidden="1"/>
    <cellStyle name="Hiperlink Visitado" xfId="2188" builtinId="9" hidden="1"/>
    <cellStyle name="Hiperlink Visitado" xfId="2189" builtinId="9" hidden="1"/>
    <cellStyle name="Hiperlink Visitado" xfId="2190" builtinId="9" hidden="1"/>
    <cellStyle name="Hiperlink Visitado" xfId="2191" builtinId="9" hidden="1"/>
    <cellStyle name="Hiperlink Visitado" xfId="2192" builtinId="9" hidden="1"/>
    <cellStyle name="Hiperlink Visitado" xfId="2193" builtinId="9" hidden="1"/>
    <cellStyle name="Hiperlink Visitado" xfId="2194" builtinId="9" hidden="1"/>
    <cellStyle name="Hiperlink Visitado" xfId="2195" builtinId="9" hidden="1"/>
    <cellStyle name="Hiperlink Visitado" xfId="2196" builtinId="9" hidden="1"/>
    <cellStyle name="Hiperlink Visitado" xfId="2197" builtinId="9" hidden="1"/>
    <cellStyle name="Hiperlink Visitado" xfId="2198" builtinId="9" hidden="1"/>
    <cellStyle name="Hiperlink Visitado" xfId="2199" builtinId="9" hidden="1"/>
    <cellStyle name="Hiperlink Visitado" xfId="2200" builtinId="9" hidden="1"/>
    <cellStyle name="Hiperlink Visitado" xfId="2201" builtinId="9" hidden="1"/>
    <cellStyle name="Hiperlink Visitado" xfId="2202" builtinId="9" hidden="1"/>
    <cellStyle name="Hiperlink Visitado" xfId="2203" builtinId="9" hidden="1"/>
    <cellStyle name="Hiperlink Visitado" xfId="2204" builtinId="9" hidden="1"/>
    <cellStyle name="Hiperlink Visitado" xfId="2205" builtinId="9" hidden="1"/>
    <cellStyle name="Hiperlink Visitado" xfId="2206" builtinId="9" hidden="1"/>
    <cellStyle name="Hiperlink Visitado" xfId="2207" builtinId="9" hidden="1"/>
    <cellStyle name="Hiperlink Visitado" xfId="2208" builtinId="9" hidden="1"/>
    <cellStyle name="Hiperlink Visitado" xfId="2209" builtinId="9" hidden="1"/>
    <cellStyle name="Hiperlink Visitado" xfId="2210" builtinId="9" hidden="1"/>
    <cellStyle name="Hiperlink Visitado" xfId="2211" builtinId="9" hidden="1"/>
    <cellStyle name="Hiperlink Visitado" xfId="2212" builtinId="9" hidden="1"/>
    <cellStyle name="Hiperlink Visitado" xfId="2213" builtinId="9" hidden="1"/>
    <cellStyle name="Hiperlink Visitado" xfId="2214" builtinId="9" hidden="1"/>
    <cellStyle name="Hiperlink Visitado" xfId="2215" builtinId="9" hidden="1"/>
    <cellStyle name="Hiperlink Visitado" xfId="2216" builtinId="9" hidden="1"/>
    <cellStyle name="Hiperlink Visitado" xfId="2217" builtinId="9" hidden="1"/>
    <cellStyle name="Hiperlink Visitado" xfId="2218" builtinId="9" hidden="1"/>
    <cellStyle name="Hiperlink Visitado" xfId="2219" builtinId="9" hidden="1"/>
    <cellStyle name="Hiperlink Visitado" xfId="2220" builtinId="9" hidden="1"/>
    <cellStyle name="Hiperlink Visitado" xfId="2221" builtinId="9" hidden="1"/>
    <cellStyle name="Hiperlink Visitado" xfId="2222" builtinId="9" hidden="1"/>
    <cellStyle name="Hiperlink Visitado" xfId="2223" builtinId="9" hidden="1"/>
    <cellStyle name="Hiperlink Visitado" xfId="2224" builtinId="9" hidden="1"/>
    <cellStyle name="Hiperlink Visitado" xfId="2225" builtinId="9" hidden="1"/>
    <cellStyle name="Hiperlink Visitado" xfId="2226" builtinId="9" hidden="1"/>
    <cellStyle name="Hiperlink Visitado" xfId="2227" builtinId="9" hidden="1"/>
    <cellStyle name="Hiperlink Visitado" xfId="2228" builtinId="9" hidden="1"/>
    <cellStyle name="Hiperlink Visitado" xfId="2229" builtinId="9" hidden="1"/>
    <cellStyle name="Hiperlink Visitado" xfId="2230" builtinId="9" hidden="1"/>
    <cellStyle name="Hiperlink Visitado" xfId="2231" builtinId="9" hidden="1"/>
    <cellStyle name="Hiperlink Visitado" xfId="2232" builtinId="9" hidden="1"/>
    <cellStyle name="Hiperlink Visitado" xfId="2233" builtinId="9" hidden="1"/>
    <cellStyle name="Hiperlink Visitado" xfId="2234" builtinId="9" hidden="1"/>
    <cellStyle name="Hiperlink Visitado" xfId="2235" builtinId="9" hidden="1"/>
    <cellStyle name="Hiperlink Visitado" xfId="2236" builtinId="9" hidden="1"/>
    <cellStyle name="Hiperlink Visitado" xfId="2237" builtinId="9" hidden="1"/>
    <cellStyle name="Hiperlink Visitado" xfId="2238" builtinId="9" hidden="1"/>
    <cellStyle name="Hiperlink Visitado" xfId="2239" builtinId="9" hidden="1"/>
    <cellStyle name="Hiperlink Visitado" xfId="2240" builtinId="9" hidden="1"/>
    <cellStyle name="Hiperlink Visitado" xfId="2241" builtinId="9" hidden="1"/>
    <cellStyle name="Hiperlink Visitado" xfId="2242" builtinId="9" hidden="1"/>
    <cellStyle name="Hiperlink Visitado" xfId="2243" builtinId="9" hidden="1"/>
    <cellStyle name="Hiperlink Visitado" xfId="2244" builtinId="9" hidden="1"/>
    <cellStyle name="Hiperlink Visitado" xfId="2245" builtinId="9" hidden="1"/>
    <cellStyle name="Hiperlink Visitado" xfId="2246" builtinId="9" hidden="1"/>
    <cellStyle name="Hiperlink Visitado" xfId="2247" builtinId="9" hidden="1"/>
    <cellStyle name="Hiperlink Visitado" xfId="2248" builtinId="9" hidden="1"/>
    <cellStyle name="Hiperlink Visitado" xfId="2249" builtinId="9" hidden="1"/>
    <cellStyle name="Hiperlink Visitado" xfId="2250" builtinId="9" hidden="1"/>
    <cellStyle name="Hiperlink Visitado" xfId="2251" builtinId="9" hidden="1"/>
    <cellStyle name="Hiperlink Visitado" xfId="2252" builtinId="9" hidden="1"/>
    <cellStyle name="Hiperlink Visitado" xfId="2253" builtinId="9" hidden="1"/>
    <cellStyle name="Hiperlink Visitado" xfId="2254" builtinId="9" hidden="1"/>
    <cellStyle name="Hiperlink Visitado" xfId="2255" builtinId="9" hidden="1"/>
    <cellStyle name="Hiperlink Visitado" xfId="2256" builtinId="9" hidden="1"/>
    <cellStyle name="Hiperlink Visitado" xfId="2257" builtinId="9" hidden="1"/>
    <cellStyle name="Hiperlink Visitado" xfId="2258" builtinId="9" hidden="1"/>
    <cellStyle name="Hiperlink Visitado" xfId="2259" builtinId="9" hidden="1"/>
    <cellStyle name="Hiperlink Visitado" xfId="2260" builtinId="9" hidden="1"/>
    <cellStyle name="Hiperlink Visitado" xfId="2261" builtinId="9" hidden="1"/>
    <cellStyle name="Hiperlink Visitado" xfId="2262" builtinId="9" hidden="1"/>
    <cellStyle name="Hiperlink Visitado" xfId="2263" builtinId="9" hidden="1"/>
    <cellStyle name="Hiperlink Visitado" xfId="2264" builtinId="9" hidden="1"/>
    <cellStyle name="Hiperlink Visitado" xfId="2265" builtinId="9" hidden="1"/>
    <cellStyle name="Hiperlink Visitado" xfId="2266" builtinId="9" hidden="1"/>
    <cellStyle name="Hiperlink Visitado" xfId="2267" builtinId="9" hidden="1"/>
    <cellStyle name="Hiperlink Visitado" xfId="2268" builtinId="9" hidden="1"/>
    <cellStyle name="Hiperlink Visitado" xfId="2269" builtinId="9" hidden="1"/>
    <cellStyle name="Hiperlink Visitado" xfId="2270" builtinId="9" hidden="1"/>
    <cellStyle name="Hiperlink Visitado" xfId="2271" builtinId="9" hidden="1"/>
    <cellStyle name="Hiperlink Visitado" xfId="2272" builtinId="9" hidden="1"/>
    <cellStyle name="Hiperlink Visitado" xfId="2273" builtinId="9" hidden="1"/>
    <cellStyle name="Hiperlink Visitado" xfId="2274" builtinId="9" hidden="1"/>
    <cellStyle name="Hiperlink Visitado" xfId="2275" builtinId="9" hidden="1"/>
    <cellStyle name="Hiperlink Visitado" xfId="2276" builtinId="9" hidden="1"/>
    <cellStyle name="Hiperlink Visitado" xfId="2277" builtinId="9" hidden="1"/>
    <cellStyle name="Hiperlink Visitado" xfId="2278" builtinId="9" hidden="1"/>
    <cellStyle name="Hiperlink Visitado" xfId="2279" builtinId="9" hidden="1"/>
    <cellStyle name="Hiperlink Visitado" xfId="2280" builtinId="9" hidden="1"/>
    <cellStyle name="Hiperlink Visitado" xfId="2281" builtinId="9" hidden="1"/>
    <cellStyle name="Hiperlink Visitado" xfId="2282" builtinId="9" hidden="1"/>
    <cellStyle name="Hiperlink Visitado" xfId="2283" builtinId="9" hidden="1"/>
    <cellStyle name="Hiperlink Visitado" xfId="2284" builtinId="9" hidden="1"/>
    <cellStyle name="Hiperlink Visitado" xfId="2285" builtinId="9" hidden="1"/>
    <cellStyle name="Hiperlink Visitado" xfId="2286" builtinId="9" hidden="1"/>
    <cellStyle name="Hiperlink Visitado" xfId="2287" builtinId="9" hidden="1"/>
    <cellStyle name="Hiperlink Visitado" xfId="2288" builtinId="9" hidden="1"/>
    <cellStyle name="Hiperlink Visitado" xfId="2289" builtinId="9" hidden="1"/>
    <cellStyle name="Hiperlink Visitado" xfId="2290" builtinId="9" hidden="1"/>
    <cellStyle name="Hiperlink Visitado" xfId="2291" builtinId="9" hidden="1"/>
    <cellStyle name="Hiperlink Visitado" xfId="2292" builtinId="9" hidden="1"/>
    <cellStyle name="Hiperlink Visitado" xfId="2293" builtinId="9" hidden="1"/>
    <cellStyle name="Hiperlink Visitado" xfId="2294" builtinId="9" hidden="1"/>
    <cellStyle name="Hiperlink Visitado" xfId="2295" builtinId="9" hidden="1"/>
    <cellStyle name="Hiperlink Visitado" xfId="2296" builtinId="9" hidden="1"/>
    <cellStyle name="Hiperlink Visitado" xfId="2297" builtinId="9" hidden="1"/>
    <cellStyle name="Hiperlink Visitado" xfId="2298" builtinId="9" hidden="1"/>
    <cellStyle name="Hiperlink Visitado" xfId="2299" builtinId="9" hidden="1"/>
    <cellStyle name="Hiperlink Visitado" xfId="2300" builtinId="9" hidden="1"/>
    <cellStyle name="Hiperlink Visitado" xfId="2301" builtinId="9" hidden="1"/>
    <cellStyle name="Hiperlink Visitado" xfId="2302" builtinId="9" hidden="1"/>
    <cellStyle name="Hiperlink Visitado" xfId="2303" builtinId="9" hidden="1"/>
    <cellStyle name="Hiperlink Visitado" xfId="2304" builtinId="9" hidden="1"/>
    <cellStyle name="Hiperlink Visitado" xfId="2305" builtinId="9" hidden="1"/>
    <cellStyle name="Hiperlink Visitado" xfId="2306" builtinId="9" hidden="1"/>
    <cellStyle name="Hiperlink Visitado" xfId="2307" builtinId="9" hidden="1"/>
    <cellStyle name="Hiperlink Visitado" xfId="2308" builtinId="9" hidden="1"/>
    <cellStyle name="Hiperlink Visitado" xfId="2309" builtinId="9" hidden="1"/>
    <cellStyle name="Hiperlink Visitado" xfId="2310" builtinId="9" hidden="1"/>
    <cellStyle name="Hiperlink Visitado" xfId="2311" builtinId="9" hidden="1"/>
    <cellStyle name="Hiperlink Visitado" xfId="2312" builtinId="9" hidden="1"/>
    <cellStyle name="Hiperlink Visitado" xfId="2313" builtinId="9" hidden="1"/>
    <cellStyle name="Hiperlink Visitado" xfId="2314" builtinId="9" hidden="1"/>
    <cellStyle name="Hiperlink Visitado" xfId="2315" builtinId="9" hidden="1"/>
    <cellStyle name="Hiperlink Visitado" xfId="2316" builtinId="9" hidden="1"/>
    <cellStyle name="Hiperlink Visitado" xfId="2317" builtinId="9" hidden="1"/>
    <cellStyle name="Hiperlink Visitado" xfId="2318" builtinId="9" hidden="1"/>
    <cellStyle name="Hiperlink Visitado" xfId="2319" builtinId="9" hidden="1"/>
    <cellStyle name="Hiperlink Visitado" xfId="2320" builtinId="9" hidden="1"/>
    <cellStyle name="Hiperlink Visitado" xfId="2321" builtinId="9" hidden="1"/>
    <cellStyle name="Hiperlink Visitado" xfId="2322" builtinId="9" hidden="1"/>
    <cellStyle name="Hiperlink Visitado" xfId="2323" builtinId="9" hidden="1"/>
    <cellStyle name="Hiperlink Visitado" xfId="2324" builtinId="9" hidden="1"/>
    <cellStyle name="Hiperlink Visitado" xfId="2325" builtinId="9" hidden="1"/>
    <cellStyle name="Hiperlink Visitado" xfId="2326" builtinId="9" hidden="1"/>
    <cellStyle name="Hiperlink Visitado" xfId="2327" builtinId="9" hidden="1"/>
    <cellStyle name="Hiperlink Visitado" xfId="2328" builtinId="9" hidden="1"/>
    <cellStyle name="Hiperlink Visitado" xfId="2329" builtinId="9" hidden="1"/>
    <cellStyle name="Hiperlink Visitado" xfId="2330" builtinId="9" hidden="1"/>
    <cellStyle name="Hiperlink Visitado" xfId="2331" builtinId="9" hidden="1"/>
    <cellStyle name="Hiperlink Visitado" xfId="2332" builtinId="9" hidden="1"/>
    <cellStyle name="Hiperlink Visitado" xfId="2333" builtinId="9" hidden="1"/>
    <cellStyle name="Hiperlink Visitado" xfId="2334" builtinId="9" hidden="1"/>
    <cellStyle name="Hiperlink Visitado" xfId="2335" builtinId="9" hidden="1"/>
    <cellStyle name="Hiperlink Visitado" xfId="2336" builtinId="9" hidden="1"/>
    <cellStyle name="Hiperlink Visitado" xfId="2337" builtinId="9" hidden="1"/>
    <cellStyle name="Hiperlink Visitado" xfId="2338" builtinId="9" hidden="1"/>
    <cellStyle name="Hiperlink Visitado" xfId="2339" builtinId="9" hidden="1"/>
    <cellStyle name="Hiperlink Visitado" xfId="2340" builtinId="9" hidden="1"/>
    <cellStyle name="Hiperlink Visitado" xfId="2341" builtinId="9" hidden="1"/>
    <cellStyle name="Hiperlink Visitado" xfId="2342" builtinId="9" hidden="1"/>
    <cellStyle name="Hiperlink Visitado" xfId="2343" builtinId="9" hidden="1"/>
    <cellStyle name="Hiperlink Visitado" xfId="2344" builtinId="9" hidden="1"/>
    <cellStyle name="Hiperlink Visitado" xfId="2345" builtinId="9" hidden="1"/>
    <cellStyle name="Hiperlink Visitado" xfId="2346" builtinId="9" hidden="1"/>
    <cellStyle name="Hiperlink Visitado" xfId="2347" builtinId="9" hidden="1"/>
    <cellStyle name="Hiperlink Visitado" xfId="2348" builtinId="9" hidden="1"/>
    <cellStyle name="Hiperlink Visitado" xfId="2349" builtinId="9" hidden="1"/>
    <cellStyle name="Hiperlink Visitado" xfId="2350" builtinId="9" hidden="1"/>
    <cellStyle name="Hiperlink Visitado" xfId="2351" builtinId="9" hidden="1"/>
    <cellStyle name="Hiperlink Visitado" xfId="2352" builtinId="9" hidden="1"/>
    <cellStyle name="Hiperlink Visitado" xfId="2353" builtinId="9" hidden="1"/>
    <cellStyle name="Hiperlink Visitado" xfId="2354" builtinId="9" hidden="1"/>
    <cellStyle name="Hiperlink Visitado" xfId="2355" builtinId="9" hidden="1"/>
    <cellStyle name="Hiperlink Visitado" xfId="2356" builtinId="9" hidden="1"/>
    <cellStyle name="Hiperlink Visitado" xfId="2357" builtinId="9" hidden="1"/>
    <cellStyle name="Hiperlink Visitado" xfId="2358" builtinId="9" hidden="1"/>
    <cellStyle name="Hiperlink Visitado" xfId="2359" builtinId="9" hidden="1"/>
    <cellStyle name="Hiperlink Visitado" xfId="2360" builtinId="9" hidden="1"/>
    <cellStyle name="Hiperlink Visitado" xfId="2361" builtinId="9" hidden="1"/>
    <cellStyle name="Hiperlink Visitado" xfId="2362" builtinId="9" hidden="1"/>
    <cellStyle name="Hiperlink Visitado" xfId="2363" builtinId="9" hidden="1"/>
    <cellStyle name="Hiperlink Visitado" xfId="2364" builtinId="9" hidden="1"/>
    <cellStyle name="Hiperlink Visitado" xfId="2365" builtinId="9" hidden="1"/>
    <cellStyle name="Hiperlink Visitado" xfId="2366" builtinId="9" hidden="1"/>
    <cellStyle name="Hiperlink Visitado" xfId="2367" builtinId="9" hidden="1"/>
    <cellStyle name="Hiperlink Visitado" xfId="2368" builtinId="9" hidden="1"/>
    <cellStyle name="Hiperlink Visitado" xfId="2369" builtinId="9" hidden="1"/>
    <cellStyle name="Hiperlink Visitado" xfId="2370" builtinId="9" hidden="1"/>
    <cellStyle name="Hiperlink Visitado" xfId="2371" builtinId="9" hidden="1"/>
    <cellStyle name="Hiperlink Visitado" xfId="2372" builtinId="9" hidden="1"/>
    <cellStyle name="Hiperlink Visitado" xfId="2373" builtinId="9" hidden="1"/>
    <cellStyle name="Hiperlink Visitado" xfId="2374" builtinId="9" hidden="1"/>
    <cellStyle name="Hiperlink Visitado" xfId="2375" builtinId="9" hidden="1"/>
    <cellStyle name="Hiperlink Visitado" xfId="2376" builtinId="9" hidden="1"/>
    <cellStyle name="Hiperlink Visitado" xfId="2377" builtinId="9" hidden="1"/>
    <cellStyle name="Hiperlink Visitado" xfId="2378" builtinId="9" hidden="1"/>
    <cellStyle name="Hiperlink Visitado" xfId="2379" builtinId="9" hidden="1"/>
    <cellStyle name="Hiperlink Visitado" xfId="2380" builtinId="9" hidden="1"/>
    <cellStyle name="Hiperlink Visitado" xfId="2381" builtinId="9" hidden="1"/>
    <cellStyle name="Hiperlink Visitado" xfId="2382" builtinId="9" hidden="1"/>
    <cellStyle name="Hiperlink Visitado" xfId="2383" builtinId="9" hidden="1"/>
    <cellStyle name="Hiperlink Visitado" xfId="2384" builtinId="9" hidden="1"/>
    <cellStyle name="Hiperlink Visitado" xfId="2385" builtinId="9" hidden="1"/>
    <cellStyle name="Hiperlink Visitado" xfId="2386" builtinId="9" hidden="1"/>
    <cellStyle name="Hiperlink Visitado" xfId="2387" builtinId="9" hidden="1"/>
    <cellStyle name="Hiperlink Visitado" xfId="2388" builtinId="9" hidden="1"/>
    <cellStyle name="Hiperlink Visitado" xfId="2389" builtinId="9" hidden="1"/>
    <cellStyle name="Hiperlink Visitado" xfId="2390" builtinId="9" hidden="1"/>
    <cellStyle name="Hiperlink Visitado" xfId="2391" builtinId="9" hidden="1"/>
    <cellStyle name="Hiperlink Visitado" xfId="2392" builtinId="9" hidden="1"/>
    <cellStyle name="Hiperlink Visitado" xfId="2393" builtinId="9" hidden="1"/>
    <cellStyle name="Hiperlink Visitado" xfId="2394" builtinId="9" hidden="1"/>
    <cellStyle name="Hiperlink Visitado" xfId="2395" builtinId="9" hidden="1"/>
    <cellStyle name="Hiperlink Visitado" xfId="2396" builtinId="9" hidden="1"/>
    <cellStyle name="Hiperlink Visitado" xfId="2397" builtinId="9" hidden="1"/>
    <cellStyle name="Hiperlink Visitado" xfId="2398" builtinId="9" hidden="1"/>
    <cellStyle name="Hiperlink Visitado" xfId="2399" builtinId="9" hidden="1"/>
    <cellStyle name="Hiperlink Visitado" xfId="2400" builtinId="9" hidden="1"/>
    <cellStyle name="Hiperlink Visitado" xfId="2401" builtinId="9" hidden="1"/>
    <cellStyle name="Hiperlink Visitado" xfId="2402" builtinId="9" hidden="1"/>
    <cellStyle name="Hiperlink Visitado" xfId="2403" builtinId="9" hidden="1"/>
    <cellStyle name="Hiperlink Visitado" xfId="2404" builtinId="9" hidden="1"/>
    <cellStyle name="Hiperlink Visitado" xfId="2405" builtinId="9" hidden="1"/>
    <cellStyle name="Hiperlink Visitado" xfId="2406" builtinId="9" hidden="1"/>
    <cellStyle name="Hiperlink Visitado" xfId="2407" builtinId="9" hidden="1"/>
    <cellStyle name="Hiperlink Visitado" xfId="2408" builtinId="9" hidden="1"/>
    <cellStyle name="Hiperlink Visitado" xfId="2409" builtinId="9" hidden="1"/>
    <cellStyle name="Hiperlink Visitado" xfId="2410" builtinId="9" hidden="1"/>
    <cellStyle name="Hiperlink Visitado" xfId="2411" builtinId="9" hidden="1"/>
    <cellStyle name="Hiperlink Visitado" xfId="2412" builtinId="9" hidden="1"/>
    <cellStyle name="Hiperlink Visitado" xfId="2413" builtinId="9" hidden="1"/>
    <cellStyle name="Hiperlink Visitado" xfId="2414" builtinId="9" hidden="1"/>
    <cellStyle name="Hiperlink Visitado" xfId="2415" builtinId="9" hidden="1"/>
    <cellStyle name="Hiperlink Visitado" xfId="2416" builtinId="9" hidden="1"/>
    <cellStyle name="Hiperlink Visitado" xfId="2417" builtinId="9" hidden="1"/>
    <cellStyle name="Hiperlink Visitado" xfId="2418" builtinId="9" hidden="1"/>
    <cellStyle name="Hiperlink Visitado" xfId="2419" builtinId="9" hidden="1"/>
    <cellStyle name="Hiperlink Visitado" xfId="2420" builtinId="9" hidden="1"/>
    <cellStyle name="Hiperlink Visitado" xfId="2421" builtinId="9" hidden="1"/>
    <cellStyle name="Hiperlink Visitado" xfId="2422" builtinId="9" hidden="1"/>
    <cellStyle name="Hiperlink Visitado" xfId="2423" builtinId="9" hidden="1"/>
    <cellStyle name="Hiperlink Visitado" xfId="2424" builtinId="9" hidden="1"/>
    <cellStyle name="Hiperlink Visitado" xfId="2425" builtinId="9" hidden="1"/>
    <cellStyle name="Hiperlink Visitado" xfId="2426" builtinId="9" hidden="1"/>
    <cellStyle name="Hiperlink Visitado" xfId="2427" builtinId="9" hidden="1"/>
    <cellStyle name="Hiperlink Visitado" xfId="2428" builtinId="9" hidden="1"/>
    <cellStyle name="Hiperlink Visitado" xfId="2429" builtinId="9" hidden="1"/>
    <cellStyle name="Hiperlink Visitado" xfId="2430" builtinId="9" hidden="1"/>
    <cellStyle name="Hiperlink Visitado" xfId="2431" builtinId="9" hidden="1"/>
    <cellStyle name="Hiperlink Visitado" xfId="2432" builtinId="9" hidden="1"/>
    <cellStyle name="Hiperlink Visitado" xfId="2433" builtinId="9" hidden="1"/>
    <cellStyle name="Hiperlink Visitado" xfId="2434" builtinId="9" hidden="1"/>
    <cellStyle name="Hiperlink Visitado" xfId="2435" builtinId="9" hidden="1"/>
    <cellStyle name="Hiperlink Visitado" xfId="2436" builtinId="9" hidden="1"/>
    <cellStyle name="Hiperlink Visitado" xfId="2437" builtinId="9" hidden="1"/>
    <cellStyle name="Hiperlink Visitado" xfId="2438" builtinId="9" hidden="1"/>
    <cellStyle name="Hiperlink Visitado" xfId="2439" builtinId="9" hidden="1"/>
    <cellStyle name="Hiperlink Visitado" xfId="2440" builtinId="9" hidden="1"/>
    <cellStyle name="Hiperlink Visitado" xfId="2441" builtinId="9" hidden="1"/>
    <cellStyle name="Hiperlink Visitado" xfId="2442" builtinId="9" hidden="1"/>
    <cellStyle name="Hiperlink Visitado" xfId="2443" builtinId="9" hidden="1"/>
    <cellStyle name="Hiperlink Visitado" xfId="2444" builtinId="9" hidden="1"/>
    <cellStyle name="Hiperlink Visitado" xfId="2445" builtinId="9" hidden="1"/>
    <cellStyle name="Hiperlink Visitado" xfId="2446" builtinId="9" hidden="1"/>
    <cellStyle name="Hiperlink Visitado" xfId="2447" builtinId="9" hidden="1"/>
    <cellStyle name="Hiperlink Visitado" xfId="2448" builtinId="9" hidden="1"/>
    <cellStyle name="Hiperlink Visitado" xfId="2449" builtinId="9" hidden="1"/>
    <cellStyle name="Hiperlink Visitado" xfId="2450" builtinId="9" hidden="1"/>
    <cellStyle name="Hiperlink Visitado" xfId="2451" builtinId="9" hidden="1"/>
    <cellStyle name="Hiperlink Visitado" xfId="2452" builtinId="9" hidden="1"/>
    <cellStyle name="Hiperlink Visitado" xfId="2453" builtinId="9" hidden="1"/>
    <cellStyle name="Hiperlink Visitado" xfId="2454" builtinId="9" hidden="1"/>
    <cellStyle name="Hiperlink Visitado" xfId="2455" builtinId="9" hidden="1"/>
    <cellStyle name="Hiperlink Visitado" xfId="2456" builtinId="9" hidden="1"/>
    <cellStyle name="Hiperlink Visitado" xfId="2457" builtinId="9" hidden="1"/>
    <cellStyle name="Hiperlink Visitado" xfId="2458" builtinId="9" hidden="1"/>
    <cellStyle name="Hiperlink Visitado" xfId="2459" builtinId="9" hidden="1"/>
    <cellStyle name="Hiperlink Visitado" xfId="2460" builtinId="9" hidden="1"/>
    <cellStyle name="Hiperlink Visitado" xfId="2461" builtinId="9" hidden="1"/>
    <cellStyle name="Hiperlink Visitado" xfId="2462" builtinId="9" hidden="1"/>
    <cellStyle name="Hiperlink Visitado" xfId="2463" builtinId="9" hidden="1"/>
    <cellStyle name="Hiperlink Visitado" xfId="2464" builtinId="9" hidden="1"/>
    <cellStyle name="Hiperlink Visitado" xfId="2465" builtinId="9" hidden="1"/>
    <cellStyle name="Hiperlink Visitado" xfId="2466" builtinId="9" hidden="1"/>
    <cellStyle name="Hiperlink Visitado" xfId="2467" builtinId="9" hidden="1"/>
    <cellStyle name="Hiperlink Visitado" xfId="2468" builtinId="9" hidden="1"/>
    <cellStyle name="Hiperlink Visitado" xfId="2469" builtinId="9" hidden="1"/>
    <cellStyle name="Hiperlink Visitado" xfId="2470" builtinId="9" hidden="1"/>
    <cellStyle name="Hiperlink Visitado" xfId="2471" builtinId="9" hidden="1"/>
    <cellStyle name="Hiperlink Visitado" xfId="2472" builtinId="9" hidden="1"/>
    <cellStyle name="Hiperlink Visitado" xfId="2473" builtinId="9" hidden="1"/>
    <cellStyle name="Hiperlink Visitado" xfId="2474" builtinId="9" hidden="1"/>
    <cellStyle name="Hiperlink Visitado" xfId="2475" builtinId="9" hidden="1"/>
    <cellStyle name="Hiperlink Visitado" xfId="2476" builtinId="9" hidden="1"/>
    <cellStyle name="Hiperlink Visitado" xfId="2477" builtinId="9" hidden="1"/>
    <cellStyle name="Hiperlink Visitado" xfId="2478" builtinId="9" hidden="1"/>
    <cellStyle name="Hiperlink Visitado" xfId="2479" builtinId="9" hidden="1"/>
    <cellStyle name="Hiperlink Visitado" xfId="2480" builtinId="9" hidden="1"/>
    <cellStyle name="Hiperlink Visitado" xfId="2481" builtinId="9" hidden="1"/>
    <cellStyle name="Hiperlink Visitado" xfId="2482" builtinId="9" hidden="1"/>
    <cellStyle name="Hiperlink Visitado" xfId="2483" builtinId="9" hidden="1"/>
    <cellStyle name="Hiperlink Visitado" xfId="2484" builtinId="9" hidden="1"/>
    <cellStyle name="Hiperlink Visitado" xfId="2485" builtinId="9" hidden="1"/>
    <cellStyle name="Hiperlink Visitado" xfId="2486" builtinId="9" hidden="1"/>
    <cellStyle name="Hiperlink Visitado" xfId="2487" builtinId="9" hidden="1"/>
    <cellStyle name="Hiperlink Visitado" xfId="2488" builtinId="9" hidden="1"/>
    <cellStyle name="Hiperlink Visitado" xfId="2489" builtinId="9" hidden="1"/>
    <cellStyle name="Hiperlink Visitado" xfId="2490" builtinId="9" hidden="1"/>
    <cellStyle name="Hiperlink Visitado" xfId="2491" builtinId="9" hidden="1"/>
    <cellStyle name="Hiperlink Visitado" xfId="2492" builtinId="9" hidden="1"/>
    <cellStyle name="Hiperlink Visitado" xfId="2493" builtinId="9" hidden="1"/>
    <cellStyle name="Hiperlink Visitado" xfId="2494" builtinId="9" hidden="1"/>
    <cellStyle name="Hiperlink Visitado" xfId="2495" builtinId="9" hidden="1"/>
    <cellStyle name="Hiperlink Visitado" xfId="2496" builtinId="9" hidden="1"/>
    <cellStyle name="Hiperlink Visitado" xfId="2497" builtinId="9" hidden="1"/>
    <cellStyle name="Hiperlink Visitado" xfId="2498" builtinId="9" hidden="1"/>
    <cellStyle name="Hiperlink Visitado" xfId="2499" builtinId="9" hidden="1"/>
    <cellStyle name="Hiperlink Visitado" xfId="2500" builtinId="9" hidden="1"/>
    <cellStyle name="Hiperlink Visitado" xfId="2501" builtinId="9" hidden="1"/>
    <cellStyle name="Hiperlink Visitado" xfId="2502" builtinId="9" hidden="1"/>
    <cellStyle name="Hiperlink Visitado" xfId="2503" builtinId="9" hidden="1"/>
    <cellStyle name="Hiperlink Visitado" xfId="2504" builtinId="9" hidden="1"/>
    <cellStyle name="Hiperlink Visitado" xfId="2505" builtinId="9" hidden="1"/>
    <cellStyle name="Hiperlink Visitado" xfId="2506" builtinId="9" hidden="1"/>
    <cellStyle name="Hiperlink Visitado" xfId="2507" builtinId="9" hidden="1"/>
    <cellStyle name="Hiperlink Visitado" xfId="2508" builtinId="9" hidden="1"/>
    <cellStyle name="Hiperlink Visitado" xfId="2509" builtinId="9" hidden="1"/>
    <cellStyle name="Hiperlink Visitado" xfId="2510" builtinId="9" hidden="1"/>
    <cellStyle name="Hiperlink Visitado" xfId="2511" builtinId="9" hidden="1"/>
    <cellStyle name="Hiperlink Visitado" xfId="2512" builtinId="9" hidden="1"/>
    <cellStyle name="Hiperlink Visitado" xfId="2513" builtinId="9" hidden="1"/>
    <cellStyle name="Hiperlink Visitado" xfId="2514" builtinId="9" hidden="1"/>
    <cellStyle name="Hiperlink Visitado" xfId="2515" builtinId="9" hidden="1"/>
    <cellStyle name="Hiperlink Visitado" xfId="2516" builtinId="9" hidden="1"/>
    <cellStyle name="Hiperlink Visitado" xfId="2517" builtinId="9" hidden="1"/>
    <cellStyle name="Hiperlink Visitado" xfId="2518" builtinId="9" hidden="1"/>
    <cellStyle name="Hiperlink Visitado" xfId="2519" builtinId="9" hidden="1"/>
    <cellStyle name="Hiperlink Visitado" xfId="2520" builtinId="9" hidden="1"/>
    <cellStyle name="Hiperlink Visitado" xfId="2521" builtinId="9" hidden="1"/>
    <cellStyle name="Hiperlink Visitado" xfId="2522" builtinId="9" hidden="1"/>
    <cellStyle name="Hiperlink Visitado" xfId="2523" builtinId="9" hidden="1"/>
    <cellStyle name="Hiperlink Visitado" xfId="2524" builtinId="9" hidden="1"/>
    <cellStyle name="Hiperlink Visitado" xfId="2525" builtinId="9" hidden="1"/>
    <cellStyle name="Hiperlink Visitado" xfId="2526" builtinId="9" hidden="1"/>
    <cellStyle name="Hiperlink Visitado" xfId="2527" builtinId="9" hidden="1"/>
    <cellStyle name="Hiperlink Visitado" xfId="2528" builtinId="9" hidden="1"/>
    <cellStyle name="Hiperlink Visitado" xfId="2529" builtinId="9" hidden="1"/>
    <cellStyle name="Hiperlink Visitado" xfId="2530" builtinId="9" hidden="1"/>
    <cellStyle name="Hiperlink Visitado" xfId="2531" builtinId="9" hidden="1"/>
    <cellStyle name="Hiperlink Visitado" xfId="2532" builtinId="9" hidden="1"/>
    <cellStyle name="Hiperlink Visitado" xfId="2533" builtinId="9" hidden="1"/>
    <cellStyle name="Hiperlink Visitado" xfId="2534" builtinId="9" hidden="1"/>
    <cellStyle name="Hiperlink Visitado" xfId="2535" builtinId="9" hidden="1"/>
    <cellStyle name="Hiperlink Visitado" xfId="2536" builtinId="9" hidden="1"/>
    <cellStyle name="Hiperlink Visitado" xfId="2537" builtinId="9" hidden="1"/>
    <cellStyle name="Hiperlink Visitado" xfId="2538" builtinId="9" hidden="1"/>
    <cellStyle name="Hiperlink Visitado" xfId="2539" builtinId="9" hidden="1"/>
    <cellStyle name="Hiperlink Visitado" xfId="2540" builtinId="9" hidden="1"/>
    <cellStyle name="Hiperlink Visitado" xfId="2541" builtinId="9" hidden="1"/>
    <cellStyle name="Hiperlink Visitado" xfId="2542" builtinId="9" hidden="1"/>
    <cellStyle name="Hiperlink Visitado" xfId="2543" builtinId="9" hidden="1"/>
    <cellStyle name="Hiperlink Visitado" xfId="2544" builtinId="9" hidden="1"/>
    <cellStyle name="Hiperlink Visitado" xfId="2545" builtinId="9" hidden="1"/>
    <cellStyle name="Hiperlink Visitado" xfId="2546" builtinId="9" hidden="1"/>
    <cellStyle name="Hiperlink Visitado" xfId="2547" builtinId="9" hidden="1"/>
    <cellStyle name="Hiperlink Visitado" xfId="2548" builtinId="9" hidden="1"/>
    <cellStyle name="Hiperlink Visitado" xfId="2549" builtinId="9" hidden="1"/>
    <cellStyle name="Hiperlink Visitado" xfId="2550" builtinId="9" hidden="1"/>
    <cellStyle name="Hiperlink Visitado" xfId="2551" builtinId="9" hidden="1"/>
    <cellStyle name="Hiperlink Visitado" xfId="2552" builtinId="9" hidden="1"/>
    <cellStyle name="Hiperlink Visitado" xfId="2553" builtinId="9" hidden="1"/>
    <cellStyle name="Hiperlink Visitado" xfId="2554" builtinId="9" hidden="1"/>
    <cellStyle name="Hiperlink Visitado" xfId="2555" builtinId="9" hidden="1"/>
    <cellStyle name="Hiperlink Visitado" xfId="2556" builtinId="9" hidden="1"/>
    <cellStyle name="Hiperlink Visitado" xfId="2557" builtinId="9" hidden="1"/>
    <cellStyle name="Hiperlink Visitado" xfId="2558" builtinId="9" hidden="1"/>
    <cellStyle name="Hiperlink Visitado" xfId="2559" builtinId="9" hidden="1"/>
    <cellStyle name="Hiperlink Visitado" xfId="2560" builtinId="9" hidden="1"/>
    <cellStyle name="Hiperlink Visitado" xfId="2561" builtinId="9" hidden="1"/>
    <cellStyle name="Hiperlink Visitado" xfId="2562" builtinId="9" hidden="1"/>
    <cellStyle name="Hiperlink Visitado" xfId="2563" builtinId="9" hidden="1"/>
    <cellStyle name="Hiperlink Visitado" xfId="2564" builtinId="9" hidden="1"/>
    <cellStyle name="Hiperlink Visitado" xfId="2565" builtinId="9" hidden="1"/>
    <cellStyle name="Hiperlink Visitado" xfId="2566" builtinId="9" hidden="1"/>
    <cellStyle name="Hiperlink Visitado" xfId="2567" builtinId="9" hidden="1"/>
    <cellStyle name="Hiperlink Visitado" xfId="2568" builtinId="9" hidden="1"/>
    <cellStyle name="Hiperlink Visitado" xfId="2569" builtinId="9" hidden="1"/>
    <cellStyle name="Hiperlink Visitado" xfId="2570" builtinId="9" hidden="1"/>
    <cellStyle name="Hiperlink Visitado" xfId="2571" builtinId="9" hidden="1"/>
    <cellStyle name="Hiperlink Visitado" xfId="2572" builtinId="9" hidden="1"/>
    <cellStyle name="Hiperlink Visitado" xfId="2573" builtinId="9" hidden="1"/>
    <cellStyle name="Hiperlink Visitado" xfId="2574" builtinId="9" hidden="1"/>
    <cellStyle name="Hiperlink Visitado" xfId="2575" builtinId="9" hidden="1"/>
    <cellStyle name="Hiperlink Visitado" xfId="2576" builtinId="9" hidden="1"/>
    <cellStyle name="Hiperlink Visitado" xfId="2577" builtinId="9" hidden="1"/>
    <cellStyle name="Hiperlink Visitado" xfId="2578" builtinId="9" hidden="1"/>
    <cellStyle name="Hiperlink Visitado" xfId="2579" builtinId="9" hidden="1"/>
    <cellStyle name="Hiperlink Visitado" xfId="2580" builtinId="9" hidden="1"/>
    <cellStyle name="Hiperlink Visitado" xfId="2581" builtinId="9" hidden="1"/>
    <cellStyle name="Hiperlink Visitado" xfId="2582" builtinId="9" hidden="1"/>
    <cellStyle name="Hiperlink Visitado" xfId="2583" builtinId="9" hidden="1"/>
    <cellStyle name="Hiperlink Visitado" xfId="2584" builtinId="9" hidden="1"/>
    <cellStyle name="Hiperlink Visitado" xfId="2585" builtinId="9" hidden="1"/>
    <cellStyle name="Hiperlink Visitado" xfId="2586" builtinId="9" hidden="1"/>
    <cellStyle name="Hiperlink Visitado" xfId="2587" builtinId="9" hidden="1"/>
    <cellStyle name="Hiperlink Visitado" xfId="2588" builtinId="9" hidden="1"/>
    <cellStyle name="Hiperlink Visitado" xfId="2589" builtinId="9" hidden="1"/>
    <cellStyle name="Hiperlink Visitado" xfId="2590" builtinId="9" hidden="1"/>
    <cellStyle name="Hiperlink Visitado" xfId="2591" builtinId="9" hidden="1"/>
    <cellStyle name="Hiperlink Visitado" xfId="2592" builtinId="9" hidden="1"/>
    <cellStyle name="Hiperlink Visitado" xfId="2593" builtinId="9" hidden="1"/>
    <cellStyle name="Hiperlink Visitado" xfId="2594" builtinId="9" hidden="1"/>
    <cellStyle name="Hiperlink Visitado" xfId="2595" builtinId="9" hidden="1"/>
    <cellStyle name="Hiperlink Visitado" xfId="2596" builtinId="9" hidden="1"/>
    <cellStyle name="Hiperlink Visitado" xfId="2597" builtinId="9" hidden="1"/>
    <cellStyle name="Hiperlink Visitado" xfId="2598" builtinId="9" hidden="1"/>
    <cellStyle name="Hiperlink Visitado" xfId="2599" builtinId="9" hidden="1"/>
    <cellStyle name="Hiperlink Visitado" xfId="2600" builtinId="9" hidden="1"/>
    <cellStyle name="Hiperlink Visitado" xfId="2601" builtinId="9" hidden="1"/>
    <cellStyle name="Hiperlink Visitado" xfId="2602" builtinId="9" hidden="1"/>
    <cellStyle name="Hiperlink Visitado" xfId="2603" builtinId="9" hidden="1"/>
    <cellStyle name="Hiperlink Visitado" xfId="2604" builtinId="9" hidden="1"/>
    <cellStyle name="Hiperlink Visitado" xfId="2605" builtinId="9" hidden="1"/>
    <cellStyle name="Hiperlink Visitado" xfId="2606" builtinId="9" hidden="1"/>
    <cellStyle name="Hiperlink Visitado" xfId="2607" builtinId="9" hidden="1"/>
    <cellStyle name="Hiperlink Visitado" xfId="2608" builtinId="9" hidden="1"/>
    <cellStyle name="Hiperlink Visitado" xfId="2609" builtinId="9" hidden="1"/>
    <cellStyle name="Hiperlink Visitado" xfId="2610" builtinId="9" hidden="1"/>
    <cellStyle name="Hiperlink Visitado" xfId="2611" builtinId="9" hidden="1"/>
    <cellStyle name="Hiperlink Visitado" xfId="2612" builtinId="9" hidden="1"/>
    <cellStyle name="Hiperlink Visitado" xfId="2613" builtinId="9" hidden="1"/>
    <cellStyle name="Hiperlink Visitado" xfId="2614" builtinId="9" hidden="1"/>
    <cellStyle name="Hiperlink Visitado" xfId="2615" builtinId="9" hidden="1"/>
    <cellStyle name="Hiperlink Visitado" xfId="2616" builtinId="9" hidden="1"/>
    <cellStyle name="Hiperlink Visitado" xfId="2617" builtinId="9" hidden="1"/>
    <cellStyle name="Hiperlink Visitado" xfId="2618" builtinId="9" hidden="1"/>
    <cellStyle name="Hiperlink Visitado" xfId="2619" builtinId="9" hidden="1"/>
    <cellStyle name="Hiperlink Visitado" xfId="2620" builtinId="9" hidden="1"/>
    <cellStyle name="Hiperlink Visitado" xfId="2621" builtinId="9" hidden="1"/>
    <cellStyle name="Hiperlink Visitado" xfId="2622" builtinId="9" hidden="1"/>
    <cellStyle name="Hiperlink Visitado" xfId="2623" builtinId="9" hidden="1"/>
    <cellStyle name="Hiperlink Visitado" xfId="2624" builtinId="9" hidden="1"/>
    <cellStyle name="Hiperlink Visitado" xfId="2625" builtinId="9" hidden="1"/>
    <cellStyle name="Hiperlink Visitado" xfId="2626" builtinId="9" hidden="1"/>
    <cellStyle name="Hiperlink Visitado" xfId="2627" builtinId="9" hidden="1"/>
    <cellStyle name="Hiperlink Visitado" xfId="2628" builtinId="9" hidden="1"/>
    <cellStyle name="Hiperlink Visitado" xfId="2629" builtinId="9" hidden="1"/>
    <cellStyle name="Hiperlink Visitado" xfId="2630" builtinId="9" hidden="1"/>
    <cellStyle name="Hiperlink Visitado" xfId="2631" builtinId="9" hidden="1"/>
    <cellStyle name="Hiperlink Visitado" xfId="2632" builtinId="9" hidden="1"/>
    <cellStyle name="Hiperlink Visitado" xfId="2633" builtinId="9" hidden="1"/>
    <cellStyle name="Hiperlink Visitado" xfId="2634" builtinId="9" hidden="1"/>
    <cellStyle name="Hiperlink Visitado" xfId="2635" builtinId="9" hidden="1"/>
    <cellStyle name="Hiperlink Visitado" xfId="2636" builtinId="9" hidden="1"/>
    <cellStyle name="Hiperlink Visitado" xfId="2637" builtinId="9" hidden="1"/>
    <cellStyle name="Hiperlink Visitado" xfId="2638" builtinId="9" hidden="1"/>
    <cellStyle name="Hiperlink Visitado" xfId="2639" builtinId="9" hidden="1"/>
    <cellStyle name="Hiperlink Visitado" xfId="2640" builtinId="9" hidden="1"/>
    <cellStyle name="Hiperlink Visitado" xfId="2641" builtinId="9" hidden="1"/>
    <cellStyle name="Hiperlink Visitado" xfId="2642" builtinId="9" hidden="1"/>
    <cellStyle name="Hiperlink Visitado" xfId="2643" builtinId="9" hidden="1"/>
    <cellStyle name="Hiperlink Visitado" xfId="2644" builtinId="9" hidden="1"/>
    <cellStyle name="Hiperlink Visitado" xfId="2645" builtinId="9" hidden="1"/>
    <cellStyle name="Hiperlink Visitado" xfId="2646" builtinId="9" hidden="1"/>
    <cellStyle name="Hiperlink Visitado" xfId="2647" builtinId="9" hidden="1"/>
    <cellStyle name="Hiperlink Visitado" xfId="2648" builtinId="9" hidden="1"/>
    <cellStyle name="Hiperlink Visitado" xfId="2649" builtinId="9" hidden="1"/>
    <cellStyle name="Hiperlink Visitado" xfId="2650" builtinId="9" hidden="1"/>
    <cellStyle name="Hiperlink Visitado" xfId="2651" builtinId="9" hidden="1"/>
    <cellStyle name="Hiperlink Visitado" xfId="2652" builtinId="9" hidden="1"/>
    <cellStyle name="Hiperlink Visitado" xfId="2653" builtinId="9" hidden="1"/>
    <cellStyle name="Hiperlink Visitado" xfId="2654" builtinId="9" hidden="1"/>
    <cellStyle name="Hiperlink Visitado" xfId="2655" builtinId="9" hidden="1"/>
    <cellStyle name="Hiperlink Visitado" xfId="2656" builtinId="9" hidden="1"/>
    <cellStyle name="Hiperlink Visitado" xfId="2657" builtinId="9" hidden="1"/>
    <cellStyle name="Hiperlink Visitado" xfId="2658" builtinId="9" hidden="1"/>
    <cellStyle name="Hiperlink Visitado" xfId="2659" builtinId="9" hidden="1"/>
    <cellStyle name="Hiperlink Visitado" xfId="2660" builtinId="9" hidden="1"/>
    <cellStyle name="Hiperlink Visitado" xfId="2661" builtinId="9" hidden="1"/>
    <cellStyle name="Hiperlink Visitado" xfId="2662" builtinId="9" hidden="1"/>
    <cellStyle name="Hiperlink Visitado" xfId="2663" builtinId="9" hidden="1"/>
    <cellStyle name="Hiperlink Visitado" xfId="2664" builtinId="9" hidden="1"/>
    <cellStyle name="Hiperlink Visitado" xfId="2665" builtinId="9" hidden="1"/>
    <cellStyle name="Hiperlink Visitado" xfId="2666" builtinId="9" hidden="1"/>
    <cellStyle name="Hiperlink Visitado" xfId="2667" builtinId="9" hidden="1"/>
    <cellStyle name="Hiperlink Visitado" xfId="2668" builtinId="9" hidden="1"/>
    <cellStyle name="Hiperlink Visitado" xfId="2669" builtinId="9" hidden="1"/>
    <cellStyle name="Hiperlink Visitado" xfId="2670" builtinId="9" hidden="1"/>
    <cellStyle name="Hiperlink Visitado" xfId="2671" builtinId="9" hidden="1"/>
    <cellStyle name="Hiperlink Visitado" xfId="2672" builtinId="9" hidden="1"/>
    <cellStyle name="Hiperlink Visitado" xfId="2673" builtinId="9" hidden="1"/>
    <cellStyle name="Hiperlink Visitado" xfId="2674" builtinId="9" hidden="1"/>
    <cellStyle name="Hiperlink Visitado" xfId="2675" builtinId="9" hidden="1"/>
    <cellStyle name="Hiperlink Visitado" xfId="2676" builtinId="9" hidden="1"/>
    <cellStyle name="Hiperlink Visitado" xfId="2677" builtinId="9" hidden="1"/>
    <cellStyle name="Hiperlink Visitado" xfId="2678" builtinId="9" hidden="1"/>
    <cellStyle name="Hiperlink Visitado" xfId="2679" builtinId="9" hidden="1"/>
    <cellStyle name="Hiperlink Visitado" xfId="2680" builtinId="9" hidden="1"/>
    <cellStyle name="Hiperlink Visitado" xfId="2681" builtinId="9" hidden="1"/>
    <cellStyle name="Hiperlink Visitado" xfId="2682" builtinId="9" hidden="1"/>
    <cellStyle name="Hiperlink Visitado" xfId="2683" builtinId="9" hidden="1"/>
    <cellStyle name="Hiperlink Visitado" xfId="2684" builtinId="9" hidden="1"/>
    <cellStyle name="Hiperlink Visitado" xfId="2685" builtinId="9" hidden="1"/>
    <cellStyle name="Hiperlink Visitado" xfId="2686" builtinId="9" hidden="1"/>
    <cellStyle name="Hiperlink Visitado" xfId="2687" builtinId="9" hidden="1"/>
    <cellStyle name="Hiperlink Visitado" xfId="2688" builtinId="9" hidden="1"/>
    <cellStyle name="Hiperlink Visitado" xfId="2689" builtinId="9" hidden="1"/>
    <cellStyle name="Hiperlink Visitado" xfId="2690" builtinId="9" hidden="1"/>
    <cellStyle name="Hiperlink Visitado" xfId="2691" builtinId="9" hidden="1"/>
    <cellStyle name="Hiperlink Visitado" xfId="2692" builtinId="9" hidden="1"/>
    <cellStyle name="Hiperlink Visitado" xfId="2693" builtinId="9" hidden="1"/>
    <cellStyle name="Hiperlink Visitado" xfId="2694" builtinId="9" hidden="1"/>
    <cellStyle name="Hiperlink Visitado" xfId="2695" builtinId="9" hidden="1"/>
    <cellStyle name="Hiperlink Visitado" xfId="2696" builtinId="9" hidden="1"/>
    <cellStyle name="Hiperlink Visitado" xfId="2697" builtinId="9" hidden="1"/>
    <cellStyle name="Hiperlink Visitado" xfId="2698" builtinId="9" hidden="1"/>
    <cellStyle name="Hiperlink Visitado" xfId="2699" builtinId="9" hidden="1"/>
    <cellStyle name="Hiperlink Visitado" xfId="2700" builtinId="9" hidden="1"/>
    <cellStyle name="Hiperlink Visitado" xfId="2701" builtinId="9" hidden="1"/>
    <cellStyle name="Hiperlink Visitado" xfId="2702" builtinId="9" hidden="1"/>
    <cellStyle name="Hiperlink Visitado" xfId="2703" builtinId="9" hidden="1"/>
    <cellStyle name="Hiperlink Visitado" xfId="2704" builtinId="9" hidden="1"/>
    <cellStyle name="Hiperlink Visitado" xfId="2705" builtinId="9" hidden="1"/>
    <cellStyle name="Hiperlink Visitado" xfId="2706" builtinId="9" hidden="1"/>
    <cellStyle name="Hiperlink Visitado" xfId="2707" builtinId="9" hidden="1"/>
    <cellStyle name="Hiperlink Visitado" xfId="2708" builtinId="9" hidden="1"/>
    <cellStyle name="Hiperlink Visitado" xfId="2709" builtinId="9" hidden="1"/>
    <cellStyle name="Hiperlink Visitado" xfId="2710" builtinId="9" hidden="1"/>
    <cellStyle name="Hiperlink Visitado" xfId="2711" builtinId="9" hidden="1"/>
    <cellStyle name="Hiperlink Visitado" xfId="2712" builtinId="9" hidden="1"/>
    <cellStyle name="Hiperlink Visitado" xfId="2713" builtinId="9" hidden="1"/>
    <cellStyle name="Hiperlink Visitado" xfId="2714" builtinId="9" hidden="1"/>
    <cellStyle name="Hiperlink Visitado" xfId="2715" builtinId="9" hidden="1"/>
    <cellStyle name="Hiperlink Visitado" xfId="2716" builtinId="9" hidden="1"/>
    <cellStyle name="Hiperlink Visitado" xfId="2717" builtinId="9" hidden="1"/>
    <cellStyle name="Hiperlink Visitado" xfId="2718" builtinId="9" hidden="1"/>
    <cellStyle name="Hiperlink Visitado" xfId="2719" builtinId="9" hidden="1"/>
    <cellStyle name="Hiperlink Visitado" xfId="2720" builtinId="9" hidden="1"/>
    <cellStyle name="Hiperlink Visitado" xfId="2721" builtinId="9" hidden="1"/>
    <cellStyle name="Hiperlink Visitado" xfId="2722" builtinId="9" hidden="1"/>
    <cellStyle name="Hiperlink Visitado" xfId="2723" builtinId="9" hidden="1"/>
    <cellStyle name="Hiperlink Visitado" xfId="2724" builtinId="9" hidden="1"/>
    <cellStyle name="Hiperlink Visitado" xfId="2725" builtinId="9" hidden="1"/>
    <cellStyle name="Hiperlink Visitado" xfId="2726" builtinId="9" hidden="1"/>
    <cellStyle name="Hiperlink Visitado" xfId="2727" builtinId="9" hidden="1"/>
    <cellStyle name="Hiperlink Visitado" xfId="2728" builtinId="9" hidden="1"/>
    <cellStyle name="Hiperlink Visitado" xfId="2729" builtinId="9" hidden="1"/>
    <cellStyle name="Hiperlink Visitado" xfId="2730" builtinId="9" hidden="1"/>
    <cellStyle name="Hiperlink Visitado" xfId="2731" builtinId="9" hidden="1"/>
    <cellStyle name="Hiperlink Visitado" xfId="2732" builtinId="9" hidden="1"/>
    <cellStyle name="Hiperlink Visitado" xfId="2733" builtinId="9" hidden="1"/>
    <cellStyle name="Hiperlink Visitado" xfId="2734" builtinId="9" hidden="1"/>
    <cellStyle name="Hiperlink Visitado" xfId="2735" builtinId="9" hidden="1"/>
    <cellStyle name="Hiperlink Visitado" xfId="2736" builtinId="9" hidden="1"/>
    <cellStyle name="Hiperlink Visitado" xfId="2737" builtinId="9" hidden="1"/>
    <cellStyle name="Hiperlink Visitado" xfId="2738" builtinId="9" hidden="1"/>
    <cellStyle name="Hiperlink Visitado" xfId="2739" builtinId="9" hidden="1"/>
    <cellStyle name="Hiperlink Visitado" xfId="2740" builtinId="9" hidden="1"/>
    <cellStyle name="Hiperlink Visitado" xfId="2741" builtinId="9" hidden="1"/>
    <cellStyle name="Hiperlink Visitado" xfId="2742" builtinId="9" hidden="1"/>
    <cellStyle name="Hiperlink Visitado" xfId="2743" builtinId="9" hidden="1"/>
    <cellStyle name="Hiperlink Visitado" xfId="2744" builtinId="9" hidden="1"/>
    <cellStyle name="Hiperlink Visitado" xfId="2745" builtinId="9" hidden="1"/>
    <cellStyle name="Hiperlink Visitado" xfId="2746" builtinId="9" hidden="1"/>
    <cellStyle name="Hiperlink Visitado" xfId="2747" builtinId="9" hidden="1"/>
    <cellStyle name="Hiperlink Visitado" xfId="2748" builtinId="9" hidden="1"/>
    <cellStyle name="Hiperlink Visitado" xfId="2749" builtinId="9" hidden="1"/>
    <cellStyle name="Hiperlink Visitado" xfId="2750" builtinId="9" hidden="1"/>
    <cellStyle name="Hiperlink Visitado" xfId="2751" builtinId="9" hidden="1"/>
    <cellStyle name="Hiperlink Visitado" xfId="2752" builtinId="9" hidden="1"/>
    <cellStyle name="Hiperlink Visitado" xfId="2753" builtinId="9" hidden="1"/>
    <cellStyle name="Hiperlink Visitado" xfId="2754" builtinId="9" hidden="1"/>
    <cellStyle name="Hiperlink Visitado" xfId="2755" builtinId="9" hidden="1"/>
    <cellStyle name="Hiperlink Visitado" xfId="2756" builtinId="9" hidden="1"/>
    <cellStyle name="Hiperlink Visitado" xfId="2757" builtinId="9" hidden="1"/>
    <cellStyle name="Hiperlink Visitado" xfId="2758" builtinId="9" hidden="1"/>
    <cellStyle name="Hiperlink Visitado" xfId="2759" builtinId="9" hidden="1"/>
    <cellStyle name="Hiperlink Visitado" xfId="2760" builtinId="9" hidden="1"/>
    <cellStyle name="Hiperlink Visitado" xfId="2761" builtinId="9" hidden="1"/>
    <cellStyle name="Hiperlink Visitado" xfId="2762" builtinId="9" hidden="1"/>
    <cellStyle name="Hiperlink Visitado" xfId="2763" builtinId="9" hidden="1"/>
    <cellStyle name="Hiperlink Visitado" xfId="2764" builtinId="9" hidden="1"/>
    <cellStyle name="Hiperlink Visitado" xfId="2765" builtinId="9" hidden="1"/>
    <cellStyle name="Hiperlink Visitado" xfId="2766" builtinId="9" hidden="1"/>
    <cellStyle name="Hiperlink Visitado" xfId="2767" builtinId="9" hidden="1"/>
    <cellStyle name="Hiperlink Visitado" xfId="2768" builtinId="9" hidden="1"/>
    <cellStyle name="Hiperlink Visitado" xfId="2769" builtinId="9" hidden="1"/>
    <cellStyle name="Hiperlink Visitado" xfId="2770" builtinId="9" hidden="1"/>
    <cellStyle name="Hiperlink Visitado" xfId="2771" builtinId="9" hidden="1"/>
    <cellStyle name="Hiperlink Visitado" xfId="2772" builtinId="9" hidden="1"/>
    <cellStyle name="Hiperlink Visitado" xfId="2773" builtinId="9" hidden="1"/>
    <cellStyle name="Hiperlink Visitado" xfId="2774" builtinId="9" hidden="1"/>
    <cellStyle name="Hiperlink Visitado" xfId="2775" builtinId="9" hidden="1"/>
    <cellStyle name="Hiperlink Visitado" xfId="2776" builtinId="9" hidden="1"/>
    <cellStyle name="Hiperlink Visitado" xfId="2777" builtinId="9" hidden="1"/>
    <cellStyle name="Hiperlink Visitado" xfId="2778" builtinId="9" hidden="1"/>
    <cellStyle name="Hiperlink Visitado" xfId="2779" builtinId="9" hidden="1"/>
    <cellStyle name="Hiperlink Visitado" xfId="2780" builtinId="9" hidden="1"/>
    <cellStyle name="Hiperlink Visitado" xfId="2781" builtinId="9" hidden="1"/>
    <cellStyle name="Hiperlink Visitado" xfId="2782" builtinId="9" hidden="1"/>
    <cellStyle name="Hiperlink Visitado" xfId="2783" builtinId="9" hidden="1"/>
    <cellStyle name="Hiperlink Visitado" xfId="2784" builtinId="9" hidden="1"/>
    <cellStyle name="Hiperlink Visitado" xfId="2785" builtinId="9" hidden="1"/>
    <cellStyle name="Hiperlink Visitado" xfId="2786" builtinId="9" hidden="1"/>
    <cellStyle name="Hiperlink Visitado" xfId="2787" builtinId="9" hidden="1"/>
    <cellStyle name="Hiperlink Visitado" xfId="2788" builtinId="9" hidden="1"/>
    <cellStyle name="Hiperlink Visitado" xfId="2789" builtinId="9" hidden="1"/>
    <cellStyle name="Hiperlink Visitado" xfId="2790" builtinId="9" hidden="1"/>
    <cellStyle name="Hiperlink Visitado" xfId="2791" builtinId="9" hidden="1"/>
    <cellStyle name="Hiperlink Visitado" xfId="2792" builtinId="9" hidden="1"/>
    <cellStyle name="Hiperlink Visitado" xfId="2793" builtinId="9" hidden="1"/>
    <cellStyle name="Hiperlink Visitado" xfId="2794" builtinId="9" hidden="1"/>
    <cellStyle name="Hiperlink Visitado" xfId="2795" builtinId="9" hidden="1"/>
    <cellStyle name="Hiperlink Visitado" xfId="2796" builtinId="9" hidden="1"/>
    <cellStyle name="Hiperlink Visitado" xfId="2797" builtinId="9" hidden="1"/>
    <cellStyle name="Hiperlink Visitado" xfId="2798" builtinId="9" hidden="1"/>
    <cellStyle name="Hiperlink Visitado" xfId="2799" builtinId="9" hidden="1"/>
    <cellStyle name="Hiperlink Visitado" xfId="2800" builtinId="9" hidden="1"/>
    <cellStyle name="Hiperlink Visitado" xfId="2801" builtinId="9" hidden="1"/>
    <cellStyle name="Hiperlink Visitado" xfId="2802" builtinId="9" hidden="1"/>
    <cellStyle name="Hiperlink Visitado" xfId="2803" builtinId="9" hidden="1"/>
    <cellStyle name="Hiperlink Visitado" xfId="2804" builtinId="9" hidden="1"/>
    <cellStyle name="Hiperlink Visitado" xfId="2805" builtinId="9" hidden="1"/>
    <cellStyle name="Hiperlink Visitado" xfId="2806" builtinId="9" hidden="1"/>
    <cellStyle name="Hiperlink Visitado" xfId="2807" builtinId="9" hidden="1"/>
    <cellStyle name="Hiperlink Visitado" xfId="2808" builtinId="9" hidden="1"/>
    <cellStyle name="Hiperlink Visitado" xfId="2809" builtinId="9" hidden="1"/>
    <cellStyle name="Hiperlink Visitado" xfId="2810" builtinId="9" hidden="1"/>
    <cellStyle name="Hiperlink Visitado" xfId="2811" builtinId="9" hidden="1"/>
    <cellStyle name="Hiperlink Visitado" xfId="2812" builtinId="9" hidden="1"/>
    <cellStyle name="Hiperlink Visitado" xfId="2813" builtinId="9" hidden="1"/>
    <cellStyle name="Hiperlink Visitado" xfId="2814" builtinId="9" hidden="1"/>
    <cellStyle name="Hiperlink Visitado" xfId="2815" builtinId="9" hidden="1"/>
    <cellStyle name="Hiperlink Visitado" xfId="2816" builtinId="9" hidden="1"/>
    <cellStyle name="Hiperlink Visitado" xfId="2817" builtinId="9" hidden="1"/>
    <cellStyle name="Hiperlink Visitado" xfId="2818" builtinId="9" hidden="1"/>
    <cellStyle name="Hiperlink Visitado" xfId="2819" builtinId="9" hidden="1"/>
    <cellStyle name="Hiperlink Visitado" xfId="2820" builtinId="9" hidden="1"/>
    <cellStyle name="Hiperlink Visitado" xfId="2821" builtinId="9" hidden="1"/>
    <cellStyle name="Hiperlink Visitado" xfId="2822" builtinId="9" hidden="1"/>
    <cellStyle name="Hiperlink Visitado" xfId="2823" builtinId="9" hidden="1"/>
    <cellStyle name="Hiperlink Visitado" xfId="2824" builtinId="9" hidden="1"/>
    <cellStyle name="Hiperlink Visitado" xfId="2825" builtinId="9" hidden="1"/>
    <cellStyle name="Hiperlink Visitado" xfId="2826" builtinId="9" hidden="1"/>
    <cellStyle name="Hiperlink Visitado" xfId="2827" builtinId="9" hidden="1"/>
    <cellStyle name="Hiperlink Visitado" xfId="2828" builtinId="9" hidden="1"/>
    <cellStyle name="Hiperlink Visitado" xfId="2829" builtinId="9" hidden="1"/>
    <cellStyle name="Hiperlink Visitado" xfId="2830" builtinId="9" hidden="1"/>
    <cellStyle name="Hiperlink Visitado" xfId="2831" builtinId="9" hidden="1"/>
    <cellStyle name="Hiperlink Visitado" xfId="2832" builtinId="9" hidden="1"/>
    <cellStyle name="Hiperlink Visitado" xfId="2833" builtinId="9" hidden="1"/>
    <cellStyle name="Hiperlink Visitado" xfId="2834" builtinId="9" hidden="1"/>
    <cellStyle name="Hiperlink Visitado" xfId="2835" builtinId="9" hidden="1"/>
    <cellStyle name="Hiperlink Visitado" xfId="2836" builtinId="9" hidden="1"/>
    <cellStyle name="Hiperlink Visitado" xfId="2837" builtinId="9" hidden="1"/>
    <cellStyle name="Hiperlink Visitado" xfId="2838" builtinId="9" hidden="1"/>
    <cellStyle name="Hiperlink Visitado" xfId="2839" builtinId="9" hidden="1"/>
    <cellStyle name="Hiperlink Visitado" xfId="2840" builtinId="9" hidden="1"/>
    <cellStyle name="Hiperlink Visitado" xfId="2841" builtinId="9" hidden="1"/>
    <cellStyle name="Hiperlink Visitado" xfId="2842" builtinId="9" hidden="1"/>
    <cellStyle name="Hiperlink Visitado" xfId="2843" builtinId="9" hidden="1"/>
    <cellStyle name="Hiperlink Visitado" xfId="2844" builtinId="9" hidden="1"/>
    <cellStyle name="Hiperlink Visitado" xfId="2845" builtinId="9" hidden="1"/>
    <cellStyle name="Hiperlink Visitado" xfId="2846" builtinId="9" hidden="1"/>
    <cellStyle name="Hiperlink Visitado" xfId="2847" builtinId="9" hidden="1"/>
    <cellStyle name="Hiperlink Visitado" xfId="2848" builtinId="9" hidden="1"/>
    <cellStyle name="Hiperlink Visitado" xfId="2849" builtinId="9" hidden="1"/>
    <cellStyle name="Hiperlink Visitado" xfId="2850" builtinId="9" hidden="1"/>
    <cellStyle name="Hiperlink Visitado" xfId="2851" builtinId="9" hidden="1"/>
    <cellStyle name="Hiperlink Visitado" xfId="2852" builtinId="9" hidden="1"/>
    <cellStyle name="Hiperlink Visitado" xfId="2853" builtinId="9" hidden="1"/>
    <cellStyle name="Hiperlink Visitado" xfId="2854" builtinId="9" hidden="1"/>
    <cellStyle name="Hiperlink Visitado" xfId="2855" builtinId="9" hidden="1"/>
    <cellStyle name="Hiperlink Visitado" xfId="2856" builtinId="9" hidden="1"/>
    <cellStyle name="Hiperlink Visitado" xfId="2857" builtinId="9" hidden="1"/>
    <cellStyle name="Hiperlink Visitado" xfId="2858" builtinId="9" hidden="1"/>
    <cellStyle name="Hiperlink Visitado" xfId="2859" builtinId="9" hidden="1"/>
    <cellStyle name="Hiperlink Visitado" xfId="2860" builtinId="9" hidden="1"/>
    <cellStyle name="Hiperlink Visitado" xfId="2861" builtinId="9" hidden="1"/>
    <cellStyle name="Hiperlink Visitado" xfId="2862" builtinId="9" hidden="1"/>
    <cellStyle name="Hiperlink Visitado" xfId="2863" builtinId="9" hidden="1"/>
    <cellStyle name="Hiperlink Visitado" xfId="2864" builtinId="9" hidden="1"/>
    <cellStyle name="Hiperlink Visitado" xfId="2865" builtinId="9" hidden="1"/>
    <cellStyle name="Hiperlink Visitado" xfId="2866" builtinId="9" hidden="1"/>
    <cellStyle name="Hiperlink Visitado" xfId="2867" builtinId="9" hidden="1"/>
    <cellStyle name="Hiperlink Visitado" xfId="2868" builtinId="9" hidden="1"/>
    <cellStyle name="Hiperlink Visitado" xfId="2869" builtinId="9" hidden="1"/>
    <cellStyle name="Hiperlink Visitado" xfId="2870" builtinId="9" hidden="1"/>
    <cellStyle name="Hiperlink Visitado" xfId="2871" builtinId="9" hidden="1"/>
    <cellStyle name="Hiperlink Visitado" xfId="2872" builtinId="9" hidden="1"/>
    <cellStyle name="Hiperlink Visitado" xfId="2873" builtinId="9" hidden="1"/>
    <cellStyle name="Hiperlink Visitado" xfId="2874" builtinId="9" hidden="1"/>
    <cellStyle name="Hiperlink Visitado" xfId="2875" builtinId="9" hidden="1"/>
    <cellStyle name="Hiperlink Visitado" xfId="2876" builtinId="9" hidden="1"/>
    <cellStyle name="Hiperlink Visitado" xfId="2877" builtinId="9" hidden="1"/>
    <cellStyle name="Hiperlink Visitado" xfId="2878" builtinId="9" hidden="1"/>
    <cellStyle name="Hiperlink Visitado" xfId="2879" builtinId="9" hidden="1"/>
    <cellStyle name="Hiperlink Visitado" xfId="2880" builtinId="9" hidden="1"/>
    <cellStyle name="Hiperlink Visitado" xfId="2881" builtinId="9" hidden="1"/>
    <cellStyle name="Hiperlink Visitado" xfId="2882" builtinId="9" hidden="1"/>
    <cellStyle name="Hiperlink Visitado" xfId="2883" builtinId="9" hidden="1"/>
    <cellStyle name="Hiperlink Visitado" xfId="2884" builtinId="9" hidden="1"/>
    <cellStyle name="Hiperlink Visitado" xfId="2885" builtinId="9" hidden="1"/>
    <cellStyle name="Hiperlink Visitado" xfId="2886" builtinId="9" hidden="1"/>
    <cellStyle name="Hiperlink Visitado" xfId="2887" builtinId="9" hidden="1"/>
    <cellStyle name="Hiperlink Visitado" xfId="2888" builtinId="9" hidden="1"/>
    <cellStyle name="Hiperlink Visitado" xfId="2889" builtinId="9" hidden="1"/>
    <cellStyle name="Hiperlink Visitado" xfId="2890" builtinId="9" hidden="1"/>
    <cellStyle name="Hiperlink Visitado" xfId="2891" builtinId="9" hidden="1"/>
    <cellStyle name="Hiperlink Visitado" xfId="2892" builtinId="9" hidden="1"/>
    <cellStyle name="Hiperlink Visitado" xfId="2893" builtinId="9" hidden="1"/>
    <cellStyle name="Hiperlink Visitado" xfId="2894" builtinId="9" hidden="1"/>
    <cellStyle name="Hiperlink Visitado" xfId="2895" builtinId="9" hidden="1"/>
    <cellStyle name="Hiperlink Visitado" xfId="2896" builtinId="9" hidden="1"/>
    <cellStyle name="Hiperlink Visitado" xfId="2897" builtinId="9" hidden="1"/>
    <cellStyle name="Hiperlink Visitado" xfId="2898" builtinId="9" hidden="1"/>
    <cellStyle name="Hiperlink Visitado" xfId="2899" builtinId="9" hidden="1"/>
    <cellStyle name="Hiperlink Visitado" xfId="2900" builtinId="9" hidden="1"/>
    <cellStyle name="Hiperlink Visitado" xfId="2901" builtinId="9" hidden="1"/>
    <cellStyle name="Hiperlink Visitado" xfId="2902" builtinId="9" hidden="1"/>
    <cellStyle name="Hiperlink Visitado" xfId="2903" builtinId="9" hidden="1"/>
    <cellStyle name="Hiperlink Visitado" xfId="2904" builtinId="9" hidden="1"/>
    <cellStyle name="Hiperlink Visitado" xfId="2905" builtinId="9" hidden="1"/>
    <cellStyle name="Hiperlink Visitado" xfId="2906" builtinId="9" hidden="1"/>
    <cellStyle name="Hiperlink Visitado" xfId="2907" builtinId="9" hidden="1"/>
    <cellStyle name="Hiperlink Visitado" xfId="2908" builtinId="9" hidden="1"/>
    <cellStyle name="Hiperlink Visitado" xfId="2909" builtinId="9" hidden="1"/>
    <cellStyle name="Hiperlink Visitado" xfId="2910" builtinId="9" hidden="1"/>
    <cellStyle name="Hiperlink Visitado" xfId="2911" builtinId="9" hidden="1"/>
    <cellStyle name="Hiperlink Visitado" xfId="2912" builtinId="9" hidden="1"/>
    <cellStyle name="Hiperlink Visitado" xfId="2913" builtinId="9" hidden="1"/>
    <cellStyle name="Hiperlink Visitado" xfId="2914" builtinId="9" hidden="1"/>
    <cellStyle name="Hiperlink Visitado" xfId="2915" builtinId="9" hidden="1"/>
    <cellStyle name="Hiperlink Visitado" xfId="2916" builtinId="9" hidden="1"/>
    <cellStyle name="Hiperlink Visitado" xfId="2917" builtinId="9" hidden="1"/>
    <cellStyle name="Hiperlink Visitado" xfId="2918" builtinId="9" hidden="1"/>
    <cellStyle name="Hiperlink Visitado" xfId="2919" builtinId="9" hidden="1"/>
    <cellStyle name="Hiperlink Visitado" xfId="2920" builtinId="9" hidden="1"/>
    <cellStyle name="Hiperlink Visitado" xfId="2921" builtinId="9" hidden="1"/>
    <cellStyle name="Hiperlink Visitado" xfId="2922" builtinId="9" hidden="1"/>
    <cellStyle name="Hiperlink Visitado" xfId="2923" builtinId="9" hidden="1"/>
    <cellStyle name="Hiperlink Visitado" xfId="2924" builtinId="9" hidden="1"/>
    <cellStyle name="Hiperlink Visitado" xfId="2925" builtinId="9" hidden="1"/>
    <cellStyle name="Hiperlink Visitado" xfId="2926" builtinId="9" hidden="1"/>
    <cellStyle name="Hiperlink Visitado" xfId="2927" builtinId="9" hidden="1"/>
    <cellStyle name="Hiperlink Visitado" xfId="2928" builtinId="9" hidden="1"/>
    <cellStyle name="Hiperlink Visitado" xfId="2929" builtinId="9" hidden="1"/>
    <cellStyle name="Hiperlink Visitado" xfId="2930" builtinId="9" hidden="1"/>
    <cellStyle name="Hiperlink Visitado" xfId="2931" builtinId="9" hidden="1"/>
    <cellStyle name="Hiperlink Visitado" xfId="2932" builtinId="9" hidden="1"/>
    <cellStyle name="Hiperlink Visitado" xfId="2933" builtinId="9" hidden="1"/>
    <cellStyle name="Hiperlink Visitado" xfId="2934" builtinId="9" hidden="1"/>
    <cellStyle name="Hiperlink Visitado" xfId="2935" builtinId="9" hidden="1"/>
    <cellStyle name="Hiperlink Visitado" xfId="2936" builtinId="9" hidden="1"/>
    <cellStyle name="Hiperlink Visitado" xfId="2937" builtinId="9" hidden="1"/>
    <cellStyle name="Hiperlink Visitado" xfId="2938" builtinId="9" hidden="1"/>
    <cellStyle name="Hiperlink Visitado" xfId="2939" builtinId="9" hidden="1"/>
    <cellStyle name="Hiperlink Visitado" xfId="2940" builtinId="9" hidden="1"/>
    <cellStyle name="Hiperlink Visitado" xfId="2941" builtinId="9" hidden="1"/>
    <cellStyle name="Hiperlink Visitado" xfId="2942" builtinId="9" hidden="1"/>
    <cellStyle name="Hiperlink Visitado" xfId="2943" builtinId="9" hidden="1"/>
    <cellStyle name="Hiperlink Visitado" xfId="2944" builtinId="9" hidden="1"/>
    <cellStyle name="Hiperlink Visitado" xfId="2945" builtinId="9" hidden="1"/>
    <cellStyle name="Hiperlink Visitado" xfId="2946" builtinId="9" hidden="1"/>
    <cellStyle name="Hiperlink Visitado" xfId="2947" builtinId="9" hidden="1"/>
    <cellStyle name="Hiperlink Visitado" xfId="2948" builtinId="9" hidden="1"/>
    <cellStyle name="Hiperlink Visitado" xfId="2949" builtinId="9" hidden="1"/>
    <cellStyle name="Hiperlink Visitado" xfId="2950" builtinId="9" hidden="1"/>
    <cellStyle name="Hiperlink Visitado" xfId="2951" builtinId="9" hidden="1"/>
    <cellStyle name="Hiperlink Visitado" xfId="2952" builtinId="9" hidden="1"/>
    <cellStyle name="Hiperlink Visitado" xfId="2953" builtinId="9" hidden="1"/>
    <cellStyle name="Hiperlink Visitado" xfId="2954" builtinId="9" hidden="1"/>
    <cellStyle name="Hiperlink Visitado" xfId="2955" builtinId="9" hidden="1"/>
    <cellStyle name="Hiperlink Visitado" xfId="2956" builtinId="9" hidden="1"/>
    <cellStyle name="Hiperlink Visitado" xfId="2957" builtinId="9" hidden="1"/>
    <cellStyle name="Hiperlink Visitado" xfId="2958" builtinId="9" hidden="1"/>
    <cellStyle name="Hiperlink Visitado" xfId="2959" builtinId="9" hidden="1"/>
    <cellStyle name="Hiperlink Visitado" xfId="2960" builtinId="9" hidden="1"/>
    <cellStyle name="Hiperlink Visitado" xfId="2961" builtinId="9" hidden="1"/>
    <cellStyle name="Hiperlink Visitado" xfId="2962" builtinId="9" hidden="1"/>
    <cellStyle name="Hiperlink Visitado" xfId="2963" builtinId="9" hidden="1"/>
    <cellStyle name="Hiperlink Visitado" xfId="2964" builtinId="9" hidden="1"/>
    <cellStyle name="Hiperlink Visitado" xfId="2965" builtinId="9" hidden="1"/>
    <cellStyle name="Hiperlink Visitado" xfId="2966" builtinId="9" hidden="1"/>
    <cellStyle name="Hiperlink Visitado" xfId="2967" builtinId="9" hidden="1"/>
    <cellStyle name="Hiperlink Visitado" xfId="2968" builtinId="9" hidden="1"/>
    <cellStyle name="Hiperlink Visitado" xfId="2969" builtinId="9" hidden="1"/>
    <cellStyle name="Hiperlink Visitado" xfId="2970" builtinId="9" hidden="1"/>
    <cellStyle name="Hiperlink Visitado" xfId="2971" builtinId="9" hidden="1"/>
    <cellStyle name="Hiperlink Visitado" xfId="2972" builtinId="9" hidden="1"/>
    <cellStyle name="Hiperlink Visitado" xfId="2973" builtinId="9" hidden="1"/>
    <cellStyle name="Hiperlink Visitado" xfId="2974" builtinId="9" hidden="1"/>
    <cellStyle name="Hiperlink Visitado" xfId="2975" builtinId="9" hidden="1"/>
    <cellStyle name="Hiperlink Visitado" xfId="2976" builtinId="9" hidden="1"/>
    <cellStyle name="Hiperlink Visitado" xfId="2977" builtinId="9" hidden="1"/>
    <cellStyle name="Hiperlink Visitado" xfId="2978" builtinId="9" hidden="1"/>
    <cellStyle name="Hiperlink Visitado" xfId="2979" builtinId="9" hidden="1"/>
    <cellStyle name="Hiperlink Visitado" xfId="2980" builtinId="9" hidden="1"/>
    <cellStyle name="Hiperlink Visitado" xfId="2981" builtinId="9" hidden="1"/>
    <cellStyle name="Hiperlink Visitado" xfId="2982" builtinId="9" hidden="1"/>
    <cellStyle name="Hiperlink Visitado" xfId="2983" builtinId="9" hidden="1"/>
    <cellStyle name="Hiperlink Visitado" xfId="2984" builtinId="9" hidden="1"/>
    <cellStyle name="Hiperlink Visitado" xfId="2985" builtinId="9" hidden="1"/>
    <cellStyle name="Hiperlink Visitado" xfId="2986" builtinId="9" hidden="1"/>
    <cellStyle name="Hiperlink Visitado" xfId="2987" builtinId="9" hidden="1"/>
    <cellStyle name="Hiperlink Visitado" xfId="2988" builtinId="9" hidden="1"/>
    <cellStyle name="Hiperlink Visitado" xfId="2989" builtinId="9" hidden="1"/>
    <cellStyle name="Hiperlink Visitado" xfId="2990" builtinId="9" hidden="1"/>
    <cellStyle name="Hiperlink Visitado" xfId="2991" builtinId="9" hidden="1"/>
    <cellStyle name="Hiperlink Visitado" xfId="2992" builtinId="9" hidden="1"/>
    <cellStyle name="Hiperlink Visitado" xfId="2993" builtinId="9" hidden="1"/>
    <cellStyle name="Hiperlink Visitado" xfId="2994" builtinId="9" hidden="1"/>
    <cellStyle name="Hiperlink Visitado" xfId="2995" builtinId="9" hidden="1"/>
    <cellStyle name="Hiperlink Visitado" xfId="2996" builtinId="9" hidden="1"/>
    <cellStyle name="Hiperlink Visitado" xfId="2997" builtinId="9" hidden="1"/>
    <cellStyle name="Hiperlink Visitado" xfId="2998" builtinId="9" hidden="1"/>
    <cellStyle name="Hiperlink Visitado" xfId="2999" builtinId="9" hidden="1"/>
    <cellStyle name="Hiperlink Visitado" xfId="3000" builtinId="9" hidden="1"/>
    <cellStyle name="Hiperlink Visitado" xfId="3001" builtinId="9" hidden="1"/>
    <cellStyle name="Hiperlink Visitado" xfId="3002" builtinId="9" hidden="1"/>
    <cellStyle name="Hiperlink Visitado" xfId="3003" builtinId="9" hidden="1"/>
    <cellStyle name="Hiperlink Visitado" xfId="3004" builtinId="9" hidden="1"/>
    <cellStyle name="Hiperlink Visitado" xfId="3005" builtinId="9" hidden="1"/>
    <cellStyle name="Hiperlink Visitado" xfId="3006" builtinId="9" hidden="1"/>
    <cellStyle name="Hiperlink Visitado" xfId="3007" builtinId="9" hidden="1"/>
    <cellStyle name="Hiperlink Visitado" xfId="3008" builtinId="9" hidden="1"/>
    <cellStyle name="Hiperlink Visitado" xfId="3009" builtinId="9" hidden="1"/>
    <cellStyle name="Hiperlink Visitado" xfId="3010" builtinId="9" hidden="1"/>
    <cellStyle name="Hiperlink Visitado" xfId="3011" builtinId="9" hidden="1"/>
    <cellStyle name="Hiperlink Visitado" xfId="3012" builtinId="9" hidden="1"/>
    <cellStyle name="Hiperlink Visitado" xfId="3013" builtinId="9" hidden="1"/>
    <cellStyle name="Hiperlink Visitado" xfId="3014" builtinId="9" hidden="1"/>
    <cellStyle name="Hiperlink Visitado" xfId="3015" builtinId="9" hidden="1"/>
    <cellStyle name="Hiperlink Visitado" xfId="3016" builtinId="9" hidden="1"/>
    <cellStyle name="Hiperlink Visitado" xfId="3017" builtinId="9" hidden="1"/>
    <cellStyle name="Hiperlink Visitado" xfId="3018" builtinId="9" hidden="1"/>
    <cellStyle name="Hiperlink Visitado" xfId="3019" builtinId="9" hidden="1"/>
    <cellStyle name="Hiperlink Visitado" xfId="3020" builtinId="9" hidden="1"/>
    <cellStyle name="Hiperlink Visitado" xfId="3021" builtinId="9" hidden="1"/>
    <cellStyle name="Hiperlink Visitado" xfId="3022" builtinId="9" hidden="1"/>
    <cellStyle name="Hiperlink Visitado" xfId="3023" builtinId="9" hidden="1"/>
    <cellStyle name="Hiperlink Visitado" xfId="3024" builtinId="9" hidden="1"/>
    <cellStyle name="Hiperlink Visitado" xfId="3025" builtinId="9" hidden="1"/>
    <cellStyle name="Hiperlink Visitado" xfId="3026" builtinId="9" hidden="1"/>
    <cellStyle name="Hiperlink Visitado" xfId="3027" builtinId="9" hidden="1"/>
    <cellStyle name="Hiperlink Visitado" xfId="3028" builtinId="9" hidden="1"/>
    <cellStyle name="Hiperlink Visitado" xfId="3029" builtinId="9" hidden="1"/>
    <cellStyle name="Hiperlink Visitado" xfId="3030" builtinId="9" hidden="1"/>
    <cellStyle name="Hiperlink Visitado" xfId="3031" builtinId="9" hidden="1"/>
    <cellStyle name="Hiperlink Visitado" xfId="3032" builtinId="9" hidden="1"/>
    <cellStyle name="Hiperlink Visitado" xfId="3033" builtinId="9" hidden="1"/>
    <cellStyle name="Hiperlink Visitado" xfId="3034" builtinId="9" hidden="1"/>
    <cellStyle name="Hiperlink Visitado" xfId="3035" builtinId="9" hidden="1"/>
    <cellStyle name="Hiperlink Visitado" xfId="3036" builtinId="9" hidden="1"/>
    <cellStyle name="Hiperlink Visitado" xfId="3037" builtinId="9" hidden="1"/>
    <cellStyle name="Hiperlink Visitado" xfId="3038" builtinId="9" hidden="1"/>
    <cellStyle name="Hiperlink Visitado" xfId="3039" builtinId="9" hidden="1"/>
    <cellStyle name="Hiperlink Visitado" xfId="3040" builtinId="9" hidden="1"/>
    <cellStyle name="Hiperlink Visitado" xfId="3041" builtinId="9" hidden="1"/>
    <cellStyle name="Hiperlink Visitado" xfId="3042" builtinId="9" hidden="1"/>
    <cellStyle name="Hiperlink Visitado" xfId="3043" builtinId="9" hidden="1"/>
    <cellStyle name="Hiperlink Visitado" xfId="3044" builtinId="9" hidden="1"/>
    <cellStyle name="Hiperlink Visitado" xfId="3045" builtinId="9" hidden="1"/>
    <cellStyle name="Hiperlink Visitado" xfId="3046" builtinId="9" hidden="1"/>
    <cellStyle name="Hiperlink Visitado" xfId="3047" builtinId="9" hidden="1"/>
    <cellStyle name="Hiperlink Visitado" xfId="3048" builtinId="9" hidden="1"/>
    <cellStyle name="Hiperlink Visitado" xfId="3049" builtinId="9" hidden="1"/>
    <cellStyle name="Hiperlink Visitado" xfId="3050" builtinId="9" hidden="1"/>
    <cellStyle name="Hiperlink Visitado" xfId="3051" builtinId="9" hidden="1"/>
    <cellStyle name="Hiperlink Visitado" xfId="3052" builtinId="9" hidden="1"/>
    <cellStyle name="Hiperlink Visitado" xfId="3053" builtinId="9" hidden="1"/>
    <cellStyle name="Hiperlink Visitado" xfId="3054" builtinId="9" hidden="1"/>
    <cellStyle name="Hiperlink Visitado" xfId="3055" builtinId="9" hidden="1"/>
    <cellStyle name="Hiperlink Visitado" xfId="3056" builtinId="9" hidden="1"/>
    <cellStyle name="Hiperlink Visitado" xfId="3057" builtinId="9" hidden="1"/>
    <cellStyle name="Hiperlink Visitado" xfId="3058" builtinId="9" hidden="1"/>
    <cellStyle name="Hiperlink Visitado" xfId="3059" builtinId="9" hidden="1"/>
    <cellStyle name="Hiperlink Visitado" xfId="3060" builtinId="9" hidden="1"/>
    <cellStyle name="Hiperlink Visitado" xfId="3061" builtinId="9" hidden="1"/>
    <cellStyle name="Hiperlink Visitado" xfId="3062" builtinId="9" hidden="1"/>
    <cellStyle name="Hiperlink Visitado" xfId="3063" builtinId="9" hidden="1"/>
    <cellStyle name="Hiperlink Visitado" xfId="3064" builtinId="9" hidden="1"/>
    <cellStyle name="Hiperlink Visitado" xfId="3065" builtinId="9" hidden="1"/>
    <cellStyle name="Hiperlink Visitado" xfId="3066" builtinId="9" hidden="1"/>
    <cellStyle name="Hiperlink Visitado" xfId="3067" builtinId="9" hidden="1"/>
    <cellStyle name="Hiperlink Visitado" xfId="3068" builtinId="9" hidden="1"/>
    <cellStyle name="Hiperlink Visitado" xfId="3069" builtinId="9" hidden="1"/>
    <cellStyle name="Hiperlink Visitado" xfId="3070" builtinId="9" hidden="1"/>
    <cellStyle name="Hiperlink Visitado" xfId="3071" builtinId="9" hidden="1"/>
    <cellStyle name="Hiperlink Visitado" xfId="3072" builtinId="9" hidden="1"/>
    <cellStyle name="Hiperlink Visitado" xfId="3073" builtinId="9" hidden="1"/>
    <cellStyle name="Hiperlink Visitado" xfId="3074" builtinId="9" hidden="1"/>
    <cellStyle name="Hiperlink Visitado" xfId="3075" builtinId="9" hidden="1"/>
    <cellStyle name="Hiperlink Visitado" xfId="3076" builtinId="9" hidden="1"/>
    <cellStyle name="Hiperlink Visitado" xfId="3077" builtinId="9" hidden="1"/>
    <cellStyle name="Hiperlink Visitado" xfId="3078" builtinId="9" hidden="1"/>
    <cellStyle name="Hiperlink Visitado" xfId="3079" builtinId="9" hidden="1"/>
    <cellStyle name="Hiperlink Visitado" xfId="3080" builtinId="9" hidden="1"/>
    <cellStyle name="Hiperlink Visitado" xfId="3081" builtinId="9" hidden="1"/>
    <cellStyle name="Hiperlink Visitado" xfId="3082" builtinId="9" hidden="1"/>
    <cellStyle name="Hiperlink Visitado" xfId="3083" builtinId="9" hidden="1"/>
    <cellStyle name="Hiperlink Visitado" xfId="3084" builtinId="9" hidden="1"/>
    <cellStyle name="Hiperlink Visitado" xfId="3085" builtinId="9" hidden="1"/>
    <cellStyle name="Hiperlink Visitado" xfId="3086" builtinId="9" hidden="1"/>
    <cellStyle name="Hiperlink Visitado" xfId="3087" builtinId="9" hidden="1"/>
    <cellStyle name="Hiperlink Visitado" xfId="3088" builtinId="9" hidden="1"/>
    <cellStyle name="Hiperlink Visitado" xfId="3089" builtinId="9" hidden="1"/>
    <cellStyle name="Hiperlink Visitado" xfId="3090" builtinId="9" hidden="1"/>
    <cellStyle name="Hiperlink Visitado" xfId="3091" builtinId="9" hidden="1"/>
    <cellStyle name="Hiperlink Visitado" xfId="3092" builtinId="9" hidden="1"/>
    <cellStyle name="Hiperlink Visitado" xfId="3093" builtinId="9" hidden="1"/>
    <cellStyle name="Hiperlink Visitado" xfId="3094" builtinId="9" hidden="1"/>
    <cellStyle name="Hiperlink Visitado" xfId="3095" builtinId="9" hidden="1"/>
    <cellStyle name="Hiperlink Visitado" xfId="3096" builtinId="9" hidden="1"/>
    <cellStyle name="Hiperlink Visitado" xfId="3097" builtinId="9" hidden="1"/>
    <cellStyle name="Hiperlink Visitado" xfId="3098" builtinId="9" hidden="1"/>
    <cellStyle name="Hiperlink Visitado" xfId="3099" builtinId="9" hidden="1"/>
    <cellStyle name="Hiperlink Visitado" xfId="3100" builtinId="9" hidden="1"/>
    <cellStyle name="Hiperlink Visitado" xfId="3101" builtinId="9" hidden="1"/>
    <cellStyle name="Hiperlink Visitado" xfId="3102" builtinId="9" hidden="1"/>
    <cellStyle name="Hiperlink Visitado" xfId="3103" builtinId="9" hidden="1"/>
    <cellStyle name="Hiperlink Visitado" xfId="3104" builtinId="9" hidden="1"/>
    <cellStyle name="Hiperlink Visitado" xfId="3105" builtinId="9" hidden="1"/>
    <cellStyle name="Hiperlink Visitado" xfId="3106" builtinId="9" hidden="1"/>
    <cellStyle name="Hiperlink Visitado" xfId="3107" builtinId="9" hidden="1"/>
    <cellStyle name="Hiperlink Visitado" xfId="3108" builtinId="9" hidden="1"/>
    <cellStyle name="Hiperlink Visitado" xfId="3109" builtinId="9" hidden="1"/>
    <cellStyle name="Hiperlink Visitado" xfId="3110" builtinId="9" hidden="1"/>
    <cellStyle name="Hiperlink Visitado" xfId="3111" builtinId="9" hidden="1"/>
    <cellStyle name="Hiperlink Visitado" xfId="3112" builtinId="9" hidden="1"/>
    <cellStyle name="Hiperlink Visitado" xfId="3113" builtinId="9" hidden="1"/>
    <cellStyle name="Hiperlink Visitado" xfId="3114" builtinId="9" hidden="1"/>
    <cellStyle name="Hiperlink Visitado" xfId="3115" builtinId="9" hidden="1"/>
    <cellStyle name="Hiperlink Visitado" xfId="3116" builtinId="9" hidden="1"/>
    <cellStyle name="Hiperlink Visitado" xfId="3117" builtinId="9" hidden="1"/>
    <cellStyle name="Hiperlink Visitado" xfId="3118" builtinId="9" hidden="1"/>
    <cellStyle name="Hiperlink Visitado" xfId="3119" builtinId="9" hidden="1"/>
    <cellStyle name="Hiperlink Visitado" xfId="3120" builtinId="9" hidden="1"/>
    <cellStyle name="Hiperlink Visitado" xfId="3121" builtinId="9" hidden="1"/>
    <cellStyle name="Hiperlink Visitado" xfId="3122" builtinId="9" hidden="1"/>
    <cellStyle name="Hiperlink Visitado" xfId="3123" builtinId="9" hidden="1"/>
    <cellStyle name="Hiperlink Visitado" xfId="3124" builtinId="9" hidden="1"/>
    <cellStyle name="Hiperlink Visitado" xfId="3125" builtinId="9" hidden="1"/>
    <cellStyle name="Hiperlink Visitado" xfId="3126" builtinId="9" hidden="1"/>
    <cellStyle name="Hiperlink Visitado" xfId="3127" builtinId="9" hidden="1"/>
    <cellStyle name="Hiperlink Visitado" xfId="3128" builtinId="9" hidden="1"/>
    <cellStyle name="Hiperlink Visitado" xfId="3129" builtinId="9" hidden="1"/>
    <cellStyle name="Hiperlink Visitado" xfId="3130" builtinId="9" hidden="1"/>
    <cellStyle name="Hiperlink Visitado" xfId="3131" builtinId="9" hidden="1"/>
    <cellStyle name="Hiperlink Visitado" xfId="3132" builtinId="9" hidden="1"/>
    <cellStyle name="Hiperlink Visitado" xfId="3133" builtinId="9" hidden="1"/>
    <cellStyle name="Hiperlink Visitado" xfId="3134" builtinId="9" hidden="1"/>
    <cellStyle name="Hiperlink Visitado" xfId="3135" builtinId="9" hidden="1"/>
    <cellStyle name="Hiperlink Visitado" xfId="3136" builtinId="9" hidden="1"/>
    <cellStyle name="Hiperlink Visitado" xfId="3137" builtinId="9" hidden="1"/>
    <cellStyle name="Hiperlink Visitado" xfId="3138" builtinId="9" hidden="1"/>
    <cellStyle name="Hiperlink Visitado" xfId="3139" builtinId="9" hidden="1"/>
    <cellStyle name="Hiperlink Visitado" xfId="3140" builtinId="9" hidden="1"/>
    <cellStyle name="Hiperlink Visitado" xfId="3141" builtinId="9" hidden="1"/>
    <cellStyle name="Hiperlink Visitado" xfId="3142" builtinId="9" hidden="1"/>
    <cellStyle name="Hiperlink Visitado" xfId="3143" builtinId="9" hidden="1"/>
    <cellStyle name="Hiperlink Visitado" xfId="3144" builtinId="9" hidden="1"/>
    <cellStyle name="Hiperlink Visitado" xfId="3145" builtinId="9" hidden="1"/>
    <cellStyle name="Hiperlink Visitado" xfId="3146" builtinId="9" hidden="1"/>
    <cellStyle name="Hiperlink Visitado" xfId="3147" builtinId="9" hidden="1"/>
    <cellStyle name="Hiperlink Visitado" xfId="3148" builtinId="9" hidden="1"/>
    <cellStyle name="Hiperlink Visitado" xfId="3149" builtinId="9" hidden="1"/>
    <cellStyle name="Hiperlink Visitado" xfId="3150" builtinId="9" hidden="1"/>
    <cellStyle name="Hiperlink Visitado" xfId="3151" builtinId="9" hidden="1"/>
    <cellStyle name="Hiperlink Visitado" xfId="3152" builtinId="9" hidden="1"/>
    <cellStyle name="Hiperlink Visitado" xfId="3153" builtinId="9" hidden="1"/>
    <cellStyle name="Hiperlink Visitado" xfId="3154" builtinId="9" hidden="1"/>
    <cellStyle name="Hiperlink Visitado" xfId="3155" builtinId="9" hidden="1"/>
    <cellStyle name="Hiperlink Visitado" xfId="3156" builtinId="9" hidden="1"/>
    <cellStyle name="Hiperlink Visitado" xfId="3157" builtinId="9" hidden="1"/>
    <cellStyle name="Hiperlink Visitado" xfId="3158" builtinId="9" hidden="1"/>
    <cellStyle name="Hiperlink Visitado" xfId="3159" builtinId="9" hidden="1"/>
    <cellStyle name="Hiperlink Visitado" xfId="3160" builtinId="9" hidden="1"/>
    <cellStyle name="Hiperlink Visitado" xfId="3161" builtinId="9" hidden="1"/>
    <cellStyle name="Hiperlink Visitado" xfId="3162" builtinId="9" hidden="1"/>
    <cellStyle name="Hiperlink Visitado" xfId="3163" builtinId="9" hidden="1"/>
    <cellStyle name="Hiperlink Visitado" xfId="3164" builtinId="9" hidden="1"/>
    <cellStyle name="Hiperlink Visitado" xfId="3165" builtinId="9" hidden="1"/>
    <cellStyle name="Hiperlink Visitado" xfId="3166" builtinId="9" hidden="1"/>
    <cellStyle name="Hiperlink Visitado" xfId="3167" builtinId="9" hidden="1"/>
    <cellStyle name="Hiperlink Visitado" xfId="3168" builtinId="9" hidden="1"/>
    <cellStyle name="Hiperlink Visitado" xfId="3169" builtinId="9" hidden="1"/>
    <cellStyle name="Hiperlink Visitado" xfId="3170" builtinId="9" hidden="1"/>
    <cellStyle name="Hiperlink Visitado" xfId="3171" builtinId="9" hidden="1"/>
    <cellStyle name="Hiperlink Visitado" xfId="3172" builtinId="9" hidden="1"/>
    <cellStyle name="Hiperlink Visitado" xfId="3173" builtinId="9" hidden="1"/>
    <cellStyle name="Hiperlink Visitado" xfId="3174" builtinId="9" hidden="1"/>
    <cellStyle name="Hiperlink Visitado" xfId="3175" builtinId="9" hidden="1"/>
    <cellStyle name="Hiperlink Visitado" xfId="3176" builtinId="9" hidden="1"/>
    <cellStyle name="Hiperlink Visitado" xfId="3177" builtinId="9" hidden="1"/>
    <cellStyle name="Hiperlink Visitado" xfId="3178" builtinId="9" hidden="1"/>
    <cellStyle name="Hiperlink Visitado" xfId="3179" builtinId="9" hidden="1"/>
    <cellStyle name="Hiperlink Visitado" xfId="3180" builtinId="9" hidden="1"/>
    <cellStyle name="Hiperlink Visitado" xfId="3181" builtinId="9" hidden="1"/>
    <cellStyle name="Hiperlink Visitado" xfId="3182" builtinId="9" hidden="1"/>
    <cellStyle name="Hiperlink Visitado" xfId="3183" builtinId="9" hidden="1"/>
    <cellStyle name="Hiperlink Visitado" xfId="3184" builtinId="9" hidden="1"/>
    <cellStyle name="Hiperlink Visitado" xfId="3185" builtinId="9" hidden="1"/>
    <cellStyle name="Hiperlink Visitado" xfId="3186" builtinId="9" hidden="1"/>
    <cellStyle name="Hiperlink Visitado" xfId="3187" builtinId="9" hidden="1"/>
    <cellStyle name="Hiperlink Visitado" xfId="3188" builtinId="9" hidden="1"/>
    <cellStyle name="Hiperlink Visitado" xfId="3189" builtinId="9" hidden="1"/>
    <cellStyle name="Hiperlink Visitado" xfId="3190" builtinId="9" hidden="1"/>
    <cellStyle name="Hiperlink Visitado" xfId="3191" builtinId="9" hidden="1"/>
    <cellStyle name="Hiperlink Visitado" xfId="3192" builtinId="9" hidden="1"/>
    <cellStyle name="Hiperlink Visitado" xfId="3193" builtinId="9" hidden="1"/>
    <cellStyle name="Hiperlink Visitado" xfId="3194" builtinId="9" hidden="1"/>
    <cellStyle name="Hiperlink Visitado" xfId="3195" builtinId="9" hidden="1"/>
    <cellStyle name="Hiperlink Visitado" xfId="3196" builtinId="9" hidden="1"/>
    <cellStyle name="Hiperlink Visitado" xfId="3197" builtinId="9" hidden="1"/>
    <cellStyle name="Hiperlink Visitado" xfId="3198" builtinId="9" hidden="1"/>
    <cellStyle name="Hiperlink Visitado" xfId="3199" builtinId="9" hidden="1"/>
    <cellStyle name="Hiperlink Visitado" xfId="3200" builtinId="9" hidden="1"/>
    <cellStyle name="Hiperlink Visitado" xfId="3201" builtinId="9" hidden="1"/>
    <cellStyle name="Hiperlink Visitado" xfId="3202" builtinId="9" hidden="1"/>
    <cellStyle name="Hiperlink Visitado" xfId="3203" builtinId="9" hidden="1"/>
    <cellStyle name="Hiperlink Visitado" xfId="3204" builtinId="9" hidden="1"/>
    <cellStyle name="Hiperlink Visitado" xfId="3205" builtinId="9" hidden="1"/>
    <cellStyle name="Hiperlink Visitado" xfId="3206" builtinId="9" hidden="1"/>
    <cellStyle name="Hiperlink Visitado" xfId="3207" builtinId="9" hidden="1"/>
    <cellStyle name="Hiperlink Visitado" xfId="3208" builtinId="9" hidden="1"/>
    <cellStyle name="Hiperlink Visitado" xfId="3209" builtinId="9" hidden="1"/>
    <cellStyle name="Hiperlink Visitado" xfId="3210" builtinId="9" hidden="1"/>
    <cellStyle name="Hiperlink Visitado" xfId="3211" builtinId="9" hidden="1"/>
    <cellStyle name="Hiperlink Visitado" xfId="3212" builtinId="9" hidden="1"/>
    <cellStyle name="Hiperlink Visitado" xfId="3213" builtinId="9" hidden="1"/>
    <cellStyle name="Hiperlink Visitado" xfId="3214" builtinId="9" hidden="1"/>
    <cellStyle name="Hiperlink Visitado" xfId="3215" builtinId="9" hidden="1"/>
    <cellStyle name="Hiperlink Visitado" xfId="3216" builtinId="9" hidden="1"/>
    <cellStyle name="Hiperlink Visitado" xfId="3217" builtinId="9" hidden="1"/>
    <cellStyle name="Hiperlink Visitado" xfId="3218" builtinId="9" hidden="1"/>
    <cellStyle name="Hiperlink Visitado" xfId="3219" builtinId="9" hidden="1"/>
    <cellStyle name="Hiperlink Visitado" xfId="3220" builtinId="9" hidden="1"/>
    <cellStyle name="Hiperlink Visitado" xfId="3221" builtinId="9" hidden="1"/>
    <cellStyle name="Hiperlink Visitado" xfId="3222" builtinId="9" hidden="1"/>
    <cellStyle name="Hiperlink Visitado" xfId="3223" builtinId="9" hidden="1"/>
    <cellStyle name="Hiperlink Visitado" xfId="3224" builtinId="9" hidden="1"/>
    <cellStyle name="Hiperlink Visitado" xfId="3225" builtinId="9" hidden="1"/>
    <cellStyle name="Hiperlink Visitado" xfId="3226" builtinId="9" hidden="1"/>
    <cellStyle name="Hiperlink Visitado" xfId="3227" builtinId="9" hidden="1"/>
    <cellStyle name="Hiperlink Visitado" xfId="3228" builtinId="9" hidden="1"/>
    <cellStyle name="Hiperlink Visitado" xfId="3229" builtinId="9" hidden="1"/>
    <cellStyle name="Hiperlink Visitado" xfId="3230" builtinId="9" hidden="1"/>
    <cellStyle name="Hiperlink Visitado" xfId="3231" builtinId="9" hidden="1"/>
    <cellStyle name="Hiperlink Visitado" xfId="3232" builtinId="9" hidden="1"/>
    <cellStyle name="Hiperlink Visitado" xfId="3233" builtinId="9" hidden="1"/>
    <cellStyle name="Hiperlink Visitado" xfId="3234" builtinId="9" hidden="1"/>
    <cellStyle name="Hiperlink Visitado" xfId="3235" builtinId="9" hidden="1"/>
    <cellStyle name="Hiperlink Visitado" xfId="3236" builtinId="9" hidden="1"/>
    <cellStyle name="Hiperlink Visitado" xfId="3237" builtinId="9" hidden="1"/>
    <cellStyle name="Hiperlink Visitado" xfId="3238" builtinId="9" hidden="1"/>
    <cellStyle name="Hiperlink Visitado" xfId="3239" builtinId="9" hidden="1"/>
    <cellStyle name="Hiperlink Visitado" xfId="3240" builtinId="9" hidden="1"/>
    <cellStyle name="Hiperlink Visitado" xfId="3241" builtinId="9" hidden="1"/>
    <cellStyle name="Hiperlink Visitado" xfId="3242" builtinId="9" hidden="1"/>
    <cellStyle name="Hiperlink Visitado" xfId="3243" builtinId="9" hidden="1"/>
    <cellStyle name="Hiperlink Visitado" xfId="3244" builtinId="9" hidden="1"/>
    <cellStyle name="Hiperlink Visitado" xfId="3245" builtinId="9" hidden="1"/>
    <cellStyle name="Hiperlink Visitado" xfId="3246" builtinId="9" hidden="1"/>
    <cellStyle name="Hiperlink Visitado" xfId="3247" builtinId="9" hidden="1"/>
    <cellStyle name="Hiperlink Visitado" xfId="3248" builtinId="9" hidden="1"/>
    <cellStyle name="Hiperlink Visitado" xfId="3249" builtinId="9" hidden="1"/>
    <cellStyle name="Hiperlink Visitado" xfId="3250" builtinId="9" hidden="1"/>
    <cellStyle name="Hiperlink Visitado" xfId="3251" builtinId="9" hidden="1"/>
    <cellStyle name="Hiperlink Visitado" xfId="3252" builtinId="9" hidden="1"/>
    <cellStyle name="Hiperlink Visitado" xfId="3253" builtinId="9" hidden="1"/>
    <cellStyle name="Hiperlink Visitado" xfId="3254" builtinId="9" hidden="1"/>
    <cellStyle name="Hiperlink Visitado" xfId="3255" builtinId="9" hidden="1"/>
    <cellStyle name="Hiperlink Visitado" xfId="3256" builtinId="9" hidden="1"/>
    <cellStyle name="Hiperlink Visitado" xfId="3257" builtinId="9" hidden="1"/>
    <cellStyle name="Hiperlink Visitado" xfId="3258" builtinId="9" hidden="1"/>
    <cellStyle name="Hiperlink Visitado" xfId="3259" builtinId="9" hidden="1"/>
    <cellStyle name="Hiperlink Visitado" xfId="3260" builtinId="9" hidden="1"/>
    <cellStyle name="Hiperlink Visitado" xfId="3261" builtinId="9" hidden="1"/>
    <cellStyle name="Hiperlink Visitado" xfId="3262" builtinId="9" hidden="1"/>
    <cellStyle name="Hiperlink Visitado" xfId="3263" builtinId="9" hidden="1"/>
    <cellStyle name="Hiperlink Visitado" xfId="3264" builtinId="9" hidden="1"/>
    <cellStyle name="Hiperlink Visitado" xfId="3265" builtinId="9" hidden="1"/>
    <cellStyle name="Hiperlink Visitado" xfId="3266" builtinId="9" hidden="1"/>
    <cellStyle name="Hiperlink Visitado" xfId="3267" builtinId="9" hidden="1"/>
    <cellStyle name="Hiperlink Visitado" xfId="3268" builtinId="9" hidden="1"/>
    <cellStyle name="Hiperlink Visitado" xfId="3269" builtinId="9" hidden="1"/>
    <cellStyle name="Hiperlink Visitado" xfId="3270" builtinId="9" hidden="1"/>
    <cellStyle name="Hiperlink Visitado" xfId="3271" builtinId="9" hidden="1"/>
    <cellStyle name="Hiperlink Visitado" xfId="3272" builtinId="9" hidden="1"/>
    <cellStyle name="Hiperlink Visitado" xfId="3273" builtinId="9" hidden="1"/>
    <cellStyle name="Hiperlink Visitado" xfId="3274" builtinId="9" hidden="1"/>
    <cellStyle name="Hiperlink Visitado" xfId="3275" builtinId="9" hidden="1"/>
    <cellStyle name="Hiperlink Visitado" xfId="3276" builtinId="9" hidden="1"/>
    <cellStyle name="Hiperlink Visitado" xfId="3277" builtinId="9" hidden="1"/>
    <cellStyle name="Hiperlink Visitado" xfId="3278" builtinId="9" hidden="1"/>
    <cellStyle name="Hiperlink Visitado" xfId="3279" builtinId="9" hidden="1"/>
    <cellStyle name="Hiperlink Visitado" xfId="3280" builtinId="9" hidden="1"/>
    <cellStyle name="Hiperlink Visitado" xfId="3281" builtinId="9" hidden="1"/>
    <cellStyle name="Hiperlink Visitado" xfId="3282" builtinId="9" hidden="1"/>
    <cellStyle name="Hiperlink Visitado" xfId="3283" builtinId="9" hidden="1"/>
    <cellStyle name="Hiperlink Visitado" xfId="3284" builtinId="9" hidden="1"/>
    <cellStyle name="Hiperlink Visitado" xfId="3285" builtinId="9" hidden="1"/>
    <cellStyle name="Hiperlink Visitado" xfId="3286" builtinId="9" hidden="1"/>
    <cellStyle name="Hiperlink Visitado" xfId="3287" builtinId="9" hidden="1"/>
    <cellStyle name="Hiperlink Visitado" xfId="3288" builtinId="9" hidden="1"/>
    <cellStyle name="Hiperlink Visitado" xfId="3289" builtinId="9" hidden="1"/>
    <cellStyle name="Hiperlink Visitado" xfId="3290" builtinId="9" hidden="1"/>
    <cellStyle name="Hiperlink Visitado" xfId="3291" builtinId="9" hidden="1"/>
    <cellStyle name="Hiperlink Visitado" xfId="3292" builtinId="9" hidden="1"/>
    <cellStyle name="Hiperlink Visitado" xfId="3293" builtinId="9" hidden="1"/>
    <cellStyle name="Hiperlink Visitado" xfId="3294" builtinId="9" hidden="1"/>
    <cellStyle name="Hiperlink Visitado" xfId="3295" builtinId="9" hidden="1"/>
    <cellStyle name="Hiperlink Visitado" xfId="3296" builtinId="9" hidden="1"/>
    <cellStyle name="Hiperlink Visitado" xfId="3297" builtinId="9" hidden="1"/>
    <cellStyle name="Hiperlink Visitado" xfId="3298" builtinId="9" hidden="1"/>
    <cellStyle name="Hiperlink Visitado" xfId="3299" builtinId="9" hidden="1"/>
    <cellStyle name="Hiperlink Visitado" xfId="3300" builtinId="9" hidden="1"/>
    <cellStyle name="Hiperlink Visitado" xfId="3301" builtinId="9" hidden="1"/>
    <cellStyle name="Hiperlink Visitado" xfId="3302" builtinId="9" hidden="1"/>
    <cellStyle name="Hiperlink Visitado" xfId="3303" builtinId="9" hidden="1"/>
    <cellStyle name="Hiperlink Visitado" xfId="3304" builtinId="9" hidden="1"/>
    <cellStyle name="Hiperlink Visitado" xfId="3305" builtinId="9" hidden="1"/>
    <cellStyle name="Hiperlink Visitado" xfId="3306" builtinId="9" hidden="1"/>
    <cellStyle name="Hiperlink Visitado" xfId="3307" builtinId="9" hidden="1"/>
    <cellStyle name="Hiperlink Visitado" xfId="3308" builtinId="9" hidden="1"/>
    <cellStyle name="Hiperlink Visitado" xfId="3309" builtinId="9" hidden="1"/>
    <cellStyle name="Hiperlink Visitado" xfId="3310" builtinId="9" hidden="1"/>
    <cellStyle name="Hiperlink Visitado" xfId="3311" builtinId="9" hidden="1"/>
    <cellStyle name="Hiperlink Visitado" xfId="3312" builtinId="9" hidden="1"/>
    <cellStyle name="Hiperlink Visitado" xfId="3313" builtinId="9" hidden="1"/>
    <cellStyle name="Hiperlink Visitado" xfId="3314" builtinId="9" hidden="1"/>
    <cellStyle name="Hiperlink Visitado" xfId="3315" builtinId="9" hidden="1"/>
    <cellStyle name="Hiperlink Visitado" xfId="3316" builtinId="9" hidden="1"/>
    <cellStyle name="Hiperlink Visitado" xfId="3317" builtinId="9" hidden="1"/>
    <cellStyle name="Hiperlink Visitado" xfId="3318" builtinId="9" hidden="1"/>
    <cellStyle name="Hiperlink Visitado" xfId="3319" builtinId="9" hidden="1"/>
    <cellStyle name="Hiperlink Visitado" xfId="3320" builtinId="9" hidden="1"/>
    <cellStyle name="Hiperlink Visitado" xfId="3321" builtinId="9" hidden="1"/>
    <cellStyle name="Hiperlink Visitado" xfId="3322" builtinId="9" hidden="1"/>
    <cellStyle name="Hiperlink Visitado" xfId="3323" builtinId="9" hidden="1"/>
    <cellStyle name="Hiperlink Visitado" xfId="3324" builtinId="9" hidden="1"/>
    <cellStyle name="Hiperlink Visitado" xfId="3325" builtinId="9" hidden="1"/>
    <cellStyle name="Hiperlink Visitado" xfId="3326" builtinId="9" hidden="1"/>
    <cellStyle name="Hiperlink Visitado" xfId="3327" builtinId="9" hidden="1"/>
    <cellStyle name="Hiperlink Visitado" xfId="3328" builtinId="9" hidden="1"/>
    <cellStyle name="Hiperlink Visitado" xfId="3329" builtinId="9" hidden="1"/>
    <cellStyle name="Hiperlink Visitado" xfId="3330" builtinId="9" hidden="1"/>
    <cellStyle name="Hiperlink Visitado" xfId="3331" builtinId="9" hidden="1"/>
    <cellStyle name="Hiperlink Visitado" xfId="3332" builtinId="9" hidden="1"/>
    <cellStyle name="Hiperlink Visitado" xfId="3333" builtinId="9" hidden="1"/>
    <cellStyle name="Hiperlink Visitado" xfId="3334" builtinId="9" hidden="1"/>
    <cellStyle name="Hiperlink Visitado" xfId="3335" builtinId="9" hidden="1"/>
    <cellStyle name="Hiperlink Visitado" xfId="3336" builtinId="9" hidden="1"/>
    <cellStyle name="Hiperlink Visitado" xfId="3337" builtinId="9" hidden="1"/>
    <cellStyle name="Hiperlink Visitado" xfId="3338" builtinId="9" hidden="1"/>
    <cellStyle name="Hiperlink Visitado" xfId="3339" builtinId="9" hidden="1"/>
    <cellStyle name="Hiperlink Visitado" xfId="3340" builtinId="9" hidden="1"/>
    <cellStyle name="Hiperlink Visitado" xfId="3341" builtinId="9" hidden="1"/>
    <cellStyle name="Hiperlink Visitado" xfId="3342" builtinId="9" hidden="1"/>
    <cellStyle name="Hiperlink Visitado" xfId="3343" builtinId="9" hidden="1"/>
    <cellStyle name="Hiperlink Visitado" xfId="3344" builtinId="9" hidden="1"/>
    <cellStyle name="Hiperlink Visitado" xfId="3345" builtinId="9" hidden="1"/>
    <cellStyle name="Hiperlink Visitado" xfId="3346" builtinId="9" hidden="1"/>
    <cellStyle name="Hiperlink Visitado" xfId="3347" builtinId="9" hidden="1"/>
    <cellStyle name="Hiperlink Visitado" xfId="3348" builtinId="9" hidden="1"/>
    <cellStyle name="Hiperlink Visitado" xfId="3349" builtinId="9" hidden="1"/>
    <cellStyle name="Hiperlink Visitado" xfId="3350" builtinId="9" hidden="1"/>
    <cellStyle name="Hiperlink Visitado" xfId="3351" builtinId="9" hidden="1"/>
    <cellStyle name="Hiperlink Visitado" xfId="3352" builtinId="9" hidden="1"/>
    <cellStyle name="Hiperlink Visitado" xfId="3353" builtinId="9" hidden="1"/>
    <cellStyle name="Hiperlink Visitado" xfId="3354" builtinId="9" hidden="1"/>
    <cellStyle name="Hiperlink Visitado" xfId="3355" builtinId="9" hidden="1"/>
    <cellStyle name="Hiperlink Visitado" xfId="3356" builtinId="9" hidden="1"/>
    <cellStyle name="Hiperlink Visitado" xfId="3357" builtinId="9" hidden="1"/>
    <cellStyle name="Hiperlink Visitado" xfId="3358" builtinId="9" hidden="1"/>
    <cellStyle name="Hiperlink Visitado" xfId="3359" builtinId="9" hidden="1"/>
    <cellStyle name="Hiperlink Visitado" xfId="3360" builtinId="9" hidden="1"/>
    <cellStyle name="Hiperlink Visitado" xfId="3361" builtinId="9" hidden="1"/>
    <cellStyle name="Hiperlink Visitado" xfId="3362" builtinId="9" hidden="1"/>
    <cellStyle name="Hiperlink Visitado" xfId="3363" builtinId="9" hidden="1"/>
    <cellStyle name="Hiperlink Visitado" xfId="3364" builtinId="9" hidden="1"/>
    <cellStyle name="Hiperlink Visitado" xfId="3365" builtinId="9" hidden="1"/>
    <cellStyle name="Hiperlink Visitado" xfId="3366" builtinId="9" hidden="1"/>
    <cellStyle name="Hiperlink Visitado" xfId="3367" builtinId="9" hidden="1"/>
    <cellStyle name="Hiperlink Visitado" xfId="3368" builtinId="9" hidden="1"/>
    <cellStyle name="Hiperlink Visitado" xfId="3369" builtinId="9" hidden="1"/>
    <cellStyle name="Hiperlink Visitado" xfId="3370" builtinId="9" hidden="1"/>
    <cellStyle name="Hiperlink Visitado" xfId="3371" builtinId="9" hidden="1"/>
    <cellStyle name="Hiperlink Visitado" xfId="3372" builtinId="9" hidden="1"/>
    <cellStyle name="Hiperlink Visitado" xfId="3373" builtinId="9" hidden="1"/>
    <cellStyle name="Hiperlink Visitado" xfId="3374" builtinId="9" hidden="1"/>
    <cellStyle name="Hiperlink Visitado" xfId="3375" builtinId="9" hidden="1"/>
    <cellStyle name="Hiperlink Visitado" xfId="3376" builtinId="9" hidden="1"/>
    <cellStyle name="Hiperlink Visitado" xfId="3377" builtinId="9" hidden="1"/>
    <cellStyle name="Hiperlink Visitado" xfId="3378" builtinId="9" hidden="1"/>
    <cellStyle name="Hiperlink Visitado" xfId="3379" builtinId="9" hidden="1"/>
    <cellStyle name="Hiperlink Visitado" xfId="3380" builtinId="9" hidden="1"/>
    <cellStyle name="Hiperlink Visitado" xfId="3381" builtinId="9" hidden="1"/>
    <cellStyle name="Hiperlink Visitado" xfId="3382" builtinId="9" hidden="1"/>
    <cellStyle name="Hiperlink Visitado" xfId="3383" builtinId="9" hidden="1"/>
    <cellStyle name="Hiperlink Visitado" xfId="3384" builtinId="9" hidden="1"/>
    <cellStyle name="Hiperlink Visitado" xfId="3385" builtinId="9" hidden="1"/>
    <cellStyle name="Hiperlink Visitado" xfId="3386" builtinId="9" hidden="1"/>
    <cellStyle name="Hiperlink Visitado" xfId="3387" builtinId="9" hidden="1"/>
    <cellStyle name="Hiperlink Visitado" xfId="3388" builtinId="9" hidden="1"/>
    <cellStyle name="Hiperlink Visitado" xfId="3389" builtinId="9" hidden="1"/>
    <cellStyle name="Hiperlink Visitado" xfId="3390" builtinId="9" hidden="1"/>
    <cellStyle name="Hiperlink Visitado" xfId="3391" builtinId="9" hidden="1"/>
    <cellStyle name="Hiperlink Visitado" xfId="3392" builtinId="9" hidden="1"/>
    <cellStyle name="Hiperlink Visitado" xfId="3393" builtinId="9" hidden="1"/>
    <cellStyle name="Hiperlink Visitado" xfId="3394" builtinId="9" hidden="1"/>
    <cellStyle name="Hiperlink Visitado" xfId="3395" builtinId="9" hidden="1"/>
    <cellStyle name="Hiperlink Visitado" xfId="3396" builtinId="9" hidden="1"/>
    <cellStyle name="Hiperlink Visitado" xfId="3397" builtinId="9" hidden="1"/>
    <cellStyle name="Hiperlink Visitado" xfId="3398" builtinId="9" hidden="1"/>
    <cellStyle name="Hiperlink Visitado" xfId="3399" builtinId="9" hidden="1"/>
    <cellStyle name="Hiperlink Visitado" xfId="3400" builtinId="9" hidden="1"/>
    <cellStyle name="Hiperlink Visitado" xfId="3401" builtinId="9" hidden="1"/>
    <cellStyle name="Hiperlink Visitado" xfId="3402" builtinId="9" hidden="1"/>
    <cellStyle name="Hiperlink Visitado" xfId="3403" builtinId="9" hidden="1"/>
    <cellStyle name="Hiperlink Visitado" xfId="3404" builtinId="9" hidden="1"/>
    <cellStyle name="Hiperlink Visitado" xfId="3405" builtinId="9" hidden="1"/>
    <cellStyle name="Hiperlink Visitado" xfId="3406" builtinId="9" hidden="1"/>
    <cellStyle name="Hiperlink Visitado" xfId="3407" builtinId="9" hidden="1"/>
    <cellStyle name="Hiperlink Visitado" xfId="3408" builtinId="9" hidden="1"/>
    <cellStyle name="Hiperlink Visitado" xfId="3409" builtinId="9" hidden="1"/>
    <cellStyle name="Hiperlink Visitado" xfId="3410" builtinId="9" hidden="1"/>
    <cellStyle name="Hiperlink Visitado" xfId="3411" builtinId="9" hidden="1"/>
    <cellStyle name="Hiperlink Visitado" xfId="3412" builtinId="9" hidden="1"/>
    <cellStyle name="Hiperlink Visitado" xfId="3413" builtinId="9" hidden="1"/>
    <cellStyle name="Hiperlink Visitado" xfId="3414" builtinId="9" hidden="1"/>
    <cellStyle name="Hiperlink Visitado" xfId="3415" builtinId="9" hidden="1"/>
    <cellStyle name="Hiperlink Visitado" xfId="3416" builtinId="9" hidden="1"/>
    <cellStyle name="Hiperlink Visitado" xfId="3417" builtinId="9" hidden="1"/>
    <cellStyle name="Hiperlink Visitado" xfId="3418" builtinId="9" hidden="1"/>
    <cellStyle name="Hiperlink Visitado" xfId="3419" builtinId="9" hidden="1"/>
    <cellStyle name="Hiperlink Visitado" xfId="3420" builtinId="9" hidden="1"/>
    <cellStyle name="Hiperlink Visitado" xfId="3421" builtinId="9" hidden="1"/>
    <cellStyle name="Hiperlink Visitado" xfId="3422" builtinId="9" hidden="1"/>
    <cellStyle name="Hiperlink Visitado" xfId="3423" builtinId="9" hidden="1"/>
    <cellStyle name="Hiperlink Visitado" xfId="3424" builtinId="9" hidden="1"/>
    <cellStyle name="Hiperlink Visitado" xfId="3425" builtinId="9" hidden="1"/>
    <cellStyle name="Hiperlink Visitado" xfId="3426" builtinId="9" hidden="1"/>
    <cellStyle name="Hiperlink Visitado" xfId="3427" builtinId="9" hidden="1"/>
    <cellStyle name="Hiperlink Visitado" xfId="3428" builtinId="9" hidden="1"/>
    <cellStyle name="Hiperlink Visitado" xfId="3429" builtinId="9" hidden="1"/>
    <cellStyle name="Hiperlink Visitado" xfId="3430" builtinId="9" hidden="1"/>
    <cellStyle name="Hiperlink Visitado" xfId="3431" builtinId="9" hidden="1"/>
    <cellStyle name="Hiperlink Visitado" xfId="3432" builtinId="9" hidden="1"/>
    <cellStyle name="Hiperlink Visitado" xfId="3433" builtinId="9" hidden="1"/>
    <cellStyle name="Hiperlink Visitado" xfId="3434" builtinId="9" hidden="1"/>
    <cellStyle name="Hiperlink Visitado" xfId="3435" builtinId="9" hidden="1"/>
    <cellStyle name="Hiperlink Visitado" xfId="3436" builtinId="9" hidden="1"/>
    <cellStyle name="Hiperlink Visitado" xfId="3437" builtinId="9" hidden="1"/>
    <cellStyle name="Hiperlink Visitado" xfId="3438" builtinId="9" hidden="1"/>
    <cellStyle name="Hiperlink Visitado" xfId="3439" builtinId="9" hidden="1"/>
    <cellStyle name="Hiperlink Visitado" xfId="3440" builtinId="9" hidden="1"/>
    <cellStyle name="Hiperlink Visitado" xfId="3441" builtinId="9" hidden="1"/>
    <cellStyle name="Hiperlink Visitado" xfId="3442" builtinId="9" hidden="1"/>
    <cellStyle name="Hiperlink Visitado" xfId="3443" builtinId="9" hidden="1"/>
    <cellStyle name="Hiperlink Visitado" xfId="3444" builtinId="9" hidden="1"/>
    <cellStyle name="Hiperlink Visitado" xfId="3445" builtinId="9" hidden="1"/>
    <cellStyle name="Hiperlink Visitado" xfId="3446" builtinId="9" hidden="1"/>
    <cellStyle name="Hiperlink Visitado" xfId="3447" builtinId="9" hidden="1"/>
    <cellStyle name="Hiperlink Visitado" xfId="3448" builtinId="9" hidden="1"/>
    <cellStyle name="Hiperlink Visitado" xfId="3449" builtinId="9" hidden="1"/>
    <cellStyle name="Hiperlink Visitado" xfId="3450" builtinId="9" hidden="1"/>
    <cellStyle name="Hiperlink Visitado" xfId="3451" builtinId="9" hidden="1"/>
    <cellStyle name="Hiperlink Visitado" xfId="3452" builtinId="9" hidden="1"/>
    <cellStyle name="Hiperlink Visitado" xfId="3453" builtinId="9" hidden="1"/>
    <cellStyle name="Hiperlink Visitado" xfId="3454" builtinId="9" hidden="1"/>
    <cellStyle name="Hiperlink Visitado" xfId="3455" builtinId="9" hidden="1"/>
    <cellStyle name="Hiperlink Visitado" xfId="3456" builtinId="9" hidden="1"/>
    <cellStyle name="Hiperlink Visitado" xfId="3457" builtinId="9" hidden="1"/>
    <cellStyle name="Hiperlink Visitado" xfId="3458" builtinId="9" hidden="1"/>
    <cellStyle name="Hiperlink Visitado" xfId="3459" builtinId="9" hidden="1"/>
    <cellStyle name="Hiperlink Visitado" xfId="3460" builtinId="9" hidden="1"/>
    <cellStyle name="Hiperlink Visitado" xfId="3461" builtinId="9" hidden="1"/>
    <cellStyle name="Hiperlink Visitado" xfId="3462" builtinId="9" hidden="1"/>
    <cellStyle name="Hiperlink Visitado" xfId="3463" builtinId="9" hidden="1"/>
    <cellStyle name="Hiperlink Visitado" xfId="3464" builtinId="9" hidden="1"/>
    <cellStyle name="Hiperlink Visitado" xfId="3465" builtinId="9" hidden="1"/>
    <cellStyle name="Hiperlink Visitado" xfId="3466" builtinId="9" hidden="1"/>
    <cellStyle name="Hiperlink Visitado" xfId="3467" builtinId="9" hidden="1"/>
    <cellStyle name="Hiperlink Visitado" xfId="3468" builtinId="9" hidden="1"/>
    <cellStyle name="Hiperlink Visitado" xfId="3469" builtinId="9" hidden="1"/>
    <cellStyle name="Hiperlink Visitado" xfId="3470" builtinId="9" hidden="1"/>
    <cellStyle name="Hiperlink Visitado" xfId="3471" builtinId="9" hidden="1"/>
    <cellStyle name="Hiperlink Visitado" xfId="3472" builtinId="9" hidden="1"/>
    <cellStyle name="Hiperlink Visitado" xfId="3473" builtinId="9" hidden="1"/>
    <cellStyle name="Hiperlink Visitado" xfId="3474" builtinId="9" hidden="1"/>
    <cellStyle name="Hiperlink Visitado" xfId="3475" builtinId="9" hidden="1"/>
    <cellStyle name="Hiperlink Visitado" xfId="3476" builtinId="9" hidden="1"/>
    <cellStyle name="Hiperlink Visitado" xfId="3477" builtinId="9" hidden="1"/>
    <cellStyle name="Hiperlink Visitado" xfId="3478" builtinId="9" hidden="1"/>
    <cellStyle name="Hiperlink Visitado" xfId="3479" builtinId="9" hidden="1"/>
    <cellStyle name="Hiperlink Visitado" xfId="3480" builtinId="9" hidden="1"/>
    <cellStyle name="Hiperlink Visitado" xfId="3481" builtinId="9" hidden="1"/>
    <cellStyle name="Hiperlink Visitado" xfId="3482" builtinId="9" hidden="1"/>
    <cellStyle name="Hiperlink Visitado" xfId="3483" builtinId="9" hidden="1"/>
    <cellStyle name="Hiperlink Visitado" xfId="3484" builtinId="9" hidden="1"/>
    <cellStyle name="Hiperlink Visitado" xfId="3485" builtinId="9" hidden="1"/>
    <cellStyle name="Hiperlink Visitado" xfId="3486" builtinId="9" hidden="1"/>
    <cellStyle name="Hiperlink Visitado" xfId="3487" builtinId="9" hidden="1"/>
    <cellStyle name="Hiperlink Visitado" xfId="3488" builtinId="9" hidden="1"/>
    <cellStyle name="Hiperlink Visitado" xfId="3489" builtinId="9" hidden="1"/>
    <cellStyle name="Hiperlink Visitado" xfId="3490" builtinId="9" hidden="1"/>
    <cellStyle name="Hiperlink Visitado" xfId="3491" builtinId="9" hidden="1"/>
    <cellStyle name="Hiperlink Visitado" xfId="3492" builtinId="9" hidden="1"/>
    <cellStyle name="Hiperlink Visitado" xfId="3493" builtinId="9" hidden="1"/>
    <cellStyle name="Hiperlink Visitado" xfId="3494" builtinId="9" hidden="1"/>
    <cellStyle name="Hiperlink Visitado" xfId="3495" builtinId="9" hidden="1"/>
    <cellStyle name="Hiperlink Visitado" xfId="3496" builtinId="9" hidden="1"/>
    <cellStyle name="Hiperlink Visitado" xfId="3497" builtinId="9" hidden="1"/>
    <cellStyle name="Hiperlink Visitado" xfId="3498" builtinId="9" hidden="1"/>
    <cellStyle name="Hiperlink Visitado" xfId="3499" builtinId="9" hidden="1"/>
    <cellStyle name="Hiperlink Visitado" xfId="3500" builtinId="9" hidden="1"/>
    <cellStyle name="Hiperlink Visitado" xfId="3501" builtinId="9" hidden="1"/>
    <cellStyle name="Hiperlink Visitado" xfId="3502" builtinId="9" hidden="1"/>
    <cellStyle name="Hiperlink Visitado" xfId="3503" builtinId="9" hidden="1"/>
    <cellStyle name="Hiperlink Visitado" xfId="3541" builtinId="9" hidden="1"/>
    <cellStyle name="Hiperlink Visitado" xfId="3542" builtinId="9" hidden="1"/>
    <cellStyle name="Hiperlink Visitado" xfId="3543" builtinId="9" hidden="1"/>
    <cellStyle name="Hiperlink Visitado" xfId="3544" builtinId="9" hidden="1"/>
    <cellStyle name="Hiperlink Visitado" xfId="3545" builtinId="9" hidden="1"/>
    <cellStyle name="Hiperlink Visitado" xfId="3546" builtinId="9" hidden="1"/>
    <cellStyle name="Hiperlink Visitado" xfId="3547" builtinId="9" hidden="1"/>
    <cellStyle name="Hiperlink Visitado" xfId="3548" builtinId="9" hidden="1"/>
    <cellStyle name="Hiperlink Visitado" xfId="3549" builtinId="9" hidden="1"/>
    <cellStyle name="Hiperlink Visitado" xfId="3550" builtinId="9" hidden="1"/>
    <cellStyle name="Hiperlink Visitado" xfId="3551" builtinId="9" hidden="1"/>
    <cellStyle name="Hiperlink Visitado" xfId="3552" builtinId="9" hidden="1"/>
    <cellStyle name="Hiperlink Visitado" xfId="3553" builtinId="9" hidden="1"/>
    <cellStyle name="Hiperlink Visitado" xfId="3554" builtinId="9" hidden="1"/>
    <cellStyle name="Hiperlink Visitado" xfId="3555" builtinId="9" hidden="1"/>
    <cellStyle name="Hiperlink Visitado" xfId="3556" builtinId="9" hidden="1"/>
    <cellStyle name="Hiperlink Visitado" xfId="3557" builtinId="9" hidden="1"/>
    <cellStyle name="Hiperlink Visitado" xfId="3558" builtinId="9" hidden="1"/>
    <cellStyle name="Hiperlink Visitado" xfId="3559" builtinId="9" hidden="1"/>
    <cellStyle name="Hiperlink Visitado" xfId="3560" builtinId="9" hidden="1"/>
    <cellStyle name="Hiperlink Visitado" xfId="3561" builtinId="9" hidden="1"/>
    <cellStyle name="Hiperlink Visitado" xfId="3562" builtinId="9" hidden="1"/>
    <cellStyle name="Hiperlink Visitado" xfId="3563" builtinId="9" hidden="1"/>
    <cellStyle name="Hiperlink Visitado" xfId="3564" builtinId="9" hidden="1"/>
    <cellStyle name="Hiperlink Visitado" xfId="3565" builtinId="9" hidden="1"/>
    <cellStyle name="Hiperlink Visitado" xfId="3566" builtinId="9" hidden="1"/>
    <cellStyle name="Hiperlink Visitado" xfId="3567" builtinId="9" hidden="1"/>
    <cellStyle name="Hiperlink Visitado" xfId="3596" builtinId="9" hidden="1"/>
    <cellStyle name="Hiperlink Visitado" xfId="3597" builtinId="9" hidden="1"/>
    <cellStyle name="Hiperlink Visitado" xfId="3598" builtinId="9" hidden="1"/>
    <cellStyle name="Hiperlink Visitado" xfId="3599" builtinId="9" hidden="1"/>
    <cellStyle name="Hiperlink Visitado" xfId="3600" builtinId="9" hidden="1"/>
    <cellStyle name="Hiperlink Visitado" xfId="3601" builtinId="9" hidden="1"/>
    <cellStyle name="Hiperlink Visitado" xfId="3602" builtinId="9" hidden="1"/>
    <cellStyle name="Hiperlink Visitado" xfId="3603" builtinId="9" hidden="1"/>
    <cellStyle name="Hiperlink Visitado" xfId="3623" builtinId="9" hidden="1"/>
    <cellStyle name="Hiperlink Visitado" xfId="3624" builtinId="9" hidden="1"/>
    <cellStyle name="Hiperlink Visitado" xfId="3633" builtinId="9" hidden="1"/>
    <cellStyle name="Hiperlink Visitado" xfId="3634" builtinId="9" hidden="1"/>
    <cellStyle name="Hiperlink Visitado" xfId="3635" builtinId="9" hidden="1"/>
    <cellStyle name="Hiperlink Visitado" xfId="3636" builtinId="9" hidden="1"/>
    <cellStyle name="Hiperlink Visitado" xfId="3637" builtinId="9" hidden="1"/>
    <cellStyle name="Hiperlink Visitado" xfId="3638" builtinId="9" hidden="1"/>
    <cellStyle name="Hiperlink Visitado" xfId="3639" builtinId="9" hidden="1"/>
    <cellStyle name="Hiperlink Visitado" xfId="3640" builtinId="9" hidden="1"/>
    <cellStyle name="Hiperlink Visitado" xfId="3641" builtinId="9" hidden="1"/>
    <cellStyle name="Hiperlink Visitado" xfId="3642" builtinId="9" hidden="1"/>
    <cellStyle name="Hiperlink Visitado" xfId="3643" builtinId="9" hidden="1"/>
    <cellStyle name="Hiperlink Visitado" xfId="3644" builtinId="9" hidden="1"/>
    <cellStyle name="Hiperlink Visitado" xfId="3645" builtinId="9" hidden="1"/>
    <cellStyle name="Hiperlink Visitado" xfId="3646" builtinId="9" hidden="1"/>
    <cellStyle name="Hiperlink Visitado" xfId="3647" builtinId="9" hidden="1"/>
    <cellStyle name="Hiperlink Visitado" xfId="3648" builtinId="9" hidden="1"/>
    <cellStyle name="Hiperlink Visitado" xfId="3649" builtinId="9" hidden="1"/>
    <cellStyle name="Hiperlink Visitado" xfId="3650" builtinId="9" hidden="1"/>
    <cellStyle name="Hiperlink Visitado" xfId="3651" builtinId="9" hidden="1"/>
    <cellStyle name="Hiperlink Visitado" xfId="3652" builtinId="9" hidden="1"/>
    <cellStyle name="Hiperlink Visitado" xfId="3653" builtinId="9" hidden="1"/>
    <cellStyle name="Hiperlink Visitado" xfId="3654" builtinId="9" hidden="1"/>
    <cellStyle name="Hiperlink Visitado" xfId="3655" builtinId="9" hidden="1"/>
    <cellStyle name="Hiperlink Visitado" xfId="3656" builtinId="9" hidden="1"/>
    <cellStyle name="Hiperlink Visitado" xfId="3657" builtinId="9" hidden="1"/>
    <cellStyle name="Hiperlink Visitado" xfId="3658" builtinId="9" hidden="1"/>
    <cellStyle name="Hiperlink Visitado" xfId="3659" builtinId="9" hidden="1"/>
    <cellStyle name="Hiperlink Visitado" xfId="3660" builtinId="9" hidden="1"/>
    <cellStyle name="Hiperlink Visitado" xfId="3661" builtinId="9" hidden="1"/>
    <cellStyle name="Hiperlink Visitado" xfId="3662" builtinId="9" hidden="1"/>
    <cellStyle name="Hiperlink Visitado" xfId="3663" builtinId="9" hidden="1"/>
    <cellStyle name="Hiperlink Visitado" xfId="3664" builtinId="9" hidden="1"/>
    <cellStyle name="Hiperlink Visitado" xfId="3665" builtinId="9" hidden="1"/>
    <cellStyle name="Hiperlink Visitado" xfId="3666" builtinId="9" hidden="1"/>
    <cellStyle name="Hiperlink Visitado" xfId="3667" builtinId="9" hidden="1"/>
    <cellStyle name="Hiperlink Visitado" xfId="3668" builtinId="9" hidden="1"/>
    <cellStyle name="Hiperlink Visitado" xfId="3669" builtinId="9" hidden="1"/>
    <cellStyle name="Hiperlink Visitado" xfId="3670" builtinId="9" hidden="1"/>
    <cellStyle name="Hiperlink Visitado" xfId="3671" builtinId="9" hidden="1"/>
    <cellStyle name="Hiperlink Visitado" xfId="3672" builtinId="9" hidden="1"/>
    <cellStyle name="Hiperlink Visitado" xfId="3673" builtinId="9" hidden="1"/>
    <cellStyle name="Hiperlink Visitado" xfId="3674" builtinId="9" hidden="1"/>
    <cellStyle name="Hiperlink Visitado" xfId="3675" builtinId="9" hidden="1"/>
    <cellStyle name="Hiperlink Visitado" xfId="3676" builtinId="9" hidden="1"/>
    <cellStyle name="Hiperlink Visitado" xfId="3677" builtinId="9" hidden="1"/>
    <cellStyle name="Hiperlink Visitado" xfId="3678" builtinId="9" hidden="1"/>
    <cellStyle name="Hiperlink Visitado" xfId="3679" builtinId="9" hidden="1"/>
    <cellStyle name="Hiperlink Visitado" xfId="3680" builtinId="9" hidden="1"/>
    <cellStyle name="Hiperlink Visitado" xfId="3681" builtinId="9" hidden="1"/>
    <cellStyle name="Hiperlink Visitado" xfId="3682" builtinId="9" hidden="1"/>
    <cellStyle name="Hiperlink Visitado" xfId="3683" builtinId="9" hidden="1"/>
    <cellStyle name="Hiperlink Visitado" xfId="3684" builtinId="9" hidden="1"/>
    <cellStyle name="Hiperlink Visitado" xfId="3685" builtinId="9" hidden="1"/>
    <cellStyle name="Hiperlink Visitado" xfId="3686" builtinId="9" hidden="1"/>
    <cellStyle name="Hiperlink Visitado" xfId="3687" builtinId="9" hidden="1"/>
    <cellStyle name="Hiperlink Visitado" xfId="3688" builtinId="9" hidden="1"/>
    <cellStyle name="Hiperlink Visitado" xfId="3689" builtinId="9" hidden="1"/>
    <cellStyle name="Hiperlink Visitado" xfId="3690" builtinId="9" hidden="1"/>
    <cellStyle name="Hiperlink Visitado" xfId="3691" builtinId="9" hidden="1"/>
    <cellStyle name="Hiperlink Visitado" xfId="3692" builtinId="9" hidden="1"/>
    <cellStyle name="Hiperlink Visitado" xfId="3693" builtinId="9" hidden="1"/>
    <cellStyle name="Hiperlink Visitado" xfId="3694" builtinId="9" hidden="1"/>
    <cellStyle name="Hiperlink Visitado" xfId="3695" builtinId="9" hidden="1"/>
    <cellStyle name="Hiperlink Visitado" xfId="3696" builtinId="9" hidden="1"/>
    <cellStyle name="Hiperlink Visitado" xfId="3697" builtinId="9" hidden="1"/>
    <cellStyle name="Hiperlink Visitado" xfId="3698" builtinId="9" hidden="1"/>
    <cellStyle name="Hiperlink Visitado" xfId="3699" builtinId="9" hidden="1"/>
    <cellStyle name="Hiperlink Visitado" xfId="3700" builtinId="9" hidden="1"/>
    <cellStyle name="Hiperlink Visitado" xfId="3701" builtinId="9" hidden="1"/>
    <cellStyle name="Hiperlink Visitado" xfId="3702" builtinId="9" hidden="1"/>
    <cellStyle name="Hiperlink Visitado" xfId="3703" builtinId="9" hidden="1"/>
    <cellStyle name="Hiperlink Visitado" xfId="3704" builtinId="9" hidden="1"/>
    <cellStyle name="Hiperlink Visitado" xfId="3705" builtinId="9" hidden="1"/>
    <cellStyle name="Hiperlink Visitado" xfId="3706" builtinId="9" hidden="1"/>
    <cellStyle name="Hiperlink Visitado" xfId="3707" builtinId="9" hidden="1"/>
    <cellStyle name="Hiperlink Visitado" xfId="3708" builtinId="9" hidden="1"/>
    <cellStyle name="Hiperlink Visitado" xfId="3709" builtinId="9" hidden="1"/>
    <cellStyle name="Hiperlink Visitado" xfId="3710" builtinId="9" hidden="1"/>
    <cellStyle name="Hiperlink Visitado" xfId="3711" builtinId="9" hidden="1"/>
    <cellStyle name="Hiperlink Visitado" xfId="3712" builtinId="9" hidden="1"/>
    <cellStyle name="Hiperlink Visitado" xfId="3713" builtinId="9" hidden="1"/>
    <cellStyle name="Hiperlink Visitado" xfId="3714" builtinId="9" hidden="1"/>
    <cellStyle name="Hiperlink Visitado" xfId="3715" builtinId="9" hidden="1"/>
    <cellStyle name="Hiperlink Visitado" xfId="3716" builtinId="9" hidden="1"/>
    <cellStyle name="Hiperlink Visitado" xfId="3717" builtinId="9" hidden="1"/>
    <cellStyle name="Hiperlink Visitado" xfId="3718" builtinId="9" hidden="1"/>
    <cellStyle name="Hiperlink Visitado" xfId="3719" builtinId="9" hidden="1"/>
    <cellStyle name="Hiperlink Visitado" xfId="3720" builtinId="9" hidden="1"/>
    <cellStyle name="Hiperlink Visitado" xfId="3721" builtinId="9" hidden="1"/>
    <cellStyle name="Hiperlink Visitado" xfId="3722" builtinId="9" hidden="1"/>
    <cellStyle name="Hiperlink Visitado" xfId="3723" builtinId="9" hidden="1"/>
    <cellStyle name="Hiperlink Visitado" xfId="3724" builtinId="9" hidden="1"/>
    <cellStyle name="Hiperlink Visitado" xfId="3725" builtinId="9" hidden="1"/>
    <cellStyle name="Hiperlink Visitado" xfId="3726" builtinId="9" hidden="1"/>
    <cellStyle name="Hiperlink Visitado" xfId="3727" builtinId="9" hidden="1"/>
    <cellStyle name="Hiperlink Visitado" xfId="3728" builtinId="9" hidden="1"/>
    <cellStyle name="Hiperlink Visitado" xfId="3729" builtinId="9" hidden="1"/>
    <cellStyle name="Hiperlink Visitado" xfId="3730" builtinId="9" hidden="1"/>
    <cellStyle name="Hiperlink Visitado" xfId="3731" builtinId="9" hidden="1"/>
    <cellStyle name="Hiperlink Visitado" xfId="3732" builtinId="9" hidden="1"/>
    <cellStyle name="Hiperlink Visitado" xfId="3733" builtinId="9" hidden="1"/>
    <cellStyle name="Hiperlink Visitado" xfId="3734" builtinId="9" hidden="1"/>
    <cellStyle name="Hiperlink Visitado" xfId="3735" builtinId="9" hidden="1"/>
    <cellStyle name="Hiperlink Visitado" xfId="3736" builtinId="9" hidden="1"/>
    <cellStyle name="Hiperlink Visitado" xfId="3737" builtinId="9" hidden="1"/>
    <cellStyle name="Hiperlink Visitado" xfId="3738" builtinId="9" hidden="1"/>
    <cellStyle name="Hiperlink Visitado" xfId="3739" builtinId="9" hidden="1"/>
    <cellStyle name="Hiperlink Visitado" xfId="3740" builtinId="9" hidden="1"/>
    <cellStyle name="Hiperlink Visitado" xfId="3741" builtinId="9" hidden="1"/>
    <cellStyle name="Hiperlink Visitado" xfId="3742" builtinId="9" hidden="1"/>
    <cellStyle name="Hiperlink Visitado" xfId="3743" builtinId="9" hidden="1"/>
    <cellStyle name="Hiperlink Visitado" xfId="3744" builtinId="9" hidden="1"/>
    <cellStyle name="Hiperlink Visitado" xfId="3745" builtinId="9" hidden="1"/>
    <cellStyle name="Hiperlink Visitado" xfId="3746" builtinId="9" hidden="1"/>
    <cellStyle name="Hiperlink Visitado" xfId="3747" builtinId="9" hidden="1"/>
    <cellStyle name="Hiperlink Visitado" xfId="3748" builtinId="9" hidden="1"/>
    <cellStyle name="Hiperlink Visitado" xfId="3749" builtinId="9" hidden="1"/>
    <cellStyle name="Hiperlink Visitado" xfId="3750" builtinId="9" hidden="1"/>
    <cellStyle name="Hiperlink Visitado" xfId="3751" builtinId="9" hidden="1"/>
    <cellStyle name="Hiperlink Visitado" xfId="3752" builtinId="9" hidden="1"/>
    <cellStyle name="Hiperlink Visitado" xfId="3753" builtinId="9" hidden="1"/>
    <cellStyle name="Hiperlink Visitado" xfId="3754" builtinId="9" hidden="1"/>
    <cellStyle name="Hiperlink Visitado" xfId="3755" builtinId="9" hidden="1"/>
    <cellStyle name="Hiperlink Visitado" xfId="3756" builtinId="9" hidden="1"/>
    <cellStyle name="Hiperlink Visitado" xfId="3757" builtinId="9" hidden="1"/>
    <cellStyle name="Hiperlink Visitado" xfId="3758" builtinId="9" hidden="1"/>
    <cellStyle name="Hiperlink Visitado" xfId="3759" builtinId="9" hidden="1"/>
    <cellStyle name="Hiperlink Visitado" xfId="3760" builtinId="9" hidden="1"/>
    <cellStyle name="Hiperlink Visitado" xfId="3761" builtinId="9" hidden="1"/>
    <cellStyle name="Hiperlink Visitado" xfId="3762" builtinId="9" hidden="1"/>
    <cellStyle name="Hiperlink Visitado" xfId="3763" builtinId="9" hidden="1"/>
    <cellStyle name="Hiperlink Visitado" xfId="3764" builtinId="9" hidden="1"/>
    <cellStyle name="Hiperlink Visitado" xfId="3765" builtinId="9" hidden="1"/>
    <cellStyle name="Hiperlink Visitado" xfId="3766" builtinId="9" hidden="1"/>
    <cellStyle name="Hiperlink Visitado" xfId="3767" builtinId="9" hidden="1"/>
    <cellStyle name="Hiperlink Visitado" xfId="3768" builtinId="9" hidden="1"/>
    <cellStyle name="Hiperlink Visitado" xfId="3769" builtinId="9" hidden="1"/>
    <cellStyle name="Hiperlink Visitado" xfId="3770" builtinId="9" hidden="1"/>
    <cellStyle name="Hiperlink Visitado" xfId="3771" builtinId="9" hidden="1"/>
    <cellStyle name="Hiperlink Visitado" xfId="3772" builtinId="9" hidden="1"/>
    <cellStyle name="Hiperlink Visitado" xfId="3773" builtinId="9" hidden="1"/>
    <cellStyle name="Hiperlink Visitado" xfId="3774" builtinId="9" hidden="1"/>
    <cellStyle name="Hiperlink Visitado" xfId="3775" builtinId="9" hidden="1"/>
    <cellStyle name="Hiperlink Visitado" xfId="3776" builtinId="9" hidden="1"/>
    <cellStyle name="Hiperlink Visitado" xfId="3777" builtinId="9" hidden="1"/>
    <cellStyle name="Hiperlink Visitado" xfId="3778" builtinId="9" hidden="1"/>
    <cellStyle name="Hiperlink Visitado" xfId="3779" builtinId="9" hidden="1"/>
    <cellStyle name="Hiperlink Visitado" xfId="3780" builtinId="9" hidden="1"/>
    <cellStyle name="Hiperlink Visitado" xfId="3781" builtinId="9" hidden="1"/>
    <cellStyle name="Hiperlink Visitado" xfId="3782" builtinId="9" hidden="1"/>
    <cellStyle name="Hiperlink Visitado" xfId="3783" builtinId="9" hidden="1"/>
    <cellStyle name="Hiperlink Visitado" xfId="3784" builtinId="9" hidden="1"/>
    <cellStyle name="Hiperlink Visitado" xfId="3785" builtinId="9" hidden="1"/>
    <cellStyle name="Hiperlink Visitado" xfId="3786" builtinId="9" hidden="1"/>
    <cellStyle name="Hiperlink Visitado" xfId="3787" builtinId="9" hidden="1"/>
    <cellStyle name="Hiperlink Visitado" xfId="3788" builtinId="9" hidden="1"/>
    <cellStyle name="Hiperlink Visitado" xfId="3789" builtinId="9" hidden="1"/>
    <cellStyle name="Hiperlink Visitado" xfId="3790" builtinId="9" hidden="1"/>
    <cellStyle name="Hiperlink Visitado" xfId="3791" builtinId="9" hidden="1"/>
    <cellStyle name="Hiperlink Visitado" xfId="3792" builtinId="9" hidden="1"/>
    <cellStyle name="Hiperlink Visitado" xfId="3793" builtinId="9" hidden="1"/>
    <cellStyle name="Hiperlink Visitado" xfId="3794" builtinId="9" hidden="1"/>
    <cellStyle name="Hiperlink Visitado" xfId="3795" builtinId="9" hidden="1"/>
    <cellStyle name="Hiperlink Visitado" xfId="3796" builtinId="9" hidden="1"/>
    <cellStyle name="Hiperlink Visitado" xfId="3797" builtinId="9" hidden="1"/>
    <cellStyle name="Hiperlink Visitado" xfId="3798" builtinId="9" hidden="1"/>
    <cellStyle name="Hiperlink Visitado" xfId="3799" builtinId="9" hidden="1"/>
    <cellStyle name="Hiperlink Visitado" xfId="3800" builtinId="9" hidden="1"/>
    <cellStyle name="Hiperlink Visitado" xfId="3801" builtinId="9" hidden="1"/>
    <cellStyle name="Hiperlink Visitado" xfId="3802" builtinId="9" hidden="1"/>
    <cellStyle name="Hiperlink Visitado" xfId="3803" builtinId="9" hidden="1"/>
    <cellStyle name="Hiperlink Visitado" xfId="3804" builtinId="9" hidden="1"/>
    <cellStyle name="Hiperlink Visitado" xfId="3805" builtinId="9" hidden="1"/>
    <cellStyle name="Hiperlink Visitado" xfId="3806" builtinId="9" hidden="1"/>
    <cellStyle name="Hiperlink Visitado" xfId="3807" builtinId="9" hidden="1"/>
    <cellStyle name="Hiperlink Visitado" xfId="3808" builtinId="9" hidden="1"/>
    <cellStyle name="Hiperlink Visitado" xfId="3809" builtinId="9" hidden="1"/>
    <cellStyle name="Hiperlink Visitado" xfId="3810" builtinId="9" hidden="1"/>
    <cellStyle name="Hiperlink Visitado" xfId="3811" builtinId="9" hidden="1"/>
    <cellStyle name="Hiperlink Visitado" xfId="3812" builtinId="9" hidden="1"/>
    <cellStyle name="Hiperlink Visitado" xfId="3813" builtinId="9" hidden="1"/>
    <cellStyle name="Hiperlink Visitado" xfId="3814" builtinId="9" hidden="1"/>
    <cellStyle name="Hiperlink Visitado" xfId="3815" builtinId="9" hidden="1"/>
    <cellStyle name="Hiperlink Visitado" xfId="3816" builtinId="9" hidden="1"/>
    <cellStyle name="Hiperlink Visitado" xfId="3817" builtinId="9" hidden="1"/>
    <cellStyle name="Hiperlink Visitado" xfId="3818" builtinId="9" hidden="1"/>
    <cellStyle name="Hiperlink Visitado" xfId="3819" builtinId="9" hidden="1"/>
    <cellStyle name="Hiperlink Visitado" xfId="3820" builtinId="9" hidden="1"/>
    <cellStyle name="Hiperlink Visitado" xfId="3821" builtinId="9" hidden="1"/>
    <cellStyle name="Hiperlink Visitado" xfId="3822" builtinId="9" hidden="1"/>
    <cellStyle name="Hiperlink Visitado" xfId="3823" builtinId="9" hidden="1"/>
    <cellStyle name="Hiperlink Visitado" xfId="3824" builtinId="9" hidden="1"/>
    <cellStyle name="Hiperlink Visitado" xfId="3825" builtinId="9" hidden="1"/>
    <cellStyle name="Hiperlink Visitado" xfId="3826" builtinId="9" hidden="1"/>
    <cellStyle name="Hiperlink Visitado" xfId="3827" builtinId="9" hidden="1"/>
    <cellStyle name="Hiperlink Visitado" xfId="3828" builtinId="9" hidden="1"/>
    <cellStyle name="Hiperlink Visitado" xfId="3829" builtinId="9" hidden="1"/>
    <cellStyle name="Hiperlink Visitado" xfId="3830" builtinId="9" hidden="1"/>
    <cellStyle name="Hiperlink Visitado" xfId="3831" builtinId="9" hidden="1"/>
    <cellStyle name="Hiperlink Visitado" xfId="3832" builtinId="9" hidden="1"/>
    <cellStyle name="Hiperlink Visitado" xfId="3833" builtinId="9" hidden="1"/>
    <cellStyle name="Hiperlink Visitado" xfId="3834" builtinId="9" hidden="1"/>
    <cellStyle name="Hiperlink Visitado" xfId="3835" builtinId="9" hidden="1"/>
    <cellStyle name="Hiperlink Visitado" xfId="3836" builtinId="9" hidden="1"/>
    <cellStyle name="Hiperlink Visitado" xfId="3837" builtinId="9" hidden="1"/>
    <cellStyle name="Hiperlink Visitado" xfId="3838" builtinId="9" hidden="1"/>
    <cellStyle name="Hiperlink Visitado" xfId="3839" builtinId="9" hidden="1"/>
    <cellStyle name="Hiperlink Visitado" xfId="3840" builtinId="9" hidden="1"/>
    <cellStyle name="Hiperlink Visitado" xfId="3841" builtinId="9" hidden="1"/>
    <cellStyle name="Hiperlink Visitado" xfId="3842" builtinId="9" hidden="1"/>
    <cellStyle name="Hiperlink Visitado" xfId="3843" builtinId="9" hidden="1"/>
    <cellStyle name="Hiperlink Visitado" xfId="3844" builtinId="9" hidden="1"/>
    <cellStyle name="Hiperlink Visitado" xfId="3845" builtinId="9" hidden="1"/>
    <cellStyle name="Hiperlink Visitado" xfId="3846" builtinId="9" hidden="1"/>
    <cellStyle name="Hiperlink Visitado" xfId="3847" builtinId="9" hidden="1"/>
    <cellStyle name="Hiperlink Visitado" xfId="3848" builtinId="9" hidden="1"/>
    <cellStyle name="Hiperlink Visitado" xfId="3849" builtinId="9" hidden="1"/>
    <cellStyle name="Hiperlink Visitado" xfId="3850" builtinId="9" hidden="1"/>
    <cellStyle name="Hiperlink Visitado" xfId="3851" builtinId="9" hidden="1"/>
    <cellStyle name="Hiperlink Visitado" xfId="3852" builtinId="9" hidden="1"/>
    <cellStyle name="Hiperlink Visitado" xfId="3853" builtinId="9" hidden="1"/>
    <cellStyle name="Hiperlink Visitado" xfId="3854" builtinId="9" hidden="1"/>
    <cellStyle name="Hiperlink Visitado" xfId="3855" builtinId="9" hidden="1"/>
    <cellStyle name="Hiperlink Visitado" xfId="3856" builtinId="9" hidden="1"/>
    <cellStyle name="Hiperlink Visitado" xfId="3857" builtinId="9" hidden="1"/>
    <cellStyle name="Hiperlink Visitado" xfId="3858" builtinId="9" hidden="1"/>
    <cellStyle name="Hiperlink Visitado" xfId="3859" builtinId="9" hidden="1"/>
    <cellStyle name="Hiperlink Visitado" xfId="3860" builtinId="9" hidden="1"/>
    <cellStyle name="Hiperlink Visitado" xfId="3861" builtinId="9" hidden="1"/>
    <cellStyle name="Hiperlink Visitado" xfId="3862" builtinId="9" hidden="1"/>
    <cellStyle name="Hiperlink Visitado" xfId="3863" builtinId="9" hidden="1"/>
    <cellStyle name="Hiperlink Visitado" xfId="3864" builtinId="9" hidden="1"/>
    <cellStyle name="Hiperlink Visitado" xfId="3865" builtinId="9" hidden="1"/>
    <cellStyle name="Hiperlink Visitado" xfId="3866" builtinId="9" hidden="1"/>
    <cellStyle name="Hiperlink Visitado" xfId="3867" builtinId="9" hidden="1"/>
    <cellStyle name="Hiperlink Visitado" xfId="3868" builtinId="9" hidden="1"/>
    <cellStyle name="Hiperlink Visitado" xfId="3869" builtinId="9" hidden="1"/>
    <cellStyle name="Hiperlink Visitado" xfId="3870" builtinId="9" hidden="1"/>
    <cellStyle name="Hiperlink Visitado" xfId="3871" builtinId="9" hidden="1"/>
    <cellStyle name="Hiperlink Visitado" xfId="3872" builtinId="9" hidden="1"/>
    <cellStyle name="Hiperlink Visitado" xfId="3873" builtinId="9" hidden="1"/>
    <cellStyle name="Hiperlink Visitado" xfId="3874" builtinId="9" hidden="1"/>
    <cellStyle name="Hiperlink Visitado" xfId="3875" builtinId="9" hidden="1"/>
    <cellStyle name="Hiperlink Visitado" xfId="3876" builtinId="9" hidden="1"/>
    <cellStyle name="Hiperlink Visitado" xfId="3877" builtinId="9" hidden="1"/>
    <cellStyle name="Hiperlink Visitado" xfId="3878" builtinId="9" hidden="1"/>
    <cellStyle name="Hiperlink Visitado" xfId="3879" builtinId="9" hidden="1"/>
    <cellStyle name="Hiperlink Visitado" xfId="3880" builtinId="9" hidden="1"/>
    <cellStyle name="Hiperlink Visitado" xfId="3881" builtinId="9" hidden="1"/>
    <cellStyle name="Hiperlink Visitado" xfId="3882" builtinId="9" hidden="1"/>
    <cellStyle name="Hiperlink Visitado" xfId="3883" builtinId="9" hidden="1"/>
    <cellStyle name="Hiperlink Visitado" xfId="3884" builtinId="9" hidden="1"/>
    <cellStyle name="Hiperlink Visitado" xfId="3885" builtinId="9" hidden="1"/>
    <cellStyle name="Hiperlink Visitado" xfId="3886" builtinId="9" hidden="1"/>
    <cellStyle name="Hiperlink Visitado" xfId="3887" builtinId="9" hidden="1"/>
    <cellStyle name="Hiperlink Visitado" xfId="3888" builtinId="9" hidden="1"/>
    <cellStyle name="Hiperlink Visitado" xfId="3889" builtinId="9" hidden="1"/>
    <cellStyle name="Hiperlink Visitado" xfId="3890" builtinId="9" hidden="1"/>
    <cellStyle name="Hiperlink Visitado" xfId="3891" builtinId="9" hidden="1"/>
    <cellStyle name="Hiperlink Visitado" xfId="3892" builtinId="9" hidden="1"/>
    <cellStyle name="Hiperlink Visitado" xfId="3893" builtinId="9" hidden="1"/>
    <cellStyle name="Hiperlink Visitado" xfId="3894" builtinId="9" hidden="1"/>
    <cellStyle name="Hiperlink Visitado" xfId="3895" builtinId="9" hidden="1"/>
    <cellStyle name="Hiperlink Visitado" xfId="3896" builtinId="9" hidden="1"/>
    <cellStyle name="Hiperlink Visitado" xfId="3897" builtinId="9" hidden="1"/>
    <cellStyle name="Hiperlink Visitado" xfId="3898" builtinId="9" hidden="1"/>
    <cellStyle name="Hiperlink Visitado" xfId="3899" builtinId="9" hidden="1"/>
    <cellStyle name="Hiperlink Visitado" xfId="3900" builtinId="9" hidden="1"/>
    <cellStyle name="Hiperlink Visitado" xfId="3901" builtinId="9" hidden="1"/>
    <cellStyle name="Hiperlink Visitado" xfId="3902" builtinId="9" hidden="1"/>
    <cellStyle name="Hiperlink Visitado" xfId="3903" builtinId="9" hidden="1"/>
    <cellStyle name="Hiperlink Visitado" xfId="3904" builtinId="9" hidden="1"/>
    <cellStyle name="Hiperlink Visitado" xfId="3905" builtinId="9" hidden="1"/>
    <cellStyle name="Hiperlink Visitado" xfId="3906" builtinId="9" hidden="1"/>
    <cellStyle name="Hiperlink Visitado" xfId="3907" builtinId="9" hidden="1"/>
    <cellStyle name="Hiperlink Visitado" xfId="3908" builtinId="9" hidden="1"/>
    <cellStyle name="Hiperlink Visitado" xfId="3909" builtinId="9" hidden="1"/>
    <cellStyle name="Hiperlink Visitado" xfId="3910" builtinId="9" hidden="1"/>
    <cellStyle name="Hiperlink Visitado" xfId="3911" builtinId="9" hidden="1"/>
    <cellStyle name="Hiperlink Visitado" xfId="3912" builtinId="9" hidden="1"/>
    <cellStyle name="Hiperlink Visitado" xfId="3913" builtinId="9" hidden="1"/>
    <cellStyle name="Hiperlink Visitado" xfId="3914" builtinId="9" hidden="1"/>
    <cellStyle name="Hiperlink Visitado" xfId="3915" builtinId="9" hidden="1"/>
    <cellStyle name="Hiperlink Visitado" xfId="3916" builtinId="9" hidden="1"/>
    <cellStyle name="Hiperlink Visitado" xfId="3917" builtinId="9" hidden="1"/>
    <cellStyle name="Hiperlink Visitado" xfId="3918" builtinId="9" hidden="1"/>
    <cellStyle name="Hiperlink Visitado" xfId="3919" builtinId="9" hidden="1"/>
    <cellStyle name="Hiperlink Visitado" xfId="3920" builtinId="9" hidden="1"/>
    <cellStyle name="Hiperlink Visitado" xfId="3921" builtinId="9" hidden="1"/>
    <cellStyle name="Hiperlink Visitado" xfId="3922" builtinId="9" hidden="1"/>
    <cellStyle name="Hiperlink Visitado" xfId="3923" builtinId="9" hidden="1"/>
    <cellStyle name="Hiperlink Visitado" xfId="3924" builtinId="9" hidden="1"/>
    <cellStyle name="Hiperlink Visitado" xfId="3925" builtinId="9" hidden="1"/>
    <cellStyle name="Hiperlink Visitado" xfId="3926" builtinId="9" hidden="1"/>
    <cellStyle name="Hiperlink Visitado" xfId="3927" builtinId="9" hidden="1"/>
    <cellStyle name="Hiperlink Visitado" xfId="3928" builtinId="9" hidden="1"/>
    <cellStyle name="Hiperlink Visitado" xfId="3929" builtinId="9" hidden="1"/>
    <cellStyle name="Hiperlink Visitado" xfId="3930" builtinId="9" hidden="1"/>
    <cellStyle name="Hiperlink Visitado" xfId="3931" builtinId="9" hidden="1"/>
    <cellStyle name="Hiperlink Visitado" xfId="3932" builtinId="9" hidden="1"/>
    <cellStyle name="Hiperlink Visitado" xfId="3933" builtinId="9" hidden="1"/>
    <cellStyle name="Hiperlink Visitado" xfId="3934" builtinId="9" hidden="1"/>
    <cellStyle name="Hiperlink Visitado" xfId="3935" builtinId="9" hidden="1"/>
    <cellStyle name="Hiperlink Visitado" xfId="3936" builtinId="9" hidden="1"/>
    <cellStyle name="Hiperlink Visitado" xfId="3937" builtinId="9" hidden="1"/>
    <cellStyle name="Hiperlink Visitado" xfId="3938" builtinId="9" hidden="1"/>
    <cellStyle name="Hiperlink Visitado" xfId="3939" builtinId="9" hidden="1"/>
    <cellStyle name="Hiperlink Visitado" xfId="3940" builtinId="9" hidden="1"/>
    <cellStyle name="Hiperlink Visitado" xfId="3941" builtinId="9" hidden="1"/>
    <cellStyle name="Hiperlink Visitado" xfId="3942" builtinId="9" hidden="1"/>
    <cellStyle name="Hiperlink Visitado" xfId="3943" builtinId="9" hidden="1"/>
    <cellStyle name="Hiperlink Visitado" xfId="3944" builtinId="9" hidden="1"/>
    <cellStyle name="Hiperlink Visitado" xfId="3945" builtinId="9" hidden="1"/>
    <cellStyle name="Hiperlink Visitado" xfId="3946" builtinId="9" hidden="1"/>
    <cellStyle name="Hiperlink Visitado" xfId="3947" builtinId="9" hidden="1"/>
    <cellStyle name="Hiperlink Visitado" xfId="3948" builtinId="9" hidden="1"/>
    <cellStyle name="Hiperlink Visitado" xfId="3949" builtinId="9" hidden="1"/>
    <cellStyle name="Hiperlink Visitado" xfId="3950" builtinId="9" hidden="1"/>
    <cellStyle name="Hiperlink Visitado" xfId="3951" builtinId="9" hidden="1"/>
    <cellStyle name="Hiperlink Visitado" xfId="3952" builtinId="9" hidden="1"/>
    <cellStyle name="Hiperlink Visitado" xfId="3953" builtinId="9" hidden="1"/>
    <cellStyle name="Hiperlink Visitado" xfId="3954" builtinId="9" hidden="1"/>
    <cellStyle name="Hiperlink Visitado" xfId="3955" builtinId="9" hidden="1"/>
    <cellStyle name="Hiperlink Visitado" xfId="3956" builtinId="9" hidden="1"/>
    <cellStyle name="Hiperlink Visitado" xfId="3957" builtinId="9" hidden="1"/>
    <cellStyle name="Hiperlink Visitado" xfId="3958" builtinId="9" hidden="1"/>
    <cellStyle name="Hiperlink Visitado" xfId="3959" builtinId="9" hidden="1"/>
    <cellStyle name="Hiperlink Visitado" xfId="3960" builtinId="9" hidden="1"/>
    <cellStyle name="Hiperlink Visitado" xfId="3961" builtinId="9" hidden="1"/>
    <cellStyle name="Hiperlink Visitado" xfId="3962" builtinId="9" hidden="1"/>
    <cellStyle name="Hiperlink Visitado" xfId="3963" builtinId="9" hidden="1"/>
    <cellStyle name="Hiperlink Visitado" xfId="3964" builtinId="9" hidden="1"/>
    <cellStyle name="Hiperlink Visitado" xfId="3965" builtinId="9" hidden="1"/>
    <cellStyle name="Hiperlink Visitado" xfId="3966" builtinId="9" hidden="1"/>
    <cellStyle name="Hiperlink Visitado" xfId="3967" builtinId="9" hidden="1"/>
    <cellStyle name="Hiperlink Visitado" xfId="3968" builtinId="9" hidden="1"/>
    <cellStyle name="Hiperlink Visitado" xfId="3969" builtinId="9" hidden="1"/>
    <cellStyle name="Hiperlink Visitado" xfId="3970" builtinId="9" hidden="1"/>
    <cellStyle name="Hiperlink Visitado" xfId="3971" builtinId="9" hidden="1"/>
    <cellStyle name="Hiperlink Visitado" xfId="3972" builtinId="9" hidden="1"/>
    <cellStyle name="Hiperlink Visitado" xfId="3973" builtinId="9" hidden="1"/>
    <cellStyle name="Hiperlink Visitado" xfId="3974" builtinId="9" hidden="1"/>
    <cellStyle name="Hiperlink Visitado" xfId="3975" builtinId="9" hidden="1"/>
    <cellStyle name="Hiperlink Visitado" xfId="3976" builtinId="9" hidden="1"/>
    <cellStyle name="Hiperlink Visitado" xfId="3977" builtinId="9" hidden="1"/>
    <cellStyle name="Hiperlink Visitado" xfId="3978" builtinId="9" hidden="1"/>
    <cellStyle name="Hiperlink Visitado" xfId="3979" builtinId="9" hidden="1"/>
    <cellStyle name="Hiperlink Visitado" xfId="3980" builtinId="9" hidden="1"/>
    <cellStyle name="Hiperlink Visitado" xfId="3981" builtinId="9" hidden="1"/>
    <cellStyle name="Hiperlink Visitado" xfId="3982" builtinId="9" hidden="1"/>
    <cellStyle name="Hiperlink Visitado" xfId="3983" builtinId="9" hidden="1"/>
    <cellStyle name="Hiperlink Visitado" xfId="3984" builtinId="9" hidden="1"/>
    <cellStyle name="Hiperlink Visitado" xfId="3985" builtinId="9" hidden="1"/>
    <cellStyle name="Hiperlink Visitado" xfId="3986" builtinId="9" hidden="1"/>
    <cellStyle name="Hiperlink Visitado" xfId="3987" builtinId="9" hidden="1"/>
    <cellStyle name="Hiperlink Visitado" xfId="3988" builtinId="9" hidden="1"/>
    <cellStyle name="Hiperlink Visitado" xfId="3989" builtinId="9" hidden="1"/>
    <cellStyle name="Hiperlink Visitado" xfId="3990" builtinId="9" hidden="1"/>
    <cellStyle name="Hiperlink Visitado" xfId="3991" builtinId="9" hidden="1"/>
    <cellStyle name="Hiperlink Visitado" xfId="3992" builtinId="9" hidden="1"/>
    <cellStyle name="Hiperlink Visitado" xfId="3993" builtinId="9" hidden="1"/>
    <cellStyle name="Hiperlink Visitado" xfId="3994" builtinId="9" hidden="1"/>
    <cellStyle name="Hiperlink Visitado" xfId="3995" builtinId="9" hidden="1"/>
    <cellStyle name="Hiperlink Visitado" xfId="3996" builtinId="9" hidden="1"/>
    <cellStyle name="Hiperlink Visitado" xfId="3997" builtinId="9" hidden="1"/>
    <cellStyle name="Hiperlink Visitado" xfId="3998" builtinId="9" hidden="1"/>
    <cellStyle name="Hiperlink Visitado" xfId="3999" builtinId="9" hidden="1"/>
    <cellStyle name="Hiperlink Visitado" xfId="4000" builtinId="9" hidden="1"/>
    <cellStyle name="Hiperlink Visitado" xfId="4001" builtinId="9" hidden="1"/>
    <cellStyle name="Hiperlink Visitado" xfId="4002" builtinId="9" hidden="1"/>
    <cellStyle name="Hiperlink Visitado" xfId="4003" builtinId="9" hidden="1"/>
    <cellStyle name="Hiperlink Visitado" xfId="4004" builtinId="9" hidden="1"/>
    <cellStyle name="Hiperlink Visitado" xfId="4005" builtinId="9" hidden="1"/>
    <cellStyle name="Hiperlink Visitado" xfId="4006" builtinId="9" hidden="1"/>
    <cellStyle name="Hiperlink Visitado" xfId="4007" builtinId="9" hidden="1"/>
    <cellStyle name="Hiperlink Visitado" xfId="4008" builtinId="9" hidden="1"/>
    <cellStyle name="Hiperlink Visitado" xfId="4009" builtinId="9" hidden="1"/>
    <cellStyle name="Hiperlink Visitado" xfId="4010" builtinId="9" hidden="1"/>
    <cellStyle name="Hiperlink Visitado" xfId="4011" builtinId="9" hidden="1"/>
    <cellStyle name="Hiperlink Visitado" xfId="4012" builtinId="9" hidden="1"/>
    <cellStyle name="Hiperlink Visitado" xfId="4013" builtinId="9" hidden="1"/>
    <cellStyle name="Hiperlink Visitado" xfId="4014" builtinId="9" hidden="1"/>
    <cellStyle name="Hiperlink Visitado" xfId="4015" builtinId="9" hidden="1"/>
    <cellStyle name="Hiperlink Visitado" xfId="4016" builtinId="9" hidden="1"/>
    <cellStyle name="Hiperlink Visitado" xfId="4017" builtinId="9" hidden="1"/>
    <cellStyle name="Hiperlink Visitado" xfId="4018" builtinId="9" hidden="1"/>
    <cellStyle name="Hiperlink Visitado" xfId="4019" builtinId="9" hidden="1"/>
    <cellStyle name="Hiperlink Visitado" xfId="4020" builtinId="9" hidden="1"/>
    <cellStyle name="Hiperlink Visitado" xfId="4021" builtinId="9" hidden="1"/>
    <cellStyle name="Hiperlink Visitado" xfId="4022" builtinId="9" hidden="1"/>
    <cellStyle name="Hiperlink Visitado" xfId="4023" builtinId="9" hidden="1"/>
    <cellStyle name="Hiperlink Visitado" xfId="4024" builtinId="9" hidden="1"/>
    <cellStyle name="Hiperlink Visitado" xfId="4025" builtinId="9" hidden="1"/>
    <cellStyle name="Hiperlink Visitado" xfId="4026" builtinId="9" hidden="1"/>
    <cellStyle name="Hiperlink Visitado" xfId="4027" builtinId="9" hidden="1"/>
    <cellStyle name="Hiperlink Visitado" xfId="4028" builtinId="9" hidden="1"/>
    <cellStyle name="Hiperlink Visitado" xfId="4029" builtinId="9" hidden="1"/>
    <cellStyle name="Hiperlink Visitado" xfId="4030" builtinId="9" hidden="1"/>
    <cellStyle name="Hiperlink Visitado" xfId="4031" builtinId="9" hidden="1"/>
    <cellStyle name="Hiperlink Visitado" xfId="4032" builtinId="9" hidden="1"/>
    <cellStyle name="Hiperlink Visitado" xfId="4033" builtinId="9" hidden="1"/>
    <cellStyle name="Hiperlink Visitado" xfId="4034" builtinId="9" hidden="1"/>
    <cellStyle name="Hiperlink Visitado" xfId="4035" builtinId="9" hidden="1"/>
    <cellStyle name="Hiperlink Visitado" xfId="4036" builtinId="9" hidden="1"/>
    <cellStyle name="Hiperlink Visitado" xfId="4037" builtinId="9" hidden="1"/>
    <cellStyle name="Hiperlink Visitado" xfId="4038" builtinId="9" hidden="1"/>
    <cellStyle name="Hiperlink Visitado" xfId="4039" builtinId="9" hidden="1"/>
    <cellStyle name="Hiperlink Visitado" xfId="4040" builtinId="9" hidden="1"/>
    <cellStyle name="Hiperlink Visitado" xfId="4041" builtinId="9" hidden="1"/>
    <cellStyle name="Hiperlink Visitado" xfId="4042" builtinId="9" hidden="1"/>
    <cellStyle name="Hiperlink Visitado" xfId="4043" builtinId="9" hidden="1"/>
    <cellStyle name="Hiperlink Visitado" xfId="4044" builtinId="9" hidden="1"/>
    <cellStyle name="Hiperlink Visitado" xfId="4045" builtinId="9" hidden="1"/>
    <cellStyle name="Hiperlink Visitado" xfId="4046" builtinId="9" hidden="1"/>
    <cellStyle name="Hiperlink Visitado" xfId="4047" builtinId="9" hidden="1"/>
    <cellStyle name="Hiperlink Visitado" xfId="4048" builtinId="9" hidden="1"/>
    <cellStyle name="Hiperlink Visitado" xfId="4049" builtinId="9" hidden="1"/>
    <cellStyle name="Hiperlink Visitado" xfId="4050" builtinId="9" hidden="1"/>
    <cellStyle name="Hiperlink Visitado" xfId="4051" builtinId="9" hidden="1"/>
    <cellStyle name="Hiperlink Visitado" xfId="4052" builtinId="9" hidden="1"/>
    <cellStyle name="Hiperlink Visitado" xfId="4053" builtinId="9" hidden="1"/>
    <cellStyle name="Hiperlink Visitado" xfId="4054" builtinId="9" hidden="1"/>
    <cellStyle name="Hiperlink Visitado" xfId="4055" builtinId="9" hidden="1"/>
    <cellStyle name="Hiperlink Visitado" xfId="4056" builtinId="9" hidden="1"/>
    <cellStyle name="Hiperlink Visitado" xfId="4057" builtinId="9" hidden="1"/>
    <cellStyle name="Hiperlink Visitado" xfId="4058" builtinId="9" hidden="1"/>
    <cellStyle name="Hiperlink Visitado" xfId="4059" builtinId="9" hidden="1"/>
    <cellStyle name="Hiperlink Visitado" xfId="4060" builtinId="9" hidden="1"/>
    <cellStyle name="Hiperlink Visitado" xfId="4061" builtinId="9" hidden="1"/>
    <cellStyle name="Hiperlink Visitado" xfId="4062" builtinId="9" hidden="1"/>
    <cellStyle name="Hiperlink Visitado" xfId="4063" builtinId="9" hidden="1"/>
    <cellStyle name="Hiperlink Visitado" xfId="4064" builtinId="9" hidden="1"/>
    <cellStyle name="Hiperlink Visitado" xfId="4065" builtinId="9" hidden="1"/>
    <cellStyle name="Hiperlink Visitado" xfId="4066" builtinId="9" hidden="1"/>
    <cellStyle name="Hiperlink Visitado" xfId="4067" builtinId="9" hidden="1"/>
    <cellStyle name="Hiperlink Visitado" xfId="4068" builtinId="9" hidden="1"/>
    <cellStyle name="Hiperlink Visitado" xfId="4069" builtinId="9" hidden="1"/>
    <cellStyle name="Hiperlink Visitado" xfId="4070" builtinId="9" hidden="1"/>
    <cellStyle name="Hiperlink Visitado" xfId="4071" builtinId="9" hidden="1"/>
    <cellStyle name="Hiperlink Visitado" xfId="4072" builtinId="9" hidden="1"/>
    <cellStyle name="Hiperlink Visitado" xfId="4073" builtinId="9" hidden="1"/>
    <cellStyle name="Hiperlink Visitado" xfId="4074" builtinId="9" hidden="1"/>
    <cellStyle name="Hiperlink Visitado" xfId="4075" builtinId="9" hidden="1"/>
    <cellStyle name="Hiperlink Visitado" xfId="4076" builtinId="9" hidden="1"/>
    <cellStyle name="Hiperlink Visitado" xfId="4077" builtinId="9" hidden="1"/>
    <cellStyle name="Hiperlink Visitado" xfId="4078" builtinId="9" hidden="1"/>
    <cellStyle name="Hiperlink Visitado" xfId="4079" builtinId="9" hidden="1"/>
    <cellStyle name="Hiperlink Visitado" xfId="4080" builtinId="9" hidden="1"/>
    <cellStyle name="Hiperlink Visitado" xfId="4081" builtinId="9" hidden="1"/>
    <cellStyle name="Hiperlink Visitado" xfId="4082" builtinId="9" hidden="1"/>
    <cellStyle name="Hiperlink Visitado" xfId="4083" builtinId="9" hidden="1"/>
    <cellStyle name="Hiperlink Visitado" xfId="4084" builtinId="9" hidden="1"/>
    <cellStyle name="Hiperlink Visitado" xfId="4085" builtinId="9" hidden="1"/>
    <cellStyle name="Hiperlink Visitado" xfId="4086" builtinId="9" hidden="1"/>
    <cellStyle name="Hiperlink Visitado" xfId="4087" builtinId="9" hidden="1"/>
    <cellStyle name="Hiperlink Visitado" xfId="4088" builtinId="9" hidden="1"/>
    <cellStyle name="Hiperlink Visitado" xfId="4089" builtinId="9" hidden="1"/>
    <cellStyle name="Hiperlink Visitado" xfId="4090" builtinId="9" hidden="1"/>
    <cellStyle name="Hiperlink Visitado" xfId="4091" builtinId="9" hidden="1"/>
    <cellStyle name="Hiperlink Visitado" xfId="4092" builtinId="9" hidden="1"/>
    <cellStyle name="Hiperlink Visitado" xfId="4093" builtinId="9" hidden="1"/>
    <cellStyle name="Hiperlink Visitado" xfId="4094" builtinId="9" hidden="1"/>
    <cellStyle name="Hiperlink Visitado" xfId="4095" builtinId="9" hidden="1"/>
    <cellStyle name="Hiperlink Visitado" xfId="4096" builtinId="9" hidden="1"/>
    <cellStyle name="Hiperlink Visitado" xfId="4097" builtinId="9" hidden="1"/>
    <cellStyle name="Hiperlink Visitado" xfId="4098" builtinId="9" hidden="1"/>
    <cellStyle name="Hiperlink Visitado" xfId="4099" builtinId="9" hidden="1"/>
    <cellStyle name="Hiperlink Visitado" xfId="4100" builtinId="9" hidden="1"/>
    <cellStyle name="Hiperlink Visitado" xfId="4101" builtinId="9" hidden="1"/>
    <cellStyle name="Hiperlink Visitado" xfId="4102" builtinId="9" hidden="1"/>
    <cellStyle name="Hiperlink Visitado" xfId="4103" builtinId="9" hidden="1"/>
    <cellStyle name="Hiperlink Visitado" xfId="4104" builtinId="9" hidden="1"/>
    <cellStyle name="Hiperlink Visitado" xfId="4105" builtinId="9" hidden="1"/>
    <cellStyle name="Hiperlink Visitado" xfId="4106" builtinId="9" hidden="1"/>
    <cellStyle name="Hiperlink Visitado" xfId="4107" builtinId="9" hidden="1"/>
    <cellStyle name="Hiperlink Visitado" xfId="4108" builtinId="9" hidden="1"/>
    <cellStyle name="Hiperlink Visitado" xfId="4109" builtinId="9" hidden="1"/>
    <cellStyle name="Hiperlink Visitado" xfId="4110" builtinId="9" hidden="1"/>
    <cellStyle name="Hiperlink Visitado" xfId="4111" builtinId="9" hidden="1"/>
    <cellStyle name="Hiperlink Visitado" xfId="4112" builtinId="9" hidden="1"/>
    <cellStyle name="Hiperlink Visitado" xfId="4113" builtinId="9" hidden="1"/>
    <cellStyle name="Hiperlink Visitado" xfId="4114" builtinId="9" hidden="1"/>
    <cellStyle name="Hiperlink Visitado" xfId="4115" builtinId="9" hidden="1"/>
    <cellStyle name="Hiperlink Visitado" xfId="4116" builtinId="9" hidden="1"/>
    <cellStyle name="Hiperlink Visitado" xfId="4117" builtinId="9" hidden="1"/>
    <cellStyle name="Hiperlink Visitado" xfId="4118" builtinId="9" hidden="1"/>
    <cellStyle name="Hiperlink Visitado" xfId="4119" builtinId="9" hidden="1"/>
    <cellStyle name="Hiperlink Visitado" xfId="4120" builtinId="9" hidden="1"/>
    <cellStyle name="Hiperlink Visitado" xfId="4121" builtinId="9" hidden="1"/>
    <cellStyle name="Hiperlink Visitado" xfId="4122" builtinId="9" hidden="1"/>
    <cellStyle name="Hiperlink Visitado" xfId="4123" builtinId="9" hidden="1"/>
    <cellStyle name="Hiperlink Visitado" xfId="4124" builtinId="9" hidden="1"/>
    <cellStyle name="Hiperlink Visitado" xfId="4125" builtinId="9" hidden="1"/>
    <cellStyle name="Hiperlink Visitado" xfId="4126" builtinId="9" hidden="1"/>
    <cellStyle name="Hiperlink Visitado" xfId="4127" builtinId="9" hidden="1"/>
    <cellStyle name="Hiperlink Visitado" xfId="4128" builtinId="9" hidden="1"/>
    <cellStyle name="Hiperlink Visitado" xfId="4129" builtinId="9" hidden="1"/>
    <cellStyle name="Hiperlink Visitado" xfId="4130" builtinId="9" hidden="1"/>
    <cellStyle name="Hiperlink Visitado" xfId="4131" builtinId="9" hidden="1"/>
    <cellStyle name="Hiperlink Visitado" xfId="4132" builtinId="9" hidden="1"/>
    <cellStyle name="Hiperlink Visitado" xfId="4133" builtinId="9" hidden="1"/>
    <cellStyle name="Hiperlink Visitado" xfId="4134" builtinId="9" hidden="1"/>
    <cellStyle name="Hiperlink Visitado" xfId="4135" builtinId="9" hidden="1"/>
    <cellStyle name="Hiperlink Visitado" xfId="4136" builtinId="9" hidden="1"/>
    <cellStyle name="Hiperlink Visitado" xfId="4137" builtinId="9" hidden="1"/>
    <cellStyle name="Hiperlink Visitado" xfId="4138" builtinId="9" hidden="1"/>
    <cellStyle name="Hiperlink Visitado" xfId="4139" builtinId="9" hidden="1"/>
    <cellStyle name="Hiperlink Visitado" xfId="4140" builtinId="9" hidden="1"/>
    <cellStyle name="Hiperlink Visitado" xfId="4141" builtinId="9" hidden="1"/>
    <cellStyle name="Hiperlink Visitado" xfId="4142" builtinId="9" hidden="1"/>
    <cellStyle name="Hiperlink Visitado" xfId="4143" builtinId="9" hidden="1"/>
    <cellStyle name="Hiperlink Visitado" xfId="4144" builtinId="9" hidden="1"/>
    <cellStyle name="Hiperlink Visitado" xfId="4145" builtinId="9" hidden="1"/>
    <cellStyle name="Hiperlink Visitado" xfId="4146" builtinId="9" hidden="1"/>
    <cellStyle name="Hiperlink Visitado" xfId="4147" builtinId="9" hidden="1"/>
    <cellStyle name="Hiperlink Visitado" xfId="4148" builtinId="9" hidden="1"/>
    <cellStyle name="Hiperlink Visitado" xfId="4149" builtinId="9" hidden="1"/>
    <cellStyle name="Hiperlink Visitado" xfId="4150" builtinId="9" hidden="1"/>
    <cellStyle name="Hiperlink Visitado" xfId="4151" builtinId="9" hidden="1"/>
    <cellStyle name="Hiperlink Visitado" xfId="4152" builtinId="9" hidden="1"/>
    <cellStyle name="Hiperlink Visitado" xfId="4153" builtinId="9" hidden="1"/>
    <cellStyle name="Hiperlink Visitado" xfId="4154" builtinId="9" hidden="1"/>
    <cellStyle name="Hiperlink Visitado" xfId="4155" builtinId="9" hidden="1"/>
    <cellStyle name="Hiperlink Visitado" xfId="4156" builtinId="9" hidden="1"/>
    <cellStyle name="Hiperlink Visitado" xfId="4157" builtinId="9" hidden="1"/>
    <cellStyle name="Hiperlink Visitado" xfId="4158" builtinId="9" hidden="1"/>
    <cellStyle name="Hiperlink Visitado" xfId="4159" builtinId="9" hidden="1"/>
    <cellStyle name="Hiperlink Visitado" xfId="4160" builtinId="9" hidden="1"/>
    <cellStyle name="Hiperlink Visitado" xfId="4161" builtinId="9" hidden="1"/>
    <cellStyle name="Hiperlink Visitado" xfId="4162" builtinId="9" hidden="1"/>
    <cellStyle name="Hiperlink Visitado" xfId="4163" builtinId="9" hidden="1"/>
    <cellStyle name="Hiperlink Visitado" xfId="4164" builtinId="9" hidden="1"/>
    <cellStyle name="Hiperlink Visitado" xfId="4165" builtinId="9" hidden="1"/>
    <cellStyle name="Hiperlink Visitado" xfId="4166" builtinId="9" hidden="1"/>
    <cellStyle name="Hiperlink Visitado" xfId="4167" builtinId="9" hidden="1"/>
    <cellStyle name="Hiperlink Visitado" xfId="4168" builtinId="9" hidden="1"/>
    <cellStyle name="Hiperlink Visitado" xfId="4169" builtinId="9" hidden="1"/>
    <cellStyle name="Hiperlink Visitado" xfId="4170" builtinId="9" hidden="1"/>
    <cellStyle name="Hiperlink Visitado" xfId="4171" builtinId="9" hidden="1"/>
    <cellStyle name="Hiperlink Visitado" xfId="4172" builtinId="9" hidden="1"/>
    <cellStyle name="Hiperlink Visitado" xfId="4173" builtinId="9" hidden="1"/>
    <cellStyle name="Hiperlink Visitado" xfId="4174" builtinId="9" hidden="1"/>
    <cellStyle name="Hiperlink Visitado" xfId="4175" builtinId="9" hidden="1"/>
    <cellStyle name="Hiperlink Visitado" xfId="4176" builtinId="9" hidden="1"/>
    <cellStyle name="Hiperlink Visitado" xfId="4177" builtinId="9" hidden="1"/>
    <cellStyle name="Hiperlink Visitado" xfId="4178" builtinId="9" hidden="1"/>
    <cellStyle name="Hiperlink Visitado" xfId="4179" builtinId="9" hidden="1"/>
    <cellStyle name="Hiperlink Visitado" xfId="4180" builtinId="9" hidden="1"/>
    <cellStyle name="Hiperlink Visitado" xfId="4181" builtinId="9" hidden="1"/>
    <cellStyle name="Hiperlink Visitado" xfId="4182" builtinId="9" hidden="1"/>
    <cellStyle name="Hiperlink Visitado" xfId="4183" builtinId="9" hidden="1"/>
    <cellStyle name="Hiperlink Visitado" xfId="4184" builtinId="9" hidden="1"/>
    <cellStyle name="Hiperlink Visitado" xfId="4185" builtinId="9" hidden="1"/>
    <cellStyle name="Hiperlink Visitado" xfId="4186" builtinId="9" hidden="1"/>
    <cellStyle name="Hiperlink Visitado" xfId="4187" builtinId="9" hidden="1"/>
    <cellStyle name="Hiperlink Visitado" xfId="4188" builtinId="9" hidden="1"/>
    <cellStyle name="Hiperlink Visitado" xfId="4189" builtinId="9" hidden="1"/>
    <cellStyle name="Hiperlink Visitado" xfId="4190" builtinId="9" hidden="1"/>
    <cellStyle name="Hiperlink Visitado" xfId="4191" builtinId="9" hidden="1"/>
    <cellStyle name="Hiperlink Visitado" xfId="4192" builtinId="9" hidden="1"/>
    <cellStyle name="Hiperlink Visitado" xfId="4193" builtinId="9" hidden="1"/>
    <cellStyle name="Hiperlink Visitado" xfId="4194" builtinId="9" hidden="1"/>
    <cellStyle name="Hiperlink Visitado" xfId="4195" builtinId="9" hidden="1"/>
    <cellStyle name="Hiperlink Visitado" xfId="4196" builtinId="9" hidden="1"/>
    <cellStyle name="Hiperlink Visitado" xfId="4197" builtinId="9" hidden="1"/>
    <cellStyle name="Hiperlink Visitado" xfId="4198" builtinId="9" hidden="1"/>
    <cellStyle name="Hiperlink Visitado" xfId="4199" builtinId="9" hidden="1"/>
    <cellStyle name="Hiperlink Visitado" xfId="4200" builtinId="9" hidden="1"/>
    <cellStyle name="Hiperlink Visitado" xfId="4201" builtinId="9" hidden="1"/>
    <cellStyle name="Hiperlink Visitado" xfId="4202" builtinId="9" hidden="1"/>
    <cellStyle name="Hiperlink Visitado" xfId="4203" builtinId="9" hidden="1"/>
    <cellStyle name="Hiperlink Visitado" xfId="4204" builtinId="9" hidden="1"/>
    <cellStyle name="Hiperlink Visitado" xfId="4205" builtinId="9" hidden="1"/>
    <cellStyle name="Hiperlink Visitado" xfId="4206" builtinId="9" hidden="1"/>
    <cellStyle name="Hiperlink Visitado" xfId="4207" builtinId="9" hidden="1"/>
    <cellStyle name="Hiperlink Visitado" xfId="4208" builtinId="9" hidden="1"/>
    <cellStyle name="Hiperlink Visitado" xfId="4209" builtinId="9" hidden="1"/>
    <cellStyle name="Hiperlink Visitado" xfId="4210" builtinId="9" hidden="1"/>
    <cellStyle name="Hiperlink Visitado" xfId="4211" builtinId="9" hidden="1"/>
    <cellStyle name="Hiperlink Visitado" xfId="4212" builtinId="9" hidden="1"/>
    <cellStyle name="Hiperlink Visitado" xfId="4213" builtinId="9" hidden="1"/>
    <cellStyle name="Hiperlink Visitado" xfId="4214" builtinId="9" hidden="1"/>
    <cellStyle name="Hiperlink Visitado" xfId="4215" builtinId="9" hidden="1"/>
    <cellStyle name="Hiperlink Visitado" xfId="4216" builtinId="9" hidden="1"/>
    <cellStyle name="Hiperlink Visitado" xfId="4217" builtinId="9" hidden="1"/>
    <cellStyle name="Hiperlink Visitado" xfId="4218" builtinId="9" hidden="1"/>
    <cellStyle name="Hiperlink Visitado" xfId="4219" builtinId="9" hidden="1"/>
    <cellStyle name="Hiperlink Visitado" xfId="4220" builtinId="9" hidden="1"/>
    <cellStyle name="Hiperlink Visitado" xfId="4221" builtinId="9" hidden="1"/>
    <cellStyle name="Hiperlink Visitado" xfId="4222" builtinId="9" hidden="1"/>
    <cellStyle name="Hiperlink Visitado" xfId="4223" builtinId="9" hidden="1"/>
    <cellStyle name="Hiperlink Visitado" xfId="4224" builtinId="9" hidden="1"/>
    <cellStyle name="Hiperlink Visitado" xfId="4225" builtinId="9" hidden="1"/>
    <cellStyle name="Hiperlink Visitado" xfId="4226" builtinId="9" hidden="1"/>
    <cellStyle name="Hiperlink Visitado" xfId="4227" builtinId="9" hidden="1"/>
    <cellStyle name="Hiperlink Visitado" xfId="4228" builtinId="9" hidden="1"/>
    <cellStyle name="Hiperlink Visitado" xfId="4229" builtinId="9" hidden="1"/>
    <cellStyle name="Hiperlink Visitado" xfId="4230" builtinId="9" hidden="1"/>
    <cellStyle name="Hiperlink Visitado" xfId="4231" builtinId="9" hidden="1"/>
    <cellStyle name="Hiperlink Visitado" xfId="4232" builtinId="9" hidden="1"/>
    <cellStyle name="Hiperlink Visitado" xfId="4233" builtinId="9" hidden="1"/>
    <cellStyle name="Hiperlink Visitado" xfId="4234" builtinId="9" hidden="1"/>
    <cellStyle name="Hiperlink Visitado" xfId="4235" builtinId="9" hidden="1"/>
    <cellStyle name="Hiperlink Visitado" xfId="4236" builtinId="9" hidden="1"/>
    <cellStyle name="Hiperlink Visitado" xfId="4237" builtinId="9" hidden="1"/>
    <cellStyle name="Hiperlink Visitado" xfId="4238" builtinId="9" hidden="1"/>
    <cellStyle name="Hiperlink Visitado" xfId="4239" builtinId="9" hidden="1"/>
    <cellStyle name="Hiperlink Visitado" xfId="4240" builtinId="9" hidden="1"/>
    <cellStyle name="Hiperlink Visitado" xfId="4241" builtinId="9" hidden="1"/>
    <cellStyle name="Hiperlink Visitado" xfId="4242" builtinId="9" hidden="1"/>
    <cellStyle name="Hiperlink Visitado" xfId="4243" builtinId="9" hidden="1"/>
    <cellStyle name="Hiperlink Visitado" xfId="4244" builtinId="9" hidden="1"/>
    <cellStyle name="Hiperlink Visitado" xfId="4245" builtinId="9" hidden="1"/>
    <cellStyle name="Hiperlink Visitado" xfId="4246" builtinId="9" hidden="1"/>
    <cellStyle name="Hiperlink Visitado" xfId="4247" builtinId="9" hidden="1"/>
    <cellStyle name="Hiperlink Visitado" xfId="4248" builtinId="9" hidden="1"/>
    <cellStyle name="Hiperlink Visitado" xfId="4249" builtinId="9" hidden="1"/>
    <cellStyle name="Hiperlink Visitado" xfId="4250" builtinId="9" hidden="1"/>
    <cellStyle name="Hiperlink Visitado" xfId="4251" builtinId="9" hidden="1"/>
    <cellStyle name="Hiperlink Visitado" xfId="4252" builtinId="9" hidden="1"/>
    <cellStyle name="Hiperlink Visitado" xfId="4253" builtinId="9" hidden="1"/>
    <cellStyle name="Hiperlink Visitado" xfId="4254" builtinId="9" hidden="1"/>
    <cellStyle name="Hiperlink Visitado" xfId="4255" builtinId="9" hidden="1"/>
    <cellStyle name="Hiperlink Visitado" xfId="4256" builtinId="9" hidden="1"/>
    <cellStyle name="Hiperlink Visitado" xfId="4257" builtinId="9" hidden="1"/>
    <cellStyle name="Hiperlink Visitado" xfId="4258" builtinId="9" hidden="1"/>
    <cellStyle name="Hiperlink Visitado" xfId="4259" builtinId="9" hidden="1"/>
    <cellStyle name="Hiperlink Visitado" xfId="4260" builtinId="9" hidden="1"/>
    <cellStyle name="Hiperlink Visitado" xfId="4261" builtinId="9" hidden="1"/>
    <cellStyle name="Hiperlink Visitado" xfId="4262" builtinId="9" hidden="1"/>
    <cellStyle name="Hiperlink Visitado" xfId="4263" builtinId="9" hidden="1"/>
    <cellStyle name="Hiperlink Visitado" xfId="4264" builtinId="9" hidden="1"/>
    <cellStyle name="Hiperlink Visitado" xfId="4265" builtinId="9" hidden="1"/>
    <cellStyle name="Hiperlink Visitado" xfId="4266" builtinId="9" hidden="1"/>
    <cellStyle name="Hiperlink Visitado" xfId="4267" builtinId="9" hidden="1"/>
    <cellStyle name="Hiperlink Visitado" xfId="4268" builtinId="9" hidden="1"/>
    <cellStyle name="Hiperlink Visitado" xfId="4269" builtinId="9" hidden="1"/>
    <cellStyle name="Hiperlink Visitado" xfId="4270" builtinId="9" hidden="1"/>
    <cellStyle name="Hiperlink Visitado" xfId="4271" builtinId="9" hidden="1"/>
    <cellStyle name="Hiperlink Visitado" xfId="4272" builtinId="9" hidden="1"/>
    <cellStyle name="Hiperlink Visitado" xfId="4273" builtinId="9" hidden="1"/>
    <cellStyle name="Hiperlink Visitado" xfId="4274" builtinId="9" hidden="1"/>
    <cellStyle name="Hiperlink Visitado" xfId="4275" builtinId="9" hidden="1"/>
    <cellStyle name="Hiperlink Visitado" xfId="4276" builtinId="9" hidden="1"/>
    <cellStyle name="Hiperlink Visitado" xfId="4277" builtinId="9" hidden="1"/>
    <cellStyle name="Hiperlink Visitado" xfId="4278" builtinId="9" hidden="1"/>
    <cellStyle name="Hiperlink Visitado" xfId="4279" builtinId="9" hidden="1"/>
    <cellStyle name="Hiperlink Visitado" xfId="4280" builtinId="9" hidden="1"/>
    <cellStyle name="Hiperlink Visitado" xfId="4281" builtinId="9" hidden="1"/>
    <cellStyle name="Hiperlink Visitado" xfId="4282" builtinId="9" hidden="1"/>
    <cellStyle name="Hiperlink Visitado" xfId="4283" builtinId="9" hidden="1"/>
    <cellStyle name="Hiperlink Visitado" xfId="4284" builtinId="9" hidden="1"/>
    <cellStyle name="Hiperlink Visitado" xfId="4285" builtinId="9" hidden="1"/>
    <cellStyle name="Hiperlink Visitado" xfId="4286" builtinId="9" hidden="1"/>
    <cellStyle name="Hiperlink Visitado" xfId="4287" builtinId="9" hidden="1"/>
    <cellStyle name="Hiperlink Visitado" xfId="4288" builtinId="9" hidden="1"/>
    <cellStyle name="Hiperlink Visitado" xfId="4289" builtinId="9" hidden="1"/>
    <cellStyle name="Hiperlink Visitado" xfId="4290" builtinId="9" hidden="1"/>
    <cellStyle name="Hiperlink Visitado" xfId="4291" builtinId="9" hidden="1"/>
    <cellStyle name="Hiperlink Visitado" xfId="4292" builtinId="9" hidden="1"/>
    <cellStyle name="Hiperlink Visitado" xfId="4293" builtinId="9" hidden="1"/>
    <cellStyle name="Hiperlink Visitado" xfId="4294" builtinId="9" hidden="1"/>
    <cellStyle name="Hiperlink Visitado" xfId="4295" builtinId="9" hidden="1"/>
    <cellStyle name="Hiperlink Visitado" xfId="4296" builtinId="9" hidden="1"/>
    <cellStyle name="Hiperlink Visitado" xfId="4297" builtinId="9" hidden="1"/>
    <cellStyle name="Hiperlink Visitado" xfId="4298" builtinId="9" hidden="1"/>
    <cellStyle name="Hiperlink Visitado" xfId="4299" builtinId="9" hidden="1"/>
    <cellStyle name="Hiperlink Visitado" xfId="4300" builtinId="9" hidden="1"/>
    <cellStyle name="Hiperlink Visitado" xfId="4301" builtinId="9" hidden="1"/>
    <cellStyle name="Hiperlink Visitado" xfId="4302" builtinId="9" hidden="1"/>
    <cellStyle name="Hiperlink Visitado" xfId="4303" builtinId="9" hidden="1"/>
    <cellStyle name="Hiperlink Visitado" xfId="4304" builtinId="9" hidden="1"/>
    <cellStyle name="Hiperlink Visitado" xfId="4305" builtinId="9" hidden="1"/>
    <cellStyle name="Hiperlink Visitado" xfId="4306" builtinId="9" hidden="1"/>
    <cellStyle name="Hiperlink Visitado" xfId="4307" builtinId="9" hidden="1"/>
    <cellStyle name="Hiperlink Visitado" xfId="4308" builtinId="9" hidden="1"/>
    <cellStyle name="Hiperlink Visitado" xfId="4309" builtinId="9" hidden="1"/>
    <cellStyle name="Hiperlink Visitado" xfId="4310" builtinId="9" hidden="1"/>
    <cellStyle name="Hiperlink Visitado" xfId="4311" builtinId="9" hidden="1"/>
    <cellStyle name="Hiperlink Visitado" xfId="4312" builtinId="9" hidden="1"/>
    <cellStyle name="Hiperlink Visitado" xfId="4313" builtinId="9" hidden="1"/>
    <cellStyle name="Hiperlink Visitado" xfId="4314" builtinId="9" hidden="1"/>
    <cellStyle name="Hiperlink Visitado" xfId="4315" builtinId="9" hidden="1"/>
    <cellStyle name="Hiperlink Visitado" xfId="4316" builtinId="9" hidden="1"/>
    <cellStyle name="Hiperlink Visitado" xfId="4317" builtinId="9" hidden="1"/>
    <cellStyle name="Hiperlink Visitado" xfId="4318" builtinId="9" hidden="1"/>
    <cellStyle name="Hiperlink Visitado" xfId="4319" builtinId="9" hidden="1"/>
    <cellStyle name="Hiperlink Visitado" xfId="4320" builtinId="9" hidden="1"/>
    <cellStyle name="Hiperlink Visitado" xfId="4321" builtinId="9" hidden="1"/>
    <cellStyle name="Hiperlink Visitado" xfId="4322" builtinId="9" hidden="1"/>
    <cellStyle name="Hiperlink Visitado" xfId="4323" builtinId="9" hidden="1"/>
    <cellStyle name="Hiperlink Visitado" xfId="4324" builtinId="9" hidden="1"/>
    <cellStyle name="Hiperlink Visitado" xfId="4325" builtinId="9" hidden="1"/>
    <cellStyle name="Hiperlink Visitado" xfId="4326" builtinId="9" hidden="1"/>
    <cellStyle name="Hiperlink Visitado" xfId="4327" builtinId="9" hidden="1"/>
    <cellStyle name="Hiperlink Visitado" xfId="4328" builtinId="9" hidden="1"/>
    <cellStyle name="Hiperlink Visitado" xfId="4329" builtinId="9" hidden="1"/>
    <cellStyle name="Hiperlink Visitado" xfId="4330" builtinId="9" hidden="1"/>
    <cellStyle name="Hiperlink Visitado" xfId="4331" builtinId="9" hidden="1"/>
    <cellStyle name="Hiperlink Visitado" xfId="4332" builtinId="9" hidden="1"/>
    <cellStyle name="Hiperlink Visitado" xfId="4333" builtinId="9" hidden="1"/>
    <cellStyle name="Hiperlink Visitado" xfId="4334" builtinId="9" hidden="1"/>
    <cellStyle name="Hiperlink Visitado" xfId="4335" builtinId="9" hidden="1"/>
    <cellStyle name="Hiperlink Visitado" xfId="4336" builtinId="9" hidden="1"/>
    <cellStyle name="Hiperlink Visitado" xfId="4337" builtinId="9" hidden="1"/>
    <cellStyle name="Hiperlink Visitado" xfId="4338" builtinId="9" hidden="1"/>
    <cellStyle name="Hiperlink Visitado" xfId="4339" builtinId="9" hidden="1"/>
    <cellStyle name="Hiperlink Visitado" xfId="4340" builtinId="9" hidden="1"/>
    <cellStyle name="Hiperlink Visitado" xfId="4341" builtinId="9" hidden="1"/>
    <cellStyle name="Hiperlink Visitado" xfId="4342" builtinId="9" hidden="1"/>
    <cellStyle name="Hiperlink Visitado" xfId="4343" builtinId="9" hidden="1"/>
    <cellStyle name="Hiperlink Visitado" xfId="4344" builtinId="9" hidden="1"/>
    <cellStyle name="Hiperlink Visitado" xfId="4345" builtinId="9" hidden="1"/>
    <cellStyle name="Hiperlink Visitado" xfId="4346" builtinId="9" hidden="1"/>
    <cellStyle name="Hiperlink Visitado" xfId="4347" builtinId="9" hidden="1"/>
    <cellStyle name="Hiperlink Visitado" xfId="4348" builtinId="9" hidden="1"/>
    <cellStyle name="Hiperlink Visitado" xfId="4349" builtinId="9" hidden="1"/>
    <cellStyle name="Hiperlink Visitado" xfId="4350" builtinId="9" hidden="1"/>
    <cellStyle name="Hiperlink Visitado" xfId="4351" builtinId="9" hidden="1"/>
    <cellStyle name="Hiperlink Visitado" xfId="4352" builtinId="9" hidden="1"/>
    <cellStyle name="Hiperlink Visitado" xfId="4353" builtinId="9" hidden="1"/>
    <cellStyle name="Hiperlink Visitado" xfId="4354" builtinId="9" hidden="1"/>
    <cellStyle name="Hiperlink Visitado" xfId="4355" builtinId="9" hidden="1"/>
    <cellStyle name="Hiperlink Visitado" xfId="4356" builtinId="9" hidden="1"/>
    <cellStyle name="Hiperlink Visitado" xfId="4357" builtinId="9" hidden="1"/>
    <cellStyle name="Hiperlink Visitado" xfId="4358" builtinId="9" hidden="1"/>
    <cellStyle name="Hiperlink Visitado" xfId="4359" builtinId="9" hidden="1"/>
    <cellStyle name="Hiperlink Visitado" xfId="4360" builtinId="9" hidden="1"/>
    <cellStyle name="Hiperlink Visitado" xfId="4361" builtinId="9" hidden="1"/>
    <cellStyle name="Hiperlink Visitado" xfId="4362" builtinId="9" hidden="1"/>
    <cellStyle name="Hiperlink Visitado" xfId="4363" builtinId="9" hidden="1"/>
    <cellStyle name="Hiperlink Visitado" xfId="4364" builtinId="9" hidden="1"/>
    <cellStyle name="Hiperlink Visitado" xfId="4365" builtinId="9" hidden="1"/>
    <cellStyle name="Hiperlink Visitado" xfId="4366" builtinId="9" hidden="1"/>
    <cellStyle name="Hiperlink Visitado" xfId="4367" builtinId="9" hidden="1"/>
    <cellStyle name="Hiperlink Visitado" xfId="4368" builtinId="9" hidden="1"/>
    <cellStyle name="Hiperlink Visitado" xfId="4369" builtinId="9" hidden="1"/>
    <cellStyle name="Hiperlink Visitado" xfId="4370" builtinId="9" hidden="1"/>
    <cellStyle name="Hiperlink Visitado" xfId="4371" builtinId="9" hidden="1"/>
    <cellStyle name="Hiperlink Visitado" xfId="4372" builtinId="9" hidden="1"/>
    <cellStyle name="Hiperlink Visitado" xfId="4373" builtinId="9" hidden="1"/>
    <cellStyle name="Hiperlink Visitado" xfId="4374" builtinId="9" hidden="1"/>
    <cellStyle name="Hiperlink Visitado" xfId="4375" builtinId="9" hidden="1"/>
    <cellStyle name="Hiperlink Visitado" xfId="4376" builtinId="9" hidden="1"/>
    <cellStyle name="Hiperlink Visitado" xfId="4377" builtinId="9" hidden="1"/>
    <cellStyle name="Hiperlink Visitado" xfId="4378" builtinId="9" hidden="1"/>
    <cellStyle name="Hiperlink Visitado" xfId="4379" builtinId="9" hidden="1"/>
    <cellStyle name="Hiperlink Visitado" xfId="4380" builtinId="9" hidden="1"/>
    <cellStyle name="Hiperlink Visitado" xfId="4381" builtinId="9" hidden="1"/>
    <cellStyle name="Hiperlink Visitado" xfId="4382" builtinId="9" hidden="1"/>
    <cellStyle name="Hiperlink Visitado" xfId="4383" builtinId="9" hidden="1"/>
    <cellStyle name="Hiperlink Visitado" xfId="4384" builtinId="9" hidden="1"/>
    <cellStyle name="Hiperlink Visitado" xfId="4385" builtinId="9" hidden="1"/>
    <cellStyle name="Hiperlink Visitado" xfId="4386" builtinId="9" hidden="1"/>
    <cellStyle name="Hiperlink Visitado" xfId="4387" builtinId="9" hidden="1"/>
    <cellStyle name="Hiperlink Visitado" xfId="4388" builtinId="9" hidden="1"/>
    <cellStyle name="Hiperlink Visitado" xfId="4389" builtinId="9" hidden="1"/>
    <cellStyle name="Hiperlink Visitado" xfId="4390" builtinId="9" hidden="1"/>
    <cellStyle name="Hiperlink Visitado" xfId="4391" builtinId="9" hidden="1"/>
    <cellStyle name="Hiperlink Visitado" xfId="4392" builtinId="9" hidden="1"/>
    <cellStyle name="Hiperlink Visitado" xfId="4393" builtinId="9" hidden="1"/>
    <cellStyle name="Hiperlink Visitado" xfId="4394" builtinId="9" hidden="1"/>
    <cellStyle name="Hiperlink Visitado" xfId="4395" builtinId="9" hidden="1"/>
    <cellStyle name="Hiperlink Visitado" xfId="4396" builtinId="9" hidden="1"/>
    <cellStyle name="Hiperlink Visitado" xfId="4397" builtinId="9" hidden="1"/>
    <cellStyle name="Hiperlink Visitado" xfId="4398" builtinId="9" hidden="1"/>
    <cellStyle name="Hiperlink Visitado" xfId="4399" builtinId="9" hidden="1"/>
    <cellStyle name="Hiperlink Visitado" xfId="4400" builtinId="9" hidden="1"/>
    <cellStyle name="Hiperlink Visitado" xfId="4401" builtinId="9" hidden="1"/>
    <cellStyle name="Hiperlink Visitado" xfId="4402" builtinId="9" hidden="1"/>
    <cellStyle name="Hiperlink Visitado" xfId="4403" builtinId="9" hidden="1"/>
    <cellStyle name="Hiperlink Visitado" xfId="4404" builtinId="9" hidden="1"/>
    <cellStyle name="Hiperlink Visitado" xfId="4405" builtinId="9" hidden="1"/>
    <cellStyle name="Hiperlink Visitado" xfId="4406" builtinId="9" hidden="1"/>
    <cellStyle name="Hiperlink Visitado" xfId="4407" builtinId="9" hidden="1"/>
    <cellStyle name="Hiperlink Visitado" xfId="4408" builtinId="9" hidden="1"/>
    <cellStyle name="Hiperlink Visitado" xfId="4409" builtinId="9" hidden="1"/>
    <cellStyle name="Hiperlink Visitado" xfId="4410" builtinId="9" hidden="1"/>
    <cellStyle name="Hiperlink Visitado" xfId="4411" builtinId="9" hidden="1"/>
    <cellStyle name="Hiperlink Visitado" xfId="4412" builtinId="9" hidden="1"/>
    <cellStyle name="Hiperlink Visitado" xfId="4413" builtinId="9" hidden="1"/>
    <cellStyle name="Hiperlink Visitado" xfId="4414" builtinId="9" hidden="1"/>
    <cellStyle name="Hiperlink Visitado" xfId="4415" builtinId="9" hidden="1"/>
    <cellStyle name="Hiperlink Visitado" xfId="4416" builtinId="9" hidden="1"/>
    <cellStyle name="Hiperlink Visitado" xfId="4417" builtinId="9" hidden="1"/>
    <cellStyle name="Hiperlink Visitado" xfId="4418" builtinId="9" hidden="1"/>
    <cellStyle name="Hiperlink Visitado" xfId="4419" builtinId="9" hidden="1"/>
    <cellStyle name="Hiperlink Visitado" xfId="4420" builtinId="9" hidden="1"/>
    <cellStyle name="Hiperlink Visitado" xfId="4421" builtinId="9" hidden="1"/>
    <cellStyle name="Hiperlink Visitado" xfId="4422" builtinId="9" hidden="1"/>
    <cellStyle name="Hiperlink Visitado" xfId="4423" builtinId="9" hidden="1"/>
    <cellStyle name="Hiperlink Visitado" xfId="4424" builtinId="9" hidden="1"/>
    <cellStyle name="Hiperlink Visitado" xfId="4425" builtinId="9" hidden="1"/>
    <cellStyle name="Hiperlink Visitado" xfId="4426" builtinId="9" hidden="1"/>
    <cellStyle name="Hiperlink Visitado" xfId="4427" builtinId="9" hidden="1"/>
    <cellStyle name="Hiperlink Visitado" xfId="4428" builtinId="9" hidden="1"/>
    <cellStyle name="Hiperlink Visitado" xfId="4429" builtinId="9" hidden="1"/>
    <cellStyle name="Hiperlink Visitado" xfId="4430" builtinId="9" hidden="1"/>
    <cellStyle name="Hiperlink Visitado" xfId="4431" builtinId="9" hidden="1"/>
    <cellStyle name="Hiperlink Visitado" xfId="4432" builtinId="9" hidden="1"/>
    <cellStyle name="Hiperlink Visitado" xfId="4433" builtinId="9" hidden="1"/>
    <cellStyle name="Hiperlink Visitado" xfId="4434" builtinId="9" hidden="1"/>
    <cellStyle name="Hiperlink Visitado" xfId="4435" builtinId="9" hidden="1"/>
    <cellStyle name="Hiperlink Visitado" xfId="4436" builtinId="9" hidden="1"/>
    <cellStyle name="Hiperlink Visitado" xfId="4437" builtinId="9" hidden="1"/>
    <cellStyle name="Hiperlink Visitado" xfId="4438" builtinId="9" hidden="1"/>
    <cellStyle name="Hiperlink Visitado" xfId="4439" builtinId="9" hidden="1"/>
    <cellStyle name="Hiperlink Visitado" xfId="4440" builtinId="9" hidden="1"/>
    <cellStyle name="Hiperlink Visitado" xfId="4441" builtinId="9" hidden="1"/>
    <cellStyle name="Hiperlink Visitado" xfId="4442" builtinId="9" hidden="1"/>
    <cellStyle name="Hiperlink Visitado" xfId="4443" builtinId="9" hidden="1"/>
    <cellStyle name="Hiperlink Visitado" xfId="4444" builtinId="9" hidden="1"/>
    <cellStyle name="Hiperlink Visitado" xfId="4445" builtinId="9" hidden="1"/>
    <cellStyle name="Hiperlink Visitado" xfId="4446" builtinId="9" hidden="1"/>
    <cellStyle name="Hiperlink Visitado" xfId="4447" builtinId="9" hidden="1"/>
    <cellStyle name="Hiperlink Visitado" xfId="4448" builtinId="9" hidden="1"/>
    <cellStyle name="Hiperlink Visitado" xfId="4449" builtinId="9" hidden="1"/>
    <cellStyle name="Hiperlink Visitado" xfId="4450" builtinId="9" hidden="1"/>
    <cellStyle name="Hiperlink Visitado" xfId="4451" builtinId="9" hidden="1"/>
    <cellStyle name="Hiperlink Visitado" xfId="4452" builtinId="9" hidden="1"/>
    <cellStyle name="Hiperlink Visitado" xfId="4453" builtinId="9" hidden="1"/>
    <cellStyle name="Hiperlink Visitado" xfId="4454" builtinId="9" hidden="1"/>
    <cellStyle name="Hiperlink Visitado" xfId="4455" builtinId="9" hidden="1"/>
    <cellStyle name="Hiperlink Visitado" xfId="4456" builtinId="9" hidden="1"/>
    <cellStyle name="Hiperlink Visitado" xfId="4457" builtinId="9" hidden="1"/>
    <cellStyle name="Hiperlink Visitado" xfId="4458" builtinId="9" hidden="1"/>
    <cellStyle name="Hiperlink Visitado" xfId="4459" builtinId="9" hidden="1"/>
    <cellStyle name="Hiperlink Visitado" xfId="4460" builtinId="9" hidden="1"/>
    <cellStyle name="Hiperlink Visitado" xfId="4461" builtinId="9" hidden="1"/>
    <cellStyle name="Hiperlink Visitado" xfId="4462" builtinId="9" hidden="1"/>
    <cellStyle name="Hiperlink Visitado" xfId="4463" builtinId="9" hidden="1"/>
    <cellStyle name="Hiperlink Visitado" xfId="4464" builtinId="9" hidden="1"/>
    <cellStyle name="Hiperlink Visitado" xfId="4465" builtinId="9" hidden="1"/>
    <cellStyle name="Hiperlink Visitado" xfId="4466" builtinId="9" hidden="1"/>
    <cellStyle name="Hiperlink Visitado" xfId="4467" builtinId="9" hidden="1"/>
    <cellStyle name="Hiperlink Visitado" xfId="4468" builtinId="9" hidden="1"/>
    <cellStyle name="Hiperlink Visitado" xfId="4469" builtinId="9" hidden="1"/>
    <cellStyle name="Hiperlink Visitado" xfId="4470" builtinId="9" hidden="1"/>
    <cellStyle name="Hiperlink Visitado" xfId="4471" builtinId="9" hidden="1"/>
    <cellStyle name="Hiperlink Visitado" xfId="4493" builtinId="9" hidden="1"/>
    <cellStyle name="Hiperlink Visitado" xfId="4494" builtinId="9" hidden="1"/>
    <cellStyle name="Hiperlink Visitado" xfId="4495" builtinId="9" hidden="1"/>
    <cellStyle name="Hiperlink Visitado" xfId="4496" builtinId="9" hidden="1"/>
    <cellStyle name="Hiperlink Visitado" xfId="4497" builtinId="9" hidden="1"/>
    <cellStyle name="Hiperlink Visitado" xfId="4498" builtinId="9" hidden="1"/>
    <cellStyle name="Hiperlink Visitado" xfId="4499" builtinId="9" hidden="1"/>
    <cellStyle name="Hiperlink Visitado" xfId="4500" builtinId="9" hidden="1"/>
    <cellStyle name="Hiperlink Visitado" xfId="4501" builtinId="9" hidden="1"/>
    <cellStyle name="Hiperlink Visitado" xfId="4502" builtinId="9" hidden="1"/>
    <cellStyle name="Hiperlink Visitado" xfId="4503" builtinId="9" hidden="1"/>
    <cellStyle name="Hiperlink Visitado" xfId="4504" builtinId="9" hidden="1"/>
    <cellStyle name="Hiperlink Visitado" xfId="4505" builtinId="9" hidden="1"/>
    <cellStyle name="Hiperlink Visitado" xfId="4506" builtinId="9" hidden="1"/>
    <cellStyle name="Hiperlink Visitado" xfId="4507" builtinId="9" hidden="1"/>
    <cellStyle name="Hiperlink Visitado" xfId="4508" builtinId="9" hidden="1"/>
    <cellStyle name="Hiperlink Visitado" xfId="4509" builtinId="9" hidden="1"/>
    <cellStyle name="Hiperlink Visitado" xfId="4510" builtinId="9" hidden="1"/>
    <cellStyle name="Hiperlink Visitado" xfId="4511" builtinId="9" hidden="1"/>
    <cellStyle name="Hiperlink Visitado" xfId="4512" builtinId="9" hidden="1"/>
    <cellStyle name="Hiperlink Visitado" xfId="4513" builtinId="9" hidden="1"/>
    <cellStyle name="Hiperlink Visitado" xfId="4514" builtinId="9" hidden="1"/>
    <cellStyle name="Hiperlink Visitado" xfId="4515" builtinId="9" hidden="1"/>
    <cellStyle name="Hiperlink Visitado" xfId="4516" builtinId="9" hidden="1"/>
    <cellStyle name="Hiperlink Visitado" xfId="4517" builtinId="9" hidden="1"/>
    <cellStyle name="Hiperlink Visitado" xfId="4518" builtinId="9" hidden="1"/>
    <cellStyle name="Hiperlink Visitado" xfId="4519" builtinId="9" hidden="1"/>
    <cellStyle name="Hiperlink Visitado" xfId="4520" builtinId="9" hidden="1"/>
    <cellStyle name="Hiperlink Visitado" xfId="4521" builtinId="9" hidden="1"/>
    <cellStyle name="Hiperlink Visitado" xfId="4522" builtinId="9" hidden="1"/>
    <cellStyle name="Hiperlink Visitado" xfId="4523" builtinId="9" hidden="1"/>
    <cellStyle name="Hiperlink Visitado" xfId="4524" builtinId="9" hidden="1"/>
    <cellStyle name="Hiperlink Visitado" xfId="4525" builtinId="9" hidden="1"/>
    <cellStyle name="Hiperlink Visitado" xfId="4526" builtinId="9" hidden="1"/>
    <cellStyle name="Hiperlink Visitado" xfId="4527" builtinId="9" hidden="1"/>
    <cellStyle name="Hiperlink Visitado" xfId="4528" builtinId="9" hidden="1"/>
    <cellStyle name="Hiperlink Visitado" xfId="4529" builtinId="9" hidden="1"/>
    <cellStyle name="Hiperlink Visitado" xfId="4530" builtinId="9" hidden="1"/>
    <cellStyle name="Hiperlink Visitado" xfId="4531" builtinId="9" hidden="1"/>
    <cellStyle name="Hiperlink Visitado" xfId="4532" builtinId="9" hidden="1"/>
    <cellStyle name="Hiperlink Visitado" xfId="4533" builtinId="9" hidden="1"/>
    <cellStyle name="Hiperlink Visitado" xfId="4534" builtinId="9" hidden="1"/>
    <cellStyle name="Hiperlink Visitado" xfId="4535" builtinId="9" hidden="1"/>
    <cellStyle name="Hiperlink Visitado" xfId="4536" builtinId="9" hidden="1"/>
    <cellStyle name="Hiperlink Visitado" xfId="4537" builtinId="9" hidden="1"/>
    <cellStyle name="Hiperlink Visitado" xfId="4538" builtinId="9" hidden="1"/>
    <cellStyle name="Hiperlink Visitado" xfId="4539" builtinId="9" hidden="1"/>
    <cellStyle name="Hiperlink Visitado" xfId="4540" builtinId="9" hidden="1"/>
    <cellStyle name="Hiperlink Visitado" xfId="4541" builtinId="9" hidden="1"/>
    <cellStyle name="Hiperlink Visitado" xfId="4542" builtinId="9" hidden="1"/>
    <cellStyle name="Hiperlink Visitado" xfId="4543" builtinId="9" hidden="1"/>
    <cellStyle name="Hiperlink Visitado" xfId="4544" builtinId="9" hidden="1"/>
    <cellStyle name="Hiperlink Visitado" xfId="4545" builtinId="9" hidden="1"/>
    <cellStyle name="Hiperlink Visitado" xfId="4546" builtinId="9" hidden="1"/>
    <cellStyle name="Hiperlink Visitado" xfId="4547" builtinId="9" hidden="1"/>
    <cellStyle name="Hiperlink Visitado" xfId="4548" builtinId="9" hidden="1"/>
    <cellStyle name="Hiperlink Visitado" xfId="4549" builtinId="9" hidden="1"/>
    <cellStyle name="Hiperlink Visitado" xfId="4574" builtinId="9" hidden="1"/>
    <cellStyle name="Hiperlink Visitado" xfId="4575" builtinId="9" hidden="1"/>
    <cellStyle name="Hiperlink Visitado" xfId="4576" builtinId="9" hidden="1"/>
    <cellStyle name="Hiperlink Visitado" xfId="4577" builtinId="9" hidden="1"/>
    <cellStyle name="Hiperlink Visitado" xfId="4578" builtinId="9" hidden="1"/>
    <cellStyle name="Hiperlink Visitado" xfId="4579" builtinId="9" hidden="1"/>
    <cellStyle name="Hiperlink Visitado" xfId="4580" builtinId="9" hidden="1"/>
    <cellStyle name="Hiperlink Visitado" xfId="4581" builtinId="9" hidden="1"/>
    <cellStyle name="Hiperlink Visitado" xfId="4582" builtinId="9" hidden="1"/>
    <cellStyle name="Hiperlink Visitado" xfId="4583" builtinId="9" hidden="1"/>
    <cellStyle name="Hiperlink Visitado" xfId="4584" builtinId="9" hidden="1"/>
    <cellStyle name="Hiperlink Visitado" xfId="4585" builtinId="9" hidden="1"/>
    <cellStyle name="Hiperlink Visitado" xfId="4586" builtinId="9" hidden="1"/>
    <cellStyle name="Hiperlink Visitado" xfId="4587" builtinId="9" hidden="1"/>
    <cellStyle name="Hiperlink Visitado" xfId="4588" builtinId="9" hidden="1"/>
    <cellStyle name="Hiperlink Visitado" xfId="4589" builtinId="9" hidden="1"/>
    <cellStyle name="Hiperlink Visitado" xfId="4590" builtinId="9" hidden="1"/>
    <cellStyle name="Hiperlink Visitado" xfId="4591" builtinId="9" hidden="1"/>
    <cellStyle name="Hiperlink Visitado" xfId="4592" builtinId="9" hidden="1"/>
    <cellStyle name="Hiperlink Visitado" xfId="4593" builtinId="9" hidden="1"/>
    <cellStyle name="Hiperlink Visitado" xfId="4594" builtinId="9" hidden="1"/>
    <cellStyle name="Hiperlink Visitado" xfId="4595" builtinId="9" hidden="1"/>
    <cellStyle name="Hiperlink Visitado" xfId="4596" builtinId="9" hidden="1"/>
    <cellStyle name="Hiperlink Visitado" xfId="4597" builtinId="9" hidden="1"/>
    <cellStyle name="Hiperlink Visitado" xfId="4598" builtinId="9" hidden="1"/>
    <cellStyle name="Hiperlink Visitado" xfId="4599" builtinId="9" hidden="1"/>
    <cellStyle name="Hiperlink Visitado" xfId="4600" builtinId="9" hidden="1"/>
    <cellStyle name="Hiperlink Visitado" xfId="4601" builtinId="9" hidden="1"/>
    <cellStyle name="Hiperlink Visitado" xfId="4602" builtinId="9" hidden="1"/>
    <cellStyle name="Hiperlink Visitado" xfId="4603" builtinId="9" hidden="1"/>
    <cellStyle name="Hiperlink Visitado" xfId="4604" builtinId="9" hidden="1"/>
    <cellStyle name="Hiperlink Visitado" xfId="4605" builtinId="9" hidden="1"/>
    <cellStyle name="Hiperlink Visitado" xfId="4606" builtinId="9" hidden="1"/>
    <cellStyle name="Hiperlink Visitado" xfId="4607" builtinId="9" hidden="1"/>
    <cellStyle name="Hiperlink Visitado" xfId="4609" builtinId="9" hidden="1"/>
    <cellStyle name="Hiperlink Visitado" xfId="4611" builtinId="9" hidden="1"/>
    <cellStyle name="Hiperlink Visitado" xfId="4613" builtinId="9" hidden="1"/>
    <cellStyle name="Hiperlink Visitado" xfId="4615" builtinId="9" hidden="1"/>
    <cellStyle name="Hiperlink Visitado" xfId="4617" builtinId="9" hidden="1"/>
    <cellStyle name="Hiperlink Visitado" xfId="4619" builtinId="9" hidden="1"/>
    <cellStyle name="Hiperlink Visitado" xfId="4621" builtinId="9" hidden="1"/>
    <cellStyle name="Hiperlink Visitado" xfId="4623" builtinId="9" hidden="1"/>
    <cellStyle name="Hiperlink Visitado" xfId="4625" builtinId="9" hidden="1"/>
    <cellStyle name="Hiperlink Visitado" xfId="4627" builtinId="9" hidden="1"/>
    <cellStyle name="Hiperlink Visitado" xfId="4629" builtinId="9" hidden="1"/>
    <cellStyle name="Hiperlink Visitado" xfId="4631" builtinId="9" hidden="1"/>
    <cellStyle name="Hiperlink Visitado" xfId="4633" builtinId="9" hidden="1"/>
    <cellStyle name="Hiperlink Visitado" xfId="4635" builtinId="9" hidden="1"/>
    <cellStyle name="Hiperlink Visitado" xfId="4637" builtinId="9" hidden="1"/>
    <cellStyle name="Hiperlink Visitado" xfId="4639" builtinId="9" hidden="1"/>
    <cellStyle name="Hiperlink Visitado" xfId="4641" builtinId="9" hidden="1"/>
    <cellStyle name="Hiperlink Visitado" xfId="4643" builtinId="9" hidden="1"/>
    <cellStyle name="Hiperlink Visitado" xfId="4645" builtinId="9" hidden="1"/>
    <cellStyle name="Hiperlink Visitado" xfId="4647" builtinId="9" hidden="1"/>
    <cellStyle name="Hiperlink Visitado" xfId="4649" builtinId="9" hidden="1"/>
    <cellStyle name="Hiperlink Visitado" xfId="4651" builtinId="9" hidden="1"/>
    <cellStyle name="Hiperlink Visitado" xfId="4653" builtinId="9" hidden="1"/>
    <cellStyle name="Hiperlink Visitado" xfId="4655" builtinId="9" hidden="1"/>
    <cellStyle name="Hiperlink Visitado" xfId="4657" builtinId="9" hidden="1"/>
    <cellStyle name="Hiperlink Visitado" xfId="4659" builtinId="9" hidden="1"/>
    <cellStyle name="Hiperlink Visitado" xfId="4661" builtinId="9" hidden="1"/>
    <cellStyle name="Hiperlink Visitado" xfId="4663" builtinId="9" hidden="1"/>
    <cellStyle name="Hiperlink Visitado" xfId="4665" builtinId="9" hidden="1"/>
    <cellStyle name="Hiperlink Visitado" xfId="4667" builtinId="9" hidden="1"/>
    <cellStyle name="Hiperlink Visitado" xfId="4669" builtinId="9" hidden="1"/>
    <cellStyle name="Hiperlink Visitado" xfId="4671" builtinId="9" hidden="1"/>
    <cellStyle name="Hiperlink Visitado" xfId="4673" builtinId="9" hidden="1"/>
    <cellStyle name="Hiperlink Visitado" xfId="4675" builtinId="9" hidden="1"/>
    <cellStyle name="Hiperlink Visitado" xfId="4677" builtinId="9" hidden="1"/>
    <cellStyle name="Hiperlink Visitado" xfId="4679" builtinId="9" hidden="1"/>
    <cellStyle name="Hiperlink Visitado" xfId="4681" builtinId="9" hidden="1"/>
    <cellStyle name="Hiperlink Visitado" xfId="4683" builtinId="9" hidden="1"/>
    <cellStyle name="Hiperlink Visitado" xfId="4685" builtinId="9" hidden="1"/>
    <cellStyle name="Hiperlink Visitado" xfId="4687" builtinId="9" hidden="1"/>
    <cellStyle name="Hiperlink Visitado" xfId="4689" builtinId="9" hidden="1"/>
    <cellStyle name="Hiperlink Visitado" xfId="4691" builtinId="9" hidden="1"/>
    <cellStyle name="Hiperlink Visitado" xfId="4693" builtinId="9" hidden="1"/>
    <cellStyle name="Hiperlink Visitado" xfId="4695" builtinId="9" hidden="1"/>
    <cellStyle name="Hiperlink Visitado" xfId="4697" builtinId="9" hidden="1"/>
    <cellStyle name="Hiperlink Visitado" xfId="4699" builtinId="9" hidden="1"/>
    <cellStyle name="Hiperlink Visitado" xfId="4701" builtinId="9" hidden="1"/>
    <cellStyle name="Hiperlink Visitado" xfId="4703" builtinId="9" hidden="1"/>
    <cellStyle name="Hiperlink Visitado" xfId="4705" builtinId="9" hidden="1"/>
    <cellStyle name="Hiperlink Visitado" xfId="4707" builtinId="9" hidden="1"/>
    <cellStyle name="Hiperlink Visitado" xfId="4709" builtinId="9" hidden="1"/>
    <cellStyle name="Hiperlink Visitado" xfId="4711" builtinId="9" hidden="1"/>
    <cellStyle name="Hiperlink Visitado" xfId="4713" builtinId="9" hidden="1"/>
    <cellStyle name="Hiperlink Visitado" xfId="4715" builtinId="9" hidden="1"/>
    <cellStyle name="Hiperlink Visitado" xfId="4717" builtinId="9" hidden="1"/>
    <cellStyle name="Hiperlink Visitado" xfId="4719" builtinId="9" hidden="1"/>
    <cellStyle name="Hiperlink Visitado" xfId="4721" builtinId="9" hidden="1"/>
    <cellStyle name="Hiperlink Visitado" xfId="4723" builtinId="9" hidden="1"/>
    <cellStyle name="Hiperlink Visitado" xfId="4725" builtinId="9" hidden="1"/>
    <cellStyle name="Hiperlink Visitado" xfId="4727" builtinId="9" hidden="1"/>
    <cellStyle name="Hiperlink Visitado" xfId="4729" builtinId="9" hidden="1"/>
    <cellStyle name="Hiperlink Visitado" xfId="4731" builtinId="9" hidden="1"/>
    <cellStyle name="Hiperlink Visitado" xfId="4733" builtinId="9" hidden="1"/>
    <cellStyle name="Hiperlink Visitado" xfId="4735" builtinId="9" hidden="1"/>
    <cellStyle name="Hiperlink Visitado" xfId="4737" builtinId="9" hidden="1"/>
    <cellStyle name="Hiperlink Visitado" xfId="4739" builtinId="9" hidden="1"/>
    <cellStyle name="Hiperlink Visitado" xfId="4741" builtinId="9" hidden="1"/>
    <cellStyle name="Hiperlink Visitado" xfId="4743" builtinId="9" hidden="1"/>
    <cellStyle name="Hiperlink Visitado" xfId="4745" builtinId="9" hidden="1"/>
    <cellStyle name="Hiperlink Visitado" xfId="4747" builtinId="9" hidden="1"/>
    <cellStyle name="Hiperlink Visitado" xfId="4749" builtinId="9" hidden="1"/>
    <cellStyle name="Hiperlink Visitado" xfId="4751" builtinId="9" hidden="1"/>
    <cellStyle name="Hiperlink Visitado" xfId="4753" builtinId="9" hidden="1"/>
    <cellStyle name="Hiperlink Visitado" xfId="4755" builtinId="9" hidden="1"/>
    <cellStyle name="Hiperlink Visitado" xfId="4757" builtinId="9" hidden="1"/>
    <cellStyle name="Hiperlink Visitado" xfId="4759" builtinId="9" hidden="1"/>
    <cellStyle name="Hiperlink Visitado" xfId="4761" builtinId="9" hidden="1"/>
    <cellStyle name="Hiperlink Visitado" xfId="4763" builtinId="9" hidden="1"/>
    <cellStyle name="Hiperlink Visitado" xfId="4765" builtinId="9" hidden="1"/>
    <cellStyle name="Hiperlink Visitado" xfId="4767" builtinId="9" hidden="1"/>
    <cellStyle name="Hiperlink Visitado" xfId="4769" builtinId="9" hidden="1"/>
    <cellStyle name="Hiperlink Visitado" xfId="4771" builtinId="9" hidden="1"/>
    <cellStyle name="Hiperlink Visitado" xfId="4773" builtinId="9" hidden="1"/>
    <cellStyle name="Hiperlink Visitado" xfId="4775" builtinId="9" hidden="1"/>
    <cellStyle name="Hiperlink Visitado" xfId="4777" builtinId="9" hidden="1"/>
    <cellStyle name="Hiperlink Visitado" xfId="4779" builtinId="9" hidden="1"/>
    <cellStyle name="Hiperlink Visitado" xfId="4781" builtinId="9" hidden="1"/>
    <cellStyle name="Hiperlink Visitado" xfId="4783" builtinId="9" hidden="1"/>
    <cellStyle name="Hiperlink Visitado" xfId="4785" builtinId="9" hidden="1"/>
    <cellStyle name="Hiperlink Visitado" xfId="4787" builtinId="9" hidden="1"/>
    <cellStyle name="Hiperlink Visitado" xfId="4789" builtinId="9" hidden="1"/>
    <cellStyle name="Hiperlink Visitado" xfId="4791" builtinId="9" hidden="1"/>
    <cellStyle name="Hiperlink Visitado" xfId="4793" builtinId="9" hidden="1"/>
    <cellStyle name="Hiperlink Visitado" xfId="4795" builtinId="9" hidden="1"/>
    <cellStyle name="Hiperlink Visitado" xfId="4797" builtinId="9" hidden="1"/>
    <cellStyle name="Hiperlink Visitado" xfId="4799" builtinId="9" hidden="1"/>
    <cellStyle name="Hiperlink Visitado" xfId="4801" builtinId="9" hidden="1"/>
    <cellStyle name="Hiperlink Visitado" xfId="4803" builtinId="9" hidden="1"/>
    <cellStyle name="Hiperlink Visitado" xfId="4805" builtinId="9" hidden="1"/>
    <cellStyle name="Hiperlink Visitado" xfId="4807" builtinId="9" hidden="1"/>
    <cellStyle name="Hiperlink Visitado" xfId="4809" builtinId="9" hidden="1"/>
    <cellStyle name="Hiperlink Visitado" xfId="4811" builtinId="9" hidden="1"/>
    <cellStyle name="Hiperlink Visitado" xfId="4813" builtinId="9" hidden="1"/>
    <cellStyle name="Hiperlink Visitado" xfId="4852" builtinId="9" hidden="1"/>
    <cellStyle name="Hiperlink Visitado" xfId="4854" builtinId="9" hidden="1"/>
    <cellStyle name="Hiperlink Visitado" xfId="4856" builtinId="9" hidden="1"/>
    <cellStyle name="Hiperlink Visitado" xfId="4858" builtinId="9" hidden="1"/>
    <cellStyle name="Hiperlink Visitado" xfId="4860" builtinId="9" hidden="1"/>
    <cellStyle name="Hiperlink Visitado" xfId="4862" builtinId="9" hidden="1"/>
    <cellStyle name="Hiperlink Visitado" xfId="4864" builtinId="9" hidden="1"/>
    <cellStyle name="Hiperlink Visitado" xfId="4866" builtinId="9" hidden="1"/>
    <cellStyle name="Hiperlink Visitado" xfId="4868" builtinId="9" hidden="1"/>
    <cellStyle name="Hiperlink Visitado" xfId="4870" builtinId="9" hidden="1"/>
    <cellStyle name="Hiperlink Visitado" xfId="4872" builtinId="9" hidden="1"/>
    <cellStyle name="Hiperlink Visitado" xfId="4874" builtinId="9" hidden="1"/>
    <cellStyle name="Hiperlink Visitado" xfId="4876" builtinId="9" hidden="1"/>
    <cellStyle name="Hiperlink Visitado" xfId="4878" builtinId="9" hidden="1"/>
    <cellStyle name="Hiperlink Visitado" xfId="4880" builtinId="9" hidden="1"/>
    <cellStyle name="Hiperlink Visitado" xfId="4882" builtinId="9" hidden="1"/>
    <cellStyle name="Hiperlink Visitado" xfId="4884" builtinId="9" hidden="1"/>
    <cellStyle name="Hiperlink Visitado" xfId="4886" builtinId="9" hidden="1"/>
    <cellStyle name="Hiperlink Visitado" xfId="4888" builtinId="9" hidden="1"/>
    <cellStyle name="Hiperlink Visitado" xfId="4890" builtinId="9" hidden="1"/>
    <cellStyle name="Hiperlink Visitado" xfId="4892" builtinId="9" hidden="1"/>
    <cellStyle name="Hiperlink Visitado" xfId="4894" builtinId="9" hidden="1"/>
    <cellStyle name="Hiperlink Visitado" xfId="4896" builtinId="9" hidden="1"/>
    <cellStyle name="Hiperlink Visitado" xfId="4898" builtinId="9" hidden="1"/>
    <cellStyle name="Hiperlink Visitado" xfId="4900" builtinId="9" hidden="1"/>
    <cellStyle name="Hiperlink Visitado" xfId="4902" builtinId="9" hidden="1"/>
    <cellStyle name="Hiperlink Visitado" xfId="4904" builtinId="9" hidden="1"/>
    <cellStyle name="Hiperlink Visitado" xfId="4906" builtinId="9" hidden="1"/>
    <cellStyle name="Hiperlink Visitado" xfId="4908" builtinId="9" hidden="1"/>
    <cellStyle name="Hiperlink Visitado" xfId="4910" builtinId="9" hidden="1"/>
    <cellStyle name="Hiperlink Visitado" xfId="4912" builtinId="9" hidden="1"/>
    <cellStyle name="Hiperlink Visitado" xfId="4914" builtinId="9" hidden="1"/>
    <cellStyle name="Hiperlink Visitado" xfId="4916" builtinId="9" hidden="1"/>
    <cellStyle name="Hiperlink Visitado" xfId="4918" builtinId="9" hidden="1"/>
    <cellStyle name="Hiperlink Visitado" xfId="4920" builtinId="9" hidden="1"/>
    <cellStyle name="Hiperlink Visitado" xfId="4922" builtinId="9" hidden="1"/>
    <cellStyle name="Hiperlink Visitado" xfId="4924" builtinId="9" hidden="1"/>
    <cellStyle name="Hiperlink Visitado" xfId="4926" builtinId="9" hidden="1"/>
    <cellStyle name="Hiperlink Visitado" xfId="4928" builtinId="9" hidden="1"/>
    <cellStyle name="Hiperlink Visitado" xfId="4930" builtinId="9" hidden="1"/>
    <cellStyle name="Hiperlink Visitado" xfId="4932" builtinId="9" hidden="1"/>
    <cellStyle name="Hiperlink Visitado" xfId="4934" builtinId="9" hidden="1"/>
    <cellStyle name="Hiperlink Visitado" xfId="4936" builtinId="9" hidden="1"/>
    <cellStyle name="Hiperlink Visitado" xfId="4938" builtinId="9" hidden="1"/>
    <cellStyle name="Hiperlink Visitado" xfId="4940" builtinId="9" hidden="1"/>
    <cellStyle name="Hiperlink Visitado" xfId="4942" builtinId="9" hidden="1"/>
    <cellStyle name="Hiperlink Visitado" xfId="4944" builtinId="9" hidden="1"/>
    <cellStyle name="Hiperlink Visitado" xfId="4946" builtinId="9" hidden="1"/>
    <cellStyle name="Hiperlink Visitado" xfId="4948" builtinId="9" hidden="1"/>
    <cellStyle name="Hiperlink Visitado" xfId="4950" builtinId="9" hidden="1"/>
    <cellStyle name="Hiperlink Visitado" xfId="4952" builtinId="9" hidden="1"/>
    <cellStyle name="Hiperlink Visitado" xfId="4954" builtinId="9" hidden="1"/>
    <cellStyle name="Hiperlink Visitado" xfId="4956" builtinId="9" hidden="1"/>
    <cellStyle name="Hiperlink Visitado" xfId="4958" builtinId="9" hidden="1"/>
    <cellStyle name="Hiperlink Visitado" xfId="4960" builtinId="9" hidden="1"/>
    <cellStyle name="Hiperlink Visitado" xfId="4962" builtinId="9" hidden="1"/>
    <cellStyle name="Hiperlink Visitado" xfId="4964" builtinId="9" hidden="1"/>
    <cellStyle name="Hiperlink Visitado" xfId="4966" builtinId="9" hidden="1"/>
    <cellStyle name="Hiperlink Visitado" xfId="4968" builtinId="9" hidden="1"/>
    <cellStyle name="Hiperlink Visitado" xfId="4970" builtinId="9" hidden="1"/>
    <cellStyle name="Hiperlink Visitado" xfId="4972" builtinId="9" hidden="1"/>
    <cellStyle name="Hiperlink Visitado" xfId="4974" builtinId="9" hidden="1"/>
    <cellStyle name="Hiperlink Visitado" xfId="4976" builtinId="9" hidden="1"/>
    <cellStyle name="Hiperlink Visitado" xfId="4978" builtinId="9" hidden="1"/>
    <cellStyle name="Hiperlink Visitado" xfId="4980" builtinId="9" hidden="1"/>
    <cellStyle name="Hiperlink Visitado" xfId="4982" builtinId="9" hidden="1"/>
    <cellStyle name="Hiperlink Visitado" xfId="4984" builtinId="9" hidden="1"/>
    <cellStyle name="Hiperlink Visitado" xfId="4986" builtinId="9" hidden="1"/>
    <cellStyle name="Hiperlink Visitado" xfId="4988" builtinId="9" hidden="1"/>
    <cellStyle name="Hiperlink Visitado" xfId="4990" builtinId="9" hidden="1"/>
    <cellStyle name="Hiperlink Visitado" xfId="4992" builtinId="9" hidden="1"/>
    <cellStyle name="Hiperlink Visitado" xfId="4994" builtinId="9" hidden="1"/>
    <cellStyle name="Hiperlink Visitado" xfId="4996" builtinId="9" hidden="1"/>
    <cellStyle name="Hiperlink Visitado" xfId="4998" builtinId="9" hidden="1"/>
    <cellStyle name="Hiperlink Visitado" xfId="5000" builtinId="9" hidden="1"/>
    <cellStyle name="Hiperlink Visitado" xfId="5002" builtinId="9" hidden="1"/>
    <cellStyle name="Hiperlink Visitado" xfId="5004" builtinId="9" hidden="1"/>
    <cellStyle name="Hiperlink Visitado" xfId="5006" builtinId="9" hidden="1"/>
    <cellStyle name="Hiperlink Visitado" xfId="5008" builtinId="9" hidden="1"/>
    <cellStyle name="Hiperlink Visitado" xfId="5010" builtinId="9" hidden="1"/>
    <cellStyle name="Hiperlink Visitado" xfId="5012" builtinId="9" hidden="1"/>
    <cellStyle name="Hiperlink Visitado" xfId="5014" builtinId="9" hidden="1"/>
    <cellStyle name="Hiperlink Visitado" xfId="5016" builtinId="9" hidden="1"/>
    <cellStyle name="Hiperlink Visitado" xfId="5018" builtinId="9" hidden="1"/>
    <cellStyle name="Hiperlink Visitado" xfId="5020" builtinId="9" hidden="1"/>
    <cellStyle name="Hiperlink Visitado" xfId="5022" builtinId="9" hidden="1"/>
    <cellStyle name="Hiperlink Visitado" xfId="5024" builtinId="9" hidden="1"/>
    <cellStyle name="Hiperlink Visitado" xfId="5026" builtinId="9" hidden="1"/>
    <cellStyle name="Hiperlink Visitado" xfId="5028" builtinId="9" hidden="1"/>
    <cellStyle name="Hiperlink Visitado" xfId="5030" builtinId="9" hidden="1"/>
    <cellStyle name="Hiperlink Visitado" xfId="5032" builtinId="9" hidden="1"/>
    <cellStyle name="Hiperlink Visitado" xfId="5034" builtinId="9" hidden="1"/>
    <cellStyle name="Hiperlink Visitado" xfId="5036" builtinId="9" hidden="1"/>
    <cellStyle name="Hiperlink Visitado" xfId="5038" builtinId="9" hidden="1"/>
    <cellStyle name="Hiperlink Visitado" xfId="5040" builtinId="9" hidden="1"/>
    <cellStyle name="Hiperlink Visitado" xfId="5042" builtinId="9" hidden="1"/>
    <cellStyle name="Hiperlink Visitado" xfId="5044" builtinId="9" hidden="1"/>
    <cellStyle name="Hiperlink Visitado" xfId="5046" builtinId="9" hidden="1"/>
    <cellStyle name="Hiperlink Visitado" xfId="5048" builtinId="9" hidden="1"/>
    <cellStyle name="Hiperlink Visitado" xfId="5050" builtinId="9" hidden="1"/>
    <cellStyle name="Hiperlink Visitado" xfId="5052" builtinId="9" hidden="1"/>
    <cellStyle name="Hiperlink Visitado" xfId="5054" builtinId="9" hidden="1"/>
    <cellStyle name="Hiperlink Visitado" xfId="5056" builtinId="9" hidden="1"/>
    <cellStyle name="Hiperlink Visitado" xfId="5058" builtinId="9" hidden="1"/>
    <cellStyle name="Hiperlink Visitado" xfId="5060" builtinId="9" hidden="1"/>
    <cellStyle name="Hiperlink Visitado" xfId="5062" builtinId="9" hidden="1"/>
    <cellStyle name="Hiperlink Visitado" xfId="5064" builtinId="9" hidden="1"/>
    <cellStyle name="Hiperlink Visitado" xfId="5066" builtinId="9" hidden="1"/>
    <cellStyle name="Hiperlink Visitado" xfId="5068" builtinId="9" hidden="1"/>
    <cellStyle name="Hiperlink Visitado" xfId="5070" builtinId="9" hidden="1"/>
    <cellStyle name="Hiperlink Visitado" xfId="5072" builtinId="9" hidden="1"/>
    <cellStyle name="Hiperlink Visitado" xfId="5074" builtinId="9" hidden="1"/>
    <cellStyle name="Hiperlink Visitado" xfId="5076" builtinId="9" hidden="1"/>
    <cellStyle name="Hiperlink Visitado" xfId="5078" builtinId="9" hidden="1"/>
    <cellStyle name="Hiperlink Visitado" xfId="5080" builtinId="9" hidden="1"/>
    <cellStyle name="Hiperlink Visitado" xfId="5082" builtinId="9" hidden="1"/>
    <cellStyle name="Hiperlink Visitado" xfId="5084" builtinId="9" hidden="1"/>
    <cellStyle name="Hiperlink Visitado" xfId="5086" builtinId="9" hidden="1"/>
    <cellStyle name="Hiperlink Visitado" xfId="5088" builtinId="9" hidden="1"/>
    <cellStyle name="Hiperlink Visitado" xfId="5090" builtinId="9" hidden="1"/>
    <cellStyle name="Hiperlink Visitado" xfId="5092" builtinId="9" hidden="1"/>
    <cellStyle name="Hiperlink Visitado" xfId="5094" builtinId="9" hidden="1"/>
    <cellStyle name="Hiperlink Visitado" xfId="5096" builtinId="9" hidden="1"/>
    <cellStyle name="Hiperlink Visitado" xfId="5098" builtinId="9" hidden="1"/>
    <cellStyle name="Hiperlink Visitado" xfId="5100" builtinId="9" hidden="1"/>
    <cellStyle name="Hiperlink Visitado" xfId="5102" builtinId="9" hidden="1"/>
    <cellStyle name="Hiperlink Visitado" xfId="5104" builtinId="9" hidden="1"/>
    <cellStyle name="Hiperlink Visitado" xfId="5106" builtinId="9" hidden="1"/>
    <cellStyle name="Hiperlink Visitado" xfId="5108" builtinId="9" hidden="1"/>
    <cellStyle name="Hiperlink Visitado" xfId="5110" builtinId="9" hidden="1"/>
    <cellStyle name="Hiperlink Visitado" xfId="5112" builtinId="9" hidden="1"/>
    <cellStyle name="Hiperlink Visitado" xfId="5114" builtinId="9" hidden="1"/>
    <cellStyle name="Hiperlink Visitado" xfId="5116" builtinId="9" hidden="1"/>
    <cellStyle name="Hiperlink Visitado" xfId="5118" builtinId="9" hidden="1"/>
    <cellStyle name="Hiperlink Visitado" xfId="5120" builtinId="9" hidden="1"/>
    <cellStyle name="Hiperlink Visitado" xfId="5122" builtinId="9" hidden="1"/>
    <cellStyle name="Hiperlink Visitado" xfId="5124" builtinId="9" hidden="1"/>
    <cellStyle name="Hiperlink Visitado" xfId="5126" builtinId="9" hidden="1"/>
    <cellStyle name="Hiperlink Visitado" xfId="5128" builtinId="9" hidden="1"/>
    <cellStyle name="Hiperlink Visitado" xfId="5130" builtinId="9" hidden="1"/>
    <cellStyle name="Hiperlink Visitado" xfId="5132" builtinId="9" hidden="1"/>
    <cellStyle name="Hiperlink Visitado" xfId="5134" builtinId="9" hidden="1"/>
    <cellStyle name="Hiperlink Visitado" xfId="5136" builtinId="9" hidden="1"/>
    <cellStyle name="Hiperlink Visitado" xfId="5138" builtinId="9" hidden="1"/>
    <cellStyle name="Hiperlink Visitado" xfId="5140" builtinId="9" hidden="1"/>
    <cellStyle name="Hiperlink Visitado" xfId="5142" builtinId="9" hidden="1"/>
    <cellStyle name="Hiperlink Visitado" xfId="5144" builtinId="9" hidden="1"/>
    <cellStyle name="Hiperlink Visitado" xfId="5146" builtinId="9" hidden="1"/>
    <cellStyle name="Hiperlink Visitado" xfId="5148" builtinId="9" hidden="1"/>
    <cellStyle name="Hiperlink Visitado" xfId="5150" builtinId="9" hidden="1"/>
    <cellStyle name="Hiperlink Visitado" xfId="5152" builtinId="9" hidden="1"/>
    <cellStyle name="Hiperlink Visitado" xfId="5154" builtinId="9" hidden="1"/>
    <cellStyle name="Hiperlink Visitado" xfId="5156" builtinId="9" hidden="1"/>
    <cellStyle name="Hiperlink Visitado" xfId="5158" builtinId="9" hidden="1"/>
    <cellStyle name="Hiperlink Visitado" xfId="5160" builtinId="9" hidden="1"/>
    <cellStyle name="Hiperlink Visitado" xfId="5162" builtinId="9" hidden="1"/>
    <cellStyle name="Hiperlink Visitado" xfId="5164" builtinId="9" hidden="1"/>
    <cellStyle name="Normal" xfId="0" builtinId="0"/>
    <cellStyle name="Normal 2" xfId="98" xr:uid="{00000000-0005-0000-0000-00007A130000}"/>
    <cellStyle name="Normal 3" xfId="625" xr:uid="{00000000-0005-0000-0000-00007B130000}"/>
    <cellStyle name="Normal 4" xfId="1250" xr:uid="{00000000-0005-0000-0000-00007C130000}"/>
    <cellStyle name="Normal 5" xfId="2093" xr:uid="{00000000-0005-0000-0000-00007D130000}"/>
    <cellStyle name="Normal_ESTIMATIVAS MUNICIPAIS 2011" xfId="2" xr:uid="{00000000-0005-0000-0000-00007E130000}"/>
    <cellStyle name="Porcentagem" xfId="1" builtinId="5"/>
    <cellStyle name="style1485886611476" xfId="3504" xr:uid="{00000000-0005-0000-0000-000080130000}"/>
    <cellStyle name="style1485886611753" xfId="3505" xr:uid="{00000000-0005-0000-0000-000081130000}"/>
    <cellStyle name="style1485886611938" xfId="3506" xr:uid="{00000000-0005-0000-0000-000082130000}"/>
    <cellStyle name="style1485886612104" xfId="3507" xr:uid="{00000000-0005-0000-0000-000083130000}"/>
    <cellStyle name="style1485886612448" xfId="3508" xr:uid="{00000000-0005-0000-0000-000084130000}"/>
    <cellStyle name="style1485886612820" xfId="3509" xr:uid="{00000000-0005-0000-0000-000085130000}"/>
    <cellStyle name="style1485886613152" xfId="3540" xr:uid="{00000000-0005-0000-0000-000086130000}"/>
    <cellStyle name="style1485886613641" xfId="3516" xr:uid="{00000000-0005-0000-0000-000087130000}"/>
    <cellStyle name="style1485886613749" xfId="3521" xr:uid="{00000000-0005-0000-0000-000088130000}"/>
    <cellStyle name="style1485886613838" xfId="3510" xr:uid="{00000000-0005-0000-0000-000089130000}"/>
    <cellStyle name="style1485886613915" xfId="3511" xr:uid="{00000000-0005-0000-0000-00008A130000}"/>
    <cellStyle name="style1485886613984" xfId="3517" xr:uid="{00000000-0005-0000-0000-00008B130000}"/>
    <cellStyle name="style1485886614063" xfId="3522" xr:uid="{00000000-0005-0000-0000-00008C130000}"/>
    <cellStyle name="style1485886614225" xfId="3534" xr:uid="{00000000-0005-0000-0000-00008D130000}"/>
    <cellStyle name="style1485886614271" xfId="3535" xr:uid="{00000000-0005-0000-0000-00008E130000}"/>
    <cellStyle name="style1485886614337" xfId="3512" xr:uid="{00000000-0005-0000-0000-00008F130000}"/>
    <cellStyle name="style1485886614412" xfId="3513" xr:uid="{00000000-0005-0000-0000-000090130000}"/>
    <cellStyle name="style1485886614504" xfId="3514" xr:uid="{00000000-0005-0000-0000-000091130000}"/>
    <cellStyle name="style1485886614572" xfId="3515" xr:uid="{00000000-0005-0000-0000-000092130000}"/>
    <cellStyle name="style1485886614627" xfId="3518" xr:uid="{00000000-0005-0000-0000-000093130000}"/>
    <cellStyle name="style1485886614678" xfId="3519" xr:uid="{00000000-0005-0000-0000-000094130000}"/>
    <cellStyle name="style1485886614732" xfId="3520" xr:uid="{00000000-0005-0000-0000-000095130000}"/>
    <cellStyle name="style1485886614780" xfId="3523" xr:uid="{00000000-0005-0000-0000-000096130000}"/>
    <cellStyle name="style1485886614832" xfId="3524" xr:uid="{00000000-0005-0000-0000-000097130000}"/>
    <cellStyle name="style1485886614928" xfId="3525" xr:uid="{00000000-0005-0000-0000-000098130000}"/>
    <cellStyle name="style1485886614975" xfId="3526" xr:uid="{00000000-0005-0000-0000-000099130000}"/>
    <cellStyle name="style1485886615013" xfId="3527" xr:uid="{00000000-0005-0000-0000-00009A130000}"/>
    <cellStyle name="style1485886615055" xfId="3528" xr:uid="{00000000-0005-0000-0000-00009B130000}"/>
    <cellStyle name="style1485886615113" xfId="3529" xr:uid="{00000000-0005-0000-0000-00009C130000}"/>
    <cellStyle name="style1485886615167" xfId="3530" xr:uid="{00000000-0005-0000-0000-00009D130000}"/>
    <cellStyle name="style1485886615208" xfId="3531" xr:uid="{00000000-0005-0000-0000-00009E130000}"/>
    <cellStyle name="style1485886616130" xfId="3532" xr:uid="{00000000-0005-0000-0000-00009F130000}"/>
    <cellStyle name="style1485886616169" xfId="3533" xr:uid="{00000000-0005-0000-0000-0000A0130000}"/>
    <cellStyle name="style1485886616220" xfId="3536" xr:uid="{00000000-0005-0000-0000-0000A1130000}"/>
    <cellStyle name="style1485886616285" xfId="3537" xr:uid="{00000000-0005-0000-0000-0000A2130000}"/>
    <cellStyle name="style1485886616367" xfId="3538" xr:uid="{00000000-0005-0000-0000-0000A3130000}"/>
    <cellStyle name="style1485886616420" xfId="3539" xr:uid="{00000000-0005-0000-0000-0000A4130000}"/>
    <cellStyle name="style1485986324031" xfId="3568" xr:uid="{00000000-0005-0000-0000-0000A5130000}"/>
    <cellStyle name="style1485986324378" xfId="3570" xr:uid="{00000000-0005-0000-0000-0000A6130000}"/>
    <cellStyle name="style1485986324459" xfId="3571" xr:uid="{00000000-0005-0000-0000-0000A7130000}"/>
    <cellStyle name="style1485986324524" xfId="3578" xr:uid="{00000000-0005-0000-0000-0000A8130000}"/>
    <cellStyle name="style1485986324599" xfId="3579" xr:uid="{00000000-0005-0000-0000-0000A9130000}"/>
    <cellStyle name="style1485986324673" xfId="3572" xr:uid="{00000000-0005-0000-0000-0000AA130000}"/>
    <cellStyle name="style1485986324817" xfId="3574" xr:uid="{00000000-0005-0000-0000-0000AB130000}"/>
    <cellStyle name="style1485986324945" xfId="3576" xr:uid="{00000000-0005-0000-0000-0000AC130000}"/>
    <cellStyle name="style1485986325049" xfId="3573" xr:uid="{00000000-0005-0000-0000-0000AD130000}"/>
    <cellStyle name="style1485986325159" xfId="3580" xr:uid="{00000000-0005-0000-0000-0000AE130000}"/>
    <cellStyle name="style1485986325262" xfId="3581" xr:uid="{00000000-0005-0000-0000-0000AF130000}"/>
    <cellStyle name="style1485986325311" xfId="3582" xr:uid="{00000000-0005-0000-0000-0000B0130000}"/>
    <cellStyle name="style1485986325371" xfId="3575" xr:uid="{00000000-0005-0000-0000-0000B1130000}"/>
    <cellStyle name="style1485986325434" xfId="3583" xr:uid="{00000000-0005-0000-0000-0000B2130000}"/>
    <cellStyle name="style1485986325500" xfId="3584" xr:uid="{00000000-0005-0000-0000-0000B3130000}"/>
    <cellStyle name="style1485986325554" xfId="3585" xr:uid="{00000000-0005-0000-0000-0000B4130000}"/>
    <cellStyle name="style1485986325623" xfId="3586" xr:uid="{00000000-0005-0000-0000-0000B5130000}"/>
    <cellStyle name="style1485986325675" xfId="3587" xr:uid="{00000000-0005-0000-0000-0000B6130000}"/>
    <cellStyle name="style1485986325721" xfId="3588" xr:uid="{00000000-0005-0000-0000-0000B7130000}"/>
    <cellStyle name="style1485986325776" xfId="3589" xr:uid="{00000000-0005-0000-0000-0000B8130000}"/>
    <cellStyle name="style1485986325842" xfId="3590" xr:uid="{00000000-0005-0000-0000-0000B9130000}"/>
    <cellStyle name="style1485986325886" xfId="3591" xr:uid="{00000000-0005-0000-0000-0000BA130000}"/>
    <cellStyle name="style1485986325950" xfId="3592" xr:uid="{00000000-0005-0000-0000-0000BB130000}"/>
    <cellStyle name="style1485986326004" xfId="3593" xr:uid="{00000000-0005-0000-0000-0000BC130000}"/>
    <cellStyle name="style1485986326088" xfId="3577" xr:uid="{00000000-0005-0000-0000-0000BD130000}"/>
    <cellStyle name="style1485986326161" xfId="3594" xr:uid="{00000000-0005-0000-0000-0000BE130000}"/>
    <cellStyle name="style1485986326238" xfId="3595" xr:uid="{00000000-0005-0000-0000-0000BF130000}"/>
    <cellStyle name="style1485990317640" xfId="3604" xr:uid="{00000000-0005-0000-0000-0000C0130000}"/>
    <cellStyle name="style1485990317990" xfId="3605" xr:uid="{00000000-0005-0000-0000-0000C1130000}"/>
    <cellStyle name="style1485990318148" xfId="3606" xr:uid="{00000000-0005-0000-0000-0000C2130000}"/>
    <cellStyle name="style1485990318294" xfId="3607" xr:uid="{00000000-0005-0000-0000-0000C3130000}"/>
    <cellStyle name="style1485990318435" xfId="3608" xr:uid="{00000000-0005-0000-0000-0000C4130000}"/>
    <cellStyle name="style1485990318567" xfId="3620" xr:uid="{00000000-0005-0000-0000-0000C5130000}"/>
    <cellStyle name="style1485990318714" xfId="3609" xr:uid="{00000000-0005-0000-0000-0000C6130000}"/>
    <cellStyle name="style1485990318910" xfId="3614" xr:uid="{00000000-0005-0000-0000-0000C7130000}"/>
    <cellStyle name="style1485990319033" xfId="3610" xr:uid="{00000000-0005-0000-0000-0000C8130000}"/>
    <cellStyle name="style1485990319127" xfId="3615" xr:uid="{00000000-0005-0000-0000-0000C9130000}"/>
    <cellStyle name="style1485990319275" xfId="3611" xr:uid="{00000000-0005-0000-0000-0000CA130000}"/>
    <cellStyle name="style1485990319359" xfId="3612" xr:uid="{00000000-0005-0000-0000-0000CB130000}"/>
    <cellStyle name="style1485990319493" xfId="3613" xr:uid="{00000000-0005-0000-0000-0000CC130000}"/>
    <cellStyle name="style1485990319573" xfId="3621" xr:uid="{00000000-0005-0000-0000-0000CD130000}"/>
    <cellStyle name="style1485990319639" xfId="3616" xr:uid="{00000000-0005-0000-0000-0000CE130000}"/>
    <cellStyle name="style1485990319702" xfId="3617" xr:uid="{00000000-0005-0000-0000-0000CF130000}"/>
    <cellStyle name="style1485990319766" xfId="3618" xr:uid="{00000000-0005-0000-0000-0000D0130000}"/>
    <cellStyle name="style1485990319824" xfId="3622" xr:uid="{00000000-0005-0000-0000-0000D1130000}"/>
    <cellStyle name="style1485990319885" xfId="3619" xr:uid="{00000000-0005-0000-0000-0000D2130000}"/>
    <cellStyle name="style1485991657162" xfId="3625" xr:uid="{00000000-0005-0000-0000-0000D3130000}"/>
    <cellStyle name="style1485991657250" xfId="3626" xr:uid="{00000000-0005-0000-0000-0000D4130000}"/>
    <cellStyle name="style1485991657364" xfId="3627" xr:uid="{00000000-0005-0000-0000-0000D5130000}"/>
    <cellStyle name="style1485991657642" xfId="3628" xr:uid="{00000000-0005-0000-0000-0000D6130000}"/>
    <cellStyle name="style1485991657715" xfId="3630" xr:uid="{00000000-0005-0000-0000-0000D7130000}"/>
    <cellStyle name="style1485991657768" xfId="3629" xr:uid="{00000000-0005-0000-0000-0000D8130000}"/>
    <cellStyle name="style1485991657826" xfId="3631" xr:uid="{00000000-0005-0000-0000-0000D9130000}"/>
    <cellStyle name="style1485991658505" xfId="3632" xr:uid="{00000000-0005-0000-0000-0000DA130000}"/>
    <cellStyle name="style1486584730506" xfId="4472" xr:uid="{00000000-0005-0000-0000-0000DB130000}"/>
    <cellStyle name="style1486584730907" xfId="4473" xr:uid="{00000000-0005-0000-0000-0000DC130000}"/>
    <cellStyle name="style1486584731184" xfId="4474" xr:uid="{00000000-0005-0000-0000-0000DD130000}"/>
    <cellStyle name="style1486584731346" xfId="4475" xr:uid="{00000000-0005-0000-0000-0000DE130000}"/>
    <cellStyle name="style1486584731543" xfId="4476" xr:uid="{00000000-0005-0000-0000-0000DF130000}"/>
    <cellStyle name="style1486584731883" xfId="4477" xr:uid="{00000000-0005-0000-0000-0000E0130000}"/>
    <cellStyle name="style1486584732559" xfId="4482" xr:uid="{00000000-0005-0000-0000-0000E1130000}"/>
    <cellStyle name="style1486584733209" xfId="4489" xr:uid="{00000000-0005-0000-0000-0000E2130000}"/>
    <cellStyle name="style1486584733526" xfId="4478" xr:uid="{00000000-0005-0000-0000-0000E3130000}"/>
    <cellStyle name="style1486584733689" xfId="4479" xr:uid="{00000000-0005-0000-0000-0000E4130000}"/>
    <cellStyle name="style1486584733946" xfId="4480" xr:uid="{00000000-0005-0000-0000-0000E5130000}"/>
    <cellStyle name="style1486584734151" xfId="4481" xr:uid="{00000000-0005-0000-0000-0000E6130000}"/>
    <cellStyle name="style1486584734315" xfId="4483" xr:uid="{00000000-0005-0000-0000-0000E7130000}"/>
    <cellStyle name="style1486584734497" xfId="4484" xr:uid="{00000000-0005-0000-0000-0000E8130000}"/>
    <cellStyle name="style1486584735213" xfId="4485" xr:uid="{00000000-0005-0000-0000-0000E9130000}"/>
    <cellStyle name="style1486584735362" xfId="4486" xr:uid="{00000000-0005-0000-0000-0000EA130000}"/>
    <cellStyle name="style1486584735507" xfId="4487" xr:uid="{00000000-0005-0000-0000-0000EB130000}"/>
    <cellStyle name="style1486584735613" xfId="4488" xr:uid="{00000000-0005-0000-0000-0000EC130000}"/>
    <cellStyle name="style1486584735744" xfId="4490" xr:uid="{00000000-0005-0000-0000-0000ED130000}"/>
    <cellStyle name="style1486584735879" xfId="4491" xr:uid="{00000000-0005-0000-0000-0000EE130000}"/>
    <cellStyle name="style1486584736032" xfId="4492" xr:uid="{00000000-0005-0000-0000-0000EF130000}"/>
    <cellStyle name="style1486857223366" xfId="4550" xr:uid="{00000000-0005-0000-0000-0000F0130000}"/>
    <cellStyle name="style1486857223561" xfId="4551" xr:uid="{00000000-0005-0000-0000-0000F1130000}"/>
    <cellStyle name="style1486857223674" xfId="4552" xr:uid="{00000000-0005-0000-0000-0000F2130000}"/>
    <cellStyle name="style1486857223854" xfId="4553" xr:uid="{00000000-0005-0000-0000-0000F3130000}"/>
    <cellStyle name="style1486857224396" xfId="4554" xr:uid="{00000000-0005-0000-0000-0000F4130000}"/>
    <cellStyle name="style1486857224686" xfId="4555" xr:uid="{00000000-0005-0000-0000-0000F5130000}"/>
    <cellStyle name="style1486857224884" xfId="4560" xr:uid="{00000000-0005-0000-0000-0000F6130000}"/>
    <cellStyle name="style1486857225126" xfId="4570" xr:uid="{00000000-0005-0000-0000-0000F7130000}"/>
    <cellStyle name="style1486857225247" xfId="4556" xr:uid="{00000000-0005-0000-0000-0000F8130000}"/>
    <cellStyle name="style1486857225427" xfId="4557" xr:uid="{00000000-0005-0000-0000-0000F9130000}"/>
    <cellStyle name="style1486857225608" xfId="4558" xr:uid="{00000000-0005-0000-0000-0000FA130000}"/>
    <cellStyle name="style1486857225747" xfId="4559" xr:uid="{00000000-0005-0000-0000-0000FB130000}"/>
    <cellStyle name="style1486857225961" xfId="4561" xr:uid="{00000000-0005-0000-0000-0000FC130000}"/>
    <cellStyle name="style1486857226112" xfId="4562" xr:uid="{00000000-0005-0000-0000-0000FD130000}"/>
    <cellStyle name="style1486857226704" xfId="4563" xr:uid="{00000000-0005-0000-0000-0000FE130000}"/>
    <cellStyle name="style1486857227255" xfId="4564" xr:uid="{00000000-0005-0000-0000-0000FF130000}"/>
    <cellStyle name="style1486857227656" xfId="4565" xr:uid="{00000000-0005-0000-0000-000000140000}"/>
    <cellStyle name="style1486857227905" xfId="4566" xr:uid="{00000000-0005-0000-0000-000001140000}"/>
    <cellStyle name="style1486857228217" xfId="4567" xr:uid="{00000000-0005-0000-0000-000002140000}"/>
    <cellStyle name="style1486857228338" xfId="4568" xr:uid="{00000000-0005-0000-0000-000003140000}"/>
    <cellStyle name="style1486857228421" xfId="4569" xr:uid="{00000000-0005-0000-0000-000004140000}"/>
    <cellStyle name="style1486857229189" xfId="4571" xr:uid="{00000000-0005-0000-0000-000005140000}"/>
    <cellStyle name="style1486857229416" xfId="4572" xr:uid="{00000000-0005-0000-0000-000006140000}"/>
    <cellStyle name="style1486857229713" xfId="4573" xr:uid="{00000000-0005-0000-0000-000007140000}"/>
    <cellStyle name="style1487524209318" xfId="4814" xr:uid="{00000000-0005-0000-0000-000008140000}"/>
    <cellStyle name="style1487524209505" xfId="4815" xr:uid="{00000000-0005-0000-0000-000009140000}"/>
    <cellStyle name="style1487524209647" xfId="4816" xr:uid="{00000000-0005-0000-0000-00000A140000}"/>
    <cellStyle name="style1487524209791" xfId="4817" xr:uid="{00000000-0005-0000-0000-00000B140000}"/>
    <cellStyle name="style1487524209885" xfId="4818" xr:uid="{00000000-0005-0000-0000-00000C140000}"/>
    <cellStyle name="style1487524210009" xfId="4819" xr:uid="{00000000-0005-0000-0000-00000D140000}"/>
    <cellStyle name="style1487524210175" xfId="4820" xr:uid="{00000000-0005-0000-0000-00000E140000}"/>
    <cellStyle name="style1487524210303" xfId="4849" xr:uid="{00000000-0005-0000-0000-00000F140000}"/>
    <cellStyle name="style1487524210441" xfId="4827" xr:uid="{00000000-0005-0000-0000-000010140000}"/>
    <cellStyle name="style1487524210634" xfId="4843" xr:uid="{00000000-0005-0000-0000-000011140000}"/>
    <cellStyle name="style1487524210799" xfId="4821" xr:uid="{00000000-0005-0000-0000-000012140000}"/>
    <cellStyle name="style1487524210965" xfId="4850" xr:uid="{00000000-0005-0000-0000-000013140000}"/>
    <cellStyle name="style1487524211154" xfId="4828" xr:uid="{00000000-0005-0000-0000-000014140000}"/>
    <cellStyle name="style1487524211288" xfId="4833" xr:uid="{00000000-0005-0000-0000-000015140000}"/>
    <cellStyle name="style1487524211429" xfId="4822" xr:uid="{00000000-0005-0000-0000-000016140000}"/>
    <cellStyle name="style1487524211558" xfId="4823" xr:uid="{00000000-0005-0000-0000-000017140000}"/>
    <cellStyle name="style1487524212051" xfId="4829" xr:uid="{00000000-0005-0000-0000-000018140000}"/>
    <cellStyle name="style1487524212135" xfId="4834" xr:uid="{00000000-0005-0000-0000-000019140000}"/>
    <cellStyle name="style1487524212207" xfId="4844" xr:uid="{00000000-0005-0000-0000-00001A140000}"/>
    <cellStyle name="style1487524212287" xfId="4845" xr:uid="{00000000-0005-0000-0000-00001B140000}"/>
    <cellStyle name="style1487524212372" xfId="4824" xr:uid="{00000000-0005-0000-0000-00001C140000}"/>
    <cellStyle name="style1487524212442" xfId="4825" xr:uid="{00000000-0005-0000-0000-00001D140000}"/>
    <cellStyle name="style1487524212516" xfId="4826" xr:uid="{00000000-0005-0000-0000-00001E140000}"/>
    <cellStyle name="style1487524212622" xfId="4830" xr:uid="{00000000-0005-0000-0000-00001F140000}"/>
    <cellStyle name="style1487524212705" xfId="4831" xr:uid="{00000000-0005-0000-0000-000020140000}"/>
    <cellStyle name="style1487524212767" xfId="4832" xr:uid="{00000000-0005-0000-0000-000021140000}"/>
    <cellStyle name="style1487524212843" xfId="4835" xr:uid="{00000000-0005-0000-0000-000022140000}"/>
    <cellStyle name="style1487524212935" xfId="4836" xr:uid="{00000000-0005-0000-0000-000023140000}"/>
    <cellStyle name="style1487524213068" xfId="4837" xr:uid="{00000000-0005-0000-0000-000024140000}"/>
    <cellStyle name="style1487524213156" xfId="4838" xr:uid="{00000000-0005-0000-0000-000025140000}"/>
    <cellStyle name="style1487524213209" xfId="4839" xr:uid="{00000000-0005-0000-0000-000026140000}"/>
    <cellStyle name="style1487524213284" xfId="4840" xr:uid="{00000000-0005-0000-0000-000027140000}"/>
    <cellStyle name="style1487524213356" xfId="4841" xr:uid="{00000000-0005-0000-0000-000028140000}"/>
    <cellStyle name="style1487524213418" xfId="4842" xr:uid="{00000000-0005-0000-0000-000029140000}"/>
    <cellStyle name="style1487524213467" xfId="4846" xr:uid="{00000000-0005-0000-0000-00002A140000}"/>
    <cellStyle name="style1487524213573" xfId="4847" xr:uid="{00000000-0005-0000-0000-00002B140000}"/>
    <cellStyle name="style1487524213636" xfId="4848" xr:uid="{00000000-0005-0000-0000-00002C140000}"/>
    <cellStyle name="Vírgula" xfId="3" builtinId="3"/>
  </cellStyles>
  <dxfs count="368">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ont>
        <sz val="8"/>
      </font>
    </dxf>
    <dxf>
      <font>
        <sz val="8"/>
      </font>
    </dxf>
    <dxf>
      <font>
        <sz val="8"/>
      </font>
    </dxf>
    <dxf>
      <font>
        <sz val="8"/>
      </font>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ont>
        <sz val="8"/>
      </font>
    </dxf>
    <dxf>
      <font>
        <sz val="8"/>
      </font>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ont>
        <sz val="9"/>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ont>
        <sz val="9"/>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ont>
        <sz val="8"/>
      </font>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ont>
        <sz val="10"/>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ill>
        <patternFill>
          <bgColor rgb="FFFFFF00"/>
        </patternFill>
      </fill>
    </dxf>
    <dxf>
      <fill>
        <patternFill>
          <bgColor rgb="FFFFFF00"/>
        </patternFill>
      </fill>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alignment wrapText="1" readingOrder="0"/>
    </dxf>
    <dxf>
      <font>
        <sz val="8"/>
      </font>
    </dxf>
    <dxf>
      <font>
        <sz val="8"/>
      </font>
    </dxf>
    <dxf>
      <font>
        <sz val="8"/>
      </font>
    </dxf>
    <dxf>
      <font>
        <sz val="8"/>
      </font>
    </dxf>
    <dxf>
      <font>
        <sz val="8"/>
      </font>
    </dxf>
    <dxf>
      <font>
        <sz val="9"/>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ont>
        <sz val="8"/>
      </font>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bgColor theme="0" tint="-0.14999847407452621"/>
        </patternFill>
      </fill>
    </dxf>
    <dxf>
      <fill>
        <patternFill>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FF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ont>
        <sz val="9"/>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ont>
        <sz val="8"/>
      </font>
    </dxf>
    <dxf>
      <font>
        <sz val="8"/>
      </font>
    </dxf>
    <dxf>
      <font>
        <sz val="8"/>
      </font>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patternType="solid">
          <bgColor rgb="FFFFFF00"/>
        </patternFill>
      </fill>
    </dxf>
    <dxf>
      <fill>
        <patternFill patternType="solid">
          <bgColor rgb="FFFFFF00"/>
        </patternFill>
      </fill>
    </dxf>
    <dxf>
      <fill>
        <patternFill patternType="solid">
          <bgColor rgb="FFFF0000"/>
        </patternFill>
      </fill>
    </dxf>
    <dxf>
      <fill>
        <patternFill patternType="solid">
          <bgColor rgb="FFFF0000"/>
        </patternFill>
      </fill>
    </dxf>
    <dxf>
      <font>
        <sz val="8"/>
      </font>
    </dxf>
    <dxf>
      <fill>
        <patternFill patternType="solid">
          <bgColor theme="0" tint="-0.14999847407452621"/>
        </patternFill>
      </fill>
    </dxf>
    <dxf>
      <fill>
        <patternFill patternType="solid">
          <bgColor theme="0" tint="-0.14999847407452621"/>
        </patternFill>
      </fill>
    </dxf>
    <dxf>
      <fill>
        <patternFill patternType="solid">
          <bgColor theme="0" tint="-0.14999847407452621"/>
        </patternFill>
      </fill>
    </dxf>
    <dxf>
      <alignment wrapText="1" readingOrder="0"/>
    </dxf>
    <dxf>
      <alignment wrapText="1" readingOrder="0"/>
    </dxf>
    <dxf>
      <alignment wrapText="1" readingOrder="0"/>
    </dxf>
    <dxf>
      <alignment wrapText="1" readingOrder="0"/>
    </dxf>
    <dxf>
      <fill>
        <patternFill>
          <bgColor rgb="FFFF0000"/>
        </patternFill>
      </fill>
    </dxf>
    <dxf>
      <fill>
        <patternFill>
          <bgColor rgb="FFFF0000"/>
        </patternFill>
      </fill>
    </dxf>
    <dxf>
      <fill>
        <patternFill patternType="solid">
          <bgColor rgb="FFFFFF00"/>
        </patternFill>
      </fill>
    </dxf>
    <dxf>
      <fill>
        <patternFill patternType="solid">
          <bgColor rgb="FFFFFF00"/>
        </patternFill>
      </fill>
    </dxf>
    <dxf>
      <fill>
        <patternFill patternType="solid">
          <bgColor rgb="FFFFFF00"/>
        </patternFill>
      </fill>
    </dxf>
    <dxf>
      <fill>
        <patternFill patternType="solid">
          <bgColor rgb="FFFFFF00"/>
        </patternFill>
      </fill>
    </dxf>
    <dxf>
      <font>
        <sz val="8"/>
      </font>
    </dxf>
    <dxf>
      <font>
        <b/>
        <i val="0"/>
        <strike val="0"/>
        <condense val="0"/>
        <extend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strike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strike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strike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strike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strike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strike val="0"/>
        <outline val="0"/>
        <shadow val="0"/>
        <u val="none"/>
        <vertAlign val="baseline"/>
        <sz val="10"/>
        <color theme="1"/>
        <name val="Times New Roman"/>
        <family val="1"/>
        <scheme val="none"/>
      </font>
      <numFmt numFmtId="167" formatCode="0.000"/>
      <alignment horizontal="center" vertical="bottom" textRotation="0" wrapText="0" indent="0" justifyLastLine="0" shrinkToFit="0" readingOrder="0"/>
    </dxf>
    <dxf>
      <font>
        <b val="0"/>
        <i val="0"/>
        <strike val="0"/>
        <condense val="0"/>
        <extend val="0"/>
        <outline val="0"/>
        <shadow val="0"/>
        <u val="none"/>
        <vertAlign val="baseline"/>
        <sz val="10"/>
        <color theme="1"/>
        <name val="Times New Roman"/>
        <family val="1"/>
        <scheme val="none"/>
      </font>
      <fill>
        <patternFill patternType="solid">
          <fgColor indexed="64"/>
          <bgColor theme="0" tint="-0.14999847407452621"/>
        </patternFill>
      </fill>
      <alignment horizontal="left" vertical="bottom" textRotation="0" wrapText="0" indent="0" justifyLastLine="0" shrinkToFit="0" readingOrder="0"/>
    </dxf>
    <dxf>
      <border outline="0">
        <top style="thin">
          <color indexed="64"/>
        </top>
        <bottom style="thin">
          <color indexed="64"/>
        </bottom>
      </border>
    </dxf>
    <dxf>
      <font>
        <strike val="0"/>
        <outline val="0"/>
        <shadow val="0"/>
        <u val="none"/>
        <vertAlign val="baseline"/>
        <sz val="10"/>
        <color theme="1"/>
        <name val="Times New Roman"/>
        <family val="1"/>
        <scheme val="none"/>
      </font>
      <alignment horizontal="center" vertical="bottom" textRotation="0" wrapText="0" indent="0" justifyLastLine="0" shrinkToFit="0" readingOrder="0"/>
    </dxf>
    <dxf>
      <font>
        <b/>
        <i val="0"/>
        <strike val="0"/>
        <condense val="0"/>
        <extend val="0"/>
        <outline val="0"/>
        <shadow val="0"/>
        <u val="none"/>
        <vertAlign val="baseline"/>
        <sz val="10"/>
        <color theme="1"/>
        <name val="Times New Roman"/>
        <family val="1"/>
        <scheme val="none"/>
      </font>
      <alignment vertical="center" textRotation="0" indent="0" justifyLastLine="0" shrinkToFit="0" readingOrder="0"/>
    </dxf>
  </dxfs>
  <tableStyles count="0" defaultTableStyle="TableStyleMedium2" defaultPivotStyle="PivotStyleLight16"/>
  <colors>
    <mruColors>
      <color rgb="FFC6241D"/>
      <color rgb="FFFFFFFF"/>
      <color rgb="FFC5241D"/>
      <color rgb="FFC50707"/>
      <color rgb="FFE26442"/>
      <color rgb="FFDF552F"/>
      <color rgb="FFCC3300"/>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pivotCacheDefinition" Target="pivotCache/pivotCacheDefinition2.xml"/><Relationship Id="rId2" Type="http://schemas.openxmlformats.org/officeDocument/2006/relationships/worksheet" Target="worksheets/sheet2.xml"/><Relationship Id="rId16" Type="http://schemas.openxmlformats.org/officeDocument/2006/relationships/pivotCacheDefinition" Target="pivotCache/pivotCacheDefinition1.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11.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12.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13.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14.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5.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9.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0"/>
          <c:order val="0"/>
          <c:tx>
            <c:strRef>
              <c:f>Barômetro!$J$4</c:f>
              <c:strCache>
                <c:ptCount val="1"/>
                <c:pt idx="0">
                  <c:v>BARÔMETRO</c:v>
                </c:pt>
              </c:strCache>
            </c:strRef>
          </c:tx>
          <c:spPr>
            <a:solidFill>
              <a:srgbClr val="FFFF00"/>
            </a:solidFill>
          </c:spPr>
          <c:dPt>
            <c:idx val="1"/>
            <c:bubble3D val="0"/>
            <c:spPr>
              <a:solidFill>
                <a:srgbClr val="FFC000"/>
              </a:solidFill>
            </c:spPr>
            <c:extLst>
              <c:ext xmlns:c16="http://schemas.microsoft.com/office/drawing/2014/chart" uri="{C3380CC4-5D6E-409C-BE32-E72D297353CC}">
                <c16:uniqueId val="{0000000D-3681-F845-9FD8-53373CE8299F}"/>
              </c:ext>
            </c:extLst>
          </c:dPt>
          <c:dPt>
            <c:idx val="2"/>
            <c:bubble3D val="0"/>
            <c:spPr>
              <a:solidFill>
                <a:srgbClr val="FF0000"/>
              </a:solidFill>
            </c:spPr>
            <c:extLst>
              <c:ext xmlns:c16="http://schemas.microsoft.com/office/drawing/2014/chart" uri="{C3380CC4-5D6E-409C-BE32-E72D297353CC}">
                <c16:uniqueId val="{00000001-3681-F845-9FD8-53373CE8299F}"/>
              </c:ext>
            </c:extLst>
          </c:dPt>
          <c:dPt>
            <c:idx val="3"/>
            <c:bubble3D val="0"/>
            <c:spPr>
              <a:solidFill>
                <a:srgbClr val="C00000"/>
              </a:solidFill>
            </c:spPr>
            <c:extLst>
              <c:ext xmlns:c16="http://schemas.microsoft.com/office/drawing/2014/chart" uri="{C3380CC4-5D6E-409C-BE32-E72D297353CC}">
                <c16:uniqueId val="{00000003-3681-F845-9FD8-53373CE8299F}"/>
              </c:ext>
            </c:extLst>
          </c:dPt>
          <c:dPt>
            <c:idx val="4"/>
            <c:bubble3D val="0"/>
            <c:spPr>
              <a:solidFill>
                <a:srgbClr val="FF0000"/>
              </a:solidFill>
            </c:spPr>
            <c:extLst>
              <c:ext xmlns:c16="http://schemas.microsoft.com/office/drawing/2014/chart" uri="{C3380CC4-5D6E-409C-BE32-E72D297353CC}">
                <c16:uniqueId val="{00000005-3681-F845-9FD8-53373CE8299F}"/>
              </c:ext>
            </c:extLst>
          </c:dPt>
          <c:dPt>
            <c:idx val="5"/>
            <c:bubble3D val="0"/>
            <c:spPr>
              <a:solidFill>
                <a:srgbClr val="C00000"/>
              </a:solidFill>
            </c:spPr>
            <c:extLst>
              <c:ext xmlns:c16="http://schemas.microsoft.com/office/drawing/2014/chart" uri="{C3380CC4-5D6E-409C-BE32-E72D297353CC}">
                <c16:uniqueId val="{00000007-3681-F845-9FD8-53373CE8299F}"/>
              </c:ext>
            </c:extLst>
          </c:dPt>
          <c:dPt>
            <c:idx val="6"/>
            <c:bubble3D val="0"/>
            <c:extLst>
              <c:ext xmlns:c16="http://schemas.microsoft.com/office/drawing/2014/chart" uri="{C3380CC4-5D6E-409C-BE32-E72D297353CC}">
                <c16:uniqueId val="{00000009-3681-F845-9FD8-53373CE8299F}"/>
              </c:ext>
            </c:extLst>
          </c:dPt>
          <c:dPt>
            <c:idx val="7"/>
            <c:bubble3D val="0"/>
            <c:extLst>
              <c:ext xmlns:c16="http://schemas.microsoft.com/office/drawing/2014/chart" uri="{C3380CC4-5D6E-409C-BE32-E72D297353CC}">
                <c16:uniqueId val="{0000000B-3681-F845-9FD8-53373CE8299F}"/>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0C-3681-F845-9FD8-53373CE8299F}"/>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Freq'!$BH$1</c:f>
              <c:strCache>
                <c:ptCount val="1"/>
                <c:pt idx="0">
                  <c:v>Med2</c:v>
                </c:pt>
              </c:strCache>
            </c:strRef>
          </c:tx>
          <c:spPr>
            <a:ln w="28575" cap="rnd">
              <a:solidFill>
                <a:schemeClr val="accent1"/>
              </a:solidFill>
              <a:round/>
            </a:ln>
            <a:effectLst/>
          </c:spPr>
          <c:marker>
            <c:symbol val="none"/>
          </c:marker>
          <c:val>
            <c:numRef>
              <c:f>'Cálculos e Freq'!$BH$2:$BH$296</c:f>
              <c:numCache>
                <c:formatCode>0.000</c:formatCode>
                <c:ptCount val="295"/>
                <c:pt idx="0">
                  <c:v>0.40909090909090912</c:v>
                </c:pt>
                <c:pt idx="1">
                  <c:v>0.45454545454545453</c:v>
                </c:pt>
                <c:pt idx="2">
                  <c:v>0.47727272727272729</c:v>
                </c:pt>
                <c:pt idx="3">
                  <c:v>0.43181818181818182</c:v>
                </c:pt>
                <c:pt idx="4">
                  <c:v>0.45454545454545453</c:v>
                </c:pt>
                <c:pt idx="5">
                  <c:v>0.40909090909090912</c:v>
                </c:pt>
                <c:pt idx="6">
                  <c:v>0.59090909090909094</c:v>
                </c:pt>
                <c:pt idx="7">
                  <c:v>0.56818181818181823</c:v>
                </c:pt>
                <c:pt idx="8">
                  <c:v>0.54545454545454541</c:v>
                </c:pt>
                <c:pt idx="9">
                  <c:v>0.31818181818181818</c:v>
                </c:pt>
                <c:pt idx="10">
                  <c:v>0.40909090909090912</c:v>
                </c:pt>
                <c:pt idx="11">
                  <c:v>0.68181818181818177</c:v>
                </c:pt>
                <c:pt idx="12">
                  <c:v>0.29545454545454547</c:v>
                </c:pt>
                <c:pt idx="13">
                  <c:v>0.56818181818181823</c:v>
                </c:pt>
                <c:pt idx="14">
                  <c:v>0.43181818181818182</c:v>
                </c:pt>
                <c:pt idx="15">
                  <c:v>0.45454545454545453</c:v>
                </c:pt>
                <c:pt idx="16">
                  <c:v>0.5</c:v>
                </c:pt>
                <c:pt idx="17">
                  <c:v>0.54545454545454541</c:v>
                </c:pt>
                <c:pt idx="18">
                  <c:v>0.65909090909090906</c:v>
                </c:pt>
                <c:pt idx="19">
                  <c:v>0.45454545454545453</c:v>
                </c:pt>
                <c:pt idx="20">
                  <c:v>0.43181818181818182</c:v>
                </c:pt>
                <c:pt idx="21">
                  <c:v>0.52272727272727271</c:v>
                </c:pt>
                <c:pt idx="22">
                  <c:v>0.72727272727272729</c:v>
                </c:pt>
                <c:pt idx="23">
                  <c:v>0.47727272727272729</c:v>
                </c:pt>
                <c:pt idx="24">
                  <c:v>0.43181818181818182</c:v>
                </c:pt>
                <c:pt idx="25">
                  <c:v>0.43181818181818182</c:v>
                </c:pt>
                <c:pt idx="26">
                  <c:v>0.29545454545454547</c:v>
                </c:pt>
                <c:pt idx="27">
                  <c:v>0.22727272727272727</c:v>
                </c:pt>
                <c:pt idx="28">
                  <c:v>0.54545454545454541</c:v>
                </c:pt>
                <c:pt idx="29">
                  <c:v>0.63636363636363635</c:v>
                </c:pt>
                <c:pt idx="30">
                  <c:v>0.61363636363636365</c:v>
                </c:pt>
                <c:pt idx="31">
                  <c:v>0.70454545454545459</c:v>
                </c:pt>
                <c:pt idx="32">
                  <c:v>0.34090909090909088</c:v>
                </c:pt>
                <c:pt idx="33">
                  <c:v>0.70454545454545459</c:v>
                </c:pt>
                <c:pt idx="34">
                  <c:v>0.5</c:v>
                </c:pt>
                <c:pt idx="35">
                  <c:v>0.63636363636363635</c:v>
                </c:pt>
                <c:pt idx="36">
                  <c:v>0.63636363636363635</c:v>
                </c:pt>
                <c:pt idx="37">
                  <c:v>0.31818181818181818</c:v>
                </c:pt>
                <c:pt idx="38">
                  <c:v>0.38636363636363635</c:v>
                </c:pt>
                <c:pt idx="39">
                  <c:v>0.54545454545454541</c:v>
                </c:pt>
                <c:pt idx="40">
                  <c:v>0.68181818181818177</c:v>
                </c:pt>
                <c:pt idx="41">
                  <c:v>0.40909090909090912</c:v>
                </c:pt>
                <c:pt idx="42">
                  <c:v>0.45454545454545453</c:v>
                </c:pt>
                <c:pt idx="43">
                  <c:v>0.52272727272727271</c:v>
                </c:pt>
                <c:pt idx="44">
                  <c:v>0.63636363636363635</c:v>
                </c:pt>
                <c:pt idx="45">
                  <c:v>0.72727272727272729</c:v>
                </c:pt>
                <c:pt idx="46">
                  <c:v>0.56818181818181823</c:v>
                </c:pt>
                <c:pt idx="47">
                  <c:v>0.59090909090909094</c:v>
                </c:pt>
                <c:pt idx="48">
                  <c:v>0.43181818181818182</c:v>
                </c:pt>
                <c:pt idx="49">
                  <c:v>0.22727272727272727</c:v>
                </c:pt>
                <c:pt idx="50">
                  <c:v>0.25</c:v>
                </c:pt>
                <c:pt idx="51">
                  <c:v>0.59090909090909094</c:v>
                </c:pt>
                <c:pt idx="52">
                  <c:v>0.5</c:v>
                </c:pt>
                <c:pt idx="53">
                  <c:v>0.31818181818181818</c:v>
                </c:pt>
                <c:pt idx="54">
                  <c:v>0.56818181818181823</c:v>
                </c:pt>
                <c:pt idx="55">
                  <c:v>0.45454545454545453</c:v>
                </c:pt>
                <c:pt idx="56">
                  <c:v>0.31818181818181818</c:v>
                </c:pt>
                <c:pt idx="57">
                  <c:v>0.52272727272727271</c:v>
                </c:pt>
                <c:pt idx="58">
                  <c:v>0.38636363636363635</c:v>
                </c:pt>
                <c:pt idx="59">
                  <c:v>0.43181818181818182</c:v>
                </c:pt>
                <c:pt idx="60">
                  <c:v>0.43181818181818182</c:v>
                </c:pt>
                <c:pt idx="61">
                  <c:v>0.36363636363636365</c:v>
                </c:pt>
                <c:pt idx="62">
                  <c:v>0.34090909090909088</c:v>
                </c:pt>
                <c:pt idx="63">
                  <c:v>0.59090909090909094</c:v>
                </c:pt>
                <c:pt idx="64">
                  <c:v>0.45454545454545453</c:v>
                </c:pt>
                <c:pt idx="65">
                  <c:v>0.86363636363636365</c:v>
                </c:pt>
                <c:pt idx="66">
                  <c:v>0.56818181818181823</c:v>
                </c:pt>
                <c:pt idx="67">
                  <c:v>0.77272727272727271</c:v>
                </c:pt>
                <c:pt idx="68">
                  <c:v>0.29545454545454547</c:v>
                </c:pt>
                <c:pt idx="69">
                  <c:v>0.59090909090909094</c:v>
                </c:pt>
                <c:pt idx="70">
                  <c:v>0.27272727272727271</c:v>
                </c:pt>
                <c:pt idx="71">
                  <c:v>0.27272727272727271</c:v>
                </c:pt>
                <c:pt idx="72">
                  <c:v>0.43181818181818182</c:v>
                </c:pt>
                <c:pt idx="73">
                  <c:v>0.81818181818181823</c:v>
                </c:pt>
                <c:pt idx="74">
                  <c:v>0.52272727272727271</c:v>
                </c:pt>
                <c:pt idx="75">
                  <c:v>0.47727272727272729</c:v>
                </c:pt>
                <c:pt idx="76">
                  <c:v>0.56818181818181823</c:v>
                </c:pt>
                <c:pt idx="77">
                  <c:v>0.61363636363636365</c:v>
                </c:pt>
                <c:pt idx="78">
                  <c:v>0.5</c:v>
                </c:pt>
                <c:pt idx="79">
                  <c:v>0.45454545454545453</c:v>
                </c:pt>
                <c:pt idx="80">
                  <c:v>0.61363636363636365</c:v>
                </c:pt>
                <c:pt idx="81">
                  <c:v>0.31818181818181818</c:v>
                </c:pt>
                <c:pt idx="82">
                  <c:v>0.65909090909090906</c:v>
                </c:pt>
                <c:pt idx="83">
                  <c:v>0.52272727272727271</c:v>
                </c:pt>
                <c:pt idx="84">
                  <c:v>0.52272727272727271</c:v>
                </c:pt>
                <c:pt idx="85">
                  <c:v>0.68181818181818177</c:v>
                </c:pt>
                <c:pt idx="86">
                  <c:v>0.63636363636363635</c:v>
                </c:pt>
                <c:pt idx="87">
                  <c:v>0.54545454545454541</c:v>
                </c:pt>
                <c:pt idx="88">
                  <c:v>0.36363636363636365</c:v>
                </c:pt>
                <c:pt idx="89">
                  <c:v>0.29545454545454547</c:v>
                </c:pt>
                <c:pt idx="90">
                  <c:v>0.45454545454545453</c:v>
                </c:pt>
                <c:pt idx="91">
                  <c:v>0.59090909090909094</c:v>
                </c:pt>
                <c:pt idx="92">
                  <c:v>0.47727272727272729</c:v>
                </c:pt>
                <c:pt idx="93">
                  <c:v>0.43181818181818182</c:v>
                </c:pt>
                <c:pt idx="94">
                  <c:v>0.5</c:v>
                </c:pt>
                <c:pt idx="95">
                  <c:v>0.59090909090909094</c:v>
                </c:pt>
                <c:pt idx="96">
                  <c:v>0.5</c:v>
                </c:pt>
                <c:pt idx="97">
                  <c:v>0.5</c:v>
                </c:pt>
                <c:pt idx="98">
                  <c:v>0.45454545454545453</c:v>
                </c:pt>
                <c:pt idx="99">
                  <c:v>0.59090909090909094</c:v>
                </c:pt>
                <c:pt idx="100">
                  <c:v>0.40909090909090912</c:v>
                </c:pt>
                <c:pt idx="101">
                  <c:v>0.47727272727272729</c:v>
                </c:pt>
                <c:pt idx="102">
                  <c:v>0.65909090909090906</c:v>
                </c:pt>
                <c:pt idx="103">
                  <c:v>0.47727272727272729</c:v>
                </c:pt>
                <c:pt idx="104">
                  <c:v>0.40909090909090912</c:v>
                </c:pt>
                <c:pt idx="105">
                  <c:v>0.56818181818181823</c:v>
                </c:pt>
                <c:pt idx="106">
                  <c:v>0.38636363636363635</c:v>
                </c:pt>
                <c:pt idx="107">
                  <c:v>0.52272727272727271</c:v>
                </c:pt>
                <c:pt idx="108">
                  <c:v>0.54545454545454541</c:v>
                </c:pt>
                <c:pt idx="109">
                  <c:v>0.56818181818181823</c:v>
                </c:pt>
                <c:pt idx="110">
                  <c:v>0.59090909090909094</c:v>
                </c:pt>
                <c:pt idx="111">
                  <c:v>0.52272727272727271</c:v>
                </c:pt>
                <c:pt idx="112">
                  <c:v>0.54545454545454541</c:v>
                </c:pt>
                <c:pt idx="113">
                  <c:v>0.38636363636363635</c:v>
                </c:pt>
                <c:pt idx="114">
                  <c:v>0.43181818181818182</c:v>
                </c:pt>
                <c:pt idx="115">
                  <c:v>0.34090909090909088</c:v>
                </c:pt>
                <c:pt idx="116">
                  <c:v>0.63636363636363635</c:v>
                </c:pt>
                <c:pt idx="117">
                  <c:v>0.56818181818181823</c:v>
                </c:pt>
                <c:pt idx="118">
                  <c:v>0.31818181818181818</c:v>
                </c:pt>
                <c:pt idx="119">
                  <c:v>0.5</c:v>
                </c:pt>
                <c:pt idx="120">
                  <c:v>0.31818181818181818</c:v>
                </c:pt>
                <c:pt idx="121">
                  <c:v>0.65909090909090906</c:v>
                </c:pt>
                <c:pt idx="122">
                  <c:v>0.40909090909090912</c:v>
                </c:pt>
                <c:pt idx="123">
                  <c:v>0.43181818181818182</c:v>
                </c:pt>
                <c:pt idx="124">
                  <c:v>0.65909090909090906</c:v>
                </c:pt>
                <c:pt idx="125">
                  <c:v>0.5</c:v>
                </c:pt>
                <c:pt idx="126">
                  <c:v>0.40909090909090912</c:v>
                </c:pt>
                <c:pt idx="127">
                  <c:v>0.38636363636363635</c:v>
                </c:pt>
                <c:pt idx="128">
                  <c:v>0.45454545454545453</c:v>
                </c:pt>
                <c:pt idx="129">
                  <c:v>0.52272727272727271</c:v>
                </c:pt>
                <c:pt idx="130">
                  <c:v>0.56818181818181823</c:v>
                </c:pt>
                <c:pt idx="131">
                  <c:v>0.36363636363636365</c:v>
                </c:pt>
                <c:pt idx="132">
                  <c:v>0.52272727272727271</c:v>
                </c:pt>
                <c:pt idx="133">
                  <c:v>0.56818181818181823</c:v>
                </c:pt>
                <c:pt idx="134">
                  <c:v>0.61363636363636365</c:v>
                </c:pt>
                <c:pt idx="135">
                  <c:v>0.15909090909090909</c:v>
                </c:pt>
                <c:pt idx="136">
                  <c:v>0.43181818181818182</c:v>
                </c:pt>
                <c:pt idx="137">
                  <c:v>0.59090909090909094</c:v>
                </c:pt>
                <c:pt idx="138">
                  <c:v>0.27272727272727271</c:v>
                </c:pt>
                <c:pt idx="139">
                  <c:v>0.31818181818181818</c:v>
                </c:pt>
                <c:pt idx="140">
                  <c:v>0.40909090909090912</c:v>
                </c:pt>
                <c:pt idx="141">
                  <c:v>0.63636363636363635</c:v>
                </c:pt>
                <c:pt idx="142">
                  <c:v>0.25</c:v>
                </c:pt>
                <c:pt idx="143">
                  <c:v>0.40909090909090912</c:v>
                </c:pt>
                <c:pt idx="144">
                  <c:v>0.43181818181818182</c:v>
                </c:pt>
                <c:pt idx="145">
                  <c:v>0.43181818181818182</c:v>
                </c:pt>
                <c:pt idx="146">
                  <c:v>0.63636363636363635</c:v>
                </c:pt>
                <c:pt idx="147">
                  <c:v>0.47727272727272729</c:v>
                </c:pt>
                <c:pt idx="148">
                  <c:v>0.47727272727272729</c:v>
                </c:pt>
                <c:pt idx="149">
                  <c:v>0.38636363636363635</c:v>
                </c:pt>
                <c:pt idx="150">
                  <c:v>0.52272727272727271</c:v>
                </c:pt>
                <c:pt idx="151">
                  <c:v>0.54545454545454541</c:v>
                </c:pt>
                <c:pt idx="152">
                  <c:v>0.59090909090909094</c:v>
                </c:pt>
                <c:pt idx="153">
                  <c:v>0.52272727272727271</c:v>
                </c:pt>
                <c:pt idx="154">
                  <c:v>0.34090909090909088</c:v>
                </c:pt>
                <c:pt idx="155">
                  <c:v>0.5</c:v>
                </c:pt>
                <c:pt idx="156">
                  <c:v>0.34090909090909088</c:v>
                </c:pt>
                <c:pt idx="157">
                  <c:v>0.52272727272727271</c:v>
                </c:pt>
                <c:pt idx="158">
                  <c:v>0.52272727272727271</c:v>
                </c:pt>
                <c:pt idx="159">
                  <c:v>0.43181818181818182</c:v>
                </c:pt>
                <c:pt idx="160">
                  <c:v>0.5</c:v>
                </c:pt>
                <c:pt idx="161">
                  <c:v>0.88636363636363635</c:v>
                </c:pt>
                <c:pt idx="162">
                  <c:v>0.61363636363636365</c:v>
                </c:pt>
                <c:pt idx="163">
                  <c:v>0.40909090909090912</c:v>
                </c:pt>
                <c:pt idx="164">
                  <c:v>0.5</c:v>
                </c:pt>
                <c:pt idx="165">
                  <c:v>0.52272727272727271</c:v>
                </c:pt>
                <c:pt idx="166">
                  <c:v>0.61363636363636365</c:v>
                </c:pt>
                <c:pt idx="167">
                  <c:v>0.38636363636363635</c:v>
                </c:pt>
                <c:pt idx="168">
                  <c:v>0.29545454545454547</c:v>
                </c:pt>
                <c:pt idx="169">
                  <c:v>0.36363636363636365</c:v>
                </c:pt>
                <c:pt idx="170">
                  <c:v>0.18181818181818182</c:v>
                </c:pt>
                <c:pt idx="171">
                  <c:v>0.5</c:v>
                </c:pt>
                <c:pt idx="172">
                  <c:v>0.45454545454545453</c:v>
                </c:pt>
                <c:pt idx="173">
                  <c:v>0.70454545454545459</c:v>
                </c:pt>
                <c:pt idx="174">
                  <c:v>0.38636363636363635</c:v>
                </c:pt>
                <c:pt idx="175">
                  <c:v>0.36363636363636365</c:v>
                </c:pt>
                <c:pt idx="176">
                  <c:v>0.45454545454545453</c:v>
                </c:pt>
                <c:pt idx="177">
                  <c:v>0.27272727272727271</c:v>
                </c:pt>
                <c:pt idx="178">
                  <c:v>0.59090909090909094</c:v>
                </c:pt>
                <c:pt idx="179">
                  <c:v>0.34090909090909088</c:v>
                </c:pt>
                <c:pt idx="180">
                  <c:v>0.63636363636363635</c:v>
                </c:pt>
                <c:pt idx="181">
                  <c:v>0.56818181818181823</c:v>
                </c:pt>
                <c:pt idx="182">
                  <c:v>0.40909090909090912</c:v>
                </c:pt>
                <c:pt idx="183">
                  <c:v>0.59090909090909094</c:v>
                </c:pt>
                <c:pt idx="184">
                  <c:v>0.43181818181818182</c:v>
                </c:pt>
                <c:pt idx="185">
                  <c:v>0.56818181818181823</c:v>
                </c:pt>
                <c:pt idx="186">
                  <c:v>0.59090909090909094</c:v>
                </c:pt>
                <c:pt idx="187">
                  <c:v>0.43181818181818182</c:v>
                </c:pt>
                <c:pt idx="188">
                  <c:v>0.84090909090909094</c:v>
                </c:pt>
                <c:pt idx="189">
                  <c:v>0.40909090909090912</c:v>
                </c:pt>
                <c:pt idx="190">
                  <c:v>0.70454545454545459</c:v>
                </c:pt>
                <c:pt idx="191">
                  <c:v>0.59090909090909094</c:v>
                </c:pt>
                <c:pt idx="192">
                  <c:v>0.56818181818181823</c:v>
                </c:pt>
                <c:pt idx="193">
                  <c:v>0.43181818181818182</c:v>
                </c:pt>
                <c:pt idx="194">
                  <c:v>0</c:v>
                </c:pt>
                <c:pt idx="195">
                  <c:v>0.61363636363636365</c:v>
                </c:pt>
                <c:pt idx="196">
                  <c:v>0.40909090909090912</c:v>
                </c:pt>
                <c:pt idx="197">
                  <c:v>0.59090909090909094</c:v>
                </c:pt>
                <c:pt idx="198">
                  <c:v>0.29545454545454547</c:v>
                </c:pt>
                <c:pt idx="199">
                  <c:v>0.61363636363636365</c:v>
                </c:pt>
                <c:pt idx="200">
                  <c:v>0.63636363636363635</c:v>
                </c:pt>
                <c:pt idx="201">
                  <c:v>0.31818181818181818</c:v>
                </c:pt>
                <c:pt idx="202">
                  <c:v>0.40909090909090912</c:v>
                </c:pt>
                <c:pt idx="203">
                  <c:v>0.5</c:v>
                </c:pt>
                <c:pt idx="204">
                  <c:v>0.54545454545454541</c:v>
                </c:pt>
                <c:pt idx="205">
                  <c:v>0.43181818181818182</c:v>
                </c:pt>
                <c:pt idx="206">
                  <c:v>0.31818181818181818</c:v>
                </c:pt>
                <c:pt idx="207">
                  <c:v>0.77272727272727271</c:v>
                </c:pt>
                <c:pt idx="208">
                  <c:v>0.61363636363636365</c:v>
                </c:pt>
                <c:pt idx="209">
                  <c:v>0.45454545454545453</c:v>
                </c:pt>
                <c:pt idx="210">
                  <c:v>0.47727272727272729</c:v>
                </c:pt>
                <c:pt idx="211">
                  <c:v>0.36363636363636365</c:v>
                </c:pt>
                <c:pt idx="212">
                  <c:v>0.43181818181818182</c:v>
                </c:pt>
                <c:pt idx="213">
                  <c:v>0.63636363636363635</c:v>
                </c:pt>
                <c:pt idx="214">
                  <c:v>0.38636363636363635</c:v>
                </c:pt>
                <c:pt idx="215">
                  <c:v>0.61363636363636365</c:v>
                </c:pt>
                <c:pt idx="216">
                  <c:v>0.43181818181818182</c:v>
                </c:pt>
                <c:pt idx="217">
                  <c:v>0.34090909090909088</c:v>
                </c:pt>
                <c:pt idx="218">
                  <c:v>0.68181818181818177</c:v>
                </c:pt>
                <c:pt idx="219">
                  <c:v>0.25</c:v>
                </c:pt>
                <c:pt idx="220">
                  <c:v>0.70454545454545459</c:v>
                </c:pt>
                <c:pt idx="221">
                  <c:v>0.65909090909090906</c:v>
                </c:pt>
                <c:pt idx="222">
                  <c:v>0.47727272727272729</c:v>
                </c:pt>
                <c:pt idx="223">
                  <c:v>0.61363636363636365</c:v>
                </c:pt>
                <c:pt idx="224">
                  <c:v>0.31818181818181818</c:v>
                </c:pt>
                <c:pt idx="225">
                  <c:v>0.63636363636363635</c:v>
                </c:pt>
                <c:pt idx="226">
                  <c:v>0.45454545454545453</c:v>
                </c:pt>
                <c:pt idx="227">
                  <c:v>0.63636363636363635</c:v>
                </c:pt>
                <c:pt idx="228">
                  <c:v>0.65909090909090906</c:v>
                </c:pt>
                <c:pt idx="229">
                  <c:v>0.47727272727272729</c:v>
                </c:pt>
                <c:pt idx="230">
                  <c:v>0.47727272727272729</c:v>
                </c:pt>
                <c:pt idx="231">
                  <c:v>0.65909090909090906</c:v>
                </c:pt>
                <c:pt idx="232">
                  <c:v>0.61363636363636365</c:v>
                </c:pt>
                <c:pt idx="233">
                  <c:v>0.54545454545454541</c:v>
                </c:pt>
                <c:pt idx="234">
                  <c:v>0.34090909090909088</c:v>
                </c:pt>
                <c:pt idx="235">
                  <c:v>0.45454545454545453</c:v>
                </c:pt>
                <c:pt idx="236">
                  <c:v>0.56818181818181823</c:v>
                </c:pt>
                <c:pt idx="237">
                  <c:v>0.59090909090909094</c:v>
                </c:pt>
                <c:pt idx="238">
                  <c:v>0.81818181818181823</c:v>
                </c:pt>
                <c:pt idx="239">
                  <c:v>0.56818181818181823</c:v>
                </c:pt>
                <c:pt idx="240">
                  <c:v>0.36363636363636365</c:v>
                </c:pt>
                <c:pt idx="241">
                  <c:v>0.5</c:v>
                </c:pt>
                <c:pt idx="242">
                  <c:v>0.38636363636363635</c:v>
                </c:pt>
                <c:pt idx="243">
                  <c:v>0.40909090909090912</c:v>
                </c:pt>
                <c:pt idx="244">
                  <c:v>0.63636363636363635</c:v>
                </c:pt>
                <c:pt idx="245">
                  <c:v>0.56818181818181823</c:v>
                </c:pt>
                <c:pt idx="246">
                  <c:v>0.61363636363636365</c:v>
                </c:pt>
                <c:pt idx="247">
                  <c:v>0.5</c:v>
                </c:pt>
                <c:pt idx="248">
                  <c:v>0.43181818181818182</c:v>
                </c:pt>
                <c:pt idx="249">
                  <c:v>0.43181818181818182</c:v>
                </c:pt>
                <c:pt idx="250">
                  <c:v>0.45454545454545453</c:v>
                </c:pt>
                <c:pt idx="251">
                  <c:v>0.40909090909090912</c:v>
                </c:pt>
                <c:pt idx="252">
                  <c:v>0.40909090909090912</c:v>
                </c:pt>
                <c:pt idx="253">
                  <c:v>0.54545454545454541</c:v>
                </c:pt>
                <c:pt idx="254">
                  <c:v>0.54545454545454541</c:v>
                </c:pt>
                <c:pt idx="255">
                  <c:v>0.47727272727272729</c:v>
                </c:pt>
                <c:pt idx="256">
                  <c:v>0.59090909090909094</c:v>
                </c:pt>
                <c:pt idx="257">
                  <c:v>0.45454545454545453</c:v>
                </c:pt>
                <c:pt idx="258">
                  <c:v>0.47727272727272729</c:v>
                </c:pt>
                <c:pt idx="259">
                  <c:v>0.54545454545454541</c:v>
                </c:pt>
                <c:pt idx="260">
                  <c:v>0.5</c:v>
                </c:pt>
                <c:pt idx="261">
                  <c:v>0.29545454545454547</c:v>
                </c:pt>
                <c:pt idx="262">
                  <c:v>0.56818181818181823</c:v>
                </c:pt>
                <c:pt idx="263">
                  <c:v>0.34090909090909088</c:v>
                </c:pt>
                <c:pt idx="264">
                  <c:v>0.52272727272727271</c:v>
                </c:pt>
                <c:pt idx="265">
                  <c:v>0.52272727272727271</c:v>
                </c:pt>
                <c:pt idx="266">
                  <c:v>0.45454545454545453</c:v>
                </c:pt>
                <c:pt idx="267">
                  <c:v>0.34090909090909088</c:v>
                </c:pt>
                <c:pt idx="268">
                  <c:v>0.56818181818181823</c:v>
                </c:pt>
                <c:pt idx="269">
                  <c:v>0.47727272727272729</c:v>
                </c:pt>
                <c:pt idx="270">
                  <c:v>0.5</c:v>
                </c:pt>
                <c:pt idx="271">
                  <c:v>0.54545454545454541</c:v>
                </c:pt>
                <c:pt idx="272">
                  <c:v>0.45454545454545453</c:v>
                </c:pt>
                <c:pt idx="273">
                  <c:v>0.56818181818181823</c:v>
                </c:pt>
                <c:pt idx="274">
                  <c:v>0.54545454545454541</c:v>
                </c:pt>
                <c:pt idx="275">
                  <c:v>0.38636363636363635</c:v>
                </c:pt>
                <c:pt idx="276">
                  <c:v>0.47727272727272729</c:v>
                </c:pt>
                <c:pt idx="277">
                  <c:v>0.54545454545454541</c:v>
                </c:pt>
                <c:pt idx="278">
                  <c:v>0.47727272727272729</c:v>
                </c:pt>
                <c:pt idx="279">
                  <c:v>0.47727272727272729</c:v>
                </c:pt>
                <c:pt idx="280">
                  <c:v>0.34090909090909088</c:v>
                </c:pt>
                <c:pt idx="281">
                  <c:v>0.5</c:v>
                </c:pt>
                <c:pt idx="282">
                  <c:v>0.54545454545454541</c:v>
                </c:pt>
                <c:pt idx="283">
                  <c:v>0.15909090909090909</c:v>
                </c:pt>
                <c:pt idx="284">
                  <c:v>0.25</c:v>
                </c:pt>
                <c:pt idx="285">
                  <c:v>0.79545454545454541</c:v>
                </c:pt>
                <c:pt idx="286">
                  <c:v>0.31818181818181818</c:v>
                </c:pt>
                <c:pt idx="287">
                  <c:v>0.47727272727272729</c:v>
                </c:pt>
                <c:pt idx="288">
                  <c:v>0.27272727272727271</c:v>
                </c:pt>
                <c:pt idx="289">
                  <c:v>0.34090909090909088</c:v>
                </c:pt>
                <c:pt idx="290">
                  <c:v>0.56818181818181823</c:v>
                </c:pt>
                <c:pt idx="291">
                  <c:v>0.36363636363636365</c:v>
                </c:pt>
                <c:pt idx="292">
                  <c:v>0.61363636363636365</c:v>
                </c:pt>
                <c:pt idx="293">
                  <c:v>0.56818181818181823</c:v>
                </c:pt>
                <c:pt idx="294">
                  <c:v>0.56818181818181823</c:v>
                </c:pt>
              </c:numCache>
            </c:numRef>
          </c:val>
          <c:smooth val="0"/>
          <c:extLst>
            <c:ext xmlns:c16="http://schemas.microsoft.com/office/drawing/2014/chart" uri="{C3380CC4-5D6E-409C-BE32-E72D297353CC}">
              <c16:uniqueId val="{00000000-EED8-3447-AD84-6D70DB3309B3}"/>
            </c:ext>
          </c:extLst>
        </c:ser>
        <c:dLbls>
          <c:showLegendKey val="0"/>
          <c:showVal val="0"/>
          <c:showCatName val="0"/>
          <c:showSerName val="0"/>
          <c:showPercent val="0"/>
          <c:showBubbleSize val="0"/>
        </c:dLbls>
        <c:smooth val="0"/>
        <c:axId val="1805347232"/>
        <c:axId val="1805345056"/>
      </c:lineChart>
      <c:catAx>
        <c:axId val="1805347232"/>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5056"/>
        <c:crosses val="autoZero"/>
        <c:auto val="1"/>
        <c:lblAlgn val="ctr"/>
        <c:lblOffset val="100"/>
        <c:noMultiLvlLbl val="0"/>
      </c:catAx>
      <c:valAx>
        <c:axId val="180534505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723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Freq'!$DG$1</c:f>
              <c:strCache>
                <c:ptCount val="1"/>
                <c:pt idx="0">
                  <c:v>Med3</c:v>
                </c:pt>
              </c:strCache>
            </c:strRef>
          </c:tx>
          <c:spPr>
            <a:ln w="28575" cap="rnd">
              <a:solidFill>
                <a:schemeClr val="accent1"/>
              </a:solidFill>
              <a:round/>
            </a:ln>
            <a:effectLst/>
          </c:spPr>
          <c:marker>
            <c:symbol val="none"/>
          </c:marker>
          <c:val>
            <c:numRef>
              <c:f>'Cálculos e Freq'!$DG$2:$DG$296</c:f>
              <c:numCache>
                <c:formatCode>0.000</c:formatCode>
                <c:ptCount val="295"/>
                <c:pt idx="0">
                  <c:v>0.71250000000000002</c:v>
                </c:pt>
                <c:pt idx="1">
                  <c:v>0.6875</c:v>
                </c:pt>
                <c:pt idx="2">
                  <c:v>0.82499999999999996</c:v>
                </c:pt>
                <c:pt idx="3">
                  <c:v>0.53749999999999998</c:v>
                </c:pt>
                <c:pt idx="4">
                  <c:v>0.61250000000000004</c:v>
                </c:pt>
                <c:pt idx="5">
                  <c:v>0.75</c:v>
                </c:pt>
                <c:pt idx="6">
                  <c:v>0.625</c:v>
                </c:pt>
                <c:pt idx="7">
                  <c:v>0.72499999999999998</c:v>
                </c:pt>
                <c:pt idx="8">
                  <c:v>0.65</c:v>
                </c:pt>
                <c:pt idx="9">
                  <c:v>0.58750000000000002</c:v>
                </c:pt>
                <c:pt idx="10">
                  <c:v>0.6875</c:v>
                </c:pt>
                <c:pt idx="11">
                  <c:v>0.88749999999999996</c:v>
                </c:pt>
                <c:pt idx="12">
                  <c:v>0.6875</c:v>
                </c:pt>
                <c:pt idx="13">
                  <c:v>0.82499999999999996</c:v>
                </c:pt>
                <c:pt idx="14">
                  <c:v>0.73750000000000004</c:v>
                </c:pt>
                <c:pt idx="15">
                  <c:v>0.67500000000000004</c:v>
                </c:pt>
                <c:pt idx="16">
                  <c:v>0.75</c:v>
                </c:pt>
                <c:pt idx="17">
                  <c:v>0.77500000000000002</c:v>
                </c:pt>
                <c:pt idx="18">
                  <c:v>0.63749999999999996</c:v>
                </c:pt>
                <c:pt idx="19">
                  <c:v>0.78749999999999998</c:v>
                </c:pt>
                <c:pt idx="20">
                  <c:v>0.6875</c:v>
                </c:pt>
                <c:pt idx="21">
                  <c:v>0.7</c:v>
                </c:pt>
                <c:pt idx="22">
                  <c:v>0.8125</c:v>
                </c:pt>
                <c:pt idx="23">
                  <c:v>0.8125</c:v>
                </c:pt>
                <c:pt idx="24">
                  <c:v>0.8</c:v>
                </c:pt>
                <c:pt idx="25">
                  <c:v>0.85</c:v>
                </c:pt>
                <c:pt idx="26">
                  <c:v>0.55000000000000004</c:v>
                </c:pt>
                <c:pt idx="27">
                  <c:v>0.58750000000000002</c:v>
                </c:pt>
                <c:pt idx="28">
                  <c:v>0.71250000000000002</c:v>
                </c:pt>
                <c:pt idx="29">
                  <c:v>0.48749999999999999</c:v>
                </c:pt>
                <c:pt idx="30">
                  <c:v>0.8125</c:v>
                </c:pt>
                <c:pt idx="31">
                  <c:v>0.73750000000000004</c:v>
                </c:pt>
                <c:pt idx="32">
                  <c:v>0.8125</c:v>
                </c:pt>
                <c:pt idx="33">
                  <c:v>0.52500000000000002</c:v>
                </c:pt>
                <c:pt idx="34">
                  <c:v>0.72499999999999998</c:v>
                </c:pt>
                <c:pt idx="35">
                  <c:v>0.7</c:v>
                </c:pt>
                <c:pt idx="36">
                  <c:v>0.9</c:v>
                </c:pt>
                <c:pt idx="37">
                  <c:v>0.71250000000000002</c:v>
                </c:pt>
                <c:pt idx="38">
                  <c:v>0.75</c:v>
                </c:pt>
                <c:pt idx="39">
                  <c:v>0.63749999999999996</c:v>
                </c:pt>
                <c:pt idx="40">
                  <c:v>0.77500000000000002</c:v>
                </c:pt>
                <c:pt idx="41">
                  <c:v>0.8125</c:v>
                </c:pt>
                <c:pt idx="42">
                  <c:v>0.8125</c:v>
                </c:pt>
                <c:pt idx="43">
                  <c:v>0.66249999999999998</c:v>
                </c:pt>
                <c:pt idx="44">
                  <c:v>0.78749999999999998</c:v>
                </c:pt>
                <c:pt idx="45">
                  <c:v>0.83750000000000002</c:v>
                </c:pt>
                <c:pt idx="46">
                  <c:v>0.78749999999999998</c:v>
                </c:pt>
                <c:pt idx="47">
                  <c:v>0.82499999999999996</c:v>
                </c:pt>
                <c:pt idx="48">
                  <c:v>0.77500000000000002</c:v>
                </c:pt>
                <c:pt idx="49">
                  <c:v>0.53749999999999998</c:v>
                </c:pt>
                <c:pt idx="50">
                  <c:v>0.53749999999999998</c:v>
                </c:pt>
                <c:pt idx="51">
                  <c:v>0.73750000000000004</c:v>
                </c:pt>
                <c:pt idx="52">
                  <c:v>0.76249999999999996</c:v>
                </c:pt>
                <c:pt idx="53">
                  <c:v>0.75</c:v>
                </c:pt>
                <c:pt idx="54">
                  <c:v>0.63749999999999996</c:v>
                </c:pt>
                <c:pt idx="55">
                  <c:v>0.48749999999999999</c:v>
                </c:pt>
                <c:pt idx="56">
                  <c:v>0.66249999999999998</c:v>
                </c:pt>
                <c:pt idx="57">
                  <c:v>0.73750000000000004</c:v>
                </c:pt>
                <c:pt idx="58">
                  <c:v>0.5625</c:v>
                </c:pt>
                <c:pt idx="59">
                  <c:v>0.86250000000000004</c:v>
                </c:pt>
                <c:pt idx="60">
                  <c:v>0.51249999999999996</c:v>
                </c:pt>
                <c:pt idx="61">
                  <c:v>0.51249999999999996</c:v>
                </c:pt>
                <c:pt idx="62">
                  <c:v>0.85</c:v>
                </c:pt>
                <c:pt idx="63">
                  <c:v>0.76249999999999996</c:v>
                </c:pt>
                <c:pt idx="64">
                  <c:v>0.78749999999999998</c:v>
                </c:pt>
                <c:pt idx="65">
                  <c:v>0.85</c:v>
                </c:pt>
                <c:pt idx="66">
                  <c:v>0.67500000000000004</c:v>
                </c:pt>
                <c:pt idx="67">
                  <c:v>0.67500000000000004</c:v>
                </c:pt>
                <c:pt idx="68">
                  <c:v>0.66249999999999998</c:v>
                </c:pt>
                <c:pt idx="69">
                  <c:v>0.625</c:v>
                </c:pt>
                <c:pt idx="70">
                  <c:v>0.6</c:v>
                </c:pt>
                <c:pt idx="71">
                  <c:v>0.5625</c:v>
                </c:pt>
                <c:pt idx="72">
                  <c:v>0.71250000000000002</c:v>
                </c:pt>
                <c:pt idx="73">
                  <c:v>0.57499999999999996</c:v>
                </c:pt>
                <c:pt idx="74">
                  <c:v>0.61250000000000004</c:v>
                </c:pt>
                <c:pt idx="75">
                  <c:v>0.67500000000000004</c:v>
                </c:pt>
                <c:pt idx="76">
                  <c:v>0.63749999999999996</c:v>
                </c:pt>
                <c:pt idx="77">
                  <c:v>0.77500000000000002</c:v>
                </c:pt>
                <c:pt idx="78">
                  <c:v>0.58750000000000002</c:v>
                </c:pt>
                <c:pt idx="79">
                  <c:v>0.61250000000000004</c:v>
                </c:pt>
                <c:pt idx="80">
                  <c:v>0.5625</c:v>
                </c:pt>
                <c:pt idx="81">
                  <c:v>0.7</c:v>
                </c:pt>
                <c:pt idx="82">
                  <c:v>0.65</c:v>
                </c:pt>
                <c:pt idx="83">
                  <c:v>0.78749999999999998</c:v>
                </c:pt>
                <c:pt idx="84">
                  <c:v>0.78749999999999998</c:v>
                </c:pt>
                <c:pt idx="85">
                  <c:v>0.71250000000000002</c:v>
                </c:pt>
                <c:pt idx="86">
                  <c:v>0.7</c:v>
                </c:pt>
                <c:pt idx="87">
                  <c:v>0.6875</c:v>
                </c:pt>
                <c:pt idx="88">
                  <c:v>0.75</c:v>
                </c:pt>
                <c:pt idx="89">
                  <c:v>0.48749999999999999</c:v>
                </c:pt>
                <c:pt idx="90">
                  <c:v>0.875</c:v>
                </c:pt>
                <c:pt idx="91">
                  <c:v>0.66249999999999998</c:v>
                </c:pt>
                <c:pt idx="92">
                  <c:v>0.8</c:v>
                </c:pt>
                <c:pt idx="93">
                  <c:v>0.8</c:v>
                </c:pt>
                <c:pt idx="94">
                  <c:v>0.55000000000000004</c:v>
                </c:pt>
                <c:pt idx="95">
                  <c:v>0.9</c:v>
                </c:pt>
                <c:pt idx="96">
                  <c:v>0.73750000000000004</c:v>
                </c:pt>
                <c:pt idx="97">
                  <c:v>0.625</c:v>
                </c:pt>
                <c:pt idx="98">
                  <c:v>0.65</c:v>
                </c:pt>
                <c:pt idx="99">
                  <c:v>0.83750000000000002</c:v>
                </c:pt>
                <c:pt idx="100">
                  <c:v>0.8</c:v>
                </c:pt>
                <c:pt idx="101">
                  <c:v>0.5625</c:v>
                </c:pt>
                <c:pt idx="102">
                  <c:v>0.73750000000000004</c:v>
                </c:pt>
                <c:pt idx="103">
                  <c:v>0.6</c:v>
                </c:pt>
                <c:pt idx="104">
                  <c:v>0.77500000000000002</c:v>
                </c:pt>
                <c:pt idx="105">
                  <c:v>0.47499999999999998</c:v>
                </c:pt>
                <c:pt idx="106">
                  <c:v>0.83750000000000002</c:v>
                </c:pt>
                <c:pt idx="107">
                  <c:v>0.65</c:v>
                </c:pt>
                <c:pt idx="108">
                  <c:v>0.65</c:v>
                </c:pt>
                <c:pt idx="109">
                  <c:v>0.625</c:v>
                </c:pt>
                <c:pt idx="110">
                  <c:v>0.78749999999999998</c:v>
                </c:pt>
                <c:pt idx="111">
                  <c:v>0.66249999999999998</c:v>
                </c:pt>
                <c:pt idx="112">
                  <c:v>0.77500000000000002</c:v>
                </c:pt>
                <c:pt idx="113">
                  <c:v>0.52500000000000002</c:v>
                </c:pt>
                <c:pt idx="114">
                  <c:v>0.7</c:v>
                </c:pt>
                <c:pt idx="115">
                  <c:v>0.65</c:v>
                </c:pt>
                <c:pt idx="116">
                  <c:v>0.76249999999999996</c:v>
                </c:pt>
                <c:pt idx="117">
                  <c:v>0.75</c:v>
                </c:pt>
                <c:pt idx="118">
                  <c:v>0.8125</c:v>
                </c:pt>
                <c:pt idx="119">
                  <c:v>0.51249999999999996</c:v>
                </c:pt>
                <c:pt idx="120">
                  <c:v>0.8</c:v>
                </c:pt>
                <c:pt idx="121">
                  <c:v>0.52500000000000002</c:v>
                </c:pt>
                <c:pt idx="122">
                  <c:v>0.83750000000000002</c:v>
                </c:pt>
                <c:pt idx="123">
                  <c:v>0.78749999999999998</c:v>
                </c:pt>
                <c:pt idx="124">
                  <c:v>0.78749999999999998</c:v>
                </c:pt>
                <c:pt idx="125">
                  <c:v>0.53749999999999998</c:v>
                </c:pt>
                <c:pt idx="126">
                  <c:v>0.83750000000000002</c:v>
                </c:pt>
                <c:pt idx="127">
                  <c:v>0.46250000000000002</c:v>
                </c:pt>
                <c:pt idx="128">
                  <c:v>0.66249999999999998</c:v>
                </c:pt>
                <c:pt idx="129">
                  <c:v>0.6</c:v>
                </c:pt>
                <c:pt idx="130">
                  <c:v>0.65</c:v>
                </c:pt>
                <c:pt idx="131">
                  <c:v>0.77500000000000002</c:v>
                </c:pt>
                <c:pt idx="132">
                  <c:v>0.57499999999999996</c:v>
                </c:pt>
                <c:pt idx="133">
                  <c:v>0.57499999999999996</c:v>
                </c:pt>
                <c:pt idx="134">
                  <c:v>0.65</c:v>
                </c:pt>
                <c:pt idx="135">
                  <c:v>0.5625</c:v>
                </c:pt>
                <c:pt idx="136">
                  <c:v>0.63749999999999996</c:v>
                </c:pt>
                <c:pt idx="137">
                  <c:v>0.42499999999999999</c:v>
                </c:pt>
                <c:pt idx="138">
                  <c:v>0.4</c:v>
                </c:pt>
                <c:pt idx="139">
                  <c:v>0.72499999999999998</c:v>
                </c:pt>
                <c:pt idx="140">
                  <c:v>0.57499999999999996</c:v>
                </c:pt>
                <c:pt idx="141">
                  <c:v>0.83750000000000002</c:v>
                </c:pt>
                <c:pt idx="142">
                  <c:v>0.5625</c:v>
                </c:pt>
                <c:pt idx="143">
                  <c:v>0.55000000000000004</c:v>
                </c:pt>
                <c:pt idx="144">
                  <c:v>0.6875</c:v>
                </c:pt>
                <c:pt idx="145">
                  <c:v>0.6</c:v>
                </c:pt>
                <c:pt idx="146">
                  <c:v>0.77500000000000002</c:v>
                </c:pt>
                <c:pt idx="147">
                  <c:v>0.875</c:v>
                </c:pt>
                <c:pt idx="148">
                  <c:v>0.73750000000000004</c:v>
                </c:pt>
                <c:pt idx="149">
                  <c:v>0.46250000000000002</c:v>
                </c:pt>
                <c:pt idx="150">
                  <c:v>0.8</c:v>
                </c:pt>
                <c:pt idx="151">
                  <c:v>0.78749999999999998</c:v>
                </c:pt>
                <c:pt idx="152">
                  <c:v>0.66249999999999998</c:v>
                </c:pt>
                <c:pt idx="153">
                  <c:v>0.5625</c:v>
                </c:pt>
                <c:pt idx="154">
                  <c:v>0.66249999999999998</c:v>
                </c:pt>
                <c:pt idx="155">
                  <c:v>0.73750000000000004</c:v>
                </c:pt>
                <c:pt idx="156">
                  <c:v>0.77500000000000002</c:v>
                </c:pt>
                <c:pt idx="157">
                  <c:v>0.7</c:v>
                </c:pt>
                <c:pt idx="158">
                  <c:v>0.6875</c:v>
                </c:pt>
                <c:pt idx="159">
                  <c:v>0.76249999999999996</c:v>
                </c:pt>
                <c:pt idx="160">
                  <c:v>0.6875</c:v>
                </c:pt>
                <c:pt idx="161">
                  <c:v>0.8125</c:v>
                </c:pt>
                <c:pt idx="162">
                  <c:v>0.85</c:v>
                </c:pt>
                <c:pt idx="163">
                  <c:v>0.7</c:v>
                </c:pt>
                <c:pt idx="164">
                  <c:v>0.625</c:v>
                </c:pt>
                <c:pt idx="165">
                  <c:v>0.82499999999999996</c:v>
                </c:pt>
                <c:pt idx="166">
                  <c:v>0.72499999999999998</c:v>
                </c:pt>
                <c:pt idx="167">
                  <c:v>0.7</c:v>
                </c:pt>
                <c:pt idx="168">
                  <c:v>0.85</c:v>
                </c:pt>
                <c:pt idx="169">
                  <c:v>0.51249999999999996</c:v>
                </c:pt>
                <c:pt idx="170">
                  <c:v>0.55000000000000004</c:v>
                </c:pt>
                <c:pt idx="171">
                  <c:v>0.57499999999999996</c:v>
                </c:pt>
                <c:pt idx="172">
                  <c:v>0.66249999999999998</c:v>
                </c:pt>
                <c:pt idx="173">
                  <c:v>0.57499999999999996</c:v>
                </c:pt>
                <c:pt idx="174">
                  <c:v>0.875</c:v>
                </c:pt>
                <c:pt idx="175">
                  <c:v>0.77500000000000002</c:v>
                </c:pt>
                <c:pt idx="176">
                  <c:v>0.71250000000000002</c:v>
                </c:pt>
                <c:pt idx="177">
                  <c:v>0.53749999999999998</c:v>
                </c:pt>
                <c:pt idx="178">
                  <c:v>0.75</c:v>
                </c:pt>
                <c:pt idx="179">
                  <c:v>0.72499999999999998</c:v>
                </c:pt>
                <c:pt idx="180">
                  <c:v>0.77500000000000002</c:v>
                </c:pt>
                <c:pt idx="181">
                  <c:v>0.5</c:v>
                </c:pt>
                <c:pt idx="182">
                  <c:v>0.75</c:v>
                </c:pt>
                <c:pt idx="183">
                  <c:v>0.9</c:v>
                </c:pt>
                <c:pt idx="184">
                  <c:v>0.6</c:v>
                </c:pt>
                <c:pt idx="185">
                  <c:v>0.55000000000000004</c:v>
                </c:pt>
                <c:pt idx="186">
                  <c:v>0.8</c:v>
                </c:pt>
                <c:pt idx="187">
                  <c:v>0.78749999999999998</c:v>
                </c:pt>
                <c:pt idx="188">
                  <c:v>0.83750000000000002</c:v>
                </c:pt>
                <c:pt idx="189">
                  <c:v>0.72499999999999998</c:v>
                </c:pt>
                <c:pt idx="190">
                  <c:v>0.8</c:v>
                </c:pt>
                <c:pt idx="191">
                  <c:v>0.8125</c:v>
                </c:pt>
                <c:pt idx="192">
                  <c:v>7.4999999999999997E-2</c:v>
                </c:pt>
                <c:pt idx="193">
                  <c:v>0.57499999999999996</c:v>
                </c:pt>
                <c:pt idx="194">
                  <c:v>0</c:v>
                </c:pt>
                <c:pt idx="195">
                  <c:v>0.73750000000000004</c:v>
                </c:pt>
                <c:pt idx="196">
                  <c:v>0.75</c:v>
                </c:pt>
                <c:pt idx="197">
                  <c:v>0.78749999999999998</c:v>
                </c:pt>
                <c:pt idx="198">
                  <c:v>0.625</c:v>
                </c:pt>
                <c:pt idx="199">
                  <c:v>0.42499999999999999</c:v>
                </c:pt>
                <c:pt idx="200">
                  <c:v>0.71250000000000002</c:v>
                </c:pt>
                <c:pt idx="201">
                  <c:v>0.7</c:v>
                </c:pt>
                <c:pt idx="202">
                  <c:v>0.66249999999999998</c:v>
                </c:pt>
                <c:pt idx="203">
                  <c:v>0.6</c:v>
                </c:pt>
                <c:pt idx="204">
                  <c:v>0.82499999999999996</c:v>
                </c:pt>
                <c:pt idx="205">
                  <c:v>0.48749999999999999</c:v>
                </c:pt>
                <c:pt idx="206">
                  <c:v>0.85</c:v>
                </c:pt>
                <c:pt idx="207">
                  <c:v>0.8</c:v>
                </c:pt>
                <c:pt idx="208">
                  <c:v>0.55000000000000004</c:v>
                </c:pt>
                <c:pt idx="209">
                  <c:v>0.72499999999999998</c:v>
                </c:pt>
                <c:pt idx="210">
                  <c:v>0.58750000000000002</c:v>
                </c:pt>
                <c:pt idx="211">
                  <c:v>0.65</c:v>
                </c:pt>
                <c:pt idx="212">
                  <c:v>0.71250000000000002</c:v>
                </c:pt>
                <c:pt idx="213">
                  <c:v>0.53749999999999998</c:v>
                </c:pt>
                <c:pt idx="214">
                  <c:v>0.71250000000000002</c:v>
                </c:pt>
                <c:pt idx="215">
                  <c:v>0.78749999999999998</c:v>
                </c:pt>
                <c:pt idx="216">
                  <c:v>0.8</c:v>
                </c:pt>
                <c:pt idx="217">
                  <c:v>0.6</c:v>
                </c:pt>
                <c:pt idx="218">
                  <c:v>0.92500000000000004</c:v>
                </c:pt>
                <c:pt idx="219">
                  <c:v>0.9</c:v>
                </c:pt>
                <c:pt idx="220">
                  <c:v>0.8</c:v>
                </c:pt>
                <c:pt idx="221">
                  <c:v>0.75</c:v>
                </c:pt>
                <c:pt idx="222">
                  <c:v>0.73750000000000004</c:v>
                </c:pt>
                <c:pt idx="223">
                  <c:v>0.78749999999999998</c:v>
                </c:pt>
                <c:pt idx="224">
                  <c:v>0.76249999999999996</c:v>
                </c:pt>
                <c:pt idx="225">
                  <c:v>0.73750000000000004</c:v>
                </c:pt>
                <c:pt idx="226">
                  <c:v>0.625</c:v>
                </c:pt>
                <c:pt idx="227">
                  <c:v>0.88749999999999996</c:v>
                </c:pt>
                <c:pt idx="228">
                  <c:v>0.72499999999999998</c:v>
                </c:pt>
                <c:pt idx="229">
                  <c:v>0.85</c:v>
                </c:pt>
                <c:pt idx="230">
                  <c:v>0.65</c:v>
                </c:pt>
                <c:pt idx="231">
                  <c:v>0.65</c:v>
                </c:pt>
                <c:pt idx="232">
                  <c:v>0.8</c:v>
                </c:pt>
                <c:pt idx="233">
                  <c:v>0.78749999999999998</c:v>
                </c:pt>
                <c:pt idx="234">
                  <c:v>0.61250000000000004</c:v>
                </c:pt>
                <c:pt idx="235">
                  <c:v>0.55000000000000004</c:v>
                </c:pt>
                <c:pt idx="236">
                  <c:v>0.57499999999999996</c:v>
                </c:pt>
                <c:pt idx="237">
                  <c:v>0.91249999999999998</c:v>
                </c:pt>
                <c:pt idx="238">
                  <c:v>0.66249999999999998</c:v>
                </c:pt>
                <c:pt idx="239">
                  <c:v>0.75</c:v>
                </c:pt>
                <c:pt idx="240">
                  <c:v>0.8</c:v>
                </c:pt>
                <c:pt idx="241">
                  <c:v>0.71250000000000002</c:v>
                </c:pt>
                <c:pt idx="242">
                  <c:v>0.78749999999999998</c:v>
                </c:pt>
                <c:pt idx="243">
                  <c:v>0.78749999999999998</c:v>
                </c:pt>
                <c:pt idx="244">
                  <c:v>0.875</c:v>
                </c:pt>
                <c:pt idx="245">
                  <c:v>0.91249999999999998</c:v>
                </c:pt>
                <c:pt idx="246">
                  <c:v>0.625</c:v>
                </c:pt>
                <c:pt idx="247">
                  <c:v>0.77500000000000002</c:v>
                </c:pt>
                <c:pt idx="248">
                  <c:v>0.51249999999999996</c:v>
                </c:pt>
                <c:pt idx="249">
                  <c:v>0.5</c:v>
                </c:pt>
                <c:pt idx="250">
                  <c:v>0.6875</c:v>
                </c:pt>
                <c:pt idx="251">
                  <c:v>0.75</c:v>
                </c:pt>
                <c:pt idx="252">
                  <c:v>0.5625</c:v>
                </c:pt>
                <c:pt idx="253">
                  <c:v>0.76249999999999996</c:v>
                </c:pt>
                <c:pt idx="254">
                  <c:v>0.75</c:v>
                </c:pt>
                <c:pt idx="255">
                  <c:v>0.71250000000000002</c:v>
                </c:pt>
                <c:pt idx="256">
                  <c:v>0.58750000000000002</c:v>
                </c:pt>
                <c:pt idx="257">
                  <c:v>0.58750000000000002</c:v>
                </c:pt>
                <c:pt idx="258">
                  <c:v>0.66249999999999998</c:v>
                </c:pt>
                <c:pt idx="259">
                  <c:v>0.85</c:v>
                </c:pt>
                <c:pt idx="260">
                  <c:v>0.7</c:v>
                </c:pt>
                <c:pt idx="261">
                  <c:v>0.63749999999999996</c:v>
                </c:pt>
                <c:pt idx="262">
                  <c:v>0.8125</c:v>
                </c:pt>
                <c:pt idx="263">
                  <c:v>0.83750000000000002</c:v>
                </c:pt>
                <c:pt idx="264">
                  <c:v>0.66249999999999998</c:v>
                </c:pt>
                <c:pt idx="265">
                  <c:v>0.67500000000000004</c:v>
                </c:pt>
                <c:pt idx="266">
                  <c:v>0.57499999999999996</c:v>
                </c:pt>
                <c:pt idx="267">
                  <c:v>0.7</c:v>
                </c:pt>
                <c:pt idx="268">
                  <c:v>0.78749999999999998</c:v>
                </c:pt>
                <c:pt idx="269">
                  <c:v>0.7</c:v>
                </c:pt>
                <c:pt idx="270">
                  <c:v>0.67500000000000004</c:v>
                </c:pt>
                <c:pt idx="271">
                  <c:v>0.8</c:v>
                </c:pt>
                <c:pt idx="272">
                  <c:v>0.75</c:v>
                </c:pt>
                <c:pt idx="273">
                  <c:v>0.83750000000000002</c:v>
                </c:pt>
                <c:pt idx="274">
                  <c:v>0.7</c:v>
                </c:pt>
                <c:pt idx="275">
                  <c:v>0.82499999999999996</c:v>
                </c:pt>
                <c:pt idx="276">
                  <c:v>0.58750000000000002</c:v>
                </c:pt>
                <c:pt idx="277">
                  <c:v>0.72499999999999998</c:v>
                </c:pt>
                <c:pt idx="278">
                  <c:v>0.75</c:v>
                </c:pt>
                <c:pt idx="279">
                  <c:v>0.625</c:v>
                </c:pt>
                <c:pt idx="280">
                  <c:v>0.77500000000000002</c:v>
                </c:pt>
                <c:pt idx="281">
                  <c:v>0.8</c:v>
                </c:pt>
                <c:pt idx="282">
                  <c:v>0.67500000000000004</c:v>
                </c:pt>
                <c:pt idx="283">
                  <c:v>0.67500000000000004</c:v>
                </c:pt>
                <c:pt idx="284">
                  <c:v>0.86250000000000004</c:v>
                </c:pt>
                <c:pt idx="285">
                  <c:v>0.78749999999999998</c:v>
                </c:pt>
                <c:pt idx="286">
                  <c:v>0.77500000000000002</c:v>
                </c:pt>
                <c:pt idx="287">
                  <c:v>0.71250000000000002</c:v>
                </c:pt>
                <c:pt idx="288">
                  <c:v>0.33750000000000002</c:v>
                </c:pt>
                <c:pt idx="289">
                  <c:v>0.77500000000000002</c:v>
                </c:pt>
                <c:pt idx="290">
                  <c:v>0.8</c:v>
                </c:pt>
                <c:pt idx="291">
                  <c:v>0.61250000000000004</c:v>
                </c:pt>
                <c:pt idx="292">
                  <c:v>0.63749999999999996</c:v>
                </c:pt>
                <c:pt idx="293">
                  <c:v>0.71250000000000002</c:v>
                </c:pt>
                <c:pt idx="294">
                  <c:v>0.9</c:v>
                </c:pt>
              </c:numCache>
            </c:numRef>
          </c:val>
          <c:smooth val="0"/>
          <c:extLst>
            <c:ext xmlns:c16="http://schemas.microsoft.com/office/drawing/2014/chart" uri="{C3380CC4-5D6E-409C-BE32-E72D297353CC}">
              <c16:uniqueId val="{00000000-433E-5E4E-A680-CCBEB029D026}"/>
            </c:ext>
          </c:extLst>
        </c:ser>
        <c:dLbls>
          <c:showLegendKey val="0"/>
          <c:showVal val="0"/>
          <c:showCatName val="0"/>
          <c:showSerName val="0"/>
          <c:showPercent val="0"/>
          <c:showBubbleSize val="0"/>
        </c:dLbls>
        <c:smooth val="0"/>
        <c:axId val="1805346688"/>
        <c:axId val="1805334720"/>
      </c:lineChart>
      <c:catAx>
        <c:axId val="1805346688"/>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34720"/>
        <c:crosses val="autoZero"/>
        <c:auto val="1"/>
        <c:lblAlgn val="ctr"/>
        <c:lblOffset val="100"/>
        <c:noMultiLvlLbl val="0"/>
      </c:catAx>
      <c:valAx>
        <c:axId val="1805334720"/>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6688"/>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Freq'!$EL$1</c:f>
              <c:strCache>
                <c:ptCount val="1"/>
                <c:pt idx="0">
                  <c:v>Med4</c:v>
                </c:pt>
              </c:strCache>
            </c:strRef>
          </c:tx>
          <c:spPr>
            <a:ln w="28575" cap="rnd">
              <a:solidFill>
                <a:schemeClr val="accent1"/>
              </a:solidFill>
              <a:round/>
            </a:ln>
            <a:effectLst/>
          </c:spPr>
          <c:marker>
            <c:symbol val="none"/>
          </c:marker>
          <c:val>
            <c:numRef>
              <c:f>'Cálculos e Freq'!$EL$2:$EL$296</c:f>
              <c:numCache>
                <c:formatCode>0.000</c:formatCode>
                <c:ptCount val="295"/>
                <c:pt idx="0">
                  <c:v>0.78812499999999996</c:v>
                </c:pt>
                <c:pt idx="1">
                  <c:v>0.58832908163265307</c:v>
                </c:pt>
                <c:pt idx="2">
                  <c:v>0.5183928571428571</c:v>
                </c:pt>
                <c:pt idx="3">
                  <c:v>0.64206632653061224</c:v>
                </c:pt>
                <c:pt idx="4">
                  <c:v>0.51650510204081634</c:v>
                </c:pt>
                <c:pt idx="5">
                  <c:v>0.51974489795918366</c:v>
                </c:pt>
                <c:pt idx="6">
                  <c:v>0.66497448979591833</c:v>
                </c:pt>
                <c:pt idx="7">
                  <c:v>0.76977040816326525</c:v>
                </c:pt>
                <c:pt idx="8">
                  <c:v>0.66289540816326531</c:v>
                </c:pt>
                <c:pt idx="9">
                  <c:v>0.90785714285714292</c:v>
                </c:pt>
                <c:pt idx="10">
                  <c:v>0.54399234693877552</c:v>
                </c:pt>
                <c:pt idx="11">
                  <c:v>0.54165816326530614</c:v>
                </c:pt>
                <c:pt idx="12">
                  <c:v>0.79543367346938776</c:v>
                </c:pt>
                <c:pt idx="13">
                  <c:v>0.27785714285714286</c:v>
                </c:pt>
                <c:pt idx="14">
                  <c:v>0.41772959183673469</c:v>
                </c:pt>
                <c:pt idx="15">
                  <c:v>0.50255102040816324</c:v>
                </c:pt>
                <c:pt idx="16">
                  <c:v>0.4226785714285714</c:v>
                </c:pt>
                <c:pt idx="17">
                  <c:v>0.58577806122448983</c:v>
                </c:pt>
                <c:pt idx="18">
                  <c:v>0.36985969387755102</c:v>
                </c:pt>
                <c:pt idx="19">
                  <c:v>0.79682397959183671</c:v>
                </c:pt>
                <c:pt idx="20">
                  <c:v>0.67644132653061229</c:v>
                </c:pt>
                <c:pt idx="21">
                  <c:v>0.53811224489795917</c:v>
                </c:pt>
                <c:pt idx="22">
                  <c:v>0.64850765306122449</c:v>
                </c:pt>
                <c:pt idx="23">
                  <c:v>0.34862244897959183</c:v>
                </c:pt>
                <c:pt idx="24">
                  <c:v>0.79010204081632651</c:v>
                </c:pt>
                <c:pt idx="25">
                  <c:v>0.6529081632653061</c:v>
                </c:pt>
                <c:pt idx="26">
                  <c:v>0.51835459183673471</c:v>
                </c:pt>
                <c:pt idx="27">
                  <c:v>0.50887755102040821</c:v>
                </c:pt>
                <c:pt idx="28">
                  <c:v>0.52760204081632656</c:v>
                </c:pt>
                <c:pt idx="29">
                  <c:v>0.49653061224489797</c:v>
                </c:pt>
                <c:pt idx="30">
                  <c:v>0.51403061224489799</c:v>
                </c:pt>
                <c:pt idx="31">
                  <c:v>0.65531887755102036</c:v>
                </c:pt>
                <c:pt idx="32">
                  <c:v>0.76963010204081628</c:v>
                </c:pt>
                <c:pt idx="33">
                  <c:v>0.48399234693877552</c:v>
                </c:pt>
                <c:pt idx="34">
                  <c:v>0.65775510204081633</c:v>
                </c:pt>
                <c:pt idx="35">
                  <c:v>0.94950255102040815</c:v>
                </c:pt>
                <c:pt idx="36">
                  <c:v>0.55232142857142863</c:v>
                </c:pt>
                <c:pt idx="37">
                  <c:v>0.33853316326530614</c:v>
                </c:pt>
                <c:pt idx="38">
                  <c:v>0.2793112244897959</c:v>
                </c:pt>
                <c:pt idx="39">
                  <c:v>0.66426020408163267</c:v>
                </c:pt>
                <c:pt idx="40">
                  <c:v>0.7929591836734694</c:v>
                </c:pt>
                <c:pt idx="41">
                  <c:v>0.65525510204081638</c:v>
                </c:pt>
                <c:pt idx="42">
                  <c:v>0.53660714285714284</c:v>
                </c:pt>
                <c:pt idx="43">
                  <c:v>0.64146683673469385</c:v>
                </c:pt>
                <c:pt idx="44">
                  <c:v>0.54001275510204083</c:v>
                </c:pt>
                <c:pt idx="45">
                  <c:v>0.63249999999999995</c:v>
                </c:pt>
                <c:pt idx="46">
                  <c:v>0.65029336734693877</c:v>
                </c:pt>
                <c:pt idx="47">
                  <c:v>0.69284438775510204</c:v>
                </c:pt>
                <c:pt idx="48">
                  <c:v>0.71714285714285719</c:v>
                </c:pt>
                <c:pt idx="49">
                  <c:v>0.55033163265306118</c:v>
                </c:pt>
                <c:pt idx="50">
                  <c:v>0.42007653061224492</c:v>
                </c:pt>
                <c:pt idx="51">
                  <c:v>0.64451530612244901</c:v>
                </c:pt>
                <c:pt idx="52">
                  <c:v>0.80084183673469389</c:v>
                </c:pt>
                <c:pt idx="53">
                  <c:v>0.43154336734693877</c:v>
                </c:pt>
                <c:pt idx="54">
                  <c:v>0.65535714285714286</c:v>
                </c:pt>
                <c:pt idx="55">
                  <c:v>0.54614795918367343</c:v>
                </c:pt>
                <c:pt idx="56">
                  <c:v>0.83682397959183674</c:v>
                </c:pt>
                <c:pt idx="57">
                  <c:v>0.70073979591836733</c:v>
                </c:pt>
                <c:pt idx="58">
                  <c:v>0.78103316326530614</c:v>
                </c:pt>
                <c:pt idx="59">
                  <c:v>0.54639030612244899</c:v>
                </c:pt>
                <c:pt idx="60">
                  <c:v>0.65207908163265305</c:v>
                </c:pt>
                <c:pt idx="61">
                  <c:v>0.47765306122448981</c:v>
                </c:pt>
                <c:pt idx="62">
                  <c:v>0.71729591836734696</c:v>
                </c:pt>
                <c:pt idx="63">
                  <c:v>0.38261479591836733</c:v>
                </c:pt>
                <c:pt idx="64">
                  <c:v>0.57331632653061226</c:v>
                </c:pt>
                <c:pt idx="65">
                  <c:v>0.71970663265306123</c:v>
                </c:pt>
                <c:pt idx="66">
                  <c:v>0.77033163265306126</c:v>
                </c:pt>
                <c:pt idx="67">
                  <c:v>0.5501913265306122</c:v>
                </c:pt>
                <c:pt idx="68">
                  <c:v>0.39923469387755101</c:v>
                </c:pt>
                <c:pt idx="69">
                  <c:v>0.77408163265306118</c:v>
                </c:pt>
                <c:pt idx="70">
                  <c:v>0.32519132653061222</c:v>
                </c:pt>
                <c:pt idx="71">
                  <c:v>0.54760204081632657</c:v>
                </c:pt>
                <c:pt idx="72">
                  <c:v>0.38890306122448981</c:v>
                </c:pt>
                <c:pt idx="73">
                  <c:v>0.53744897959183668</c:v>
                </c:pt>
                <c:pt idx="74">
                  <c:v>0.4857780612244898</c:v>
                </c:pt>
                <c:pt idx="75">
                  <c:v>0.50697704081632655</c:v>
                </c:pt>
                <c:pt idx="76">
                  <c:v>0.64500000000000002</c:v>
                </c:pt>
                <c:pt idx="77">
                  <c:v>0.39072704081632653</c:v>
                </c:pt>
                <c:pt idx="78">
                  <c:v>0.76963010204081628</c:v>
                </c:pt>
                <c:pt idx="79">
                  <c:v>0.5407270408163265</c:v>
                </c:pt>
                <c:pt idx="80">
                  <c:v>0.56344387755102043</c:v>
                </c:pt>
                <c:pt idx="81">
                  <c:v>0.69551020408163267</c:v>
                </c:pt>
                <c:pt idx="82">
                  <c:v>0.80293367346938771</c:v>
                </c:pt>
                <c:pt idx="83">
                  <c:v>0.64975765306122446</c:v>
                </c:pt>
                <c:pt idx="84">
                  <c:v>0.45080357142857141</c:v>
                </c:pt>
                <c:pt idx="85">
                  <c:v>0.64778061224489791</c:v>
                </c:pt>
                <c:pt idx="86">
                  <c:v>0.51454081632653059</c:v>
                </c:pt>
                <c:pt idx="87">
                  <c:v>0.77776785714285712</c:v>
                </c:pt>
                <c:pt idx="88">
                  <c:v>0.27090561224489795</c:v>
                </c:pt>
                <c:pt idx="89">
                  <c:v>0.32589285714285715</c:v>
                </c:pt>
                <c:pt idx="90">
                  <c:v>0.39469387755102042</c:v>
                </c:pt>
                <c:pt idx="91">
                  <c:v>0.64859693877551017</c:v>
                </c:pt>
                <c:pt idx="92">
                  <c:v>0.6009948979591837</c:v>
                </c:pt>
                <c:pt idx="93">
                  <c:v>0.52650510204081635</c:v>
                </c:pt>
                <c:pt idx="94">
                  <c:v>0.42392857142857143</c:v>
                </c:pt>
                <c:pt idx="95">
                  <c:v>0.53039540816326536</c:v>
                </c:pt>
                <c:pt idx="96">
                  <c:v>0.70038265306122449</c:v>
                </c:pt>
                <c:pt idx="97">
                  <c:v>0.65545918367346934</c:v>
                </c:pt>
                <c:pt idx="98">
                  <c:v>0.53061224489795922</c:v>
                </c:pt>
                <c:pt idx="99">
                  <c:v>0.78610969387755103</c:v>
                </c:pt>
                <c:pt idx="100">
                  <c:v>0.64540816326530615</c:v>
                </c:pt>
                <c:pt idx="101">
                  <c:v>0.50570153061224488</c:v>
                </c:pt>
                <c:pt idx="102">
                  <c:v>0.53047193877551024</c:v>
                </c:pt>
                <c:pt idx="103">
                  <c:v>0.26017857142857143</c:v>
                </c:pt>
                <c:pt idx="104">
                  <c:v>0.52464285714285719</c:v>
                </c:pt>
                <c:pt idx="105">
                  <c:v>0.65727040816326532</c:v>
                </c:pt>
                <c:pt idx="106">
                  <c:v>0.53826530612244894</c:v>
                </c:pt>
                <c:pt idx="107">
                  <c:v>0.75762755102040813</c:v>
                </c:pt>
                <c:pt idx="108">
                  <c:v>0.56502551020408165</c:v>
                </c:pt>
                <c:pt idx="109">
                  <c:v>0.52355867346938778</c:v>
                </c:pt>
                <c:pt idx="110">
                  <c:v>0.6339285714285714</c:v>
                </c:pt>
                <c:pt idx="111">
                  <c:v>0.53612244897959183</c:v>
                </c:pt>
                <c:pt idx="112">
                  <c:v>0.7690178571428572</c:v>
                </c:pt>
                <c:pt idx="113">
                  <c:v>0.90543367346938775</c:v>
                </c:pt>
                <c:pt idx="114">
                  <c:v>0.65031887755102047</c:v>
                </c:pt>
                <c:pt idx="115">
                  <c:v>0.46482142857142861</c:v>
                </c:pt>
                <c:pt idx="116">
                  <c:v>0.57561224489795915</c:v>
                </c:pt>
                <c:pt idx="117">
                  <c:v>0.50030612244897954</c:v>
                </c:pt>
                <c:pt idx="118">
                  <c:v>0.56522959183673471</c:v>
                </c:pt>
                <c:pt idx="119">
                  <c:v>0.58654336734693879</c:v>
                </c:pt>
                <c:pt idx="120">
                  <c:v>0.51636479591836737</c:v>
                </c:pt>
                <c:pt idx="121">
                  <c:v>0.66094387755102046</c:v>
                </c:pt>
                <c:pt idx="122">
                  <c:v>0.57625000000000004</c:v>
                </c:pt>
                <c:pt idx="123">
                  <c:v>0.64723214285714281</c:v>
                </c:pt>
                <c:pt idx="124">
                  <c:v>0.64451530612244901</c:v>
                </c:pt>
                <c:pt idx="125">
                  <c:v>0.50344387755102038</c:v>
                </c:pt>
                <c:pt idx="126">
                  <c:v>0.80775510204081635</c:v>
                </c:pt>
                <c:pt idx="127">
                  <c:v>0.2544642857142857</c:v>
                </c:pt>
                <c:pt idx="128">
                  <c:v>0.47547193877551019</c:v>
                </c:pt>
                <c:pt idx="129">
                  <c:v>0.6483928571428571</c:v>
                </c:pt>
                <c:pt idx="130">
                  <c:v>0.53108418367346943</c:v>
                </c:pt>
                <c:pt idx="131">
                  <c:v>0.64644132653061226</c:v>
                </c:pt>
                <c:pt idx="132">
                  <c:v>0.53669642857142863</c:v>
                </c:pt>
                <c:pt idx="133">
                  <c:v>0.64540816326530615</c:v>
                </c:pt>
                <c:pt idx="134">
                  <c:v>0.64591836734693875</c:v>
                </c:pt>
                <c:pt idx="135">
                  <c:v>0.43874999999999997</c:v>
                </c:pt>
                <c:pt idx="136">
                  <c:v>0.47748724489795918</c:v>
                </c:pt>
                <c:pt idx="137">
                  <c:v>0.50318877551020402</c:v>
                </c:pt>
                <c:pt idx="138">
                  <c:v>0.4508673469387755</c:v>
                </c:pt>
                <c:pt idx="139">
                  <c:v>0.41485969387755101</c:v>
                </c:pt>
                <c:pt idx="140">
                  <c:v>0.68980867346938779</c:v>
                </c:pt>
                <c:pt idx="141">
                  <c:v>0.91793367346938781</c:v>
                </c:pt>
                <c:pt idx="142">
                  <c:v>0.4227295918367347</c:v>
                </c:pt>
                <c:pt idx="143">
                  <c:v>0.45331632653061227</c:v>
                </c:pt>
                <c:pt idx="144">
                  <c:v>0.64280612244897961</c:v>
                </c:pt>
                <c:pt idx="145">
                  <c:v>0.60121173469387756</c:v>
                </c:pt>
                <c:pt idx="146">
                  <c:v>0.66702806122448977</c:v>
                </c:pt>
                <c:pt idx="147">
                  <c:v>0.64896683673469391</c:v>
                </c:pt>
                <c:pt idx="148">
                  <c:v>0.57908163265306123</c:v>
                </c:pt>
                <c:pt idx="149">
                  <c:v>0.37168367346938774</c:v>
                </c:pt>
                <c:pt idx="150">
                  <c:v>0.64975765306122446</c:v>
                </c:pt>
                <c:pt idx="151">
                  <c:v>0.50820153061224493</c:v>
                </c:pt>
                <c:pt idx="152">
                  <c:v>0.38132653061224492</c:v>
                </c:pt>
                <c:pt idx="153">
                  <c:v>0.56660714285714286</c:v>
                </c:pt>
                <c:pt idx="154">
                  <c:v>0.58720663265306128</c:v>
                </c:pt>
                <c:pt idx="155">
                  <c:v>0.60864795918367343</c:v>
                </c:pt>
                <c:pt idx="156">
                  <c:v>0.57070153061224493</c:v>
                </c:pt>
                <c:pt idx="157">
                  <c:v>0.42838010204081634</c:v>
                </c:pt>
                <c:pt idx="158">
                  <c:v>0.54946428571428574</c:v>
                </c:pt>
                <c:pt idx="159">
                  <c:v>0.58094387755102039</c:v>
                </c:pt>
                <c:pt idx="160">
                  <c:v>0.63960459183673468</c:v>
                </c:pt>
                <c:pt idx="161">
                  <c:v>0.66721938775510203</c:v>
                </c:pt>
                <c:pt idx="162">
                  <c:v>0.56557397959183675</c:v>
                </c:pt>
                <c:pt idx="163">
                  <c:v>0.56441326530612246</c:v>
                </c:pt>
                <c:pt idx="164">
                  <c:v>0.79998724489795914</c:v>
                </c:pt>
                <c:pt idx="165">
                  <c:v>0.27655612244897959</c:v>
                </c:pt>
                <c:pt idx="166">
                  <c:v>0.56090561224489799</c:v>
                </c:pt>
                <c:pt idx="167">
                  <c:v>0.36297193877551021</c:v>
                </c:pt>
                <c:pt idx="168">
                  <c:v>0.78428571428571425</c:v>
                </c:pt>
                <c:pt idx="169">
                  <c:v>0.8035459183673469</c:v>
                </c:pt>
                <c:pt idx="170">
                  <c:v>0.27665816326530612</c:v>
                </c:pt>
                <c:pt idx="171">
                  <c:v>0.65354591836734688</c:v>
                </c:pt>
                <c:pt idx="172">
                  <c:v>0.6439795918367347</c:v>
                </c:pt>
                <c:pt idx="173">
                  <c:v>0.69702806122448979</c:v>
                </c:pt>
                <c:pt idx="174">
                  <c:v>0.70048469387755108</c:v>
                </c:pt>
                <c:pt idx="175">
                  <c:v>0.52913265306122448</c:v>
                </c:pt>
                <c:pt idx="176">
                  <c:v>0.3518622448979592</c:v>
                </c:pt>
                <c:pt idx="177">
                  <c:v>0.65603316326530614</c:v>
                </c:pt>
                <c:pt idx="178">
                  <c:v>0.51716836734693883</c:v>
                </c:pt>
                <c:pt idx="179">
                  <c:v>0.39322704081632653</c:v>
                </c:pt>
                <c:pt idx="180">
                  <c:v>0.66427295918367346</c:v>
                </c:pt>
                <c:pt idx="181">
                  <c:v>0.57733418367346934</c:v>
                </c:pt>
                <c:pt idx="182">
                  <c:v>0.43367346938775508</c:v>
                </c:pt>
                <c:pt idx="183">
                  <c:v>0.56904336734693883</c:v>
                </c:pt>
                <c:pt idx="184">
                  <c:v>0.66789540816326531</c:v>
                </c:pt>
                <c:pt idx="185">
                  <c:v>0.51084183673469385</c:v>
                </c:pt>
                <c:pt idx="186">
                  <c:v>0.54959183673469392</c:v>
                </c:pt>
                <c:pt idx="187">
                  <c:v>0.68067602040816322</c:v>
                </c:pt>
                <c:pt idx="188">
                  <c:v>0.67966836734693881</c:v>
                </c:pt>
                <c:pt idx="189">
                  <c:v>0.41114795918367347</c:v>
                </c:pt>
                <c:pt idx="190">
                  <c:v>0.46669642857142857</c:v>
                </c:pt>
                <c:pt idx="191">
                  <c:v>0.77524234693877547</c:v>
                </c:pt>
                <c:pt idx="192">
                  <c:v>0.79372448979591836</c:v>
                </c:pt>
                <c:pt idx="193">
                  <c:v>0.65276785714285712</c:v>
                </c:pt>
                <c:pt idx="194">
                  <c:v>0.54548469387755105</c:v>
                </c:pt>
                <c:pt idx="195">
                  <c:v>0.47035714285714286</c:v>
                </c:pt>
                <c:pt idx="196">
                  <c:v>0.65497448979591832</c:v>
                </c:pt>
                <c:pt idx="197">
                  <c:v>0.6484821428571429</c:v>
                </c:pt>
                <c:pt idx="198">
                  <c:v>0.40715561224489799</c:v>
                </c:pt>
                <c:pt idx="199">
                  <c:v>0.64266581632653064</c:v>
                </c:pt>
                <c:pt idx="200">
                  <c:v>0.59053571428571427</c:v>
                </c:pt>
                <c:pt idx="201">
                  <c:v>0.67817602040816327</c:v>
                </c:pt>
                <c:pt idx="202">
                  <c:v>0.66031887755102037</c:v>
                </c:pt>
                <c:pt idx="203">
                  <c:v>0.55979591836734688</c:v>
                </c:pt>
                <c:pt idx="204">
                  <c:v>0.63353316326530618</c:v>
                </c:pt>
                <c:pt idx="205">
                  <c:v>0.46278061224489797</c:v>
                </c:pt>
                <c:pt idx="206">
                  <c:v>0.52076530612244898</c:v>
                </c:pt>
                <c:pt idx="207">
                  <c:v>0.78380102040816324</c:v>
                </c:pt>
                <c:pt idx="208">
                  <c:v>0.78408163265306119</c:v>
                </c:pt>
                <c:pt idx="209">
                  <c:v>0.51957908163265309</c:v>
                </c:pt>
                <c:pt idx="210">
                  <c:v>0.6534693877551021</c:v>
                </c:pt>
                <c:pt idx="211">
                  <c:v>0.53225765306122452</c:v>
                </c:pt>
                <c:pt idx="212">
                  <c:v>0.51594387755102045</c:v>
                </c:pt>
                <c:pt idx="213">
                  <c:v>0.79321428571428565</c:v>
                </c:pt>
                <c:pt idx="214">
                  <c:v>0.40019132653061223</c:v>
                </c:pt>
                <c:pt idx="215">
                  <c:v>0.39525510204081632</c:v>
                </c:pt>
                <c:pt idx="216">
                  <c:v>0.67868622448979588</c:v>
                </c:pt>
                <c:pt idx="217">
                  <c:v>0.54700255102040818</c:v>
                </c:pt>
                <c:pt idx="218">
                  <c:v>0.58163265306122447</c:v>
                </c:pt>
                <c:pt idx="219">
                  <c:v>0.54336734693877553</c:v>
                </c:pt>
                <c:pt idx="220">
                  <c:v>0.37818877551020408</c:v>
                </c:pt>
                <c:pt idx="221">
                  <c:v>0.65727040816326532</c:v>
                </c:pt>
                <c:pt idx="222">
                  <c:v>0.39395408163265305</c:v>
                </c:pt>
                <c:pt idx="223">
                  <c:v>0.51834183673469392</c:v>
                </c:pt>
                <c:pt idx="224">
                  <c:v>0.64267857142857143</c:v>
                </c:pt>
                <c:pt idx="225">
                  <c:v>0.73204081632653062</c:v>
                </c:pt>
                <c:pt idx="226">
                  <c:v>0.64709183673469384</c:v>
                </c:pt>
                <c:pt idx="227">
                  <c:v>0.78727040816326532</c:v>
                </c:pt>
                <c:pt idx="228">
                  <c:v>0.772844387755102</c:v>
                </c:pt>
                <c:pt idx="229">
                  <c:v>0.55372448979591837</c:v>
                </c:pt>
                <c:pt idx="230">
                  <c:v>0.79294642857142861</c:v>
                </c:pt>
                <c:pt idx="231">
                  <c:v>0.81886479591836736</c:v>
                </c:pt>
                <c:pt idx="232">
                  <c:v>0.80653061224489797</c:v>
                </c:pt>
                <c:pt idx="233">
                  <c:v>0.34593112244897961</c:v>
                </c:pt>
                <c:pt idx="234">
                  <c:v>0.65719387755102043</c:v>
                </c:pt>
                <c:pt idx="235">
                  <c:v>0.77614795918367352</c:v>
                </c:pt>
                <c:pt idx="236">
                  <c:v>0.64715561224489793</c:v>
                </c:pt>
                <c:pt idx="237">
                  <c:v>0.41387755102040813</c:v>
                </c:pt>
                <c:pt idx="238">
                  <c:v>0.64896683673469391</c:v>
                </c:pt>
                <c:pt idx="239">
                  <c:v>0.63456632653061229</c:v>
                </c:pt>
                <c:pt idx="240">
                  <c:v>0.39604591836734693</c:v>
                </c:pt>
                <c:pt idx="241">
                  <c:v>0.65338010204081631</c:v>
                </c:pt>
                <c:pt idx="242">
                  <c:v>0.30715561224489796</c:v>
                </c:pt>
                <c:pt idx="243">
                  <c:v>0.47252551020408162</c:v>
                </c:pt>
                <c:pt idx="244">
                  <c:v>0.55463010204081631</c:v>
                </c:pt>
                <c:pt idx="245">
                  <c:v>0.42584183673469389</c:v>
                </c:pt>
                <c:pt idx="246">
                  <c:v>0.40336734693877552</c:v>
                </c:pt>
                <c:pt idx="247">
                  <c:v>0.78799744897959179</c:v>
                </c:pt>
                <c:pt idx="248">
                  <c:v>0.57354591836734692</c:v>
                </c:pt>
                <c:pt idx="249">
                  <c:v>0.45969387755102042</c:v>
                </c:pt>
                <c:pt idx="250">
                  <c:v>0.55894132653061224</c:v>
                </c:pt>
                <c:pt idx="251">
                  <c:v>0.70779336734693876</c:v>
                </c:pt>
                <c:pt idx="252">
                  <c:v>0.53414540816326528</c:v>
                </c:pt>
                <c:pt idx="253">
                  <c:v>0.77603316326530614</c:v>
                </c:pt>
                <c:pt idx="254">
                  <c:v>0.68534438775510209</c:v>
                </c:pt>
                <c:pt idx="255">
                  <c:v>0.65584183673469387</c:v>
                </c:pt>
                <c:pt idx="256">
                  <c:v>0.54956632653061221</c:v>
                </c:pt>
                <c:pt idx="257">
                  <c:v>0.50829081632653061</c:v>
                </c:pt>
                <c:pt idx="258">
                  <c:v>0.66355867346938779</c:v>
                </c:pt>
                <c:pt idx="259">
                  <c:v>0.66812499999999997</c:v>
                </c:pt>
                <c:pt idx="260">
                  <c:v>0.60750000000000004</c:v>
                </c:pt>
                <c:pt idx="261">
                  <c:v>0.64974489795918366</c:v>
                </c:pt>
                <c:pt idx="262">
                  <c:v>0.56105867346938776</c:v>
                </c:pt>
                <c:pt idx="263">
                  <c:v>0.64716836734693872</c:v>
                </c:pt>
                <c:pt idx="264">
                  <c:v>0.51766581632653064</c:v>
                </c:pt>
                <c:pt idx="265">
                  <c:v>0.55854591836734691</c:v>
                </c:pt>
                <c:pt idx="266">
                  <c:v>0.77784438775510201</c:v>
                </c:pt>
                <c:pt idx="267">
                  <c:v>0.68378826530612247</c:v>
                </c:pt>
                <c:pt idx="268">
                  <c:v>0.64141581632653066</c:v>
                </c:pt>
                <c:pt idx="269">
                  <c:v>0.65117346938775511</c:v>
                </c:pt>
                <c:pt idx="270">
                  <c:v>0.63647959183673475</c:v>
                </c:pt>
                <c:pt idx="271">
                  <c:v>0.66147959183673466</c:v>
                </c:pt>
                <c:pt idx="272">
                  <c:v>0.68468112244897961</c:v>
                </c:pt>
                <c:pt idx="273">
                  <c:v>0.6473214285714286</c:v>
                </c:pt>
                <c:pt idx="274">
                  <c:v>0.91164540816326534</c:v>
                </c:pt>
                <c:pt idx="275">
                  <c:v>0.77784438775510201</c:v>
                </c:pt>
                <c:pt idx="276">
                  <c:v>0.6941709183673469</c:v>
                </c:pt>
                <c:pt idx="277">
                  <c:v>0.59247448979591832</c:v>
                </c:pt>
                <c:pt idx="278">
                  <c:v>0.45956632653061225</c:v>
                </c:pt>
                <c:pt idx="279">
                  <c:v>0.41827806122448979</c:v>
                </c:pt>
                <c:pt idx="280">
                  <c:v>0.51961734693877548</c:v>
                </c:pt>
                <c:pt idx="281">
                  <c:v>0.65221938775510202</c:v>
                </c:pt>
                <c:pt idx="282">
                  <c:v>0.80234693877551022</c:v>
                </c:pt>
                <c:pt idx="283">
                  <c:v>0.64474489795918366</c:v>
                </c:pt>
                <c:pt idx="284">
                  <c:v>0.71860969387755103</c:v>
                </c:pt>
                <c:pt idx="285">
                  <c:v>0.63765306122448984</c:v>
                </c:pt>
                <c:pt idx="286">
                  <c:v>0.5279081632653061</c:v>
                </c:pt>
                <c:pt idx="287">
                  <c:v>0.48207908163265306</c:v>
                </c:pt>
                <c:pt idx="288">
                  <c:v>0.31077806122448981</c:v>
                </c:pt>
                <c:pt idx="289">
                  <c:v>0.54445153061224494</c:v>
                </c:pt>
                <c:pt idx="290">
                  <c:v>0.65414540816326527</c:v>
                </c:pt>
                <c:pt idx="291">
                  <c:v>0.37691326530612246</c:v>
                </c:pt>
                <c:pt idx="292">
                  <c:v>0.4212755102040816</c:v>
                </c:pt>
                <c:pt idx="293">
                  <c:v>0.77531887755102047</c:v>
                </c:pt>
                <c:pt idx="294">
                  <c:v>0.45776785714285717</c:v>
                </c:pt>
              </c:numCache>
            </c:numRef>
          </c:val>
          <c:smooth val="0"/>
          <c:extLst>
            <c:ext xmlns:c16="http://schemas.microsoft.com/office/drawing/2014/chart" uri="{C3380CC4-5D6E-409C-BE32-E72D297353CC}">
              <c16:uniqueId val="{00000000-C87F-8944-9022-22A520C74C11}"/>
            </c:ext>
          </c:extLst>
        </c:ser>
        <c:dLbls>
          <c:showLegendKey val="0"/>
          <c:showVal val="0"/>
          <c:showCatName val="0"/>
          <c:showSerName val="0"/>
          <c:showPercent val="0"/>
          <c:showBubbleSize val="0"/>
        </c:dLbls>
        <c:smooth val="0"/>
        <c:axId val="1805340160"/>
        <c:axId val="1805343968"/>
      </c:lineChart>
      <c:catAx>
        <c:axId val="180534016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3968"/>
        <c:crosses val="autoZero"/>
        <c:auto val="1"/>
        <c:lblAlgn val="ctr"/>
        <c:lblOffset val="100"/>
        <c:noMultiLvlLbl val="0"/>
      </c:catAx>
      <c:valAx>
        <c:axId val="1805343968"/>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0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Freq'!$FF$1</c:f>
              <c:strCache>
                <c:ptCount val="1"/>
                <c:pt idx="0">
                  <c:v>Med5</c:v>
                </c:pt>
              </c:strCache>
            </c:strRef>
          </c:tx>
          <c:spPr>
            <a:ln w="28575" cap="rnd">
              <a:solidFill>
                <a:schemeClr val="accent1"/>
              </a:solidFill>
              <a:round/>
            </a:ln>
            <a:effectLst/>
          </c:spPr>
          <c:marker>
            <c:symbol val="none"/>
          </c:marker>
          <c:val>
            <c:numRef>
              <c:f>'Cálculos e Freq'!$FF$2:$FF$296</c:f>
              <c:numCache>
                <c:formatCode>0.000</c:formatCode>
                <c:ptCount val="295"/>
                <c:pt idx="0">
                  <c:v>0.35</c:v>
                </c:pt>
                <c:pt idx="1">
                  <c:v>0.45</c:v>
                </c:pt>
                <c:pt idx="2">
                  <c:v>0.1</c:v>
                </c:pt>
                <c:pt idx="3">
                  <c:v>0</c:v>
                </c:pt>
                <c:pt idx="4">
                  <c:v>0.45</c:v>
                </c:pt>
                <c:pt idx="5">
                  <c:v>0.05</c:v>
                </c:pt>
                <c:pt idx="6">
                  <c:v>0.15</c:v>
                </c:pt>
                <c:pt idx="7">
                  <c:v>0.1</c:v>
                </c:pt>
                <c:pt idx="8">
                  <c:v>0.4</c:v>
                </c:pt>
                <c:pt idx="9">
                  <c:v>0.35</c:v>
                </c:pt>
                <c:pt idx="10">
                  <c:v>0.65</c:v>
                </c:pt>
                <c:pt idx="11">
                  <c:v>0.2</c:v>
                </c:pt>
                <c:pt idx="12">
                  <c:v>0.3</c:v>
                </c:pt>
                <c:pt idx="13">
                  <c:v>0.3</c:v>
                </c:pt>
                <c:pt idx="14">
                  <c:v>0.2</c:v>
                </c:pt>
                <c:pt idx="15">
                  <c:v>0.35</c:v>
                </c:pt>
                <c:pt idx="16">
                  <c:v>0.05</c:v>
                </c:pt>
                <c:pt idx="17">
                  <c:v>0.35</c:v>
                </c:pt>
                <c:pt idx="18">
                  <c:v>0.7</c:v>
                </c:pt>
                <c:pt idx="19">
                  <c:v>0.3</c:v>
                </c:pt>
                <c:pt idx="20">
                  <c:v>0.25</c:v>
                </c:pt>
                <c:pt idx="21">
                  <c:v>0</c:v>
                </c:pt>
                <c:pt idx="22">
                  <c:v>0.2</c:v>
                </c:pt>
                <c:pt idx="23">
                  <c:v>0.15</c:v>
                </c:pt>
                <c:pt idx="24">
                  <c:v>0.4</c:v>
                </c:pt>
                <c:pt idx="25">
                  <c:v>0.15</c:v>
                </c:pt>
                <c:pt idx="26">
                  <c:v>0.3</c:v>
                </c:pt>
                <c:pt idx="27">
                  <c:v>0.6</c:v>
                </c:pt>
                <c:pt idx="28">
                  <c:v>0.1</c:v>
                </c:pt>
                <c:pt idx="29">
                  <c:v>0.4</c:v>
                </c:pt>
                <c:pt idx="30">
                  <c:v>0.25</c:v>
                </c:pt>
                <c:pt idx="31">
                  <c:v>0.35</c:v>
                </c:pt>
                <c:pt idx="32">
                  <c:v>0.3</c:v>
                </c:pt>
                <c:pt idx="33">
                  <c:v>0.55000000000000004</c:v>
                </c:pt>
                <c:pt idx="34">
                  <c:v>0.25</c:v>
                </c:pt>
                <c:pt idx="35">
                  <c:v>0.25</c:v>
                </c:pt>
                <c:pt idx="36">
                  <c:v>0.05</c:v>
                </c:pt>
                <c:pt idx="37">
                  <c:v>0.3</c:v>
                </c:pt>
                <c:pt idx="38">
                  <c:v>0.45</c:v>
                </c:pt>
                <c:pt idx="39">
                  <c:v>0.45</c:v>
                </c:pt>
                <c:pt idx="40">
                  <c:v>0.35</c:v>
                </c:pt>
                <c:pt idx="41">
                  <c:v>0.2</c:v>
                </c:pt>
                <c:pt idx="42">
                  <c:v>0.15</c:v>
                </c:pt>
                <c:pt idx="43">
                  <c:v>0.5</c:v>
                </c:pt>
                <c:pt idx="44">
                  <c:v>0.55000000000000004</c:v>
                </c:pt>
                <c:pt idx="45">
                  <c:v>0.2</c:v>
                </c:pt>
                <c:pt idx="46">
                  <c:v>0.5</c:v>
                </c:pt>
                <c:pt idx="47">
                  <c:v>0.15</c:v>
                </c:pt>
                <c:pt idx="48">
                  <c:v>0.4</c:v>
                </c:pt>
                <c:pt idx="49">
                  <c:v>0.45</c:v>
                </c:pt>
                <c:pt idx="50">
                  <c:v>0.7</c:v>
                </c:pt>
                <c:pt idx="51">
                  <c:v>0.2</c:v>
                </c:pt>
                <c:pt idx="52">
                  <c:v>0.4</c:v>
                </c:pt>
                <c:pt idx="53">
                  <c:v>0.45</c:v>
                </c:pt>
                <c:pt idx="54">
                  <c:v>0.25</c:v>
                </c:pt>
                <c:pt idx="55">
                  <c:v>0.3</c:v>
                </c:pt>
                <c:pt idx="56">
                  <c:v>0.25</c:v>
                </c:pt>
                <c:pt idx="57">
                  <c:v>0.25</c:v>
                </c:pt>
                <c:pt idx="58">
                  <c:v>0.45</c:v>
                </c:pt>
                <c:pt idx="59">
                  <c:v>0.4</c:v>
                </c:pt>
                <c:pt idx="60">
                  <c:v>0.35</c:v>
                </c:pt>
                <c:pt idx="61">
                  <c:v>0.25</c:v>
                </c:pt>
                <c:pt idx="62">
                  <c:v>0.2</c:v>
                </c:pt>
                <c:pt idx="63">
                  <c:v>0.3</c:v>
                </c:pt>
                <c:pt idx="64">
                  <c:v>0.1</c:v>
                </c:pt>
                <c:pt idx="65">
                  <c:v>0.45</c:v>
                </c:pt>
                <c:pt idx="66">
                  <c:v>0.3</c:v>
                </c:pt>
                <c:pt idx="67">
                  <c:v>0.1</c:v>
                </c:pt>
                <c:pt idx="68">
                  <c:v>0.7</c:v>
                </c:pt>
                <c:pt idx="69">
                  <c:v>0.15</c:v>
                </c:pt>
                <c:pt idx="70">
                  <c:v>0.35</c:v>
                </c:pt>
                <c:pt idx="71">
                  <c:v>0.3</c:v>
                </c:pt>
                <c:pt idx="72">
                  <c:v>0.35</c:v>
                </c:pt>
                <c:pt idx="73">
                  <c:v>0</c:v>
                </c:pt>
                <c:pt idx="74">
                  <c:v>0.35</c:v>
                </c:pt>
                <c:pt idx="75">
                  <c:v>0.3</c:v>
                </c:pt>
                <c:pt idx="76">
                  <c:v>0.6</c:v>
                </c:pt>
                <c:pt idx="77">
                  <c:v>0.45</c:v>
                </c:pt>
                <c:pt idx="78">
                  <c:v>0.1</c:v>
                </c:pt>
                <c:pt idx="79">
                  <c:v>0.35</c:v>
                </c:pt>
                <c:pt idx="80">
                  <c:v>0.2</c:v>
                </c:pt>
                <c:pt idx="81">
                  <c:v>0.35</c:v>
                </c:pt>
                <c:pt idx="82">
                  <c:v>0.1</c:v>
                </c:pt>
                <c:pt idx="83">
                  <c:v>0.1</c:v>
                </c:pt>
                <c:pt idx="84">
                  <c:v>0.4</c:v>
                </c:pt>
                <c:pt idx="85">
                  <c:v>0.1</c:v>
                </c:pt>
                <c:pt idx="86">
                  <c:v>0.1</c:v>
                </c:pt>
                <c:pt idx="87">
                  <c:v>0.3</c:v>
                </c:pt>
                <c:pt idx="88">
                  <c:v>0.35</c:v>
                </c:pt>
                <c:pt idx="89">
                  <c:v>0.75</c:v>
                </c:pt>
                <c:pt idx="90">
                  <c:v>0.05</c:v>
                </c:pt>
                <c:pt idx="91">
                  <c:v>0.35</c:v>
                </c:pt>
                <c:pt idx="92">
                  <c:v>0.4</c:v>
                </c:pt>
                <c:pt idx="93">
                  <c:v>0.2</c:v>
                </c:pt>
                <c:pt idx="94">
                  <c:v>0.3</c:v>
                </c:pt>
                <c:pt idx="95">
                  <c:v>0.3</c:v>
                </c:pt>
                <c:pt idx="96">
                  <c:v>0.1</c:v>
                </c:pt>
                <c:pt idx="97">
                  <c:v>0.25</c:v>
                </c:pt>
                <c:pt idx="98">
                  <c:v>0.4</c:v>
                </c:pt>
                <c:pt idx="99">
                  <c:v>0.15</c:v>
                </c:pt>
                <c:pt idx="100">
                  <c:v>0.4</c:v>
                </c:pt>
                <c:pt idx="101">
                  <c:v>0.15</c:v>
                </c:pt>
                <c:pt idx="102">
                  <c:v>0.05</c:v>
                </c:pt>
                <c:pt idx="103">
                  <c:v>0.45</c:v>
                </c:pt>
                <c:pt idx="104">
                  <c:v>0.3</c:v>
                </c:pt>
                <c:pt idx="105">
                  <c:v>0.05</c:v>
                </c:pt>
                <c:pt idx="106">
                  <c:v>0.55000000000000004</c:v>
                </c:pt>
                <c:pt idx="107">
                  <c:v>0.25</c:v>
                </c:pt>
                <c:pt idx="108">
                  <c:v>0.3</c:v>
                </c:pt>
                <c:pt idx="109">
                  <c:v>0.3</c:v>
                </c:pt>
                <c:pt idx="110">
                  <c:v>0.65</c:v>
                </c:pt>
                <c:pt idx="111">
                  <c:v>0.25</c:v>
                </c:pt>
                <c:pt idx="112">
                  <c:v>0.35</c:v>
                </c:pt>
                <c:pt idx="113">
                  <c:v>0.35</c:v>
                </c:pt>
                <c:pt idx="114">
                  <c:v>0.15</c:v>
                </c:pt>
                <c:pt idx="115">
                  <c:v>0.2</c:v>
                </c:pt>
                <c:pt idx="116">
                  <c:v>0.15</c:v>
                </c:pt>
                <c:pt idx="117">
                  <c:v>0.15</c:v>
                </c:pt>
                <c:pt idx="118">
                  <c:v>0.25</c:v>
                </c:pt>
                <c:pt idx="119">
                  <c:v>0.4</c:v>
                </c:pt>
                <c:pt idx="120">
                  <c:v>0.05</c:v>
                </c:pt>
                <c:pt idx="121">
                  <c:v>0.05</c:v>
                </c:pt>
                <c:pt idx="122">
                  <c:v>0.3</c:v>
                </c:pt>
                <c:pt idx="123">
                  <c:v>0.25</c:v>
                </c:pt>
                <c:pt idx="124">
                  <c:v>0</c:v>
                </c:pt>
                <c:pt idx="125">
                  <c:v>0.35</c:v>
                </c:pt>
                <c:pt idx="126">
                  <c:v>0.25</c:v>
                </c:pt>
                <c:pt idx="127">
                  <c:v>0.5</c:v>
                </c:pt>
                <c:pt idx="128">
                  <c:v>0.15</c:v>
                </c:pt>
                <c:pt idx="129">
                  <c:v>0.45</c:v>
                </c:pt>
                <c:pt idx="130">
                  <c:v>0.2</c:v>
                </c:pt>
                <c:pt idx="131">
                  <c:v>0.35</c:v>
                </c:pt>
                <c:pt idx="132">
                  <c:v>0.25</c:v>
                </c:pt>
                <c:pt idx="133">
                  <c:v>0.2</c:v>
                </c:pt>
                <c:pt idx="134">
                  <c:v>0.55000000000000004</c:v>
                </c:pt>
                <c:pt idx="135">
                  <c:v>0.45</c:v>
                </c:pt>
                <c:pt idx="136">
                  <c:v>0.25</c:v>
                </c:pt>
                <c:pt idx="137">
                  <c:v>0.6</c:v>
                </c:pt>
                <c:pt idx="138">
                  <c:v>0.5</c:v>
                </c:pt>
                <c:pt idx="139">
                  <c:v>0.2</c:v>
                </c:pt>
                <c:pt idx="140">
                  <c:v>0.2</c:v>
                </c:pt>
                <c:pt idx="141">
                  <c:v>0.2</c:v>
                </c:pt>
                <c:pt idx="142">
                  <c:v>0.6</c:v>
                </c:pt>
                <c:pt idx="143">
                  <c:v>0.4</c:v>
                </c:pt>
                <c:pt idx="144">
                  <c:v>0.4</c:v>
                </c:pt>
                <c:pt idx="145">
                  <c:v>0.25</c:v>
                </c:pt>
                <c:pt idx="146">
                  <c:v>0.2</c:v>
                </c:pt>
                <c:pt idx="147">
                  <c:v>0.4</c:v>
                </c:pt>
                <c:pt idx="148">
                  <c:v>0.1</c:v>
                </c:pt>
                <c:pt idx="149">
                  <c:v>0.45</c:v>
                </c:pt>
                <c:pt idx="150">
                  <c:v>0.3</c:v>
                </c:pt>
                <c:pt idx="151">
                  <c:v>0.1</c:v>
                </c:pt>
                <c:pt idx="152">
                  <c:v>0.3</c:v>
                </c:pt>
                <c:pt idx="153">
                  <c:v>0.5</c:v>
                </c:pt>
                <c:pt idx="154">
                  <c:v>0.65</c:v>
                </c:pt>
                <c:pt idx="155">
                  <c:v>0.55000000000000004</c:v>
                </c:pt>
                <c:pt idx="156">
                  <c:v>0.5</c:v>
                </c:pt>
                <c:pt idx="157">
                  <c:v>0.25</c:v>
                </c:pt>
                <c:pt idx="158">
                  <c:v>0.3</c:v>
                </c:pt>
                <c:pt idx="159">
                  <c:v>0.3</c:v>
                </c:pt>
                <c:pt idx="160">
                  <c:v>0.05</c:v>
                </c:pt>
                <c:pt idx="161">
                  <c:v>0.3</c:v>
                </c:pt>
                <c:pt idx="162">
                  <c:v>0.05</c:v>
                </c:pt>
                <c:pt idx="163">
                  <c:v>0.1</c:v>
                </c:pt>
                <c:pt idx="164">
                  <c:v>0.15</c:v>
                </c:pt>
                <c:pt idx="165">
                  <c:v>0.5</c:v>
                </c:pt>
                <c:pt idx="166">
                  <c:v>0.45</c:v>
                </c:pt>
                <c:pt idx="167">
                  <c:v>0.05</c:v>
                </c:pt>
                <c:pt idx="168">
                  <c:v>0.35</c:v>
                </c:pt>
                <c:pt idx="169">
                  <c:v>0.1</c:v>
                </c:pt>
                <c:pt idx="170">
                  <c:v>0.45</c:v>
                </c:pt>
                <c:pt idx="171">
                  <c:v>0.35</c:v>
                </c:pt>
                <c:pt idx="172">
                  <c:v>0.3</c:v>
                </c:pt>
                <c:pt idx="173">
                  <c:v>0.45</c:v>
                </c:pt>
                <c:pt idx="174">
                  <c:v>0.1</c:v>
                </c:pt>
                <c:pt idx="175">
                  <c:v>0.05</c:v>
                </c:pt>
                <c:pt idx="176">
                  <c:v>0.25</c:v>
                </c:pt>
                <c:pt idx="177">
                  <c:v>0.5</c:v>
                </c:pt>
                <c:pt idx="178">
                  <c:v>0.3</c:v>
                </c:pt>
                <c:pt idx="179">
                  <c:v>0.1</c:v>
                </c:pt>
                <c:pt idx="180">
                  <c:v>0.25</c:v>
                </c:pt>
                <c:pt idx="181">
                  <c:v>0.1</c:v>
                </c:pt>
                <c:pt idx="182">
                  <c:v>0.55000000000000004</c:v>
                </c:pt>
                <c:pt idx="183">
                  <c:v>0.25</c:v>
                </c:pt>
                <c:pt idx="184">
                  <c:v>0.45</c:v>
                </c:pt>
                <c:pt idx="185">
                  <c:v>0.55000000000000004</c:v>
                </c:pt>
                <c:pt idx="186">
                  <c:v>0.2</c:v>
                </c:pt>
                <c:pt idx="187">
                  <c:v>0.1</c:v>
                </c:pt>
                <c:pt idx="188">
                  <c:v>0.1</c:v>
                </c:pt>
                <c:pt idx="189">
                  <c:v>0.3</c:v>
                </c:pt>
                <c:pt idx="190">
                  <c:v>0.4</c:v>
                </c:pt>
                <c:pt idx="191">
                  <c:v>0.2</c:v>
                </c:pt>
                <c:pt idx="192">
                  <c:v>0.55000000000000004</c:v>
                </c:pt>
                <c:pt idx="193">
                  <c:v>0.25</c:v>
                </c:pt>
                <c:pt idx="194">
                  <c:v>0.4</c:v>
                </c:pt>
                <c:pt idx="195">
                  <c:v>0.05</c:v>
                </c:pt>
                <c:pt idx="196">
                  <c:v>0.25</c:v>
                </c:pt>
                <c:pt idx="197">
                  <c:v>0.3</c:v>
                </c:pt>
                <c:pt idx="198">
                  <c:v>0.35</c:v>
                </c:pt>
                <c:pt idx="199">
                  <c:v>0.25</c:v>
                </c:pt>
                <c:pt idx="200">
                  <c:v>0.35</c:v>
                </c:pt>
                <c:pt idx="201">
                  <c:v>0.35</c:v>
                </c:pt>
                <c:pt idx="202">
                  <c:v>0.2</c:v>
                </c:pt>
                <c:pt idx="203">
                  <c:v>0.25</c:v>
                </c:pt>
                <c:pt idx="204">
                  <c:v>0.5</c:v>
                </c:pt>
                <c:pt idx="205">
                  <c:v>0.05</c:v>
                </c:pt>
                <c:pt idx="206">
                  <c:v>0.4</c:v>
                </c:pt>
                <c:pt idx="207">
                  <c:v>0.15</c:v>
                </c:pt>
                <c:pt idx="208">
                  <c:v>0.45</c:v>
                </c:pt>
                <c:pt idx="209">
                  <c:v>0.25</c:v>
                </c:pt>
                <c:pt idx="210">
                  <c:v>0.35</c:v>
                </c:pt>
                <c:pt idx="211">
                  <c:v>0.3</c:v>
                </c:pt>
                <c:pt idx="212">
                  <c:v>0.5</c:v>
                </c:pt>
                <c:pt idx="213">
                  <c:v>0.35</c:v>
                </c:pt>
                <c:pt idx="214">
                  <c:v>0.2</c:v>
                </c:pt>
                <c:pt idx="215">
                  <c:v>0.25</c:v>
                </c:pt>
                <c:pt idx="216">
                  <c:v>0.35</c:v>
                </c:pt>
                <c:pt idx="217">
                  <c:v>0.4</c:v>
                </c:pt>
                <c:pt idx="218">
                  <c:v>0.2</c:v>
                </c:pt>
                <c:pt idx="219">
                  <c:v>0</c:v>
                </c:pt>
                <c:pt idx="220">
                  <c:v>0.35</c:v>
                </c:pt>
                <c:pt idx="221">
                  <c:v>0.1</c:v>
                </c:pt>
                <c:pt idx="222">
                  <c:v>0.3</c:v>
                </c:pt>
                <c:pt idx="223">
                  <c:v>0.15</c:v>
                </c:pt>
                <c:pt idx="224">
                  <c:v>0.15</c:v>
                </c:pt>
                <c:pt idx="225">
                  <c:v>0.15</c:v>
                </c:pt>
                <c:pt idx="226">
                  <c:v>0.15</c:v>
                </c:pt>
                <c:pt idx="227">
                  <c:v>0.3</c:v>
                </c:pt>
                <c:pt idx="228">
                  <c:v>0.15</c:v>
                </c:pt>
                <c:pt idx="229">
                  <c:v>0.4</c:v>
                </c:pt>
                <c:pt idx="230">
                  <c:v>0.35</c:v>
                </c:pt>
                <c:pt idx="231">
                  <c:v>0.3</c:v>
                </c:pt>
                <c:pt idx="232">
                  <c:v>0.4</c:v>
                </c:pt>
                <c:pt idx="233">
                  <c:v>0.35</c:v>
                </c:pt>
                <c:pt idx="234">
                  <c:v>0.4</c:v>
                </c:pt>
                <c:pt idx="235">
                  <c:v>0</c:v>
                </c:pt>
                <c:pt idx="236">
                  <c:v>0.4</c:v>
                </c:pt>
                <c:pt idx="237">
                  <c:v>0.3</c:v>
                </c:pt>
                <c:pt idx="238">
                  <c:v>0.4</c:v>
                </c:pt>
                <c:pt idx="239">
                  <c:v>0.15</c:v>
                </c:pt>
                <c:pt idx="240">
                  <c:v>0.3</c:v>
                </c:pt>
                <c:pt idx="241">
                  <c:v>0.4</c:v>
                </c:pt>
                <c:pt idx="242">
                  <c:v>0.1</c:v>
                </c:pt>
                <c:pt idx="243">
                  <c:v>0.45</c:v>
                </c:pt>
                <c:pt idx="244">
                  <c:v>0.45</c:v>
                </c:pt>
                <c:pt idx="245">
                  <c:v>0.25</c:v>
                </c:pt>
                <c:pt idx="246">
                  <c:v>0.1</c:v>
                </c:pt>
                <c:pt idx="247">
                  <c:v>0.15</c:v>
                </c:pt>
                <c:pt idx="248">
                  <c:v>0.4</c:v>
                </c:pt>
                <c:pt idx="249">
                  <c:v>0.4</c:v>
                </c:pt>
                <c:pt idx="250">
                  <c:v>0.15</c:v>
                </c:pt>
                <c:pt idx="251">
                  <c:v>0.35</c:v>
                </c:pt>
                <c:pt idx="252">
                  <c:v>0.2</c:v>
                </c:pt>
                <c:pt idx="253">
                  <c:v>0.25</c:v>
                </c:pt>
                <c:pt idx="254">
                  <c:v>0.25</c:v>
                </c:pt>
                <c:pt idx="255">
                  <c:v>0.3</c:v>
                </c:pt>
                <c:pt idx="256">
                  <c:v>0.45</c:v>
                </c:pt>
                <c:pt idx="257">
                  <c:v>0.25</c:v>
                </c:pt>
                <c:pt idx="258">
                  <c:v>0.1</c:v>
                </c:pt>
                <c:pt idx="259">
                  <c:v>0.3</c:v>
                </c:pt>
                <c:pt idx="260">
                  <c:v>0.35</c:v>
                </c:pt>
                <c:pt idx="261">
                  <c:v>0.25</c:v>
                </c:pt>
                <c:pt idx="262">
                  <c:v>0.5</c:v>
                </c:pt>
                <c:pt idx="263">
                  <c:v>0.5</c:v>
                </c:pt>
                <c:pt idx="264">
                  <c:v>0.3</c:v>
                </c:pt>
                <c:pt idx="265">
                  <c:v>0.4</c:v>
                </c:pt>
                <c:pt idx="266">
                  <c:v>0.45</c:v>
                </c:pt>
                <c:pt idx="267">
                  <c:v>0.25</c:v>
                </c:pt>
                <c:pt idx="268">
                  <c:v>0.45</c:v>
                </c:pt>
                <c:pt idx="269">
                  <c:v>0.15</c:v>
                </c:pt>
                <c:pt idx="270">
                  <c:v>0.2</c:v>
                </c:pt>
                <c:pt idx="271">
                  <c:v>0.55000000000000004</c:v>
                </c:pt>
                <c:pt idx="272">
                  <c:v>0.4</c:v>
                </c:pt>
                <c:pt idx="273">
                  <c:v>0.25</c:v>
                </c:pt>
                <c:pt idx="274">
                  <c:v>0.25</c:v>
                </c:pt>
                <c:pt idx="275">
                  <c:v>0.35</c:v>
                </c:pt>
                <c:pt idx="276">
                  <c:v>0.55000000000000004</c:v>
                </c:pt>
                <c:pt idx="277">
                  <c:v>0.6</c:v>
                </c:pt>
                <c:pt idx="278">
                  <c:v>0.35</c:v>
                </c:pt>
                <c:pt idx="279">
                  <c:v>0.1</c:v>
                </c:pt>
                <c:pt idx="280">
                  <c:v>0.15</c:v>
                </c:pt>
                <c:pt idx="281">
                  <c:v>0.3</c:v>
                </c:pt>
                <c:pt idx="282">
                  <c:v>0.1</c:v>
                </c:pt>
                <c:pt idx="283">
                  <c:v>0.3</c:v>
                </c:pt>
                <c:pt idx="284">
                  <c:v>0.05</c:v>
                </c:pt>
                <c:pt idx="285">
                  <c:v>0.35</c:v>
                </c:pt>
                <c:pt idx="286">
                  <c:v>0.5</c:v>
                </c:pt>
                <c:pt idx="287">
                  <c:v>0.15</c:v>
                </c:pt>
                <c:pt idx="288">
                  <c:v>0.35</c:v>
                </c:pt>
                <c:pt idx="289">
                  <c:v>0.45</c:v>
                </c:pt>
                <c:pt idx="290">
                  <c:v>0.1</c:v>
                </c:pt>
                <c:pt idx="291">
                  <c:v>0.4</c:v>
                </c:pt>
                <c:pt idx="292">
                  <c:v>0.4</c:v>
                </c:pt>
                <c:pt idx="293">
                  <c:v>0.75</c:v>
                </c:pt>
                <c:pt idx="294">
                  <c:v>0.15</c:v>
                </c:pt>
              </c:numCache>
            </c:numRef>
          </c:val>
          <c:smooth val="0"/>
          <c:extLst>
            <c:ext xmlns:c16="http://schemas.microsoft.com/office/drawing/2014/chart" uri="{C3380CC4-5D6E-409C-BE32-E72D297353CC}">
              <c16:uniqueId val="{00000000-5E27-1041-85BD-70C055B1333A}"/>
            </c:ext>
          </c:extLst>
        </c:ser>
        <c:dLbls>
          <c:showLegendKey val="0"/>
          <c:showVal val="0"/>
          <c:showCatName val="0"/>
          <c:showSerName val="0"/>
          <c:showPercent val="0"/>
          <c:showBubbleSize val="0"/>
        </c:dLbls>
        <c:smooth val="0"/>
        <c:axId val="1805348320"/>
        <c:axId val="1805336896"/>
      </c:lineChart>
      <c:catAx>
        <c:axId val="180534832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36896"/>
        <c:crosses val="autoZero"/>
        <c:auto val="1"/>
        <c:lblAlgn val="ctr"/>
        <c:lblOffset val="100"/>
        <c:noMultiLvlLbl val="0"/>
      </c:catAx>
      <c:valAx>
        <c:axId val="180533689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832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Freq'!$FX$1</c:f>
              <c:strCache>
                <c:ptCount val="1"/>
                <c:pt idx="0">
                  <c:v>Med6</c:v>
                </c:pt>
              </c:strCache>
            </c:strRef>
          </c:tx>
          <c:spPr>
            <a:ln w="28575" cap="rnd">
              <a:solidFill>
                <a:schemeClr val="accent1"/>
              </a:solidFill>
              <a:round/>
            </a:ln>
            <a:effectLst/>
          </c:spPr>
          <c:marker>
            <c:symbol val="none"/>
          </c:marker>
          <c:val>
            <c:numRef>
              <c:f>'Cálculos e Freq'!$FX$2:$FX$296</c:f>
              <c:numCache>
                <c:formatCode>0.000</c:formatCode>
                <c:ptCount val="295"/>
                <c:pt idx="0">
                  <c:v>0.20833333333333331</c:v>
                </c:pt>
                <c:pt idx="1">
                  <c:v>0.66666666666666663</c:v>
                </c:pt>
                <c:pt idx="2">
                  <c:v>0.45833333333333331</c:v>
                </c:pt>
                <c:pt idx="3">
                  <c:v>0.14583333333333331</c:v>
                </c:pt>
                <c:pt idx="4">
                  <c:v>0.20833333333333331</c:v>
                </c:pt>
                <c:pt idx="5">
                  <c:v>0.41666666666666663</c:v>
                </c:pt>
                <c:pt idx="6">
                  <c:v>0.20833333333333331</c:v>
                </c:pt>
                <c:pt idx="7">
                  <c:v>0.14583333333333331</c:v>
                </c:pt>
                <c:pt idx="8">
                  <c:v>0.45833333333333331</c:v>
                </c:pt>
                <c:pt idx="9">
                  <c:v>8.3333333333333329E-2</c:v>
                </c:pt>
                <c:pt idx="10">
                  <c:v>0.33333333333333331</c:v>
                </c:pt>
                <c:pt idx="11">
                  <c:v>0.35416666666666663</c:v>
                </c:pt>
                <c:pt idx="12">
                  <c:v>0.54166666666666663</c:v>
                </c:pt>
                <c:pt idx="13">
                  <c:v>0.29166666666666663</c:v>
                </c:pt>
                <c:pt idx="14">
                  <c:v>0.14583333333333331</c:v>
                </c:pt>
                <c:pt idx="15">
                  <c:v>0.39583333333333331</c:v>
                </c:pt>
                <c:pt idx="16">
                  <c:v>0.27083333333333331</c:v>
                </c:pt>
                <c:pt idx="17">
                  <c:v>0.58333333333333326</c:v>
                </c:pt>
                <c:pt idx="18">
                  <c:v>0.77083333333333326</c:v>
                </c:pt>
                <c:pt idx="19">
                  <c:v>0.35416666666666663</c:v>
                </c:pt>
                <c:pt idx="20">
                  <c:v>8.3333333333333329E-2</c:v>
                </c:pt>
                <c:pt idx="21">
                  <c:v>0.22916666666666666</c:v>
                </c:pt>
                <c:pt idx="22">
                  <c:v>0.14583333333333331</c:v>
                </c:pt>
                <c:pt idx="23">
                  <c:v>0.20833333333333331</c:v>
                </c:pt>
                <c:pt idx="24">
                  <c:v>0.14583333333333331</c:v>
                </c:pt>
                <c:pt idx="25">
                  <c:v>0.39583333333333331</c:v>
                </c:pt>
                <c:pt idx="26">
                  <c:v>0.33333333333333331</c:v>
                </c:pt>
                <c:pt idx="27">
                  <c:v>0.625</c:v>
                </c:pt>
                <c:pt idx="28">
                  <c:v>0.39583333333333331</c:v>
                </c:pt>
                <c:pt idx="29">
                  <c:v>0.45833333333333331</c:v>
                </c:pt>
                <c:pt idx="30">
                  <c:v>0.625</c:v>
                </c:pt>
                <c:pt idx="31">
                  <c:v>0.35416666666666663</c:v>
                </c:pt>
                <c:pt idx="32">
                  <c:v>8.3333333333333329E-2</c:v>
                </c:pt>
                <c:pt idx="33">
                  <c:v>0.39583333333333331</c:v>
                </c:pt>
                <c:pt idx="34">
                  <c:v>0.35416666666666663</c:v>
                </c:pt>
                <c:pt idx="35">
                  <c:v>0.41666666666666663</c:v>
                </c:pt>
                <c:pt idx="36">
                  <c:v>0.27083333333333331</c:v>
                </c:pt>
                <c:pt idx="37">
                  <c:v>0.75</c:v>
                </c:pt>
                <c:pt idx="38">
                  <c:v>0.75</c:v>
                </c:pt>
                <c:pt idx="39">
                  <c:v>0.41666666666666663</c:v>
                </c:pt>
                <c:pt idx="40">
                  <c:v>0.29166666666666663</c:v>
                </c:pt>
                <c:pt idx="41">
                  <c:v>0.29166666666666663</c:v>
                </c:pt>
                <c:pt idx="42">
                  <c:v>0.14583333333333331</c:v>
                </c:pt>
                <c:pt idx="43">
                  <c:v>0.66666666666666663</c:v>
                </c:pt>
                <c:pt idx="44">
                  <c:v>0.375</c:v>
                </c:pt>
                <c:pt idx="45">
                  <c:v>0.20833333333333331</c:v>
                </c:pt>
                <c:pt idx="46">
                  <c:v>0.5</c:v>
                </c:pt>
                <c:pt idx="47">
                  <c:v>0.14583333333333331</c:v>
                </c:pt>
                <c:pt idx="48">
                  <c:v>0.35416666666666663</c:v>
                </c:pt>
                <c:pt idx="49">
                  <c:v>0.6875</c:v>
                </c:pt>
                <c:pt idx="50">
                  <c:v>0.83333333333333326</c:v>
                </c:pt>
                <c:pt idx="51">
                  <c:v>0.47916666666666663</c:v>
                </c:pt>
                <c:pt idx="52">
                  <c:v>0.41666666666666663</c:v>
                </c:pt>
                <c:pt idx="53">
                  <c:v>0.77083333333333326</c:v>
                </c:pt>
                <c:pt idx="54">
                  <c:v>0.27083333333333331</c:v>
                </c:pt>
                <c:pt idx="55">
                  <c:v>0.47916666666666663</c:v>
                </c:pt>
                <c:pt idx="56">
                  <c:v>0.52083333333333326</c:v>
                </c:pt>
                <c:pt idx="57">
                  <c:v>0.70833333333333326</c:v>
                </c:pt>
                <c:pt idx="58">
                  <c:v>0.45833333333333331</c:v>
                </c:pt>
                <c:pt idx="59">
                  <c:v>0.83333333333333326</c:v>
                </c:pt>
                <c:pt idx="60">
                  <c:v>0.29166666666666663</c:v>
                </c:pt>
                <c:pt idx="61">
                  <c:v>0.33333333333333331</c:v>
                </c:pt>
                <c:pt idx="62">
                  <c:v>0.52083333333333326</c:v>
                </c:pt>
                <c:pt idx="63">
                  <c:v>0.33333333333333331</c:v>
                </c:pt>
                <c:pt idx="64">
                  <c:v>0.41666666666666663</c:v>
                </c:pt>
                <c:pt idx="65">
                  <c:v>0.22916666666666666</c:v>
                </c:pt>
                <c:pt idx="66">
                  <c:v>0.41666666666666663</c:v>
                </c:pt>
                <c:pt idx="67">
                  <c:v>0.35416666666666663</c:v>
                </c:pt>
                <c:pt idx="68">
                  <c:v>0.83333333333333326</c:v>
                </c:pt>
                <c:pt idx="69">
                  <c:v>0.52083333333333326</c:v>
                </c:pt>
                <c:pt idx="70">
                  <c:v>0.77083333333333326</c:v>
                </c:pt>
                <c:pt idx="71">
                  <c:v>0.14583333333333331</c:v>
                </c:pt>
                <c:pt idx="72">
                  <c:v>0.27083333333333331</c:v>
                </c:pt>
                <c:pt idx="73">
                  <c:v>0.22916666666666666</c:v>
                </c:pt>
                <c:pt idx="74">
                  <c:v>0.70833333333333326</c:v>
                </c:pt>
                <c:pt idx="75">
                  <c:v>0.45833333333333331</c:v>
                </c:pt>
                <c:pt idx="76">
                  <c:v>0.75</c:v>
                </c:pt>
                <c:pt idx="77">
                  <c:v>0.39583333333333331</c:v>
                </c:pt>
                <c:pt idx="78">
                  <c:v>0.29166666666666663</c:v>
                </c:pt>
                <c:pt idx="79">
                  <c:v>0.70833333333333326</c:v>
                </c:pt>
                <c:pt idx="80">
                  <c:v>0.35416666666666663</c:v>
                </c:pt>
                <c:pt idx="81">
                  <c:v>0.58333333333333326</c:v>
                </c:pt>
                <c:pt idx="82">
                  <c:v>0.14583333333333331</c:v>
                </c:pt>
                <c:pt idx="83">
                  <c:v>8.3333333333333329E-2</c:v>
                </c:pt>
                <c:pt idx="84">
                  <c:v>0.5</c:v>
                </c:pt>
                <c:pt idx="85">
                  <c:v>0.20833333333333331</c:v>
                </c:pt>
                <c:pt idx="86">
                  <c:v>0.33333333333333331</c:v>
                </c:pt>
                <c:pt idx="87">
                  <c:v>0.33333333333333331</c:v>
                </c:pt>
                <c:pt idx="88">
                  <c:v>0.27083333333333331</c:v>
                </c:pt>
                <c:pt idx="89">
                  <c:v>0.75</c:v>
                </c:pt>
                <c:pt idx="90">
                  <c:v>0.14583333333333331</c:v>
                </c:pt>
                <c:pt idx="91">
                  <c:v>0.39583333333333331</c:v>
                </c:pt>
                <c:pt idx="92">
                  <c:v>0.52083333333333326</c:v>
                </c:pt>
                <c:pt idx="93">
                  <c:v>0.35416666666666663</c:v>
                </c:pt>
                <c:pt idx="94">
                  <c:v>0.35416666666666663</c:v>
                </c:pt>
                <c:pt idx="95">
                  <c:v>0.39583333333333331</c:v>
                </c:pt>
                <c:pt idx="96">
                  <c:v>0.52083333333333326</c:v>
                </c:pt>
                <c:pt idx="97">
                  <c:v>0.6875</c:v>
                </c:pt>
                <c:pt idx="98">
                  <c:v>0.41666666666666663</c:v>
                </c:pt>
                <c:pt idx="99">
                  <c:v>0.20833333333333331</c:v>
                </c:pt>
                <c:pt idx="100">
                  <c:v>0.41666666666666663</c:v>
                </c:pt>
                <c:pt idx="101">
                  <c:v>0.39583333333333331</c:v>
                </c:pt>
                <c:pt idx="102">
                  <c:v>0.33333333333333331</c:v>
                </c:pt>
                <c:pt idx="103">
                  <c:v>0.64583333333333326</c:v>
                </c:pt>
                <c:pt idx="104">
                  <c:v>0.20833333333333331</c:v>
                </c:pt>
                <c:pt idx="105">
                  <c:v>0.41666666666666663</c:v>
                </c:pt>
                <c:pt idx="106">
                  <c:v>0.52083333333333326</c:v>
                </c:pt>
                <c:pt idx="107">
                  <c:v>0.20833333333333331</c:v>
                </c:pt>
                <c:pt idx="108">
                  <c:v>0.14583333333333331</c:v>
                </c:pt>
                <c:pt idx="109">
                  <c:v>0.39583333333333331</c:v>
                </c:pt>
                <c:pt idx="110">
                  <c:v>0.64583333333333326</c:v>
                </c:pt>
                <c:pt idx="111">
                  <c:v>0.45833333333333331</c:v>
                </c:pt>
                <c:pt idx="112">
                  <c:v>0.47916666666666663</c:v>
                </c:pt>
                <c:pt idx="113">
                  <c:v>0.70833333333333326</c:v>
                </c:pt>
                <c:pt idx="114">
                  <c:v>0.27083333333333331</c:v>
                </c:pt>
                <c:pt idx="115">
                  <c:v>0.5625</c:v>
                </c:pt>
                <c:pt idx="116">
                  <c:v>0.14583333333333331</c:v>
                </c:pt>
                <c:pt idx="117">
                  <c:v>0.14583333333333331</c:v>
                </c:pt>
                <c:pt idx="118">
                  <c:v>8.3333333333333329E-2</c:v>
                </c:pt>
                <c:pt idx="119">
                  <c:v>0.625</c:v>
                </c:pt>
                <c:pt idx="120">
                  <c:v>0.27083333333333331</c:v>
                </c:pt>
                <c:pt idx="121">
                  <c:v>0.27083333333333331</c:v>
                </c:pt>
                <c:pt idx="122">
                  <c:v>0.54166666666666663</c:v>
                </c:pt>
                <c:pt idx="123">
                  <c:v>0.22916666666666666</c:v>
                </c:pt>
                <c:pt idx="124">
                  <c:v>0.47916666666666663</c:v>
                </c:pt>
                <c:pt idx="125">
                  <c:v>0.20833333333333331</c:v>
                </c:pt>
                <c:pt idx="126">
                  <c:v>0.52083333333333326</c:v>
                </c:pt>
                <c:pt idx="127">
                  <c:v>0.75</c:v>
                </c:pt>
                <c:pt idx="128">
                  <c:v>0.625</c:v>
                </c:pt>
                <c:pt idx="129">
                  <c:v>0.33333333333333331</c:v>
                </c:pt>
                <c:pt idx="130">
                  <c:v>0.375</c:v>
                </c:pt>
                <c:pt idx="131">
                  <c:v>0.45833333333333331</c:v>
                </c:pt>
                <c:pt idx="132">
                  <c:v>0.20833333333333331</c:v>
                </c:pt>
                <c:pt idx="133">
                  <c:v>0.45833333333333331</c:v>
                </c:pt>
                <c:pt idx="134">
                  <c:v>0.33333333333333331</c:v>
                </c:pt>
                <c:pt idx="135">
                  <c:v>0.6875</c:v>
                </c:pt>
                <c:pt idx="136">
                  <c:v>0.14583333333333331</c:v>
                </c:pt>
                <c:pt idx="137">
                  <c:v>0.5625</c:v>
                </c:pt>
                <c:pt idx="138">
                  <c:v>0.75</c:v>
                </c:pt>
                <c:pt idx="139">
                  <c:v>0.27083333333333331</c:v>
                </c:pt>
                <c:pt idx="140">
                  <c:v>0.29166666666666663</c:v>
                </c:pt>
                <c:pt idx="141">
                  <c:v>0.14583333333333331</c:v>
                </c:pt>
                <c:pt idx="142">
                  <c:v>0.64583333333333326</c:v>
                </c:pt>
                <c:pt idx="143">
                  <c:v>0.70833333333333326</c:v>
                </c:pt>
                <c:pt idx="144">
                  <c:v>0.47916666666666663</c:v>
                </c:pt>
                <c:pt idx="145">
                  <c:v>0.20833333333333331</c:v>
                </c:pt>
                <c:pt idx="146">
                  <c:v>0.45833333333333331</c:v>
                </c:pt>
                <c:pt idx="147">
                  <c:v>0.60416666666666663</c:v>
                </c:pt>
                <c:pt idx="148">
                  <c:v>0.20833333333333331</c:v>
                </c:pt>
                <c:pt idx="149">
                  <c:v>0.14583333333333331</c:v>
                </c:pt>
                <c:pt idx="150">
                  <c:v>0.39583333333333331</c:v>
                </c:pt>
                <c:pt idx="151">
                  <c:v>0.33333333333333331</c:v>
                </c:pt>
                <c:pt idx="152">
                  <c:v>6.25E-2</c:v>
                </c:pt>
                <c:pt idx="153">
                  <c:v>0.14583333333333331</c:v>
                </c:pt>
                <c:pt idx="154">
                  <c:v>0.77083333333333326</c:v>
                </c:pt>
                <c:pt idx="155">
                  <c:v>0.22916666666666666</c:v>
                </c:pt>
                <c:pt idx="156">
                  <c:v>0.35416666666666663</c:v>
                </c:pt>
                <c:pt idx="157">
                  <c:v>0.47916666666666663</c:v>
                </c:pt>
                <c:pt idx="158">
                  <c:v>0.58333333333333326</c:v>
                </c:pt>
                <c:pt idx="159">
                  <c:v>0.14583333333333331</c:v>
                </c:pt>
                <c:pt idx="160">
                  <c:v>0.20833333333333331</c:v>
                </c:pt>
                <c:pt idx="161">
                  <c:v>0.35416666666666663</c:v>
                </c:pt>
                <c:pt idx="162">
                  <c:v>0.27083333333333331</c:v>
                </c:pt>
                <c:pt idx="163">
                  <c:v>0.20833333333333331</c:v>
                </c:pt>
                <c:pt idx="164">
                  <c:v>8.3333333333333329E-2</c:v>
                </c:pt>
                <c:pt idx="165">
                  <c:v>0.20833333333333331</c:v>
                </c:pt>
                <c:pt idx="166">
                  <c:v>0.39583333333333331</c:v>
                </c:pt>
                <c:pt idx="167">
                  <c:v>0.54166666666666663</c:v>
                </c:pt>
                <c:pt idx="168">
                  <c:v>0.45833333333333331</c:v>
                </c:pt>
                <c:pt idx="169">
                  <c:v>0.20833333333333331</c:v>
                </c:pt>
                <c:pt idx="170">
                  <c:v>0.6875</c:v>
                </c:pt>
                <c:pt idx="171">
                  <c:v>0.27083333333333331</c:v>
                </c:pt>
                <c:pt idx="172">
                  <c:v>0.29166666666666663</c:v>
                </c:pt>
                <c:pt idx="173">
                  <c:v>0.27083333333333331</c:v>
                </c:pt>
                <c:pt idx="174">
                  <c:v>0.33333333333333331</c:v>
                </c:pt>
                <c:pt idx="175">
                  <c:v>0.29166666666666663</c:v>
                </c:pt>
                <c:pt idx="176">
                  <c:v>0.4375</c:v>
                </c:pt>
                <c:pt idx="177">
                  <c:v>0.45833333333333331</c:v>
                </c:pt>
                <c:pt idx="178">
                  <c:v>0.14583333333333331</c:v>
                </c:pt>
                <c:pt idx="179">
                  <c:v>0.22916666666666666</c:v>
                </c:pt>
                <c:pt idx="180">
                  <c:v>0.29166666666666663</c:v>
                </c:pt>
                <c:pt idx="181">
                  <c:v>0.29166666666666663</c:v>
                </c:pt>
                <c:pt idx="182">
                  <c:v>0.75</c:v>
                </c:pt>
                <c:pt idx="183">
                  <c:v>0.33333333333333331</c:v>
                </c:pt>
                <c:pt idx="184">
                  <c:v>0.29166666666666663</c:v>
                </c:pt>
                <c:pt idx="185">
                  <c:v>0.33333333333333331</c:v>
                </c:pt>
                <c:pt idx="186">
                  <c:v>0.66666666666666663</c:v>
                </c:pt>
                <c:pt idx="187">
                  <c:v>0.29166666666666663</c:v>
                </c:pt>
                <c:pt idx="188">
                  <c:v>0.54166666666666663</c:v>
                </c:pt>
                <c:pt idx="189">
                  <c:v>0.39583333333333331</c:v>
                </c:pt>
                <c:pt idx="190">
                  <c:v>0.39583333333333331</c:v>
                </c:pt>
                <c:pt idx="191">
                  <c:v>0.20833333333333331</c:v>
                </c:pt>
                <c:pt idx="192">
                  <c:v>0.58333333333333326</c:v>
                </c:pt>
                <c:pt idx="193">
                  <c:v>0.14583333333333331</c:v>
                </c:pt>
                <c:pt idx="194">
                  <c:v>0.16666666666666669</c:v>
                </c:pt>
                <c:pt idx="195">
                  <c:v>0.20833333333333331</c:v>
                </c:pt>
                <c:pt idx="196">
                  <c:v>0.39583333333333331</c:v>
                </c:pt>
                <c:pt idx="197">
                  <c:v>8.3333333333333329E-2</c:v>
                </c:pt>
                <c:pt idx="198">
                  <c:v>0.14583333333333331</c:v>
                </c:pt>
                <c:pt idx="199">
                  <c:v>0.29166666666666663</c:v>
                </c:pt>
                <c:pt idx="200">
                  <c:v>0.4375</c:v>
                </c:pt>
                <c:pt idx="201">
                  <c:v>0.29166666666666663</c:v>
                </c:pt>
                <c:pt idx="202">
                  <c:v>0.41666666666666663</c:v>
                </c:pt>
                <c:pt idx="203">
                  <c:v>0.45833333333333331</c:v>
                </c:pt>
                <c:pt idx="204">
                  <c:v>0.45833333333333331</c:v>
                </c:pt>
                <c:pt idx="205">
                  <c:v>0.52083333333333326</c:v>
                </c:pt>
                <c:pt idx="206">
                  <c:v>0.45833333333333331</c:v>
                </c:pt>
                <c:pt idx="207">
                  <c:v>0.39583333333333331</c:v>
                </c:pt>
                <c:pt idx="208">
                  <c:v>8.3333333333333329E-2</c:v>
                </c:pt>
                <c:pt idx="209">
                  <c:v>0.33333333333333331</c:v>
                </c:pt>
                <c:pt idx="210">
                  <c:v>0.20833333333333331</c:v>
                </c:pt>
                <c:pt idx="211">
                  <c:v>0.20833333333333331</c:v>
                </c:pt>
                <c:pt idx="212">
                  <c:v>0.47916666666666663</c:v>
                </c:pt>
                <c:pt idx="213">
                  <c:v>0.27083333333333331</c:v>
                </c:pt>
                <c:pt idx="214">
                  <c:v>0.27083333333333331</c:v>
                </c:pt>
                <c:pt idx="215">
                  <c:v>0.45833333333333331</c:v>
                </c:pt>
                <c:pt idx="216">
                  <c:v>0.27083333333333331</c:v>
                </c:pt>
                <c:pt idx="217">
                  <c:v>0.6875</c:v>
                </c:pt>
                <c:pt idx="218">
                  <c:v>0.20833333333333331</c:v>
                </c:pt>
                <c:pt idx="219">
                  <c:v>0.14583333333333331</c:v>
                </c:pt>
                <c:pt idx="220">
                  <c:v>0.64583333333333326</c:v>
                </c:pt>
                <c:pt idx="221">
                  <c:v>0.35416666666666663</c:v>
                </c:pt>
                <c:pt idx="222">
                  <c:v>0.35416666666666663</c:v>
                </c:pt>
                <c:pt idx="223">
                  <c:v>0.27083333333333331</c:v>
                </c:pt>
                <c:pt idx="224">
                  <c:v>0.35416666666666663</c:v>
                </c:pt>
                <c:pt idx="225">
                  <c:v>0.14583333333333331</c:v>
                </c:pt>
                <c:pt idx="226">
                  <c:v>0.29166666666666663</c:v>
                </c:pt>
                <c:pt idx="227">
                  <c:v>0.14583333333333331</c:v>
                </c:pt>
                <c:pt idx="228">
                  <c:v>0.54166666666666663</c:v>
                </c:pt>
                <c:pt idx="229">
                  <c:v>0.60416666666666663</c:v>
                </c:pt>
                <c:pt idx="230">
                  <c:v>0.22916666666666666</c:v>
                </c:pt>
                <c:pt idx="231">
                  <c:v>8.3333333333333329E-2</c:v>
                </c:pt>
                <c:pt idx="232">
                  <c:v>0.47916666666666663</c:v>
                </c:pt>
                <c:pt idx="233">
                  <c:v>0.41666666666666663</c:v>
                </c:pt>
                <c:pt idx="234">
                  <c:v>0.35416666666666663</c:v>
                </c:pt>
                <c:pt idx="235">
                  <c:v>8.3333333333333329E-2</c:v>
                </c:pt>
                <c:pt idx="236">
                  <c:v>0.39583333333333331</c:v>
                </c:pt>
                <c:pt idx="237">
                  <c:v>0.6875</c:v>
                </c:pt>
                <c:pt idx="238">
                  <c:v>0.29166666666666663</c:v>
                </c:pt>
                <c:pt idx="239">
                  <c:v>0.20833333333333331</c:v>
                </c:pt>
                <c:pt idx="240">
                  <c:v>0.33333333333333331</c:v>
                </c:pt>
                <c:pt idx="241">
                  <c:v>0.33333333333333331</c:v>
                </c:pt>
                <c:pt idx="242">
                  <c:v>0.41666666666666663</c:v>
                </c:pt>
                <c:pt idx="243">
                  <c:v>0.625</c:v>
                </c:pt>
                <c:pt idx="244">
                  <c:v>0.58333333333333326</c:v>
                </c:pt>
                <c:pt idx="245">
                  <c:v>8.3333333333333329E-2</c:v>
                </c:pt>
                <c:pt idx="246">
                  <c:v>8.3333333333333329E-2</c:v>
                </c:pt>
                <c:pt idx="247">
                  <c:v>0.35416666666666663</c:v>
                </c:pt>
                <c:pt idx="248">
                  <c:v>0.72916666666666663</c:v>
                </c:pt>
                <c:pt idx="249">
                  <c:v>0.75</c:v>
                </c:pt>
                <c:pt idx="250">
                  <c:v>0.27083333333333331</c:v>
                </c:pt>
                <c:pt idx="251">
                  <c:v>0.54166666666666663</c:v>
                </c:pt>
                <c:pt idx="252">
                  <c:v>0.52083333333333326</c:v>
                </c:pt>
                <c:pt idx="253">
                  <c:v>0.20833333333333331</c:v>
                </c:pt>
                <c:pt idx="254">
                  <c:v>0.20833333333333331</c:v>
                </c:pt>
                <c:pt idx="255">
                  <c:v>0.35416666666666663</c:v>
                </c:pt>
                <c:pt idx="256">
                  <c:v>0.58333333333333326</c:v>
                </c:pt>
                <c:pt idx="257">
                  <c:v>0.20833333333333331</c:v>
                </c:pt>
                <c:pt idx="258">
                  <c:v>0.14583333333333331</c:v>
                </c:pt>
                <c:pt idx="259">
                  <c:v>0.39583333333333331</c:v>
                </c:pt>
                <c:pt idx="260">
                  <c:v>0.39583333333333331</c:v>
                </c:pt>
                <c:pt idx="261">
                  <c:v>0.14583333333333331</c:v>
                </c:pt>
                <c:pt idx="262">
                  <c:v>0.27083333333333331</c:v>
                </c:pt>
                <c:pt idx="263">
                  <c:v>0.70833333333333326</c:v>
                </c:pt>
                <c:pt idx="264">
                  <c:v>0.14583333333333331</c:v>
                </c:pt>
                <c:pt idx="265">
                  <c:v>0.39583333333333331</c:v>
                </c:pt>
                <c:pt idx="266">
                  <c:v>0.33333333333333331</c:v>
                </c:pt>
                <c:pt idx="267">
                  <c:v>0.29166666666666663</c:v>
                </c:pt>
                <c:pt idx="268">
                  <c:v>0.58333333333333326</c:v>
                </c:pt>
                <c:pt idx="269">
                  <c:v>0.41666666666666663</c:v>
                </c:pt>
                <c:pt idx="270">
                  <c:v>0.5</c:v>
                </c:pt>
                <c:pt idx="271">
                  <c:v>0.47916666666666663</c:v>
                </c:pt>
                <c:pt idx="272">
                  <c:v>0.58333333333333326</c:v>
                </c:pt>
                <c:pt idx="273">
                  <c:v>0.14583333333333331</c:v>
                </c:pt>
                <c:pt idx="274">
                  <c:v>0.16666666666666666</c:v>
                </c:pt>
                <c:pt idx="275">
                  <c:v>0.33333333333333331</c:v>
                </c:pt>
                <c:pt idx="276">
                  <c:v>0.33333333333333331</c:v>
                </c:pt>
                <c:pt idx="277">
                  <c:v>0.77083333333333326</c:v>
                </c:pt>
                <c:pt idx="278">
                  <c:v>0.14583333333333331</c:v>
                </c:pt>
                <c:pt idx="279">
                  <c:v>0.52083333333333326</c:v>
                </c:pt>
                <c:pt idx="280">
                  <c:v>0.22916666666666666</c:v>
                </c:pt>
                <c:pt idx="281">
                  <c:v>0.33333333333333331</c:v>
                </c:pt>
                <c:pt idx="282">
                  <c:v>0.35416666666666663</c:v>
                </c:pt>
                <c:pt idx="283">
                  <c:v>0.45833333333333331</c:v>
                </c:pt>
                <c:pt idx="284">
                  <c:v>0.14583333333333331</c:v>
                </c:pt>
                <c:pt idx="285">
                  <c:v>0.47916666666666663</c:v>
                </c:pt>
                <c:pt idx="286">
                  <c:v>0.35416666666666663</c:v>
                </c:pt>
                <c:pt idx="287">
                  <c:v>0.33333333333333331</c:v>
                </c:pt>
                <c:pt idx="288">
                  <c:v>0.77083333333333326</c:v>
                </c:pt>
                <c:pt idx="289">
                  <c:v>0.41666666666666663</c:v>
                </c:pt>
                <c:pt idx="290">
                  <c:v>0.20833333333333331</c:v>
                </c:pt>
                <c:pt idx="291">
                  <c:v>0.70833333333333326</c:v>
                </c:pt>
                <c:pt idx="292">
                  <c:v>0.16666666666666666</c:v>
                </c:pt>
                <c:pt idx="293">
                  <c:v>0.79166666666666663</c:v>
                </c:pt>
                <c:pt idx="294">
                  <c:v>0.14583333333333331</c:v>
                </c:pt>
              </c:numCache>
            </c:numRef>
          </c:val>
          <c:smooth val="0"/>
          <c:extLst>
            <c:ext xmlns:c16="http://schemas.microsoft.com/office/drawing/2014/chart" uri="{C3380CC4-5D6E-409C-BE32-E72D297353CC}">
              <c16:uniqueId val="{00000000-36EB-3B46-987E-6E0A3FE50BD9}"/>
            </c:ext>
          </c:extLst>
        </c:ser>
        <c:dLbls>
          <c:showLegendKey val="0"/>
          <c:showVal val="0"/>
          <c:showCatName val="0"/>
          <c:showSerName val="0"/>
          <c:showPercent val="0"/>
          <c:showBubbleSize val="0"/>
        </c:dLbls>
        <c:smooth val="0"/>
        <c:axId val="1805342880"/>
        <c:axId val="1805335264"/>
      </c:lineChart>
      <c:catAx>
        <c:axId val="1805342880"/>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35264"/>
        <c:crosses val="autoZero"/>
        <c:auto val="1"/>
        <c:lblAlgn val="ctr"/>
        <c:lblOffset val="100"/>
        <c:noMultiLvlLbl val="0"/>
      </c:catAx>
      <c:valAx>
        <c:axId val="1805335264"/>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288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Freq'!$FY$1</c:f>
              <c:strCache>
                <c:ptCount val="1"/>
                <c:pt idx="0">
                  <c:v>Média Geral</c:v>
                </c:pt>
              </c:strCache>
            </c:strRef>
          </c:tx>
          <c:spPr>
            <a:ln w="28575" cap="rnd">
              <a:solidFill>
                <a:schemeClr val="accent1"/>
              </a:solidFill>
              <a:round/>
            </a:ln>
            <a:effectLst/>
          </c:spPr>
          <c:marker>
            <c:symbol val="none"/>
          </c:marker>
          <c:val>
            <c:numRef>
              <c:f>'Cálculos e Freq'!$FY$2:$FY$296</c:f>
              <c:numCache>
                <c:formatCode>0.000</c:formatCode>
                <c:ptCount val="295"/>
                <c:pt idx="0">
                  <c:v>0.42578326432278307</c:v>
                </c:pt>
                <c:pt idx="1">
                  <c:v>0.51528066655161275</c:v>
                </c:pt>
                <c:pt idx="2">
                  <c:v>0.42143827752480495</c:v>
                </c:pt>
                <c:pt idx="3">
                  <c:v>0.30821349264477688</c:v>
                </c:pt>
                <c:pt idx="4">
                  <c:v>0.3966054144579641</c:v>
                </c:pt>
                <c:pt idx="5">
                  <c:v>0.37404928295768719</c:v>
                </c:pt>
                <c:pt idx="6">
                  <c:v>0.38138772069571297</c:v>
                </c:pt>
                <c:pt idx="7">
                  <c:v>0.4033722974195772</c:v>
                </c:pt>
                <c:pt idx="8">
                  <c:v>0.47790293603631301</c:v>
                </c:pt>
                <c:pt idx="9">
                  <c:v>0.38238403494677681</c:v>
                </c:pt>
                <c:pt idx="10">
                  <c:v>0.50296467363003516</c:v>
                </c:pt>
                <c:pt idx="11">
                  <c:v>0.46190533189055683</c:v>
                </c:pt>
                <c:pt idx="12">
                  <c:v>0.46119744780098465</c:v>
                </c:pt>
                <c:pt idx="13">
                  <c:v>0.38857899972690252</c:v>
                </c:pt>
                <c:pt idx="14">
                  <c:v>0.34699846582257327</c:v>
                </c:pt>
                <c:pt idx="15">
                  <c:v>0.42499667619113529</c:v>
                </c:pt>
                <c:pt idx="16">
                  <c:v>0.34845487442848966</c:v>
                </c:pt>
                <c:pt idx="17">
                  <c:v>0.56743718191309134</c:v>
                </c:pt>
                <c:pt idx="18">
                  <c:v>0.63045382558326957</c:v>
                </c:pt>
                <c:pt idx="19">
                  <c:v>0.46940123043253007</c:v>
                </c:pt>
                <c:pt idx="20">
                  <c:v>0.36726422221013705</c:v>
                </c:pt>
                <c:pt idx="21">
                  <c:v>0.34022388791887326</c:v>
                </c:pt>
                <c:pt idx="22">
                  <c:v>0.44314165735431493</c:v>
                </c:pt>
                <c:pt idx="23">
                  <c:v>0.34267154679240264</c:v>
                </c:pt>
                <c:pt idx="24">
                  <c:v>0.44755665577508236</c:v>
                </c:pt>
                <c:pt idx="25">
                  <c:v>0.44342548947655364</c:v>
                </c:pt>
                <c:pt idx="26">
                  <c:v>0.39905587991659219</c:v>
                </c:pt>
                <c:pt idx="27">
                  <c:v>0.56362785459596909</c:v>
                </c:pt>
                <c:pt idx="28">
                  <c:v>0.45308704334563382</c:v>
                </c:pt>
                <c:pt idx="29">
                  <c:v>0.4948668372162357</c:v>
                </c:pt>
                <c:pt idx="30">
                  <c:v>0.54211168067532367</c:v>
                </c:pt>
                <c:pt idx="31">
                  <c:v>0.47670400879857411</c:v>
                </c:pt>
                <c:pt idx="32">
                  <c:v>0.38922130504760083</c:v>
                </c:pt>
                <c:pt idx="33">
                  <c:v>0.53352380031895819</c:v>
                </c:pt>
                <c:pt idx="34">
                  <c:v>0.4366937997580323</c:v>
                </c:pt>
                <c:pt idx="35">
                  <c:v>0.50093123104555559</c:v>
                </c:pt>
                <c:pt idx="36">
                  <c:v>0.42734977735322049</c:v>
                </c:pt>
                <c:pt idx="37">
                  <c:v>0.46268714457340371</c:v>
                </c:pt>
                <c:pt idx="38">
                  <c:v>0.59112466703610422</c:v>
                </c:pt>
                <c:pt idx="39">
                  <c:v>0.46613819706345638</c:v>
                </c:pt>
                <c:pt idx="40">
                  <c:v>0.49878259939626474</c:v>
                </c:pt>
                <c:pt idx="41">
                  <c:v>0.40520391158658314</c:v>
                </c:pt>
                <c:pt idx="42">
                  <c:v>0.35765244322607787</c:v>
                </c:pt>
                <c:pt idx="43">
                  <c:v>0.52525166306378812</c:v>
                </c:pt>
                <c:pt idx="44">
                  <c:v>0.57561799769433464</c:v>
                </c:pt>
                <c:pt idx="45">
                  <c:v>0.44900895089104265</c:v>
                </c:pt>
                <c:pt idx="46">
                  <c:v>0.5494508273667672</c:v>
                </c:pt>
                <c:pt idx="47">
                  <c:v>0.41480119228682594</c:v>
                </c:pt>
                <c:pt idx="48">
                  <c:v>0.45762086283755304</c:v>
                </c:pt>
                <c:pt idx="49">
                  <c:v>0.53414713098427369</c:v>
                </c:pt>
                <c:pt idx="50">
                  <c:v>0.5706785507830362</c:v>
                </c:pt>
                <c:pt idx="51">
                  <c:v>0.46362748041641066</c:v>
                </c:pt>
                <c:pt idx="52">
                  <c:v>0.4966351886747053</c:v>
                </c:pt>
                <c:pt idx="53">
                  <c:v>0.56140082550199211</c:v>
                </c:pt>
                <c:pt idx="54">
                  <c:v>0.46338959400909485</c:v>
                </c:pt>
                <c:pt idx="55">
                  <c:v>0.40119132004853481</c:v>
                </c:pt>
                <c:pt idx="56">
                  <c:v>0.4598854419907048</c:v>
                </c:pt>
                <c:pt idx="57">
                  <c:v>0.59560862448435758</c:v>
                </c:pt>
                <c:pt idx="58">
                  <c:v>0.52046765109266691</c:v>
                </c:pt>
                <c:pt idx="59">
                  <c:v>0.61818840209266002</c:v>
                </c:pt>
                <c:pt idx="60">
                  <c:v>0.38739063709134819</c:v>
                </c:pt>
                <c:pt idx="61">
                  <c:v>0.40710815775939718</c:v>
                </c:pt>
                <c:pt idx="62">
                  <c:v>0.48421710157130216</c:v>
                </c:pt>
                <c:pt idx="63">
                  <c:v>0.42273437338692887</c:v>
                </c:pt>
                <c:pt idx="64">
                  <c:v>0.40460586179019198</c:v>
                </c:pt>
                <c:pt idx="65">
                  <c:v>0.53276590737575591</c:v>
                </c:pt>
                <c:pt idx="66">
                  <c:v>0.47080821347694085</c:v>
                </c:pt>
                <c:pt idx="67">
                  <c:v>0.41994889572231764</c:v>
                </c:pt>
                <c:pt idx="68">
                  <c:v>0.56522897064935329</c:v>
                </c:pt>
                <c:pt idx="69">
                  <c:v>0.52731845755981988</c:v>
                </c:pt>
                <c:pt idx="70">
                  <c:v>0.50080746613587512</c:v>
                </c:pt>
                <c:pt idx="71">
                  <c:v>0.3199564077269807</c:v>
                </c:pt>
                <c:pt idx="72">
                  <c:v>0.38670480851475625</c:v>
                </c:pt>
                <c:pt idx="73">
                  <c:v>0.36933092097745718</c:v>
                </c:pt>
                <c:pt idx="74">
                  <c:v>0.53211374769442532</c:v>
                </c:pt>
                <c:pt idx="75">
                  <c:v>0.47238333056473852</c:v>
                </c:pt>
                <c:pt idx="76">
                  <c:v>0.67201197739324414</c:v>
                </c:pt>
                <c:pt idx="77">
                  <c:v>0.46560839388811348</c:v>
                </c:pt>
                <c:pt idx="78">
                  <c:v>0.3792273332455261</c:v>
                </c:pt>
                <c:pt idx="79">
                  <c:v>0.49369213580082788</c:v>
                </c:pt>
                <c:pt idx="80">
                  <c:v>0.40513679430284077</c:v>
                </c:pt>
                <c:pt idx="81">
                  <c:v>0.52858565288291715</c:v>
                </c:pt>
                <c:pt idx="82">
                  <c:v>0.4029729595120573</c:v>
                </c:pt>
                <c:pt idx="83">
                  <c:v>0.36766390080450978</c:v>
                </c:pt>
                <c:pt idx="84">
                  <c:v>0.45527079446857632</c:v>
                </c:pt>
                <c:pt idx="85">
                  <c:v>0.39862408435614999</c:v>
                </c:pt>
                <c:pt idx="86">
                  <c:v>0.39499275860238847</c:v>
                </c:pt>
                <c:pt idx="87">
                  <c:v>0.471495662248898</c:v>
                </c:pt>
                <c:pt idx="88">
                  <c:v>0.33742087408775395</c:v>
                </c:pt>
                <c:pt idx="89">
                  <c:v>0.58804190531346134</c:v>
                </c:pt>
                <c:pt idx="90">
                  <c:v>0.32506028553945937</c:v>
                </c:pt>
                <c:pt idx="91">
                  <c:v>0.52638217240992191</c:v>
                </c:pt>
                <c:pt idx="92">
                  <c:v>0.56845732462493948</c:v>
                </c:pt>
                <c:pt idx="93">
                  <c:v>0.39467905268843823</c:v>
                </c:pt>
                <c:pt idx="94">
                  <c:v>0.36643577768275254</c:v>
                </c:pt>
                <c:pt idx="95">
                  <c:v>0.49392050195819914</c:v>
                </c:pt>
                <c:pt idx="96">
                  <c:v>0.46403454568579522</c:v>
                </c:pt>
                <c:pt idx="97">
                  <c:v>0.56703184879808155</c:v>
                </c:pt>
                <c:pt idx="98">
                  <c:v>0.44541163383836863</c:v>
                </c:pt>
                <c:pt idx="99">
                  <c:v>0.49246733128747527</c:v>
                </c:pt>
                <c:pt idx="100">
                  <c:v>0.47386842089058678</c:v>
                </c:pt>
                <c:pt idx="101">
                  <c:v>0.43414029662463643</c:v>
                </c:pt>
                <c:pt idx="102">
                  <c:v>0.41207113938102119</c:v>
                </c:pt>
                <c:pt idx="103">
                  <c:v>0.4557577544015074</c:v>
                </c:pt>
                <c:pt idx="104">
                  <c:v>0.38443292515147592</c:v>
                </c:pt>
                <c:pt idx="105">
                  <c:v>0.3777921805412226</c:v>
                </c:pt>
                <c:pt idx="106">
                  <c:v>0.50994935240558481</c:v>
                </c:pt>
                <c:pt idx="107">
                  <c:v>0.4027458377539978</c:v>
                </c:pt>
                <c:pt idx="108">
                  <c:v>0.37574414550262158</c:v>
                </c:pt>
                <c:pt idx="109">
                  <c:v>0.43997108512865485</c:v>
                </c:pt>
                <c:pt idx="110">
                  <c:v>0.65733761309448824</c:v>
                </c:pt>
                <c:pt idx="111">
                  <c:v>0.47550426977207233</c:v>
                </c:pt>
                <c:pt idx="112">
                  <c:v>0.51403765911100918</c:v>
                </c:pt>
                <c:pt idx="113">
                  <c:v>0.53373482633524871</c:v>
                </c:pt>
                <c:pt idx="114">
                  <c:v>0.43545976009685433</c:v>
                </c:pt>
                <c:pt idx="115">
                  <c:v>0.47926751345475843</c:v>
                </c:pt>
                <c:pt idx="116">
                  <c:v>0.38585314019520817</c:v>
                </c:pt>
                <c:pt idx="117">
                  <c:v>0.3685255154369953</c:v>
                </c:pt>
                <c:pt idx="118">
                  <c:v>0.36121167359350609</c:v>
                </c:pt>
                <c:pt idx="119">
                  <c:v>0.45814610064006572</c:v>
                </c:pt>
                <c:pt idx="120">
                  <c:v>0.35057440097870146</c:v>
                </c:pt>
                <c:pt idx="121">
                  <c:v>0.37507941719251137</c:v>
                </c:pt>
                <c:pt idx="122">
                  <c:v>0.46854389923002587</c:v>
                </c:pt>
                <c:pt idx="123">
                  <c:v>0.3965247434939933</c:v>
                </c:pt>
                <c:pt idx="124">
                  <c:v>0.50299272367152692</c:v>
                </c:pt>
                <c:pt idx="125">
                  <c:v>0.41096713301556931</c:v>
                </c:pt>
                <c:pt idx="126">
                  <c:v>0.56177947371187953</c:v>
                </c:pt>
                <c:pt idx="127">
                  <c:v>0.53622798398587257</c:v>
                </c:pt>
                <c:pt idx="128">
                  <c:v>0.45635586205362894</c:v>
                </c:pt>
                <c:pt idx="129">
                  <c:v>0.46249376511835566</c:v>
                </c:pt>
                <c:pt idx="130">
                  <c:v>0.42887323167728392</c:v>
                </c:pt>
                <c:pt idx="131">
                  <c:v>0.51727054641325265</c:v>
                </c:pt>
                <c:pt idx="132">
                  <c:v>0.36465707373613504</c:v>
                </c:pt>
                <c:pt idx="133">
                  <c:v>0.48073808797057116</c:v>
                </c:pt>
                <c:pt idx="134">
                  <c:v>0.54218553978360062</c:v>
                </c:pt>
                <c:pt idx="135">
                  <c:v>0.5176398773978329</c:v>
                </c:pt>
                <c:pt idx="136">
                  <c:v>0.32820611634521318</c:v>
                </c:pt>
                <c:pt idx="137">
                  <c:v>0.5482405295922409</c:v>
                </c:pt>
                <c:pt idx="138">
                  <c:v>0.55500392772628382</c:v>
                </c:pt>
                <c:pt idx="139">
                  <c:v>0.33699147283065245</c:v>
                </c:pt>
                <c:pt idx="140">
                  <c:v>0.3681010698097768</c:v>
                </c:pt>
                <c:pt idx="141">
                  <c:v>0.46341616797582214</c:v>
                </c:pt>
                <c:pt idx="142">
                  <c:v>0.49337651634965757</c:v>
                </c:pt>
                <c:pt idx="143">
                  <c:v>0.52397337978028347</c:v>
                </c:pt>
                <c:pt idx="144">
                  <c:v>0.44329353049295284</c:v>
                </c:pt>
                <c:pt idx="145">
                  <c:v>0.36750805276988086</c:v>
                </c:pt>
                <c:pt idx="146">
                  <c:v>0.54029127799321242</c:v>
                </c:pt>
                <c:pt idx="147">
                  <c:v>0.58141381911566159</c:v>
                </c:pt>
                <c:pt idx="148">
                  <c:v>0.40063173300964766</c:v>
                </c:pt>
                <c:pt idx="149">
                  <c:v>0.31797426468001894</c:v>
                </c:pt>
                <c:pt idx="150">
                  <c:v>0.47276354230551593</c:v>
                </c:pt>
                <c:pt idx="151">
                  <c:v>0.40952266418423644</c:v>
                </c:pt>
                <c:pt idx="152">
                  <c:v>0.3527505500932932</c:v>
                </c:pt>
                <c:pt idx="153">
                  <c:v>0.38948593325471631</c:v>
                </c:pt>
                <c:pt idx="154">
                  <c:v>0.55895114440651394</c:v>
                </c:pt>
                <c:pt idx="155">
                  <c:v>0.44933388520695616</c:v>
                </c:pt>
                <c:pt idx="156">
                  <c:v>0.49028833969417113</c:v>
                </c:pt>
                <c:pt idx="157">
                  <c:v>0.41840346813373136</c:v>
                </c:pt>
                <c:pt idx="158">
                  <c:v>0.48306089355905907</c:v>
                </c:pt>
                <c:pt idx="159">
                  <c:v>0.37708345610231264</c:v>
                </c:pt>
                <c:pt idx="160">
                  <c:v>0.382802349004989</c:v>
                </c:pt>
                <c:pt idx="161">
                  <c:v>0.51478278850284742</c:v>
                </c:pt>
                <c:pt idx="162">
                  <c:v>0.45563882938850142</c:v>
                </c:pt>
                <c:pt idx="163">
                  <c:v>0.3399715673426329</c:v>
                </c:pt>
                <c:pt idx="164">
                  <c:v>0.37372117128652066</c:v>
                </c:pt>
                <c:pt idx="165">
                  <c:v>0.41760683399314019</c:v>
                </c:pt>
                <c:pt idx="166">
                  <c:v>0.48350593263869263</c:v>
                </c:pt>
                <c:pt idx="167">
                  <c:v>0.36369535124980662</c:v>
                </c:pt>
                <c:pt idx="168">
                  <c:v>0.53438767928628372</c:v>
                </c:pt>
                <c:pt idx="169">
                  <c:v>0.38268514494921296</c:v>
                </c:pt>
                <c:pt idx="170">
                  <c:v>0.47719772498305768</c:v>
                </c:pt>
                <c:pt idx="171">
                  <c:v>0.40572154873371008</c:v>
                </c:pt>
                <c:pt idx="172">
                  <c:v>0.40513754161709764</c:v>
                </c:pt>
                <c:pt idx="173">
                  <c:v>0.53039927116425833</c:v>
                </c:pt>
                <c:pt idx="174">
                  <c:v>0.43479123443304629</c:v>
                </c:pt>
                <c:pt idx="175">
                  <c:v>0.34155647067123124</c:v>
                </c:pt>
                <c:pt idx="176">
                  <c:v>0.45882317125591005</c:v>
                </c:pt>
                <c:pt idx="177">
                  <c:v>0.44614774153142017</c:v>
                </c:pt>
                <c:pt idx="178">
                  <c:v>0.40601226213173391</c:v>
                </c:pt>
                <c:pt idx="179">
                  <c:v>0.30700072694337394</c:v>
                </c:pt>
                <c:pt idx="180">
                  <c:v>0.43874984462275218</c:v>
                </c:pt>
                <c:pt idx="181">
                  <c:v>0.34895144712803577</c:v>
                </c:pt>
                <c:pt idx="182">
                  <c:v>0.61151262356477487</c:v>
                </c:pt>
                <c:pt idx="183">
                  <c:v>0.46374810975284175</c:v>
                </c:pt>
                <c:pt idx="184">
                  <c:v>0.41965598206113391</c:v>
                </c:pt>
                <c:pt idx="185">
                  <c:v>0.45219313898010111</c:v>
                </c:pt>
                <c:pt idx="186">
                  <c:v>0.54945512791048423</c:v>
                </c:pt>
                <c:pt idx="187">
                  <c:v>0.39351551508507621</c:v>
                </c:pt>
                <c:pt idx="188">
                  <c:v>0.52250576058346632</c:v>
                </c:pt>
                <c:pt idx="189">
                  <c:v>0.39043680598908637</c:v>
                </c:pt>
                <c:pt idx="190">
                  <c:v>0.48214802526704431</c:v>
                </c:pt>
                <c:pt idx="191">
                  <c:v>0.44461804182775766</c:v>
                </c:pt>
                <c:pt idx="192">
                  <c:v>0.47400278743641744</c:v>
                </c:pt>
                <c:pt idx="193">
                  <c:v>0.3510693325550891</c:v>
                </c:pt>
                <c:pt idx="194">
                  <c:v>0.20955361980635734</c:v>
                </c:pt>
                <c:pt idx="195">
                  <c:v>0.36389955118134548</c:v>
                </c:pt>
                <c:pt idx="196">
                  <c:v>0.49233561274934251</c:v>
                </c:pt>
                <c:pt idx="197">
                  <c:v>0.41377470215443179</c:v>
                </c:pt>
                <c:pt idx="198">
                  <c:v>0.37283268555144361</c:v>
                </c:pt>
                <c:pt idx="199">
                  <c:v>0.38053104137645682</c:v>
                </c:pt>
                <c:pt idx="200">
                  <c:v>0.55603484870480235</c:v>
                </c:pt>
                <c:pt idx="201">
                  <c:v>0.40706746617600592</c:v>
                </c:pt>
                <c:pt idx="202">
                  <c:v>0.40355493821671123</c:v>
                </c:pt>
                <c:pt idx="203">
                  <c:v>0.42400346081361323</c:v>
                </c:pt>
                <c:pt idx="204">
                  <c:v>0.58566191608984142</c:v>
                </c:pt>
                <c:pt idx="205">
                  <c:v>0.41091339110129393</c:v>
                </c:pt>
                <c:pt idx="206">
                  <c:v>0.46120712104084866</c:v>
                </c:pt>
                <c:pt idx="207">
                  <c:v>0.50463728954210574</c:v>
                </c:pt>
                <c:pt idx="208">
                  <c:v>0.41941677114521214</c:v>
                </c:pt>
                <c:pt idx="209">
                  <c:v>0.46118065399267433</c:v>
                </c:pt>
                <c:pt idx="210">
                  <c:v>0.38955689428520612</c:v>
                </c:pt>
                <c:pt idx="211">
                  <c:v>0.35109459044235197</c:v>
                </c:pt>
                <c:pt idx="212">
                  <c:v>0.46775169959390955</c:v>
                </c:pt>
                <c:pt idx="213">
                  <c:v>0.4401981777466773</c:v>
                </c:pt>
                <c:pt idx="214">
                  <c:v>0.35062274501686347</c:v>
                </c:pt>
                <c:pt idx="215">
                  <c:v>0.43449927250182047</c:v>
                </c:pt>
                <c:pt idx="216">
                  <c:v>0.44128500102217827</c:v>
                </c:pt>
                <c:pt idx="217">
                  <c:v>0.54301738499777552</c:v>
                </c:pt>
                <c:pt idx="218">
                  <c:v>0.46026397795884672</c:v>
                </c:pt>
                <c:pt idx="219">
                  <c:v>0.32427875111842369</c:v>
                </c:pt>
                <c:pt idx="220">
                  <c:v>0.58474480329949297</c:v>
                </c:pt>
                <c:pt idx="221">
                  <c:v>0.43169640190573538</c:v>
                </c:pt>
                <c:pt idx="222">
                  <c:v>0.39049680831911054</c:v>
                </c:pt>
                <c:pt idx="223">
                  <c:v>0.41645585492677739</c:v>
                </c:pt>
                <c:pt idx="224">
                  <c:v>0.3887255333924276</c:v>
                </c:pt>
                <c:pt idx="225">
                  <c:v>0.42113924322539659</c:v>
                </c:pt>
                <c:pt idx="226">
                  <c:v>0.37329411340506252</c:v>
                </c:pt>
                <c:pt idx="227">
                  <c:v>0.47495821645548569</c:v>
                </c:pt>
                <c:pt idx="228">
                  <c:v>0.50389135718692912</c:v>
                </c:pt>
                <c:pt idx="229">
                  <c:v>0.51572890772230195</c:v>
                </c:pt>
                <c:pt idx="230">
                  <c:v>0.42381951616135632</c:v>
                </c:pt>
                <c:pt idx="231">
                  <c:v>0.42794639972781795</c:v>
                </c:pt>
                <c:pt idx="232">
                  <c:v>0.5832593511238876</c:v>
                </c:pt>
                <c:pt idx="233">
                  <c:v>0.43069225457816568</c:v>
                </c:pt>
                <c:pt idx="234">
                  <c:v>0.40132064045682175</c:v>
                </c:pt>
                <c:pt idx="235">
                  <c:v>0.31265812435435253</c:v>
                </c:pt>
                <c:pt idx="236">
                  <c:v>0.47094941978886301</c:v>
                </c:pt>
                <c:pt idx="237">
                  <c:v>0.60302486223345764</c:v>
                </c:pt>
                <c:pt idx="238">
                  <c:v>0.48070624605116236</c:v>
                </c:pt>
                <c:pt idx="239">
                  <c:v>0.39570797006271619</c:v>
                </c:pt>
                <c:pt idx="240">
                  <c:v>0.39406041734165392</c:v>
                </c:pt>
                <c:pt idx="241">
                  <c:v>0.44957964043471166</c:v>
                </c:pt>
                <c:pt idx="242">
                  <c:v>0.35823522422310655</c:v>
                </c:pt>
                <c:pt idx="243">
                  <c:v>0.57054157001656902</c:v>
                </c:pt>
                <c:pt idx="244">
                  <c:v>0.61498401671143543</c:v>
                </c:pt>
                <c:pt idx="245">
                  <c:v>0.38479053648175604</c:v>
                </c:pt>
                <c:pt idx="246">
                  <c:v>0.32340776528360998</c:v>
                </c:pt>
                <c:pt idx="247">
                  <c:v>0.45084303074647741</c:v>
                </c:pt>
                <c:pt idx="248">
                  <c:v>0.48374233086831347</c:v>
                </c:pt>
                <c:pt idx="249">
                  <c:v>0.50568099822167301</c:v>
                </c:pt>
                <c:pt idx="250">
                  <c:v>0.3853837540262261</c:v>
                </c:pt>
                <c:pt idx="251">
                  <c:v>0.48266136989372926</c:v>
                </c:pt>
                <c:pt idx="252">
                  <c:v>0.45713056599140794</c:v>
                </c:pt>
                <c:pt idx="253">
                  <c:v>0.49945391889344037</c:v>
                </c:pt>
                <c:pt idx="254">
                  <c:v>0.41746279367543426</c:v>
                </c:pt>
                <c:pt idx="255">
                  <c:v>0.41912358937374</c:v>
                </c:pt>
                <c:pt idx="256">
                  <c:v>0.5609346562316665</c:v>
                </c:pt>
                <c:pt idx="257">
                  <c:v>0.3511001967891077</c:v>
                </c:pt>
                <c:pt idx="258">
                  <c:v>0.36677433894592665</c:v>
                </c:pt>
                <c:pt idx="259">
                  <c:v>0.49417358733474553</c:v>
                </c:pt>
                <c:pt idx="260">
                  <c:v>0.51003778785144849</c:v>
                </c:pt>
                <c:pt idx="261">
                  <c:v>0.340254454208819</c:v>
                </c:pt>
                <c:pt idx="262">
                  <c:v>0.48450604454135165</c:v>
                </c:pt>
                <c:pt idx="263">
                  <c:v>0.59923637274103603</c:v>
                </c:pt>
                <c:pt idx="264">
                  <c:v>0.36459944914853448</c:v>
                </c:pt>
                <c:pt idx="265">
                  <c:v>0.46418751285747856</c:v>
                </c:pt>
                <c:pt idx="266">
                  <c:v>0.50584628340322058</c:v>
                </c:pt>
                <c:pt idx="267">
                  <c:v>0.38426654407996436</c:v>
                </c:pt>
                <c:pt idx="268">
                  <c:v>0.61243402304922456</c:v>
                </c:pt>
                <c:pt idx="269">
                  <c:v>0.45856835515506661</c:v>
                </c:pt>
                <c:pt idx="270">
                  <c:v>0.52806342555274643</c:v>
                </c:pt>
                <c:pt idx="271">
                  <c:v>0.52894797386509518</c:v>
                </c:pt>
                <c:pt idx="272">
                  <c:v>0.51969293560478758</c:v>
                </c:pt>
                <c:pt idx="273">
                  <c:v>0.46857701135770663</c:v>
                </c:pt>
                <c:pt idx="274">
                  <c:v>0.44874633774931727</c:v>
                </c:pt>
                <c:pt idx="275">
                  <c:v>0.46940280147709607</c:v>
                </c:pt>
                <c:pt idx="276">
                  <c:v>0.4624503313942126</c:v>
                </c:pt>
                <c:pt idx="277">
                  <c:v>0.66028034364854482</c:v>
                </c:pt>
                <c:pt idx="278">
                  <c:v>0.37930015936312683</c:v>
                </c:pt>
                <c:pt idx="279">
                  <c:v>0.39013120721843064</c:v>
                </c:pt>
                <c:pt idx="280">
                  <c:v>0.3449516756516553</c:v>
                </c:pt>
                <c:pt idx="281">
                  <c:v>0.45942096490025203</c:v>
                </c:pt>
                <c:pt idx="282">
                  <c:v>0.4209205530545172</c:v>
                </c:pt>
                <c:pt idx="283">
                  <c:v>0.46217486834847593</c:v>
                </c:pt>
                <c:pt idx="284">
                  <c:v>0.34939519476527098</c:v>
                </c:pt>
                <c:pt idx="285">
                  <c:v>0.56936419279157557</c:v>
                </c:pt>
                <c:pt idx="286">
                  <c:v>0.43183843152244156</c:v>
                </c:pt>
                <c:pt idx="287">
                  <c:v>0.38043895407428713</c:v>
                </c:pt>
                <c:pt idx="288">
                  <c:v>0.44293768579802695</c:v>
                </c:pt>
                <c:pt idx="289">
                  <c:v>0.43611079078835663</c:v>
                </c:pt>
                <c:pt idx="290">
                  <c:v>0.40094805482590029</c:v>
                </c:pt>
                <c:pt idx="291">
                  <c:v>0.46437278660022258</c:v>
                </c:pt>
                <c:pt idx="292">
                  <c:v>0.39219339403154602</c:v>
                </c:pt>
                <c:pt idx="293">
                  <c:v>0.64717509700485976</c:v>
                </c:pt>
                <c:pt idx="294">
                  <c:v>0.38034105778678245</c:v>
                </c:pt>
              </c:numCache>
            </c:numRef>
          </c:val>
          <c:smooth val="0"/>
          <c:extLst>
            <c:ext xmlns:c16="http://schemas.microsoft.com/office/drawing/2014/chart" uri="{C3380CC4-5D6E-409C-BE32-E72D297353CC}">
              <c16:uniqueId val="{00000000-9D2E-C747-8EB9-D5B9BACFF5A8}"/>
            </c:ext>
          </c:extLst>
        </c:ser>
        <c:dLbls>
          <c:showLegendKey val="0"/>
          <c:showVal val="0"/>
          <c:showCatName val="0"/>
          <c:showSerName val="0"/>
          <c:showPercent val="0"/>
          <c:showBubbleSize val="0"/>
        </c:dLbls>
        <c:smooth val="0"/>
        <c:axId val="1805346144"/>
        <c:axId val="1805334176"/>
      </c:lineChart>
      <c:catAx>
        <c:axId val="180534614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34176"/>
        <c:crosses val="autoZero"/>
        <c:auto val="1"/>
        <c:lblAlgn val="ctr"/>
        <c:lblOffset val="100"/>
        <c:noMultiLvlLbl val="0"/>
      </c:catAx>
      <c:valAx>
        <c:axId val="180533417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614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NOME DO CARGO QUE OCUPA COMO TITULAR DO CONTROLE INTERNO</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NOME DO CARGO QUE OCUPA COMO TITULAR DO CONTROLE INTERNO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D27B-414A-AC79-CE887EE5CC74}"/>
              </c:ext>
            </c:extLst>
          </c:dPt>
          <c:dPt>
            <c:idx val="1"/>
            <c:bubble3D val="0"/>
            <c:spPr>
              <a:solidFill>
                <a:srgbClr val="AA4643"/>
              </a:solidFill>
              <a:ln w="25400">
                <a:noFill/>
              </a:ln>
            </c:spPr>
            <c:extLst>
              <c:ext xmlns:c16="http://schemas.microsoft.com/office/drawing/2014/chart" uri="{C3380CC4-5D6E-409C-BE32-E72D297353CC}">
                <c16:uniqueId val="{00000003-D27B-414A-AC79-CE887EE5CC74}"/>
              </c:ext>
            </c:extLst>
          </c:dPt>
          <c:dPt>
            <c:idx val="2"/>
            <c:bubble3D val="0"/>
            <c:spPr>
              <a:solidFill>
                <a:srgbClr val="89A54E"/>
              </a:solidFill>
              <a:ln w="25400">
                <a:noFill/>
              </a:ln>
            </c:spPr>
            <c:extLst>
              <c:ext xmlns:c16="http://schemas.microsoft.com/office/drawing/2014/chart" uri="{C3380CC4-5D6E-409C-BE32-E72D297353CC}">
                <c16:uniqueId val="{00000005-D27B-414A-AC79-CE887EE5CC74}"/>
              </c:ext>
            </c:extLst>
          </c:dPt>
          <c:dPt>
            <c:idx val="3"/>
            <c:bubble3D val="0"/>
            <c:spPr>
              <a:solidFill>
                <a:srgbClr val="71588F"/>
              </a:solidFill>
              <a:ln w="25400">
                <a:noFill/>
              </a:ln>
            </c:spPr>
            <c:extLst>
              <c:ext xmlns:c16="http://schemas.microsoft.com/office/drawing/2014/chart" uri="{C3380CC4-5D6E-409C-BE32-E72D297353CC}">
                <c16:uniqueId val="{00000007-D27B-414A-AC79-CE887EE5CC74}"/>
              </c:ext>
            </c:extLst>
          </c:dPt>
          <c:dPt>
            <c:idx val="4"/>
            <c:bubble3D val="0"/>
            <c:spPr>
              <a:solidFill>
                <a:srgbClr val="4198AF"/>
              </a:solidFill>
              <a:ln w="25400">
                <a:noFill/>
              </a:ln>
            </c:spPr>
            <c:extLst>
              <c:ext xmlns:c16="http://schemas.microsoft.com/office/drawing/2014/chart" uri="{C3380CC4-5D6E-409C-BE32-E72D297353CC}">
                <c16:uniqueId val="{00000009-D27B-414A-AC79-CE887EE5CC74}"/>
              </c:ext>
            </c:extLst>
          </c:dPt>
          <c:dPt>
            <c:idx val="5"/>
            <c:bubble3D val="0"/>
            <c:spPr>
              <a:solidFill>
                <a:srgbClr val="DB843D"/>
              </a:solidFill>
              <a:ln w="25400">
                <a:noFill/>
              </a:ln>
            </c:spPr>
            <c:extLst>
              <c:ext xmlns:c16="http://schemas.microsoft.com/office/drawing/2014/chart" uri="{C3380CC4-5D6E-409C-BE32-E72D297353CC}">
                <c16:uniqueId val="{0000000B-D27B-414A-AC79-CE887EE5CC74}"/>
              </c:ext>
            </c:extLst>
          </c:dPt>
          <c:dPt>
            <c:idx val="6"/>
            <c:bubble3D val="0"/>
            <c:spPr>
              <a:solidFill>
                <a:srgbClr val="93A9CF"/>
              </a:solidFill>
              <a:ln w="25400">
                <a:noFill/>
              </a:ln>
            </c:spPr>
            <c:extLst>
              <c:ext xmlns:c16="http://schemas.microsoft.com/office/drawing/2014/chart" uri="{C3380CC4-5D6E-409C-BE32-E72D297353CC}">
                <c16:uniqueId val="{0000000D-D27B-414A-AC79-CE887EE5CC74}"/>
              </c:ext>
            </c:extLst>
          </c:dPt>
          <c:cat>
            <c:strLit>
              <c:ptCount val="7"/>
              <c:pt idx="0">
                <c:v>_x001c_ASSESSOR DE CONTROLE INTERNO</c:v>
              </c:pt>
              <c:pt idx="1">
                <c:v>_x000f_AUDITOR INTERNO</c:v>
              </c:pt>
              <c:pt idx="2">
                <c:v>_x0011_CONTROLADOR GERAL</c:v>
              </c:pt>
              <c:pt idx="3">
                <c:v>_x0013_CONTROLADOR INTERNO</c:v>
              </c:pt>
              <c:pt idx="4">
                <c:v>_x0007_Outros </c:v>
              </c:pt>
              <c:pt idx="5">
                <c:v>_x001e_SECRETÁRIO DE CONTROLE INTERNO</c:v>
              </c:pt>
              <c:pt idx="6">
                <c:v>_x000b_Total Geral</c:v>
              </c:pt>
            </c:strLit>
          </c:cat>
          <c:val>
            <c:numLit>
              <c:formatCode>General</c:formatCode>
              <c:ptCount val="7"/>
              <c:pt idx="0">
                <c:v>18</c:v>
              </c:pt>
              <c:pt idx="1">
                <c:v>10</c:v>
              </c:pt>
              <c:pt idx="2">
                <c:v>33</c:v>
              </c:pt>
              <c:pt idx="3">
                <c:v>140</c:v>
              </c:pt>
              <c:pt idx="4">
                <c:v>86</c:v>
              </c:pt>
              <c:pt idx="5">
                <c:v>4</c:v>
              </c:pt>
              <c:pt idx="6">
                <c:v>291</c:v>
              </c:pt>
            </c:numLit>
          </c:val>
          <c:extLst>
            <c:ext xmlns:c16="http://schemas.microsoft.com/office/drawing/2014/chart" uri="{C3380CC4-5D6E-409C-BE32-E72D297353CC}">
              <c16:uniqueId val="{0000000E-D27B-414A-AC79-CE887EE5CC74}"/>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66455795873617096"/>
          <c:y val="0.45454516356187202"/>
          <c:w val="0.31645619455795898"/>
          <c:h val="0.16344280135714701"/>
        </c:manualLayout>
      </c:layout>
      <c:overlay val="0"/>
      <c:spPr>
        <a:noFill/>
        <a:ln w="25400">
          <a:noFill/>
        </a:ln>
      </c:spPr>
      <c:txPr>
        <a:bodyPr/>
        <a:lstStyle/>
        <a:p>
          <a:pPr>
            <a:defRPr lang="en-US" sz="800" kern="0" baseline="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NATUREZA DO VÍNCULO ATUAL COMO TITULAR DO CONTROLE INTERNO</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NATUREZA DO VÍNCULO ATUAL COMO TITULAR DO CONTROLE INTERNO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559A-4239-B5D6-8364C5E9B358}"/>
              </c:ext>
            </c:extLst>
          </c:dPt>
          <c:dPt>
            <c:idx val="2"/>
            <c:bubble3D val="0"/>
            <c:spPr>
              <a:solidFill>
                <a:srgbClr val="9BBB59"/>
              </a:solidFill>
              <a:ln w="25400">
                <a:noFill/>
              </a:ln>
            </c:spPr>
            <c:extLst>
              <c:ext xmlns:c16="http://schemas.microsoft.com/office/drawing/2014/chart" uri="{C3380CC4-5D6E-409C-BE32-E72D297353CC}">
                <c16:uniqueId val="{00000004-559A-4239-B5D6-8364C5E9B358}"/>
              </c:ext>
            </c:extLst>
          </c:dPt>
          <c:dPt>
            <c:idx val="3"/>
            <c:bubble3D val="0"/>
            <c:spPr>
              <a:solidFill>
                <a:srgbClr val="8064A2"/>
              </a:solidFill>
              <a:ln w="25400">
                <a:noFill/>
              </a:ln>
            </c:spPr>
            <c:extLst>
              <c:ext xmlns:c16="http://schemas.microsoft.com/office/drawing/2014/chart" uri="{C3380CC4-5D6E-409C-BE32-E72D297353CC}">
                <c16:uniqueId val="{00000006-559A-4239-B5D6-8364C5E9B358}"/>
              </c:ext>
            </c:extLst>
          </c:dPt>
          <c:dPt>
            <c:idx val="4"/>
            <c:bubble3D val="0"/>
            <c:spPr>
              <a:solidFill>
                <a:srgbClr val="4BACC6"/>
              </a:solidFill>
              <a:ln w="25400">
                <a:noFill/>
              </a:ln>
            </c:spPr>
            <c:extLst>
              <c:ext xmlns:c16="http://schemas.microsoft.com/office/drawing/2014/chart" uri="{C3380CC4-5D6E-409C-BE32-E72D297353CC}">
                <c16:uniqueId val="{00000008-559A-4239-B5D6-8364C5E9B358}"/>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5"/>
              <c:pt idx="0">
                <c:v>;NÃO SERVIDOR (PRESTADOR DE SERVIÇO OU CONTRATADO, PF OU PJ)</c:v>
              </c:pt>
              <c:pt idx="1">
                <c:v>YSERVIDOR COM FG DE TITULAR DA UCI E EFETIVO EM OUTRO CARGO MUNICIPAL, ESTADUAL OU FEDERAL</c:v>
              </c:pt>
              <c:pt idx="2">
                <c:v>ESERVIDOR EFETIVO NO CARGO, NOMEADO POR CONCURSO ESPECÍFICO PARA A UCI</c:v>
              </c:pt>
              <c:pt idx="3">
                <c:v>&gt;SERVIDOR NÃO-EFETIVO COM CARGO COMISSIONADO COMO TITULAR DO CI</c:v>
              </c:pt>
              <c:pt idx="4">
                <c:v>_x000b_Total Geral</c:v>
              </c:pt>
            </c:strLit>
          </c:cat>
          <c:val>
            <c:numLit>
              <c:formatCode>General</c:formatCode>
              <c:ptCount val="5"/>
              <c:pt idx="0">
                <c:v>1</c:v>
              </c:pt>
              <c:pt idx="1">
                <c:v>105</c:v>
              </c:pt>
              <c:pt idx="2">
                <c:v>85</c:v>
              </c:pt>
              <c:pt idx="3">
                <c:v>100</c:v>
              </c:pt>
              <c:pt idx="4">
                <c:v>291</c:v>
              </c:pt>
            </c:numLit>
          </c:val>
          <c:extLst>
            <c:ext xmlns:c16="http://schemas.microsoft.com/office/drawing/2014/chart" uri="{C3380CC4-5D6E-409C-BE32-E72D297353CC}">
              <c16:uniqueId val="{00000009-559A-4239-B5D6-8364C5E9B35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5720524017467197"/>
          <c:y val="0.44320535154344598"/>
          <c:w val="0.32969432314410502"/>
          <c:h val="0.1734283325203820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QUANTOS TITULARES A UNIDADE DE CONTROLE INTERNO TEVE DE 2009 ATÉ JUNHO DE 2015 ?</a:t>
            </a:r>
            <a:r>
              <a:rPr lang="en-US" sz="1200" b="0" i="0" u="none" strike="noStrike" baseline="0">
                <a:solidFill>
                  <a:srgbClr val="000000"/>
                </a:solidFill>
                <a:latin typeface="Calibri"/>
                <a:ea typeface="Calibri"/>
                <a:cs typeface="Calibri"/>
              </a:rPr>
              <a:t>?</a:t>
            </a:r>
          </a:p>
        </c:rich>
      </c:tx>
      <c:overlay val="0"/>
      <c:spPr>
        <a:noFill/>
        <a:ln w="25400">
          <a:noFill/>
        </a:ln>
      </c:spPr>
    </c:title>
    <c:autoTitleDeleted val="0"/>
    <c:plotArea>
      <c:layout/>
      <c:pieChart>
        <c:varyColors val="1"/>
        <c:ser>
          <c:idx val="0"/>
          <c:order val="0"/>
          <c:tx>
            <c:v>Contagem de QUANTOS TITULARES A UNIDADE DE CONTROLE INTERNO TEVE DE 2009 ATÉ JUNHO DE 2015 ? (Incluindo a gestão atual e a anterior.)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D6A7-45EE-A197-7E6916D9CF30}"/>
              </c:ext>
            </c:extLst>
          </c:dPt>
          <c:dPt>
            <c:idx val="1"/>
            <c:bubble3D val="0"/>
            <c:spPr>
              <a:solidFill>
                <a:srgbClr val="AA4643"/>
              </a:solidFill>
              <a:ln w="25400">
                <a:noFill/>
              </a:ln>
            </c:spPr>
            <c:extLst>
              <c:ext xmlns:c16="http://schemas.microsoft.com/office/drawing/2014/chart" uri="{C3380CC4-5D6E-409C-BE32-E72D297353CC}">
                <c16:uniqueId val="{00000003-D6A7-45EE-A197-7E6916D9CF30}"/>
              </c:ext>
            </c:extLst>
          </c:dPt>
          <c:dPt>
            <c:idx val="2"/>
            <c:bubble3D val="0"/>
            <c:spPr>
              <a:solidFill>
                <a:srgbClr val="89A54E"/>
              </a:solidFill>
              <a:ln w="25400">
                <a:noFill/>
              </a:ln>
            </c:spPr>
            <c:extLst>
              <c:ext xmlns:c16="http://schemas.microsoft.com/office/drawing/2014/chart" uri="{C3380CC4-5D6E-409C-BE32-E72D297353CC}">
                <c16:uniqueId val="{00000005-D6A7-45EE-A197-7E6916D9CF30}"/>
              </c:ext>
            </c:extLst>
          </c:dPt>
          <c:dPt>
            <c:idx val="3"/>
            <c:bubble3D val="0"/>
            <c:spPr>
              <a:solidFill>
                <a:srgbClr val="71588F"/>
              </a:solidFill>
              <a:ln w="25400">
                <a:noFill/>
              </a:ln>
            </c:spPr>
            <c:extLst>
              <c:ext xmlns:c16="http://schemas.microsoft.com/office/drawing/2014/chart" uri="{C3380CC4-5D6E-409C-BE32-E72D297353CC}">
                <c16:uniqueId val="{00000007-D6A7-45EE-A197-7E6916D9CF30}"/>
              </c:ext>
            </c:extLst>
          </c:dPt>
          <c:dPt>
            <c:idx val="4"/>
            <c:bubble3D val="0"/>
            <c:spPr>
              <a:solidFill>
                <a:srgbClr val="4198AF"/>
              </a:solidFill>
              <a:ln w="25400">
                <a:noFill/>
              </a:ln>
            </c:spPr>
            <c:extLst>
              <c:ext xmlns:c16="http://schemas.microsoft.com/office/drawing/2014/chart" uri="{C3380CC4-5D6E-409C-BE32-E72D297353CC}">
                <c16:uniqueId val="{00000009-D6A7-45EE-A197-7E6916D9CF30}"/>
              </c:ext>
            </c:extLst>
          </c:dPt>
          <c:dPt>
            <c:idx val="5"/>
            <c:bubble3D val="0"/>
            <c:spPr>
              <a:solidFill>
                <a:srgbClr val="DB843D"/>
              </a:solidFill>
              <a:ln w="25400">
                <a:noFill/>
              </a:ln>
            </c:spPr>
            <c:extLst>
              <c:ext xmlns:c16="http://schemas.microsoft.com/office/drawing/2014/chart" uri="{C3380CC4-5D6E-409C-BE32-E72D297353CC}">
                <c16:uniqueId val="{0000000B-D6A7-45EE-A197-7E6916D9CF30}"/>
              </c:ext>
            </c:extLst>
          </c:dPt>
          <c:dPt>
            <c:idx val="6"/>
            <c:bubble3D val="0"/>
            <c:spPr>
              <a:solidFill>
                <a:srgbClr val="93A9CF"/>
              </a:solidFill>
              <a:ln w="25400">
                <a:noFill/>
              </a:ln>
            </c:spPr>
            <c:extLst>
              <c:ext xmlns:c16="http://schemas.microsoft.com/office/drawing/2014/chart" uri="{C3380CC4-5D6E-409C-BE32-E72D297353CC}">
                <c16:uniqueId val="{0000000D-D6A7-45EE-A197-7E6916D9CF30}"/>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7"/>
              <c:pt idx="0">
                <c:v>_x0001_1</c:v>
              </c:pt>
              <c:pt idx="1">
                <c:v>_x0001_2</c:v>
              </c:pt>
              <c:pt idx="2">
                <c:v>_x0001_3</c:v>
              </c:pt>
              <c:pt idx="3">
                <c:v>_x0001_4</c:v>
              </c:pt>
              <c:pt idx="4">
                <c:v>	5 OU MAIS</c:v>
              </c:pt>
              <c:pt idx="5">
                <c:v>_x0006_NENHUM</c:v>
              </c:pt>
              <c:pt idx="6">
                <c:v>_x000b_Total Geral</c:v>
              </c:pt>
            </c:strLit>
          </c:cat>
          <c:val>
            <c:numLit>
              <c:formatCode>General</c:formatCode>
              <c:ptCount val="7"/>
              <c:pt idx="0">
                <c:v>125</c:v>
              </c:pt>
              <c:pt idx="1">
                <c:v>70</c:v>
              </c:pt>
              <c:pt idx="2">
                <c:v>53</c:v>
              </c:pt>
              <c:pt idx="3">
                <c:v>25</c:v>
              </c:pt>
              <c:pt idx="4">
                <c:v>16</c:v>
              </c:pt>
              <c:pt idx="5">
                <c:v>2</c:v>
              </c:pt>
              <c:pt idx="6">
                <c:v>291</c:v>
              </c:pt>
            </c:numLit>
          </c:val>
          <c:extLst>
            <c:ext xmlns:c16="http://schemas.microsoft.com/office/drawing/2014/chart" uri="{C3380CC4-5D6E-409C-BE32-E72D297353CC}">
              <c16:uniqueId val="{0000000E-D6A7-45EE-A197-7E6916D9CF3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3976284492628295"/>
          <c:y val="0.43576872602463101"/>
          <c:w val="0.98219607934764797"/>
          <c:h val="0.68513930950938795"/>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ea typeface="Calibri"/>
                <a:cs typeface="Calibri"/>
              </a:rPr>
              <a:t>A ESTRUTURA DO CONTROLE INTERNO DO EXECUTIVO MUNICIPAL ESTÁ REGULAMENTADA POR NORMA ESPECÍFICA?</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A ESTRUTURA DO CONTROLE INTERNO DO EXECUTIVO MUNICIPAL ESTÁ REGULAMENTADA POR NORMA ESPECÍFICA?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5324-4058-877B-13465641BE4B}"/>
              </c:ext>
            </c:extLst>
          </c:dPt>
          <c:dPt>
            <c:idx val="2"/>
            <c:bubble3D val="0"/>
            <c:spPr>
              <a:solidFill>
                <a:srgbClr val="9BBB59"/>
              </a:solidFill>
              <a:ln w="25400">
                <a:noFill/>
              </a:ln>
            </c:spPr>
            <c:extLst>
              <c:ext xmlns:c16="http://schemas.microsoft.com/office/drawing/2014/chart" uri="{C3380CC4-5D6E-409C-BE32-E72D297353CC}">
                <c16:uniqueId val="{00000004-5324-4058-877B-13465641BE4B}"/>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3"/>
              <c:pt idx="0">
                <c:v>_x0003_NÃO</c:v>
              </c:pt>
              <c:pt idx="1">
                <c:v>_x0003_SIM</c:v>
              </c:pt>
              <c:pt idx="2">
                <c:v>_x000b_Total Geral</c:v>
              </c:pt>
            </c:strLit>
          </c:cat>
          <c:val>
            <c:numLit>
              <c:formatCode>General</c:formatCode>
              <c:ptCount val="3"/>
              <c:pt idx="0">
                <c:v>23</c:v>
              </c:pt>
              <c:pt idx="1">
                <c:v>268</c:v>
              </c:pt>
              <c:pt idx="2">
                <c:v>291</c:v>
              </c:pt>
            </c:numLit>
          </c:val>
          <c:extLst>
            <c:ext xmlns:c16="http://schemas.microsoft.com/office/drawing/2014/chart" uri="{C3380CC4-5D6E-409C-BE32-E72D297353CC}">
              <c16:uniqueId val="{00000005-5324-4058-877B-13465641BE4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4023761822671605"/>
          <c:y val="0.508969165113903"/>
          <c:w val="0.98224968550528802"/>
          <c:h val="0.6053819799242650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1"/>
          <c:order val="1"/>
          <c:tx>
            <c:strRef>
              <c:f>Barômetro!$J$6</c:f>
              <c:strCache>
                <c:ptCount val="1"/>
                <c:pt idx="0">
                  <c:v>RISCO BAIXO</c:v>
                </c:pt>
              </c:strCache>
            </c:strRef>
          </c:tx>
          <c:spPr>
            <a:noFill/>
            <a:ln>
              <a:noFill/>
            </a:ln>
            <a:effectLst/>
          </c:spPr>
          <c:dPt>
            <c:idx val="0"/>
            <c:bubble3D val="0"/>
            <c:extLst>
              <c:ext xmlns:c16="http://schemas.microsoft.com/office/drawing/2014/chart" uri="{C3380CC4-5D6E-409C-BE32-E72D297353CC}">
                <c16:uniqueId val="{00000000-90FD-F547-ACBA-A813B7E5826F}"/>
              </c:ext>
            </c:extLst>
          </c:dPt>
          <c:dPt>
            <c:idx val="1"/>
            <c:bubble3D val="0"/>
            <c:spPr>
              <a:solidFill>
                <a:schemeClr val="tx1"/>
              </a:solidFill>
              <a:ln w="76200" cmpd="sng">
                <a:solidFill>
                  <a:schemeClr val="tx1"/>
                </a:solidFill>
              </a:ln>
              <a:effectLst/>
            </c:spPr>
            <c:extLst>
              <c:ext xmlns:c16="http://schemas.microsoft.com/office/drawing/2014/chart" uri="{C3380CC4-5D6E-409C-BE32-E72D297353CC}">
                <c16:uniqueId val="{00000002-90FD-F547-ACBA-A813B7E5826F}"/>
              </c:ext>
            </c:extLst>
          </c:dPt>
          <c:val>
            <c:numRef>
              <c:f>Barômetro!$Q$5:$Q$7</c:f>
              <c:numCache>
                <c:formatCode>General</c:formatCode>
                <c:ptCount val="3"/>
              </c:numCache>
            </c:numRef>
          </c:val>
          <c:extLst>
            <c:ext xmlns:c16="http://schemas.microsoft.com/office/drawing/2014/chart" uri="{C3380CC4-5D6E-409C-BE32-E72D297353CC}">
              <c16:uniqueId val="{00000003-90FD-F547-ACBA-A813B7E5826F}"/>
            </c:ext>
          </c:extLst>
        </c:ser>
        <c:ser>
          <c:idx val="0"/>
          <c:order val="0"/>
          <c:tx>
            <c:strRef>
              <c:f>Barômetro!$J$6</c:f>
              <c:strCache>
                <c:ptCount val="1"/>
                <c:pt idx="0">
                  <c:v>RISCO BAIXO</c:v>
                </c:pt>
              </c:strCache>
            </c:strRef>
          </c:tx>
          <c:spPr>
            <a:ln>
              <a:noFill/>
            </a:ln>
            <a:effectLst/>
          </c:spPr>
          <c:dPt>
            <c:idx val="2"/>
            <c:bubble3D val="0"/>
            <c:spPr>
              <a:solidFill>
                <a:srgbClr val="008000"/>
              </a:solidFill>
              <a:ln>
                <a:noFill/>
              </a:ln>
              <a:effectLst/>
            </c:spPr>
            <c:extLst>
              <c:ext xmlns:c16="http://schemas.microsoft.com/office/drawing/2014/chart" uri="{C3380CC4-5D6E-409C-BE32-E72D297353CC}">
                <c16:uniqueId val="{00000005-90FD-F547-ACBA-A813B7E5826F}"/>
              </c:ext>
            </c:extLst>
          </c:dPt>
          <c:dPt>
            <c:idx val="3"/>
            <c:bubble3D val="0"/>
            <c:spPr>
              <a:solidFill>
                <a:srgbClr val="FFFF00"/>
              </a:solidFill>
              <a:ln>
                <a:noFill/>
              </a:ln>
              <a:effectLst/>
            </c:spPr>
            <c:extLst>
              <c:ext xmlns:c16="http://schemas.microsoft.com/office/drawing/2014/chart" uri="{C3380CC4-5D6E-409C-BE32-E72D297353CC}">
                <c16:uniqueId val="{00000007-90FD-F547-ACBA-A813B7E5826F}"/>
              </c:ext>
            </c:extLst>
          </c:dPt>
          <c:dPt>
            <c:idx val="4"/>
            <c:bubble3D val="0"/>
            <c:spPr>
              <a:solidFill>
                <a:srgbClr val="FF6600"/>
              </a:solidFill>
              <a:ln>
                <a:noFill/>
              </a:ln>
              <a:effectLst/>
            </c:spPr>
            <c:extLst>
              <c:ext xmlns:c16="http://schemas.microsoft.com/office/drawing/2014/chart" uri="{C3380CC4-5D6E-409C-BE32-E72D297353CC}">
                <c16:uniqueId val="{00000009-90FD-F547-ACBA-A813B7E5826F}"/>
              </c:ext>
            </c:extLst>
          </c:dPt>
          <c:dPt>
            <c:idx val="5"/>
            <c:bubble3D val="0"/>
            <c:spPr>
              <a:solidFill>
                <a:srgbClr val="FF0000"/>
              </a:solidFill>
              <a:ln>
                <a:noFill/>
              </a:ln>
              <a:effectLst/>
            </c:spPr>
            <c:extLst>
              <c:ext xmlns:c16="http://schemas.microsoft.com/office/drawing/2014/chart" uri="{C3380CC4-5D6E-409C-BE32-E72D297353CC}">
                <c16:uniqueId val="{0000000B-90FD-F547-ACBA-A813B7E5826F}"/>
              </c:ext>
            </c:extLst>
          </c:dPt>
          <c:dPt>
            <c:idx val="6"/>
            <c:bubble3D val="0"/>
            <c:spPr>
              <a:solidFill>
                <a:srgbClr val="800000"/>
              </a:solidFill>
              <a:ln>
                <a:noFill/>
              </a:ln>
              <a:effectLst/>
            </c:spPr>
            <c:extLst>
              <c:ext xmlns:c16="http://schemas.microsoft.com/office/drawing/2014/chart" uri="{C3380CC4-5D6E-409C-BE32-E72D297353CC}">
                <c16:uniqueId val="{0000000D-90FD-F547-ACBA-A813B7E5826F}"/>
              </c:ext>
            </c:extLst>
          </c:dPt>
          <c:dPt>
            <c:idx val="7"/>
            <c:bubble3D val="0"/>
            <c:spPr>
              <a:noFill/>
              <a:ln>
                <a:noFill/>
              </a:ln>
              <a:effectLst/>
            </c:spPr>
            <c:extLst>
              <c:ext xmlns:c16="http://schemas.microsoft.com/office/drawing/2014/chart" uri="{C3380CC4-5D6E-409C-BE32-E72D297353CC}">
                <c16:uniqueId val="{0000000F-90FD-F547-ACBA-A813B7E5826F}"/>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10-90FD-F547-ACBA-A813B7E5826F}"/>
            </c:ext>
          </c:extLst>
        </c:ser>
        <c:dLbls>
          <c:showLegendKey val="0"/>
          <c:showVal val="0"/>
          <c:showCatName val="0"/>
          <c:showSerName val="0"/>
          <c:showPercent val="0"/>
          <c:showBubbleSize val="0"/>
          <c:showLeaderLines val="0"/>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QUAL A POSIÇÃO HIERÁRQUICA DA UNIDADE DE CONTROLE INTERNO NO ORGANOGRAMA DA PREFEITURA?</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QUAL A POSIÇÃO HIERÁRQUICA DA UNIDADE DE CONTROLE INTERNO NO ORGANOGRAMA DA PREFEITURA? Total</c:v>
          </c:tx>
          <c:spPr>
            <a:solidFill>
              <a:srgbClr val="4F81BD"/>
            </a:solidFill>
            <a:ln w="25400">
              <a:noFill/>
            </a:ln>
          </c:spPr>
          <c:dPt>
            <c:idx val="0"/>
            <c:bubble3D val="0"/>
            <c:spPr>
              <a:solidFill>
                <a:srgbClr val="40699C"/>
              </a:solidFill>
              <a:ln w="25400">
                <a:noFill/>
              </a:ln>
            </c:spPr>
            <c:extLst>
              <c:ext xmlns:c16="http://schemas.microsoft.com/office/drawing/2014/chart" uri="{C3380CC4-5D6E-409C-BE32-E72D297353CC}">
                <c16:uniqueId val="{00000001-5FA4-4EFD-A1AB-C779584543F2}"/>
              </c:ext>
            </c:extLst>
          </c:dPt>
          <c:dPt>
            <c:idx val="1"/>
            <c:bubble3D val="0"/>
            <c:spPr>
              <a:solidFill>
                <a:srgbClr val="9E413E"/>
              </a:solidFill>
              <a:ln w="25400">
                <a:noFill/>
              </a:ln>
            </c:spPr>
            <c:extLst>
              <c:ext xmlns:c16="http://schemas.microsoft.com/office/drawing/2014/chart" uri="{C3380CC4-5D6E-409C-BE32-E72D297353CC}">
                <c16:uniqueId val="{00000003-5FA4-4EFD-A1AB-C779584543F2}"/>
              </c:ext>
            </c:extLst>
          </c:dPt>
          <c:dPt>
            <c:idx val="2"/>
            <c:bubble3D val="0"/>
            <c:spPr>
              <a:solidFill>
                <a:srgbClr val="7F9A48"/>
              </a:solidFill>
              <a:ln w="25400">
                <a:noFill/>
              </a:ln>
            </c:spPr>
            <c:extLst>
              <c:ext xmlns:c16="http://schemas.microsoft.com/office/drawing/2014/chart" uri="{C3380CC4-5D6E-409C-BE32-E72D297353CC}">
                <c16:uniqueId val="{00000005-5FA4-4EFD-A1AB-C779584543F2}"/>
              </c:ext>
            </c:extLst>
          </c:dPt>
          <c:dPt>
            <c:idx val="3"/>
            <c:bubble3D val="0"/>
            <c:spPr>
              <a:solidFill>
                <a:srgbClr val="695185"/>
              </a:solidFill>
              <a:ln w="25400">
                <a:noFill/>
              </a:ln>
            </c:spPr>
            <c:extLst>
              <c:ext xmlns:c16="http://schemas.microsoft.com/office/drawing/2014/chart" uri="{C3380CC4-5D6E-409C-BE32-E72D297353CC}">
                <c16:uniqueId val="{00000007-5FA4-4EFD-A1AB-C779584543F2}"/>
              </c:ext>
            </c:extLst>
          </c:dPt>
          <c:dPt>
            <c:idx val="4"/>
            <c:bubble3D val="0"/>
            <c:spPr>
              <a:solidFill>
                <a:srgbClr val="3C8DA3"/>
              </a:solidFill>
              <a:ln w="25400">
                <a:noFill/>
              </a:ln>
            </c:spPr>
            <c:extLst>
              <c:ext xmlns:c16="http://schemas.microsoft.com/office/drawing/2014/chart" uri="{C3380CC4-5D6E-409C-BE32-E72D297353CC}">
                <c16:uniqueId val="{00000009-5FA4-4EFD-A1AB-C779584543F2}"/>
              </c:ext>
            </c:extLst>
          </c:dPt>
          <c:dPt>
            <c:idx val="5"/>
            <c:bubble3D val="0"/>
            <c:spPr>
              <a:solidFill>
                <a:srgbClr val="CC7B38"/>
              </a:solidFill>
              <a:ln w="25400">
                <a:noFill/>
              </a:ln>
            </c:spPr>
            <c:extLst>
              <c:ext xmlns:c16="http://schemas.microsoft.com/office/drawing/2014/chart" uri="{C3380CC4-5D6E-409C-BE32-E72D297353CC}">
                <c16:uniqueId val="{0000000B-5FA4-4EFD-A1AB-C779584543F2}"/>
              </c:ext>
            </c:extLst>
          </c:dPt>
          <c:dPt>
            <c:idx val="7"/>
            <c:bubble3D val="0"/>
            <c:spPr>
              <a:solidFill>
                <a:srgbClr val="C0504D"/>
              </a:solidFill>
              <a:ln w="25400">
                <a:noFill/>
              </a:ln>
            </c:spPr>
            <c:extLst>
              <c:ext xmlns:c16="http://schemas.microsoft.com/office/drawing/2014/chart" uri="{C3380CC4-5D6E-409C-BE32-E72D297353CC}">
                <c16:uniqueId val="{0000000E-5FA4-4EFD-A1AB-C779584543F2}"/>
              </c:ext>
            </c:extLst>
          </c:dPt>
          <c:dPt>
            <c:idx val="8"/>
            <c:bubble3D val="0"/>
            <c:spPr>
              <a:solidFill>
                <a:srgbClr val="9BBB59"/>
              </a:solidFill>
              <a:ln w="25400">
                <a:noFill/>
              </a:ln>
            </c:spPr>
            <c:extLst>
              <c:ext xmlns:c16="http://schemas.microsoft.com/office/drawing/2014/chart" uri="{C3380CC4-5D6E-409C-BE32-E72D297353CC}">
                <c16:uniqueId val="{00000010-5FA4-4EFD-A1AB-C779584543F2}"/>
              </c:ext>
            </c:extLst>
          </c:dPt>
          <c:dPt>
            <c:idx val="9"/>
            <c:bubble3D val="0"/>
            <c:spPr>
              <a:solidFill>
                <a:srgbClr val="8064A2"/>
              </a:solidFill>
              <a:ln w="25400">
                <a:noFill/>
              </a:ln>
            </c:spPr>
            <c:extLst>
              <c:ext xmlns:c16="http://schemas.microsoft.com/office/drawing/2014/chart" uri="{C3380CC4-5D6E-409C-BE32-E72D297353CC}">
                <c16:uniqueId val="{00000012-5FA4-4EFD-A1AB-C779584543F2}"/>
              </c:ext>
            </c:extLst>
          </c:dPt>
          <c:dPt>
            <c:idx val="10"/>
            <c:bubble3D val="0"/>
            <c:spPr>
              <a:solidFill>
                <a:srgbClr val="4BACC6"/>
              </a:solidFill>
              <a:ln w="25400">
                <a:noFill/>
              </a:ln>
            </c:spPr>
            <c:extLst>
              <c:ext xmlns:c16="http://schemas.microsoft.com/office/drawing/2014/chart" uri="{C3380CC4-5D6E-409C-BE32-E72D297353CC}">
                <c16:uniqueId val="{00000014-5FA4-4EFD-A1AB-C779584543F2}"/>
              </c:ext>
            </c:extLst>
          </c:dPt>
          <c:dPt>
            <c:idx val="11"/>
            <c:bubble3D val="0"/>
            <c:spPr>
              <a:solidFill>
                <a:srgbClr val="F79646"/>
              </a:solidFill>
              <a:ln w="25400">
                <a:noFill/>
              </a:ln>
            </c:spPr>
            <c:extLst>
              <c:ext xmlns:c16="http://schemas.microsoft.com/office/drawing/2014/chart" uri="{C3380CC4-5D6E-409C-BE32-E72D297353CC}">
                <c16:uniqueId val="{00000016-5FA4-4EFD-A1AB-C779584543F2}"/>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12"/>
              <c:pt idx="0">
                <c:v>5VINCULAÇÃO À CHEFIA DE GABINETE DO PREFEITO MUNICIPAL</c:v>
              </c:pt>
              <c:pt idx="1">
                <c:v>(VINCULAÇÃO À SECRETARIA DE ADMINISTRAÇÃO</c:v>
              </c:pt>
              <c:pt idx="2">
                <c:v>#VINCULAÇÃO À SECRETARIA DE FINANÇAS</c:v>
              </c:pt>
              <c:pt idx="3">
                <c:v>$VINCULAÇÃO AO SETOR DE CONTABILIDADE</c:v>
              </c:pt>
              <c:pt idx="4">
                <c:v>7VINCULAÇÃO DIRETA AO CHEFE DO PODER EXECUTIVO MUNICIPAL</c:v>
              </c:pt>
              <c:pt idx="5">
                <c:v>[Outros:] Coordenadoria do Sistema Interno do Município, unidade administrativa com independência para desempenho de suas atribuições ( Art. 4º da LC 48 )</c:v>
              </c:pt>
              <c:pt idx="6">
                <c:v>wVINCULAÇÃO À SECRETARIA DE ADMINISTRAÇÃO    [Outros:] O servidor se reporta ao Prefeito, mas esta vinculado à Sec. Adm.</c:v>
              </c:pt>
              <c:pt idx="7">
                <c:v>&lt;[Outros:] Independente - Organograma nível de assessoramento</c:v>
              </c:pt>
              <c:pt idx="8">
                <c:v>2[Outros:] Não consta no organograma. (Lei 48/2013)</c:v>
              </c:pt>
              <c:pt idx="9">
                <c:v>,[Outros:] Vinculação à Secretaria de Governo</c:v>
              </c:pt>
              <c:pt idx="10">
                <c:v>_x0015_[Outros:] Secretaria </c:v>
              </c:pt>
              <c:pt idx="11">
                <c:v>_x000b_Total Geral</c:v>
              </c:pt>
            </c:strLit>
          </c:cat>
          <c:val>
            <c:numLit>
              <c:formatCode>General</c:formatCode>
              <c:ptCount val="12"/>
              <c:pt idx="0">
                <c:v>29</c:v>
              </c:pt>
              <c:pt idx="1">
                <c:v>46</c:v>
              </c:pt>
              <c:pt idx="2">
                <c:v>2</c:v>
              </c:pt>
              <c:pt idx="3">
                <c:v>7</c:v>
              </c:pt>
              <c:pt idx="4">
                <c:v>201</c:v>
              </c:pt>
              <c:pt idx="5">
                <c:v>1</c:v>
              </c:pt>
              <c:pt idx="6">
                <c:v>1</c:v>
              </c:pt>
              <c:pt idx="7">
                <c:v>1</c:v>
              </c:pt>
              <c:pt idx="8">
                <c:v>1</c:v>
              </c:pt>
              <c:pt idx="9">
                <c:v>1</c:v>
              </c:pt>
              <c:pt idx="10">
                <c:v>1</c:v>
              </c:pt>
              <c:pt idx="11">
                <c:v>291</c:v>
              </c:pt>
            </c:numLit>
          </c:val>
          <c:extLst>
            <c:ext xmlns:c16="http://schemas.microsoft.com/office/drawing/2014/chart" uri="{C3380CC4-5D6E-409C-BE32-E72D297353CC}">
              <c16:uniqueId val="{00000017-5FA4-4EFD-A1AB-C779584543F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5000068469702099"/>
          <c:y val="1.4869745759392001E-2"/>
          <c:w val="0.98695754878466302"/>
          <c:h val="0.99256473537822698"/>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t>INFORME O TOTAL DE SERVIDORES EM EXERCÍCIO EXCLUSIVO NA UNIDADE DE CONTROLE INTERNO:</a:t>
            </a:r>
          </a:p>
        </c:rich>
      </c:tx>
      <c:overlay val="0"/>
      <c:spPr>
        <a:noFill/>
        <a:ln w="25400">
          <a:noFill/>
        </a:ln>
      </c:spPr>
    </c:title>
    <c:autoTitleDeleted val="0"/>
    <c:plotArea>
      <c:layout/>
      <c:pieChart>
        <c:varyColors val="1"/>
        <c:ser>
          <c:idx val="0"/>
          <c:order val="0"/>
          <c:tx>
            <c:v>Contagem de INFORME O TOTAL DE SERVIDORES EM EXERCÍCIO EXCLUSIVO NA UNIDADE DE CONTROLE INTERNO: (Incluindo o Titular e somando efetivos, comissionados, estagiários, terceirizados e/ou outros.)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2E14-4B8C-A2C4-11006933616D}"/>
              </c:ext>
            </c:extLst>
          </c:dPt>
          <c:dPt>
            <c:idx val="1"/>
            <c:bubble3D val="0"/>
            <c:spPr>
              <a:solidFill>
                <a:srgbClr val="AA4643"/>
              </a:solidFill>
              <a:ln w="25400">
                <a:noFill/>
              </a:ln>
            </c:spPr>
            <c:extLst>
              <c:ext xmlns:c16="http://schemas.microsoft.com/office/drawing/2014/chart" uri="{C3380CC4-5D6E-409C-BE32-E72D297353CC}">
                <c16:uniqueId val="{00000003-2E14-4B8C-A2C4-11006933616D}"/>
              </c:ext>
            </c:extLst>
          </c:dPt>
          <c:dPt>
            <c:idx val="2"/>
            <c:bubble3D val="0"/>
            <c:spPr>
              <a:solidFill>
                <a:srgbClr val="89A54E"/>
              </a:solidFill>
              <a:ln w="25400">
                <a:noFill/>
              </a:ln>
            </c:spPr>
            <c:extLst>
              <c:ext xmlns:c16="http://schemas.microsoft.com/office/drawing/2014/chart" uri="{C3380CC4-5D6E-409C-BE32-E72D297353CC}">
                <c16:uniqueId val="{00000005-2E14-4B8C-A2C4-11006933616D}"/>
              </c:ext>
            </c:extLst>
          </c:dPt>
          <c:dPt>
            <c:idx val="3"/>
            <c:bubble3D val="0"/>
            <c:spPr>
              <a:solidFill>
                <a:srgbClr val="71588F"/>
              </a:solidFill>
              <a:ln w="25400">
                <a:noFill/>
              </a:ln>
            </c:spPr>
            <c:extLst>
              <c:ext xmlns:c16="http://schemas.microsoft.com/office/drawing/2014/chart" uri="{C3380CC4-5D6E-409C-BE32-E72D297353CC}">
                <c16:uniqueId val="{00000007-2E14-4B8C-A2C4-11006933616D}"/>
              </c:ext>
            </c:extLst>
          </c:dPt>
          <c:dPt>
            <c:idx val="4"/>
            <c:bubble3D val="0"/>
            <c:spPr>
              <a:solidFill>
                <a:srgbClr val="4198AF"/>
              </a:solidFill>
              <a:ln w="25400">
                <a:noFill/>
              </a:ln>
            </c:spPr>
            <c:extLst>
              <c:ext xmlns:c16="http://schemas.microsoft.com/office/drawing/2014/chart" uri="{C3380CC4-5D6E-409C-BE32-E72D297353CC}">
                <c16:uniqueId val="{00000009-2E14-4B8C-A2C4-11006933616D}"/>
              </c:ext>
            </c:extLst>
          </c:dPt>
          <c:dPt>
            <c:idx val="5"/>
            <c:bubble3D val="0"/>
            <c:spPr>
              <a:solidFill>
                <a:srgbClr val="DB843D"/>
              </a:solidFill>
              <a:ln w="25400">
                <a:noFill/>
              </a:ln>
            </c:spPr>
            <c:extLst>
              <c:ext xmlns:c16="http://schemas.microsoft.com/office/drawing/2014/chart" uri="{C3380CC4-5D6E-409C-BE32-E72D297353CC}">
                <c16:uniqueId val="{0000000B-2E14-4B8C-A2C4-11006933616D}"/>
              </c:ext>
            </c:extLst>
          </c:dPt>
          <c:dPt>
            <c:idx val="6"/>
            <c:bubble3D val="0"/>
            <c:spPr>
              <a:solidFill>
                <a:srgbClr val="93A9CF"/>
              </a:solidFill>
              <a:ln w="25400">
                <a:noFill/>
              </a:ln>
            </c:spPr>
            <c:extLst>
              <c:ext xmlns:c16="http://schemas.microsoft.com/office/drawing/2014/chart" uri="{C3380CC4-5D6E-409C-BE32-E72D297353CC}">
                <c16:uniqueId val="{0000000D-2E14-4B8C-A2C4-11006933616D}"/>
              </c:ext>
            </c:extLst>
          </c:dPt>
          <c:dPt>
            <c:idx val="7"/>
            <c:bubble3D val="0"/>
            <c:spPr>
              <a:solidFill>
                <a:srgbClr val="D19392"/>
              </a:solidFill>
              <a:ln w="25400">
                <a:noFill/>
              </a:ln>
            </c:spPr>
            <c:extLst>
              <c:ext xmlns:c16="http://schemas.microsoft.com/office/drawing/2014/chart" uri="{C3380CC4-5D6E-409C-BE32-E72D297353CC}">
                <c16:uniqueId val="{0000000F-2E14-4B8C-A2C4-11006933616D}"/>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8"/>
              <c:pt idx="0">
                <c:v>_x0001_0</c:v>
              </c:pt>
              <c:pt idx="1">
                <c:v>_x0001_1</c:v>
              </c:pt>
              <c:pt idx="2">
                <c:v>_x0001_2</c:v>
              </c:pt>
              <c:pt idx="3">
                <c:v>_x0001_3</c:v>
              </c:pt>
              <c:pt idx="4">
                <c:v>_x0001_4</c:v>
              </c:pt>
              <c:pt idx="5">
                <c:v>_x0001_5</c:v>
              </c:pt>
              <c:pt idx="6">
                <c:v>_x0006_Outros</c:v>
              </c:pt>
              <c:pt idx="7">
                <c:v>_x000b_Total Geral</c:v>
              </c:pt>
            </c:strLit>
          </c:cat>
          <c:val>
            <c:numLit>
              <c:formatCode>General</c:formatCode>
              <c:ptCount val="8"/>
              <c:pt idx="0">
                <c:v>8</c:v>
              </c:pt>
              <c:pt idx="1">
                <c:v>230</c:v>
              </c:pt>
              <c:pt idx="2">
                <c:v>28</c:v>
              </c:pt>
              <c:pt idx="3">
                <c:v>13</c:v>
              </c:pt>
              <c:pt idx="4">
                <c:v>4</c:v>
              </c:pt>
              <c:pt idx="5">
                <c:v>2</c:v>
              </c:pt>
              <c:pt idx="6">
                <c:v>6</c:v>
              </c:pt>
              <c:pt idx="7">
                <c:v>291</c:v>
              </c:pt>
            </c:numLit>
          </c:val>
          <c:extLst>
            <c:ext xmlns:c16="http://schemas.microsoft.com/office/drawing/2014/chart" uri="{C3380CC4-5D6E-409C-BE32-E72D297353CC}">
              <c16:uniqueId val="{00000010-2E14-4B8C-A2C4-11006933616D}"/>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5863894958156395"/>
          <c:y val="0.40059392575927999"/>
          <c:w val="0.98429339984334396"/>
          <c:h val="0.73590551181102404"/>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t>A PREFEITURA POSSUI EM SUA ESTRUTURA UMA CARREIRA OU CARGO ESPECÍFICO DE AUDITOR INTERNO OU EQUIVALENTE?</a:t>
            </a:r>
          </a:p>
        </c:rich>
      </c:tx>
      <c:overlay val="0"/>
      <c:spPr>
        <a:noFill/>
        <a:ln w="25400">
          <a:noFill/>
        </a:ln>
      </c:spPr>
    </c:title>
    <c:autoTitleDeleted val="0"/>
    <c:plotArea>
      <c:layout/>
      <c:pieChart>
        <c:varyColors val="1"/>
        <c:ser>
          <c:idx val="0"/>
          <c:order val="0"/>
          <c:tx>
            <c:v>Contagem de A PREFEITURA POSSUI EM SUA ESTRUTURA UMA CARREIRA OU CARGO ESPECÍFICO DE AUDITOR INTERNO OU EQUIVALENTE? (Cargo efetivo de provimento por concurso público exclusivo para a área da controladori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BC6B-45F8-BEBB-B34BB4B607E0}"/>
              </c:ext>
            </c:extLst>
          </c:dPt>
          <c:dPt>
            <c:idx val="2"/>
            <c:bubble3D val="0"/>
            <c:spPr>
              <a:solidFill>
                <a:srgbClr val="9BBB59"/>
              </a:solidFill>
              <a:ln w="25400">
                <a:noFill/>
              </a:ln>
            </c:spPr>
            <c:extLst>
              <c:ext xmlns:c16="http://schemas.microsoft.com/office/drawing/2014/chart" uri="{C3380CC4-5D6E-409C-BE32-E72D297353CC}">
                <c16:uniqueId val="{00000004-BC6B-45F8-BEBB-B34BB4B607E0}"/>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3"/>
              <c:pt idx="0">
                <c:v>_x0003_NÃO</c:v>
              </c:pt>
              <c:pt idx="1">
                <c:v>_x0003_SIM</c:v>
              </c:pt>
              <c:pt idx="2">
                <c:v>_x000b_Total Geral</c:v>
              </c:pt>
            </c:strLit>
          </c:cat>
          <c:val>
            <c:numLit>
              <c:formatCode>General</c:formatCode>
              <c:ptCount val="3"/>
              <c:pt idx="0">
                <c:v>193</c:v>
              </c:pt>
              <c:pt idx="1">
                <c:v>98</c:v>
              </c:pt>
              <c:pt idx="2">
                <c:v>291</c:v>
              </c:pt>
            </c:numLit>
          </c:val>
          <c:extLst>
            <c:ext xmlns:c16="http://schemas.microsoft.com/office/drawing/2014/chart" uri="{C3380CC4-5D6E-409C-BE32-E72D297353CC}">
              <c16:uniqueId val="{00000005-BC6B-45F8-BEBB-B34BB4B607E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5826750986835298"/>
          <c:y val="0.50599475065616795"/>
          <c:w val="0.98425176183685703"/>
          <c:h val="0.60911227763196296"/>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t>CASO A PREFEITURA POSSUA EM SUA ESTRUTURA UMA CARREIRA OU CARGO ESPECÍFICO, INFORME A QUANTIDADE DE SERVIDORES DA CARREIRA/CARGO:</a:t>
            </a:r>
          </a:p>
        </c:rich>
      </c:tx>
      <c:overlay val="0"/>
      <c:spPr>
        <a:noFill/>
        <a:ln w="25400">
          <a:noFill/>
        </a:ln>
      </c:spPr>
    </c:title>
    <c:autoTitleDeleted val="0"/>
    <c:plotArea>
      <c:layout/>
      <c:pieChart>
        <c:varyColors val="1"/>
        <c:ser>
          <c:idx val="0"/>
          <c:order val="0"/>
          <c:tx>
            <c:v>Contagem de CASO A PREFEITURA POSSUA EM SUA ESTRUTURA UMA CARREIRA OU CARGO ESPECÍFICO, INFORME A QUANTIDADE DE SERVIDORES DA CARREIRA/CARGO: (Sem contar o Titular, somente os servidores em exercício, em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120F-4C93-90F4-EDD3ACB80871}"/>
              </c:ext>
            </c:extLst>
          </c:dPt>
          <c:dPt>
            <c:idx val="1"/>
            <c:bubble3D val="0"/>
            <c:spPr>
              <a:solidFill>
                <a:srgbClr val="AA4643"/>
              </a:solidFill>
              <a:ln w="25400">
                <a:noFill/>
              </a:ln>
            </c:spPr>
            <c:extLst>
              <c:ext xmlns:c16="http://schemas.microsoft.com/office/drawing/2014/chart" uri="{C3380CC4-5D6E-409C-BE32-E72D297353CC}">
                <c16:uniqueId val="{00000003-120F-4C93-90F4-EDD3ACB80871}"/>
              </c:ext>
            </c:extLst>
          </c:dPt>
          <c:dPt>
            <c:idx val="2"/>
            <c:bubble3D val="0"/>
            <c:spPr>
              <a:solidFill>
                <a:srgbClr val="89A54E"/>
              </a:solidFill>
              <a:ln w="25400">
                <a:noFill/>
              </a:ln>
            </c:spPr>
            <c:extLst>
              <c:ext xmlns:c16="http://schemas.microsoft.com/office/drawing/2014/chart" uri="{C3380CC4-5D6E-409C-BE32-E72D297353CC}">
                <c16:uniqueId val="{00000005-120F-4C93-90F4-EDD3ACB80871}"/>
              </c:ext>
            </c:extLst>
          </c:dPt>
          <c:dPt>
            <c:idx val="3"/>
            <c:bubble3D val="0"/>
            <c:spPr>
              <a:solidFill>
                <a:srgbClr val="71588F"/>
              </a:solidFill>
              <a:ln w="25400">
                <a:noFill/>
              </a:ln>
            </c:spPr>
            <c:extLst>
              <c:ext xmlns:c16="http://schemas.microsoft.com/office/drawing/2014/chart" uri="{C3380CC4-5D6E-409C-BE32-E72D297353CC}">
                <c16:uniqueId val="{00000007-120F-4C93-90F4-EDD3ACB80871}"/>
              </c:ext>
            </c:extLst>
          </c:dPt>
          <c:dPt>
            <c:idx val="4"/>
            <c:bubble3D val="0"/>
            <c:spPr>
              <a:solidFill>
                <a:srgbClr val="4198AF"/>
              </a:solidFill>
              <a:ln w="25400">
                <a:noFill/>
              </a:ln>
            </c:spPr>
            <c:extLst>
              <c:ext xmlns:c16="http://schemas.microsoft.com/office/drawing/2014/chart" uri="{C3380CC4-5D6E-409C-BE32-E72D297353CC}">
                <c16:uniqueId val="{00000009-120F-4C93-90F4-EDD3ACB80871}"/>
              </c:ext>
            </c:extLst>
          </c:dPt>
          <c:dPt>
            <c:idx val="5"/>
            <c:bubble3D val="0"/>
            <c:spPr>
              <a:solidFill>
                <a:srgbClr val="DB843D"/>
              </a:solidFill>
              <a:ln w="25400">
                <a:noFill/>
              </a:ln>
            </c:spPr>
            <c:extLst>
              <c:ext xmlns:c16="http://schemas.microsoft.com/office/drawing/2014/chart" uri="{C3380CC4-5D6E-409C-BE32-E72D297353CC}">
                <c16:uniqueId val="{0000000B-120F-4C93-90F4-EDD3ACB80871}"/>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6"/>
              <c:pt idx="0">
                <c:v>_x0001_1</c:v>
              </c:pt>
              <c:pt idx="1">
                <c:v>_x0001_2</c:v>
              </c:pt>
              <c:pt idx="2">
                <c:v>	5 OU MAIS</c:v>
              </c:pt>
              <c:pt idx="3">
                <c:v>:HÁ CARREIRA/CARGO, MAS NÃO HÁ NENHUM SERVIDOR EM EXERCÍCIO</c:v>
              </c:pt>
              <c:pt idx="4">
                <c:v>_x0018_NÃO HÁ CARREIRA OU CARGO</c:v>
              </c:pt>
              <c:pt idx="5">
                <c:v>_x000b_Total Geral</c:v>
              </c:pt>
            </c:strLit>
          </c:cat>
          <c:val>
            <c:numLit>
              <c:formatCode>General</c:formatCode>
              <c:ptCount val="6"/>
              <c:pt idx="0">
                <c:v>57</c:v>
              </c:pt>
              <c:pt idx="1">
                <c:v>2</c:v>
              </c:pt>
              <c:pt idx="2">
                <c:v>1</c:v>
              </c:pt>
              <c:pt idx="3">
                <c:v>42</c:v>
              </c:pt>
              <c:pt idx="4">
                <c:v>189</c:v>
              </c:pt>
              <c:pt idx="5">
                <c:v>291</c:v>
              </c:pt>
            </c:numLit>
          </c:val>
          <c:extLst>
            <c:ext xmlns:c16="http://schemas.microsoft.com/office/drawing/2014/chart" uri="{C3380CC4-5D6E-409C-BE32-E72D297353CC}">
              <c16:uniqueId val="{0000000C-120F-4C93-90F4-EDD3ACB8087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74540475747618"/>
          <c:y val="2.1052687206045501E-2"/>
          <c:w val="0.98425176183685703"/>
          <c:h val="0.98947629868414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ea typeface="Calibri"/>
                <a:cs typeface="Calibri"/>
              </a:rPr>
              <a:t>ÁREA PRINCIPAL DE GRADUAÇÃO</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ÁREA PRINCIPAL DE GRADUAÇÃO Total</c:v>
          </c:tx>
          <c:spPr>
            <a:solidFill>
              <a:srgbClr val="4F81BD"/>
            </a:solidFill>
            <a:ln w="25400">
              <a:noFill/>
            </a:ln>
          </c:spPr>
          <c:dPt>
            <c:idx val="0"/>
            <c:bubble3D val="0"/>
            <c:spPr>
              <a:solidFill>
                <a:srgbClr val="355984"/>
              </a:solidFill>
              <a:ln w="25400">
                <a:noFill/>
              </a:ln>
            </c:spPr>
            <c:extLst>
              <c:ext xmlns:c16="http://schemas.microsoft.com/office/drawing/2014/chart" uri="{C3380CC4-5D6E-409C-BE32-E72D297353CC}">
                <c16:uniqueId val="{00000001-B169-4867-A6A3-ECA5B01DB640}"/>
              </c:ext>
            </c:extLst>
          </c:dPt>
          <c:dPt>
            <c:idx val="1"/>
            <c:bubble3D val="0"/>
            <c:spPr>
              <a:solidFill>
                <a:srgbClr val="863533"/>
              </a:solidFill>
              <a:ln w="25400">
                <a:noFill/>
              </a:ln>
            </c:spPr>
            <c:extLst>
              <c:ext xmlns:c16="http://schemas.microsoft.com/office/drawing/2014/chart" uri="{C3380CC4-5D6E-409C-BE32-E72D297353CC}">
                <c16:uniqueId val="{00000003-B169-4867-A6A3-ECA5B01DB640}"/>
              </c:ext>
            </c:extLst>
          </c:dPt>
          <c:dPt>
            <c:idx val="2"/>
            <c:bubble3D val="0"/>
            <c:spPr>
              <a:solidFill>
                <a:srgbClr val="6B823C"/>
              </a:solidFill>
              <a:ln w="25400">
                <a:noFill/>
              </a:ln>
            </c:spPr>
            <c:extLst>
              <c:ext xmlns:c16="http://schemas.microsoft.com/office/drawing/2014/chart" uri="{C3380CC4-5D6E-409C-BE32-E72D297353CC}">
                <c16:uniqueId val="{00000005-B169-4867-A6A3-ECA5B01DB640}"/>
              </c:ext>
            </c:extLst>
          </c:dPt>
          <c:dPt>
            <c:idx val="3"/>
            <c:bubble3D val="0"/>
            <c:spPr>
              <a:solidFill>
                <a:srgbClr val="584470"/>
              </a:solidFill>
              <a:ln w="25400">
                <a:noFill/>
              </a:ln>
            </c:spPr>
            <c:extLst>
              <c:ext xmlns:c16="http://schemas.microsoft.com/office/drawing/2014/chart" uri="{C3380CC4-5D6E-409C-BE32-E72D297353CC}">
                <c16:uniqueId val="{00000007-B169-4867-A6A3-ECA5B01DB640}"/>
              </c:ext>
            </c:extLst>
          </c:dPt>
          <c:dPt>
            <c:idx val="4"/>
            <c:bubble3D val="0"/>
            <c:spPr>
              <a:solidFill>
                <a:srgbClr val="32778A"/>
              </a:solidFill>
              <a:ln w="25400">
                <a:noFill/>
              </a:ln>
            </c:spPr>
            <c:extLst>
              <c:ext xmlns:c16="http://schemas.microsoft.com/office/drawing/2014/chart" uri="{C3380CC4-5D6E-409C-BE32-E72D297353CC}">
                <c16:uniqueId val="{00000009-B169-4867-A6A3-ECA5B01DB640}"/>
              </c:ext>
            </c:extLst>
          </c:dPt>
          <c:dPt>
            <c:idx val="5"/>
            <c:bubble3D val="0"/>
            <c:spPr>
              <a:solidFill>
                <a:srgbClr val="AD682E"/>
              </a:solidFill>
              <a:ln w="25400">
                <a:noFill/>
              </a:ln>
            </c:spPr>
            <c:extLst>
              <c:ext xmlns:c16="http://schemas.microsoft.com/office/drawing/2014/chart" uri="{C3380CC4-5D6E-409C-BE32-E72D297353CC}">
                <c16:uniqueId val="{0000000B-B169-4867-A6A3-ECA5B01DB640}"/>
              </c:ext>
            </c:extLst>
          </c:dPt>
          <c:dPt>
            <c:idx val="6"/>
            <c:bubble3D val="0"/>
            <c:spPr>
              <a:solidFill>
                <a:srgbClr val="3E6697"/>
              </a:solidFill>
              <a:ln w="25400">
                <a:noFill/>
              </a:ln>
            </c:spPr>
            <c:extLst>
              <c:ext xmlns:c16="http://schemas.microsoft.com/office/drawing/2014/chart" uri="{C3380CC4-5D6E-409C-BE32-E72D297353CC}">
                <c16:uniqueId val="{0000000D-B169-4867-A6A3-ECA5B01DB640}"/>
              </c:ext>
            </c:extLst>
          </c:dPt>
          <c:dPt>
            <c:idx val="7"/>
            <c:bubble3D val="0"/>
            <c:spPr>
              <a:solidFill>
                <a:srgbClr val="9A3E3C"/>
              </a:solidFill>
              <a:ln w="25400">
                <a:noFill/>
              </a:ln>
            </c:spPr>
            <c:extLst>
              <c:ext xmlns:c16="http://schemas.microsoft.com/office/drawing/2014/chart" uri="{C3380CC4-5D6E-409C-BE32-E72D297353CC}">
                <c16:uniqueId val="{0000000F-B169-4867-A6A3-ECA5B01DB640}"/>
              </c:ext>
            </c:extLst>
          </c:dPt>
          <c:dPt>
            <c:idx val="8"/>
            <c:bubble3D val="0"/>
            <c:spPr>
              <a:solidFill>
                <a:srgbClr val="7C9646"/>
              </a:solidFill>
              <a:ln w="25400">
                <a:noFill/>
              </a:ln>
            </c:spPr>
            <c:extLst>
              <c:ext xmlns:c16="http://schemas.microsoft.com/office/drawing/2014/chart" uri="{C3380CC4-5D6E-409C-BE32-E72D297353CC}">
                <c16:uniqueId val="{00000011-B169-4867-A6A3-ECA5B01DB640}"/>
              </c:ext>
            </c:extLst>
          </c:dPt>
          <c:dPt>
            <c:idx val="9"/>
            <c:bubble3D val="0"/>
            <c:spPr>
              <a:solidFill>
                <a:srgbClr val="664F81"/>
              </a:solidFill>
              <a:ln w="25400">
                <a:noFill/>
              </a:ln>
            </c:spPr>
            <c:extLst>
              <c:ext xmlns:c16="http://schemas.microsoft.com/office/drawing/2014/chart" uri="{C3380CC4-5D6E-409C-BE32-E72D297353CC}">
                <c16:uniqueId val="{00000013-B169-4867-A6A3-ECA5B01DB640}"/>
              </c:ext>
            </c:extLst>
          </c:dPt>
          <c:dPt>
            <c:idx val="10"/>
            <c:bubble3D val="0"/>
            <c:spPr>
              <a:solidFill>
                <a:srgbClr val="3A899F"/>
              </a:solidFill>
              <a:ln w="25400">
                <a:noFill/>
              </a:ln>
            </c:spPr>
            <c:extLst>
              <c:ext xmlns:c16="http://schemas.microsoft.com/office/drawing/2014/chart" uri="{C3380CC4-5D6E-409C-BE32-E72D297353CC}">
                <c16:uniqueId val="{00000015-B169-4867-A6A3-ECA5B01DB640}"/>
              </c:ext>
            </c:extLst>
          </c:dPt>
          <c:dPt>
            <c:idx val="11"/>
            <c:bubble3D val="0"/>
            <c:spPr>
              <a:solidFill>
                <a:srgbClr val="C67736"/>
              </a:solidFill>
              <a:ln w="25400">
                <a:noFill/>
              </a:ln>
            </c:spPr>
            <c:extLst>
              <c:ext xmlns:c16="http://schemas.microsoft.com/office/drawing/2014/chart" uri="{C3380CC4-5D6E-409C-BE32-E72D297353CC}">
                <c16:uniqueId val="{00000017-B169-4867-A6A3-ECA5B01DB640}"/>
              </c:ext>
            </c:extLst>
          </c:dPt>
          <c:dPt>
            <c:idx val="12"/>
            <c:bubble3D val="0"/>
            <c:spPr>
              <a:solidFill>
                <a:srgbClr val="4572A7"/>
              </a:solidFill>
              <a:ln w="25400">
                <a:noFill/>
              </a:ln>
            </c:spPr>
            <c:extLst>
              <c:ext xmlns:c16="http://schemas.microsoft.com/office/drawing/2014/chart" uri="{C3380CC4-5D6E-409C-BE32-E72D297353CC}">
                <c16:uniqueId val="{00000019-B169-4867-A6A3-ECA5B01DB640}"/>
              </c:ext>
            </c:extLst>
          </c:dPt>
          <c:dPt>
            <c:idx val="13"/>
            <c:bubble3D val="0"/>
            <c:spPr>
              <a:solidFill>
                <a:srgbClr val="AA4643"/>
              </a:solidFill>
              <a:ln w="25400">
                <a:noFill/>
              </a:ln>
            </c:spPr>
            <c:extLst>
              <c:ext xmlns:c16="http://schemas.microsoft.com/office/drawing/2014/chart" uri="{C3380CC4-5D6E-409C-BE32-E72D297353CC}">
                <c16:uniqueId val="{0000001B-B169-4867-A6A3-ECA5B01DB640}"/>
              </c:ext>
            </c:extLst>
          </c:dPt>
          <c:dPt>
            <c:idx val="14"/>
            <c:bubble3D val="0"/>
            <c:spPr>
              <a:solidFill>
                <a:srgbClr val="89A54E"/>
              </a:solidFill>
              <a:ln w="25400">
                <a:noFill/>
              </a:ln>
            </c:spPr>
            <c:extLst>
              <c:ext xmlns:c16="http://schemas.microsoft.com/office/drawing/2014/chart" uri="{C3380CC4-5D6E-409C-BE32-E72D297353CC}">
                <c16:uniqueId val="{0000001D-B169-4867-A6A3-ECA5B01DB640}"/>
              </c:ext>
            </c:extLst>
          </c:dPt>
          <c:dPt>
            <c:idx val="15"/>
            <c:bubble3D val="0"/>
            <c:spPr>
              <a:solidFill>
                <a:srgbClr val="71588F"/>
              </a:solidFill>
              <a:ln w="25400">
                <a:noFill/>
              </a:ln>
            </c:spPr>
            <c:extLst>
              <c:ext xmlns:c16="http://schemas.microsoft.com/office/drawing/2014/chart" uri="{C3380CC4-5D6E-409C-BE32-E72D297353CC}">
                <c16:uniqueId val="{0000001F-B169-4867-A6A3-ECA5B01DB640}"/>
              </c:ext>
            </c:extLst>
          </c:dPt>
          <c:dPt>
            <c:idx val="16"/>
            <c:bubble3D val="0"/>
            <c:spPr>
              <a:solidFill>
                <a:srgbClr val="4198AF"/>
              </a:solidFill>
              <a:ln w="25400">
                <a:noFill/>
              </a:ln>
            </c:spPr>
            <c:extLst>
              <c:ext xmlns:c16="http://schemas.microsoft.com/office/drawing/2014/chart" uri="{C3380CC4-5D6E-409C-BE32-E72D297353CC}">
                <c16:uniqueId val="{00000021-B169-4867-A6A3-ECA5B01DB640}"/>
              </c:ext>
            </c:extLst>
          </c:dPt>
          <c:dPt>
            <c:idx val="17"/>
            <c:bubble3D val="0"/>
            <c:spPr>
              <a:solidFill>
                <a:srgbClr val="DB843D"/>
              </a:solidFill>
              <a:ln w="25400">
                <a:noFill/>
              </a:ln>
            </c:spPr>
            <c:extLst>
              <c:ext xmlns:c16="http://schemas.microsoft.com/office/drawing/2014/chart" uri="{C3380CC4-5D6E-409C-BE32-E72D297353CC}">
                <c16:uniqueId val="{00000023-B169-4867-A6A3-ECA5B01DB640}"/>
              </c:ext>
            </c:extLst>
          </c:dPt>
          <c:dPt>
            <c:idx val="18"/>
            <c:bubble3D val="0"/>
            <c:spPr>
              <a:solidFill>
                <a:srgbClr val="4C7CB6"/>
              </a:solidFill>
              <a:ln w="25400">
                <a:noFill/>
              </a:ln>
            </c:spPr>
            <c:extLst>
              <c:ext xmlns:c16="http://schemas.microsoft.com/office/drawing/2014/chart" uri="{C3380CC4-5D6E-409C-BE32-E72D297353CC}">
                <c16:uniqueId val="{00000025-B169-4867-A6A3-ECA5B01DB640}"/>
              </c:ext>
            </c:extLst>
          </c:dPt>
          <c:dPt>
            <c:idx val="19"/>
            <c:bubble3D val="0"/>
            <c:spPr>
              <a:solidFill>
                <a:srgbClr val="B94D4A"/>
              </a:solidFill>
              <a:ln w="25400">
                <a:noFill/>
              </a:ln>
            </c:spPr>
            <c:extLst>
              <c:ext xmlns:c16="http://schemas.microsoft.com/office/drawing/2014/chart" uri="{C3380CC4-5D6E-409C-BE32-E72D297353CC}">
                <c16:uniqueId val="{00000027-B169-4867-A6A3-ECA5B01DB640}"/>
              </c:ext>
            </c:extLst>
          </c:dPt>
          <c:dPt>
            <c:idx val="20"/>
            <c:bubble3D val="0"/>
            <c:spPr>
              <a:solidFill>
                <a:srgbClr val="95B455"/>
              </a:solidFill>
              <a:ln w="25400">
                <a:noFill/>
              </a:ln>
            </c:spPr>
            <c:extLst>
              <c:ext xmlns:c16="http://schemas.microsoft.com/office/drawing/2014/chart" uri="{C3380CC4-5D6E-409C-BE32-E72D297353CC}">
                <c16:uniqueId val="{00000029-B169-4867-A6A3-ECA5B01DB640}"/>
              </c:ext>
            </c:extLst>
          </c:dPt>
          <c:dPt>
            <c:idx val="21"/>
            <c:bubble3D val="0"/>
            <c:spPr>
              <a:solidFill>
                <a:srgbClr val="7B609C"/>
              </a:solidFill>
              <a:ln w="25400">
                <a:noFill/>
              </a:ln>
            </c:spPr>
            <c:extLst>
              <c:ext xmlns:c16="http://schemas.microsoft.com/office/drawing/2014/chart" uri="{C3380CC4-5D6E-409C-BE32-E72D297353CC}">
                <c16:uniqueId val="{0000002B-B169-4867-A6A3-ECA5B01DB640}"/>
              </c:ext>
            </c:extLst>
          </c:dPt>
          <c:dPt>
            <c:idx val="22"/>
            <c:bubble3D val="0"/>
            <c:spPr>
              <a:solidFill>
                <a:srgbClr val="48A6BF"/>
              </a:solidFill>
              <a:ln w="25400">
                <a:noFill/>
              </a:ln>
            </c:spPr>
            <c:extLst>
              <c:ext xmlns:c16="http://schemas.microsoft.com/office/drawing/2014/chart" uri="{C3380CC4-5D6E-409C-BE32-E72D297353CC}">
                <c16:uniqueId val="{0000002D-B169-4867-A6A3-ECA5B01DB640}"/>
              </c:ext>
            </c:extLst>
          </c:dPt>
          <c:dPt>
            <c:idx val="23"/>
            <c:bubble3D val="0"/>
            <c:spPr>
              <a:solidFill>
                <a:srgbClr val="EE9043"/>
              </a:solidFill>
              <a:ln w="25400">
                <a:noFill/>
              </a:ln>
            </c:spPr>
            <c:extLst>
              <c:ext xmlns:c16="http://schemas.microsoft.com/office/drawing/2014/chart" uri="{C3380CC4-5D6E-409C-BE32-E72D297353CC}">
                <c16:uniqueId val="{0000002F-B169-4867-A6A3-ECA5B01DB640}"/>
              </c:ext>
            </c:extLst>
          </c:dPt>
          <c:dPt>
            <c:idx val="24"/>
            <c:bubble3D val="0"/>
            <c:spPr>
              <a:solidFill>
                <a:srgbClr val="6A8FC3"/>
              </a:solidFill>
              <a:ln w="25400">
                <a:noFill/>
              </a:ln>
            </c:spPr>
            <c:extLst>
              <c:ext xmlns:c16="http://schemas.microsoft.com/office/drawing/2014/chart" uri="{C3380CC4-5D6E-409C-BE32-E72D297353CC}">
                <c16:uniqueId val="{00000031-B169-4867-A6A3-ECA5B01DB640}"/>
              </c:ext>
            </c:extLst>
          </c:dPt>
          <c:dPt>
            <c:idx val="25"/>
            <c:bubble3D val="0"/>
            <c:spPr>
              <a:solidFill>
                <a:srgbClr val="C56A68"/>
              </a:solidFill>
              <a:ln w="25400">
                <a:noFill/>
              </a:ln>
            </c:spPr>
            <c:extLst>
              <c:ext xmlns:c16="http://schemas.microsoft.com/office/drawing/2014/chart" uri="{C3380CC4-5D6E-409C-BE32-E72D297353CC}">
                <c16:uniqueId val="{00000033-B169-4867-A6A3-ECA5B01DB640}"/>
              </c:ext>
            </c:extLst>
          </c:dPt>
          <c:dPt>
            <c:idx val="26"/>
            <c:bubble3D val="0"/>
            <c:spPr>
              <a:solidFill>
                <a:srgbClr val="A5C170"/>
              </a:solidFill>
              <a:ln w="25400">
                <a:noFill/>
              </a:ln>
            </c:spPr>
            <c:extLst>
              <c:ext xmlns:c16="http://schemas.microsoft.com/office/drawing/2014/chart" uri="{C3380CC4-5D6E-409C-BE32-E72D297353CC}">
                <c16:uniqueId val="{00000035-B169-4867-A6A3-ECA5B01DB640}"/>
              </c:ext>
            </c:extLst>
          </c:dPt>
          <c:dPt>
            <c:idx val="27"/>
            <c:bubble3D val="0"/>
            <c:spPr>
              <a:solidFill>
                <a:srgbClr val="8E78AB"/>
              </a:solidFill>
              <a:ln w="25400">
                <a:noFill/>
              </a:ln>
            </c:spPr>
            <c:extLst>
              <c:ext xmlns:c16="http://schemas.microsoft.com/office/drawing/2014/chart" uri="{C3380CC4-5D6E-409C-BE32-E72D297353CC}">
                <c16:uniqueId val="{00000037-B169-4867-A6A3-ECA5B01DB640}"/>
              </c:ext>
            </c:extLst>
          </c:dPt>
          <c:dPt>
            <c:idx val="28"/>
            <c:bubble3D val="0"/>
            <c:spPr>
              <a:solidFill>
                <a:srgbClr val="67B4CB"/>
              </a:solidFill>
              <a:ln w="25400">
                <a:noFill/>
              </a:ln>
            </c:spPr>
            <c:extLst>
              <c:ext xmlns:c16="http://schemas.microsoft.com/office/drawing/2014/chart" uri="{C3380CC4-5D6E-409C-BE32-E72D297353CC}">
                <c16:uniqueId val="{00000039-B169-4867-A6A3-ECA5B01DB640}"/>
              </c:ext>
            </c:extLst>
          </c:dPt>
          <c:dPt>
            <c:idx val="29"/>
            <c:bubble3D val="0"/>
            <c:spPr>
              <a:solidFill>
                <a:srgbClr val="F8A064"/>
              </a:solidFill>
              <a:ln w="25400">
                <a:noFill/>
              </a:ln>
            </c:spPr>
            <c:extLst>
              <c:ext xmlns:c16="http://schemas.microsoft.com/office/drawing/2014/chart" uri="{C3380CC4-5D6E-409C-BE32-E72D297353CC}">
                <c16:uniqueId val="{0000003B-B169-4867-A6A3-ECA5B01DB640}"/>
              </c:ext>
            </c:extLst>
          </c:dPt>
          <c:dPt>
            <c:idx val="30"/>
            <c:bubble3D val="0"/>
            <c:spPr>
              <a:solidFill>
                <a:srgbClr val="93A9CF"/>
              </a:solidFill>
              <a:ln w="25400">
                <a:noFill/>
              </a:ln>
            </c:spPr>
            <c:extLst>
              <c:ext xmlns:c16="http://schemas.microsoft.com/office/drawing/2014/chart" uri="{C3380CC4-5D6E-409C-BE32-E72D297353CC}">
                <c16:uniqueId val="{0000003D-B169-4867-A6A3-ECA5B01DB640}"/>
              </c:ext>
            </c:extLst>
          </c:dPt>
          <c:dPt>
            <c:idx val="31"/>
            <c:bubble3D val="0"/>
            <c:spPr>
              <a:solidFill>
                <a:srgbClr val="D19392"/>
              </a:solidFill>
              <a:ln w="25400">
                <a:noFill/>
              </a:ln>
            </c:spPr>
            <c:extLst>
              <c:ext xmlns:c16="http://schemas.microsoft.com/office/drawing/2014/chart" uri="{C3380CC4-5D6E-409C-BE32-E72D297353CC}">
                <c16:uniqueId val="{0000003F-B169-4867-A6A3-ECA5B01DB640}"/>
              </c:ext>
            </c:extLst>
          </c:dPt>
          <c:dPt>
            <c:idx val="32"/>
            <c:bubble3D val="0"/>
            <c:spPr>
              <a:solidFill>
                <a:srgbClr val="B9CD96"/>
              </a:solidFill>
              <a:ln w="25400">
                <a:noFill/>
              </a:ln>
            </c:spPr>
            <c:extLst>
              <c:ext xmlns:c16="http://schemas.microsoft.com/office/drawing/2014/chart" uri="{C3380CC4-5D6E-409C-BE32-E72D297353CC}">
                <c16:uniqueId val="{00000041-B169-4867-A6A3-ECA5B01DB640}"/>
              </c:ext>
            </c:extLst>
          </c:dPt>
          <c:dPt>
            <c:idx val="33"/>
            <c:bubble3D val="0"/>
            <c:spPr>
              <a:solidFill>
                <a:srgbClr val="A99BBD"/>
              </a:solidFill>
              <a:ln w="25400">
                <a:noFill/>
              </a:ln>
            </c:spPr>
            <c:extLst>
              <c:ext xmlns:c16="http://schemas.microsoft.com/office/drawing/2014/chart" uri="{C3380CC4-5D6E-409C-BE32-E72D297353CC}">
                <c16:uniqueId val="{00000043-B169-4867-A6A3-ECA5B01DB640}"/>
              </c:ext>
            </c:extLst>
          </c:dPt>
          <c:dPt>
            <c:idx val="34"/>
            <c:bubble3D val="0"/>
            <c:spPr>
              <a:solidFill>
                <a:srgbClr val="91C3D5"/>
              </a:solidFill>
              <a:ln w="25400">
                <a:noFill/>
              </a:ln>
            </c:spPr>
            <c:extLst>
              <c:ext xmlns:c16="http://schemas.microsoft.com/office/drawing/2014/chart" uri="{C3380CC4-5D6E-409C-BE32-E72D297353CC}">
                <c16:uniqueId val="{00000045-B169-4867-A6A3-ECA5B01DB640}"/>
              </c:ext>
            </c:extLst>
          </c:dPt>
          <c:dPt>
            <c:idx val="35"/>
            <c:bubble3D val="0"/>
            <c:spPr>
              <a:solidFill>
                <a:srgbClr val="F9B590"/>
              </a:solidFill>
              <a:ln w="25400">
                <a:noFill/>
              </a:ln>
            </c:spPr>
            <c:extLst>
              <c:ext xmlns:c16="http://schemas.microsoft.com/office/drawing/2014/chart" uri="{C3380CC4-5D6E-409C-BE32-E72D297353CC}">
                <c16:uniqueId val="{00000047-B169-4867-A6A3-ECA5B01DB640}"/>
              </c:ext>
            </c:extLst>
          </c:dPt>
          <c:dPt>
            <c:idx val="36"/>
            <c:bubble3D val="0"/>
            <c:spPr>
              <a:solidFill>
                <a:srgbClr val="AFBED9"/>
              </a:solidFill>
              <a:ln w="25400">
                <a:noFill/>
              </a:ln>
            </c:spPr>
            <c:extLst>
              <c:ext xmlns:c16="http://schemas.microsoft.com/office/drawing/2014/chart" uri="{C3380CC4-5D6E-409C-BE32-E72D297353CC}">
                <c16:uniqueId val="{00000049-B169-4867-A6A3-ECA5B01DB640}"/>
              </c:ext>
            </c:extLst>
          </c:dPt>
          <c:dPt>
            <c:idx val="37"/>
            <c:bubble3D val="0"/>
            <c:spPr>
              <a:solidFill>
                <a:srgbClr val="DBAFAF"/>
              </a:solidFill>
              <a:ln w="25400">
                <a:noFill/>
              </a:ln>
            </c:spPr>
            <c:extLst>
              <c:ext xmlns:c16="http://schemas.microsoft.com/office/drawing/2014/chart" uri="{C3380CC4-5D6E-409C-BE32-E72D297353CC}">
                <c16:uniqueId val="{0000004B-B169-4867-A6A3-ECA5B01DB640}"/>
              </c:ext>
            </c:extLst>
          </c:dPt>
          <c:dPt>
            <c:idx val="38"/>
            <c:bubble3D val="0"/>
            <c:spPr>
              <a:solidFill>
                <a:srgbClr val="C9D8B1"/>
              </a:solidFill>
              <a:ln w="25400">
                <a:noFill/>
              </a:ln>
            </c:spPr>
            <c:extLst>
              <c:ext xmlns:c16="http://schemas.microsoft.com/office/drawing/2014/chart" uri="{C3380CC4-5D6E-409C-BE32-E72D297353CC}">
                <c16:uniqueId val="{0000004D-B169-4867-A6A3-ECA5B01DB640}"/>
              </c:ext>
            </c:extLst>
          </c:dPt>
          <c:dPt>
            <c:idx val="39"/>
            <c:bubble3D val="0"/>
            <c:spPr>
              <a:solidFill>
                <a:srgbClr val="BEB4CC"/>
              </a:solidFill>
              <a:ln w="25400">
                <a:noFill/>
              </a:ln>
            </c:spPr>
            <c:extLst>
              <c:ext xmlns:c16="http://schemas.microsoft.com/office/drawing/2014/chart" uri="{C3380CC4-5D6E-409C-BE32-E72D297353CC}">
                <c16:uniqueId val="{0000004F-B169-4867-A6A3-ECA5B01DB640}"/>
              </c:ext>
            </c:extLst>
          </c:dPt>
          <c:dPt>
            <c:idx val="40"/>
            <c:bubble3D val="0"/>
            <c:spPr>
              <a:solidFill>
                <a:srgbClr val="AED1DE"/>
              </a:solidFill>
              <a:ln w="25400">
                <a:noFill/>
              </a:ln>
            </c:spPr>
            <c:extLst>
              <c:ext xmlns:c16="http://schemas.microsoft.com/office/drawing/2014/chart" uri="{C3380CC4-5D6E-409C-BE32-E72D297353CC}">
                <c16:uniqueId val="{00000051-B169-4867-A6A3-ECA5B01DB640}"/>
              </c:ext>
            </c:extLst>
          </c:dPt>
          <c:dPt>
            <c:idx val="41"/>
            <c:bubble3D val="0"/>
            <c:spPr>
              <a:solidFill>
                <a:srgbClr val="FAC7AD"/>
              </a:solidFill>
              <a:ln w="25400">
                <a:noFill/>
              </a:ln>
            </c:spPr>
            <c:extLst>
              <c:ext xmlns:c16="http://schemas.microsoft.com/office/drawing/2014/chart" uri="{C3380CC4-5D6E-409C-BE32-E72D297353CC}">
                <c16:uniqueId val="{00000053-B169-4867-A6A3-ECA5B01DB640}"/>
              </c:ext>
            </c:extLst>
          </c:dPt>
          <c:dPt>
            <c:idx val="42"/>
            <c:bubble3D val="0"/>
            <c:spPr>
              <a:solidFill>
                <a:srgbClr val="C8D1E4"/>
              </a:solidFill>
              <a:ln w="25400">
                <a:noFill/>
              </a:ln>
            </c:spPr>
            <c:extLst>
              <c:ext xmlns:c16="http://schemas.microsoft.com/office/drawing/2014/chart" uri="{C3380CC4-5D6E-409C-BE32-E72D297353CC}">
                <c16:uniqueId val="{00000055-B169-4867-A6A3-ECA5B01DB640}"/>
              </c:ext>
            </c:extLst>
          </c:dPt>
          <c:dPt>
            <c:idx val="43"/>
            <c:bubble3D val="0"/>
            <c:spPr>
              <a:solidFill>
                <a:srgbClr val="E5C8C7"/>
              </a:solidFill>
              <a:ln w="25400">
                <a:noFill/>
              </a:ln>
            </c:spPr>
            <c:extLst>
              <c:ext xmlns:c16="http://schemas.microsoft.com/office/drawing/2014/chart" uri="{C3380CC4-5D6E-409C-BE32-E72D297353CC}">
                <c16:uniqueId val="{00000057-B169-4867-A6A3-ECA5B01DB640}"/>
              </c:ext>
            </c:extLst>
          </c:dPt>
          <c:dPt>
            <c:idx val="44"/>
            <c:bubble3D val="0"/>
            <c:spPr>
              <a:solidFill>
                <a:srgbClr val="D9E3C9"/>
              </a:solidFill>
              <a:ln w="25400">
                <a:noFill/>
              </a:ln>
            </c:spPr>
            <c:extLst>
              <c:ext xmlns:c16="http://schemas.microsoft.com/office/drawing/2014/chart" uri="{C3380CC4-5D6E-409C-BE32-E72D297353CC}">
                <c16:uniqueId val="{00000059-B169-4867-A6A3-ECA5B01DB640}"/>
              </c:ext>
            </c:extLst>
          </c:dPt>
          <c:dPt>
            <c:idx val="45"/>
            <c:bubble3D val="0"/>
            <c:spPr>
              <a:solidFill>
                <a:srgbClr val="D1CBDB"/>
              </a:solidFill>
              <a:ln w="25400">
                <a:noFill/>
              </a:ln>
            </c:spPr>
            <c:extLst>
              <c:ext xmlns:c16="http://schemas.microsoft.com/office/drawing/2014/chart" uri="{C3380CC4-5D6E-409C-BE32-E72D297353CC}">
                <c16:uniqueId val="{0000005B-B169-4867-A6A3-ECA5B01DB640}"/>
              </c:ext>
            </c:extLst>
          </c:dPt>
          <c:dPt>
            <c:idx val="46"/>
            <c:bubble3D val="0"/>
            <c:spPr>
              <a:solidFill>
                <a:srgbClr val="C7DEE7"/>
              </a:solidFill>
              <a:ln w="25400">
                <a:noFill/>
              </a:ln>
            </c:spPr>
            <c:extLst>
              <c:ext xmlns:c16="http://schemas.microsoft.com/office/drawing/2014/chart" uri="{C3380CC4-5D6E-409C-BE32-E72D297353CC}">
                <c16:uniqueId val="{0000005D-B169-4867-A6A3-ECA5B01DB640}"/>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47"/>
              <c:pt idx="0">
                <c:v>_x000d_ADMINISTRAÇÃO</c:v>
              </c:pt>
              <c:pt idx="1">
                <c:v>_x000d_CONTABILIDADE</c:v>
              </c:pt>
              <c:pt idx="2">
                <c:v>_x0007_DIREITO</c:v>
              </c:pt>
              <c:pt idx="3">
                <c:v>_x0008_ECONOMIA</c:v>
              </c:pt>
              <c:pt idx="4">
                <c:v>
ENGENHARIA</c:v>
              </c:pt>
              <c:pt idx="5">
                <c:v>_x0007_NENHUMA</c:v>
              </c:pt>
              <c:pt idx="6">
                <c:v>_x001c_[Outro:] Ciencias Biológicas</c:v>
              </c:pt>
              <c:pt idx="7">
                <c:v>_x001f_[Outro:] Sistemas de Inforamção</c:v>
              </c:pt>
              <c:pt idx="8">
                <c:v>V[Outro:] Tecnologia em Processos Gerencias com especialização em Administração Pública</c:v>
              </c:pt>
              <c:pt idx="9">
                <c:v>_x0015_[Outro:] FISIOTERAPIA</c:v>
              </c:pt>
              <c:pt idx="10">
                <c:v>;ADMINISTRAÇÃO    [Outro:] Pedagogia, cursando administração</c:v>
              </c:pt>
              <c:pt idx="11">
                <c:v>_x0012_[Outro:] pedagogia</c:v>
              </c:pt>
              <c:pt idx="12">
                <c:v>_x0013_[Outro:] Matemática</c:v>
              </c:pt>
              <c:pt idx="13">
                <c:v>.[Outro:] Cursando Gestão Financeira    NENHUMA</c:v>
              </c:pt>
              <c:pt idx="14">
                <c:v>_x001a_[Outro:] Matemática/Física</c:v>
              </c:pt>
              <c:pt idx="15">
                <c:v>_x0014_[Outro:] Informática</c:v>
              </c:pt>
              <c:pt idx="16">
                <c:v>_x0016_[Outro:] ARTES VISUAIS</c:v>
              </c:pt>
              <c:pt idx="17">
                <c:v>"[Outro:]  CONTABILIDADE E EDUCAÇÃO</c:v>
              </c:pt>
              <c:pt idx="18">
                <c:v>_x0012_[Outro:] Geografia</c:v>
              </c:pt>
              <c:pt idx="19">
                <c:v>'[Outro:] Contabilidade    ADMINISTRAÇÃO</c:v>
              </c:pt>
              <c:pt idx="20">
                <c:v>![Outro:] Técnico em Contabilidade</c:v>
              </c:pt>
              <c:pt idx="21">
                <c:v>_x0011_[Outro:] HISTORIA</c:v>
              </c:pt>
              <c:pt idx="22">
                <c:v>_x0017_[Outro:] Gestão Pública</c:v>
              </c:pt>
              <c:pt idx="23">
                <c:v>_x0010_[Outro:] Humanas</c:v>
              </c:pt>
              <c:pt idx="24">
                <c:v>_x001b_[Outro:] Gestão de Negócios</c:v>
              </c:pt>
              <c:pt idx="25">
                <c:v>_x0019_[Outro:] CIENCIAS SOCIAIS</c:v>
              </c:pt>
              <c:pt idx="26">
                <c:v>![Outro:] Tecnologia de Informação</c:v>
              </c:pt>
              <c:pt idx="27">
                <c:v>_x001f_[Outro:] Sistemas de Informação</c:v>
              </c:pt>
              <c:pt idx="28">
                <c:v>1CONTABILIDADE    [Outro:] Auditoria Governamental</c:v>
              </c:pt>
              <c:pt idx="29">
                <c:v>%[Outro:] INFORMÁTICA    ADMINISTRAÇÃO</c:v>
              </c:pt>
              <c:pt idx="30">
                <c:v>!ADMINISTRAÇÃO    [Outro:] Direito</c:v>
              </c:pt>
              <c:pt idx="31">
                <c:v>_x0017_[Outro:] GESTAO PUBLICA</c:v>
              </c:pt>
              <c:pt idx="32">
                <c:v>_x0011_[Outro:] Educação</c:v>
              </c:pt>
              <c:pt idx="33">
                <c:v>_x0019_[Outro:] INFORMÁTICA - TI</c:v>
              </c:pt>
              <c:pt idx="34">
                <c:v>([Outro:] Gestão Pública    CONTABILIDADE</c:v>
              </c:pt>
              <c:pt idx="35">
                <c:v>_x001f_[Outro:] Ciencias da Computação</c:v>
              </c:pt>
              <c:pt idx="36">
                <c:v>_x001e_[Outro:] Processos Gerenciais </c:v>
              </c:pt>
              <c:pt idx="37">
                <c:v>_x0019_[Outro:] Recursos Humanos</c:v>
              </c:pt>
              <c:pt idx="38">
                <c:v>$[Outro:] Tecnologo em Gestão Publica</c:v>
              </c:pt>
              <c:pt idx="39">
                <c:v>_x001c_[Outro:] Turismo e Hotelaria</c:v>
              </c:pt>
              <c:pt idx="40">
                <c:v>*[Outro:] Psicologia e Tecnóloga em Gestão </c:v>
              </c:pt>
              <c:pt idx="41">
                <c:v>_x0019_[Outro:] Ciências Sociais</c:v>
              </c:pt>
              <c:pt idx="42">
                <c:v>%[Outro:] Técnologia em Gestão Pública</c:v>
              </c:pt>
              <c:pt idx="43">
                <c:v>6DIREITO    [Outro:] também é bacharel em Administração</c:v>
              </c:pt>
              <c:pt idx="44">
                <c:v>DADMINISTRAÇÃO    [Outro:] Administração Pública e Gerência Municipal</c:v>
              </c:pt>
              <c:pt idx="45">
                <c:v>"[Outro:] Tecnologia em Informática</c:v>
              </c:pt>
              <c:pt idx="46">
                <c:v>_x000b_Total Geral</c:v>
              </c:pt>
            </c:strLit>
          </c:cat>
          <c:val>
            <c:numLit>
              <c:formatCode>General</c:formatCode>
              <c:ptCount val="47"/>
              <c:pt idx="0">
                <c:v>66</c:v>
              </c:pt>
              <c:pt idx="1">
                <c:v>101</c:v>
              </c:pt>
              <c:pt idx="2">
                <c:v>47</c:v>
              </c:pt>
              <c:pt idx="3">
                <c:v>7</c:v>
              </c:pt>
              <c:pt idx="4">
                <c:v>2</c:v>
              </c:pt>
              <c:pt idx="5">
                <c:v>16</c:v>
              </c:pt>
              <c:pt idx="6">
                <c:v>1</c:v>
              </c:pt>
              <c:pt idx="7">
                <c:v>1</c:v>
              </c:pt>
              <c:pt idx="8">
                <c:v>1</c:v>
              </c:pt>
              <c:pt idx="9">
                <c:v>1</c:v>
              </c:pt>
              <c:pt idx="10">
                <c:v>1</c:v>
              </c:pt>
              <c:pt idx="11">
                <c:v>8</c:v>
              </c:pt>
              <c:pt idx="12">
                <c:v>2</c:v>
              </c:pt>
              <c:pt idx="13">
                <c:v>1</c:v>
              </c:pt>
              <c:pt idx="14">
                <c:v>1</c:v>
              </c:pt>
              <c:pt idx="15">
                <c:v>1</c:v>
              </c:pt>
              <c:pt idx="16">
                <c:v>1</c:v>
              </c:pt>
              <c:pt idx="17">
                <c:v>1</c:v>
              </c:pt>
              <c:pt idx="18">
                <c:v>1</c:v>
              </c:pt>
              <c:pt idx="19">
                <c:v>1</c:v>
              </c:pt>
              <c:pt idx="20">
                <c:v>1</c:v>
              </c:pt>
              <c:pt idx="21">
                <c:v>1</c:v>
              </c:pt>
              <c:pt idx="22">
                <c:v>3</c:v>
              </c:pt>
              <c:pt idx="23">
                <c:v>1</c:v>
              </c:pt>
              <c:pt idx="24">
                <c:v>1</c:v>
              </c:pt>
              <c:pt idx="25">
                <c:v>1</c:v>
              </c:pt>
              <c:pt idx="26">
                <c:v>1</c:v>
              </c:pt>
              <c:pt idx="27">
                <c:v>3</c:v>
              </c:pt>
              <c:pt idx="28">
                <c:v>1</c:v>
              </c:pt>
              <c:pt idx="29">
                <c:v>1</c:v>
              </c:pt>
              <c:pt idx="30">
                <c:v>1</c:v>
              </c:pt>
              <c:pt idx="31">
                <c:v>1</c:v>
              </c:pt>
              <c:pt idx="32">
                <c:v>1</c:v>
              </c:pt>
              <c:pt idx="33">
                <c:v>1</c:v>
              </c:pt>
              <c:pt idx="34">
                <c:v>1</c:v>
              </c:pt>
              <c:pt idx="35">
                <c:v>1</c:v>
              </c:pt>
              <c:pt idx="36">
                <c:v>1</c:v>
              </c:pt>
              <c:pt idx="37">
                <c:v>1</c:v>
              </c:pt>
              <c:pt idx="38">
                <c:v>1</c:v>
              </c:pt>
              <c:pt idx="39">
                <c:v>1</c:v>
              </c:pt>
              <c:pt idx="40">
                <c:v>1</c:v>
              </c:pt>
              <c:pt idx="41">
                <c:v>1</c:v>
              </c:pt>
              <c:pt idx="42">
                <c:v>1</c:v>
              </c:pt>
              <c:pt idx="43">
                <c:v>1</c:v>
              </c:pt>
              <c:pt idx="44">
                <c:v>1</c:v>
              </c:pt>
              <c:pt idx="45">
                <c:v>1</c:v>
              </c:pt>
              <c:pt idx="46">
                <c:v>291</c:v>
              </c:pt>
            </c:numLit>
          </c:val>
          <c:extLst>
            <c:ext xmlns:c16="http://schemas.microsoft.com/office/drawing/2014/chart" uri="{C3380CC4-5D6E-409C-BE32-E72D297353CC}">
              <c16:uniqueId val="{0000005E-B169-4867-A6A3-ECA5B01DB64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5141646509872497"/>
          <c:y val="0.10838962563890001"/>
          <c:w val="0.33551215411799001"/>
          <c:h val="0.83324630473822403"/>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ÁREA PRINCIPAL DE ESPECIALIZAÇÃO (Pós-Graduação, Mestrado, Doutorado etc.)</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ÁREA PRINCIPAL DE ESPECIALIZAÇÃO (Pós-Graduação, Mestrado, Doutorado etc.) Total</c:v>
          </c:tx>
          <c:spPr>
            <a:solidFill>
              <a:srgbClr val="4F81BD"/>
            </a:solidFill>
            <a:ln w="25400">
              <a:noFill/>
            </a:ln>
          </c:spPr>
          <c:dPt>
            <c:idx val="0"/>
            <c:bubble3D val="0"/>
            <c:spPr>
              <a:solidFill>
                <a:srgbClr val="31547D"/>
              </a:solidFill>
              <a:ln w="25400">
                <a:noFill/>
              </a:ln>
            </c:spPr>
            <c:extLst>
              <c:ext xmlns:c16="http://schemas.microsoft.com/office/drawing/2014/chart" uri="{C3380CC4-5D6E-409C-BE32-E72D297353CC}">
                <c16:uniqueId val="{00000001-7EDB-4ACA-9D6E-AB06C33428A8}"/>
              </c:ext>
            </c:extLst>
          </c:dPt>
          <c:dPt>
            <c:idx val="1"/>
            <c:bubble3D val="0"/>
            <c:spPr>
              <a:solidFill>
                <a:srgbClr val="7F3230"/>
              </a:solidFill>
              <a:ln w="25400">
                <a:noFill/>
              </a:ln>
            </c:spPr>
            <c:extLst>
              <c:ext xmlns:c16="http://schemas.microsoft.com/office/drawing/2014/chart" uri="{C3380CC4-5D6E-409C-BE32-E72D297353CC}">
                <c16:uniqueId val="{00000003-7EDB-4ACA-9D6E-AB06C33428A8}"/>
              </c:ext>
            </c:extLst>
          </c:dPt>
          <c:dPt>
            <c:idx val="2"/>
            <c:bubble3D val="0"/>
            <c:spPr>
              <a:solidFill>
                <a:srgbClr val="657B38"/>
              </a:solidFill>
              <a:ln w="25400">
                <a:noFill/>
              </a:ln>
            </c:spPr>
            <c:extLst>
              <c:ext xmlns:c16="http://schemas.microsoft.com/office/drawing/2014/chart" uri="{C3380CC4-5D6E-409C-BE32-E72D297353CC}">
                <c16:uniqueId val="{00000005-7EDB-4ACA-9D6E-AB06C33428A8}"/>
              </c:ext>
            </c:extLst>
          </c:dPt>
          <c:dPt>
            <c:idx val="3"/>
            <c:bubble3D val="0"/>
            <c:spPr>
              <a:solidFill>
                <a:srgbClr val="53406A"/>
              </a:solidFill>
              <a:ln w="25400">
                <a:noFill/>
              </a:ln>
            </c:spPr>
            <c:extLst>
              <c:ext xmlns:c16="http://schemas.microsoft.com/office/drawing/2014/chart" uri="{C3380CC4-5D6E-409C-BE32-E72D297353CC}">
                <c16:uniqueId val="{00000007-7EDB-4ACA-9D6E-AB06C33428A8}"/>
              </c:ext>
            </c:extLst>
          </c:dPt>
          <c:dPt>
            <c:idx val="4"/>
            <c:bubble3D val="0"/>
            <c:spPr>
              <a:solidFill>
                <a:srgbClr val="2F7183"/>
              </a:solidFill>
              <a:ln w="25400">
                <a:noFill/>
              </a:ln>
            </c:spPr>
            <c:extLst>
              <c:ext xmlns:c16="http://schemas.microsoft.com/office/drawing/2014/chart" uri="{C3380CC4-5D6E-409C-BE32-E72D297353CC}">
                <c16:uniqueId val="{00000009-7EDB-4ACA-9D6E-AB06C33428A8}"/>
              </c:ext>
            </c:extLst>
          </c:dPt>
          <c:dPt>
            <c:idx val="5"/>
            <c:bubble3D val="0"/>
            <c:spPr>
              <a:solidFill>
                <a:srgbClr val="A4622B"/>
              </a:solidFill>
              <a:ln w="25400">
                <a:noFill/>
              </a:ln>
            </c:spPr>
            <c:extLst>
              <c:ext xmlns:c16="http://schemas.microsoft.com/office/drawing/2014/chart" uri="{C3380CC4-5D6E-409C-BE32-E72D297353CC}">
                <c16:uniqueId val="{0000000B-7EDB-4ACA-9D6E-AB06C33428A8}"/>
              </c:ext>
            </c:extLst>
          </c:dPt>
          <c:dPt>
            <c:idx val="6"/>
            <c:bubble3D val="0"/>
            <c:spPr>
              <a:solidFill>
                <a:srgbClr val="385D8A"/>
              </a:solidFill>
              <a:ln w="25400">
                <a:noFill/>
              </a:ln>
            </c:spPr>
            <c:extLst>
              <c:ext xmlns:c16="http://schemas.microsoft.com/office/drawing/2014/chart" uri="{C3380CC4-5D6E-409C-BE32-E72D297353CC}">
                <c16:uniqueId val="{0000000D-7EDB-4ACA-9D6E-AB06C33428A8}"/>
              </c:ext>
            </c:extLst>
          </c:dPt>
          <c:dPt>
            <c:idx val="7"/>
            <c:bubble3D val="0"/>
            <c:spPr>
              <a:solidFill>
                <a:srgbClr val="8C3836"/>
              </a:solidFill>
              <a:ln w="25400">
                <a:noFill/>
              </a:ln>
            </c:spPr>
            <c:extLst>
              <c:ext xmlns:c16="http://schemas.microsoft.com/office/drawing/2014/chart" uri="{C3380CC4-5D6E-409C-BE32-E72D297353CC}">
                <c16:uniqueId val="{0000000F-7EDB-4ACA-9D6E-AB06C33428A8}"/>
              </c:ext>
            </c:extLst>
          </c:dPt>
          <c:dPt>
            <c:idx val="8"/>
            <c:bubble3D val="0"/>
            <c:spPr>
              <a:solidFill>
                <a:srgbClr val="71893F"/>
              </a:solidFill>
              <a:ln w="25400">
                <a:noFill/>
              </a:ln>
            </c:spPr>
            <c:extLst>
              <c:ext xmlns:c16="http://schemas.microsoft.com/office/drawing/2014/chart" uri="{C3380CC4-5D6E-409C-BE32-E72D297353CC}">
                <c16:uniqueId val="{00000011-7EDB-4ACA-9D6E-AB06C33428A8}"/>
              </c:ext>
            </c:extLst>
          </c:dPt>
          <c:dPt>
            <c:idx val="9"/>
            <c:bubble3D val="0"/>
            <c:spPr>
              <a:solidFill>
                <a:srgbClr val="5C4776"/>
              </a:solidFill>
              <a:ln w="25400">
                <a:noFill/>
              </a:ln>
            </c:spPr>
            <c:extLst>
              <c:ext xmlns:c16="http://schemas.microsoft.com/office/drawing/2014/chart" uri="{C3380CC4-5D6E-409C-BE32-E72D297353CC}">
                <c16:uniqueId val="{00000013-7EDB-4ACA-9D6E-AB06C33428A8}"/>
              </c:ext>
            </c:extLst>
          </c:dPt>
          <c:dPt>
            <c:idx val="10"/>
            <c:bubble3D val="0"/>
            <c:spPr>
              <a:solidFill>
                <a:srgbClr val="357D91"/>
              </a:solidFill>
              <a:ln w="25400">
                <a:noFill/>
              </a:ln>
            </c:spPr>
            <c:extLst>
              <c:ext xmlns:c16="http://schemas.microsoft.com/office/drawing/2014/chart" uri="{C3380CC4-5D6E-409C-BE32-E72D297353CC}">
                <c16:uniqueId val="{00000015-7EDB-4ACA-9D6E-AB06C33428A8}"/>
              </c:ext>
            </c:extLst>
          </c:dPt>
          <c:dPt>
            <c:idx val="11"/>
            <c:bubble3D val="0"/>
            <c:spPr>
              <a:solidFill>
                <a:srgbClr val="B66D31"/>
              </a:solidFill>
              <a:ln w="25400">
                <a:noFill/>
              </a:ln>
            </c:spPr>
            <c:extLst>
              <c:ext xmlns:c16="http://schemas.microsoft.com/office/drawing/2014/chart" uri="{C3380CC4-5D6E-409C-BE32-E72D297353CC}">
                <c16:uniqueId val="{00000017-7EDB-4ACA-9D6E-AB06C33428A8}"/>
              </c:ext>
            </c:extLst>
          </c:dPt>
          <c:dPt>
            <c:idx val="12"/>
            <c:bubble3D val="0"/>
            <c:spPr>
              <a:solidFill>
                <a:srgbClr val="3D6696"/>
              </a:solidFill>
              <a:ln w="25400">
                <a:noFill/>
              </a:ln>
            </c:spPr>
            <c:extLst>
              <c:ext xmlns:c16="http://schemas.microsoft.com/office/drawing/2014/chart" uri="{C3380CC4-5D6E-409C-BE32-E72D297353CC}">
                <c16:uniqueId val="{00000019-7EDB-4ACA-9D6E-AB06C33428A8}"/>
              </c:ext>
            </c:extLst>
          </c:dPt>
          <c:dPt>
            <c:idx val="13"/>
            <c:bubble3D val="0"/>
            <c:spPr>
              <a:solidFill>
                <a:srgbClr val="993E3C"/>
              </a:solidFill>
              <a:ln w="25400">
                <a:noFill/>
              </a:ln>
            </c:spPr>
            <c:extLst>
              <c:ext xmlns:c16="http://schemas.microsoft.com/office/drawing/2014/chart" uri="{C3380CC4-5D6E-409C-BE32-E72D297353CC}">
                <c16:uniqueId val="{0000001B-7EDB-4ACA-9D6E-AB06C33428A8}"/>
              </c:ext>
            </c:extLst>
          </c:dPt>
          <c:dPt>
            <c:idx val="14"/>
            <c:bubble3D val="0"/>
            <c:spPr>
              <a:solidFill>
                <a:srgbClr val="7B9445"/>
              </a:solidFill>
              <a:ln w="25400">
                <a:noFill/>
              </a:ln>
            </c:spPr>
            <c:extLst>
              <c:ext xmlns:c16="http://schemas.microsoft.com/office/drawing/2014/chart" uri="{C3380CC4-5D6E-409C-BE32-E72D297353CC}">
                <c16:uniqueId val="{0000001D-7EDB-4ACA-9D6E-AB06C33428A8}"/>
              </c:ext>
            </c:extLst>
          </c:dPt>
          <c:dPt>
            <c:idx val="15"/>
            <c:bubble3D val="0"/>
            <c:spPr>
              <a:solidFill>
                <a:srgbClr val="654E80"/>
              </a:solidFill>
              <a:ln w="25400">
                <a:noFill/>
              </a:ln>
            </c:spPr>
            <c:extLst>
              <c:ext xmlns:c16="http://schemas.microsoft.com/office/drawing/2014/chart" uri="{C3380CC4-5D6E-409C-BE32-E72D297353CC}">
                <c16:uniqueId val="{0000001F-7EDB-4ACA-9D6E-AB06C33428A8}"/>
              </c:ext>
            </c:extLst>
          </c:dPt>
          <c:dPt>
            <c:idx val="16"/>
            <c:bubble3D val="0"/>
            <c:spPr>
              <a:solidFill>
                <a:srgbClr val="3A889D"/>
              </a:solidFill>
              <a:ln w="25400">
                <a:noFill/>
              </a:ln>
            </c:spPr>
            <c:extLst>
              <c:ext xmlns:c16="http://schemas.microsoft.com/office/drawing/2014/chart" uri="{C3380CC4-5D6E-409C-BE32-E72D297353CC}">
                <c16:uniqueId val="{00000021-7EDB-4ACA-9D6E-AB06C33428A8}"/>
              </c:ext>
            </c:extLst>
          </c:dPt>
          <c:dPt>
            <c:idx val="17"/>
            <c:bubble3D val="0"/>
            <c:spPr>
              <a:solidFill>
                <a:srgbClr val="C57736"/>
              </a:solidFill>
              <a:ln w="25400">
                <a:noFill/>
              </a:ln>
            </c:spPr>
            <c:extLst>
              <c:ext xmlns:c16="http://schemas.microsoft.com/office/drawing/2014/chart" uri="{C3380CC4-5D6E-409C-BE32-E72D297353CC}">
                <c16:uniqueId val="{00000023-7EDB-4ACA-9D6E-AB06C33428A8}"/>
              </c:ext>
            </c:extLst>
          </c:dPt>
          <c:dPt>
            <c:idx val="18"/>
            <c:bubble3D val="0"/>
            <c:spPr>
              <a:solidFill>
                <a:srgbClr val="426DA1"/>
              </a:solidFill>
              <a:ln w="25400">
                <a:noFill/>
              </a:ln>
            </c:spPr>
            <c:extLst>
              <c:ext xmlns:c16="http://schemas.microsoft.com/office/drawing/2014/chart" uri="{C3380CC4-5D6E-409C-BE32-E72D297353CC}">
                <c16:uniqueId val="{00000025-7EDB-4ACA-9D6E-AB06C33428A8}"/>
              </c:ext>
            </c:extLst>
          </c:dPt>
          <c:dPt>
            <c:idx val="19"/>
            <c:bubble3D val="0"/>
            <c:spPr>
              <a:solidFill>
                <a:srgbClr val="A44340"/>
              </a:solidFill>
              <a:ln w="25400">
                <a:noFill/>
              </a:ln>
            </c:spPr>
            <c:extLst>
              <c:ext xmlns:c16="http://schemas.microsoft.com/office/drawing/2014/chart" uri="{C3380CC4-5D6E-409C-BE32-E72D297353CC}">
                <c16:uniqueId val="{00000027-7EDB-4ACA-9D6E-AB06C33428A8}"/>
              </c:ext>
            </c:extLst>
          </c:dPt>
          <c:dPt>
            <c:idx val="20"/>
            <c:bubble3D val="0"/>
            <c:spPr>
              <a:solidFill>
                <a:srgbClr val="849F4B"/>
              </a:solidFill>
              <a:ln w="25400">
                <a:noFill/>
              </a:ln>
            </c:spPr>
            <c:extLst>
              <c:ext xmlns:c16="http://schemas.microsoft.com/office/drawing/2014/chart" uri="{C3380CC4-5D6E-409C-BE32-E72D297353CC}">
                <c16:uniqueId val="{00000029-7EDB-4ACA-9D6E-AB06C33428A8}"/>
              </c:ext>
            </c:extLst>
          </c:dPt>
          <c:dPt>
            <c:idx val="21"/>
            <c:bubble3D val="0"/>
            <c:spPr>
              <a:solidFill>
                <a:srgbClr val="6C548A"/>
              </a:solidFill>
              <a:ln w="25400">
                <a:noFill/>
              </a:ln>
            </c:spPr>
            <c:extLst>
              <c:ext xmlns:c16="http://schemas.microsoft.com/office/drawing/2014/chart" uri="{C3380CC4-5D6E-409C-BE32-E72D297353CC}">
                <c16:uniqueId val="{0000002B-7EDB-4ACA-9D6E-AB06C33428A8}"/>
              </c:ext>
            </c:extLst>
          </c:dPt>
          <c:dPt>
            <c:idx val="22"/>
            <c:bubble3D val="0"/>
            <c:spPr>
              <a:solidFill>
                <a:srgbClr val="3F92A9"/>
              </a:solidFill>
              <a:ln w="25400">
                <a:noFill/>
              </a:ln>
            </c:spPr>
            <c:extLst>
              <c:ext xmlns:c16="http://schemas.microsoft.com/office/drawing/2014/chart" uri="{C3380CC4-5D6E-409C-BE32-E72D297353CC}">
                <c16:uniqueId val="{0000002D-7EDB-4ACA-9D6E-AB06C33428A8}"/>
              </c:ext>
            </c:extLst>
          </c:dPt>
          <c:dPt>
            <c:idx val="23"/>
            <c:bubble3D val="0"/>
            <c:spPr>
              <a:solidFill>
                <a:srgbClr val="D37F3A"/>
              </a:solidFill>
              <a:ln w="25400">
                <a:noFill/>
              </a:ln>
            </c:spPr>
            <c:extLst>
              <c:ext xmlns:c16="http://schemas.microsoft.com/office/drawing/2014/chart" uri="{C3380CC4-5D6E-409C-BE32-E72D297353CC}">
                <c16:uniqueId val="{0000002F-7EDB-4ACA-9D6E-AB06C33428A8}"/>
              </c:ext>
            </c:extLst>
          </c:dPt>
          <c:dPt>
            <c:idx val="24"/>
            <c:bubble3D val="0"/>
            <c:spPr>
              <a:solidFill>
                <a:srgbClr val="4774AB"/>
              </a:solidFill>
              <a:ln w="25400">
                <a:noFill/>
              </a:ln>
            </c:spPr>
            <c:extLst>
              <c:ext xmlns:c16="http://schemas.microsoft.com/office/drawing/2014/chart" uri="{C3380CC4-5D6E-409C-BE32-E72D297353CC}">
                <c16:uniqueId val="{00000031-7EDB-4ACA-9D6E-AB06C33428A8}"/>
              </c:ext>
            </c:extLst>
          </c:dPt>
          <c:dPt>
            <c:idx val="25"/>
            <c:bubble3D val="0"/>
            <c:spPr>
              <a:solidFill>
                <a:srgbClr val="AE4845"/>
              </a:solidFill>
              <a:ln w="25400">
                <a:noFill/>
              </a:ln>
            </c:spPr>
            <c:extLst>
              <c:ext xmlns:c16="http://schemas.microsoft.com/office/drawing/2014/chart" uri="{C3380CC4-5D6E-409C-BE32-E72D297353CC}">
                <c16:uniqueId val="{00000033-7EDB-4ACA-9D6E-AB06C33428A8}"/>
              </c:ext>
            </c:extLst>
          </c:dPt>
          <c:dPt>
            <c:idx val="26"/>
            <c:bubble3D val="0"/>
            <c:spPr>
              <a:solidFill>
                <a:srgbClr val="8CA950"/>
              </a:solidFill>
              <a:ln w="25400">
                <a:noFill/>
              </a:ln>
            </c:spPr>
            <c:extLst>
              <c:ext xmlns:c16="http://schemas.microsoft.com/office/drawing/2014/chart" uri="{C3380CC4-5D6E-409C-BE32-E72D297353CC}">
                <c16:uniqueId val="{00000035-7EDB-4ACA-9D6E-AB06C33428A8}"/>
              </c:ext>
            </c:extLst>
          </c:dPt>
          <c:dPt>
            <c:idx val="27"/>
            <c:bubble3D val="0"/>
            <c:spPr>
              <a:solidFill>
                <a:srgbClr val="735A92"/>
              </a:solidFill>
              <a:ln w="25400">
                <a:noFill/>
              </a:ln>
            </c:spPr>
            <c:extLst>
              <c:ext xmlns:c16="http://schemas.microsoft.com/office/drawing/2014/chart" uri="{C3380CC4-5D6E-409C-BE32-E72D297353CC}">
                <c16:uniqueId val="{00000037-7EDB-4ACA-9D6E-AB06C33428A8}"/>
              </c:ext>
            </c:extLst>
          </c:dPt>
          <c:dPt>
            <c:idx val="28"/>
            <c:bubble3D val="0"/>
            <c:spPr>
              <a:solidFill>
                <a:srgbClr val="439BB3"/>
              </a:solidFill>
              <a:ln w="25400">
                <a:noFill/>
              </a:ln>
            </c:spPr>
            <c:extLst>
              <c:ext xmlns:c16="http://schemas.microsoft.com/office/drawing/2014/chart" uri="{C3380CC4-5D6E-409C-BE32-E72D297353CC}">
                <c16:uniqueId val="{00000039-7EDB-4ACA-9D6E-AB06C33428A8}"/>
              </c:ext>
            </c:extLst>
          </c:dPt>
          <c:dPt>
            <c:idx val="29"/>
            <c:bubble3D val="0"/>
            <c:spPr>
              <a:solidFill>
                <a:srgbClr val="E0873F"/>
              </a:solidFill>
              <a:ln w="25400">
                <a:noFill/>
              </a:ln>
            </c:spPr>
            <c:extLst>
              <c:ext xmlns:c16="http://schemas.microsoft.com/office/drawing/2014/chart" uri="{C3380CC4-5D6E-409C-BE32-E72D297353CC}">
                <c16:uniqueId val="{0000003B-7EDB-4ACA-9D6E-AB06C33428A8}"/>
              </c:ext>
            </c:extLst>
          </c:dPt>
          <c:dPt>
            <c:idx val="30"/>
            <c:bubble3D val="0"/>
            <c:spPr>
              <a:solidFill>
                <a:srgbClr val="4B7BB4"/>
              </a:solidFill>
              <a:ln w="25400">
                <a:noFill/>
              </a:ln>
            </c:spPr>
            <c:extLst>
              <c:ext xmlns:c16="http://schemas.microsoft.com/office/drawing/2014/chart" uri="{C3380CC4-5D6E-409C-BE32-E72D297353CC}">
                <c16:uniqueId val="{0000003D-7EDB-4ACA-9D6E-AB06C33428A8}"/>
              </c:ext>
            </c:extLst>
          </c:dPt>
          <c:dPt>
            <c:idx val="31"/>
            <c:bubble3D val="0"/>
            <c:spPr>
              <a:solidFill>
                <a:srgbClr val="B74C49"/>
              </a:solidFill>
              <a:ln w="25400">
                <a:noFill/>
              </a:ln>
            </c:spPr>
            <c:extLst>
              <c:ext xmlns:c16="http://schemas.microsoft.com/office/drawing/2014/chart" uri="{C3380CC4-5D6E-409C-BE32-E72D297353CC}">
                <c16:uniqueId val="{0000003F-7EDB-4ACA-9D6E-AB06C33428A8}"/>
              </c:ext>
            </c:extLst>
          </c:dPt>
          <c:dPt>
            <c:idx val="32"/>
            <c:bubble3D val="0"/>
            <c:spPr>
              <a:solidFill>
                <a:srgbClr val="94B255"/>
              </a:solidFill>
              <a:ln w="25400">
                <a:noFill/>
              </a:ln>
            </c:spPr>
            <c:extLst>
              <c:ext xmlns:c16="http://schemas.microsoft.com/office/drawing/2014/chart" uri="{C3380CC4-5D6E-409C-BE32-E72D297353CC}">
                <c16:uniqueId val="{00000041-7EDB-4ACA-9D6E-AB06C33428A8}"/>
              </c:ext>
            </c:extLst>
          </c:dPt>
          <c:dPt>
            <c:idx val="33"/>
            <c:bubble3D val="0"/>
            <c:spPr>
              <a:solidFill>
                <a:srgbClr val="7A5F9A"/>
              </a:solidFill>
              <a:ln w="25400">
                <a:noFill/>
              </a:ln>
            </c:spPr>
            <c:extLst>
              <c:ext xmlns:c16="http://schemas.microsoft.com/office/drawing/2014/chart" uri="{C3380CC4-5D6E-409C-BE32-E72D297353CC}">
                <c16:uniqueId val="{00000043-7EDB-4ACA-9D6E-AB06C33428A8}"/>
              </c:ext>
            </c:extLst>
          </c:dPt>
          <c:dPt>
            <c:idx val="34"/>
            <c:bubble3D val="0"/>
            <c:spPr>
              <a:solidFill>
                <a:srgbClr val="47A4BD"/>
              </a:solidFill>
              <a:ln w="25400">
                <a:noFill/>
              </a:ln>
            </c:spPr>
            <c:extLst>
              <c:ext xmlns:c16="http://schemas.microsoft.com/office/drawing/2014/chart" uri="{C3380CC4-5D6E-409C-BE32-E72D297353CC}">
                <c16:uniqueId val="{00000045-7EDB-4ACA-9D6E-AB06C33428A8}"/>
              </c:ext>
            </c:extLst>
          </c:dPt>
          <c:dPt>
            <c:idx val="35"/>
            <c:bubble3D val="0"/>
            <c:spPr>
              <a:solidFill>
                <a:srgbClr val="EC8F42"/>
              </a:solidFill>
              <a:ln w="25400">
                <a:noFill/>
              </a:ln>
            </c:spPr>
            <c:extLst>
              <c:ext xmlns:c16="http://schemas.microsoft.com/office/drawing/2014/chart" uri="{C3380CC4-5D6E-409C-BE32-E72D297353CC}">
                <c16:uniqueId val="{00000047-7EDB-4ACA-9D6E-AB06C33428A8}"/>
              </c:ext>
            </c:extLst>
          </c:dPt>
          <c:dPt>
            <c:idx val="37"/>
            <c:bubble3D val="0"/>
            <c:spPr>
              <a:solidFill>
                <a:srgbClr val="C0504D"/>
              </a:solidFill>
              <a:ln w="25400">
                <a:noFill/>
              </a:ln>
            </c:spPr>
            <c:extLst>
              <c:ext xmlns:c16="http://schemas.microsoft.com/office/drawing/2014/chart" uri="{C3380CC4-5D6E-409C-BE32-E72D297353CC}">
                <c16:uniqueId val="{0000004A-7EDB-4ACA-9D6E-AB06C33428A8}"/>
              </c:ext>
            </c:extLst>
          </c:dPt>
          <c:dPt>
            <c:idx val="38"/>
            <c:bubble3D val="0"/>
            <c:spPr>
              <a:solidFill>
                <a:srgbClr val="9BBB59"/>
              </a:solidFill>
              <a:ln w="25400">
                <a:noFill/>
              </a:ln>
            </c:spPr>
            <c:extLst>
              <c:ext xmlns:c16="http://schemas.microsoft.com/office/drawing/2014/chart" uri="{C3380CC4-5D6E-409C-BE32-E72D297353CC}">
                <c16:uniqueId val="{0000004C-7EDB-4ACA-9D6E-AB06C33428A8}"/>
              </c:ext>
            </c:extLst>
          </c:dPt>
          <c:dPt>
            <c:idx val="39"/>
            <c:bubble3D val="0"/>
            <c:spPr>
              <a:solidFill>
                <a:srgbClr val="8064A2"/>
              </a:solidFill>
              <a:ln w="25400">
                <a:noFill/>
              </a:ln>
            </c:spPr>
            <c:extLst>
              <c:ext xmlns:c16="http://schemas.microsoft.com/office/drawing/2014/chart" uri="{C3380CC4-5D6E-409C-BE32-E72D297353CC}">
                <c16:uniqueId val="{0000004E-7EDB-4ACA-9D6E-AB06C33428A8}"/>
              </c:ext>
            </c:extLst>
          </c:dPt>
          <c:dPt>
            <c:idx val="40"/>
            <c:bubble3D val="0"/>
            <c:spPr>
              <a:solidFill>
                <a:srgbClr val="4BACC6"/>
              </a:solidFill>
              <a:ln w="25400">
                <a:noFill/>
              </a:ln>
            </c:spPr>
            <c:extLst>
              <c:ext xmlns:c16="http://schemas.microsoft.com/office/drawing/2014/chart" uri="{C3380CC4-5D6E-409C-BE32-E72D297353CC}">
                <c16:uniqueId val="{00000050-7EDB-4ACA-9D6E-AB06C33428A8}"/>
              </c:ext>
            </c:extLst>
          </c:dPt>
          <c:dPt>
            <c:idx val="41"/>
            <c:bubble3D val="0"/>
            <c:spPr>
              <a:solidFill>
                <a:srgbClr val="F79646"/>
              </a:solidFill>
              <a:ln w="25400">
                <a:noFill/>
              </a:ln>
            </c:spPr>
            <c:extLst>
              <c:ext xmlns:c16="http://schemas.microsoft.com/office/drawing/2014/chart" uri="{C3380CC4-5D6E-409C-BE32-E72D297353CC}">
                <c16:uniqueId val="{00000052-7EDB-4ACA-9D6E-AB06C33428A8}"/>
              </c:ext>
            </c:extLst>
          </c:dPt>
          <c:dPt>
            <c:idx val="42"/>
            <c:bubble3D val="0"/>
            <c:spPr>
              <a:solidFill>
                <a:srgbClr val="7394C5"/>
              </a:solidFill>
              <a:ln w="25400">
                <a:noFill/>
              </a:ln>
            </c:spPr>
            <c:extLst>
              <c:ext xmlns:c16="http://schemas.microsoft.com/office/drawing/2014/chart" uri="{C3380CC4-5D6E-409C-BE32-E72D297353CC}">
                <c16:uniqueId val="{00000054-7EDB-4ACA-9D6E-AB06C33428A8}"/>
              </c:ext>
            </c:extLst>
          </c:dPt>
          <c:dPt>
            <c:idx val="43"/>
            <c:bubble3D val="0"/>
            <c:spPr>
              <a:solidFill>
                <a:srgbClr val="C87372"/>
              </a:solidFill>
              <a:ln w="25400">
                <a:noFill/>
              </a:ln>
            </c:spPr>
            <c:extLst>
              <c:ext xmlns:c16="http://schemas.microsoft.com/office/drawing/2014/chart" uri="{C3380CC4-5D6E-409C-BE32-E72D297353CC}">
                <c16:uniqueId val="{00000056-7EDB-4ACA-9D6E-AB06C33428A8}"/>
              </c:ext>
            </c:extLst>
          </c:dPt>
          <c:dPt>
            <c:idx val="44"/>
            <c:bubble3D val="0"/>
            <c:spPr>
              <a:solidFill>
                <a:srgbClr val="A9C379"/>
              </a:solidFill>
              <a:ln w="25400">
                <a:noFill/>
              </a:ln>
            </c:spPr>
            <c:extLst>
              <c:ext xmlns:c16="http://schemas.microsoft.com/office/drawing/2014/chart" uri="{C3380CC4-5D6E-409C-BE32-E72D297353CC}">
                <c16:uniqueId val="{00000058-7EDB-4ACA-9D6E-AB06C33428A8}"/>
              </c:ext>
            </c:extLst>
          </c:dPt>
          <c:dPt>
            <c:idx val="45"/>
            <c:bubble3D val="0"/>
            <c:spPr>
              <a:solidFill>
                <a:srgbClr val="9480AE"/>
              </a:solidFill>
              <a:ln w="25400">
                <a:noFill/>
              </a:ln>
            </c:spPr>
            <c:extLst>
              <c:ext xmlns:c16="http://schemas.microsoft.com/office/drawing/2014/chart" uri="{C3380CC4-5D6E-409C-BE32-E72D297353CC}">
                <c16:uniqueId val="{0000005A-7EDB-4ACA-9D6E-AB06C33428A8}"/>
              </c:ext>
            </c:extLst>
          </c:dPt>
          <c:dPt>
            <c:idx val="46"/>
            <c:bubble3D val="0"/>
            <c:spPr>
              <a:solidFill>
                <a:srgbClr val="70B7CD"/>
              </a:solidFill>
              <a:ln w="25400">
                <a:noFill/>
              </a:ln>
            </c:spPr>
            <c:extLst>
              <c:ext xmlns:c16="http://schemas.microsoft.com/office/drawing/2014/chart" uri="{C3380CC4-5D6E-409C-BE32-E72D297353CC}">
                <c16:uniqueId val="{0000005C-7EDB-4ACA-9D6E-AB06C33428A8}"/>
              </c:ext>
            </c:extLst>
          </c:dPt>
          <c:dPt>
            <c:idx val="47"/>
            <c:bubble3D val="0"/>
            <c:spPr>
              <a:solidFill>
                <a:srgbClr val="F8A56E"/>
              </a:solidFill>
              <a:ln w="25400">
                <a:noFill/>
              </a:ln>
            </c:spPr>
            <c:extLst>
              <c:ext xmlns:c16="http://schemas.microsoft.com/office/drawing/2014/chart" uri="{C3380CC4-5D6E-409C-BE32-E72D297353CC}">
                <c16:uniqueId val="{0000005E-7EDB-4ACA-9D6E-AB06C33428A8}"/>
              </c:ext>
            </c:extLst>
          </c:dPt>
          <c:dPt>
            <c:idx val="48"/>
            <c:bubble3D val="0"/>
            <c:spPr>
              <a:solidFill>
                <a:srgbClr val="8CA5CC"/>
              </a:solidFill>
              <a:ln w="25400">
                <a:noFill/>
              </a:ln>
            </c:spPr>
            <c:extLst>
              <c:ext xmlns:c16="http://schemas.microsoft.com/office/drawing/2014/chart" uri="{C3380CC4-5D6E-409C-BE32-E72D297353CC}">
                <c16:uniqueId val="{00000060-7EDB-4ACA-9D6E-AB06C33428A8}"/>
              </c:ext>
            </c:extLst>
          </c:dPt>
          <c:dPt>
            <c:idx val="49"/>
            <c:bubble3D val="0"/>
            <c:spPr>
              <a:solidFill>
                <a:srgbClr val="CF8C8B"/>
              </a:solidFill>
              <a:ln w="25400">
                <a:noFill/>
              </a:ln>
            </c:spPr>
            <c:extLst>
              <c:ext xmlns:c16="http://schemas.microsoft.com/office/drawing/2014/chart" uri="{C3380CC4-5D6E-409C-BE32-E72D297353CC}">
                <c16:uniqueId val="{00000062-7EDB-4ACA-9D6E-AB06C33428A8}"/>
              </c:ext>
            </c:extLst>
          </c:dPt>
          <c:dPt>
            <c:idx val="50"/>
            <c:bubble3D val="0"/>
            <c:spPr>
              <a:solidFill>
                <a:srgbClr val="B5CB90"/>
              </a:solidFill>
              <a:ln w="25400">
                <a:noFill/>
              </a:ln>
            </c:spPr>
            <c:extLst>
              <c:ext xmlns:c16="http://schemas.microsoft.com/office/drawing/2014/chart" uri="{C3380CC4-5D6E-409C-BE32-E72D297353CC}">
                <c16:uniqueId val="{00000064-7EDB-4ACA-9D6E-AB06C33428A8}"/>
              </c:ext>
            </c:extLst>
          </c:dPt>
          <c:dPt>
            <c:idx val="51"/>
            <c:bubble3D val="0"/>
            <c:spPr>
              <a:solidFill>
                <a:srgbClr val="A495BA"/>
              </a:solidFill>
              <a:ln w="25400">
                <a:noFill/>
              </a:ln>
            </c:spPr>
            <c:extLst>
              <c:ext xmlns:c16="http://schemas.microsoft.com/office/drawing/2014/chart" uri="{C3380CC4-5D6E-409C-BE32-E72D297353CC}">
                <c16:uniqueId val="{00000066-7EDB-4ACA-9D6E-AB06C33428A8}"/>
              </c:ext>
            </c:extLst>
          </c:dPt>
          <c:dPt>
            <c:idx val="52"/>
            <c:bubble3D val="0"/>
            <c:spPr>
              <a:solidFill>
                <a:srgbClr val="8BC0D3"/>
              </a:solidFill>
              <a:ln w="25400">
                <a:noFill/>
              </a:ln>
            </c:spPr>
            <c:extLst>
              <c:ext xmlns:c16="http://schemas.microsoft.com/office/drawing/2014/chart" uri="{C3380CC4-5D6E-409C-BE32-E72D297353CC}">
                <c16:uniqueId val="{00000068-7EDB-4ACA-9D6E-AB06C33428A8}"/>
              </c:ext>
            </c:extLst>
          </c:dPt>
          <c:dPt>
            <c:idx val="53"/>
            <c:bubble3D val="0"/>
            <c:spPr>
              <a:solidFill>
                <a:srgbClr val="F9B289"/>
              </a:solidFill>
              <a:ln w="25400">
                <a:noFill/>
              </a:ln>
            </c:spPr>
            <c:extLst>
              <c:ext xmlns:c16="http://schemas.microsoft.com/office/drawing/2014/chart" uri="{C3380CC4-5D6E-409C-BE32-E72D297353CC}">
                <c16:uniqueId val="{0000006A-7EDB-4ACA-9D6E-AB06C33428A8}"/>
              </c:ext>
            </c:extLst>
          </c:dPt>
          <c:dPt>
            <c:idx val="54"/>
            <c:bubble3D val="0"/>
            <c:spPr>
              <a:solidFill>
                <a:srgbClr val="A1B4D4"/>
              </a:solidFill>
              <a:ln w="25400">
                <a:noFill/>
              </a:ln>
            </c:spPr>
            <c:extLst>
              <c:ext xmlns:c16="http://schemas.microsoft.com/office/drawing/2014/chart" uri="{C3380CC4-5D6E-409C-BE32-E72D297353CC}">
                <c16:uniqueId val="{0000006C-7EDB-4ACA-9D6E-AB06C33428A8}"/>
              </c:ext>
            </c:extLst>
          </c:dPt>
          <c:dPt>
            <c:idx val="55"/>
            <c:bubble3D val="0"/>
            <c:spPr>
              <a:solidFill>
                <a:srgbClr val="D6A1A0"/>
              </a:solidFill>
              <a:ln w="25400">
                <a:noFill/>
              </a:ln>
            </c:spPr>
            <c:extLst>
              <c:ext xmlns:c16="http://schemas.microsoft.com/office/drawing/2014/chart" uri="{C3380CC4-5D6E-409C-BE32-E72D297353CC}">
                <c16:uniqueId val="{0000006E-7EDB-4ACA-9D6E-AB06C33428A8}"/>
              </c:ext>
            </c:extLst>
          </c:dPt>
          <c:dPt>
            <c:idx val="56"/>
            <c:bubble3D val="0"/>
            <c:spPr>
              <a:solidFill>
                <a:srgbClr val="C0D2A4"/>
              </a:solidFill>
              <a:ln w="25400">
                <a:noFill/>
              </a:ln>
            </c:spPr>
            <c:extLst>
              <c:ext xmlns:c16="http://schemas.microsoft.com/office/drawing/2014/chart" uri="{C3380CC4-5D6E-409C-BE32-E72D297353CC}">
                <c16:uniqueId val="{00000070-7EDB-4ACA-9D6E-AB06C33428A8}"/>
              </c:ext>
            </c:extLst>
          </c:dPt>
          <c:dPt>
            <c:idx val="57"/>
            <c:bubble3D val="0"/>
            <c:spPr>
              <a:solidFill>
                <a:srgbClr val="B3A8C4"/>
              </a:solidFill>
              <a:ln w="25400">
                <a:noFill/>
              </a:ln>
            </c:spPr>
            <c:extLst>
              <c:ext xmlns:c16="http://schemas.microsoft.com/office/drawing/2014/chart" uri="{C3380CC4-5D6E-409C-BE32-E72D297353CC}">
                <c16:uniqueId val="{00000072-7EDB-4ACA-9D6E-AB06C33428A8}"/>
              </c:ext>
            </c:extLst>
          </c:dPt>
          <c:dPt>
            <c:idx val="58"/>
            <c:bubble3D val="0"/>
            <c:spPr>
              <a:solidFill>
                <a:srgbClr val="A0CAD9"/>
              </a:solidFill>
              <a:ln w="25400">
                <a:noFill/>
              </a:ln>
            </c:spPr>
            <c:extLst>
              <c:ext xmlns:c16="http://schemas.microsoft.com/office/drawing/2014/chart" uri="{C3380CC4-5D6E-409C-BE32-E72D297353CC}">
                <c16:uniqueId val="{00000074-7EDB-4ACA-9D6E-AB06C33428A8}"/>
              </c:ext>
            </c:extLst>
          </c:dPt>
          <c:dPt>
            <c:idx val="59"/>
            <c:bubble3D val="0"/>
            <c:spPr>
              <a:solidFill>
                <a:srgbClr val="F9BE9E"/>
              </a:solidFill>
              <a:ln w="25400">
                <a:noFill/>
              </a:ln>
            </c:spPr>
            <c:extLst>
              <c:ext xmlns:c16="http://schemas.microsoft.com/office/drawing/2014/chart" uri="{C3380CC4-5D6E-409C-BE32-E72D297353CC}">
                <c16:uniqueId val="{00000076-7EDB-4ACA-9D6E-AB06C33428A8}"/>
              </c:ext>
            </c:extLst>
          </c:dPt>
          <c:dPt>
            <c:idx val="60"/>
            <c:bubble3D val="0"/>
            <c:spPr>
              <a:solidFill>
                <a:srgbClr val="B2C1DB"/>
              </a:solidFill>
              <a:ln w="25400">
                <a:noFill/>
              </a:ln>
            </c:spPr>
            <c:extLst>
              <c:ext xmlns:c16="http://schemas.microsoft.com/office/drawing/2014/chart" uri="{C3380CC4-5D6E-409C-BE32-E72D297353CC}">
                <c16:uniqueId val="{00000078-7EDB-4ACA-9D6E-AB06C33428A8}"/>
              </c:ext>
            </c:extLst>
          </c:dPt>
          <c:dPt>
            <c:idx val="61"/>
            <c:bubble3D val="0"/>
            <c:spPr>
              <a:solidFill>
                <a:srgbClr val="DCB3B2"/>
              </a:solidFill>
              <a:ln w="25400">
                <a:noFill/>
              </a:ln>
            </c:spPr>
            <c:extLst>
              <c:ext xmlns:c16="http://schemas.microsoft.com/office/drawing/2014/chart" uri="{C3380CC4-5D6E-409C-BE32-E72D297353CC}">
                <c16:uniqueId val="{0000007A-7EDB-4ACA-9D6E-AB06C33428A8}"/>
              </c:ext>
            </c:extLst>
          </c:dPt>
          <c:dPt>
            <c:idx val="62"/>
            <c:bubble3D val="0"/>
            <c:spPr>
              <a:solidFill>
                <a:srgbClr val="CBDAB5"/>
              </a:solidFill>
              <a:ln w="25400">
                <a:noFill/>
              </a:ln>
            </c:spPr>
            <c:extLst>
              <c:ext xmlns:c16="http://schemas.microsoft.com/office/drawing/2014/chart" uri="{C3380CC4-5D6E-409C-BE32-E72D297353CC}">
                <c16:uniqueId val="{0000007C-7EDB-4ACA-9D6E-AB06C33428A8}"/>
              </c:ext>
            </c:extLst>
          </c:dPt>
          <c:dPt>
            <c:idx val="63"/>
            <c:bubble3D val="0"/>
            <c:spPr>
              <a:solidFill>
                <a:srgbClr val="C0B8CE"/>
              </a:solidFill>
              <a:ln w="25400">
                <a:noFill/>
              </a:ln>
            </c:spPr>
            <c:extLst>
              <c:ext xmlns:c16="http://schemas.microsoft.com/office/drawing/2014/chart" uri="{C3380CC4-5D6E-409C-BE32-E72D297353CC}">
                <c16:uniqueId val="{0000007E-7EDB-4ACA-9D6E-AB06C33428A8}"/>
              </c:ext>
            </c:extLst>
          </c:dPt>
          <c:dPt>
            <c:idx val="64"/>
            <c:bubble3D val="0"/>
            <c:spPr>
              <a:solidFill>
                <a:srgbClr val="B1D2DF"/>
              </a:solidFill>
              <a:ln w="25400">
                <a:noFill/>
              </a:ln>
            </c:spPr>
            <c:extLst>
              <c:ext xmlns:c16="http://schemas.microsoft.com/office/drawing/2014/chart" uri="{C3380CC4-5D6E-409C-BE32-E72D297353CC}">
                <c16:uniqueId val="{00000080-7EDB-4ACA-9D6E-AB06C33428A8}"/>
              </c:ext>
            </c:extLst>
          </c:dPt>
          <c:dPt>
            <c:idx val="65"/>
            <c:bubble3D val="0"/>
            <c:spPr>
              <a:solidFill>
                <a:srgbClr val="FAC9B0"/>
              </a:solidFill>
              <a:ln w="25400">
                <a:noFill/>
              </a:ln>
            </c:spPr>
            <c:extLst>
              <c:ext xmlns:c16="http://schemas.microsoft.com/office/drawing/2014/chart" uri="{C3380CC4-5D6E-409C-BE32-E72D297353CC}">
                <c16:uniqueId val="{00000082-7EDB-4ACA-9D6E-AB06C33428A8}"/>
              </c:ext>
            </c:extLst>
          </c:dPt>
          <c:dPt>
            <c:idx val="66"/>
            <c:bubble3D val="0"/>
            <c:spPr>
              <a:solidFill>
                <a:srgbClr val="C2CDE1"/>
              </a:solidFill>
              <a:ln w="25400">
                <a:noFill/>
              </a:ln>
            </c:spPr>
            <c:extLst>
              <c:ext xmlns:c16="http://schemas.microsoft.com/office/drawing/2014/chart" uri="{C3380CC4-5D6E-409C-BE32-E72D297353CC}">
                <c16:uniqueId val="{00000084-7EDB-4ACA-9D6E-AB06C33428A8}"/>
              </c:ext>
            </c:extLst>
          </c:dPt>
          <c:dPt>
            <c:idx val="67"/>
            <c:bubble3D val="0"/>
            <c:spPr>
              <a:solidFill>
                <a:srgbClr val="E2C2C2"/>
              </a:solidFill>
              <a:ln w="25400">
                <a:noFill/>
              </a:ln>
            </c:spPr>
            <c:extLst>
              <c:ext xmlns:c16="http://schemas.microsoft.com/office/drawing/2014/chart" uri="{C3380CC4-5D6E-409C-BE32-E72D297353CC}">
                <c16:uniqueId val="{00000086-7EDB-4ACA-9D6E-AB06C33428A8}"/>
              </c:ext>
            </c:extLst>
          </c:dPt>
          <c:dPt>
            <c:idx val="68"/>
            <c:bubble3D val="0"/>
            <c:spPr>
              <a:solidFill>
                <a:srgbClr val="D5E0C4"/>
              </a:solidFill>
              <a:ln w="25400">
                <a:noFill/>
              </a:ln>
            </c:spPr>
            <c:extLst>
              <c:ext xmlns:c16="http://schemas.microsoft.com/office/drawing/2014/chart" uri="{C3380CC4-5D6E-409C-BE32-E72D297353CC}">
                <c16:uniqueId val="{00000088-7EDB-4ACA-9D6E-AB06C33428A8}"/>
              </c:ext>
            </c:extLst>
          </c:dPt>
          <c:dPt>
            <c:idx val="69"/>
            <c:bubble3D val="0"/>
            <c:spPr>
              <a:solidFill>
                <a:srgbClr val="CDC6D7"/>
              </a:solidFill>
              <a:ln w="25400">
                <a:noFill/>
              </a:ln>
            </c:spPr>
            <c:extLst>
              <c:ext xmlns:c16="http://schemas.microsoft.com/office/drawing/2014/chart" uri="{C3380CC4-5D6E-409C-BE32-E72D297353CC}">
                <c16:uniqueId val="{0000008A-7EDB-4ACA-9D6E-AB06C33428A8}"/>
              </c:ext>
            </c:extLst>
          </c:dPt>
          <c:dPt>
            <c:idx val="70"/>
            <c:bubble3D val="0"/>
            <c:spPr>
              <a:solidFill>
                <a:srgbClr val="C1DBE5"/>
              </a:solidFill>
              <a:ln w="25400">
                <a:noFill/>
              </a:ln>
            </c:spPr>
            <c:extLst>
              <c:ext xmlns:c16="http://schemas.microsoft.com/office/drawing/2014/chart" uri="{C3380CC4-5D6E-409C-BE32-E72D297353CC}">
                <c16:uniqueId val="{0000008C-7EDB-4ACA-9D6E-AB06C33428A8}"/>
              </c:ext>
            </c:extLst>
          </c:dPt>
          <c:dPt>
            <c:idx val="71"/>
            <c:bubble3D val="0"/>
            <c:spPr>
              <a:solidFill>
                <a:srgbClr val="FBD3C1"/>
              </a:solidFill>
              <a:ln w="25400">
                <a:noFill/>
              </a:ln>
            </c:spPr>
            <c:extLst>
              <c:ext xmlns:c16="http://schemas.microsoft.com/office/drawing/2014/chart" uri="{C3380CC4-5D6E-409C-BE32-E72D297353CC}">
                <c16:uniqueId val="{0000008E-7EDB-4ACA-9D6E-AB06C33428A8}"/>
              </c:ext>
            </c:extLst>
          </c:dPt>
          <c:dPt>
            <c:idx val="72"/>
            <c:bubble3D val="0"/>
            <c:spPr>
              <a:solidFill>
                <a:srgbClr val="D0D8E8"/>
              </a:solidFill>
              <a:ln w="25400">
                <a:noFill/>
              </a:ln>
            </c:spPr>
            <c:extLst>
              <c:ext xmlns:c16="http://schemas.microsoft.com/office/drawing/2014/chart" uri="{C3380CC4-5D6E-409C-BE32-E72D297353CC}">
                <c16:uniqueId val="{00000090-7EDB-4ACA-9D6E-AB06C33428A8}"/>
              </c:ext>
            </c:extLst>
          </c:dPt>
          <c:dPt>
            <c:idx val="73"/>
            <c:bubble3D val="0"/>
            <c:spPr>
              <a:solidFill>
                <a:srgbClr val="E8D0D0"/>
              </a:solidFill>
              <a:ln w="25400">
                <a:noFill/>
              </a:ln>
            </c:spPr>
            <c:extLst>
              <c:ext xmlns:c16="http://schemas.microsoft.com/office/drawing/2014/chart" uri="{C3380CC4-5D6E-409C-BE32-E72D297353CC}">
                <c16:uniqueId val="{00000092-7EDB-4ACA-9D6E-AB06C33428A8}"/>
              </c:ext>
            </c:extLst>
          </c:dPt>
          <c:dPt>
            <c:idx val="74"/>
            <c:bubble3D val="0"/>
            <c:spPr>
              <a:solidFill>
                <a:srgbClr val="DEE7D1"/>
              </a:solidFill>
              <a:ln w="25400">
                <a:noFill/>
              </a:ln>
            </c:spPr>
            <c:extLst>
              <c:ext xmlns:c16="http://schemas.microsoft.com/office/drawing/2014/chart" uri="{C3380CC4-5D6E-409C-BE32-E72D297353CC}">
                <c16:uniqueId val="{00000094-7EDB-4ACA-9D6E-AB06C33428A8}"/>
              </c:ext>
            </c:extLst>
          </c:dPt>
          <c:dPt>
            <c:idx val="75"/>
            <c:bubble3D val="0"/>
            <c:spPr>
              <a:solidFill>
                <a:srgbClr val="D8D3E0"/>
              </a:solidFill>
              <a:ln w="25400">
                <a:noFill/>
              </a:ln>
            </c:spPr>
            <c:extLst>
              <c:ext xmlns:c16="http://schemas.microsoft.com/office/drawing/2014/chart" uri="{C3380CC4-5D6E-409C-BE32-E72D297353CC}">
                <c16:uniqueId val="{00000096-7EDB-4ACA-9D6E-AB06C33428A8}"/>
              </c:ext>
            </c:extLst>
          </c:dPt>
          <c:dPt>
            <c:idx val="76"/>
            <c:bubble3D val="0"/>
            <c:spPr>
              <a:solidFill>
                <a:srgbClr val="D0E3EA"/>
              </a:solidFill>
              <a:ln w="25400">
                <a:noFill/>
              </a:ln>
            </c:spPr>
            <c:extLst>
              <c:ext xmlns:c16="http://schemas.microsoft.com/office/drawing/2014/chart" uri="{C3380CC4-5D6E-409C-BE32-E72D297353CC}">
                <c16:uniqueId val="{00000098-7EDB-4ACA-9D6E-AB06C33428A8}"/>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77"/>
              <c:pt idx="0">
                <c:v>_x0015_CONTABILIDADE PÚBLICA</c:v>
              </c:pt>
              <c:pt idx="1">
                <c:v>_x001c_CONTROLE INTERNO E AUDITORIA</c:v>
              </c:pt>
              <c:pt idx="2">
                <c:v>_x0011_FINANÇAS PÚBLICAS</c:v>
              </c:pt>
              <c:pt idx="3">
                <c:v>_x000e_GESTÃO PÚBLICA</c:v>
              </c:pt>
              <c:pt idx="4">
                <c:v>_x0007_NENHUMA</c:v>
              </c:pt>
              <c:pt idx="5">
                <c:v>_x0018_PLANEJAMENTO E ORÇAMENTO</c:v>
              </c:pt>
              <c:pt idx="6">
                <c:v>_x001c_[Outro:] GESTÃO DE  EMPRESAS</c:v>
              </c:pt>
              <c:pt idx="7">
                <c:v>_x0017_[Outro:] Gestão Escolar</c:v>
              </c:pt>
              <c:pt idx="8">
                <c:v>1[Outro:] GESTÃO TRIBUTARIA E ESCRITURAÇÃO DIGITAL</c:v>
              </c:pt>
              <c:pt idx="9">
                <c:v>_x001e_[Outro:] Administração Pùblica</c:v>
              </c:pt>
              <c:pt idx="10">
                <c:v>*[Outro:] 2016 controle interno e auditoria</c:v>
              </c:pt>
              <c:pt idx="11">
                <c:v>+[Outro:] Contabilidade Pública e Tributação</c:v>
              </c:pt>
              <c:pt idx="12">
                <c:v>_x001e_[Outro:] Séries iniciais - Pós</c:v>
              </c:pt>
              <c:pt idx="13">
                <c:v>.[Outro:] Controladoria e Administração Pública</c:v>
              </c:pt>
              <c:pt idx="14">
                <c:v>=[Outro:] Contabilidade Pública com Ênfase em Controle Interno</c:v>
              </c:pt>
              <c:pt idx="15">
                <c:v>.[Outro:] GESTAO EMPRESARIAL E COMPETITIVIDADE.</c:v>
              </c:pt>
              <c:pt idx="16">
                <c:v>_x0017_[Outro:] Psicopedagogia</c:v>
              </c:pt>
              <c:pt idx="17">
                <c:v>_x0018_[Outro:] GESTÃO CONTÁBIL</c:v>
              </c:pt>
              <c:pt idx="18">
                <c:v>_x001a_[Outro:] GESTAO DE PESSOAS</c:v>
              </c:pt>
              <c:pt idx="19">
                <c:v>&gt;[Outro:] Administração Pública    CONTROLE INTERNO E AUDITORIA</c:v>
              </c:pt>
              <c:pt idx="20">
                <c:v>_x001e_[Outro:] Redes de Computadores</c:v>
              </c:pt>
              <c:pt idx="21">
                <c:v>_x0010_[Outro:] Direito</c:v>
              </c:pt>
              <c:pt idx="22">
                <c:v>0[Outro:] CONTROLADORIA E PLANEJAMENTO TRIBUTÁRIO</c:v>
              </c:pt>
              <c:pt idx="23">
                <c:v>*[Outro:] PÓS-GRADUADO EM EDUCAÇÃO INFANTIL</c:v>
              </c:pt>
              <c:pt idx="24">
                <c:v>.[Outro:] CONTABILIDADE EMPRESARIAL E AUDITORIA</c:v>
              </c:pt>
              <c:pt idx="25">
                <c:v>+[Outro:] Economia e Relações Internacionais</c:v>
              </c:pt>
              <c:pt idx="26">
                <c:v>3[Outro:] Direito do Trabalho e Processo do Trabalho</c:v>
              </c:pt>
              <c:pt idx="27">
                <c:v>_x0016_[Outro:] Controladoria</c:v>
              </c:pt>
              <c:pt idx="28">
                <c:v>&amp;[Outro:] Direito Material e Processual</c:v>
              </c:pt>
              <c:pt idx="29">
                <c:v>4[Outro:] FINANÇAS, CONTROLADORIA E GESTÃO TRIBUTÁRIA</c:v>
              </c:pt>
              <c:pt idx="30">
                <c:v>C[Outro:] Gestão Pública e Responsabilidade Fiscal    GESTÃO PÚBLICA</c:v>
              </c:pt>
              <c:pt idx="31">
                <c:v>J[Outro:] Sistema Único de Assistência Social e o Trabalho Interdisciplinar</c:v>
              </c:pt>
              <c:pt idx="32">
                <c:v>_x0016_[Outro:] Contabilidade</c:v>
              </c:pt>
              <c:pt idx="33">
                <c:v>#[Outro:] GESTÃO FINANCEIRA E CUSTOS</c:v>
              </c:pt>
              <c:pt idx="34">
                <c:v>/[Outro:] POS GRADUACAO EM ADMINISTRACAO PUBLICA</c:v>
              </c:pt>
              <c:pt idx="35">
                <c:v>![Outro:] DIREITO PROCESSUAL CIVIL</c:v>
              </c:pt>
              <c:pt idx="36">
                <c:v>_x0016_[Outro:] Direito Civil</c:v>
              </c:pt>
              <c:pt idx="37">
                <c:v>3[Outro:] Gestão de Pessoas e Direito Administrativo</c:v>
              </c:pt>
              <c:pt idx="38">
                <c:v>&amp;[Outro:] Poder Legislativo e Cidadania</c:v>
              </c:pt>
              <c:pt idx="39">
                <c:v>"[Outro:] Administração de Empresas</c:v>
              </c:pt>
              <c:pt idx="40">
                <c:v>'[Outro:] Contabilidade e Gestão Pública</c:v>
              </c:pt>
              <c:pt idx="41">
                <c:v>([Outro:] Diversos Cursos na Área Pública</c:v>
              </c:pt>
              <c:pt idx="42">
                <c:v>_x001e_[Outro:] Administração Pública</c:v>
              </c:pt>
              <c:pt idx="43">
                <c:v>S[Outro:] Direito Municipal e Direito Administrativo    CONTROLE INTERNO E AUDITORIA</c:v>
              </c:pt>
              <c:pt idx="44">
                <c:v>=GESTÃO PÚBLICA    [Outro:] Cursando Pòs Contabildiade Pública</c:v>
              </c:pt>
              <c:pt idx="45">
                <c:v>_x001a_[Outro:] Gestão Ambiental </c:v>
              </c:pt>
              <c:pt idx="46">
                <c:v>(NENHUMA    [Outro:] FORMAÇÃO DE DOCENTES</c:v>
              </c:pt>
              <c:pt idx="47">
                <c:v>4[Outro:] Administração Pública e Gerência de Cidades</c:v>
              </c:pt>
              <c:pt idx="48">
                <c:v>2[Outro:] Auditoria Governamental    GESTÃO PÚBLICA</c:v>
              </c:pt>
              <c:pt idx="49">
                <c:v>_x001b_[Outro:] Direito Tributário</c:v>
              </c:pt>
              <c:pt idx="50">
                <c:v>S[Outro:] Cursando Pós-Graduação Planejamento Tributário    PLANEJAMENTO E ORÇAMENTO</c:v>
              </c:pt>
              <c:pt idx="51">
                <c:v>%[Outro:] AUDITORIA E PERÍCIA CONTÁBIL</c:v>
              </c:pt>
              <c:pt idx="52">
                <c:v>3[Outro:] Direito Municipal    CONTABILIDADE PÚBLICA</c:v>
              </c:pt>
              <c:pt idx="53">
                <c:v>'[Outro:] Direito e Processo do Trabalho</c:v>
              </c:pt>
              <c:pt idx="54">
                <c:v>'[Outro:] Cursando Pos em Gestao Publica</c:v>
              </c:pt>
              <c:pt idx="55">
                <c:v>3GESTÃO PÚBLICA    [Outro:] Gestão e Direito Público</c:v>
              </c:pt>
              <c:pt idx="56">
                <c:v>_x001a_[Outro:] Gestão de Pessoas</c:v>
              </c:pt>
              <c:pt idx="57">
                <c:v>_x001d_[Outro:] Turismo Alberguieiro</c:v>
              </c:pt>
              <c:pt idx="58">
                <c:v>R[Outro:] Direito do Trabalho - Mercado de Trabalho    CONTROLE INTERNO E AUDITORIA</c:v>
              </c:pt>
              <c:pt idx="59">
                <c:v>&gt;[Outro:] Tributário e Direito Publico Municipal - faltando TCC</c:v>
              </c:pt>
              <c:pt idx="60">
                <c:v>#[Outro:] Gestão de Recursos Humanos</c:v>
              </c:pt>
              <c:pt idx="61">
                <c:v>_x001e_[Outro:] ADMINISTRACAO PUBLICA</c:v>
              </c:pt>
              <c:pt idx="62">
                <c:v>_x0012_[Outro:] Pedagogia</c:v>
              </c:pt>
              <c:pt idx="63">
                <c:v>_x0018_[Outro:] Psicopedagogia </c:v>
              </c:pt>
              <c:pt idx="64">
                <c:v>&gt;[Outro:] Cursando Pós-Graduação em Desenvolvimento Sustetável </c:v>
              </c:pt>
              <c:pt idx="65">
                <c:v>_x0018_[Outro:] direito público</c:v>
              </c:pt>
              <c:pt idx="66">
                <c:v>2[Outro:] Controles Gerencias e administração de RH</c:v>
              </c:pt>
              <c:pt idx="67">
                <c:v>,[Outro:] Sistemas de Informação e Tecnologia</c:v>
              </c:pt>
              <c:pt idx="68">
                <c:v>_x001f_[Outro:] Direito Administrativo</c:v>
              </c:pt>
              <c:pt idx="69">
                <c:v>=[Outro:] Direito Constitucional Aplicado e Direito Tributário</c:v>
              </c:pt>
              <c:pt idx="70">
                <c:v>_x0014_[Outro:] Informática</c:v>
              </c:pt>
              <c:pt idx="71">
                <c:v>#[Outro:] Gestao de Recursos Humanos</c:v>
              </c:pt>
              <c:pt idx="72">
                <c:v>_x0016_[Outro:] Saúde Pública</c:v>
              </c:pt>
              <c:pt idx="73">
                <c:v>CONTROLE INTERNO E AUDITORIA    [Outro:] Contabilidade Pública e Finanças Públicas (curriculum em Plataforma LATES em www.cnpq.org.br)</c:v>
              </c:pt>
              <c:pt idx="74">
                <c:v>_x0017_[Outro:] DIREITO CIVIL </c:v>
              </c:pt>
              <c:pt idx="75">
                <c:v>_x0013_[Outro:] TRIBUTÁRIO</c:v>
              </c:pt>
              <c:pt idx="76">
                <c:v>_x000b_Total Geral</c:v>
              </c:pt>
            </c:strLit>
          </c:cat>
          <c:val>
            <c:numLit>
              <c:formatCode>General</c:formatCode>
              <c:ptCount val="77"/>
              <c:pt idx="0">
                <c:v>17</c:v>
              </c:pt>
              <c:pt idx="1">
                <c:v>24</c:v>
              </c:pt>
              <c:pt idx="2">
                <c:v>2</c:v>
              </c:pt>
              <c:pt idx="3">
                <c:v>36</c:v>
              </c:pt>
              <c:pt idx="4">
                <c:v>137</c:v>
              </c:pt>
              <c:pt idx="5">
                <c:v>2</c:v>
              </c:pt>
              <c:pt idx="6">
                <c:v>1</c:v>
              </c:pt>
              <c:pt idx="7">
                <c:v>1</c:v>
              </c:pt>
              <c:pt idx="8">
                <c:v>1</c:v>
              </c:pt>
              <c:pt idx="9">
                <c:v>1</c:v>
              </c:pt>
              <c:pt idx="10">
                <c:v>1</c:v>
              </c:pt>
              <c:pt idx="11">
                <c:v>1</c:v>
              </c:pt>
              <c:pt idx="12">
                <c:v>1</c:v>
              </c:pt>
              <c:pt idx="13">
                <c:v>1</c:v>
              </c:pt>
              <c:pt idx="14">
                <c:v>1</c:v>
              </c:pt>
              <c:pt idx="15">
                <c:v>1</c:v>
              </c:pt>
              <c:pt idx="16">
                <c:v>2</c:v>
              </c:pt>
              <c:pt idx="17">
                <c:v>1</c:v>
              </c:pt>
              <c:pt idx="18">
                <c:v>1</c:v>
              </c:pt>
              <c:pt idx="19">
                <c:v>1</c:v>
              </c:pt>
              <c:pt idx="20">
                <c:v>1</c:v>
              </c:pt>
              <c:pt idx="21">
                <c:v>1</c:v>
              </c:pt>
              <c:pt idx="22">
                <c:v>1</c:v>
              </c:pt>
              <c:pt idx="23">
                <c:v>1</c:v>
              </c:pt>
              <c:pt idx="24">
                <c:v>1</c:v>
              </c:pt>
              <c:pt idx="25">
                <c:v>1</c:v>
              </c:pt>
              <c:pt idx="26">
                <c:v>1</c:v>
              </c:pt>
              <c:pt idx="27">
                <c:v>1</c:v>
              </c:pt>
              <c:pt idx="28">
                <c:v>1</c:v>
              </c:pt>
              <c:pt idx="29">
                <c:v>1</c:v>
              </c:pt>
              <c:pt idx="30">
                <c:v>1</c:v>
              </c:pt>
              <c:pt idx="31">
                <c:v>1</c:v>
              </c:pt>
              <c:pt idx="32">
                <c:v>1</c:v>
              </c:pt>
              <c:pt idx="33">
                <c:v>1</c:v>
              </c:pt>
              <c:pt idx="34">
                <c:v>1</c:v>
              </c:pt>
              <c:pt idx="35">
                <c:v>1</c:v>
              </c:pt>
              <c:pt idx="36">
                <c:v>1</c:v>
              </c:pt>
              <c:pt idx="37">
                <c:v>1</c:v>
              </c:pt>
              <c:pt idx="38">
                <c:v>1</c:v>
              </c:pt>
              <c:pt idx="39">
                <c:v>2</c:v>
              </c:pt>
              <c:pt idx="40">
                <c:v>1</c:v>
              </c:pt>
              <c:pt idx="41">
                <c:v>1</c:v>
              </c:pt>
              <c:pt idx="42">
                <c:v>1</c:v>
              </c:pt>
              <c:pt idx="43">
                <c:v>1</c:v>
              </c:pt>
              <c:pt idx="44">
                <c:v>1</c:v>
              </c:pt>
              <c:pt idx="45">
                <c:v>1</c:v>
              </c:pt>
              <c:pt idx="46">
                <c:v>1</c:v>
              </c:pt>
              <c:pt idx="47">
                <c:v>1</c:v>
              </c:pt>
              <c:pt idx="48">
                <c:v>1</c:v>
              </c:pt>
              <c:pt idx="49">
                <c:v>2</c:v>
              </c:pt>
              <c:pt idx="50">
                <c:v>1</c:v>
              </c:pt>
              <c:pt idx="51">
                <c:v>1</c:v>
              </c:pt>
              <c:pt idx="52">
                <c:v>1</c:v>
              </c:pt>
              <c:pt idx="53">
                <c:v>1</c:v>
              </c:pt>
              <c:pt idx="54">
                <c:v>1</c:v>
              </c:pt>
              <c:pt idx="55">
                <c:v>1</c:v>
              </c:pt>
              <c:pt idx="56">
                <c:v>1</c:v>
              </c:pt>
              <c:pt idx="57">
                <c:v>1</c:v>
              </c:pt>
              <c:pt idx="58">
                <c:v>1</c:v>
              </c:pt>
              <c:pt idx="59">
                <c:v>1</c:v>
              </c:pt>
              <c:pt idx="60">
                <c:v>1</c:v>
              </c:pt>
              <c:pt idx="61">
                <c:v>1</c:v>
              </c:pt>
              <c:pt idx="62">
                <c:v>1</c:v>
              </c:pt>
              <c:pt idx="63">
                <c:v>1</c:v>
              </c:pt>
              <c:pt idx="64">
                <c:v>1</c:v>
              </c:pt>
              <c:pt idx="65">
                <c:v>1</c:v>
              </c:pt>
              <c:pt idx="66">
                <c:v>1</c:v>
              </c:pt>
              <c:pt idx="67">
                <c:v>1</c:v>
              </c:pt>
              <c:pt idx="68">
                <c:v>1</c:v>
              </c:pt>
              <c:pt idx="69">
                <c:v>1</c:v>
              </c:pt>
              <c:pt idx="70">
                <c:v>1</c:v>
              </c:pt>
              <c:pt idx="71">
                <c:v>1</c:v>
              </c:pt>
              <c:pt idx="72">
                <c:v>1</c:v>
              </c:pt>
              <c:pt idx="73">
                <c:v>1</c:v>
              </c:pt>
              <c:pt idx="74">
                <c:v>1</c:v>
              </c:pt>
              <c:pt idx="75">
                <c:v>1</c:v>
              </c:pt>
              <c:pt idx="76">
                <c:v>291</c:v>
              </c:pt>
            </c:numLit>
          </c:val>
          <c:extLst>
            <c:ext xmlns:c16="http://schemas.microsoft.com/office/drawing/2014/chart" uri="{C3380CC4-5D6E-409C-BE32-E72D297353CC}">
              <c16:uniqueId val="{00000099-7EDB-4ACA-9D6E-AB06C33428A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5010816142582595"/>
          <c:y val="4.5299818291944299E-3"/>
          <c:w val="0.98704137684733295"/>
          <c:h val="0.99773561477892203"/>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t>INFORME A QUANTIDADE DE SERVIDORES EFETIVOS DE OUTROS CARGOS/ÁREAS DA PREFEITURA, QUE ATUAM EXCLUSIVAMENTE NA ÁREA DE CONTROLE INTERNO:</a:t>
            </a:r>
          </a:p>
        </c:rich>
      </c:tx>
      <c:overlay val="0"/>
      <c:spPr>
        <a:noFill/>
        <a:ln w="25400">
          <a:noFill/>
        </a:ln>
      </c:spPr>
    </c:title>
    <c:autoTitleDeleted val="0"/>
    <c:plotArea>
      <c:layout/>
      <c:pieChart>
        <c:varyColors val="1"/>
        <c:ser>
          <c:idx val="0"/>
          <c:order val="0"/>
          <c:tx>
            <c:v>Contagem de INFORME A QUANTIDADE DE SERVIDORES EFETIVOS DE OUTROS CARGOS/ÁREAS DA PREFEITURA, QUE ATUAM EXCLUSIVAMENTE NA ÁREA DE CONTROLE INTERNO: (Sem contar o Titular, somente os servidores efetivos co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5C5B-4D69-8E4B-9CEF4103F0F9}"/>
              </c:ext>
            </c:extLst>
          </c:dPt>
          <c:dPt>
            <c:idx val="1"/>
            <c:bubble3D val="0"/>
            <c:spPr>
              <a:solidFill>
                <a:srgbClr val="AA4643"/>
              </a:solidFill>
              <a:ln w="25400">
                <a:noFill/>
              </a:ln>
            </c:spPr>
            <c:extLst>
              <c:ext xmlns:c16="http://schemas.microsoft.com/office/drawing/2014/chart" uri="{C3380CC4-5D6E-409C-BE32-E72D297353CC}">
                <c16:uniqueId val="{00000003-5C5B-4D69-8E4B-9CEF4103F0F9}"/>
              </c:ext>
            </c:extLst>
          </c:dPt>
          <c:dPt>
            <c:idx val="2"/>
            <c:bubble3D val="0"/>
            <c:spPr>
              <a:solidFill>
                <a:srgbClr val="89A54E"/>
              </a:solidFill>
              <a:ln w="25400">
                <a:noFill/>
              </a:ln>
            </c:spPr>
            <c:extLst>
              <c:ext xmlns:c16="http://schemas.microsoft.com/office/drawing/2014/chart" uri="{C3380CC4-5D6E-409C-BE32-E72D297353CC}">
                <c16:uniqueId val="{00000005-5C5B-4D69-8E4B-9CEF4103F0F9}"/>
              </c:ext>
            </c:extLst>
          </c:dPt>
          <c:dPt>
            <c:idx val="3"/>
            <c:bubble3D val="0"/>
            <c:spPr>
              <a:solidFill>
                <a:srgbClr val="71588F"/>
              </a:solidFill>
              <a:ln w="25400">
                <a:noFill/>
              </a:ln>
            </c:spPr>
            <c:extLst>
              <c:ext xmlns:c16="http://schemas.microsoft.com/office/drawing/2014/chart" uri="{C3380CC4-5D6E-409C-BE32-E72D297353CC}">
                <c16:uniqueId val="{00000007-5C5B-4D69-8E4B-9CEF4103F0F9}"/>
              </c:ext>
            </c:extLst>
          </c:dPt>
          <c:dPt>
            <c:idx val="4"/>
            <c:bubble3D val="0"/>
            <c:spPr>
              <a:solidFill>
                <a:srgbClr val="4198AF"/>
              </a:solidFill>
              <a:ln w="25400">
                <a:noFill/>
              </a:ln>
            </c:spPr>
            <c:extLst>
              <c:ext xmlns:c16="http://schemas.microsoft.com/office/drawing/2014/chart" uri="{C3380CC4-5D6E-409C-BE32-E72D297353CC}">
                <c16:uniqueId val="{00000009-5C5B-4D69-8E4B-9CEF4103F0F9}"/>
              </c:ext>
            </c:extLst>
          </c:dPt>
          <c:dPt>
            <c:idx val="5"/>
            <c:bubble3D val="0"/>
            <c:spPr>
              <a:solidFill>
                <a:srgbClr val="DB843D"/>
              </a:solidFill>
              <a:ln w="25400">
                <a:noFill/>
              </a:ln>
            </c:spPr>
            <c:extLst>
              <c:ext xmlns:c16="http://schemas.microsoft.com/office/drawing/2014/chart" uri="{C3380CC4-5D6E-409C-BE32-E72D297353CC}">
                <c16:uniqueId val="{0000000B-5C5B-4D69-8E4B-9CEF4103F0F9}"/>
              </c:ext>
            </c:extLst>
          </c:dPt>
          <c:dPt>
            <c:idx val="6"/>
            <c:bubble3D val="0"/>
            <c:spPr>
              <a:solidFill>
                <a:srgbClr val="93A9CF"/>
              </a:solidFill>
              <a:ln w="25400">
                <a:noFill/>
              </a:ln>
            </c:spPr>
            <c:extLst>
              <c:ext xmlns:c16="http://schemas.microsoft.com/office/drawing/2014/chart" uri="{C3380CC4-5D6E-409C-BE32-E72D297353CC}">
                <c16:uniqueId val="{0000000D-5C5B-4D69-8E4B-9CEF4103F0F9}"/>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7"/>
              <c:pt idx="0">
                <c:v>_x0001_0</c:v>
              </c:pt>
              <c:pt idx="1">
                <c:v>_x0001_1</c:v>
              </c:pt>
              <c:pt idx="2">
                <c:v>_x0001_2</c:v>
              </c:pt>
              <c:pt idx="3">
                <c:v>_x0001_3</c:v>
              </c:pt>
              <c:pt idx="4">
                <c:v>_x0001_4</c:v>
              </c:pt>
              <c:pt idx="5">
                <c:v>	5 OU MAIS</c:v>
              </c:pt>
              <c:pt idx="6">
                <c:v>_x000b_Total Geral</c:v>
              </c:pt>
            </c:strLit>
          </c:cat>
          <c:val>
            <c:numLit>
              <c:formatCode>General</c:formatCode>
              <c:ptCount val="7"/>
              <c:pt idx="0">
                <c:v>219</c:v>
              </c:pt>
              <c:pt idx="1">
                <c:v>48</c:v>
              </c:pt>
              <c:pt idx="2">
                <c:v>13</c:v>
              </c:pt>
              <c:pt idx="3">
                <c:v>4</c:v>
              </c:pt>
              <c:pt idx="4">
                <c:v>3</c:v>
              </c:pt>
              <c:pt idx="5">
                <c:v>4</c:v>
              </c:pt>
              <c:pt idx="6">
                <c:v>291</c:v>
              </c:pt>
            </c:numLit>
          </c:val>
          <c:extLst>
            <c:ext xmlns:c16="http://schemas.microsoft.com/office/drawing/2014/chart" uri="{C3380CC4-5D6E-409C-BE32-E72D297353CC}">
              <c16:uniqueId val="{0000000E-5C5B-4D69-8E4B-9CEF4103F0F9}"/>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5286039176982997"/>
          <c:y val="0.37078625208345301"/>
          <c:w val="0.98365058250552495"/>
          <c:h val="0.9269653428357950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200" b="0" i="0" u="none" strike="noStrike" baseline="0">
                <a:solidFill>
                  <a:srgbClr val="000000"/>
                </a:solidFill>
                <a:latin typeface="Calibri"/>
                <a:ea typeface="Calibri"/>
                <a:cs typeface="Calibri"/>
              </a:rPr>
              <a:t>A PREFEITURA POSSUI EM SUA ESTRUTURA UM SETOR OU CARGO RESPONSÁVEL PELAS SINDICÂNCIAS E PROCESSOS DISCIPLINARES?</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A PREFEITURA POSSUI EM SUA ESTRUTURA UM SETOR OU CARGO RESPONSÁVEL PELAS SINDICÂNCIAS E PROCESSOS DISCIPLINARES?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B83C-4B97-9970-E7E5F77D43C7}"/>
              </c:ext>
            </c:extLst>
          </c:dPt>
          <c:dPt>
            <c:idx val="2"/>
            <c:bubble3D val="0"/>
            <c:spPr>
              <a:solidFill>
                <a:srgbClr val="9BBB59"/>
              </a:solidFill>
              <a:ln w="25400">
                <a:noFill/>
              </a:ln>
            </c:spPr>
            <c:extLst>
              <c:ext xmlns:c16="http://schemas.microsoft.com/office/drawing/2014/chart" uri="{C3380CC4-5D6E-409C-BE32-E72D297353CC}">
                <c16:uniqueId val="{00000004-B83C-4B97-9970-E7E5F77D43C7}"/>
              </c:ext>
            </c:extLst>
          </c:dPt>
          <c:dPt>
            <c:idx val="3"/>
            <c:bubble3D val="0"/>
            <c:spPr>
              <a:solidFill>
                <a:srgbClr val="8064A2"/>
              </a:solidFill>
              <a:ln w="25400">
                <a:noFill/>
              </a:ln>
            </c:spPr>
            <c:extLst>
              <c:ext xmlns:c16="http://schemas.microsoft.com/office/drawing/2014/chart" uri="{C3380CC4-5D6E-409C-BE32-E72D297353CC}">
                <c16:uniqueId val="{00000006-B83C-4B97-9970-E7E5F77D43C7}"/>
              </c:ext>
            </c:extLst>
          </c:dPt>
          <c:dPt>
            <c:idx val="4"/>
            <c:bubble3D val="0"/>
            <c:spPr>
              <a:solidFill>
                <a:srgbClr val="4BACC6"/>
              </a:solidFill>
              <a:ln w="25400">
                <a:noFill/>
              </a:ln>
            </c:spPr>
            <c:extLst>
              <c:ext xmlns:c16="http://schemas.microsoft.com/office/drawing/2014/chart" uri="{C3380CC4-5D6E-409C-BE32-E72D297353CC}">
                <c16:uniqueId val="{00000008-B83C-4B97-9970-E7E5F77D43C7}"/>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5"/>
              <c:pt idx="0">
                <c:v>
NÃO POSSUI</c:v>
              </c:pt>
              <c:pt idx="1">
                <c:v>:SIM, FAZ PARTE DA ESTRUTURA DA UNIDADE DE CONTROLE INTERNO</c:v>
              </c:pt>
              <c:pt idx="2">
                <c:v>DSIM, POSSUI UM CARGO ESPECÍFICO, DENTRO DE OUTRO SETOR OU SECRETARIA</c:v>
              </c:pt>
              <c:pt idx="3">
                <c:v>FSIM, POSSUI UM SETOR ESPECÍFICO DE CORREIÇÃO, FORA DO CONTROLE INTERNO</c:v>
              </c:pt>
              <c:pt idx="4">
                <c:v>_x000b_Total Geral</c:v>
              </c:pt>
            </c:strLit>
          </c:cat>
          <c:val>
            <c:numLit>
              <c:formatCode>General</c:formatCode>
              <c:ptCount val="5"/>
              <c:pt idx="0">
                <c:v>218</c:v>
              </c:pt>
              <c:pt idx="1">
                <c:v>15</c:v>
              </c:pt>
              <c:pt idx="2">
                <c:v>18</c:v>
              </c:pt>
              <c:pt idx="3">
                <c:v>40</c:v>
              </c:pt>
              <c:pt idx="4">
                <c:v>291</c:v>
              </c:pt>
            </c:numLit>
          </c:val>
          <c:extLst>
            <c:ext xmlns:c16="http://schemas.microsoft.com/office/drawing/2014/chart" uri="{C3380CC4-5D6E-409C-BE32-E72D297353CC}">
              <c16:uniqueId val="{00000009-B83C-4B97-9970-E7E5F77D43C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58415841584158"/>
          <c:y val="0.30745297462817101"/>
          <c:w val="0.98514851485148502"/>
          <c:h val="0.83850831146106697"/>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A PREFEITURA POSSUI EM SUA ESTRUTURA UM SETOR OU CARGO RESPONSÁVEL PELA OUVIDORIA? Sem considerar o Serviço de Informações ao Cidadão (SIC), instituído pela Lei 12.527/2011 (LAI).</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A PREFEITURA POSSUI EM SUA ESTRUTURA UM SETOR OU CARGO RESPONSÁVEL PELA OUVIDORIA? Sem considerar o Serviço de Informações ao Cidadão (SIC), instituído pela Lei 12.527/2011 (LAI).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C5D3-4239-871F-59B63B8FF8D8}"/>
              </c:ext>
            </c:extLst>
          </c:dPt>
          <c:dPt>
            <c:idx val="2"/>
            <c:bubble3D val="0"/>
            <c:spPr>
              <a:solidFill>
                <a:srgbClr val="9BBB59"/>
              </a:solidFill>
              <a:ln w="25400">
                <a:noFill/>
              </a:ln>
            </c:spPr>
            <c:extLst>
              <c:ext xmlns:c16="http://schemas.microsoft.com/office/drawing/2014/chart" uri="{C3380CC4-5D6E-409C-BE32-E72D297353CC}">
                <c16:uniqueId val="{00000004-C5D3-4239-871F-59B63B8FF8D8}"/>
              </c:ext>
            </c:extLst>
          </c:dPt>
          <c:dPt>
            <c:idx val="3"/>
            <c:bubble3D val="0"/>
            <c:spPr>
              <a:solidFill>
                <a:srgbClr val="8064A2"/>
              </a:solidFill>
              <a:ln w="25400">
                <a:noFill/>
              </a:ln>
            </c:spPr>
            <c:extLst>
              <c:ext xmlns:c16="http://schemas.microsoft.com/office/drawing/2014/chart" uri="{C3380CC4-5D6E-409C-BE32-E72D297353CC}">
                <c16:uniqueId val="{00000006-C5D3-4239-871F-59B63B8FF8D8}"/>
              </c:ext>
            </c:extLst>
          </c:dPt>
          <c:dPt>
            <c:idx val="4"/>
            <c:bubble3D val="0"/>
            <c:spPr>
              <a:solidFill>
                <a:srgbClr val="4BACC6"/>
              </a:solidFill>
              <a:ln w="25400">
                <a:noFill/>
              </a:ln>
            </c:spPr>
            <c:extLst>
              <c:ext xmlns:c16="http://schemas.microsoft.com/office/drawing/2014/chart" uri="{C3380CC4-5D6E-409C-BE32-E72D297353CC}">
                <c16:uniqueId val="{00000008-C5D3-4239-871F-59B63B8FF8D8}"/>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5"/>
              <c:pt idx="0">
                <c:v>
NÃO POSSUI</c:v>
              </c:pt>
              <c:pt idx="1">
                <c:v>:SIM, FAZ PARTE DA ESTRUTURA DA UNIDADE DE CONTROLE INTERNO</c:v>
              </c:pt>
              <c:pt idx="2">
                <c:v>DSIM, POSSUI UM CARGO ESPECÍFICO, DENTRO DE OUTRO SETOR OU SECRETARIA</c:v>
              </c:pt>
              <c:pt idx="3">
                <c:v>FSIM, POSSUI UM SETOR ESPECÍFICO DE OUVIDORIA, FORA DO CONTROLE INTERNO</c:v>
              </c:pt>
              <c:pt idx="4">
                <c:v>_x000b_Total Geral</c:v>
              </c:pt>
            </c:strLit>
          </c:cat>
          <c:val>
            <c:numLit>
              <c:formatCode>General</c:formatCode>
              <c:ptCount val="5"/>
              <c:pt idx="0">
                <c:v>212</c:v>
              </c:pt>
              <c:pt idx="1">
                <c:v>18</c:v>
              </c:pt>
              <c:pt idx="2">
                <c:v>30</c:v>
              </c:pt>
              <c:pt idx="3">
                <c:v>31</c:v>
              </c:pt>
              <c:pt idx="4">
                <c:v>291</c:v>
              </c:pt>
            </c:numLit>
          </c:val>
          <c:extLst>
            <c:ext xmlns:c16="http://schemas.microsoft.com/office/drawing/2014/chart" uri="{C3380CC4-5D6E-409C-BE32-E72D297353CC}">
              <c16:uniqueId val="{00000009-C5D3-4239-871F-59B63B8FF8D8}"/>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58415841584158"/>
          <c:y val="0.33233595800524901"/>
          <c:w val="0.98514851485148502"/>
          <c:h val="0.84431253785584504"/>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A PREFEITURA POSSUI EM SUA ESTRUTURA UM SETOR OU CARGO RESPONSÁVEL PELA PROMOÇÃO DA TRANSPARÊNCIA E FOMENTO À PARTICIPAÇÃO E AO CONTROLE SOCIAL?</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A PREFEITURA POSSUI EM SUA ESTRUTURA UM SETOR OU CARGO RESPONSÁVEL PELA PROMOÇÃO DA TRANSPARÊNCIA E FOMENTO À PARTICIPAÇÃO E AO CONTROLE SOCIAL?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45DE-4CD8-89E3-5E9B24535467}"/>
              </c:ext>
            </c:extLst>
          </c:dPt>
          <c:dPt>
            <c:idx val="2"/>
            <c:bubble3D val="0"/>
            <c:spPr>
              <a:solidFill>
                <a:srgbClr val="9BBB59"/>
              </a:solidFill>
              <a:ln w="25400">
                <a:noFill/>
              </a:ln>
            </c:spPr>
            <c:extLst>
              <c:ext xmlns:c16="http://schemas.microsoft.com/office/drawing/2014/chart" uri="{C3380CC4-5D6E-409C-BE32-E72D297353CC}">
                <c16:uniqueId val="{00000004-45DE-4CD8-89E3-5E9B24535467}"/>
              </c:ext>
            </c:extLst>
          </c:dPt>
          <c:dPt>
            <c:idx val="3"/>
            <c:bubble3D val="0"/>
            <c:spPr>
              <a:solidFill>
                <a:srgbClr val="8064A2"/>
              </a:solidFill>
              <a:ln w="25400">
                <a:noFill/>
              </a:ln>
            </c:spPr>
            <c:extLst>
              <c:ext xmlns:c16="http://schemas.microsoft.com/office/drawing/2014/chart" uri="{C3380CC4-5D6E-409C-BE32-E72D297353CC}">
                <c16:uniqueId val="{00000006-45DE-4CD8-89E3-5E9B24535467}"/>
              </c:ext>
            </c:extLst>
          </c:dPt>
          <c:dPt>
            <c:idx val="4"/>
            <c:bubble3D val="0"/>
            <c:spPr>
              <a:solidFill>
                <a:srgbClr val="4BACC6"/>
              </a:solidFill>
              <a:ln w="25400">
                <a:noFill/>
              </a:ln>
            </c:spPr>
            <c:extLst>
              <c:ext xmlns:c16="http://schemas.microsoft.com/office/drawing/2014/chart" uri="{C3380CC4-5D6E-409C-BE32-E72D297353CC}">
                <c16:uniqueId val="{00000008-45DE-4CD8-89E3-5E9B24535467}"/>
              </c:ext>
            </c:extLst>
          </c:dPt>
          <c:dLbls>
            <c:dLbl>
              <c:idx val="0"/>
              <c:layout>
                <c:manualLayout>
                  <c:x val="-9.8661028893586994E-2"/>
                  <c:y val="0.18032786885245899"/>
                </c:manualLayout>
              </c:layout>
              <c:dLblPos val="bestFit"/>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0-45DE-4CD8-89E3-5E9B24535467}"/>
                </c:ext>
              </c:extLst>
            </c:dLbl>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5"/>
              <c:pt idx="0">
                <c:v>
NÃO POSSUI</c:v>
              </c:pt>
              <c:pt idx="1">
                <c:v>:SIM, FAZ PARTE DA ESTRUTURA DA UNIDADE DE CONTROLE INTERNO</c:v>
              </c:pt>
              <c:pt idx="2">
                <c:v>DSIM, POSSUI UM CARGO ESPECÍFICO, DENTRO DE OUTRO SETOR OU SECRETARIA</c:v>
              </c:pt>
              <c:pt idx="3">
                <c:v>\SIM, POSSUI UM SETOR DE ESTÍMULO À TRANSPARÊNCIA E CONTROLE SOCIAL, FORA DO CONTROLE INTERNO</c:v>
              </c:pt>
              <c:pt idx="4">
                <c:v>_x000b_Total Geral</c:v>
              </c:pt>
            </c:strLit>
          </c:cat>
          <c:val>
            <c:numLit>
              <c:formatCode>General</c:formatCode>
              <c:ptCount val="5"/>
              <c:pt idx="0">
                <c:v>174</c:v>
              </c:pt>
              <c:pt idx="1">
                <c:v>36</c:v>
              </c:pt>
              <c:pt idx="2">
                <c:v>26</c:v>
              </c:pt>
              <c:pt idx="3">
                <c:v>55</c:v>
              </c:pt>
              <c:pt idx="4">
                <c:v>291</c:v>
              </c:pt>
            </c:numLit>
          </c:val>
          <c:extLst>
            <c:ext xmlns:c16="http://schemas.microsoft.com/office/drawing/2014/chart" uri="{C3380CC4-5D6E-409C-BE32-E72D297353CC}">
              <c16:uniqueId val="{00000009-45DE-4CD8-89E3-5E9B24535467}"/>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4778402699662496"/>
          <c:y val="0.33333366141732301"/>
          <c:w val="0.98522283852449499"/>
          <c:h val="0.84684744094488196"/>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1"/>
          <c:order val="1"/>
          <c:tx>
            <c:strRef>
              <c:f>Barômetro!$M$4</c:f>
              <c:strCache>
                <c:ptCount val="1"/>
                <c:pt idx="0">
                  <c:v>PONTEIRO</c:v>
                </c:pt>
              </c:strCache>
            </c:strRef>
          </c:tx>
          <c:spPr>
            <a:noFill/>
            <a:ln>
              <a:noFill/>
            </a:ln>
            <a:effectLst/>
          </c:spPr>
          <c:dPt>
            <c:idx val="0"/>
            <c:bubble3D val="0"/>
            <c:extLst>
              <c:ext xmlns:c16="http://schemas.microsoft.com/office/drawing/2014/chart" uri="{C3380CC4-5D6E-409C-BE32-E72D297353CC}">
                <c16:uniqueId val="{00000000-078B-2541-A8C8-CAEB987F075D}"/>
              </c:ext>
            </c:extLst>
          </c:dPt>
          <c:dPt>
            <c:idx val="1"/>
            <c:bubble3D val="0"/>
            <c:spPr>
              <a:solidFill>
                <a:schemeClr val="tx1"/>
              </a:solidFill>
              <a:ln w="76200" cmpd="sng">
                <a:solidFill>
                  <a:schemeClr val="tx1"/>
                </a:solidFill>
              </a:ln>
              <a:effectLst/>
            </c:spPr>
            <c:extLst>
              <c:ext xmlns:c16="http://schemas.microsoft.com/office/drawing/2014/chart" uri="{C3380CC4-5D6E-409C-BE32-E72D297353CC}">
                <c16:uniqueId val="{00000002-078B-2541-A8C8-CAEB987F075D}"/>
              </c:ext>
            </c:extLst>
          </c:dPt>
          <c:dLbls>
            <c:dLbl>
              <c:idx val="1"/>
              <c:layout>
                <c:manualLayout>
                  <c:x val="-1.6569704012902E-2"/>
                  <c:y val="-1.7258524428217799E-2"/>
                </c:manualLayout>
              </c:layout>
              <c:tx>
                <c:strRef>
                  <c:f>Barômetro!$N$5</c:f>
                  <c:strCache>
                    <c:ptCount val="1"/>
                    <c:pt idx="0">
                      <c:v>0,451</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{393B6BC1-36C6-1541-AB2B-2D632A228EBF}</c15:txfldGUID>
                      <c15:f>Barômetro!$N$5</c15:f>
                      <c15:dlblFieldTableCache>
                        <c:ptCount val="1"/>
                        <c:pt idx="0">
                          <c:v>0,451</c:v>
                        </c:pt>
                      </c15:dlblFieldTableCache>
                    </c15:dlblFTEntry>
                  </c15:dlblFieldTable>
                  <c15:showDataLabelsRange val="0"/>
                </c:ext>
                <c:ext xmlns:c16="http://schemas.microsoft.com/office/drawing/2014/chart" uri="{C3380CC4-5D6E-409C-BE32-E72D297353CC}">
                  <c16:uniqueId val="{00000002-078B-2541-A8C8-CAEB987F075D}"/>
                </c:ext>
              </c:extLst>
            </c:dLbl>
            <c:spPr>
              <a:noFill/>
              <a:ln>
                <a:noFill/>
              </a:ln>
              <a:effectLst/>
            </c:spPr>
            <c:txPr>
              <a:bodyPr/>
              <a:lstStyle/>
              <a:p>
                <a:pPr>
                  <a:defRPr sz="1400" b="1">
                    <a:latin typeface="Times New Roman"/>
                    <a:cs typeface="Times New Roman"/>
                  </a:defRPr>
                </a:pPr>
                <a:endParaRPr lang="pt-BR"/>
              </a:p>
            </c:txPr>
            <c:showLegendKey val="0"/>
            <c:showVal val="0"/>
            <c:showCatName val="0"/>
            <c:showSerName val="0"/>
            <c:showPercent val="0"/>
            <c:showBubbleSize val="0"/>
            <c:extLst>
              <c:ext xmlns:c15="http://schemas.microsoft.com/office/drawing/2012/chart" uri="{CE6537A1-D6FC-4f65-9D91-7224C49458BB}"/>
            </c:extLst>
          </c:dLbls>
          <c:val>
            <c:numRef>
              <c:f>Barômetro!$N$5:$N$7</c:f>
              <c:numCache>
                <c:formatCode>0.000</c:formatCode>
                <c:ptCount val="3"/>
                <c:pt idx="0">
                  <c:v>0.45100000000000001</c:v>
                </c:pt>
                <c:pt idx="1">
                  <c:v>5.0000000000000001E-4</c:v>
                </c:pt>
                <c:pt idx="2" formatCode="0.0">
                  <c:v>0.54849999999999999</c:v>
                </c:pt>
              </c:numCache>
            </c:numRef>
          </c:val>
          <c:extLst>
            <c:ext xmlns:c16="http://schemas.microsoft.com/office/drawing/2014/chart" uri="{C3380CC4-5D6E-409C-BE32-E72D297353CC}">
              <c16:uniqueId val="{00000003-078B-2541-A8C8-CAEB987F075D}"/>
            </c:ext>
          </c:extLst>
        </c:ser>
        <c:ser>
          <c:idx val="0"/>
          <c:order val="0"/>
          <c:tx>
            <c:strRef>
              <c:f>Barômetro!$J$4</c:f>
              <c:strCache>
                <c:ptCount val="1"/>
                <c:pt idx="0">
                  <c:v>BARÔMETRO</c:v>
                </c:pt>
              </c:strCache>
            </c:strRef>
          </c:tx>
          <c:spPr>
            <a:ln>
              <a:noFill/>
            </a:ln>
            <a:effectLst/>
          </c:spPr>
          <c:dPt>
            <c:idx val="2"/>
            <c:bubble3D val="0"/>
            <c:spPr>
              <a:solidFill>
                <a:srgbClr val="008000"/>
              </a:solidFill>
              <a:ln>
                <a:noFill/>
              </a:ln>
              <a:effectLst/>
            </c:spPr>
            <c:extLst>
              <c:ext xmlns:c16="http://schemas.microsoft.com/office/drawing/2014/chart" uri="{C3380CC4-5D6E-409C-BE32-E72D297353CC}">
                <c16:uniqueId val="{00000005-078B-2541-A8C8-CAEB987F075D}"/>
              </c:ext>
            </c:extLst>
          </c:dPt>
          <c:dPt>
            <c:idx val="3"/>
            <c:bubble3D val="0"/>
            <c:spPr>
              <a:solidFill>
                <a:srgbClr val="FFFF00"/>
              </a:solidFill>
              <a:ln>
                <a:noFill/>
              </a:ln>
              <a:effectLst/>
            </c:spPr>
            <c:extLst>
              <c:ext xmlns:c16="http://schemas.microsoft.com/office/drawing/2014/chart" uri="{C3380CC4-5D6E-409C-BE32-E72D297353CC}">
                <c16:uniqueId val="{00000007-078B-2541-A8C8-CAEB987F075D}"/>
              </c:ext>
            </c:extLst>
          </c:dPt>
          <c:dPt>
            <c:idx val="4"/>
            <c:bubble3D val="0"/>
            <c:spPr>
              <a:solidFill>
                <a:srgbClr val="FF6600"/>
              </a:solidFill>
              <a:ln>
                <a:noFill/>
              </a:ln>
              <a:effectLst/>
            </c:spPr>
            <c:extLst>
              <c:ext xmlns:c16="http://schemas.microsoft.com/office/drawing/2014/chart" uri="{C3380CC4-5D6E-409C-BE32-E72D297353CC}">
                <c16:uniqueId val="{00000009-078B-2541-A8C8-CAEB987F075D}"/>
              </c:ext>
            </c:extLst>
          </c:dPt>
          <c:dPt>
            <c:idx val="5"/>
            <c:bubble3D val="0"/>
            <c:spPr>
              <a:solidFill>
                <a:srgbClr val="FF0000"/>
              </a:solidFill>
              <a:ln>
                <a:noFill/>
              </a:ln>
              <a:effectLst/>
            </c:spPr>
            <c:extLst>
              <c:ext xmlns:c16="http://schemas.microsoft.com/office/drawing/2014/chart" uri="{C3380CC4-5D6E-409C-BE32-E72D297353CC}">
                <c16:uniqueId val="{0000000B-078B-2541-A8C8-CAEB987F075D}"/>
              </c:ext>
            </c:extLst>
          </c:dPt>
          <c:dPt>
            <c:idx val="6"/>
            <c:bubble3D val="0"/>
            <c:spPr>
              <a:solidFill>
                <a:srgbClr val="800000"/>
              </a:solidFill>
              <a:ln>
                <a:noFill/>
              </a:ln>
              <a:effectLst/>
            </c:spPr>
            <c:extLst>
              <c:ext xmlns:c16="http://schemas.microsoft.com/office/drawing/2014/chart" uri="{C3380CC4-5D6E-409C-BE32-E72D297353CC}">
                <c16:uniqueId val="{0000000D-078B-2541-A8C8-CAEB987F075D}"/>
              </c:ext>
            </c:extLst>
          </c:dPt>
          <c:dPt>
            <c:idx val="7"/>
            <c:bubble3D val="0"/>
            <c:spPr>
              <a:noFill/>
              <a:ln>
                <a:noFill/>
              </a:ln>
              <a:effectLst/>
            </c:spPr>
            <c:extLst>
              <c:ext xmlns:c16="http://schemas.microsoft.com/office/drawing/2014/chart" uri="{C3380CC4-5D6E-409C-BE32-E72D297353CC}">
                <c16:uniqueId val="{0000000F-078B-2541-A8C8-CAEB987F075D}"/>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10-078B-2541-A8C8-CAEB987F075D}"/>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A PREFEITURA POSSUI EM SUA ESTRUTURA UM SETOR OU CARGO RESPONSÁVEL PELA CONDUÇÃO DOS PROCESSO ADMINISTRATIVOS DE RESPONSABILIDADE INSTAURADOS COM BASE NA LEI ANTICORRUPÇÃO – LEI 12.846/2013  ?</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A PREFEITURA POSSUI EM SUA ESTRUTURA UM SETOR OU CARGO RESPONSÁVEL PELA CONDUÇÃO DOS PROCESSO ADMINISTRATIVOS DE RESPONSABILIDADE INSTAURADOS COM BASE NA LEI ANTICORRUPÇÃO – LEI 12.846/2013  ?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4986-44A4-8F25-57D41BB8E342}"/>
              </c:ext>
            </c:extLst>
          </c:dPt>
          <c:dPt>
            <c:idx val="2"/>
            <c:bubble3D val="0"/>
            <c:spPr>
              <a:solidFill>
                <a:srgbClr val="9BBB59"/>
              </a:solidFill>
              <a:ln w="25400">
                <a:noFill/>
              </a:ln>
            </c:spPr>
            <c:extLst>
              <c:ext xmlns:c16="http://schemas.microsoft.com/office/drawing/2014/chart" uri="{C3380CC4-5D6E-409C-BE32-E72D297353CC}">
                <c16:uniqueId val="{00000004-4986-44A4-8F25-57D41BB8E342}"/>
              </c:ext>
            </c:extLst>
          </c:dPt>
          <c:dPt>
            <c:idx val="3"/>
            <c:bubble3D val="0"/>
            <c:spPr>
              <a:solidFill>
                <a:srgbClr val="8064A2"/>
              </a:solidFill>
              <a:ln w="25400">
                <a:noFill/>
              </a:ln>
            </c:spPr>
            <c:extLst>
              <c:ext xmlns:c16="http://schemas.microsoft.com/office/drawing/2014/chart" uri="{C3380CC4-5D6E-409C-BE32-E72D297353CC}">
                <c16:uniqueId val="{00000006-4986-44A4-8F25-57D41BB8E342}"/>
              </c:ext>
            </c:extLst>
          </c:dPt>
          <c:dPt>
            <c:idx val="4"/>
            <c:bubble3D val="0"/>
            <c:spPr>
              <a:solidFill>
                <a:srgbClr val="4BACC6"/>
              </a:solidFill>
              <a:ln w="25400">
                <a:noFill/>
              </a:ln>
            </c:spPr>
            <c:extLst>
              <c:ext xmlns:c16="http://schemas.microsoft.com/office/drawing/2014/chart" uri="{C3380CC4-5D6E-409C-BE32-E72D297353CC}">
                <c16:uniqueId val="{00000008-4986-44A4-8F25-57D41BB8E342}"/>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5"/>
              <c:pt idx="0">
                <c:v>
NÃO POSSUI</c:v>
              </c:pt>
              <c:pt idx="1">
                <c:v>:SIM, FAZ PARTE DA ESTRUTURA DA UNIDADE DE CONTROLE INTERNO</c:v>
              </c:pt>
              <c:pt idx="2">
                <c:v>DSIM, POSSUI UM CARGO ESPECÍFICO, DENTRO DE OUTRO SETOR OU SECRETARIA</c:v>
              </c:pt>
              <c:pt idx="3">
                <c:v>¥SIM, POSSUI UM SETOR RESPONSÁVEL, FORA DO CONTROLE INTERNO, PELA CONDIÇÃO DOS PROCESSOS ADMINISTRATIVOS DE RESPONSABILIDADE INSTAURADOS COM BASE NA LEI ANTICORRUPÇÃO</c:v>
              </c:pt>
              <c:pt idx="4">
                <c:v>_x000b_Total Geral</c:v>
              </c:pt>
            </c:strLit>
          </c:cat>
          <c:val>
            <c:numLit>
              <c:formatCode>General</c:formatCode>
              <c:ptCount val="5"/>
              <c:pt idx="0">
                <c:v>239</c:v>
              </c:pt>
              <c:pt idx="1">
                <c:v>6</c:v>
              </c:pt>
              <c:pt idx="2">
                <c:v>15</c:v>
              </c:pt>
              <c:pt idx="3">
                <c:v>31</c:v>
              </c:pt>
              <c:pt idx="4">
                <c:v>291</c:v>
              </c:pt>
            </c:numLit>
          </c:val>
          <c:extLst>
            <c:ext xmlns:c16="http://schemas.microsoft.com/office/drawing/2014/chart" uri="{C3380CC4-5D6E-409C-BE32-E72D297353CC}">
              <c16:uniqueId val="{00000009-4986-44A4-8F25-57D41BB8E34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6021437642875302"/>
          <c:y val="8.4985826771653603E-2"/>
          <c:w val="0.98709575819151596"/>
          <c:h val="0.99433340832396"/>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200" b="0" i="0" u="none" strike="noStrike" baseline="0">
                <a:latin typeface="Calibri"/>
                <a:ea typeface="Calibri"/>
                <a:cs typeface="Calibri"/>
              </a:rPr>
              <a:t>A PREFEITURA POSSUI REGULAMENTAÇÃO DA LEI DE ACESSO À INFORMAÇÃO (LAI - LEI 12.527/2011), NO ÂMBITO DO PODER EXECUTIVO MUNICIPAL?</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A PREFEITURA POSSUI REGULAMENTAÇÃO DA LEI DE ACESSO À INFORMAÇÃO (LAI - LEI 12.527/2011), NO ÂMBITO DO PODER EXECUTIVO MUNICIPAL?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70BA-48AD-A7ED-34FC187882AF}"/>
              </c:ext>
            </c:extLst>
          </c:dPt>
          <c:dPt>
            <c:idx val="2"/>
            <c:bubble3D val="0"/>
            <c:spPr>
              <a:solidFill>
                <a:srgbClr val="9BBB59"/>
              </a:solidFill>
              <a:ln w="25400">
                <a:noFill/>
              </a:ln>
            </c:spPr>
            <c:extLst>
              <c:ext xmlns:c16="http://schemas.microsoft.com/office/drawing/2014/chart" uri="{C3380CC4-5D6E-409C-BE32-E72D297353CC}">
                <c16:uniqueId val="{00000004-70BA-48AD-A7ED-34FC187882AF}"/>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3"/>
              <c:pt idx="0">
                <c:v>_x0003_NÃO</c:v>
              </c:pt>
              <c:pt idx="1">
                <c:v>_x0003_SIM</c:v>
              </c:pt>
              <c:pt idx="2">
                <c:v>_x000b_Total Geral</c:v>
              </c:pt>
            </c:strLit>
          </c:cat>
          <c:val>
            <c:numLit>
              <c:formatCode>General</c:formatCode>
              <c:ptCount val="3"/>
              <c:pt idx="0">
                <c:v>67</c:v>
              </c:pt>
              <c:pt idx="1">
                <c:v>224</c:v>
              </c:pt>
              <c:pt idx="2">
                <c:v>291</c:v>
              </c:pt>
            </c:numLit>
          </c:val>
          <c:extLst>
            <c:ext xmlns:c16="http://schemas.microsoft.com/office/drawing/2014/chart" uri="{C3380CC4-5D6E-409C-BE32-E72D297353CC}">
              <c16:uniqueId val="{00000005-70BA-48AD-A7ED-34FC187882A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4873839299499299"/>
          <c:y val="0.52531724295332605"/>
          <c:w val="0.98319195394693304"/>
          <c:h val="0.66139335843889102"/>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NOS ANOS DE 2014 E 2015, QUAL % APROXIMADO DO TEMPO TOTAL DA UCI TEM SIDO DEDICADO EXCLUSIVAMENTE PARA REALIZAÇÃO DE AUDITORIAS E FISCALIZAÇÕES NAS DIVERSAS ÁREAS DA GESTÃO, A EXEMPLO DAS ACIM</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NOS ANOS DE 2014 E 2015, QUAL % APROXIMADO DO TEMPO TOTAL DA UCI TEM SIDO DEDICADO EXCLUSIVAMENTE PARA REALIZAÇÃO DE AUDITORIAS E FISCALIZAÇÕES NAS DIVERSAS ÁREAS DA GESTÃO, A EXEMPLO DAS ACIM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6744-4726-B97C-86E1A499BF9C}"/>
              </c:ext>
            </c:extLst>
          </c:dPt>
          <c:dPt>
            <c:idx val="1"/>
            <c:bubble3D val="0"/>
            <c:spPr>
              <a:solidFill>
                <a:srgbClr val="AA4643"/>
              </a:solidFill>
              <a:ln w="25400">
                <a:noFill/>
              </a:ln>
            </c:spPr>
            <c:extLst>
              <c:ext xmlns:c16="http://schemas.microsoft.com/office/drawing/2014/chart" uri="{C3380CC4-5D6E-409C-BE32-E72D297353CC}">
                <c16:uniqueId val="{00000003-6744-4726-B97C-86E1A499BF9C}"/>
              </c:ext>
            </c:extLst>
          </c:dPt>
          <c:dPt>
            <c:idx val="2"/>
            <c:bubble3D val="0"/>
            <c:spPr>
              <a:solidFill>
                <a:srgbClr val="89A54E"/>
              </a:solidFill>
              <a:ln w="25400">
                <a:noFill/>
              </a:ln>
            </c:spPr>
            <c:extLst>
              <c:ext xmlns:c16="http://schemas.microsoft.com/office/drawing/2014/chart" uri="{C3380CC4-5D6E-409C-BE32-E72D297353CC}">
                <c16:uniqueId val="{00000005-6744-4726-B97C-86E1A499BF9C}"/>
              </c:ext>
            </c:extLst>
          </c:dPt>
          <c:dPt>
            <c:idx val="3"/>
            <c:bubble3D val="0"/>
            <c:spPr>
              <a:solidFill>
                <a:srgbClr val="71588F"/>
              </a:solidFill>
              <a:ln w="25400">
                <a:noFill/>
              </a:ln>
            </c:spPr>
            <c:extLst>
              <c:ext xmlns:c16="http://schemas.microsoft.com/office/drawing/2014/chart" uri="{C3380CC4-5D6E-409C-BE32-E72D297353CC}">
                <c16:uniqueId val="{00000007-6744-4726-B97C-86E1A499BF9C}"/>
              </c:ext>
            </c:extLst>
          </c:dPt>
          <c:dPt>
            <c:idx val="4"/>
            <c:bubble3D val="0"/>
            <c:spPr>
              <a:solidFill>
                <a:srgbClr val="4198AF"/>
              </a:solidFill>
              <a:ln w="25400">
                <a:noFill/>
              </a:ln>
            </c:spPr>
            <c:extLst>
              <c:ext xmlns:c16="http://schemas.microsoft.com/office/drawing/2014/chart" uri="{C3380CC4-5D6E-409C-BE32-E72D297353CC}">
                <c16:uniqueId val="{00000009-6744-4726-B97C-86E1A499BF9C}"/>
              </c:ext>
            </c:extLst>
          </c:dPt>
          <c:dPt>
            <c:idx val="5"/>
            <c:bubble3D val="0"/>
            <c:spPr>
              <a:solidFill>
                <a:srgbClr val="DB843D"/>
              </a:solidFill>
              <a:ln w="25400">
                <a:noFill/>
              </a:ln>
            </c:spPr>
            <c:extLst>
              <c:ext xmlns:c16="http://schemas.microsoft.com/office/drawing/2014/chart" uri="{C3380CC4-5D6E-409C-BE32-E72D297353CC}">
                <c16:uniqueId val="{0000000B-6744-4726-B97C-86E1A499BF9C}"/>
              </c:ext>
            </c:extLst>
          </c:dPt>
          <c:dPt>
            <c:idx val="6"/>
            <c:bubble3D val="0"/>
            <c:spPr>
              <a:solidFill>
                <a:srgbClr val="93A9CF"/>
              </a:solidFill>
              <a:ln w="25400">
                <a:noFill/>
              </a:ln>
            </c:spPr>
            <c:extLst>
              <c:ext xmlns:c16="http://schemas.microsoft.com/office/drawing/2014/chart" uri="{C3380CC4-5D6E-409C-BE32-E72D297353CC}">
                <c16:uniqueId val="{0000000D-6744-4726-B97C-86E1A499BF9C}"/>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7"/>
              <c:pt idx="0">
                <c:v>_x0007_ATÉ 10%</c:v>
              </c:pt>
              <c:pt idx="1">
                <c:v>_x0007_ATÉ 20%</c:v>
              </c:pt>
              <c:pt idx="2">
                <c:v>_x0007_ATÉ 30%</c:v>
              </c:pt>
              <c:pt idx="3">
                <c:v>_x0007_ATÉ 40%</c:v>
              </c:pt>
              <c:pt idx="4">
                <c:v>_x0007_ATÉ 50%</c:v>
              </c:pt>
              <c:pt idx="5">
                <c:v>_x000b_MAIS DE 50%</c:v>
              </c:pt>
              <c:pt idx="6">
                <c:v>_x000b_Total Geral</c:v>
              </c:pt>
            </c:strLit>
          </c:cat>
          <c:val>
            <c:numLit>
              <c:formatCode>General</c:formatCode>
              <c:ptCount val="7"/>
              <c:pt idx="0">
                <c:v>135</c:v>
              </c:pt>
              <c:pt idx="1">
                <c:v>63</c:v>
              </c:pt>
              <c:pt idx="2">
                <c:v>39</c:v>
              </c:pt>
              <c:pt idx="3">
                <c:v>13</c:v>
              </c:pt>
              <c:pt idx="4">
                <c:v>20</c:v>
              </c:pt>
              <c:pt idx="5">
                <c:v>20</c:v>
              </c:pt>
              <c:pt idx="6">
                <c:v>290</c:v>
              </c:pt>
            </c:numLit>
          </c:val>
          <c:extLst>
            <c:ext xmlns:c16="http://schemas.microsoft.com/office/drawing/2014/chart" uri="{C3380CC4-5D6E-409C-BE32-E72D297353CC}">
              <c16:uniqueId val="{0000000E-6744-4726-B97C-86E1A499BF9C}"/>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1268810809524905"/>
          <c:y val="0.49659865509512002"/>
          <c:w val="0.98187216023978896"/>
          <c:h val="0.66496580263233496"/>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NOS ANOS DE 2014 E 2015, QUAL % MÉDIO DO TEMPO DA UCI TEM SIDO DEDICADO PARA ATIVIDADES OU TAREFAS ORDINÁRIAS, DE ROTINA OU PERIÓDICAS, EM ATENDIMENTO AOS DIVERSOS NORMATIVOS APLICÁVEIS AO CON</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NOS ANOS DE 2014 E 2015, QUAL % MÉDIO DO TEMPO DA UCI TEM SIDO DEDICADO PARA ATIVIDADES OU TAREFAS ORDINÁRIAS, DE ROTINA OU PERIÓDICAS, EM ATENDIMENTO AOS DIVERSOS NORMATIVOS APLICÁVEIS AO CON Total</c:v>
          </c:tx>
          <c:spPr>
            <a:solidFill>
              <a:srgbClr val="4F81BD"/>
            </a:solidFill>
            <a:ln w="25400">
              <a:noFill/>
            </a:ln>
          </c:spPr>
          <c:dPt>
            <c:idx val="0"/>
            <c:bubble3D val="0"/>
            <c:spPr>
              <a:solidFill>
                <a:srgbClr val="4572A7"/>
              </a:solidFill>
              <a:ln w="25400">
                <a:noFill/>
              </a:ln>
            </c:spPr>
            <c:extLst>
              <c:ext xmlns:c16="http://schemas.microsoft.com/office/drawing/2014/chart" uri="{C3380CC4-5D6E-409C-BE32-E72D297353CC}">
                <c16:uniqueId val="{00000001-0DA1-45F8-B71F-3FA9642A7346}"/>
              </c:ext>
            </c:extLst>
          </c:dPt>
          <c:dPt>
            <c:idx val="1"/>
            <c:bubble3D val="0"/>
            <c:spPr>
              <a:solidFill>
                <a:srgbClr val="AA4643"/>
              </a:solidFill>
              <a:ln w="25400">
                <a:noFill/>
              </a:ln>
            </c:spPr>
            <c:extLst>
              <c:ext xmlns:c16="http://schemas.microsoft.com/office/drawing/2014/chart" uri="{C3380CC4-5D6E-409C-BE32-E72D297353CC}">
                <c16:uniqueId val="{00000003-0DA1-45F8-B71F-3FA9642A7346}"/>
              </c:ext>
            </c:extLst>
          </c:dPt>
          <c:dPt>
            <c:idx val="2"/>
            <c:bubble3D val="0"/>
            <c:spPr>
              <a:solidFill>
                <a:srgbClr val="89A54E"/>
              </a:solidFill>
              <a:ln w="25400">
                <a:noFill/>
              </a:ln>
            </c:spPr>
            <c:extLst>
              <c:ext xmlns:c16="http://schemas.microsoft.com/office/drawing/2014/chart" uri="{C3380CC4-5D6E-409C-BE32-E72D297353CC}">
                <c16:uniqueId val="{00000005-0DA1-45F8-B71F-3FA9642A7346}"/>
              </c:ext>
            </c:extLst>
          </c:dPt>
          <c:dPt>
            <c:idx val="3"/>
            <c:bubble3D val="0"/>
            <c:spPr>
              <a:solidFill>
                <a:srgbClr val="71588F"/>
              </a:solidFill>
              <a:ln w="25400">
                <a:noFill/>
              </a:ln>
            </c:spPr>
            <c:extLst>
              <c:ext xmlns:c16="http://schemas.microsoft.com/office/drawing/2014/chart" uri="{C3380CC4-5D6E-409C-BE32-E72D297353CC}">
                <c16:uniqueId val="{00000007-0DA1-45F8-B71F-3FA9642A7346}"/>
              </c:ext>
            </c:extLst>
          </c:dPt>
          <c:dPt>
            <c:idx val="4"/>
            <c:bubble3D val="0"/>
            <c:spPr>
              <a:solidFill>
                <a:srgbClr val="4198AF"/>
              </a:solidFill>
              <a:ln w="25400">
                <a:noFill/>
              </a:ln>
            </c:spPr>
            <c:extLst>
              <c:ext xmlns:c16="http://schemas.microsoft.com/office/drawing/2014/chart" uri="{C3380CC4-5D6E-409C-BE32-E72D297353CC}">
                <c16:uniqueId val="{00000009-0DA1-45F8-B71F-3FA9642A7346}"/>
              </c:ext>
            </c:extLst>
          </c:dPt>
          <c:dPt>
            <c:idx val="5"/>
            <c:bubble3D val="0"/>
            <c:spPr>
              <a:solidFill>
                <a:srgbClr val="DB843D"/>
              </a:solidFill>
              <a:ln w="25400">
                <a:noFill/>
              </a:ln>
            </c:spPr>
            <c:extLst>
              <c:ext xmlns:c16="http://schemas.microsoft.com/office/drawing/2014/chart" uri="{C3380CC4-5D6E-409C-BE32-E72D297353CC}">
                <c16:uniqueId val="{0000000B-0DA1-45F8-B71F-3FA9642A7346}"/>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6"/>
              <c:pt idx="0">
                <c:v>_x0007_ATÉ 20%</c:v>
              </c:pt>
              <c:pt idx="1">
                <c:v>_x0007_ATÉ 40%</c:v>
              </c:pt>
              <c:pt idx="2">
                <c:v>_x0007_ATÉ 60%</c:v>
              </c:pt>
              <c:pt idx="3">
                <c:v>_x0007_ATÉ 80%</c:v>
              </c:pt>
              <c:pt idx="4">
                <c:v>_x000b_MAIS DE 80%</c:v>
              </c:pt>
              <c:pt idx="5">
                <c:v>_x000b_Total Geral</c:v>
              </c:pt>
            </c:strLit>
          </c:cat>
          <c:val>
            <c:numLit>
              <c:formatCode>General</c:formatCode>
              <c:ptCount val="6"/>
              <c:pt idx="0">
                <c:v>82</c:v>
              </c:pt>
              <c:pt idx="1">
                <c:v>70</c:v>
              </c:pt>
              <c:pt idx="2">
                <c:v>46</c:v>
              </c:pt>
              <c:pt idx="3">
                <c:v>43</c:v>
              </c:pt>
              <c:pt idx="4">
                <c:v>49</c:v>
              </c:pt>
              <c:pt idx="5">
                <c:v>290</c:v>
              </c:pt>
            </c:numLit>
          </c:val>
          <c:extLst>
            <c:ext xmlns:c16="http://schemas.microsoft.com/office/drawing/2014/chart" uri="{C3380CC4-5D6E-409C-BE32-E72D297353CC}">
              <c16:uniqueId val="{0000000C-0DA1-45F8-B71F-3FA9642A7346}"/>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13253012048193"/>
          <c:y val="0.48768515777633098"/>
          <c:w val="0.98192771084337305"/>
          <c:h val="0.69704517198508098"/>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NOS ANOS DE 2014 E 2015, OS ATUAIS INTEGRANTES DO CONTROLE INTERNO PARTICIPARAM DE QUANTAS HORAS DE CAPACITAÇÃO?</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NOS ANOS DE 2014 E 2015, OS ATUAIS INTEGRANTES DO CONTROLE INTERNO PARTICIPARAM DE QUANTAS HORAS DE CAPACITAÇÃO? Total</c:v>
          </c:tx>
          <c:spPr>
            <a:solidFill>
              <a:srgbClr val="4F81BD"/>
            </a:solidFill>
            <a:ln w="25400">
              <a:noFill/>
            </a:ln>
          </c:spPr>
          <c:dPt>
            <c:idx val="1"/>
            <c:bubble3D val="0"/>
            <c:spPr>
              <a:solidFill>
                <a:srgbClr val="C0504D"/>
              </a:solidFill>
              <a:ln w="25400">
                <a:noFill/>
              </a:ln>
            </c:spPr>
            <c:extLst>
              <c:ext xmlns:c16="http://schemas.microsoft.com/office/drawing/2014/chart" uri="{C3380CC4-5D6E-409C-BE32-E72D297353CC}">
                <c16:uniqueId val="{00000002-8336-4212-9371-8DA357F9BAB2}"/>
              </c:ext>
            </c:extLst>
          </c:dPt>
          <c:dPt>
            <c:idx val="2"/>
            <c:bubble3D val="0"/>
            <c:spPr>
              <a:solidFill>
                <a:srgbClr val="9BBB59"/>
              </a:solidFill>
              <a:ln w="25400">
                <a:noFill/>
              </a:ln>
            </c:spPr>
            <c:extLst>
              <c:ext xmlns:c16="http://schemas.microsoft.com/office/drawing/2014/chart" uri="{C3380CC4-5D6E-409C-BE32-E72D297353CC}">
                <c16:uniqueId val="{00000004-8336-4212-9371-8DA357F9BAB2}"/>
              </c:ext>
            </c:extLst>
          </c:dPt>
          <c:dPt>
            <c:idx val="3"/>
            <c:bubble3D val="0"/>
            <c:spPr>
              <a:solidFill>
                <a:srgbClr val="8064A2"/>
              </a:solidFill>
              <a:ln w="25400">
                <a:noFill/>
              </a:ln>
            </c:spPr>
            <c:extLst>
              <c:ext xmlns:c16="http://schemas.microsoft.com/office/drawing/2014/chart" uri="{C3380CC4-5D6E-409C-BE32-E72D297353CC}">
                <c16:uniqueId val="{00000006-8336-4212-9371-8DA357F9BAB2}"/>
              </c:ext>
            </c:extLst>
          </c:dPt>
          <c:dPt>
            <c:idx val="4"/>
            <c:bubble3D val="0"/>
            <c:spPr>
              <a:solidFill>
                <a:srgbClr val="4BACC6"/>
              </a:solidFill>
              <a:ln w="25400">
                <a:noFill/>
              </a:ln>
            </c:spPr>
            <c:extLst>
              <c:ext xmlns:c16="http://schemas.microsoft.com/office/drawing/2014/chart" uri="{C3380CC4-5D6E-409C-BE32-E72D297353CC}">
                <c16:uniqueId val="{00000008-8336-4212-9371-8DA357F9BAB2}"/>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5"/>
              <c:pt idx="0">
                <c:v>_x000c_ATÉ 10 HORAS</c:v>
              </c:pt>
              <c:pt idx="1">
                <c:v>_x000c_ATÉ 30 HORAS</c:v>
              </c:pt>
              <c:pt idx="2">
                <c:v>_x000c_ATÉ 50 HORAS</c:v>
              </c:pt>
              <c:pt idx="3">
                <c:v>_x0010_MAIS DE 50 HORAS</c:v>
              </c:pt>
              <c:pt idx="4">
                <c:v>_x000b_Total Geral</c:v>
              </c:pt>
            </c:strLit>
          </c:cat>
          <c:val>
            <c:numLit>
              <c:formatCode>General</c:formatCode>
              <c:ptCount val="5"/>
              <c:pt idx="0">
                <c:v>103</c:v>
              </c:pt>
              <c:pt idx="1">
                <c:v>107</c:v>
              </c:pt>
              <c:pt idx="2">
                <c:v>51</c:v>
              </c:pt>
              <c:pt idx="3">
                <c:v>29</c:v>
              </c:pt>
              <c:pt idx="4">
                <c:v>290</c:v>
              </c:pt>
            </c:numLit>
          </c:val>
          <c:extLst>
            <c:ext xmlns:c16="http://schemas.microsoft.com/office/drawing/2014/chart" uri="{C3380CC4-5D6E-409C-BE32-E72D297353CC}">
              <c16:uniqueId val="{00000009-8336-4212-9371-8DA357F9BAB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76048022066104004"/>
          <c:y val="0.38655329848474801"/>
          <c:w val="0.98203734263755904"/>
          <c:h val="0.9831899689009460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EM 2015, QUANTAS DENÚNCIAS FORAM OU ESTÃO SENDO APURADAS PELO CONTROLE INTERNO?</a:t>
            </a:r>
            <a:r>
              <a:rPr lang="en-US" sz="1200" b="0"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EM 2015, QUANTAS DENÚNCIAS FORAM OU ESTÃO SENDO APURADAS PELO CONTROLE INTERNO? Total</c:v>
          </c:tx>
          <c:spPr>
            <a:solidFill>
              <a:srgbClr val="4F81BD"/>
            </a:solidFill>
            <a:ln w="25400">
              <a:noFill/>
            </a:ln>
          </c:spPr>
          <c:dPt>
            <c:idx val="0"/>
            <c:bubble3D val="0"/>
            <c:spPr>
              <a:solidFill>
                <a:srgbClr val="40699C"/>
              </a:solidFill>
              <a:ln w="25400">
                <a:noFill/>
              </a:ln>
            </c:spPr>
            <c:extLst>
              <c:ext xmlns:c16="http://schemas.microsoft.com/office/drawing/2014/chart" uri="{C3380CC4-5D6E-409C-BE32-E72D297353CC}">
                <c16:uniqueId val="{00000001-951B-4544-85D7-FAD5DA2E426A}"/>
              </c:ext>
            </c:extLst>
          </c:dPt>
          <c:dPt>
            <c:idx val="1"/>
            <c:bubble3D val="0"/>
            <c:spPr>
              <a:solidFill>
                <a:srgbClr val="9E413E"/>
              </a:solidFill>
              <a:ln w="25400">
                <a:noFill/>
              </a:ln>
            </c:spPr>
            <c:extLst>
              <c:ext xmlns:c16="http://schemas.microsoft.com/office/drawing/2014/chart" uri="{C3380CC4-5D6E-409C-BE32-E72D297353CC}">
                <c16:uniqueId val="{00000003-951B-4544-85D7-FAD5DA2E426A}"/>
              </c:ext>
            </c:extLst>
          </c:dPt>
          <c:dPt>
            <c:idx val="2"/>
            <c:bubble3D val="0"/>
            <c:spPr>
              <a:solidFill>
                <a:srgbClr val="7F9A48"/>
              </a:solidFill>
              <a:ln w="25400">
                <a:noFill/>
              </a:ln>
            </c:spPr>
            <c:extLst>
              <c:ext xmlns:c16="http://schemas.microsoft.com/office/drawing/2014/chart" uri="{C3380CC4-5D6E-409C-BE32-E72D297353CC}">
                <c16:uniqueId val="{00000005-951B-4544-85D7-FAD5DA2E426A}"/>
              </c:ext>
            </c:extLst>
          </c:dPt>
          <c:dPt>
            <c:idx val="3"/>
            <c:bubble3D val="0"/>
            <c:spPr>
              <a:solidFill>
                <a:srgbClr val="695185"/>
              </a:solidFill>
              <a:ln w="25400">
                <a:noFill/>
              </a:ln>
            </c:spPr>
            <c:extLst>
              <c:ext xmlns:c16="http://schemas.microsoft.com/office/drawing/2014/chart" uri="{C3380CC4-5D6E-409C-BE32-E72D297353CC}">
                <c16:uniqueId val="{00000007-951B-4544-85D7-FAD5DA2E426A}"/>
              </c:ext>
            </c:extLst>
          </c:dPt>
          <c:dPt>
            <c:idx val="4"/>
            <c:bubble3D val="0"/>
            <c:spPr>
              <a:solidFill>
                <a:srgbClr val="3C8DA3"/>
              </a:solidFill>
              <a:ln w="25400">
                <a:noFill/>
              </a:ln>
            </c:spPr>
            <c:extLst>
              <c:ext xmlns:c16="http://schemas.microsoft.com/office/drawing/2014/chart" uri="{C3380CC4-5D6E-409C-BE32-E72D297353CC}">
                <c16:uniqueId val="{00000009-951B-4544-85D7-FAD5DA2E426A}"/>
              </c:ext>
            </c:extLst>
          </c:dPt>
          <c:dPt>
            <c:idx val="5"/>
            <c:bubble3D val="0"/>
            <c:spPr>
              <a:solidFill>
                <a:srgbClr val="CC7B38"/>
              </a:solidFill>
              <a:ln w="25400">
                <a:noFill/>
              </a:ln>
            </c:spPr>
            <c:extLst>
              <c:ext xmlns:c16="http://schemas.microsoft.com/office/drawing/2014/chart" uri="{C3380CC4-5D6E-409C-BE32-E72D297353CC}">
                <c16:uniqueId val="{0000000B-951B-4544-85D7-FAD5DA2E426A}"/>
              </c:ext>
            </c:extLst>
          </c:dPt>
          <c:dPt>
            <c:idx val="7"/>
            <c:bubble3D val="0"/>
            <c:spPr>
              <a:solidFill>
                <a:srgbClr val="C0504D"/>
              </a:solidFill>
              <a:ln w="25400">
                <a:noFill/>
              </a:ln>
            </c:spPr>
            <c:extLst>
              <c:ext xmlns:c16="http://schemas.microsoft.com/office/drawing/2014/chart" uri="{C3380CC4-5D6E-409C-BE32-E72D297353CC}">
                <c16:uniqueId val="{0000000E-951B-4544-85D7-FAD5DA2E426A}"/>
              </c:ext>
            </c:extLst>
          </c:dPt>
          <c:dPt>
            <c:idx val="8"/>
            <c:bubble3D val="0"/>
            <c:spPr>
              <a:solidFill>
                <a:srgbClr val="9BBB59"/>
              </a:solidFill>
              <a:ln w="25400">
                <a:noFill/>
              </a:ln>
            </c:spPr>
            <c:extLst>
              <c:ext xmlns:c16="http://schemas.microsoft.com/office/drawing/2014/chart" uri="{C3380CC4-5D6E-409C-BE32-E72D297353CC}">
                <c16:uniqueId val="{00000010-951B-4544-85D7-FAD5DA2E426A}"/>
              </c:ext>
            </c:extLst>
          </c:dPt>
          <c:dPt>
            <c:idx val="9"/>
            <c:bubble3D val="0"/>
            <c:spPr>
              <a:solidFill>
                <a:srgbClr val="8064A2"/>
              </a:solidFill>
              <a:ln w="25400">
                <a:noFill/>
              </a:ln>
            </c:spPr>
            <c:extLst>
              <c:ext xmlns:c16="http://schemas.microsoft.com/office/drawing/2014/chart" uri="{C3380CC4-5D6E-409C-BE32-E72D297353CC}">
                <c16:uniqueId val="{00000012-951B-4544-85D7-FAD5DA2E426A}"/>
              </c:ext>
            </c:extLst>
          </c:dPt>
          <c:dPt>
            <c:idx val="10"/>
            <c:bubble3D val="0"/>
            <c:spPr>
              <a:solidFill>
                <a:srgbClr val="4BACC6"/>
              </a:solidFill>
              <a:ln w="25400">
                <a:noFill/>
              </a:ln>
            </c:spPr>
            <c:extLst>
              <c:ext xmlns:c16="http://schemas.microsoft.com/office/drawing/2014/chart" uri="{C3380CC4-5D6E-409C-BE32-E72D297353CC}">
                <c16:uniqueId val="{00000014-951B-4544-85D7-FAD5DA2E426A}"/>
              </c:ext>
            </c:extLst>
          </c:dPt>
          <c:dPt>
            <c:idx val="11"/>
            <c:bubble3D val="0"/>
            <c:spPr>
              <a:solidFill>
                <a:srgbClr val="F79646"/>
              </a:solidFill>
              <a:ln w="25400">
                <a:noFill/>
              </a:ln>
            </c:spPr>
            <c:extLst>
              <c:ext xmlns:c16="http://schemas.microsoft.com/office/drawing/2014/chart" uri="{C3380CC4-5D6E-409C-BE32-E72D297353CC}">
                <c16:uniqueId val="{00000016-951B-4544-85D7-FAD5DA2E426A}"/>
              </c:ext>
            </c:extLst>
          </c:dPt>
          <c:dPt>
            <c:idx val="12"/>
            <c:bubble3D val="0"/>
            <c:spPr>
              <a:solidFill>
                <a:srgbClr val="AABAD7"/>
              </a:solidFill>
              <a:ln w="25400">
                <a:noFill/>
              </a:ln>
            </c:spPr>
            <c:extLst>
              <c:ext xmlns:c16="http://schemas.microsoft.com/office/drawing/2014/chart" uri="{C3380CC4-5D6E-409C-BE32-E72D297353CC}">
                <c16:uniqueId val="{00000018-951B-4544-85D7-FAD5DA2E426A}"/>
              </c:ext>
            </c:extLst>
          </c:dPt>
          <c:dPt>
            <c:idx val="13"/>
            <c:bubble3D val="0"/>
            <c:spPr>
              <a:solidFill>
                <a:srgbClr val="D9AAA9"/>
              </a:solidFill>
              <a:ln w="25400">
                <a:noFill/>
              </a:ln>
            </c:spPr>
            <c:extLst>
              <c:ext xmlns:c16="http://schemas.microsoft.com/office/drawing/2014/chart" uri="{C3380CC4-5D6E-409C-BE32-E72D297353CC}">
                <c16:uniqueId val="{0000001A-951B-4544-85D7-FAD5DA2E426A}"/>
              </c:ext>
            </c:extLst>
          </c:dPt>
          <c:dPt>
            <c:idx val="14"/>
            <c:bubble3D val="0"/>
            <c:spPr>
              <a:solidFill>
                <a:srgbClr val="C6D6AC"/>
              </a:solidFill>
              <a:ln w="25400">
                <a:noFill/>
              </a:ln>
            </c:spPr>
            <c:extLst>
              <c:ext xmlns:c16="http://schemas.microsoft.com/office/drawing/2014/chart" uri="{C3380CC4-5D6E-409C-BE32-E72D297353CC}">
                <c16:uniqueId val="{0000001C-951B-4544-85D7-FAD5DA2E426A}"/>
              </c:ext>
            </c:extLst>
          </c:dPt>
          <c:dPt>
            <c:idx val="15"/>
            <c:bubble3D val="0"/>
            <c:spPr>
              <a:solidFill>
                <a:srgbClr val="BAB0C9"/>
              </a:solidFill>
              <a:ln w="25400">
                <a:noFill/>
              </a:ln>
            </c:spPr>
            <c:extLst>
              <c:ext xmlns:c16="http://schemas.microsoft.com/office/drawing/2014/chart" uri="{C3380CC4-5D6E-409C-BE32-E72D297353CC}">
                <c16:uniqueId val="{0000001E-951B-4544-85D7-FAD5DA2E426A}"/>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16"/>
              <c:pt idx="0">
                <c:v>_x0001_0</c:v>
              </c:pt>
              <c:pt idx="1">
                <c:v>_x0001_1</c:v>
              </c:pt>
              <c:pt idx="2">
                <c:v>_x0001_2</c:v>
              </c:pt>
              <c:pt idx="3">
                <c:v>_x0001_3</c:v>
              </c:pt>
              <c:pt idx="4">
                <c:v>_x0001_4</c:v>
              </c:pt>
              <c:pt idx="5">
                <c:v>_x0001_5</c:v>
              </c:pt>
              <c:pt idx="6">
                <c:v>_x0001_6</c:v>
              </c:pt>
              <c:pt idx="7">
                <c:v>_x0001_7</c:v>
              </c:pt>
              <c:pt idx="8">
                <c:v>_x0001_8</c:v>
              </c:pt>
              <c:pt idx="9">
                <c:v>_x0002_10</c:v>
              </c:pt>
              <c:pt idx="10">
                <c:v>_x0002_20</c:v>
              </c:pt>
              <c:pt idx="11">
                <c:v>_x0002_24</c:v>
              </c:pt>
              <c:pt idx="12">
                <c:v>_x0003_101</c:v>
              </c:pt>
              <c:pt idx="13">
                <c:v>_x0003_113</c:v>
              </c:pt>
              <c:pt idx="14">
                <c:v>_x0003_319</c:v>
              </c:pt>
              <c:pt idx="15">
                <c:v>_x000b_Total Geral</c:v>
              </c:pt>
            </c:strLit>
          </c:cat>
          <c:val>
            <c:numLit>
              <c:formatCode>General</c:formatCode>
              <c:ptCount val="16"/>
              <c:pt idx="0">
                <c:v>214</c:v>
              </c:pt>
              <c:pt idx="1">
                <c:v>31</c:v>
              </c:pt>
              <c:pt idx="2">
                <c:v>16</c:v>
              </c:pt>
              <c:pt idx="3">
                <c:v>8</c:v>
              </c:pt>
              <c:pt idx="4">
                <c:v>2</c:v>
              </c:pt>
              <c:pt idx="5">
                <c:v>7</c:v>
              </c:pt>
              <c:pt idx="6">
                <c:v>2</c:v>
              </c:pt>
              <c:pt idx="7">
                <c:v>1</c:v>
              </c:pt>
              <c:pt idx="8">
                <c:v>3</c:v>
              </c:pt>
              <c:pt idx="9">
                <c:v>1</c:v>
              </c:pt>
              <c:pt idx="10">
                <c:v>1</c:v>
              </c:pt>
              <c:pt idx="11">
                <c:v>1</c:v>
              </c:pt>
              <c:pt idx="12">
                <c:v>1</c:v>
              </c:pt>
              <c:pt idx="13">
                <c:v>1</c:v>
              </c:pt>
              <c:pt idx="14">
                <c:v>1</c:v>
              </c:pt>
              <c:pt idx="15">
                <c:v>290</c:v>
              </c:pt>
            </c:numLit>
          </c:val>
          <c:extLst>
            <c:ext xmlns:c16="http://schemas.microsoft.com/office/drawing/2014/chart" uri="{C3380CC4-5D6E-409C-BE32-E72D297353CC}">
              <c16:uniqueId val="{0000001F-951B-4544-85D7-FAD5DA2E426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3832453203828605"/>
          <c:y val="1.9801980198019799E-2"/>
          <c:w val="0.98203734263756004"/>
          <c:h val="0.9900997895065100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REFERENTE A 2014, QUANTAS DENÚNCIAS FORAM APURADAS PELO CONTROLE INTERNO?</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REFERENTE A 2014, QUANTAS DENÚNCIAS FORAM APURADAS PELO CONTROLE INTERNO? Total</c:v>
          </c:tx>
          <c:spPr>
            <a:solidFill>
              <a:srgbClr val="4F81BD"/>
            </a:solidFill>
            <a:ln w="25400">
              <a:noFill/>
            </a:ln>
          </c:spPr>
          <c:dPt>
            <c:idx val="0"/>
            <c:bubble3D val="0"/>
            <c:spPr>
              <a:solidFill>
                <a:srgbClr val="40699C"/>
              </a:solidFill>
              <a:ln w="25400">
                <a:noFill/>
              </a:ln>
            </c:spPr>
            <c:extLst>
              <c:ext xmlns:c16="http://schemas.microsoft.com/office/drawing/2014/chart" uri="{C3380CC4-5D6E-409C-BE32-E72D297353CC}">
                <c16:uniqueId val="{00000001-CC67-40B2-9479-85F4817760D1}"/>
              </c:ext>
            </c:extLst>
          </c:dPt>
          <c:dPt>
            <c:idx val="1"/>
            <c:bubble3D val="0"/>
            <c:spPr>
              <a:solidFill>
                <a:srgbClr val="9E413E"/>
              </a:solidFill>
              <a:ln w="25400">
                <a:noFill/>
              </a:ln>
            </c:spPr>
            <c:extLst>
              <c:ext xmlns:c16="http://schemas.microsoft.com/office/drawing/2014/chart" uri="{C3380CC4-5D6E-409C-BE32-E72D297353CC}">
                <c16:uniqueId val="{00000003-CC67-40B2-9479-85F4817760D1}"/>
              </c:ext>
            </c:extLst>
          </c:dPt>
          <c:dPt>
            <c:idx val="2"/>
            <c:bubble3D val="0"/>
            <c:spPr>
              <a:solidFill>
                <a:srgbClr val="7F9A48"/>
              </a:solidFill>
              <a:ln w="25400">
                <a:noFill/>
              </a:ln>
            </c:spPr>
            <c:extLst>
              <c:ext xmlns:c16="http://schemas.microsoft.com/office/drawing/2014/chart" uri="{C3380CC4-5D6E-409C-BE32-E72D297353CC}">
                <c16:uniqueId val="{00000005-CC67-40B2-9479-85F4817760D1}"/>
              </c:ext>
            </c:extLst>
          </c:dPt>
          <c:dPt>
            <c:idx val="3"/>
            <c:bubble3D val="0"/>
            <c:spPr>
              <a:solidFill>
                <a:srgbClr val="695185"/>
              </a:solidFill>
              <a:ln w="25400">
                <a:noFill/>
              </a:ln>
            </c:spPr>
            <c:extLst>
              <c:ext xmlns:c16="http://schemas.microsoft.com/office/drawing/2014/chart" uri="{C3380CC4-5D6E-409C-BE32-E72D297353CC}">
                <c16:uniqueId val="{00000007-CC67-40B2-9479-85F4817760D1}"/>
              </c:ext>
            </c:extLst>
          </c:dPt>
          <c:dPt>
            <c:idx val="4"/>
            <c:bubble3D val="0"/>
            <c:spPr>
              <a:solidFill>
                <a:srgbClr val="3C8DA3"/>
              </a:solidFill>
              <a:ln w="25400">
                <a:noFill/>
              </a:ln>
            </c:spPr>
            <c:extLst>
              <c:ext xmlns:c16="http://schemas.microsoft.com/office/drawing/2014/chart" uri="{C3380CC4-5D6E-409C-BE32-E72D297353CC}">
                <c16:uniqueId val="{00000009-CC67-40B2-9479-85F4817760D1}"/>
              </c:ext>
            </c:extLst>
          </c:dPt>
          <c:dPt>
            <c:idx val="5"/>
            <c:bubble3D val="0"/>
            <c:spPr>
              <a:solidFill>
                <a:srgbClr val="CC7B38"/>
              </a:solidFill>
              <a:ln w="25400">
                <a:noFill/>
              </a:ln>
            </c:spPr>
            <c:extLst>
              <c:ext xmlns:c16="http://schemas.microsoft.com/office/drawing/2014/chart" uri="{C3380CC4-5D6E-409C-BE32-E72D297353CC}">
                <c16:uniqueId val="{0000000B-CC67-40B2-9479-85F4817760D1}"/>
              </c:ext>
            </c:extLst>
          </c:dPt>
          <c:dPt>
            <c:idx val="7"/>
            <c:bubble3D val="0"/>
            <c:spPr>
              <a:solidFill>
                <a:srgbClr val="C0504D"/>
              </a:solidFill>
              <a:ln w="25400">
                <a:noFill/>
              </a:ln>
            </c:spPr>
            <c:extLst>
              <c:ext xmlns:c16="http://schemas.microsoft.com/office/drawing/2014/chart" uri="{C3380CC4-5D6E-409C-BE32-E72D297353CC}">
                <c16:uniqueId val="{0000000E-CC67-40B2-9479-85F4817760D1}"/>
              </c:ext>
            </c:extLst>
          </c:dPt>
          <c:dPt>
            <c:idx val="8"/>
            <c:bubble3D val="0"/>
            <c:spPr>
              <a:solidFill>
                <a:srgbClr val="9BBB59"/>
              </a:solidFill>
              <a:ln w="25400">
                <a:noFill/>
              </a:ln>
            </c:spPr>
            <c:extLst>
              <c:ext xmlns:c16="http://schemas.microsoft.com/office/drawing/2014/chart" uri="{C3380CC4-5D6E-409C-BE32-E72D297353CC}">
                <c16:uniqueId val="{00000010-CC67-40B2-9479-85F4817760D1}"/>
              </c:ext>
            </c:extLst>
          </c:dPt>
          <c:dPt>
            <c:idx val="9"/>
            <c:bubble3D val="0"/>
            <c:spPr>
              <a:solidFill>
                <a:srgbClr val="8064A2"/>
              </a:solidFill>
              <a:ln w="25400">
                <a:noFill/>
              </a:ln>
            </c:spPr>
            <c:extLst>
              <c:ext xmlns:c16="http://schemas.microsoft.com/office/drawing/2014/chart" uri="{C3380CC4-5D6E-409C-BE32-E72D297353CC}">
                <c16:uniqueId val="{00000012-CC67-40B2-9479-85F4817760D1}"/>
              </c:ext>
            </c:extLst>
          </c:dPt>
          <c:dPt>
            <c:idx val="10"/>
            <c:bubble3D val="0"/>
            <c:spPr>
              <a:solidFill>
                <a:srgbClr val="4BACC6"/>
              </a:solidFill>
              <a:ln w="25400">
                <a:noFill/>
              </a:ln>
            </c:spPr>
            <c:extLst>
              <c:ext xmlns:c16="http://schemas.microsoft.com/office/drawing/2014/chart" uri="{C3380CC4-5D6E-409C-BE32-E72D297353CC}">
                <c16:uniqueId val="{00000014-CC67-40B2-9479-85F4817760D1}"/>
              </c:ext>
            </c:extLst>
          </c:dPt>
          <c:dPt>
            <c:idx val="11"/>
            <c:bubble3D val="0"/>
            <c:spPr>
              <a:solidFill>
                <a:srgbClr val="F79646"/>
              </a:solidFill>
              <a:ln w="25400">
                <a:noFill/>
              </a:ln>
            </c:spPr>
            <c:extLst>
              <c:ext xmlns:c16="http://schemas.microsoft.com/office/drawing/2014/chart" uri="{C3380CC4-5D6E-409C-BE32-E72D297353CC}">
                <c16:uniqueId val="{00000016-CC67-40B2-9479-85F4817760D1}"/>
              </c:ext>
            </c:extLst>
          </c:dPt>
          <c:dPt>
            <c:idx val="12"/>
            <c:bubble3D val="0"/>
            <c:spPr>
              <a:solidFill>
                <a:srgbClr val="AABAD7"/>
              </a:solidFill>
              <a:ln w="25400">
                <a:noFill/>
              </a:ln>
            </c:spPr>
            <c:extLst>
              <c:ext xmlns:c16="http://schemas.microsoft.com/office/drawing/2014/chart" uri="{C3380CC4-5D6E-409C-BE32-E72D297353CC}">
                <c16:uniqueId val="{00000018-CC67-40B2-9479-85F4817760D1}"/>
              </c:ext>
            </c:extLst>
          </c:dPt>
          <c:dPt>
            <c:idx val="13"/>
            <c:bubble3D val="0"/>
            <c:spPr>
              <a:solidFill>
                <a:srgbClr val="D9AAA9"/>
              </a:solidFill>
              <a:ln w="25400">
                <a:noFill/>
              </a:ln>
            </c:spPr>
            <c:extLst>
              <c:ext xmlns:c16="http://schemas.microsoft.com/office/drawing/2014/chart" uri="{C3380CC4-5D6E-409C-BE32-E72D297353CC}">
                <c16:uniqueId val="{0000001A-CC67-40B2-9479-85F4817760D1}"/>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14"/>
              <c:pt idx="0">
                <c:v>_x0001_0</c:v>
              </c:pt>
              <c:pt idx="1">
                <c:v>_x0001_1</c:v>
              </c:pt>
              <c:pt idx="2">
                <c:v>_x0001_2</c:v>
              </c:pt>
              <c:pt idx="3">
                <c:v>_x0001_3</c:v>
              </c:pt>
              <c:pt idx="4">
                <c:v>_x0001_4</c:v>
              </c:pt>
              <c:pt idx="5">
                <c:v>_x0001_5</c:v>
              </c:pt>
              <c:pt idx="6">
                <c:v>_x0001_8</c:v>
              </c:pt>
              <c:pt idx="7">
                <c:v>_x0002_10</c:v>
              </c:pt>
              <c:pt idx="8">
                <c:v>_x0002_17</c:v>
              </c:pt>
              <c:pt idx="9">
                <c:v>_x0002_47</c:v>
              </c:pt>
              <c:pt idx="10">
                <c:v>_x0002_90</c:v>
              </c:pt>
              <c:pt idx="11">
                <c:v>_x0003_148</c:v>
              </c:pt>
              <c:pt idx="12">
                <c:v>_x0003_278</c:v>
              </c:pt>
              <c:pt idx="13">
                <c:v>_x000b_Total Geral</c:v>
              </c:pt>
            </c:strLit>
          </c:cat>
          <c:val>
            <c:numLit>
              <c:formatCode>General</c:formatCode>
              <c:ptCount val="14"/>
              <c:pt idx="0">
                <c:v>225</c:v>
              </c:pt>
              <c:pt idx="1">
                <c:v>23</c:v>
              </c:pt>
              <c:pt idx="2">
                <c:v>16</c:v>
              </c:pt>
              <c:pt idx="3">
                <c:v>12</c:v>
              </c:pt>
              <c:pt idx="4">
                <c:v>1</c:v>
              </c:pt>
              <c:pt idx="5">
                <c:v>3</c:v>
              </c:pt>
              <c:pt idx="6">
                <c:v>1</c:v>
              </c:pt>
              <c:pt idx="7">
                <c:v>4</c:v>
              </c:pt>
              <c:pt idx="8">
                <c:v>1</c:v>
              </c:pt>
              <c:pt idx="9">
                <c:v>1</c:v>
              </c:pt>
              <c:pt idx="10">
                <c:v>1</c:v>
              </c:pt>
              <c:pt idx="11">
                <c:v>1</c:v>
              </c:pt>
              <c:pt idx="12">
                <c:v>1</c:v>
              </c:pt>
              <c:pt idx="13">
                <c:v>290</c:v>
              </c:pt>
            </c:numLit>
          </c:val>
          <c:extLst>
            <c:ext xmlns:c16="http://schemas.microsoft.com/office/drawing/2014/chart" uri="{C3380CC4-5D6E-409C-BE32-E72D297353CC}">
              <c16:uniqueId val="{0000001B-CC67-40B2-9479-85F4817760D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38805029968269"/>
          <c:y val="2.0833333333333301E-2"/>
          <c:w val="0.98208837701257501"/>
          <c:h val="0.98958251312335999"/>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EM 2015, QUANTAS TOMADAS DE CONTAS ESPECIAIS FORAM OU ESTÃO SENDO REALIZADAS NA PREFEITURA?</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EM 2015, QUANTAS TOMADAS DE CONTAS ESPECIAIS FORAM OU ESTÃO SENDO REALIZADAS NA PREFEITURA? Total</c:v>
          </c:tx>
          <c:spPr>
            <a:solidFill>
              <a:srgbClr val="4F81BD"/>
            </a:solidFill>
            <a:ln w="25400">
              <a:noFill/>
            </a:ln>
          </c:spPr>
          <c:dPt>
            <c:idx val="0"/>
            <c:bubble3D val="0"/>
            <c:spPr>
              <a:solidFill>
                <a:srgbClr val="40699C"/>
              </a:solidFill>
              <a:ln w="25400">
                <a:noFill/>
              </a:ln>
            </c:spPr>
            <c:extLst>
              <c:ext xmlns:c16="http://schemas.microsoft.com/office/drawing/2014/chart" uri="{C3380CC4-5D6E-409C-BE32-E72D297353CC}">
                <c16:uniqueId val="{00000001-1CAE-4917-A3E5-B8971E1D499A}"/>
              </c:ext>
            </c:extLst>
          </c:dPt>
          <c:dPt>
            <c:idx val="1"/>
            <c:bubble3D val="0"/>
            <c:spPr>
              <a:solidFill>
                <a:srgbClr val="9E413E"/>
              </a:solidFill>
              <a:ln w="25400">
                <a:noFill/>
              </a:ln>
            </c:spPr>
            <c:extLst>
              <c:ext xmlns:c16="http://schemas.microsoft.com/office/drawing/2014/chart" uri="{C3380CC4-5D6E-409C-BE32-E72D297353CC}">
                <c16:uniqueId val="{00000003-1CAE-4917-A3E5-B8971E1D499A}"/>
              </c:ext>
            </c:extLst>
          </c:dPt>
          <c:dPt>
            <c:idx val="2"/>
            <c:bubble3D val="0"/>
            <c:spPr>
              <a:solidFill>
                <a:srgbClr val="7F9A48"/>
              </a:solidFill>
              <a:ln w="25400">
                <a:noFill/>
              </a:ln>
            </c:spPr>
            <c:extLst>
              <c:ext xmlns:c16="http://schemas.microsoft.com/office/drawing/2014/chart" uri="{C3380CC4-5D6E-409C-BE32-E72D297353CC}">
                <c16:uniqueId val="{00000005-1CAE-4917-A3E5-B8971E1D499A}"/>
              </c:ext>
            </c:extLst>
          </c:dPt>
          <c:dPt>
            <c:idx val="3"/>
            <c:bubble3D val="0"/>
            <c:spPr>
              <a:solidFill>
                <a:srgbClr val="695185"/>
              </a:solidFill>
              <a:ln w="25400">
                <a:noFill/>
              </a:ln>
            </c:spPr>
            <c:extLst>
              <c:ext xmlns:c16="http://schemas.microsoft.com/office/drawing/2014/chart" uri="{C3380CC4-5D6E-409C-BE32-E72D297353CC}">
                <c16:uniqueId val="{00000007-1CAE-4917-A3E5-B8971E1D499A}"/>
              </c:ext>
            </c:extLst>
          </c:dPt>
          <c:dPt>
            <c:idx val="4"/>
            <c:bubble3D val="0"/>
            <c:spPr>
              <a:solidFill>
                <a:srgbClr val="3C8DA3"/>
              </a:solidFill>
              <a:ln w="25400">
                <a:noFill/>
              </a:ln>
            </c:spPr>
            <c:extLst>
              <c:ext xmlns:c16="http://schemas.microsoft.com/office/drawing/2014/chart" uri="{C3380CC4-5D6E-409C-BE32-E72D297353CC}">
                <c16:uniqueId val="{00000009-1CAE-4917-A3E5-B8971E1D499A}"/>
              </c:ext>
            </c:extLst>
          </c:dPt>
          <c:dPt>
            <c:idx val="5"/>
            <c:bubble3D val="0"/>
            <c:spPr>
              <a:solidFill>
                <a:srgbClr val="CC7B38"/>
              </a:solidFill>
              <a:ln w="25400">
                <a:noFill/>
              </a:ln>
            </c:spPr>
            <c:extLst>
              <c:ext xmlns:c16="http://schemas.microsoft.com/office/drawing/2014/chart" uri="{C3380CC4-5D6E-409C-BE32-E72D297353CC}">
                <c16:uniqueId val="{0000000B-1CAE-4917-A3E5-B8971E1D499A}"/>
              </c:ext>
            </c:extLst>
          </c:dPt>
          <c:dPt>
            <c:idx val="7"/>
            <c:bubble3D val="0"/>
            <c:spPr>
              <a:solidFill>
                <a:srgbClr val="C0504D"/>
              </a:solidFill>
              <a:ln w="25400">
                <a:noFill/>
              </a:ln>
            </c:spPr>
            <c:extLst>
              <c:ext xmlns:c16="http://schemas.microsoft.com/office/drawing/2014/chart" uri="{C3380CC4-5D6E-409C-BE32-E72D297353CC}">
                <c16:uniqueId val="{0000000E-1CAE-4917-A3E5-B8971E1D499A}"/>
              </c:ext>
            </c:extLst>
          </c:dPt>
          <c:dPt>
            <c:idx val="8"/>
            <c:bubble3D val="0"/>
            <c:spPr>
              <a:solidFill>
                <a:srgbClr val="9BBB59"/>
              </a:solidFill>
              <a:ln w="25400">
                <a:noFill/>
              </a:ln>
            </c:spPr>
            <c:extLst>
              <c:ext xmlns:c16="http://schemas.microsoft.com/office/drawing/2014/chart" uri="{C3380CC4-5D6E-409C-BE32-E72D297353CC}">
                <c16:uniqueId val="{00000010-1CAE-4917-A3E5-B8971E1D499A}"/>
              </c:ext>
            </c:extLst>
          </c:dPt>
          <c:dPt>
            <c:idx val="9"/>
            <c:bubble3D val="0"/>
            <c:spPr>
              <a:solidFill>
                <a:srgbClr val="8064A2"/>
              </a:solidFill>
              <a:ln w="25400">
                <a:noFill/>
              </a:ln>
            </c:spPr>
            <c:extLst>
              <c:ext xmlns:c16="http://schemas.microsoft.com/office/drawing/2014/chart" uri="{C3380CC4-5D6E-409C-BE32-E72D297353CC}">
                <c16:uniqueId val="{00000012-1CAE-4917-A3E5-B8971E1D499A}"/>
              </c:ext>
            </c:extLst>
          </c:dPt>
          <c:dPt>
            <c:idx val="10"/>
            <c:bubble3D val="0"/>
            <c:spPr>
              <a:solidFill>
                <a:srgbClr val="4BACC6"/>
              </a:solidFill>
              <a:ln w="25400">
                <a:noFill/>
              </a:ln>
            </c:spPr>
            <c:extLst>
              <c:ext xmlns:c16="http://schemas.microsoft.com/office/drawing/2014/chart" uri="{C3380CC4-5D6E-409C-BE32-E72D297353CC}">
                <c16:uniqueId val="{00000014-1CAE-4917-A3E5-B8971E1D499A}"/>
              </c:ext>
            </c:extLst>
          </c:dPt>
          <c:dPt>
            <c:idx val="11"/>
            <c:bubble3D val="0"/>
            <c:spPr>
              <a:solidFill>
                <a:srgbClr val="F79646"/>
              </a:solidFill>
              <a:ln w="25400">
                <a:noFill/>
              </a:ln>
            </c:spPr>
            <c:extLst>
              <c:ext xmlns:c16="http://schemas.microsoft.com/office/drawing/2014/chart" uri="{C3380CC4-5D6E-409C-BE32-E72D297353CC}">
                <c16:uniqueId val="{00000016-1CAE-4917-A3E5-B8971E1D499A}"/>
              </c:ext>
            </c:extLst>
          </c:dPt>
          <c:dPt>
            <c:idx val="12"/>
            <c:bubble3D val="0"/>
            <c:spPr>
              <a:solidFill>
                <a:srgbClr val="AABAD7"/>
              </a:solidFill>
              <a:ln w="25400">
                <a:noFill/>
              </a:ln>
            </c:spPr>
            <c:extLst>
              <c:ext xmlns:c16="http://schemas.microsoft.com/office/drawing/2014/chart" uri="{C3380CC4-5D6E-409C-BE32-E72D297353CC}">
                <c16:uniqueId val="{00000018-1CAE-4917-A3E5-B8971E1D499A}"/>
              </c:ext>
            </c:extLst>
          </c:dPt>
          <c:dPt>
            <c:idx val="13"/>
            <c:bubble3D val="0"/>
            <c:spPr>
              <a:solidFill>
                <a:srgbClr val="D9AAA9"/>
              </a:solidFill>
              <a:ln w="25400">
                <a:noFill/>
              </a:ln>
            </c:spPr>
            <c:extLst>
              <c:ext xmlns:c16="http://schemas.microsoft.com/office/drawing/2014/chart" uri="{C3380CC4-5D6E-409C-BE32-E72D297353CC}">
                <c16:uniqueId val="{0000001A-1CAE-4917-A3E5-B8971E1D499A}"/>
              </c:ext>
            </c:extLst>
          </c:dPt>
          <c:dLbls>
            <c:spPr>
              <a:noFill/>
              <a:ln w="25400">
                <a:noFill/>
              </a:ln>
            </c:spPr>
            <c:txPr>
              <a:bodyPr/>
              <a:lstStyle/>
              <a:p>
                <a:pPr>
                  <a:defRPr lang="en-US"/>
                </a:pPr>
                <a:endParaRPr lang="pt-BR"/>
              </a:p>
            </c:txPr>
            <c:dLblPos val="outEnd"/>
            <c:showLegendKey val="1"/>
            <c:showVal val="0"/>
            <c:showCatName val="0"/>
            <c:showSerName val="0"/>
            <c:showPercent val="1"/>
            <c:showBubbleSize val="0"/>
            <c:showLeaderLines val="1"/>
            <c:extLst>
              <c:ext xmlns:c15="http://schemas.microsoft.com/office/drawing/2012/chart" uri="{CE6537A1-D6FC-4f65-9D91-7224C49458BB}"/>
            </c:extLst>
          </c:dLbls>
          <c:cat>
            <c:strLit>
              <c:ptCount val="14"/>
              <c:pt idx="0">
                <c:v>_x0001_0</c:v>
              </c:pt>
              <c:pt idx="1">
                <c:v>_x0001_1</c:v>
              </c:pt>
              <c:pt idx="2">
                <c:v>_x0001_2</c:v>
              </c:pt>
              <c:pt idx="3">
                <c:v>_x0001_3</c:v>
              </c:pt>
              <c:pt idx="4">
                <c:v>_x0001_5</c:v>
              </c:pt>
              <c:pt idx="5">
                <c:v>_x0002_12</c:v>
              </c:pt>
              <c:pt idx="6">
                <c:v>_x0002_92</c:v>
              </c:pt>
              <c:pt idx="7">
                <c:v>_x0002_NA</c:v>
              </c:pt>
              <c:pt idx="8">
                <c:v>jNÃO FORAM REALIZADAS, POIS TRABALHO PRATICAMENTE JUNTO COM A CONTABILIDADE E NÃO VI NECESSIDADE PARA ISSO.</c:v>
              </c:pt>
              <c:pt idx="9">
                <c:v>_x0007_NAO SEI</c:v>
              </c:pt>
              <c:pt idx="10">
                <c:v>_x0007_Nenhuma</c:v>
              </c:pt>
              <c:pt idx="11">
                <c:v>Primeiro são realizados os processos para apurar se houve ou não lesão ao erario e identificada então são realizadas as Tomada de Contas.</c:v>
              </c:pt>
              <c:pt idx="12">
                <c:v>_x0002_uu</c:v>
              </c:pt>
              <c:pt idx="13">
                <c:v>_x000b_Total Geral</c:v>
              </c:pt>
            </c:strLit>
          </c:cat>
          <c:val>
            <c:numLit>
              <c:formatCode>General</c:formatCode>
              <c:ptCount val="14"/>
              <c:pt idx="0">
                <c:v>234</c:v>
              </c:pt>
              <c:pt idx="1">
                <c:v>25</c:v>
              </c:pt>
              <c:pt idx="2">
                <c:v>9</c:v>
              </c:pt>
              <c:pt idx="3">
                <c:v>4</c:v>
              </c:pt>
              <c:pt idx="4">
                <c:v>3</c:v>
              </c:pt>
              <c:pt idx="5">
                <c:v>1</c:v>
              </c:pt>
              <c:pt idx="6">
                <c:v>1</c:v>
              </c:pt>
              <c:pt idx="7">
                <c:v>1</c:v>
              </c:pt>
              <c:pt idx="8">
                <c:v>1</c:v>
              </c:pt>
              <c:pt idx="9">
                <c:v>1</c:v>
              </c:pt>
              <c:pt idx="10">
                <c:v>8</c:v>
              </c:pt>
              <c:pt idx="11">
                <c:v>1</c:v>
              </c:pt>
              <c:pt idx="12">
                <c:v>1</c:v>
              </c:pt>
              <c:pt idx="13">
                <c:v>290</c:v>
              </c:pt>
            </c:numLit>
          </c:val>
          <c:extLst>
            <c:ext xmlns:c16="http://schemas.microsoft.com/office/drawing/2014/chart" uri="{C3380CC4-5D6E-409C-BE32-E72D297353CC}">
              <c16:uniqueId val="{0000001B-1CAE-4917-A3E5-B8971E1D499A}"/>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5277814231554399"/>
          <c:y val="1.7777777777777799E-2"/>
          <c:w val="0.98611165791776001"/>
          <c:h val="0.99111216097987698"/>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REFERENTE A 2014, QUANTAS TOMADAS DE CONTAS ESPECIAIS FORAM REALIZADAS NA PREFEITURA?</a:t>
            </a:r>
            <a:r>
              <a:rPr lang="en-US" sz="1200" b="0"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REFERENTE A 2014, QUANTAS TOMADAS DE CONTAS ESPECIAIS FORAM REALIZADAS NA PREFEITURA? Total</c:v>
          </c:tx>
          <c:spPr>
            <a:solidFill>
              <a:srgbClr val="4F81BD"/>
            </a:solidFill>
            <a:ln w="25400">
              <a:noFill/>
            </a:ln>
          </c:spPr>
          <c:dPt>
            <c:idx val="0"/>
            <c:bubble3D val="0"/>
            <c:spPr>
              <a:solidFill>
                <a:srgbClr val="40699C"/>
              </a:solidFill>
              <a:ln w="25400">
                <a:noFill/>
              </a:ln>
            </c:spPr>
            <c:extLst>
              <c:ext xmlns:c16="http://schemas.microsoft.com/office/drawing/2014/chart" uri="{C3380CC4-5D6E-409C-BE32-E72D297353CC}">
                <c16:uniqueId val="{00000001-33DF-47AF-9F37-B97F33C3058F}"/>
              </c:ext>
            </c:extLst>
          </c:dPt>
          <c:dPt>
            <c:idx val="1"/>
            <c:bubble3D val="0"/>
            <c:spPr>
              <a:solidFill>
                <a:srgbClr val="9E413E"/>
              </a:solidFill>
              <a:ln w="25400">
                <a:noFill/>
              </a:ln>
            </c:spPr>
            <c:extLst>
              <c:ext xmlns:c16="http://schemas.microsoft.com/office/drawing/2014/chart" uri="{C3380CC4-5D6E-409C-BE32-E72D297353CC}">
                <c16:uniqueId val="{00000003-33DF-47AF-9F37-B97F33C3058F}"/>
              </c:ext>
            </c:extLst>
          </c:dPt>
          <c:dPt>
            <c:idx val="2"/>
            <c:bubble3D val="0"/>
            <c:spPr>
              <a:solidFill>
                <a:srgbClr val="7F9A48"/>
              </a:solidFill>
              <a:ln w="25400">
                <a:noFill/>
              </a:ln>
            </c:spPr>
            <c:extLst>
              <c:ext xmlns:c16="http://schemas.microsoft.com/office/drawing/2014/chart" uri="{C3380CC4-5D6E-409C-BE32-E72D297353CC}">
                <c16:uniqueId val="{00000005-33DF-47AF-9F37-B97F33C3058F}"/>
              </c:ext>
            </c:extLst>
          </c:dPt>
          <c:dPt>
            <c:idx val="3"/>
            <c:bubble3D val="0"/>
            <c:spPr>
              <a:solidFill>
                <a:srgbClr val="695185"/>
              </a:solidFill>
              <a:ln w="25400">
                <a:noFill/>
              </a:ln>
            </c:spPr>
            <c:extLst>
              <c:ext xmlns:c16="http://schemas.microsoft.com/office/drawing/2014/chart" uri="{C3380CC4-5D6E-409C-BE32-E72D297353CC}">
                <c16:uniqueId val="{00000007-33DF-47AF-9F37-B97F33C3058F}"/>
              </c:ext>
            </c:extLst>
          </c:dPt>
          <c:dPt>
            <c:idx val="4"/>
            <c:bubble3D val="0"/>
            <c:spPr>
              <a:solidFill>
                <a:srgbClr val="3C8DA3"/>
              </a:solidFill>
              <a:ln w="25400">
                <a:noFill/>
              </a:ln>
            </c:spPr>
            <c:extLst>
              <c:ext xmlns:c16="http://schemas.microsoft.com/office/drawing/2014/chart" uri="{C3380CC4-5D6E-409C-BE32-E72D297353CC}">
                <c16:uniqueId val="{00000009-33DF-47AF-9F37-B97F33C3058F}"/>
              </c:ext>
            </c:extLst>
          </c:dPt>
          <c:dPt>
            <c:idx val="5"/>
            <c:bubble3D val="0"/>
            <c:spPr>
              <a:solidFill>
                <a:srgbClr val="CC7B38"/>
              </a:solidFill>
              <a:ln w="25400">
                <a:noFill/>
              </a:ln>
            </c:spPr>
            <c:extLst>
              <c:ext xmlns:c16="http://schemas.microsoft.com/office/drawing/2014/chart" uri="{C3380CC4-5D6E-409C-BE32-E72D297353CC}">
                <c16:uniqueId val="{0000000B-33DF-47AF-9F37-B97F33C3058F}"/>
              </c:ext>
            </c:extLst>
          </c:dPt>
          <c:dPt>
            <c:idx val="7"/>
            <c:bubble3D val="0"/>
            <c:spPr>
              <a:solidFill>
                <a:srgbClr val="C0504D"/>
              </a:solidFill>
              <a:ln w="25400">
                <a:noFill/>
              </a:ln>
            </c:spPr>
            <c:extLst>
              <c:ext xmlns:c16="http://schemas.microsoft.com/office/drawing/2014/chart" uri="{C3380CC4-5D6E-409C-BE32-E72D297353CC}">
                <c16:uniqueId val="{0000000E-33DF-47AF-9F37-B97F33C3058F}"/>
              </c:ext>
            </c:extLst>
          </c:dPt>
          <c:dPt>
            <c:idx val="8"/>
            <c:bubble3D val="0"/>
            <c:spPr>
              <a:solidFill>
                <a:srgbClr val="9BBB59"/>
              </a:solidFill>
              <a:ln w="25400">
                <a:noFill/>
              </a:ln>
            </c:spPr>
            <c:extLst>
              <c:ext xmlns:c16="http://schemas.microsoft.com/office/drawing/2014/chart" uri="{C3380CC4-5D6E-409C-BE32-E72D297353CC}">
                <c16:uniqueId val="{00000010-33DF-47AF-9F37-B97F33C3058F}"/>
              </c:ext>
            </c:extLst>
          </c:dPt>
          <c:dPt>
            <c:idx val="9"/>
            <c:bubble3D val="0"/>
            <c:spPr>
              <a:solidFill>
                <a:srgbClr val="8064A2"/>
              </a:solidFill>
              <a:ln w="25400">
                <a:noFill/>
              </a:ln>
            </c:spPr>
            <c:extLst>
              <c:ext xmlns:c16="http://schemas.microsoft.com/office/drawing/2014/chart" uri="{C3380CC4-5D6E-409C-BE32-E72D297353CC}">
                <c16:uniqueId val="{00000012-33DF-47AF-9F37-B97F33C3058F}"/>
              </c:ext>
            </c:extLst>
          </c:dPt>
          <c:dPt>
            <c:idx val="10"/>
            <c:bubble3D val="0"/>
            <c:spPr>
              <a:solidFill>
                <a:srgbClr val="4BACC6"/>
              </a:solidFill>
              <a:ln w="25400">
                <a:noFill/>
              </a:ln>
            </c:spPr>
            <c:extLst>
              <c:ext xmlns:c16="http://schemas.microsoft.com/office/drawing/2014/chart" uri="{C3380CC4-5D6E-409C-BE32-E72D297353CC}">
                <c16:uniqueId val="{00000014-33DF-47AF-9F37-B97F33C3058F}"/>
              </c:ext>
            </c:extLst>
          </c:dPt>
          <c:dPt>
            <c:idx val="11"/>
            <c:bubble3D val="0"/>
            <c:spPr>
              <a:solidFill>
                <a:srgbClr val="F79646"/>
              </a:solidFill>
              <a:ln w="25400">
                <a:noFill/>
              </a:ln>
            </c:spPr>
            <c:extLst>
              <c:ext xmlns:c16="http://schemas.microsoft.com/office/drawing/2014/chart" uri="{C3380CC4-5D6E-409C-BE32-E72D297353CC}">
                <c16:uniqueId val="{00000016-33DF-47AF-9F37-B97F33C3058F}"/>
              </c:ext>
            </c:extLst>
          </c:dPt>
          <c:dPt>
            <c:idx val="12"/>
            <c:bubble3D val="0"/>
            <c:spPr>
              <a:solidFill>
                <a:srgbClr val="AABAD7"/>
              </a:solidFill>
              <a:ln w="25400">
                <a:noFill/>
              </a:ln>
            </c:spPr>
            <c:extLst>
              <c:ext xmlns:c16="http://schemas.microsoft.com/office/drawing/2014/chart" uri="{C3380CC4-5D6E-409C-BE32-E72D297353CC}">
                <c16:uniqueId val="{00000018-33DF-47AF-9F37-B97F33C3058F}"/>
              </c:ext>
            </c:extLst>
          </c:dPt>
          <c:dPt>
            <c:idx val="13"/>
            <c:bubble3D val="0"/>
            <c:spPr>
              <a:solidFill>
                <a:srgbClr val="D9AAA9"/>
              </a:solidFill>
              <a:ln w="25400">
                <a:noFill/>
              </a:ln>
            </c:spPr>
            <c:extLst>
              <c:ext xmlns:c16="http://schemas.microsoft.com/office/drawing/2014/chart" uri="{C3380CC4-5D6E-409C-BE32-E72D297353CC}">
                <c16:uniqueId val="{0000001A-33DF-47AF-9F37-B97F33C3058F}"/>
              </c:ext>
            </c:extLst>
          </c:dPt>
          <c:dPt>
            <c:idx val="14"/>
            <c:bubble3D val="0"/>
            <c:spPr>
              <a:solidFill>
                <a:srgbClr val="C6D6AC"/>
              </a:solidFill>
              <a:ln w="25400">
                <a:noFill/>
              </a:ln>
            </c:spPr>
            <c:extLst>
              <c:ext xmlns:c16="http://schemas.microsoft.com/office/drawing/2014/chart" uri="{C3380CC4-5D6E-409C-BE32-E72D297353CC}">
                <c16:uniqueId val="{0000001C-33DF-47AF-9F37-B97F33C3058F}"/>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15"/>
              <c:pt idx="0">
                <c:v>_x0001_0</c:v>
              </c:pt>
              <c:pt idx="1">
                <c:v>_x0001_1</c:v>
              </c:pt>
              <c:pt idx="2">
                <c:v>_x0001_2</c:v>
              </c:pt>
              <c:pt idx="3">
                <c:v>_x0001_3</c:v>
              </c:pt>
              <c:pt idx="4">
                <c:v>_x0001_4</c:v>
              </c:pt>
              <c:pt idx="5">
                <c:v>_x0001_5</c:v>
              </c:pt>
              <c:pt idx="6">
                <c:v>_x0002_89</c:v>
              </c:pt>
              <c:pt idx="7">
                <c:v>_x0002_NA</c:v>
              </c:pt>
              <c:pt idx="8">
                <c:v>_x0007_NAO SEI</c:v>
              </c:pt>
              <c:pt idx="9">
                <c:v>_x0007_Nenhuma</c:v>
              </c:pt>
              <c:pt idx="10">
                <c:v>_x0008_Nenhuma </c:v>
              </c:pt>
              <c:pt idx="11">
                <c:v>_x0003_uma</c:v>
              </c:pt>
              <c:pt idx="12">
                <c:v>_x0002_uu</c:v>
              </c:pt>
              <c:pt idx="13">
                <c:v>
01/03/2015</c:v>
              </c:pt>
              <c:pt idx="14">
                <c:v>_x000b_Total Geral</c:v>
              </c:pt>
            </c:strLit>
          </c:cat>
          <c:val>
            <c:numLit>
              <c:formatCode>General</c:formatCode>
              <c:ptCount val="15"/>
              <c:pt idx="0">
                <c:v>241</c:v>
              </c:pt>
              <c:pt idx="1">
                <c:v>19</c:v>
              </c:pt>
              <c:pt idx="2">
                <c:v>8</c:v>
              </c:pt>
              <c:pt idx="3">
                <c:v>4</c:v>
              </c:pt>
              <c:pt idx="4">
                <c:v>2</c:v>
              </c:pt>
              <c:pt idx="5">
                <c:v>2</c:v>
              </c:pt>
              <c:pt idx="6">
                <c:v>1</c:v>
              </c:pt>
              <c:pt idx="7">
                <c:v>1</c:v>
              </c:pt>
              <c:pt idx="8">
                <c:v>1</c:v>
              </c:pt>
              <c:pt idx="9">
                <c:v>7</c:v>
              </c:pt>
              <c:pt idx="10">
                <c:v>1</c:v>
              </c:pt>
              <c:pt idx="11">
                <c:v>1</c:v>
              </c:pt>
              <c:pt idx="12">
                <c:v>1</c:v>
              </c:pt>
              <c:pt idx="13">
                <c:v>1</c:v>
              </c:pt>
              <c:pt idx="14">
                <c:v>290</c:v>
              </c:pt>
            </c:numLit>
          </c:val>
          <c:extLst>
            <c:ext xmlns:c16="http://schemas.microsoft.com/office/drawing/2014/chart" uri="{C3380CC4-5D6E-409C-BE32-E72D297353CC}">
              <c16:uniqueId val="{0000001D-33DF-47AF-9F37-B97F33C3058F}"/>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4468600484884904"/>
          <c:y val="1.9607843137254902E-2"/>
          <c:w val="0.98365058250552495"/>
          <c:h val="0.99019376254438796"/>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CONSIDERANDO OS ANOS DE 2014 E 2015, QUANTOS EXPEDIENTES (REPRESENTAÇÕES; COMUNICAÇÃO QUANTO À ABERTURA DE PROCEDIMENTOS, ETC.) FORAM ENCAMINHADOS PELA UNIDADE DE CONTROLE INTERNO AO MINISTÉRI</a:t>
            </a:r>
            <a:r>
              <a:rPr lang="en-US" sz="1200" b="0"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CONSIDERANDO OS ANOS DE 2014 E 2015, QUANTOS EXPEDIENTES (REPRESENTAÇÕES; COMUNICAÇÃO QUANTO À ABERTURA DE PROCEDIMENTOS, ETC.) FORAM ENCAMINHADOS PELA UNIDADE DE CONTROLE INTERNO AO MINISTÉRI Total</c:v>
          </c:tx>
          <c:spPr>
            <a:solidFill>
              <a:srgbClr val="4F81BD"/>
            </a:solidFill>
            <a:ln w="25400">
              <a:noFill/>
            </a:ln>
          </c:spPr>
          <c:dPt>
            <c:idx val="0"/>
            <c:bubble3D val="0"/>
            <c:spPr>
              <a:solidFill>
                <a:srgbClr val="3C6494"/>
              </a:solidFill>
              <a:ln w="25400">
                <a:noFill/>
              </a:ln>
            </c:spPr>
            <c:extLst>
              <c:ext xmlns:c16="http://schemas.microsoft.com/office/drawing/2014/chart" uri="{C3380CC4-5D6E-409C-BE32-E72D297353CC}">
                <c16:uniqueId val="{00000001-20AC-4561-ACD2-8ADE834167A0}"/>
              </c:ext>
            </c:extLst>
          </c:dPt>
          <c:dPt>
            <c:idx val="1"/>
            <c:bubble3D val="0"/>
            <c:spPr>
              <a:solidFill>
                <a:srgbClr val="963D3B"/>
              </a:solidFill>
              <a:ln w="25400">
                <a:noFill/>
              </a:ln>
            </c:spPr>
            <c:extLst>
              <c:ext xmlns:c16="http://schemas.microsoft.com/office/drawing/2014/chart" uri="{C3380CC4-5D6E-409C-BE32-E72D297353CC}">
                <c16:uniqueId val="{00000003-20AC-4561-ACD2-8ADE834167A0}"/>
              </c:ext>
            </c:extLst>
          </c:dPt>
          <c:dPt>
            <c:idx val="2"/>
            <c:bubble3D val="0"/>
            <c:spPr>
              <a:solidFill>
                <a:srgbClr val="799244"/>
              </a:solidFill>
              <a:ln w="25400">
                <a:noFill/>
              </a:ln>
            </c:spPr>
            <c:extLst>
              <c:ext xmlns:c16="http://schemas.microsoft.com/office/drawing/2014/chart" uri="{C3380CC4-5D6E-409C-BE32-E72D297353CC}">
                <c16:uniqueId val="{00000005-20AC-4561-ACD2-8ADE834167A0}"/>
              </c:ext>
            </c:extLst>
          </c:dPt>
          <c:dPt>
            <c:idx val="3"/>
            <c:bubble3D val="0"/>
            <c:spPr>
              <a:solidFill>
                <a:srgbClr val="634D7E"/>
              </a:solidFill>
              <a:ln w="25400">
                <a:noFill/>
              </a:ln>
            </c:spPr>
            <c:extLst>
              <c:ext xmlns:c16="http://schemas.microsoft.com/office/drawing/2014/chart" uri="{C3380CC4-5D6E-409C-BE32-E72D297353CC}">
                <c16:uniqueId val="{00000007-20AC-4561-ACD2-8ADE834167A0}"/>
              </c:ext>
            </c:extLst>
          </c:dPt>
          <c:dPt>
            <c:idx val="4"/>
            <c:bubble3D val="0"/>
            <c:spPr>
              <a:solidFill>
                <a:srgbClr val="39869B"/>
              </a:solidFill>
              <a:ln w="25400">
                <a:noFill/>
              </a:ln>
            </c:spPr>
            <c:extLst>
              <c:ext xmlns:c16="http://schemas.microsoft.com/office/drawing/2014/chart" uri="{C3380CC4-5D6E-409C-BE32-E72D297353CC}">
                <c16:uniqueId val="{00000009-20AC-4561-ACD2-8ADE834167A0}"/>
              </c:ext>
            </c:extLst>
          </c:dPt>
          <c:dPt>
            <c:idx val="5"/>
            <c:bubble3D val="0"/>
            <c:spPr>
              <a:solidFill>
                <a:srgbClr val="C27535"/>
              </a:solidFill>
              <a:ln w="25400">
                <a:noFill/>
              </a:ln>
            </c:spPr>
            <c:extLst>
              <c:ext xmlns:c16="http://schemas.microsoft.com/office/drawing/2014/chart" uri="{C3380CC4-5D6E-409C-BE32-E72D297353CC}">
                <c16:uniqueId val="{0000000B-20AC-4561-ACD2-8ADE834167A0}"/>
              </c:ext>
            </c:extLst>
          </c:dPt>
          <c:dPt>
            <c:idx val="6"/>
            <c:bubble3D val="0"/>
            <c:spPr>
              <a:solidFill>
                <a:srgbClr val="4978B1"/>
              </a:solidFill>
              <a:ln w="25400">
                <a:noFill/>
              </a:ln>
            </c:spPr>
            <c:extLst>
              <c:ext xmlns:c16="http://schemas.microsoft.com/office/drawing/2014/chart" uri="{C3380CC4-5D6E-409C-BE32-E72D297353CC}">
                <c16:uniqueId val="{0000000D-20AC-4561-ACD2-8ADE834167A0}"/>
              </c:ext>
            </c:extLst>
          </c:dPt>
          <c:dPt>
            <c:idx val="7"/>
            <c:bubble3D val="0"/>
            <c:spPr>
              <a:solidFill>
                <a:srgbClr val="B34A47"/>
              </a:solidFill>
              <a:ln w="25400">
                <a:noFill/>
              </a:ln>
            </c:spPr>
            <c:extLst>
              <c:ext xmlns:c16="http://schemas.microsoft.com/office/drawing/2014/chart" uri="{C3380CC4-5D6E-409C-BE32-E72D297353CC}">
                <c16:uniqueId val="{0000000F-20AC-4561-ACD2-8ADE834167A0}"/>
              </c:ext>
            </c:extLst>
          </c:dPt>
          <c:dPt>
            <c:idx val="8"/>
            <c:bubble3D val="0"/>
            <c:spPr>
              <a:solidFill>
                <a:srgbClr val="91AF53"/>
              </a:solidFill>
              <a:ln w="25400">
                <a:noFill/>
              </a:ln>
            </c:spPr>
            <c:extLst>
              <c:ext xmlns:c16="http://schemas.microsoft.com/office/drawing/2014/chart" uri="{C3380CC4-5D6E-409C-BE32-E72D297353CC}">
                <c16:uniqueId val="{00000011-20AC-4561-ACD2-8ADE834167A0}"/>
              </c:ext>
            </c:extLst>
          </c:dPt>
          <c:dPt>
            <c:idx val="9"/>
            <c:bubble3D val="0"/>
            <c:spPr>
              <a:solidFill>
                <a:srgbClr val="775D97"/>
              </a:solidFill>
              <a:ln w="25400">
                <a:noFill/>
              </a:ln>
            </c:spPr>
            <c:extLst>
              <c:ext xmlns:c16="http://schemas.microsoft.com/office/drawing/2014/chart" uri="{C3380CC4-5D6E-409C-BE32-E72D297353CC}">
                <c16:uniqueId val="{00000013-20AC-4561-ACD2-8ADE834167A0}"/>
              </c:ext>
            </c:extLst>
          </c:dPt>
          <c:dPt>
            <c:idx val="10"/>
            <c:bubble3D val="0"/>
            <c:spPr>
              <a:solidFill>
                <a:srgbClr val="46A1B9"/>
              </a:solidFill>
              <a:ln w="25400">
                <a:noFill/>
              </a:ln>
            </c:spPr>
            <c:extLst>
              <c:ext xmlns:c16="http://schemas.microsoft.com/office/drawing/2014/chart" uri="{C3380CC4-5D6E-409C-BE32-E72D297353CC}">
                <c16:uniqueId val="{00000015-20AC-4561-ACD2-8ADE834167A0}"/>
              </c:ext>
            </c:extLst>
          </c:dPt>
          <c:dPt>
            <c:idx val="11"/>
            <c:bubble3D val="0"/>
            <c:spPr>
              <a:solidFill>
                <a:srgbClr val="E78C41"/>
              </a:solidFill>
              <a:ln w="25400">
                <a:noFill/>
              </a:ln>
            </c:spPr>
            <c:extLst>
              <c:ext xmlns:c16="http://schemas.microsoft.com/office/drawing/2014/chart" uri="{C3380CC4-5D6E-409C-BE32-E72D297353CC}">
                <c16:uniqueId val="{00000017-20AC-4561-ACD2-8ADE834167A0}"/>
              </c:ext>
            </c:extLst>
          </c:dPt>
          <c:dPt>
            <c:idx val="12"/>
            <c:bubble3D val="0"/>
            <c:spPr>
              <a:solidFill>
                <a:srgbClr val="7E9BC8"/>
              </a:solidFill>
              <a:ln w="25400">
                <a:noFill/>
              </a:ln>
            </c:spPr>
            <c:extLst>
              <c:ext xmlns:c16="http://schemas.microsoft.com/office/drawing/2014/chart" uri="{C3380CC4-5D6E-409C-BE32-E72D297353CC}">
                <c16:uniqueId val="{00000019-20AC-4561-ACD2-8ADE834167A0}"/>
              </c:ext>
            </c:extLst>
          </c:dPt>
          <c:dPt>
            <c:idx val="13"/>
            <c:bubble3D val="0"/>
            <c:spPr>
              <a:solidFill>
                <a:srgbClr val="CA7E7D"/>
              </a:solidFill>
              <a:ln w="25400">
                <a:noFill/>
              </a:ln>
            </c:spPr>
            <c:extLst>
              <c:ext xmlns:c16="http://schemas.microsoft.com/office/drawing/2014/chart" uri="{C3380CC4-5D6E-409C-BE32-E72D297353CC}">
                <c16:uniqueId val="{0000001B-20AC-4561-ACD2-8ADE834167A0}"/>
              </c:ext>
            </c:extLst>
          </c:dPt>
          <c:dPt>
            <c:idx val="14"/>
            <c:bubble3D val="0"/>
            <c:spPr>
              <a:solidFill>
                <a:srgbClr val="AEC683"/>
              </a:solidFill>
              <a:ln w="25400">
                <a:noFill/>
              </a:ln>
            </c:spPr>
            <c:extLst>
              <c:ext xmlns:c16="http://schemas.microsoft.com/office/drawing/2014/chart" uri="{C3380CC4-5D6E-409C-BE32-E72D297353CC}">
                <c16:uniqueId val="{0000001D-20AC-4561-ACD2-8ADE834167A0}"/>
              </c:ext>
            </c:extLst>
          </c:dPt>
          <c:dPt>
            <c:idx val="15"/>
            <c:bubble3D val="0"/>
            <c:spPr>
              <a:solidFill>
                <a:srgbClr val="9B89B3"/>
              </a:solidFill>
              <a:ln w="25400">
                <a:noFill/>
              </a:ln>
            </c:spPr>
            <c:extLst>
              <c:ext xmlns:c16="http://schemas.microsoft.com/office/drawing/2014/chart" uri="{C3380CC4-5D6E-409C-BE32-E72D297353CC}">
                <c16:uniqueId val="{0000001F-20AC-4561-ACD2-8ADE834167A0}"/>
              </c:ext>
            </c:extLst>
          </c:dPt>
          <c:dPt>
            <c:idx val="16"/>
            <c:bubble3D val="0"/>
            <c:spPr>
              <a:solidFill>
                <a:srgbClr val="7CBBCF"/>
              </a:solidFill>
              <a:ln w="25400">
                <a:noFill/>
              </a:ln>
            </c:spPr>
            <c:extLst>
              <c:ext xmlns:c16="http://schemas.microsoft.com/office/drawing/2014/chart" uri="{C3380CC4-5D6E-409C-BE32-E72D297353CC}">
                <c16:uniqueId val="{00000021-20AC-4561-ACD2-8ADE834167A0}"/>
              </c:ext>
            </c:extLst>
          </c:dPt>
          <c:dPt>
            <c:idx val="17"/>
            <c:bubble3D val="0"/>
            <c:spPr>
              <a:solidFill>
                <a:srgbClr val="F8AA79"/>
              </a:solidFill>
              <a:ln w="25400">
                <a:noFill/>
              </a:ln>
            </c:spPr>
            <c:extLst>
              <c:ext xmlns:c16="http://schemas.microsoft.com/office/drawing/2014/chart" uri="{C3380CC4-5D6E-409C-BE32-E72D297353CC}">
                <c16:uniqueId val="{00000023-20AC-4561-ACD2-8ADE834167A0}"/>
              </c:ext>
            </c:extLst>
          </c:dPt>
          <c:dPt>
            <c:idx val="18"/>
            <c:bubble3D val="0"/>
            <c:spPr>
              <a:solidFill>
                <a:srgbClr val="B6C3DC"/>
              </a:solidFill>
              <a:ln w="25400">
                <a:noFill/>
              </a:ln>
            </c:spPr>
            <c:extLst>
              <c:ext xmlns:c16="http://schemas.microsoft.com/office/drawing/2014/chart" uri="{C3380CC4-5D6E-409C-BE32-E72D297353CC}">
                <c16:uniqueId val="{00000025-20AC-4561-ACD2-8ADE834167A0}"/>
              </c:ext>
            </c:extLst>
          </c:dPt>
          <c:dPt>
            <c:idx val="19"/>
            <c:bubble3D val="0"/>
            <c:spPr>
              <a:solidFill>
                <a:srgbClr val="DDB6B5"/>
              </a:solidFill>
              <a:ln w="25400">
                <a:noFill/>
              </a:ln>
            </c:spPr>
            <c:extLst>
              <c:ext xmlns:c16="http://schemas.microsoft.com/office/drawing/2014/chart" uri="{C3380CC4-5D6E-409C-BE32-E72D297353CC}">
                <c16:uniqueId val="{00000027-20AC-4561-ACD2-8ADE834167A0}"/>
              </c:ext>
            </c:extLst>
          </c:dPt>
          <c:dPt>
            <c:idx val="20"/>
            <c:bubble3D val="0"/>
            <c:spPr>
              <a:solidFill>
                <a:srgbClr val="CDDBB8"/>
              </a:solidFill>
              <a:ln w="25400">
                <a:noFill/>
              </a:ln>
            </c:spPr>
            <c:extLst>
              <c:ext xmlns:c16="http://schemas.microsoft.com/office/drawing/2014/chart" uri="{C3380CC4-5D6E-409C-BE32-E72D297353CC}">
                <c16:uniqueId val="{00000029-20AC-4561-ACD2-8ADE834167A0}"/>
              </c:ext>
            </c:extLst>
          </c:dPt>
          <c:dPt>
            <c:idx val="21"/>
            <c:bubble3D val="0"/>
            <c:spPr>
              <a:solidFill>
                <a:srgbClr val="C3BAD0"/>
              </a:solidFill>
              <a:ln w="25400">
                <a:noFill/>
              </a:ln>
            </c:spPr>
            <c:extLst>
              <c:ext xmlns:c16="http://schemas.microsoft.com/office/drawing/2014/chart" uri="{C3380CC4-5D6E-409C-BE32-E72D297353CC}">
                <c16:uniqueId val="{0000002B-20AC-4561-ACD2-8ADE834167A0}"/>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22"/>
              <c:pt idx="0">
                <c:v>_x0001_0</c:v>
              </c:pt>
              <c:pt idx="1">
                <c:v>_x0001_2</c:v>
              </c:pt>
              <c:pt idx="2">
                <c:v>_x0008_Nenhuma </c:v>
              </c:pt>
              <c:pt idx="3">
                <c:v>_x0001_1</c:v>
              </c:pt>
              <c:pt idx="4">
                <c:v>_x0008_Nenhuma.</c:v>
              </c:pt>
              <c:pt idx="5">
                <c:v>_x0002_NA</c:v>
              </c:pt>
              <c:pt idx="6">
                <c:v>_x0006_NENHUM</c:v>
              </c:pt>
              <c:pt idx="7">
                <c:v>_x0004_NADA</c:v>
              </c:pt>
              <c:pt idx="8">
                <c:v>_x0008_176/2012</c:v>
              </c:pt>
              <c:pt idx="9">
                <c:v>_x001e_NÃO FORAM ENCAMINHADOS NENHUM.</c:v>
              </c:pt>
              <c:pt idx="10">
                <c:v>_x0008_129 2013</c:v>
              </c:pt>
              <c:pt idx="11">
                <c:v>_x0002_oo</c:v>
              </c:pt>
              <c:pt idx="12">
                <c:v>	6312/2012</c:v>
              </c:pt>
              <c:pt idx="13">
                <c:v>&amp;nenhuma, somento ao Tribunal de Contas</c:v>
              </c:pt>
              <c:pt idx="14">
                <c:v>_x0007_NENHUMA</c:v>
              </c:pt>
              <c:pt idx="15">
                <c:v>_x0008_976/2013</c:v>
              </c:pt>
              <c:pt idx="16">
                <c:v>_x0001_3</c:v>
              </c:pt>
              <c:pt idx="17">
                <c:v>Ao MP 03 Tomada de Contas. Estão sendo aguardados outros 08 processos que serão encaminhados ao TCE junto com o relatório de Controle Interno Bimestral.</c:v>
              </c:pt>
              <c:pt idx="18">
                <c:v>;Foram enviadas algumas, mas por meio do Executivo municipal</c:v>
              </c:pt>
              <c:pt idx="19">
                <c:v>_x0007_Nenhum.</c:v>
              </c:pt>
              <c:pt idx="20">
                <c:v>_x0008_460/2013</c:v>
              </c:pt>
              <c:pt idx="21">
                <c:v>_x000b_Total Geral</c:v>
              </c:pt>
            </c:strLit>
          </c:cat>
          <c:val>
            <c:numLit>
              <c:formatCode>General</c:formatCode>
              <c:ptCount val="22"/>
              <c:pt idx="0">
                <c:v>243</c:v>
              </c:pt>
              <c:pt idx="1">
                <c:v>6</c:v>
              </c:pt>
              <c:pt idx="2">
                <c:v>1</c:v>
              </c:pt>
              <c:pt idx="3">
                <c:v>10</c:v>
              </c:pt>
              <c:pt idx="4">
                <c:v>2</c:v>
              </c:pt>
              <c:pt idx="5">
                <c:v>4</c:v>
              </c:pt>
              <c:pt idx="6">
                <c:v>4</c:v>
              </c:pt>
              <c:pt idx="7">
                <c:v>1</c:v>
              </c:pt>
              <c:pt idx="8">
                <c:v>1</c:v>
              </c:pt>
              <c:pt idx="9">
                <c:v>1</c:v>
              </c:pt>
              <c:pt idx="10">
                <c:v>1</c:v>
              </c:pt>
              <c:pt idx="11">
                <c:v>1</c:v>
              </c:pt>
              <c:pt idx="12">
                <c:v>1</c:v>
              </c:pt>
              <c:pt idx="13">
                <c:v>1</c:v>
              </c:pt>
              <c:pt idx="14">
                <c:v>6</c:v>
              </c:pt>
              <c:pt idx="15">
                <c:v>1</c:v>
              </c:pt>
              <c:pt idx="16">
                <c:v>2</c:v>
              </c:pt>
              <c:pt idx="17">
                <c:v>1</c:v>
              </c:pt>
              <c:pt idx="18">
                <c:v>1</c:v>
              </c:pt>
              <c:pt idx="19">
                <c:v>1</c:v>
              </c:pt>
              <c:pt idx="20">
                <c:v>1</c:v>
              </c:pt>
              <c:pt idx="21">
                <c:v>290</c:v>
              </c:pt>
            </c:numLit>
          </c:val>
          <c:extLst>
            <c:ext xmlns:c16="http://schemas.microsoft.com/office/drawing/2014/chart" uri="{C3380CC4-5D6E-409C-BE32-E72D297353CC}">
              <c16:uniqueId val="{0000002C-20AC-4561-ACD2-8ADE834167A0}"/>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65807980969591895"/>
          <c:y val="8.2135433070866098E-3"/>
          <c:w val="0.98594884655811499"/>
          <c:h val="0.99589417322834595"/>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0"/>
          <c:order val="0"/>
          <c:tx>
            <c:strRef>
              <c:f>Barômetro!$J$4</c:f>
              <c:strCache>
                <c:ptCount val="1"/>
                <c:pt idx="0">
                  <c:v>BARÔMETRO</c:v>
                </c:pt>
              </c:strCache>
            </c:strRef>
          </c:tx>
          <c:spPr>
            <a:solidFill>
              <a:srgbClr val="FFFF00"/>
            </a:solidFill>
          </c:spPr>
          <c:dPt>
            <c:idx val="1"/>
            <c:bubble3D val="0"/>
            <c:spPr>
              <a:solidFill>
                <a:srgbClr val="FFC000"/>
              </a:solidFill>
            </c:spPr>
            <c:extLst>
              <c:ext xmlns:c16="http://schemas.microsoft.com/office/drawing/2014/chart" uri="{C3380CC4-5D6E-409C-BE32-E72D297353CC}">
                <c16:uniqueId val="{00000001-317F-B747-ABA8-9D4C99BFF3BD}"/>
              </c:ext>
            </c:extLst>
          </c:dPt>
          <c:dPt>
            <c:idx val="2"/>
            <c:bubble3D val="0"/>
            <c:spPr>
              <a:solidFill>
                <a:srgbClr val="FF0000"/>
              </a:solidFill>
            </c:spPr>
            <c:extLst>
              <c:ext xmlns:c16="http://schemas.microsoft.com/office/drawing/2014/chart" uri="{C3380CC4-5D6E-409C-BE32-E72D297353CC}">
                <c16:uniqueId val="{00000003-317F-B747-ABA8-9D4C99BFF3BD}"/>
              </c:ext>
            </c:extLst>
          </c:dPt>
          <c:dPt>
            <c:idx val="3"/>
            <c:bubble3D val="0"/>
            <c:spPr>
              <a:solidFill>
                <a:srgbClr val="C00000"/>
              </a:solidFill>
            </c:spPr>
            <c:extLst>
              <c:ext xmlns:c16="http://schemas.microsoft.com/office/drawing/2014/chart" uri="{C3380CC4-5D6E-409C-BE32-E72D297353CC}">
                <c16:uniqueId val="{00000005-317F-B747-ABA8-9D4C99BFF3BD}"/>
              </c:ext>
            </c:extLst>
          </c:dPt>
          <c:dPt>
            <c:idx val="4"/>
            <c:bubble3D val="0"/>
            <c:spPr>
              <a:solidFill>
                <a:srgbClr val="FF0000"/>
              </a:solidFill>
            </c:spPr>
            <c:extLst>
              <c:ext xmlns:c16="http://schemas.microsoft.com/office/drawing/2014/chart" uri="{C3380CC4-5D6E-409C-BE32-E72D297353CC}">
                <c16:uniqueId val="{00000007-317F-B747-ABA8-9D4C99BFF3BD}"/>
              </c:ext>
            </c:extLst>
          </c:dPt>
          <c:dPt>
            <c:idx val="5"/>
            <c:bubble3D val="0"/>
            <c:spPr>
              <a:solidFill>
                <a:srgbClr val="C00000"/>
              </a:solidFill>
            </c:spPr>
            <c:extLst>
              <c:ext xmlns:c16="http://schemas.microsoft.com/office/drawing/2014/chart" uri="{C3380CC4-5D6E-409C-BE32-E72D297353CC}">
                <c16:uniqueId val="{00000009-317F-B747-ABA8-9D4C99BFF3BD}"/>
              </c:ext>
            </c:extLst>
          </c:dPt>
          <c:dPt>
            <c:idx val="6"/>
            <c:bubble3D val="0"/>
            <c:extLst>
              <c:ext xmlns:c16="http://schemas.microsoft.com/office/drawing/2014/chart" uri="{C3380CC4-5D6E-409C-BE32-E72D297353CC}">
                <c16:uniqueId val="{0000000A-317F-B747-ABA8-9D4C99BFF3BD}"/>
              </c:ext>
            </c:extLst>
          </c:dPt>
          <c:dPt>
            <c:idx val="7"/>
            <c:bubble3D val="0"/>
            <c:extLst>
              <c:ext xmlns:c16="http://schemas.microsoft.com/office/drawing/2014/chart" uri="{C3380CC4-5D6E-409C-BE32-E72D297353CC}">
                <c16:uniqueId val="{0000000B-317F-B747-ABA8-9D4C99BFF3BD}"/>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0C-317F-B747-ABA8-9D4C99BFF3BD}"/>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REFERENTE A 2014, DENTRE AS AÇÕES DE CONTROLE ACIMA (PLANEJADAS OU NÃO), QUANTAS AUDITORIAS/FISCALIZAÇÕES (QUE ORIGINAM UM RELATÓRIO) FORAM REALIZADAS PELA UNIDADE DE CONTROLE INTERNO (UCI)?</a:t>
            </a:r>
            <a:r>
              <a:rPr lang="en-US" sz="1000" b="1"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REFERENTE A 2014, DENTRE AS AÇÕES DE CONTROLE ACIMA (PLANEJADAS OU NÃO), QUANTAS AUDITORIAS/FISCALIZAÇÕES (QUE ORIGINAM UM RELATÓRIO) FORAM REALIZADAS PELA UNIDADE DE CONTROLE INTERNO (UCI)? Total</c:v>
          </c:tx>
          <c:spPr>
            <a:solidFill>
              <a:srgbClr val="4F81BD"/>
            </a:solidFill>
            <a:ln w="25400">
              <a:noFill/>
            </a:ln>
          </c:spPr>
          <c:dPt>
            <c:idx val="0"/>
            <c:bubble3D val="0"/>
            <c:spPr>
              <a:solidFill>
                <a:srgbClr val="39608E"/>
              </a:solidFill>
              <a:ln w="25400">
                <a:noFill/>
              </a:ln>
            </c:spPr>
            <c:extLst>
              <c:ext xmlns:c16="http://schemas.microsoft.com/office/drawing/2014/chart" uri="{C3380CC4-5D6E-409C-BE32-E72D297353CC}">
                <c16:uniqueId val="{00000001-0527-45F6-A86F-B399746A8C1E}"/>
              </c:ext>
            </c:extLst>
          </c:dPt>
          <c:dPt>
            <c:idx val="1"/>
            <c:bubble3D val="0"/>
            <c:spPr>
              <a:solidFill>
                <a:srgbClr val="903A38"/>
              </a:solidFill>
              <a:ln w="25400">
                <a:noFill/>
              </a:ln>
            </c:spPr>
            <c:extLst>
              <c:ext xmlns:c16="http://schemas.microsoft.com/office/drawing/2014/chart" uri="{C3380CC4-5D6E-409C-BE32-E72D297353CC}">
                <c16:uniqueId val="{00000003-0527-45F6-A86F-B399746A8C1E}"/>
              </c:ext>
            </c:extLst>
          </c:dPt>
          <c:dPt>
            <c:idx val="2"/>
            <c:bubble3D val="0"/>
            <c:spPr>
              <a:solidFill>
                <a:srgbClr val="748C41"/>
              </a:solidFill>
              <a:ln w="25400">
                <a:noFill/>
              </a:ln>
            </c:spPr>
            <c:extLst>
              <c:ext xmlns:c16="http://schemas.microsoft.com/office/drawing/2014/chart" uri="{C3380CC4-5D6E-409C-BE32-E72D297353CC}">
                <c16:uniqueId val="{00000005-0527-45F6-A86F-B399746A8C1E}"/>
              </c:ext>
            </c:extLst>
          </c:dPt>
          <c:dPt>
            <c:idx val="3"/>
            <c:bubble3D val="0"/>
            <c:spPr>
              <a:solidFill>
                <a:srgbClr val="5F4979"/>
              </a:solidFill>
              <a:ln w="25400">
                <a:noFill/>
              </a:ln>
            </c:spPr>
            <c:extLst>
              <c:ext xmlns:c16="http://schemas.microsoft.com/office/drawing/2014/chart" uri="{C3380CC4-5D6E-409C-BE32-E72D297353CC}">
                <c16:uniqueId val="{00000007-0527-45F6-A86F-B399746A8C1E}"/>
              </c:ext>
            </c:extLst>
          </c:dPt>
          <c:dPt>
            <c:idx val="4"/>
            <c:bubble3D val="0"/>
            <c:spPr>
              <a:solidFill>
                <a:srgbClr val="368195"/>
              </a:solidFill>
              <a:ln w="25400">
                <a:noFill/>
              </a:ln>
            </c:spPr>
            <c:extLst>
              <c:ext xmlns:c16="http://schemas.microsoft.com/office/drawing/2014/chart" uri="{C3380CC4-5D6E-409C-BE32-E72D297353CC}">
                <c16:uniqueId val="{00000009-0527-45F6-A86F-B399746A8C1E}"/>
              </c:ext>
            </c:extLst>
          </c:dPt>
          <c:dPt>
            <c:idx val="5"/>
            <c:bubble3D val="0"/>
            <c:spPr>
              <a:solidFill>
                <a:srgbClr val="BA7032"/>
              </a:solidFill>
              <a:ln w="25400">
                <a:noFill/>
              </a:ln>
            </c:spPr>
            <c:extLst>
              <c:ext xmlns:c16="http://schemas.microsoft.com/office/drawing/2014/chart" uri="{C3380CC4-5D6E-409C-BE32-E72D297353CC}">
                <c16:uniqueId val="{0000000B-0527-45F6-A86F-B399746A8C1E}"/>
              </c:ext>
            </c:extLst>
          </c:dPt>
          <c:dPt>
            <c:idx val="6"/>
            <c:bubble3D val="0"/>
            <c:spPr>
              <a:solidFill>
                <a:srgbClr val="4572A7"/>
              </a:solidFill>
              <a:ln w="25400">
                <a:noFill/>
              </a:ln>
            </c:spPr>
            <c:extLst>
              <c:ext xmlns:c16="http://schemas.microsoft.com/office/drawing/2014/chart" uri="{C3380CC4-5D6E-409C-BE32-E72D297353CC}">
                <c16:uniqueId val="{0000000D-0527-45F6-A86F-B399746A8C1E}"/>
              </c:ext>
            </c:extLst>
          </c:dPt>
          <c:dPt>
            <c:idx val="7"/>
            <c:bubble3D val="0"/>
            <c:spPr>
              <a:solidFill>
                <a:srgbClr val="AA4643"/>
              </a:solidFill>
              <a:ln w="25400">
                <a:noFill/>
              </a:ln>
            </c:spPr>
            <c:extLst>
              <c:ext xmlns:c16="http://schemas.microsoft.com/office/drawing/2014/chart" uri="{C3380CC4-5D6E-409C-BE32-E72D297353CC}">
                <c16:uniqueId val="{0000000F-0527-45F6-A86F-B399746A8C1E}"/>
              </c:ext>
            </c:extLst>
          </c:dPt>
          <c:dPt>
            <c:idx val="8"/>
            <c:bubble3D val="0"/>
            <c:spPr>
              <a:solidFill>
                <a:srgbClr val="89A54E"/>
              </a:solidFill>
              <a:ln w="25400">
                <a:noFill/>
              </a:ln>
            </c:spPr>
            <c:extLst>
              <c:ext xmlns:c16="http://schemas.microsoft.com/office/drawing/2014/chart" uri="{C3380CC4-5D6E-409C-BE32-E72D297353CC}">
                <c16:uniqueId val="{00000011-0527-45F6-A86F-B399746A8C1E}"/>
              </c:ext>
            </c:extLst>
          </c:dPt>
          <c:dPt>
            <c:idx val="9"/>
            <c:bubble3D val="0"/>
            <c:spPr>
              <a:solidFill>
                <a:srgbClr val="71588F"/>
              </a:solidFill>
              <a:ln w="25400">
                <a:noFill/>
              </a:ln>
            </c:spPr>
            <c:extLst>
              <c:ext xmlns:c16="http://schemas.microsoft.com/office/drawing/2014/chart" uri="{C3380CC4-5D6E-409C-BE32-E72D297353CC}">
                <c16:uniqueId val="{00000013-0527-45F6-A86F-B399746A8C1E}"/>
              </c:ext>
            </c:extLst>
          </c:dPt>
          <c:dPt>
            <c:idx val="10"/>
            <c:bubble3D val="0"/>
            <c:spPr>
              <a:solidFill>
                <a:srgbClr val="4198AF"/>
              </a:solidFill>
              <a:ln w="25400">
                <a:noFill/>
              </a:ln>
            </c:spPr>
            <c:extLst>
              <c:ext xmlns:c16="http://schemas.microsoft.com/office/drawing/2014/chart" uri="{C3380CC4-5D6E-409C-BE32-E72D297353CC}">
                <c16:uniqueId val="{00000015-0527-45F6-A86F-B399746A8C1E}"/>
              </c:ext>
            </c:extLst>
          </c:dPt>
          <c:dPt>
            <c:idx val="11"/>
            <c:bubble3D val="0"/>
            <c:spPr>
              <a:solidFill>
                <a:srgbClr val="DB843D"/>
              </a:solidFill>
              <a:ln w="25400">
                <a:noFill/>
              </a:ln>
            </c:spPr>
            <c:extLst>
              <c:ext xmlns:c16="http://schemas.microsoft.com/office/drawing/2014/chart" uri="{C3380CC4-5D6E-409C-BE32-E72D297353CC}">
                <c16:uniqueId val="{00000017-0527-45F6-A86F-B399746A8C1E}"/>
              </c:ext>
            </c:extLst>
          </c:dPt>
          <c:dPt>
            <c:idx val="13"/>
            <c:bubble3D val="0"/>
            <c:spPr>
              <a:solidFill>
                <a:srgbClr val="C0504D"/>
              </a:solidFill>
              <a:ln w="25400">
                <a:noFill/>
              </a:ln>
            </c:spPr>
            <c:extLst>
              <c:ext xmlns:c16="http://schemas.microsoft.com/office/drawing/2014/chart" uri="{C3380CC4-5D6E-409C-BE32-E72D297353CC}">
                <c16:uniqueId val="{0000001A-0527-45F6-A86F-B399746A8C1E}"/>
              </c:ext>
            </c:extLst>
          </c:dPt>
          <c:dPt>
            <c:idx val="14"/>
            <c:bubble3D val="0"/>
            <c:spPr>
              <a:solidFill>
                <a:srgbClr val="9BBB59"/>
              </a:solidFill>
              <a:ln w="25400">
                <a:noFill/>
              </a:ln>
            </c:spPr>
            <c:extLst>
              <c:ext xmlns:c16="http://schemas.microsoft.com/office/drawing/2014/chart" uri="{C3380CC4-5D6E-409C-BE32-E72D297353CC}">
                <c16:uniqueId val="{0000001C-0527-45F6-A86F-B399746A8C1E}"/>
              </c:ext>
            </c:extLst>
          </c:dPt>
          <c:dPt>
            <c:idx val="15"/>
            <c:bubble3D val="0"/>
            <c:spPr>
              <a:solidFill>
                <a:srgbClr val="8064A2"/>
              </a:solidFill>
              <a:ln w="25400">
                <a:noFill/>
              </a:ln>
            </c:spPr>
            <c:extLst>
              <c:ext xmlns:c16="http://schemas.microsoft.com/office/drawing/2014/chart" uri="{C3380CC4-5D6E-409C-BE32-E72D297353CC}">
                <c16:uniqueId val="{0000001E-0527-45F6-A86F-B399746A8C1E}"/>
              </c:ext>
            </c:extLst>
          </c:dPt>
          <c:dPt>
            <c:idx val="16"/>
            <c:bubble3D val="0"/>
            <c:spPr>
              <a:solidFill>
                <a:srgbClr val="4BACC6"/>
              </a:solidFill>
              <a:ln w="25400">
                <a:noFill/>
              </a:ln>
            </c:spPr>
            <c:extLst>
              <c:ext xmlns:c16="http://schemas.microsoft.com/office/drawing/2014/chart" uri="{C3380CC4-5D6E-409C-BE32-E72D297353CC}">
                <c16:uniqueId val="{00000020-0527-45F6-A86F-B399746A8C1E}"/>
              </c:ext>
            </c:extLst>
          </c:dPt>
          <c:dPt>
            <c:idx val="17"/>
            <c:bubble3D val="0"/>
            <c:spPr>
              <a:solidFill>
                <a:srgbClr val="F79646"/>
              </a:solidFill>
              <a:ln w="25400">
                <a:noFill/>
              </a:ln>
            </c:spPr>
            <c:extLst>
              <c:ext xmlns:c16="http://schemas.microsoft.com/office/drawing/2014/chart" uri="{C3380CC4-5D6E-409C-BE32-E72D297353CC}">
                <c16:uniqueId val="{00000022-0527-45F6-A86F-B399746A8C1E}"/>
              </c:ext>
            </c:extLst>
          </c:dPt>
          <c:dPt>
            <c:idx val="18"/>
            <c:bubble3D val="0"/>
            <c:spPr>
              <a:solidFill>
                <a:srgbClr val="93A9CF"/>
              </a:solidFill>
              <a:ln w="25400">
                <a:noFill/>
              </a:ln>
            </c:spPr>
            <c:extLst>
              <c:ext xmlns:c16="http://schemas.microsoft.com/office/drawing/2014/chart" uri="{C3380CC4-5D6E-409C-BE32-E72D297353CC}">
                <c16:uniqueId val="{00000024-0527-45F6-A86F-B399746A8C1E}"/>
              </c:ext>
            </c:extLst>
          </c:dPt>
          <c:dPt>
            <c:idx val="19"/>
            <c:bubble3D val="0"/>
            <c:spPr>
              <a:solidFill>
                <a:srgbClr val="D19392"/>
              </a:solidFill>
              <a:ln w="25400">
                <a:noFill/>
              </a:ln>
            </c:spPr>
            <c:extLst>
              <c:ext xmlns:c16="http://schemas.microsoft.com/office/drawing/2014/chart" uri="{C3380CC4-5D6E-409C-BE32-E72D297353CC}">
                <c16:uniqueId val="{00000026-0527-45F6-A86F-B399746A8C1E}"/>
              </c:ext>
            </c:extLst>
          </c:dPt>
          <c:dPt>
            <c:idx val="20"/>
            <c:bubble3D val="0"/>
            <c:spPr>
              <a:solidFill>
                <a:srgbClr val="B9CD96"/>
              </a:solidFill>
              <a:ln w="25400">
                <a:noFill/>
              </a:ln>
            </c:spPr>
            <c:extLst>
              <c:ext xmlns:c16="http://schemas.microsoft.com/office/drawing/2014/chart" uri="{C3380CC4-5D6E-409C-BE32-E72D297353CC}">
                <c16:uniqueId val="{00000028-0527-45F6-A86F-B399746A8C1E}"/>
              </c:ext>
            </c:extLst>
          </c:dPt>
          <c:dPt>
            <c:idx val="21"/>
            <c:bubble3D val="0"/>
            <c:spPr>
              <a:solidFill>
                <a:srgbClr val="A99BBD"/>
              </a:solidFill>
              <a:ln w="25400">
                <a:noFill/>
              </a:ln>
            </c:spPr>
            <c:extLst>
              <c:ext xmlns:c16="http://schemas.microsoft.com/office/drawing/2014/chart" uri="{C3380CC4-5D6E-409C-BE32-E72D297353CC}">
                <c16:uniqueId val="{0000002A-0527-45F6-A86F-B399746A8C1E}"/>
              </c:ext>
            </c:extLst>
          </c:dPt>
          <c:dPt>
            <c:idx val="22"/>
            <c:bubble3D val="0"/>
            <c:spPr>
              <a:solidFill>
                <a:srgbClr val="91C3D5"/>
              </a:solidFill>
              <a:ln w="25400">
                <a:noFill/>
              </a:ln>
            </c:spPr>
            <c:extLst>
              <c:ext xmlns:c16="http://schemas.microsoft.com/office/drawing/2014/chart" uri="{C3380CC4-5D6E-409C-BE32-E72D297353CC}">
                <c16:uniqueId val="{0000002C-0527-45F6-A86F-B399746A8C1E}"/>
              </c:ext>
            </c:extLst>
          </c:dPt>
          <c:dPt>
            <c:idx val="23"/>
            <c:bubble3D val="0"/>
            <c:spPr>
              <a:solidFill>
                <a:srgbClr val="F9B590"/>
              </a:solidFill>
              <a:ln w="25400">
                <a:noFill/>
              </a:ln>
            </c:spPr>
            <c:extLst>
              <c:ext xmlns:c16="http://schemas.microsoft.com/office/drawing/2014/chart" uri="{C3380CC4-5D6E-409C-BE32-E72D297353CC}">
                <c16:uniqueId val="{0000002E-0527-45F6-A86F-B399746A8C1E}"/>
              </c:ext>
            </c:extLst>
          </c:dPt>
          <c:dPt>
            <c:idx val="24"/>
            <c:bubble3D val="0"/>
            <c:spPr>
              <a:solidFill>
                <a:srgbClr val="BCC8DF"/>
              </a:solidFill>
              <a:ln w="25400">
                <a:noFill/>
              </a:ln>
            </c:spPr>
            <c:extLst>
              <c:ext xmlns:c16="http://schemas.microsoft.com/office/drawing/2014/chart" uri="{C3380CC4-5D6E-409C-BE32-E72D297353CC}">
                <c16:uniqueId val="{00000030-0527-45F6-A86F-B399746A8C1E}"/>
              </c:ext>
            </c:extLst>
          </c:dPt>
          <c:dPt>
            <c:idx val="25"/>
            <c:bubble3D val="0"/>
            <c:spPr>
              <a:solidFill>
                <a:srgbClr val="E0BCBC"/>
              </a:solidFill>
              <a:ln w="25400">
                <a:noFill/>
              </a:ln>
            </c:spPr>
            <c:extLst>
              <c:ext xmlns:c16="http://schemas.microsoft.com/office/drawing/2014/chart" uri="{C3380CC4-5D6E-409C-BE32-E72D297353CC}">
                <c16:uniqueId val="{00000032-0527-45F6-A86F-B399746A8C1E}"/>
              </c:ext>
            </c:extLst>
          </c:dPt>
          <c:dPt>
            <c:idx val="26"/>
            <c:bubble3D val="0"/>
            <c:spPr>
              <a:solidFill>
                <a:srgbClr val="D1DEBE"/>
              </a:solidFill>
              <a:ln w="25400">
                <a:noFill/>
              </a:ln>
            </c:spPr>
            <c:extLst>
              <c:ext xmlns:c16="http://schemas.microsoft.com/office/drawing/2014/chart" uri="{C3380CC4-5D6E-409C-BE32-E72D297353CC}">
                <c16:uniqueId val="{00000034-0527-45F6-A86F-B399746A8C1E}"/>
              </c:ext>
            </c:extLst>
          </c:dPt>
          <c:dPt>
            <c:idx val="27"/>
            <c:bubble3D val="0"/>
            <c:spPr>
              <a:solidFill>
                <a:srgbClr val="C8C0D4"/>
              </a:solidFill>
              <a:ln w="25400">
                <a:noFill/>
              </a:ln>
            </c:spPr>
            <c:extLst>
              <c:ext xmlns:c16="http://schemas.microsoft.com/office/drawing/2014/chart" uri="{C3380CC4-5D6E-409C-BE32-E72D297353CC}">
                <c16:uniqueId val="{00000036-0527-45F6-A86F-B399746A8C1E}"/>
              </c:ext>
            </c:extLst>
          </c:dPt>
          <c:dPt>
            <c:idx val="28"/>
            <c:bubble3D val="0"/>
            <c:spPr>
              <a:solidFill>
                <a:srgbClr val="BBD7E3"/>
              </a:solidFill>
              <a:ln w="25400">
                <a:noFill/>
              </a:ln>
            </c:spPr>
            <c:extLst>
              <c:ext xmlns:c16="http://schemas.microsoft.com/office/drawing/2014/chart" uri="{C3380CC4-5D6E-409C-BE32-E72D297353CC}">
                <c16:uniqueId val="{00000038-0527-45F6-A86F-B399746A8C1E}"/>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29"/>
              <c:pt idx="0">
                <c:v>_x0001_0</c:v>
              </c:pt>
              <c:pt idx="1">
                <c:v>_x0001_1</c:v>
              </c:pt>
              <c:pt idx="2">
                <c:v>_x0001_2</c:v>
              </c:pt>
              <c:pt idx="3">
                <c:v>_x0001_3</c:v>
              </c:pt>
              <c:pt idx="4">
                <c:v>_x0001_4</c:v>
              </c:pt>
              <c:pt idx="5">
                <c:v>_x0001_5</c:v>
              </c:pt>
              <c:pt idx="6">
                <c:v>_x0001_6</c:v>
              </c:pt>
              <c:pt idx="7">
                <c:v>_x0001_7</c:v>
              </c:pt>
              <c:pt idx="8">
                <c:v>_x0001_8</c:v>
              </c:pt>
              <c:pt idx="9">
                <c:v>_x0001_9</c:v>
              </c:pt>
              <c:pt idx="10">
                <c:v>_x0002_10</c:v>
              </c:pt>
              <c:pt idx="11">
                <c:v>_x0002_12</c:v>
              </c:pt>
              <c:pt idx="12">
                <c:v>_x0002_13</c:v>
              </c:pt>
              <c:pt idx="13">
                <c:v>_x0002_15</c:v>
              </c:pt>
              <c:pt idx="14">
                <c:v>_x0002_18</c:v>
              </c:pt>
              <c:pt idx="15">
                <c:v>_x0002_28</c:v>
              </c:pt>
              <c:pt idx="16">
                <c:v>_x0002_40</c:v>
              </c:pt>
              <c:pt idx="17">
                <c:v>_x0002_42</c:v>
              </c:pt>
              <c:pt idx="18">
                <c:v>_x0002_47</c:v>
              </c:pt>
              <c:pt idx="19">
                <c:v>_x0002_67</c:v>
              </c:pt>
              <c:pt idx="20">
                <c:v>_x0003_103</c:v>
              </c:pt>
              <c:pt idx="21">
                <c:v>_x0003_140</c:v>
              </c:pt>
              <c:pt idx="22">
                <c:v>_x0003_253</c:v>
              </c:pt>
              <c:pt idx="23">
                <c:v>_x0003_295</c:v>
              </c:pt>
              <c:pt idx="24">
                <c:v>_x0003_355</c:v>
              </c:pt>
              <c:pt idx="25">
                <c:v>_x0003_388</c:v>
              </c:pt>
              <c:pt idx="26">
                <c:v>_x0004_1896</c:v>
              </c:pt>
              <c:pt idx="27">
                <c:v>_x0004_2500</c:v>
              </c:pt>
              <c:pt idx="28">
                <c:v>_x000b_Total Geral</c:v>
              </c:pt>
            </c:strLit>
          </c:cat>
          <c:val>
            <c:numLit>
              <c:formatCode>General</c:formatCode>
              <c:ptCount val="29"/>
              <c:pt idx="0">
                <c:v>148</c:v>
              </c:pt>
              <c:pt idx="1">
                <c:v>28</c:v>
              </c:pt>
              <c:pt idx="2">
                <c:v>36</c:v>
              </c:pt>
              <c:pt idx="3">
                <c:v>9</c:v>
              </c:pt>
              <c:pt idx="4">
                <c:v>9</c:v>
              </c:pt>
              <c:pt idx="5">
                <c:v>11</c:v>
              </c:pt>
              <c:pt idx="6">
                <c:v>18</c:v>
              </c:pt>
              <c:pt idx="7">
                <c:v>5</c:v>
              </c:pt>
              <c:pt idx="8">
                <c:v>1</c:v>
              </c:pt>
              <c:pt idx="9">
                <c:v>2</c:v>
              </c:pt>
              <c:pt idx="10">
                <c:v>3</c:v>
              </c:pt>
              <c:pt idx="11">
                <c:v>4</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290</c:v>
              </c:pt>
            </c:numLit>
          </c:val>
          <c:extLst>
            <c:ext xmlns:c16="http://schemas.microsoft.com/office/drawing/2014/chart" uri="{C3380CC4-5D6E-409C-BE32-E72D297353CC}">
              <c16:uniqueId val="{00000039-0527-45F6-A86F-B399746A8C1E}"/>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6924939467312301"/>
          <c:y val="0.184970872543371"/>
          <c:w val="0.98547215496368001"/>
          <c:h val="0.96917034760898801"/>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lang="en-US" sz="1000" b="0" i="0" u="none" strike="noStrike" baseline="0">
                <a:solidFill>
                  <a:srgbClr val="000000"/>
                </a:solidFill>
                <a:latin typeface="Calibri"/>
                <a:ea typeface="Calibri"/>
                <a:cs typeface="Calibri"/>
              </a:defRPr>
            </a:pPr>
            <a:r>
              <a:rPr lang="en-US" sz="1000" b="0" i="0" u="none" strike="noStrike" baseline="0">
                <a:solidFill>
                  <a:srgbClr val="000000"/>
                </a:solidFill>
                <a:latin typeface="Calibri"/>
                <a:ea typeface="Calibri"/>
                <a:cs typeface="Calibri"/>
              </a:rPr>
              <a:t>DENTRE AS AÇÕES DE CONTROLE ACIMA (PLANEJADAS OU NÃO), QUANTAS AUDITORIAS/FISCALIZAÇÕES (QUE ORIGINAM UM RELATÓRIO) JÁ FORAM OU ESTÃO SENDO REALIZADAS PELO CONTROLE INTERNO EM 2015?</a:t>
            </a:r>
            <a:r>
              <a:rPr lang="en-US" sz="1200" b="0" i="0" u="none" strike="noStrike" baseline="0">
                <a:solidFill>
                  <a:srgbClr val="000000"/>
                </a:solidFill>
                <a:latin typeface="Calibri"/>
                <a:ea typeface="Calibri"/>
                <a:cs typeface="Calibri"/>
              </a:rPr>
              <a:t> </a:t>
            </a:r>
          </a:p>
        </c:rich>
      </c:tx>
      <c:overlay val="0"/>
      <c:spPr>
        <a:noFill/>
        <a:ln w="25400">
          <a:noFill/>
        </a:ln>
      </c:spPr>
    </c:title>
    <c:autoTitleDeleted val="0"/>
    <c:plotArea>
      <c:layout/>
      <c:pieChart>
        <c:varyColors val="1"/>
        <c:ser>
          <c:idx val="0"/>
          <c:order val="0"/>
          <c:tx>
            <c:v>Contagem de DENTRE AS AÇÕES DE CONTROLE ACIMA (PLANEJADAS OU NÃO), QUANTAS AUDITORIAS/FISCALIZAÇÕES (QUE ORIGINAM UM RELATÓRIO) JÁ FORAM OU ESTÃO SENDO REALIZADAS PELO CONTROLE INTERNO EM 2015? Total</c:v>
          </c:tx>
          <c:spPr>
            <a:solidFill>
              <a:srgbClr val="4F81BD"/>
            </a:solidFill>
            <a:ln w="25400">
              <a:noFill/>
            </a:ln>
          </c:spPr>
          <c:dPt>
            <c:idx val="0"/>
            <c:bubble3D val="0"/>
            <c:spPr>
              <a:solidFill>
                <a:srgbClr val="39608E"/>
              </a:solidFill>
              <a:ln w="25400">
                <a:noFill/>
              </a:ln>
            </c:spPr>
            <c:extLst>
              <c:ext xmlns:c16="http://schemas.microsoft.com/office/drawing/2014/chart" uri="{C3380CC4-5D6E-409C-BE32-E72D297353CC}">
                <c16:uniqueId val="{00000001-A3F4-4228-BE4D-BBE477D62081}"/>
              </c:ext>
            </c:extLst>
          </c:dPt>
          <c:dPt>
            <c:idx val="1"/>
            <c:bubble3D val="0"/>
            <c:spPr>
              <a:solidFill>
                <a:srgbClr val="903A38"/>
              </a:solidFill>
              <a:ln w="25400">
                <a:noFill/>
              </a:ln>
            </c:spPr>
            <c:extLst>
              <c:ext xmlns:c16="http://schemas.microsoft.com/office/drawing/2014/chart" uri="{C3380CC4-5D6E-409C-BE32-E72D297353CC}">
                <c16:uniqueId val="{00000003-A3F4-4228-BE4D-BBE477D62081}"/>
              </c:ext>
            </c:extLst>
          </c:dPt>
          <c:dPt>
            <c:idx val="2"/>
            <c:bubble3D val="0"/>
            <c:spPr>
              <a:solidFill>
                <a:srgbClr val="748C41"/>
              </a:solidFill>
              <a:ln w="25400">
                <a:noFill/>
              </a:ln>
            </c:spPr>
            <c:extLst>
              <c:ext xmlns:c16="http://schemas.microsoft.com/office/drawing/2014/chart" uri="{C3380CC4-5D6E-409C-BE32-E72D297353CC}">
                <c16:uniqueId val="{00000005-A3F4-4228-BE4D-BBE477D62081}"/>
              </c:ext>
            </c:extLst>
          </c:dPt>
          <c:dPt>
            <c:idx val="3"/>
            <c:bubble3D val="0"/>
            <c:spPr>
              <a:solidFill>
                <a:srgbClr val="5F4979"/>
              </a:solidFill>
              <a:ln w="25400">
                <a:noFill/>
              </a:ln>
            </c:spPr>
            <c:extLst>
              <c:ext xmlns:c16="http://schemas.microsoft.com/office/drawing/2014/chart" uri="{C3380CC4-5D6E-409C-BE32-E72D297353CC}">
                <c16:uniqueId val="{00000007-A3F4-4228-BE4D-BBE477D62081}"/>
              </c:ext>
            </c:extLst>
          </c:dPt>
          <c:dPt>
            <c:idx val="4"/>
            <c:bubble3D val="0"/>
            <c:spPr>
              <a:solidFill>
                <a:srgbClr val="368195"/>
              </a:solidFill>
              <a:ln w="25400">
                <a:noFill/>
              </a:ln>
            </c:spPr>
            <c:extLst>
              <c:ext xmlns:c16="http://schemas.microsoft.com/office/drawing/2014/chart" uri="{C3380CC4-5D6E-409C-BE32-E72D297353CC}">
                <c16:uniqueId val="{00000009-A3F4-4228-BE4D-BBE477D62081}"/>
              </c:ext>
            </c:extLst>
          </c:dPt>
          <c:dPt>
            <c:idx val="5"/>
            <c:bubble3D val="0"/>
            <c:spPr>
              <a:solidFill>
                <a:srgbClr val="BA7032"/>
              </a:solidFill>
              <a:ln w="25400">
                <a:noFill/>
              </a:ln>
            </c:spPr>
            <c:extLst>
              <c:ext xmlns:c16="http://schemas.microsoft.com/office/drawing/2014/chart" uri="{C3380CC4-5D6E-409C-BE32-E72D297353CC}">
                <c16:uniqueId val="{0000000B-A3F4-4228-BE4D-BBE477D62081}"/>
              </c:ext>
            </c:extLst>
          </c:dPt>
          <c:dPt>
            <c:idx val="6"/>
            <c:bubble3D val="0"/>
            <c:spPr>
              <a:solidFill>
                <a:srgbClr val="4572A7"/>
              </a:solidFill>
              <a:ln w="25400">
                <a:noFill/>
              </a:ln>
            </c:spPr>
            <c:extLst>
              <c:ext xmlns:c16="http://schemas.microsoft.com/office/drawing/2014/chart" uri="{C3380CC4-5D6E-409C-BE32-E72D297353CC}">
                <c16:uniqueId val="{0000000D-A3F4-4228-BE4D-BBE477D62081}"/>
              </c:ext>
            </c:extLst>
          </c:dPt>
          <c:dPt>
            <c:idx val="7"/>
            <c:bubble3D val="0"/>
            <c:spPr>
              <a:solidFill>
                <a:srgbClr val="AA4643"/>
              </a:solidFill>
              <a:ln w="25400">
                <a:noFill/>
              </a:ln>
            </c:spPr>
            <c:extLst>
              <c:ext xmlns:c16="http://schemas.microsoft.com/office/drawing/2014/chart" uri="{C3380CC4-5D6E-409C-BE32-E72D297353CC}">
                <c16:uniqueId val="{0000000F-A3F4-4228-BE4D-BBE477D62081}"/>
              </c:ext>
            </c:extLst>
          </c:dPt>
          <c:dPt>
            <c:idx val="8"/>
            <c:bubble3D val="0"/>
            <c:spPr>
              <a:solidFill>
                <a:srgbClr val="89A54E"/>
              </a:solidFill>
              <a:ln w="25400">
                <a:noFill/>
              </a:ln>
            </c:spPr>
            <c:extLst>
              <c:ext xmlns:c16="http://schemas.microsoft.com/office/drawing/2014/chart" uri="{C3380CC4-5D6E-409C-BE32-E72D297353CC}">
                <c16:uniqueId val="{00000011-A3F4-4228-BE4D-BBE477D62081}"/>
              </c:ext>
            </c:extLst>
          </c:dPt>
          <c:dPt>
            <c:idx val="9"/>
            <c:bubble3D val="0"/>
            <c:spPr>
              <a:solidFill>
                <a:srgbClr val="71588F"/>
              </a:solidFill>
              <a:ln w="25400">
                <a:noFill/>
              </a:ln>
            </c:spPr>
            <c:extLst>
              <c:ext xmlns:c16="http://schemas.microsoft.com/office/drawing/2014/chart" uri="{C3380CC4-5D6E-409C-BE32-E72D297353CC}">
                <c16:uniqueId val="{00000013-A3F4-4228-BE4D-BBE477D62081}"/>
              </c:ext>
            </c:extLst>
          </c:dPt>
          <c:dPt>
            <c:idx val="10"/>
            <c:bubble3D val="0"/>
            <c:spPr>
              <a:solidFill>
                <a:srgbClr val="4198AF"/>
              </a:solidFill>
              <a:ln w="25400">
                <a:noFill/>
              </a:ln>
            </c:spPr>
            <c:extLst>
              <c:ext xmlns:c16="http://schemas.microsoft.com/office/drawing/2014/chart" uri="{C3380CC4-5D6E-409C-BE32-E72D297353CC}">
                <c16:uniqueId val="{00000015-A3F4-4228-BE4D-BBE477D62081}"/>
              </c:ext>
            </c:extLst>
          </c:dPt>
          <c:dPt>
            <c:idx val="11"/>
            <c:bubble3D val="0"/>
            <c:spPr>
              <a:solidFill>
                <a:srgbClr val="DB843D"/>
              </a:solidFill>
              <a:ln w="25400">
                <a:noFill/>
              </a:ln>
            </c:spPr>
            <c:extLst>
              <c:ext xmlns:c16="http://schemas.microsoft.com/office/drawing/2014/chart" uri="{C3380CC4-5D6E-409C-BE32-E72D297353CC}">
                <c16:uniqueId val="{00000017-A3F4-4228-BE4D-BBE477D62081}"/>
              </c:ext>
            </c:extLst>
          </c:dPt>
          <c:dPt>
            <c:idx val="13"/>
            <c:bubble3D val="0"/>
            <c:spPr>
              <a:solidFill>
                <a:srgbClr val="C0504D"/>
              </a:solidFill>
              <a:ln w="25400">
                <a:noFill/>
              </a:ln>
            </c:spPr>
            <c:extLst>
              <c:ext xmlns:c16="http://schemas.microsoft.com/office/drawing/2014/chart" uri="{C3380CC4-5D6E-409C-BE32-E72D297353CC}">
                <c16:uniqueId val="{0000001A-A3F4-4228-BE4D-BBE477D62081}"/>
              </c:ext>
            </c:extLst>
          </c:dPt>
          <c:dPt>
            <c:idx val="14"/>
            <c:bubble3D val="0"/>
            <c:spPr>
              <a:solidFill>
                <a:srgbClr val="9BBB59"/>
              </a:solidFill>
              <a:ln w="25400">
                <a:noFill/>
              </a:ln>
            </c:spPr>
            <c:extLst>
              <c:ext xmlns:c16="http://schemas.microsoft.com/office/drawing/2014/chart" uri="{C3380CC4-5D6E-409C-BE32-E72D297353CC}">
                <c16:uniqueId val="{0000001C-A3F4-4228-BE4D-BBE477D62081}"/>
              </c:ext>
            </c:extLst>
          </c:dPt>
          <c:dPt>
            <c:idx val="15"/>
            <c:bubble3D val="0"/>
            <c:spPr>
              <a:solidFill>
                <a:srgbClr val="8064A2"/>
              </a:solidFill>
              <a:ln w="25400">
                <a:noFill/>
              </a:ln>
            </c:spPr>
            <c:extLst>
              <c:ext xmlns:c16="http://schemas.microsoft.com/office/drawing/2014/chart" uri="{C3380CC4-5D6E-409C-BE32-E72D297353CC}">
                <c16:uniqueId val="{0000001E-A3F4-4228-BE4D-BBE477D62081}"/>
              </c:ext>
            </c:extLst>
          </c:dPt>
          <c:dPt>
            <c:idx val="16"/>
            <c:bubble3D val="0"/>
            <c:spPr>
              <a:solidFill>
                <a:srgbClr val="4BACC6"/>
              </a:solidFill>
              <a:ln w="25400">
                <a:noFill/>
              </a:ln>
            </c:spPr>
            <c:extLst>
              <c:ext xmlns:c16="http://schemas.microsoft.com/office/drawing/2014/chart" uri="{C3380CC4-5D6E-409C-BE32-E72D297353CC}">
                <c16:uniqueId val="{00000020-A3F4-4228-BE4D-BBE477D62081}"/>
              </c:ext>
            </c:extLst>
          </c:dPt>
          <c:dPt>
            <c:idx val="17"/>
            <c:bubble3D val="0"/>
            <c:spPr>
              <a:solidFill>
                <a:srgbClr val="F79646"/>
              </a:solidFill>
              <a:ln w="25400">
                <a:noFill/>
              </a:ln>
            </c:spPr>
            <c:extLst>
              <c:ext xmlns:c16="http://schemas.microsoft.com/office/drawing/2014/chart" uri="{C3380CC4-5D6E-409C-BE32-E72D297353CC}">
                <c16:uniqueId val="{00000022-A3F4-4228-BE4D-BBE477D62081}"/>
              </c:ext>
            </c:extLst>
          </c:dPt>
          <c:dPt>
            <c:idx val="18"/>
            <c:bubble3D val="0"/>
            <c:spPr>
              <a:solidFill>
                <a:srgbClr val="93A9CF"/>
              </a:solidFill>
              <a:ln w="25400">
                <a:noFill/>
              </a:ln>
            </c:spPr>
            <c:extLst>
              <c:ext xmlns:c16="http://schemas.microsoft.com/office/drawing/2014/chart" uri="{C3380CC4-5D6E-409C-BE32-E72D297353CC}">
                <c16:uniqueId val="{00000024-A3F4-4228-BE4D-BBE477D62081}"/>
              </c:ext>
            </c:extLst>
          </c:dPt>
          <c:dPt>
            <c:idx val="19"/>
            <c:bubble3D val="0"/>
            <c:spPr>
              <a:solidFill>
                <a:srgbClr val="D19392"/>
              </a:solidFill>
              <a:ln w="25400">
                <a:noFill/>
              </a:ln>
            </c:spPr>
            <c:extLst>
              <c:ext xmlns:c16="http://schemas.microsoft.com/office/drawing/2014/chart" uri="{C3380CC4-5D6E-409C-BE32-E72D297353CC}">
                <c16:uniqueId val="{00000026-A3F4-4228-BE4D-BBE477D62081}"/>
              </c:ext>
            </c:extLst>
          </c:dPt>
          <c:dPt>
            <c:idx val="20"/>
            <c:bubble3D val="0"/>
            <c:spPr>
              <a:solidFill>
                <a:srgbClr val="B9CD96"/>
              </a:solidFill>
              <a:ln w="25400">
                <a:noFill/>
              </a:ln>
            </c:spPr>
            <c:extLst>
              <c:ext xmlns:c16="http://schemas.microsoft.com/office/drawing/2014/chart" uri="{C3380CC4-5D6E-409C-BE32-E72D297353CC}">
                <c16:uniqueId val="{00000028-A3F4-4228-BE4D-BBE477D62081}"/>
              </c:ext>
            </c:extLst>
          </c:dPt>
          <c:dPt>
            <c:idx val="21"/>
            <c:bubble3D val="0"/>
            <c:spPr>
              <a:solidFill>
                <a:srgbClr val="A99BBD"/>
              </a:solidFill>
              <a:ln w="25400">
                <a:noFill/>
              </a:ln>
            </c:spPr>
            <c:extLst>
              <c:ext xmlns:c16="http://schemas.microsoft.com/office/drawing/2014/chart" uri="{C3380CC4-5D6E-409C-BE32-E72D297353CC}">
                <c16:uniqueId val="{0000002A-A3F4-4228-BE4D-BBE477D62081}"/>
              </c:ext>
            </c:extLst>
          </c:dPt>
          <c:dPt>
            <c:idx val="22"/>
            <c:bubble3D val="0"/>
            <c:spPr>
              <a:solidFill>
                <a:srgbClr val="91C3D5"/>
              </a:solidFill>
              <a:ln w="25400">
                <a:noFill/>
              </a:ln>
            </c:spPr>
            <c:extLst>
              <c:ext xmlns:c16="http://schemas.microsoft.com/office/drawing/2014/chart" uri="{C3380CC4-5D6E-409C-BE32-E72D297353CC}">
                <c16:uniqueId val="{0000002C-A3F4-4228-BE4D-BBE477D62081}"/>
              </c:ext>
            </c:extLst>
          </c:dPt>
          <c:dPt>
            <c:idx val="23"/>
            <c:bubble3D val="0"/>
            <c:spPr>
              <a:solidFill>
                <a:srgbClr val="F9B590"/>
              </a:solidFill>
              <a:ln w="25400">
                <a:noFill/>
              </a:ln>
            </c:spPr>
            <c:extLst>
              <c:ext xmlns:c16="http://schemas.microsoft.com/office/drawing/2014/chart" uri="{C3380CC4-5D6E-409C-BE32-E72D297353CC}">
                <c16:uniqueId val="{0000002E-A3F4-4228-BE4D-BBE477D62081}"/>
              </c:ext>
            </c:extLst>
          </c:dPt>
          <c:dPt>
            <c:idx val="24"/>
            <c:bubble3D val="0"/>
            <c:spPr>
              <a:solidFill>
                <a:srgbClr val="BCC8DF"/>
              </a:solidFill>
              <a:ln w="25400">
                <a:noFill/>
              </a:ln>
            </c:spPr>
            <c:extLst>
              <c:ext xmlns:c16="http://schemas.microsoft.com/office/drawing/2014/chart" uri="{C3380CC4-5D6E-409C-BE32-E72D297353CC}">
                <c16:uniqueId val="{00000030-A3F4-4228-BE4D-BBE477D62081}"/>
              </c:ext>
            </c:extLst>
          </c:dPt>
          <c:dPt>
            <c:idx val="25"/>
            <c:bubble3D val="0"/>
            <c:spPr>
              <a:solidFill>
                <a:srgbClr val="E0BCBC"/>
              </a:solidFill>
              <a:ln w="25400">
                <a:noFill/>
              </a:ln>
            </c:spPr>
            <c:extLst>
              <c:ext xmlns:c16="http://schemas.microsoft.com/office/drawing/2014/chart" uri="{C3380CC4-5D6E-409C-BE32-E72D297353CC}">
                <c16:uniqueId val="{00000032-A3F4-4228-BE4D-BBE477D62081}"/>
              </c:ext>
            </c:extLst>
          </c:dPt>
          <c:dPt>
            <c:idx val="26"/>
            <c:bubble3D val="0"/>
            <c:spPr>
              <a:solidFill>
                <a:srgbClr val="D1DEBE"/>
              </a:solidFill>
              <a:ln w="25400">
                <a:noFill/>
              </a:ln>
            </c:spPr>
            <c:extLst>
              <c:ext xmlns:c16="http://schemas.microsoft.com/office/drawing/2014/chart" uri="{C3380CC4-5D6E-409C-BE32-E72D297353CC}">
                <c16:uniqueId val="{00000034-A3F4-4228-BE4D-BBE477D62081}"/>
              </c:ext>
            </c:extLst>
          </c:dPt>
          <c:dLbls>
            <c:spPr>
              <a:noFill/>
              <a:ln w="25400">
                <a:noFill/>
              </a:ln>
            </c:spPr>
            <c:txPr>
              <a:bodyPr/>
              <a:lstStyle/>
              <a:p>
                <a:pPr>
                  <a:defRPr lang="en-US"/>
                </a:pPr>
                <a:endParaRPr lang="pt-BR"/>
              </a:p>
            </c:txPr>
            <c:dLblPos val="outEnd"/>
            <c:showLegendKey val="0"/>
            <c:showVal val="0"/>
            <c:showCatName val="0"/>
            <c:showSerName val="0"/>
            <c:showPercent val="1"/>
            <c:showBubbleSize val="0"/>
            <c:showLeaderLines val="1"/>
            <c:extLst>
              <c:ext xmlns:c15="http://schemas.microsoft.com/office/drawing/2012/chart" uri="{CE6537A1-D6FC-4f65-9D91-7224C49458BB}"/>
            </c:extLst>
          </c:dLbls>
          <c:cat>
            <c:strLit>
              <c:ptCount val="27"/>
              <c:pt idx="0">
                <c:v>_x0001_0</c:v>
              </c:pt>
              <c:pt idx="1">
                <c:v>_x0001_1</c:v>
              </c:pt>
              <c:pt idx="2">
                <c:v>_x0001_2</c:v>
              </c:pt>
              <c:pt idx="3">
                <c:v>_x0001_3</c:v>
              </c:pt>
              <c:pt idx="4">
                <c:v>_x0001_4</c:v>
              </c:pt>
              <c:pt idx="5">
                <c:v>_x0001_5</c:v>
              </c:pt>
              <c:pt idx="6">
                <c:v>_x0001_6</c:v>
              </c:pt>
              <c:pt idx="7">
                <c:v>_x0001_7</c:v>
              </c:pt>
              <c:pt idx="8">
                <c:v>_x0001_8</c:v>
              </c:pt>
              <c:pt idx="9">
                <c:v>_x0002_10</c:v>
              </c:pt>
              <c:pt idx="10">
                <c:v>_x0002_11</c:v>
              </c:pt>
              <c:pt idx="11">
                <c:v>_x0002_12</c:v>
              </c:pt>
              <c:pt idx="12">
                <c:v>_x0002_14</c:v>
              </c:pt>
              <c:pt idx="13">
                <c:v>_x0002_15</c:v>
              </c:pt>
              <c:pt idx="14">
                <c:v>_x0002_20</c:v>
              </c:pt>
              <c:pt idx="15">
                <c:v>_x0002_25</c:v>
              </c:pt>
              <c:pt idx="16">
                <c:v>_x0002_33</c:v>
              </c:pt>
              <c:pt idx="17">
                <c:v>_x0002_35</c:v>
              </c:pt>
              <c:pt idx="18">
                <c:v>_x0002_70</c:v>
              </c:pt>
              <c:pt idx="19">
                <c:v>_x0003_126</c:v>
              </c:pt>
              <c:pt idx="20">
                <c:v>_x0003_140</c:v>
              </c:pt>
              <c:pt idx="21">
                <c:v>_x0003_215</c:v>
              </c:pt>
              <c:pt idx="22">
                <c:v>_x0003_268</c:v>
              </c:pt>
              <c:pt idx="23">
                <c:v>_x0003_602</c:v>
              </c:pt>
              <c:pt idx="24">
                <c:v>_x0003_974</c:v>
              </c:pt>
              <c:pt idx="25">
                <c:v>_x0004_2000</c:v>
              </c:pt>
              <c:pt idx="26">
                <c:v>_x000b_Total Geral</c:v>
              </c:pt>
            </c:strLit>
          </c:cat>
          <c:val>
            <c:numLit>
              <c:formatCode>General</c:formatCode>
              <c:ptCount val="27"/>
              <c:pt idx="0">
                <c:v>122</c:v>
              </c:pt>
              <c:pt idx="1">
                <c:v>49</c:v>
              </c:pt>
              <c:pt idx="2">
                <c:v>38</c:v>
              </c:pt>
              <c:pt idx="3">
                <c:v>34</c:v>
              </c:pt>
              <c:pt idx="4">
                <c:v>6</c:v>
              </c:pt>
              <c:pt idx="5">
                <c:v>9</c:v>
              </c:pt>
              <c:pt idx="6">
                <c:v>6</c:v>
              </c:pt>
              <c:pt idx="7">
                <c:v>2</c:v>
              </c:pt>
              <c:pt idx="8">
                <c:v>3</c:v>
              </c:pt>
              <c:pt idx="9">
                <c:v>5</c:v>
              </c:pt>
              <c:pt idx="10">
                <c:v>1</c:v>
              </c:pt>
              <c:pt idx="11">
                <c:v>1</c:v>
              </c:pt>
              <c:pt idx="12">
                <c:v>1</c:v>
              </c:pt>
              <c:pt idx="13">
                <c:v>1</c:v>
              </c:pt>
              <c:pt idx="14">
                <c:v>1</c:v>
              </c:pt>
              <c:pt idx="15">
                <c:v>2</c:v>
              </c:pt>
              <c:pt idx="16">
                <c:v>1</c:v>
              </c:pt>
              <c:pt idx="17">
                <c:v>1</c:v>
              </c:pt>
              <c:pt idx="18">
                <c:v>1</c:v>
              </c:pt>
              <c:pt idx="19">
                <c:v>1</c:v>
              </c:pt>
              <c:pt idx="20">
                <c:v>1</c:v>
              </c:pt>
              <c:pt idx="21">
                <c:v>1</c:v>
              </c:pt>
              <c:pt idx="22">
                <c:v>1</c:v>
              </c:pt>
              <c:pt idx="23">
                <c:v>1</c:v>
              </c:pt>
              <c:pt idx="24">
                <c:v>1</c:v>
              </c:pt>
              <c:pt idx="25">
                <c:v>1</c:v>
              </c:pt>
              <c:pt idx="26">
                <c:v>291</c:v>
              </c:pt>
            </c:numLit>
          </c:val>
          <c:extLst>
            <c:ext xmlns:c16="http://schemas.microsoft.com/office/drawing/2014/chart" uri="{C3380CC4-5D6E-409C-BE32-E72D297353CC}">
              <c16:uniqueId val="{00000035-A3F4-4228-BE4D-BBE477D62081}"/>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wMode val="edge"/>
          <c:hMode val="edge"/>
          <c:x val="0.86893146548429001"/>
          <c:y val="0.18800028374831501"/>
          <c:w val="0.985436319853222"/>
          <c:h val="0.94600092218202403"/>
        </c:manualLayout>
      </c:layout>
      <c:overlay val="0"/>
      <c:spPr>
        <a:noFill/>
        <a:ln w="25400">
          <a:noFill/>
        </a:ln>
      </c:spPr>
      <c:txPr>
        <a:bodyPr/>
        <a:lstStyle/>
        <a:p>
          <a:pPr>
            <a:defRPr lang="en-US" sz="800"/>
          </a:pPr>
          <a:endParaRPr lang="pt-BR"/>
        </a:p>
      </c:txPr>
    </c:legend>
    <c:plotVisOnly val="1"/>
    <c:dispBlanksAs val="zero"/>
    <c:showDLblsOverMax val="0"/>
  </c:chart>
  <c:spPr>
    <a:solidFill>
      <a:srgbClr val="FFFFFF"/>
    </a:solidFill>
    <a:ln w="3175">
      <a:solidFill>
        <a:srgbClr val="808080"/>
      </a:solidFill>
      <a:prstDash val="solid"/>
    </a:ln>
  </c:spPr>
  <c:printSettings>
    <c:headerFooter/>
    <c:pageMargins b="0.78740157499999996" l="0.511811024" r="0.511811024" t="0.78740157499999996" header="0.31496062000000002" footer="0.3149606200000000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1"/>
          <c:order val="1"/>
          <c:tx>
            <c:strRef>
              <c:f>Barômetro!$M$4</c:f>
              <c:strCache>
                <c:ptCount val="1"/>
                <c:pt idx="0">
                  <c:v>PONTEIRO</c:v>
                </c:pt>
              </c:strCache>
            </c:strRef>
          </c:tx>
          <c:spPr>
            <a:noFill/>
            <a:ln>
              <a:noFill/>
            </a:ln>
            <a:effectLst/>
          </c:spPr>
          <c:dPt>
            <c:idx val="0"/>
            <c:bubble3D val="0"/>
            <c:extLst>
              <c:ext xmlns:c16="http://schemas.microsoft.com/office/drawing/2014/chart" uri="{C3380CC4-5D6E-409C-BE32-E72D297353CC}">
                <c16:uniqueId val="{00000000-0298-DC4B-9965-D123DD6ECE3F}"/>
              </c:ext>
            </c:extLst>
          </c:dPt>
          <c:dPt>
            <c:idx val="1"/>
            <c:bubble3D val="0"/>
            <c:spPr>
              <a:solidFill>
                <a:schemeClr val="tx1"/>
              </a:solidFill>
              <a:ln w="76200" cmpd="sng">
                <a:solidFill>
                  <a:schemeClr val="tx1"/>
                </a:solidFill>
              </a:ln>
              <a:effectLst/>
            </c:spPr>
            <c:extLst>
              <c:ext xmlns:c16="http://schemas.microsoft.com/office/drawing/2014/chart" uri="{C3380CC4-5D6E-409C-BE32-E72D297353CC}">
                <c16:uniqueId val="{00000002-0298-DC4B-9965-D123DD6ECE3F}"/>
              </c:ext>
            </c:extLst>
          </c:dPt>
          <c:dLbls>
            <c:dLbl>
              <c:idx val="1"/>
              <c:layout>
                <c:manualLayout>
                  <c:x val="-1.6569704012902E-2"/>
                  <c:y val="-1.7258524428217799E-2"/>
                </c:manualLayout>
              </c:layout>
              <c:tx>
                <c:strRef>
                  <c:f>Barômetro!$N$25</c:f>
                  <c:strCache>
                    <c:ptCount val="1"/>
                    <c:pt idx="0">
                      <c:v>0,210</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{8F7B6E0A-3221-544E-A73A-B83823C5A278}</c15:txfldGUID>
                      <c15:f>Barômetro!$N$25</c15:f>
                      <c15:dlblFieldTableCache>
                        <c:ptCount val="1"/>
                        <c:pt idx="0">
                          <c:v>0,210</c:v>
                        </c:pt>
                      </c15:dlblFieldTableCache>
                    </c15:dlblFTEntry>
                  </c15:dlblFieldTable>
                  <c15:showDataLabelsRange val="0"/>
                </c:ext>
                <c:ext xmlns:c16="http://schemas.microsoft.com/office/drawing/2014/chart" uri="{C3380CC4-5D6E-409C-BE32-E72D297353CC}">
                  <c16:uniqueId val="{00000002-0298-DC4B-9965-D123DD6ECE3F}"/>
                </c:ext>
              </c:extLst>
            </c:dLbl>
            <c:spPr>
              <a:noFill/>
              <a:ln>
                <a:noFill/>
              </a:ln>
              <a:effectLst/>
            </c:spPr>
            <c:txPr>
              <a:bodyPr/>
              <a:lstStyle/>
              <a:p>
                <a:pPr>
                  <a:defRPr sz="1400" b="1">
                    <a:latin typeface="Times New Roman"/>
                    <a:cs typeface="Times New Roman"/>
                  </a:defRPr>
                </a:pPr>
                <a:endParaRPr lang="pt-BR"/>
              </a:p>
            </c:txPr>
            <c:showLegendKey val="0"/>
            <c:showVal val="0"/>
            <c:showCatName val="0"/>
            <c:showSerName val="0"/>
            <c:showPercent val="0"/>
            <c:showBubbleSize val="0"/>
            <c:extLst>
              <c:ext xmlns:c15="http://schemas.microsoft.com/office/drawing/2012/chart" uri="{CE6537A1-D6FC-4f65-9D91-7224C49458BB}"/>
            </c:extLst>
          </c:dLbls>
          <c:val>
            <c:numRef>
              <c:f>Barômetro!$N$25:$N$27</c:f>
              <c:numCache>
                <c:formatCode>0.000</c:formatCode>
                <c:ptCount val="3"/>
                <c:pt idx="0">
                  <c:v>0.21</c:v>
                </c:pt>
                <c:pt idx="1">
                  <c:v>5.0000000000000001E-4</c:v>
                </c:pt>
                <c:pt idx="2" formatCode="0.0">
                  <c:v>0.78950000000000009</c:v>
                </c:pt>
              </c:numCache>
            </c:numRef>
          </c:val>
          <c:extLst>
            <c:ext xmlns:c16="http://schemas.microsoft.com/office/drawing/2014/chart" uri="{C3380CC4-5D6E-409C-BE32-E72D297353CC}">
              <c16:uniqueId val="{00000003-0298-DC4B-9965-D123DD6ECE3F}"/>
            </c:ext>
          </c:extLst>
        </c:ser>
        <c:ser>
          <c:idx val="0"/>
          <c:order val="0"/>
          <c:tx>
            <c:strRef>
              <c:f>Barômetro!$J$4</c:f>
              <c:strCache>
                <c:ptCount val="1"/>
                <c:pt idx="0">
                  <c:v>BARÔMETRO</c:v>
                </c:pt>
              </c:strCache>
            </c:strRef>
          </c:tx>
          <c:spPr>
            <a:ln>
              <a:noFill/>
            </a:ln>
            <a:effectLst/>
          </c:spPr>
          <c:dPt>
            <c:idx val="2"/>
            <c:bubble3D val="0"/>
            <c:spPr>
              <a:solidFill>
                <a:srgbClr val="008000"/>
              </a:solidFill>
              <a:ln>
                <a:noFill/>
              </a:ln>
              <a:effectLst/>
            </c:spPr>
            <c:extLst>
              <c:ext xmlns:c16="http://schemas.microsoft.com/office/drawing/2014/chart" uri="{C3380CC4-5D6E-409C-BE32-E72D297353CC}">
                <c16:uniqueId val="{00000005-0298-DC4B-9965-D123DD6ECE3F}"/>
              </c:ext>
            </c:extLst>
          </c:dPt>
          <c:dPt>
            <c:idx val="3"/>
            <c:bubble3D val="0"/>
            <c:spPr>
              <a:solidFill>
                <a:srgbClr val="FFFF00"/>
              </a:solidFill>
              <a:ln>
                <a:noFill/>
              </a:ln>
              <a:effectLst/>
            </c:spPr>
            <c:extLst>
              <c:ext xmlns:c16="http://schemas.microsoft.com/office/drawing/2014/chart" uri="{C3380CC4-5D6E-409C-BE32-E72D297353CC}">
                <c16:uniqueId val="{00000007-0298-DC4B-9965-D123DD6ECE3F}"/>
              </c:ext>
            </c:extLst>
          </c:dPt>
          <c:dPt>
            <c:idx val="4"/>
            <c:bubble3D val="0"/>
            <c:spPr>
              <a:solidFill>
                <a:srgbClr val="FF6600"/>
              </a:solidFill>
              <a:ln>
                <a:noFill/>
              </a:ln>
              <a:effectLst/>
            </c:spPr>
            <c:extLst>
              <c:ext xmlns:c16="http://schemas.microsoft.com/office/drawing/2014/chart" uri="{C3380CC4-5D6E-409C-BE32-E72D297353CC}">
                <c16:uniqueId val="{00000009-0298-DC4B-9965-D123DD6ECE3F}"/>
              </c:ext>
            </c:extLst>
          </c:dPt>
          <c:dPt>
            <c:idx val="5"/>
            <c:bubble3D val="0"/>
            <c:spPr>
              <a:solidFill>
                <a:srgbClr val="FF0000"/>
              </a:solidFill>
              <a:ln>
                <a:noFill/>
              </a:ln>
              <a:effectLst/>
            </c:spPr>
            <c:extLst>
              <c:ext xmlns:c16="http://schemas.microsoft.com/office/drawing/2014/chart" uri="{C3380CC4-5D6E-409C-BE32-E72D297353CC}">
                <c16:uniqueId val="{0000000B-0298-DC4B-9965-D123DD6ECE3F}"/>
              </c:ext>
            </c:extLst>
          </c:dPt>
          <c:dPt>
            <c:idx val="6"/>
            <c:bubble3D val="0"/>
            <c:spPr>
              <a:solidFill>
                <a:srgbClr val="800000"/>
              </a:solidFill>
              <a:ln>
                <a:noFill/>
              </a:ln>
              <a:effectLst/>
            </c:spPr>
            <c:extLst>
              <c:ext xmlns:c16="http://schemas.microsoft.com/office/drawing/2014/chart" uri="{C3380CC4-5D6E-409C-BE32-E72D297353CC}">
                <c16:uniqueId val="{0000000D-0298-DC4B-9965-D123DD6ECE3F}"/>
              </c:ext>
            </c:extLst>
          </c:dPt>
          <c:dPt>
            <c:idx val="7"/>
            <c:bubble3D val="0"/>
            <c:spPr>
              <a:noFill/>
              <a:ln>
                <a:noFill/>
              </a:ln>
              <a:effectLst/>
            </c:spPr>
            <c:extLst>
              <c:ext xmlns:c16="http://schemas.microsoft.com/office/drawing/2014/chart" uri="{C3380CC4-5D6E-409C-BE32-E72D297353CC}">
                <c16:uniqueId val="{0000000F-0298-DC4B-9965-D123DD6ECE3F}"/>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10-0298-DC4B-9965-D123DD6ECE3F}"/>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0"/>
          <c:order val="0"/>
          <c:tx>
            <c:strRef>
              <c:f>Barômetro!$J$4</c:f>
              <c:strCache>
                <c:ptCount val="1"/>
                <c:pt idx="0">
                  <c:v>BARÔMETRO</c:v>
                </c:pt>
              </c:strCache>
            </c:strRef>
          </c:tx>
          <c:spPr>
            <a:solidFill>
              <a:srgbClr val="FFFF00"/>
            </a:solidFill>
          </c:spPr>
          <c:dPt>
            <c:idx val="1"/>
            <c:bubble3D val="0"/>
            <c:spPr>
              <a:solidFill>
                <a:srgbClr val="FFC000"/>
              </a:solidFill>
            </c:spPr>
            <c:extLst>
              <c:ext xmlns:c16="http://schemas.microsoft.com/office/drawing/2014/chart" uri="{C3380CC4-5D6E-409C-BE32-E72D297353CC}">
                <c16:uniqueId val="{00000001-D050-A247-B82A-46E5244E1FEC}"/>
              </c:ext>
            </c:extLst>
          </c:dPt>
          <c:dPt>
            <c:idx val="2"/>
            <c:bubble3D val="0"/>
            <c:spPr>
              <a:solidFill>
                <a:srgbClr val="FF0000"/>
              </a:solidFill>
            </c:spPr>
            <c:extLst>
              <c:ext xmlns:c16="http://schemas.microsoft.com/office/drawing/2014/chart" uri="{C3380CC4-5D6E-409C-BE32-E72D297353CC}">
                <c16:uniqueId val="{00000003-D050-A247-B82A-46E5244E1FEC}"/>
              </c:ext>
            </c:extLst>
          </c:dPt>
          <c:dPt>
            <c:idx val="3"/>
            <c:bubble3D val="0"/>
            <c:spPr>
              <a:solidFill>
                <a:srgbClr val="C00000"/>
              </a:solidFill>
            </c:spPr>
            <c:extLst>
              <c:ext xmlns:c16="http://schemas.microsoft.com/office/drawing/2014/chart" uri="{C3380CC4-5D6E-409C-BE32-E72D297353CC}">
                <c16:uniqueId val="{00000005-D050-A247-B82A-46E5244E1FEC}"/>
              </c:ext>
            </c:extLst>
          </c:dPt>
          <c:dPt>
            <c:idx val="4"/>
            <c:bubble3D val="0"/>
            <c:spPr>
              <a:solidFill>
                <a:srgbClr val="FF0000"/>
              </a:solidFill>
            </c:spPr>
            <c:extLst>
              <c:ext xmlns:c16="http://schemas.microsoft.com/office/drawing/2014/chart" uri="{C3380CC4-5D6E-409C-BE32-E72D297353CC}">
                <c16:uniqueId val="{00000007-D050-A247-B82A-46E5244E1FEC}"/>
              </c:ext>
            </c:extLst>
          </c:dPt>
          <c:dPt>
            <c:idx val="5"/>
            <c:bubble3D val="0"/>
            <c:spPr>
              <a:solidFill>
                <a:srgbClr val="C00000"/>
              </a:solidFill>
            </c:spPr>
            <c:extLst>
              <c:ext xmlns:c16="http://schemas.microsoft.com/office/drawing/2014/chart" uri="{C3380CC4-5D6E-409C-BE32-E72D297353CC}">
                <c16:uniqueId val="{00000009-D050-A247-B82A-46E5244E1FEC}"/>
              </c:ext>
            </c:extLst>
          </c:dPt>
          <c:dPt>
            <c:idx val="6"/>
            <c:bubble3D val="0"/>
            <c:extLst>
              <c:ext xmlns:c16="http://schemas.microsoft.com/office/drawing/2014/chart" uri="{C3380CC4-5D6E-409C-BE32-E72D297353CC}">
                <c16:uniqueId val="{0000000A-D050-A247-B82A-46E5244E1FEC}"/>
              </c:ext>
            </c:extLst>
          </c:dPt>
          <c:dPt>
            <c:idx val="7"/>
            <c:bubble3D val="0"/>
            <c:extLst>
              <c:ext xmlns:c16="http://schemas.microsoft.com/office/drawing/2014/chart" uri="{C3380CC4-5D6E-409C-BE32-E72D297353CC}">
                <c16:uniqueId val="{0000000B-D050-A247-B82A-46E5244E1FEC}"/>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0C-D050-A247-B82A-46E5244E1FEC}"/>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18"/>
    </mc:Choice>
    <mc:Fallback>
      <c:style val="18"/>
    </mc:Fallback>
  </mc:AlternateContent>
  <c:chart>
    <c:autoTitleDeleted val="1"/>
    <c:plotArea>
      <c:layout/>
      <c:pieChart>
        <c:varyColors val="1"/>
        <c:ser>
          <c:idx val="1"/>
          <c:order val="1"/>
          <c:tx>
            <c:strRef>
              <c:f>Barômetro!$M$4</c:f>
              <c:strCache>
                <c:ptCount val="1"/>
                <c:pt idx="0">
                  <c:v>PONTEIRO</c:v>
                </c:pt>
              </c:strCache>
            </c:strRef>
          </c:tx>
          <c:spPr>
            <a:noFill/>
            <a:ln>
              <a:noFill/>
            </a:ln>
            <a:effectLst/>
          </c:spPr>
          <c:dPt>
            <c:idx val="0"/>
            <c:bubble3D val="0"/>
            <c:extLst>
              <c:ext xmlns:c16="http://schemas.microsoft.com/office/drawing/2014/chart" uri="{C3380CC4-5D6E-409C-BE32-E72D297353CC}">
                <c16:uniqueId val="{00000000-60AD-8442-A9AA-7E6CEB73832E}"/>
              </c:ext>
            </c:extLst>
          </c:dPt>
          <c:dPt>
            <c:idx val="1"/>
            <c:bubble3D val="0"/>
            <c:spPr>
              <a:solidFill>
                <a:schemeClr val="tx1"/>
              </a:solidFill>
              <a:ln w="76200" cmpd="sng">
                <a:solidFill>
                  <a:schemeClr val="tx1"/>
                </a:solidFill>
              </a:ln>
              <a:effectLst/>
            </c:spPr>
            <c:extLst>
              <c:ext xmlns:c16="http://schemas.microsoft.com/office/drawing/2014/chart" uri="{C3380CC4-5D6E-409C-BE32-E72D297353CC}">
                <c16:uniqueId val="{00000002-60AD-8442-A9AA-7E6CEB73832E}"/>
              </c:ext>
            </c:extLst>
          </c:dPt>
          <c:dLbls>
            <c:dLbl>
              <c:idx val="1"/>
              <c:layout>
                <c:manualLayout>
                  <c:x val="-1.6569704012902E-2"/>
                  <c:y val="-1.7258524428217799E-2"/>
                </c:manualLayout>
              </c:layout>
              <c:tx>
                <c:strRef>
                  <c:f>Barômetro!$N$49</c:f>
                  <c:strCache>
                    <c:ptCount val="1"/>
                    <c:pt idx="0">
                      <c:v>0,672</c:v>
                    </c:pt>
                  </c:strCache>
                </c:strRef>
              </c:tx>
              <c:showLegendKey val="0"/>
              <c:showVal val="1"/>
              <c:showCatName val="0"/>
              <c:showSerName val="0"/>
              <c:showPercent val="0"/>
              <c:showBubbleSize val="0"/>
              <c:extLst>
                <c:ext xmlns:c15="http://schemas.microsoft.com/office/drawing/2012/chart" uri="{CE6537A1-D6FC-4f65-9D91-7224C49458BB}">
                  <c15:dlblFieldTable>
                    <c15:dlblFTEntry>
                      <c15:txfldGUID>{E9A929D2-D7FF-2348-A498-0785F004518A}</c15:txfldGUID>
                      <c15:f>Barômetro!$N$49</c15:f>
                      <c15:dlblFieldTableCache>
                        <c:ptCount val="1"/>
                        <c:pt idx="0">
                          <c:v>0,672</c:v>
                        </c:pt>
                      </c15:dlblFieldTableCache>
                    </c15:dlblFTEntry>
                  </c15:dlblFieldTable>
                  <c15:showDataLabelsRange val="0"/>
                </c:ext>
                <c:ext xmlns:c16="http://schemas.microsoft.com/office/drawing/2014/chart" uri="{C3380CC4-5D6E-409C-BE32-E72D297353CC}">
                  <c16:uniqueId val="{00000002-60AD-8442-A9AA-7E6CEB73832E}"/>
                </c:ext>
              </c:extLst>
            </c:dLbl>
            <c:spPr>
              <a:noFill/>
              <a:ln>
                <a:noFill/>
              </a:ln>
              <a:effectLst/>
            </c:spPr>
            <c:txPr>
              <a:bodyPr/>
              <a:lstStyle/>
              <a:p>
                <a:pPr>
                  <a:defRPr sz="1400" b="1">
                    <a:latin typeface="Times New Roman"/>
                    <a:cs typeface="Times New Roman"/>
                  </a:defRPr>
                </a:pPr>
                <a:endParaRPr lang="pt-BR"/>
              </a:p>
            </c:txPr>
            <c:showLegendKey val="0"/>
            <c:showVal val="0"/>
            <c:showCatName val="0"/>
            <c:showSerName val="0"/>
            <c:showPercent val="0"/>
            <c:showBubbleSize val="0"/>
            <c:extLst>
              <c:ext xmlns:c15="http://schemas.microsoft.com/office/drawing/2012/chart" uri="{CE6537A1-D6FC-4f65-9D91-7224C49458BB}"/>
            </c:extLst>
          </c:dLbls>
          <c:val>
            <c:numRef>
              <c:f>Barômetro!$N$49:$N$51</c:f>
              <c:numCache>
                <c:formatCode>0.000</c:formatCode>
                <c:ptCount val="3"/>
                <c:pt idx="0">
                  <c:v>0.67200000000000004</c:v>
                </c:pt>
                <c:pt idx="1">
                  <c:v>5.0000000000000001E-4</c:v>
                </c:pt>
                <c:pt idx="2" formatCode="0.0">
                  <c:v>0.32749999999999996</c:v>
                </c:pt>
              </c:numCache>
            </c:numRef>
          </c:val>
          <c:extLst>
            <c:ext xmlns:c16="http://schemas.microsoft.com/office/drawing/2014/chart" uri="{C3380CC4-5D6E-409C-BE32-E72D297353CC}">
              <c16:uniqueId val="{00000003-60AD-8442-A9AA-7E6CEB73832E}"/>
            </c:ext>
          </c:extLst>
        </c:ser>
        <c:ser>
          <c:idx val="0"/>
          <c:order val="0"/>
          <c:tx>
            <c:strRef>
              <c:f>Barômetro!$J$4</c:f>
              <c:strCache>
                <c:ptCount val="1"/>
                <c:pt idx="0">
                  <c:v>BARÔMETRO</c:v>
                </c:pt>
              </c:strCache>
            </c:strRef>
          </c:tx>
          <c:spPr>
            <a:ln>
              <a:noFill/>
            </a:ln>
            <a:effectLst/>
          </c:spPr>
          <c:dPt>
            <c:idx val="2"/>
            <c:bubble3D val="0"/>
            <c:spPr>
              <a:solidFill>
                <a:srgbClr val="008000"/>
              </a:solidFill>
              <a:ln>
                <a:noFill/>
              </a:ln>
              <a:effectLst/>
            </c:spPr>
            <c:extLst>
              <c:ext xmlns:c16="http://schemas.microsoft.com/office/drawing/2014/chart" uri="{C3380CC4-5D6E-409C-BE32-E72D297353CC}">
                <c16:uniqueId val="{00000005-60AD-8442-A9AA-7E6CEB73832E}"/>
              </c:ext>
            </c:extLst>
          </c:dPt>
          <c:dPt>
            <c:idx val="3"/>
            <c:bubble3D val="0"/>
            <c:spPr>
              <a:solidFill>
                <a:srgbClr val="FFFF00"/>
              </a:solidFill>
              <a:ln>
                <a:noFill/>
              </a:ln>
              <a:effectLst/>
            </c:spPr>
            <c:extLst>
              <c:ext xmlns:c16="http://schemas.microsoft.com/office/drawing/2014/chart" uri="{C3380CC4-5D6E-409C-BE32-E72D297353CC}">
                <c16:uniqueId val="{00000007-60AD-8442-A9AA-7E6CEB73832E}"/>
              </c:ext>
            </c:extLst>
          </c:dPt>
          <c:dPt>
            <c:idx val="4"/>
            <c:bubble3D val="0"/>
            <c:spPr>
              <a:solidFill>
                <a:srgbClr val="FF6600"/>
              </a:solidFill>
              <a:ln>
                <a:noFill/>
              </a:ln>
              <a:effectLst/>
            </c:spPr>
            <c:extLst>
              <c:ext xmlns:c16="http://schemas.microsoft.com/office/drawing/2014/chart" uri="{C3380CC4-5D6E-409C-BE32-E72D297353CC}">
                <c16:uniqueId val="{00000009-60AD-8442-A9AA-7E6CEB73832E}"/>
              </c:ext>
            </c:extLst>
          </c:dPt>
          <c:dPt>
            <c:idx val="5"/>
            <c:bubble3D val="0"/>
            <c:spPr>
              <a:solidFill>
                <a:srgbClr val="FF0000"/>
              </a:solidFill>
              <a:ln>
                <a:noFill/>
              </a:ln>
              <a:effectLst/>
            </c:spPr>
            <c:extLst>
              <c:ext xmlns:c16="http://schemas.microsoft.com/office/drawing/2014/chart" uri="{C3380CC4-5D6E-409C-BE32-E72D297353CC}">
                <c16:uniqueId val="{0000000B-60AD-8442-A9AA-7E6CEB73832E}"/>
              </c:ext>
            </c:extLst>
          </c:dPt>
          <c:dPt>
            <c:idx val="6"/>
            <c:bubble3D val="0"/>
            <c:spPr>
              <a:solidFill>
                <a:srgbClr val="800000"/>
              </a:solidFill>
              <a:ln>
                <a:noFill/>
              </a:ln>
              <a:effectLst/>
            </c:spPr>
            <c:extLst>
              <c:ext xmlns:c16="http://schemas.microsoft.com/office/drawing/2014/chart" uri="{C3380CC4-5D6E-409C-BE32-E72D297353CC}">
                <c16:uniqueId val="{0000000D-60AD-8442-A9AA-7E6CEB73832E}"/>
              </c:ext>
            </c:extLst>
          </c:dPt>
          <c:dPt>
            <c:idx val="7"/>
            <c:bubble3D val="0"/>
            <c:spPr>
              <a:noFill/>
              <a:ln>
                <a:noFill/>
              </a:ln>
              <a:effectLst/>
            </c:spPr>
            <c:extLst>
              <c:ext xmlns:c16="http://schemas.microsoft.com/office/drawing/2014/chart" uri="{C3380CC4-5D6E-409C-BE32-E72D297353CC}">
                <c16:uniqueId val="{0000000F-60AD-8442-A9AA-7E6CEB73832E}"/>
              </c:ext>
            </c:extLst>
          </c:dPt>
          <c:val>
            <c:numRef>
              <c:f>Barômetro!$K$5:$K$9</c:f>
              <c:numCache>
                <c:formatCode>0.00</c:formatCode>
                <c:ptCount val="5"/>
                <c:pt idx="0">
                  <c:v>0.25</c:v>
                </c:pt>
                <c:pt idx="1">
                  <c:v>0.25</c:v>
                </c:pt>
                <c:pt idx="2">
                  <c:v>0.25</c:v>
                </c:pt>
                <c:pt idx="3">
                  <c:v>0.25</c:v>
                </c:pt>
              </c:numCache>
            </c:numRef>
          </c:val>
          <c:extLst>
            <c:ext xmlns:c16="http://schemas.microsoft.com/office/drawing/2014/chart" uri="{C3380CC4-5D6E-409C-BE32-E72D297353CC}">
              <c16:uniqueId val="{00000010-60AD-8442-A9AA-7E6CEB73832E}"/>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chemeClr val="bg1">
        <a:alpha val="0"/>
      </a:schemeClr>
    </a:solidFill>
    <a:ln>
      <a:noFill/>
    </a:ln>
    <a:effectLst/>
  </c:spPr>
  <c:printSettings>
    <c:headerFooter/>
    <c:pageMargins b="1" l="0.75" r="0.75" t="1" header="0.5" footer="0.5"/>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bar"/>
        <c:grouping val="clustered"/>
        <c:varyColors val="0"/>
        <c:ser>
          <c:idx val="0"/>
          <c:order val="0"/>
          <c:spPr>
            <a:solidFill>
              <a:schemeClr val="accent1"/>
            </a:solidFill>
            <a:ln>
              <a:noFill/>
            </a:ln>
            <a:effectLst/>
          </c:spPr>
          <c:invertIfNegative val="0"/>
          <c:dLbls>
            <c:numFmt formatCode="#,##0.000" sourceLinked="0"/>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Times New Roman"/>
                    <a:ea typeface="+mn-ea"/>
                    <a:cs typeface="+mn-cs"/>
                  </a:defRPr>
                </a:pPr>
                <a:endParaRPr lang="pt-B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Médias!$C$1:$H$1</c:f>
              <c:strCache>
                <c:ptCount val="6"/>
                <c:pt idx="0">
                  <c:v>Materialidade</c:v>
                </c:pt>
                <c:pt idx="1">
                  <c:v>Estruturas de Controle</c:v>
                </c:pt>
                <c:pt idx="2">
                  <c:v>Práticas de Controle</c:v>
                </c:pt>
                <c:pt idx="3">
                  <c:v>Transparência</c:v>
                </c:pt>
                <c:pt idx="4">
                  <c:v>Accountability</c:v>
                </c:pt>
                <c:pt idx="5">
                  <c:v>Equidade</c:v>
                </c:pt>
              </c:strCache>
            </c:strRef>
          </c:cat>
          <c:val>
            <c:numRef>
              <c:f>Médias!$C$2:$H$2</c:f>
              <c:numCache>
                <c:formatCode>0.000</c:formatCode>
                <c:ptCount val="6"/>
                <c:pt idx="0">
                  <c:v>0.24997517750586953</c:v>
                </c:pt>
                <c:pt idx="1">
                  <c:v>0.49067796610169523</c:v>
                </c:pt>
                <c:pt idx="2">
                  <c:v>0.69690677966101677</c:v>
                </c:pt>
                <c:pt idx="3">
                  <c:v>0.58755357142857167</c:v>
                </c:pt>
                <c:pt idx="4">
                  <c:v>0.29728813559321987</c:v>
                </c:pt>
                <c:pt idx="5">
                  <c:v>0.38170903954802177</c:v>
                </c:pt>
              </c:numCache>
            </c:numRef>
          </c:val>
          <c:extLst>
            <c:ext xmlns:c16="http://schemas.microsoft.com/office/drawing/2014/chart" uri="{C3380CC4-5D6E-409C-BE32-E72D297353CC}">
              <c16:uniqueId val="{00000000-A40B-1C4E-8E88-156BC7BF148D}"/>
            </c:ext>
          </c:extLst>
        </c:ser>
        <c:dLbls>
          <c:showLegendKey val="0"/>
          <c:showVal val="0"/>
          <c:showCatName val="0"/>
          <c:showSerName val="0"/>
          <c:showPercent val="0"/>
          <c:showBubbleSize val="0"/>
        </c:dLbls>
        <c:gapWidth val="182"/>
        <c:axId val="1788158927"/>
        <c:axId val="1788160607"/>
      </c:barChart>
      <c:catAx>
        <c:axId val="1788158927"/>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a:ea typeface="+mn-ea"/>
                <a:cs typeface="+mn-cs"/>
              </a:defRPr>
            </a:pPr>
            <a:endParaRPr lang="pt-BR"/>
          </a:p>
        </c:txPr>
        <c:crossAx val="1788160607"/>
        <c:crosses val="autoZero"/>
        <c:auto val="1"/>
        <c:lblAlgn val="ctr"/>
        <c:lblOffset val="100"/>
        <c:noMultiLvlLbl val="0"/>
      </c:catAx>
      <c:valAx>
        <c:axId val="1788160607"/>
        <c:scaling>
          <c:orientation val="minMax"/>
        </c:scaling>
        <c:delete val="0"/>
        <c:axPos val="b"/>
        <c:majorGridlines>
          <c:spPr>
            <a:ln w="9525" cap="flat" cmpd="sng" algn="ctr">
              <a:solidFill>
                <a:schemeClr val="tx1">
                  <a:lumMod val="15000"/>
                  <a:lumOff val="85000"/>
                </a:schemeClr>
              </a:solidFill>
              <a:round/>
            </a:ln>
            <a:effectLst/>
          </c:spPr>
        </c:majorGridlines>
        <c:numFmt formatCode="#,##0.000" sourceLinked="0"/>
        <c:majorTickMark val="none"/>
        <c:minorTickMark val="none"/>
        <c:tickLblPos val="nextTo"/>
        <c:spPr>
          <a:noFill/>
          <a:ln>
            <a:noFill/>
          </a:ln>
          <a:effectLst/>
        </c:spPr>
        <c:txPr>
          <a:bodyPr rot="-60000000" spcFirstLastPara="1" vertOverflow="ellipsis" vert="horz" wrap="square" anchor="ctr" anchorCtr="1"/>
          <a:lstStyle/>
          <a:p>
            <a:pPr>
              <a:defRPr sz="1000" b="1" i="0" u="none" strike="noStrike" kern="1200" baseline="0">
                <a:solidFill>
                  <a:schemeClr val="tx1">
                    <a:lumMod val="65000"/>
                    <a:lumOff val="35000"/>
                  </a:schemeClr>
                </a:solidFill>
                <a:latin typeface="Times New Roman"/>
                <a:ea typeface="+mn-ea"/>
                <a:cs typeface="+mn-cs"/>
              </a:defRPr>
            </a:pPr>
            <a:endParaRPr lang="pt-BR"/>
          </a:p>
        </c:txPr>
        <c:crossAx val="1788158927"/>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plotArea>
      <c:layout/>
      <c:lineChart>
        <c:grouping val="standard"/>
        <c:varyColors val="0"/>
        <c:ser>
          <c:idx val="0"/>
          <c:order val="0"/>
          <c:tx>
            <c:strRef>
              <c:f>'Cálculos e Freq'!$X$1</c:f>
              <c:strCache>
                <c:ptCount val="1"/>
                <c:pt idx="0">
                  <c:v>Med1</c:v>
                </c:pt>
              </c:strCache>
            </c:strRef>
          </c:tx>
          <c:spPr>
            <a:ln w="28575" cap="rnd">
              <a:solidFill>
                <a:schemeClr val="accent1"/>
              </a:solidFill>
              <a:round/>
            </a:ln>
            <a:effectLst/>
          </c:spPr>
          <c:marker>
            <c:symbol val="none"/>
          </c:marker>
          <c:val>
            <c:numRef>
              <c:f>'Cálculos e Freq'!$X$2:$X$296</c:f>
              <c:numCache>
                <c:formatCode>0.000</c:formatCode>
                <c:ptCount val="295"/>
                <c:pt idx="0">
                  <c:v>8.6650343512455999E-2</c:v>
                </c:pt>
                <c:pt idx="1">
                  <c:v>0.24464279646490245</c:v>
                </c:pt>
                <c:pt idx="2">
                  <c:v>0.14963074739991189</c:v>
                </c:pt>
                <c:pt idx="3">
                  <c:v>9.206311418653379E-2</c:v>
                </c:pt>
                <c:pt idx="4">
                  <c:v>0.13774859682818016</c:v>
                </c:pt>
                <c:pt idx="5">
                  <c:v>9.8793224029363594E-2</c:v>
                </c:pt>
                <c:pt idx="6">
                  <c:v>4.9109410135935207E-2</c:v>
                </c:pt>
                <c:pt idx="7">
                  <c:v>0.11144822483904618</c:v>
                </c:pt>
                <c:pt idx="8">
                  <c:v>0.15073432926673425</c:v>
                </c:pt>
                <c:pt idx="9">
                  <c:v>4.743191530836631E-2</c:v>
                </c:pt>
                <c:pt idx="10">
                  <c:v>0.39387145241719262</c:v>
                </c:pt>
                <c:pt idx="11">
                  <c:v>0.10628897959318637</c:v>
                </c:pt>
                <c:pt idx="12">
                  <c:v>0.14712980121530839</c:v>
                </c:pt>
                <c:pt idx="13">
                  <c:v>6.8768370655787864E-2</c:v>
                </c:pt>
                <c:pt idx="14">
                  <c:v>0.14910968794718968</c:v>
                </c:pt>
                <c:pt idx="15">
                  <c:v>0.17205024885986053</c:v>
                </c:pt>
                <c:pt idx="16">
                  <c:v>9.7217341809032937E-2</c:v>
                </c:pt>
                <c:pt idx="17">
                  <c:v>0.56505715146617941</c:v>
                </c:pt>
                <c:pt idx="18">
                  <c:v>0.6454390171978247</c:v>
                </c:pt>
                <c:pt idx="19">
                  <c:v>0.12337128179122259</c:v>
                </c:pt>
                <c:pt idx="20">
                  <c:v>7.4492491578694794E-2</c:v>
                </c:pt>
                <c:pt idx="21">
                  <c:v>5.133714322134135E-2</c:v>
                </c:pt>
                <c:pt idx="22">
                  <c:v>0.1247362304586042</c:v>
                </c:pt>
                <c:pt idx="23">
                  <c:v>5.9300771168763346E-2</c:v>
                </c:pt>
                <c:pt idx="24">
                  <c:v>0.11758637868265245</c:v>
                </c:pt>
                <c:pt idx="25">
                  <c:v>0.17999325844250022</c:v>
                </c:pt>
                <c:pt idx="26">
                  <c:v>0.39719280887493968</c:v>
                </c:pt>
                <c:pt idx="27">
                  <c:v>0.83311684928267893</c:v>
                </c:pt>
                <c:pt idx="28">
                  <c:v>0.43713234046959731</c:v>
                </c:pt>
                <c:pt idx="29">
                  <c:v>0.49047344135554649</c:v>
                </c:pt>
                <c:pt idx="30">
                  <c:v>0.43750310817068039</c:v>
                </c:pt>
                <c:pt idx="31">
                  <c:v>5.8693054028302674E-2</c:v>
                </c:pt>
                <c:pt idx="32">
                  <c:v>2.8955304002364263E-2</c:v>
                </c:pt>
                <c:pt idx="33">
                  <c:v>0.54177166709618518</c:v>
                </c:pt>
                <c:pt idx="34">
                  <c:v>0.13324102984071112</c:v>
                </c:pt>
                <c:pt idx="35">
                  <c:v>5.3054532222622533E-2</c:v>
                </c:pt>
                <c:pt idx="36">
                  <c:v>0.15458026585092494</c:v>
                </c:pt>
                <c:pt idx="37">
                  <c:v>0.35690788599329776</c:v>
                </c:pt>
                <c:pt idx="38">
                  <c:v>0.93107314136319308</c:v>
                </c:pt>
                <c:pt idx="39">
                  <c:v>8.294776617789365E-2</c:v>
                </c:pt>
                <c:pt idx="40">
                  <c:v>0.10125156421927059</c:v>
                </c:pt>
                <c:pt idx="41">
                  <c:v>6.271079172110694E-2</c:v>
                </c:pt>
                <c:pt idx="42">
                  <c:v>4.6428728620536257E-2</c:v>
                </c:pt>
                <c:pt idx="43">
                  <c:v>0.15814920225409559</c:v>
                </c:pt>
                <c:pt idx="44">
                  <c:v>0.56483159470033117</c:v>
                </c:pt>
                <c:pt idx="45">
                  <c:v>8.8447644740194842E-2</c:v>
                </c:pt>
                <c:pt idx="46">
                  <c:v>0.29072977867184668</c:v>
                </c:pt>
                <c:pt idx="47">
                  <c:v>8.4220341723429334E-2</c:v>
                </c:pt>
                <c:pt idx="48">
                  <c:v>6.7597471397612602E-2</c:v>
                </c:pt>
                <c:pt idx="49">
                  <c:v>0.75227842597985395</c:v>
                </c:pt>
                <c:pt idx="50">
                  <c:v>0.68316144075263896</c:v>
                </c:pt>
                <c:pt idx="51">
                  <c:v>0.1296738188002573</c:v>
                </c:pt>
                <c:pt idx="52">
                  <c:v>9.9802628646871616E-2</c:v>
                </c:pt>
                <c:pt idx="53">
                  <c:v>0.64784643414986232</c:v>
                </c:pt>
                <c:pt idx="54">
                  <c:v>0.39846526968227464</c:v>
                </c:pt>
                <c:pt idx="55">
                  <c:v>0.13978783989541416</c:v>
                </c:pt>
                <c:pt idx="56">
                  <c:v>0.17097352083724024</c:v>
                </c:pt>
                <c:pt idx="57">
                  <c:v>0.65435134492717262</c:v>
                </c:pt>
                <c:pt idx="58">
                  <c:v>0.48457577359372517</c:v>
                </c:pt>
                <c:pt idx="59">
                  <c:v>0.63508859128199613</c:v>
                </c:pt>
                <c:pt idx="60">
                  <c:v>8.6279892430587576E-2</c:v>
                </c:pt>
                <c:pt idx="61">
                  <c:v>0.50552618836219609</c:v>
                </c:pt>
                <c:pt idx="62">
                  <c:v>0.27626426681804173</c:v>
                </c:pt>
                <c:pt idx="63">
                  <c:v>0.16704902016078166</c:v>
                </c:pt>
                <c:pt idx="64">
                  <c:v>9.560672299841852E-2</c:v>
                </c:pt>
                <c:pt idx="65">
                  <c:v>8.4085781298443768E-2</c:v>
                </c:pt>
                <c:pt idx="66">
                  <c:v>9.466916336009934E-2</c:v>
                </c:pt>
                <c:pt idx="67">
                  <c:v>6.7608108409354134E-2</c:v>
                </c:pt>
                <c:pt idx="68">
                  <c:v>0.50085125123069063</c:v>
                </c:pt>
                <c:pt idx="69">
                  <c:v>0.50308668846343374</c:v>
                </c:pt>
                <c:pt idx="70">
                  <c:v>0.68609286422403248</c:v>
                </c:pt>
                <c:pt idx="71">
                  <c:v>9.107579948495137E-2</c:v>
                </c:pt>
                <c:pt idx="72">
                  <c:v>0.16617427471253249</c:v>
                </c:pt>
                <c:pt idx="73">
                  <c:v>5.6188061424421579E-2</c:v>
                </c:pt>
                <c:pt idx="74">
                  <c:v>0.51334381888145608</c:v>
                </c:pt>
                <c:pt idx="75">
                  <c:v>0.41671688196604439</c:v>
                </c:pt>
                <c:pt idx="76">
                  <c:v>0.831390046177647</c:v>
                </c:pt>
                <c:pt idx="77">
                  <c:v>0.16845362554265736</c:v>
                </c:pt>
                <c:pt idx="78">
                  <c:v>2.6567230765673765E-2</c:v>
                </c:pt>
                <c:pt idx="79">
                  <c:v>0.29604698610985258</c:v>
                </c:pt>
                <c:pt idx="80">
                  <c:v>0.13707385796299407</c:v>
                </c:pt>
                <c:pt idx="81">
                  <c:v>0.52448856170071889</c:v>
                </c:pt>
                <c:pt idx="82">
                  <c:v>5.9979841178713689E-2</c:v>
                </c:pt>
                <c:pt idx="83">
                  <c:v>6.2665145705228104E-2</c:v>
                </c:pt>
                <c:pt idx="84">
                  <c:v>7.0593922655613969E-2</c:v>
                </c:pt>
                <c:pt idx="85">
                  <c:v>4.1312378740486655E-2</c:v>
                </c:pt>
                <c:pt idx="86">
                  <c:v>8.5718765590830442E-2</c:v>
                </c:pt>
                <c:pt idx="87">
                  <c:v>0.18491823756265219</c:v>
                </c:pt>
                <c:pt idx="88">
                  <c:v>1.9149935311928473E-2</c:v>
                </c:pt>
                <c:pt idx="89">
                  <c:v>0.91940402928336551</c:v>
                </c:pt>
                <c:pt idx="90">
                  <c:v>3.0289047806947883E-2</c:v>
                </c:pt>
                <c:pt idx="91">
                  <c:v>0.51045367144159703</c:v>
                </c:pt>
                <c:pt idx="92">
                  <c:v>0.61164298918439264</c:v>
                </c:pt>
                <c:pt idx="93">
                  <c:v>5.5584365604964291E-2</c:v>
                </c:pt>
                <c:pt idx="94">
                  <c:v>7.0519428001277445E-2</c:v>
                </c:pt>
                <c:pt idx="95">
                  <c:v>0.24638517934350523</c:v>
                </c:pt>
                <c:pt idx="96">
                  <c:v>0.22549128772021332</c:v>
                </c:pt>
                <c:pt idx="97">
                  <c:v>0.68423190911501974</c:v>
                </c:pt>
                <c:pt idx="98">
                  <c:v>0.2206454369201313</c:v>
                </c:pt>
                <c:pt idx="99">
                  <c:v>0.3819518696048762</c:v>
                </c:pt>
                <c:pt idx="100">
                  <c:v>0.17204478632063874</c:v>
                </c:pt>
                <c:pt idx="101">
                  <c:v>0.51353418852951294</c:v>
                </c:pt>
                <c:pt idx="102">
                  <c:v>0.16203065508637454</c:v>
                </c:pt>
                <c:pt idx="103">
                  <c:v>0.30126189437441225</c:v>
                </c:pt>
                <c:pt idx="104">
                  <c:v>8.9530451341755815E-2</c:v>
                </c:pt>
                <c:pt idx="105">
                  <c:v>9.9634190235585479E-2</c:v>
                </c:pt>
                <c:pt idx="106">
                  <c:v>0.22673383861409002</c:v>
                </c:pt>
                <c:pt idx="107">
                  <c:v>2.7786869442972484E-2</c:v>
                </c:pt>
                <c:pt idx="108">
                  <c:v>4.8151484023769321E-2</c:v>
                </c:pt>
                <c:pt idx="109">
                  <c:v>0.22725268578738961</c:v>
                </c:pt>
                <c:pt idx="110">
                  <c:v>0.63585468289593372</c:v>
                </c:pt>
                <c:pt idx="111">
                  <c:v>0.42334256359223571</c:v>
                </c:pt>
                <c:pt idx="112">
                  <c:v>0.16558688540198582</c:v>
                </c:pt>
                <c:pt idx="113">
                  <c:v>0.3272783148451347</c:v>
                </c:pt>
                <c:pt idx="114">
                  <c:v>0.40978816787859029</c:v>
                </c:pt>
                <c:pt idx="115">
                  <c:v>0.65737456124803095</c:v>
                </c:pt>
                <c:pt idx="116">
                  <c:v>4.4809626576320108E-2</c:v>
                </c:pt>
                <c:pt idx="117">
                  <c:v>9.6831818657840768E-2</c:v>
                </c:pt>
                <c:pt idx="118">
                  <c:v>0.13802529820915027</c:v>
                </c:pt>
                <c:pt idx="119">
                  <c:v>0.12483323649345571</c:v>
                </c:pt>
                <c:pt idx="120">
                  <c:v>0.14806645843868979</c:v>
                </c:pt>
                <c:pt idx="121">
                  <c:v>8.4608383179805513E-2</c:v>
                </c:pt>
                <c:pt idx="122">
                  <c:v>0.14675581962257964</c:v>
                </c:pt>
                <c:pt idx="123">
                  <c:v>3.3431469621968343E-2</c:v>
                </c:pt>
                <c:pt idx="124">
                  <c:v>0.44768346014913735</c:v>
                </c:pt>
                <c:pt idx="125">
                  <c:v>0.36652558720906192</c:v>
                </c:pt>
                <c:pt idx="126">
                  <c:v>0.54549749780621848</c:v>
                </c:pt>
                <c:pt idx="127">
                  <c:v>0.86403998183731345</c:v>
                </c:pt>
                <c:pt idx="128">
                  <c:v>0.37061777900080878</c:v>
                </c:pt>
                <c:pt idx="129">
                  <c:v>0.2205091275066707</c:v>
                </c:pt>
                <c:pt idx="130">
                  <c:v>0.24897338820841605</c:v>
                </c:pt>
                <c:pt idx="131">
                  <c:v>0.51021225497920641</c:v>
                </c:pt>
                <c:pt idx="132">
                  <c:v>9.5185407784775827E-2</c:v>
                </c:pt>
                <c:pt idx="133">
                  <c:v>0.43750521304296902</c:v>
                </c:pt>
                <c:pt idx="134">
                  <c:v>0.46022517438496829</c:v>
                </c:pt>
                <c:pt idx="135">
                  <c:v>0.80799835529608866</c:v>
                </c:pt>
                <c:pt idx="136">
                  <c:v>2.6597938021804979E-2</c:v>
                </c:pt>
                <c:pt idx="137">
                  <c:v>0.60784531113414997</c:v>
                </c:pt>
                <c:pt idx="138">
                  <c:v>0.95642894669165468</c:v>
                </c:pt>
                <c:pt idx="139">
                  <c:v>9.3073991591212171E-2</c:v>
                </c:pt>
                <c:pt idx="140">
                  <c:v>4.3040169631697253E-2</c:v>
                </c:pt>
                <c:pt idx="141">
                  <c:v>4.2866364688574757E-2</c:v>
                </c:pt>
                <c:pt idx="142">
                  <c:v>0.47919617292787792</c:v>
                </c:pt>
                <c:pt idx="143">
                  <c:v>0.62309970972684603</c:v>
                </c:pt>
                <c:pt idx="144">
                  <c:v>1.8470212023888953E-2</c:v>
                </c:pt>
                <c:pt idx="145">
                  <c:v>0.11368506677389215</c:v>
                </c:pt>
                <c:pt idx="146">
                  <c:v>0.50502263703781458</c:v>
                </c:pt>
                <c:pt idx="147">
                  <c:v>0.4830766840198823</c:v>
                </c:pt>
                <c:pt idx="148">
                  <c:v>0.30160270479876378</c:v>
                </c:pt>
                <c:pt idx="149">
                  <c:v>9.146494491375616E-2</c:v>
                </c:pt>
                <c:pt idx="150">
                  <c:v>0.16826299471126524</c:v>
                </c:pt>
                <c:pt idx="151">
                  <c:v>0.1826465757052948</c:v>
                </c:pt>
                <c:pt idx="152">
                  <c:v>0.11926767903842342</c:v>
                </c:pt>
                <c:pt idx="153">
                  <c:v>3.9247850610548973E-2</c:v>
                </c:pt>
                <c:pt idx="154">
                  <c:v>0.34225780954359825</c:v>
                </c:pt>
                <c:pt idx="155">
                  <c:v>7.0688685391397138E-2</c:v>
                </c:pt>
                <c:pt idx="156">
                  <c:v>0.40095274997702451</c:v>
                </c:pt>
                <c:pt idx="157">
                  <c:v>0.13014676736763242</c:v>
                </c:pt>
                <c:pt idx="158">
                  <c:v>0.25534046957946355</c:v>
                </c:pt>
                <c:pt idx="159">
                  <c:v>4.1405343911340306E-2</c:v>
                </c:pt>
                <c:pt idx="160">
                  <c:v>0.21137616885986593</c:v>
                </c:pt>
                <c:pt idx="161">
                  <c:v>6.8447040231679329E-2</c:v>
                </c:pt>
                <c:pt idx="162">
                  <c:v>0.38378929976947507</c:v>
                </c:pt>
                <c:pt idx="163">
                  <c:v>5.7991896325432522E-2</c:v>
                </c:pt>
                <c:pt idx="164">
                  <c:v>8.4006449487831425E-2</c:v>
                </c:pt>
                <c:pt idx="165">
                  <c:v>0.17302427544925511</c:v>
                </c:pt>
                <c:pt idx="166">
                  <c:v>0.15566028661756076</c:v>
                </c:pt>
                <c:pt idx="167">
                  <c:v>0.14116986569302664</c:v>
                </c:pt>
                <c:pt idx="168">
                  <c:v>0.46825248264410868</c:v>
                </c:pt>
                <c:pt idx="169">
                  <c:v>0.30809525435823348</c:v>
                </c:pt>
                <c:pt idx="170">
                  <c:v>0.71721000481485797</c:v>
                </c:pt>
                <c:pt idx="171">
                  <c:v>8.4950040701580271E-2</c:v>
                </c:pt>
                <c:pt idx="172">
                  <c:v>7.813353665373006E-2</c:v>
                </c:pt>
                <c:pt idx="173">
                  <c:v>0.4849887778822719</c:v>
                </c:pt>
                <c:pt idx="174">
                  <c:v>0.21356574302375667</c:v>
                </c:pt>
                <c:pt idx="175">
                  <c:v>3.9903140663132261E-2</c:v>
                </c:pt>
                <c:pt idx="176">
                  <c:v>0.5465313280920463</c:v>
                </c:pt>
                <c:pt idx="177">
                  <c:v>0.25229267986260889</c:v>
                </c:pt>
                <c:pt idx="178">
                  <c:v>0.13216278120104047</c:v>
                </c:pt>
                <c:pt idx="179">
                  <c:v>5.3701563268159246E-2</c:v>
                </c:pt>
                <c:pt idx="180">
                  <c:v>1.5195805522536642E-2</c:v>
                </c:pt>
                <c:pt idx="181">
                  <c:v>5.652601424626065E-2</c:v>
                </c:pt>
                <c:pt idx="182">
                  <c:v>0.77631136290998515</c:v>
                </c:pt>
                <c:pt idx="183">
                  <c:v>0.1392028669276873</c:v>
                </c:pt>
                <c:pt idx="184">
                  <c:v>7.6555635718689952E-2</c:v>
                </c:pt>
                <c:pt idx="185">
                  <c:v>0.20080184563076084</c:v>
                </c:pt>
                <c:pt idx="186">
                  <c:v>0.48956317315245396</c:v>
                </c:pt>
                <c:pt idx="187">
                  <c:v>6.9432221617445583E-2</c:v>
                </c:pt>
                <c:pt idx="188">
                  <c:v>0.1352904385781018</c:v>
                </c:pt>
                <c:pt idx="189">
                  <c:v>0.10154863432660202</c:v>
                </c:pt>
                <c:pt idx="190">
                  <c:v>0.12581293515204917</c:v>
                </c:pt>
                <c:pt idx="191">
                  <c:v>8.0723479785345748E-2</c:v>
                </c:pt>
                <c:pt idx="192">
                  <c:v>0.2737770833074345</c:v>
                </c:pt>
                <c:pt idx="193">
                  <c:v>5.0996623036162446E-2</c:v>
                </c:pt>
                <c:pt idx="194">
                  <c:v>0.14517035829392638</c:v>
                </c:pt>
                <c:pt idx="195">
                  <c:v>0.10357046726123323</c:v>
                </c:pt>
                <c:pt idx="196">
                  <c:v>0.4941149442758942</c:v>
                </c:pt>
                <c:pt idx="197">
                  <c:v>7.2423645827023625E-2</c:v>
                </c:pt>
                <c:pt idx="198">
                  <c:v>0.41355262227588446</c:v>
                </c:pt>
                <c:pt idx="199">
                  <c:v>6.0217401629180066E-2</c:v>
                </c:pt>
                <c:pt idx="200">
                  <c:v>0.60930974157946349</c:v>
                </c:pt>
                <c:pt idx="201">
                  <c:v>0.10438029179938757</c:v>
                </c:pt>
                <c:pt idx="202">
                  <c:v>7.2753175991671248E-2</c:v>
                </c:pt>
                <c:pt idx="203">
                  <c:v>0.17589151318099919</c:v>
                </c:pt>
                <c:pt idx="204">
                  <c:v>0.55165045448586369</c:v>
                </c:pt>
                <c:pt idx="205">
                  <c:v>0.51254821921135041</c:v>
                </c:pt>
                <c:pt idx="206">
                  <c:v>0.21996226860749152</c:v>
                </c:pt>
                <c:pt idx="207">
                  <c:v>0.12546211078386499</c:v>
                </c:pt>
                <c:pt idx="208">
                  <c:v>3.544929724851454E-2</c:v>
                </c:pt>
                <c:pt idx="209">
                  <c:v>0.48462605444460466</c:v>
                </c:pt>
                <c:pt idx="210">
                  <c:v>6.076591735007375E-2</c:v>
                </c:pt>
                <c:pt idx="211">
                  <c:v>5.2340192623190528E-2</c:v>
                </c:pt>
                <c:pt idx="212">
                  <c:v>0.16708147152758851</c:v>
                </c:pt>
                <c:pt idx="213">
                  <c:v>5.3277811068807981E-2</c:v>
                </c:pt>
                <c:pt idx="214">
                  <c:v>0.13384817387359885</c:v>
                </c:pt>
                <c:pt idx="215">
                  <c:v>0.10227083600040954</c:v>
                </c:pt>
                <c:pt idx="216">
                  <c:v>0.11637226649175807</c:v>
                </c:pt>
                <c:pt idx="217">
                  <c:v>0.68269266805715456</c:v>
                </c:pt>
                <c:pt idx="218">
                  <c:v>0.16479969954034032</c:v>
                </c:pt>
                <c:pt idx="219">
                  <c:v>0.1064718264384333</c:v>
                </c:pt>
                <c:pt idx="220">
                  <c:v>0.62990125640796557</c:v>
                </c:pt>
                <c:pt idx="221">
                  <c:v>6.9650427513571173E-2</c:v>
                </c:pt>
                <c:pt idx="222">
                  <c:v>8.0087374342616285E-2</c:v>
                </c:pt>
                <c:pt idx="223">
                  <c:v>0.1584235958562735</c:v>
                </c:pt>
                <c:pt idx="224">
                  <c:v>0.10482614407750956</c:v>
                </c:pt>
                <c:pt idx="225">
                  <c:v>0.12509767332887903</c:v>
                </c:pt>
                <c:pt idx="226">
                  <c:v>7.1460722483560196E-2</c:v>
                </c:pt>
                <c:pt idx="227">
                  <c:v>9.2781920872679155E-2</c:v>
                </c:pt>
                <c:pt idx="228">
                  <c:v>0.17474617960889752</c:v>
                </c:pt>
                <c:pt idx="229">
                  <c:v>0.20920956259849954</c:v>
                </c:pt>
                <c:pt idx="230">
                  <c:v>4.3531274457315645E-2</c:v>
                </c:pt>
                <c:pt idx="231">
                  <c:v>5.6389360024298153E-2</c:v>
                </c:pt>
                <c:pt idx="232">
                  <c:v>0.40022246419539786</c:v>
                </c:pt>
                <c:pt idx="233">
                  <c:v>0.13860119289880224</c:v>
                </c:pt>
                <c:pt idx="234">
                  <c:v>4.3154207614152909E-2</c:v>
                </c:pt>
                <c:pt idx="235">
                  <c:v>1.192199906365406E-2</c:v>
                </c:pt>
                <c:pt idx="236">
                  <c:v>0.23952575497312861</c:v>
                </c:pt>
                <c:pt idx="237">
                  <c:v>0.71336253147124662</c:v>
                </c:pt>
                <c:pt idx="238">
                  <c:v>6.2922154723795393E-2</c:v>
                </c:pt>
                <c:pt idx="239">
                  <c:v>6.3166342330533462E-2</c:v>
                </c:pt>
                <c:pt idx="240">
                  <c:v>0.17134688871287945</c:v>
                </c:pt>
                <c:pt idx="241">
                  <c:v>9.826440723412018E-2</c:v>
                </c:pt>
                <c:pt idx="242">
                  <c:v>0.15172543006343822</c:v>
                </c:pt>
                <c:pt idx="243">
                  <c:v>0.67913300080442318</c:v>
                </c:pt>
                <c:pt idx="244">
                  <c:v>0.5905770285308265</c:v>
                </c:pt>
                <c:pt idx="245">
                  <c:v>6.8886230640690854E-2</c:v>
                </c:pt>
                <c:pt idx="246">
                  <c:v>0.11510954779318752</c:v>
                </c:pt>
                <c:pt idx="247">
                  <c:v>0.13789406883260624</c:v>
                </c:pt>
                <c:pt idx="248">
                  <c:v>0.25542321835768567</c:v>
                </c:pt>
                <c:pt idx="249">
                  <c:v>0.49257392996083593</c:v>
                </c:pt>
                <c:pt idx="250">
                  <c:v>0.19048240974795627</c:v>
                </c:pt>
                <c:pt idx="251">
                  <c:v>0.13741727625786124</c:v>
                </c:pt>
                <c:pt idx="252">
                  <c:v>0.51621374536094011</c:v>
                </c:pt>
                <c:pt idx="253">
                  <c:v>0.45440247130745715</c:v>
                </c:pt>
                <c:pt idx="254">
                  <c:v>6.5644495509624604E-2</c:v>
                </c:pt>
                <c:pt idx="255">
                  <c:v>1.4960305568352423E-2</c:v>
                </c:pt>
                <c:pt idx="256">
                  <c:v>0.60429918661696247</c:v>
                </c:pt>
                <c:pt idx="257">
                  <c:v>9.7931576529327824E-2</c:v>
                </c:pt>
                <c:pt idx="258">
                  <c:v>0.15148129960011139</c:v>
                </c:pt>
                <c:pt idx="259">
                  <c:v>0.20562864522059457</c:v>
                </c:pt>
                <c:pt idx="260">
                  <c:v>0.50689339377535769</c:v>
                </c:pt>
                <c:pt idx="261">
                  <c:v>6.2993948505851424E-2</c:v>
                </c:pt>
                <c:pt idx="262">
                  <c:v>0.1944624422635704</c:v>
                </c:pt>
                <c:pt idx="263">
                  <c:v>0.561507444856853</c:v>
                </c:pt>
                <c:pt idx="264">
                  <c:v>3.8870272504069957E-2</c:v>
                </c:pt>
                <c:pt idx="265">
                  <c:v>0.23301855271691824</c:v>
                </c:pt>
                <c:pt idx="266">
                  <c:v>0.44435452478543291</c:v>
                </c:pt>
                <c:pt idx="267">
                  <c:v>3.9235241597905993E-2</c:v>
                </c:pt>
                <c:pt idx="268">
                  <c:v>0.64417317045366507</c:v>
                </c:pt>
                <c:pt idx="269">
                  <c:v>0.35629726760325087</c:v>
                </c:pt>
                <c:pt idx="270">
                  <c:v>0.65690096147974364</c:v>
                </c:pt>
                <c:pt idx="271">
                  <c:v>0.1375870392326248</c:v>
                </c:pt>
                <c:pt idx="272">
                  <c:v>0.24559770330095834</c:v>
                </c:pt>
                <c:pt idx="273">
                  <c:v>0.36262548805965977</c:v>
                </c:pt>
                <c:pt idx="274">
                  <c:v>0.11871140621142635</c:v>
                </c:pt>
                <c:pt idx="275">
                  <c:v>0.14387545141050406</c:v>
                </c:pt>
                <c:pt idx="276">
                  <c:v>0.13242500939186802</c:v>
                </c:pt>
                <c:pt idx="277">
                  <c:v>0.72791969330747208</c:v>
                </c:pt>
                <c:pt idx="278">
                  <c:v>9.3128569042087841E-2</c:v>
                </c:pt>
                <c:pt idx="279">
                  <c:v>0.19940312148003347</c:v>
                </c:pt>
                <c:pt idx="280">
                  <c:v>5.5016949395398904E-2</c:v>
                </c:pt>
                <c:pt idx="281">
                  <c:v>0.17097306831307657</c:v>
                </c:pt>
                <c:pt idx="282">
                  <c:v>4.8555167430380887E-2</c:v>
                </c:pt>
                <c:pt idx="283">
                  <c:v>0.53588006970742952</c:v>
                </c:pt>
                <c:pt idx="284">
                  <c:v>6.9428141380741437E-2</c:v>
                </c:pt>
                <c:pt idx="285">
                  <c:v>0.36641088340375183</c:v>
                </c:pt>
                <c:pt idx="286">
                  <c:v>0.11577394102085872</c:v>
                </c:pt>
                <c:pt idx="287">
                  <c:v>0.12744858220700903</c:v>
                </c:pt>
                <c:pt idx="288">
                  <c:v>0.61578744750306558</c:v>
                </c:pt>
                <c:pt idx="289">
                  <c:v>8.9637456542137228E-2</c:v>
                </c:pt>
                <c:pt idx="290">
                  <c:v>7.5027769276984707E-2</c:v>
                </c:pt>
                <c:pt idx="291">
                  <c:v>0.32485375732551658</c:v>
                </c:pt>
                <c:pt idx="292">
                  <c:v>0.11408182368216427</c:v>
                </c:pt>
                <c:pt idx="293">
                  <c:v>0.28538321962965291</c:v>
                </c:pt>
                <c:pt idx="294">
                  <c:v>6.0263338062685592E-2</c:v>
                </c:pt>
              </c:numCache>
            </c:numRef>
          </c:val>
          <c:smooth val="0"/>
          <c:extLst>
            <c:ext xmlns:c16="http://schemas.microsoft.com/office/drawing/2014/chart" uri="{C3380CC4-5D6E-409C-BE32-E72D297353CC}">
              <c16:uniqueId val="{00000000-D9AE-704D-AD0D-08BA09F06CE9}"/>
            </c:ext>
          </c:extLst>
        </c:ser>
        <c:dLbls>
          <c:showLegendKey val="0"/>
          <c:showVal val="0"/>
          <c:showCatName val="0"/>
          <c:showSerName val="0"/>
          <c:showPercent val="0"/>
          <c:showBubbleSize val="0"/>
        </c:dLbls>
        <c:smooth val="0"/>
        <c:axId val="1805342336"/>
        <c:axId val="1805347776"/>
      </c:lineChart>
      <c:catAx>
        <c:axId val="1805342336"/>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7776"/>
        <c:crosses val="autoZero"/>
        <c:auto val="1"/>
        <c:lblAlgn val="ctr"/>
        <c:lblOffset val="100"/>
        <c:noMultiLvlLbl val="0"/>
      </c:catAx>
      <c:valAx>
        <c:axId val="1805347776"/>
        <c:scaling>
          <c:orientation val="minMax"/>
        </c:scaling>
        <c:delete val="0"/>
        <c:axPos val="l"/>
        <c:majorGridlines>
          <c:spPr>
            <a:ln w="9525" cap="flat" cmpd="sng" algn="ctr">
              <a:solidFill>
                <a:schemeClr val="tx1">
                  <a:lumMod val="15000"/>
                  <a:lumOff val="85000"/>
                </a:schemeClr>
              </a:solidFill>
              <a:round/>
            </a:ln>
            <a:effectLst/>
          </c:spPr>
        </c:majorGridlines>
        <c:numFmt formatCode="0.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pt-BR"/>
          </a:p>
        </c:txPr>
        <c:crossAx val="180534233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8.xml"/></Relationships>
</file>

<file path=xl/drawings/_rels/drawing3.xml.rels><?xml version="1.0" encoding="UTF-8" standalone="yes"?>
<Relationships xmlns="http://schemas.openxmlformats.org/package/2006/relationships"><Relationship Id="rId8" Type="http://schemas.openxmlformats.org/officeDocument/2006/relationships/image" Target="../media/image1.png"/><Relationship Id="rId3" Type="http://schemas.openxmlformats.org/officeDocument/2006/relationships/chart" Target="../charts/chart11.xml"/><Relationship Id="rId7" Type="http://schemas.openxmlformats.org/officeDocument/2006/relationships/chart" Target="../charts/chart15.xml"/><Relationship Id="rId2" Type="http://schemas.openxmlformats.org/officeDocument/2006/relationships/chart" Target="../charts/chart10.xml"/><Relationship Id="rId1" Type="http://schemas.openxmlformats.org/officeDocument/2006/relationships/chart" Target="../charts/chart9.xml"/><Relationship Id="rId6" Type="http://schemas.openxmlformats.org/officeDocument/2006/relationships/chart" Target="../charts/chart14.xml"/><Relationship Id="rId5" Type="http://schemas.openxmlformats.org/officeDocument/2006/relationships/chart" Target="../charts/chart13.xml"/><Relationship Id="rId4" Type="http://schemas.openxmlformats.org/officeDocument/2006/relationships/chart" Target="../charts/chart12.xml"/></Relationships>
</file>

<file path=xl/drawings/_rels/drawing4.xml.rels><?xml version="1.0" encoding="UTF-8" standalone="yes"?>
<Relationships xmlns="http://schemas.openxmlformats.org/package/2006/relationships"><Relationship Id="rId8" Type="http://schemas.openxmlformats.org/officeDocument/2006/relationships/chart" Target="../charts/chart23.xml"/><Relationship Id="rId13" Type="http://schemas.openxmlformats.org/officeDocument/2006/relationships/chart" Target="../charts/chart28.xml"/><Relationship Id="rId18" Type="http://schemas.openxmlformats.org/officeDocument/2006/relationships/chart" Target="../charts/chart33.xml"/><Relationship Id="rId26" Type="http://schemas.openxmlformats.org/officeDocument/2006/relationships/chart" Target="../charts/chart41.xml"/><Relationship Id="rId3" Type="http://schemas.openxmlformats.org/officeDocument/2006/relationships/chart" Target="../charts/chart18.xml"/><Relationship Id="rId21" Type="http://schemas.openxmlformats.org/officeDocument/2006/relationships/chart" Target="../charts/chart36.xml"/><Relationship Id="rId7" Type="http://schemas.openxmlformats.org/officeDocument/2006/relationships/chart" Target="../charts/chart22.xml"/><Relationship Id="rId12" Type="http://schemas.openxmlformats.org/officeDocument/2006/relationships/chart" Target="../charts/chart27.xml"/><Relationship Id="rId17" Type="http://schemas.openxmlformats.org/officeDocument/2006/relationships/chart" Target="../charts/chart32.xml"/><Relationship Id="rId25" Type="http://schemas.openxmlformats.org/officeDocument/2006/relationships/chart" Target="../charts/chart40.xml"/><Relationship Id="rId2" Type="http://schemas.openxmlformats.org/officeDocument/2006/relationships/chart" Target="../charts/chart17.xml"/><Relationship Id="rId16" Type="http://schemas.openxmlformats.org/officeDocument/2006/relationships/chart" Target="../charts/chart31.xml"/><Relationship Id="rId20" Type="http://schemas.openxmlformats.org/officeDocument/2006/relationships/chart" Target="../charts/chart35.xml"/><Relationship Id="rId1" Type="http://schemas.openxmlformats.org/officeDocument/2006/relationships/chart" Target="../charts/chart16.xml"/><Relationship Id="rId6" Type="http://schemas.openxmlformats.org/officeDocument/2006/relationships/chart" Target="../charts/chart21.xml"/><Relationship Id="rId11" Type="http://schemas.openxmlformats.org/officeDocument/2006/relationships/chart" Target="../charts/chart26.xml"/><Relationship Id="rId24" Type="http://schemas.openxmlformats.org/officeDocument/2006/relationships/chart" Target="../charts/chart39.xml"/><Relationship Id="rId5" Type="http://schemas.openxmlformats.org/officeDocument/2006/relationships/chart" Target="../charts/chart20.xml"/><Relationship Id="rId15" Type="http://schemas.openxmlformats.org/officeDocument/2006/relationships/chart" Target="../charts/chart30.xml"/><Relationship Id="rId23" Type="http://schemas.openxmlformats.org/officeDocument/2006/relationships/chart" Target="../charts/chart38.xml"/><Relationship Id="rId10" Type="http://schemas.openxmlformats.org/officeDocument/2006/relationships/chart" Target="../charts/chart25.xml"/><Relationship Id="rId19" Type="http://schemas.openxmlformats.org/officeDocument/2006/relationships/chart" Target="../charts/chart34.xml"/><Relationship Id="rId4" Type="http://schemas.openxmlformats.org/officeDocument/2006/relationships/chart" Target="../charts/chart19.xml"/><Relationship Id="rId9" Type="http://schemas.openxmlformats.org/officeDocument/2006/relationships/chart" Target="../charts/chart24.xml"/><Relationship Id="rId14" Type="http://schemas.openxmlformats.org/officeDocument/2006/relationships/chart" Target="../charts/chart29.xml"/><Relationship Id="rId22" Type="http://schemas.openxmlformats.org/officeDocument/2006/relationships/chart" Target="../charts/chart37.xml"/></Relationships>
</file>

<file path=xl/drawings/drawing1.xml><?xml version="1.0" encoding="utf-8"?>
<xdr:wsDr xmlns:xdr="http://schemas.openxmlformats.org/drawingml/2006/spreadsheetDrawing" xmlns:a="http://schemas.openxmlformats.org/drawingml/2006/main">
  <xdr:twoCellAnchor>
    <xdr:from>
      <xdr:col>1</xdr:col>
      <xdr:colOff>355594</xdr:colOff>
      <xdr:row>3</xdr:row>
      <xdr:rowOff>105507</xdr:rowOff>
    </xdr:from>
    <xdr:to>
      <xdr:col>3</xdr:col>
      <xdr:colOff>745067</xdr:colOff>
      <xdr:row>18</xdr:row>
      <xdr:rowOff>50734</xdr:rowOff>
    </xdr:to>
    <xdr:sp macro="" textlink="">
      <xdr:nvSpPr>
        <xdr:cNvPr id="2" name="Oval 1">
          <a:extLst>
            <a:ext uri="{FF2B5EF4-FFF2-40B4-BE49-F238E27FC236}">
              <a16:creationId xmlns:a16="http://schemas.microsoft.com/office/drawing/2014/main" id="{08DB0921-02A1-6747-A039-E2F36FABA578}"/>
            </a:ext>
          </a:extLst>
        </xdr:cNvPr>
        <xdr:cNvSpPr>
          <a:spLocks noChangeAspect="1"/>
        </xdr:cNvSpPr>
      </xdr:nvSpPr>
      <xdr:spPr>
        <a:xfrm>
          <a:off x="355594" y="689707"/>
          <a:ext cx="3564473" cy="3564727"/>
        </a:xfrm>
        <a:prstGeom prst="ellipse">
          <a:avLst/>
        </a:prstGeom>
        <a:gradFill flip="none" rotWithShape="1">
          <a:gsLst>
            <a:gs pos="57000">
              <a:schemeClr val="bg1">
                <a:lumMod val="85000"/>
              </a:schemeClr>
            </a:gs>
            <a:gs pos="84000">
              <a:schemeClr val="bg1">
                <a:lumMod val="65000"/>
              </a:schemeClr>
            </a:gs>
            <a:gs pos="0">
              <a:schemeClr val="bg1"/>
            </a:gs>
          </a:gsLst>
          <a:path path="circle">
            <a:fillToRect l="50000" t="50000" r="50000" b="50000"/>
          </a:path>
          <a:tileRect/>
        </a:gradFill>
        <a:ln>
          <a:solidFill>
            <a:schemeClr val="bg1">
              <a:lumMod val="50000"/>
              <a:alpha val="25000"/>
            </a:schemeClr>
          </a:solidFill>
        </a:ln>
        <a:effectLst>
          <a:outerShdw blurRad="40005" dist="22987" dir="5400000" algn="tl" rotWithShape="0">
            <a:schemeClr val="bg1">
              <a:lumMod val="95000"/>
              <a:alpha val="35000"/>
            </a:scheme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223521</xdr:colOff>
      <xdr:row>2</xdr:row>
      <xdr:rowOff>74505</xdr:rowOff>
    </xdr:from>
    <xdr:to>
      <xdr:col>4</xdr:col>
      <xdr:colOff>56800</xdr:colOff>
      <xdr:row>18</xdr:row>
      <xdr:rowOff>198664</xdr:rowOff>
    </xdr:to>
    <xdr:graphicFrame macro="">
      <xdr:nvGraphicFramePr>
        <xdr:cNvPr id="3" name="Chart 2">
          <a:extLst>
            <a:ext uri="{FF2B5EF4-FFF2-40B4-BE49-F238E27FC236}">
              <a16:creationId xmlns:a16="http://schemas.microsoft.com/office/drawing/2014/main" id="{7586BA43-9660-0C47-B558-44DDB4F1CC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236220</xdr:colOff>
      <xdr:row>15</xdr:row>
      <xdr:rowOff>187961</xdr:rowOff>
    </xdr:from>
    <xdr:to>
      <xdr:col>1</xdr:col>
      <xdr:colOff>1243752</xdr:colOff>
      <xdr:row>17</xdr:row>
      <xdr:rowOff>25399</xdr:rowOff>
    </xdr:to>
    <xdr:sp macro="" textlink="">
      <xdr:nvSpPr>
        <xdr:cNvPr id="6" name="TextBox 5">
          <a:extLst>
            <a:ext uri="{FF2B5EF4-FFF2-40B4-BE49-F238E27FC236}">
              <a16:creationId xmlns:a16="http://schemas.microsoft.com/office/drawing/2014/main" id="{3D3E03B9-1E63-F846-90DE-581CC689E289}"/>
            </a:ext>
          </a:extLst>
        </xdr:cNvPr>
        <xdr:cNvSpPr txBox="1"/>
      </xdr:nvSpPr>
      <xdr:spPr>
        <a:xfrm rot="2528503">
          <a:off x="236220" y="3667761"/>
          <a:ext cx="1007532" cy="32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Alto</a:t>
          </a:r>
        </a:p>
      </xdr:txBody>
    </xdr:sp>
    <xdr:clientData/>
  </xdr:twoCellAnchor>
  <xdr:twoCellAnchor>
    <xdr:from>
      <xdr:col>1</xdr:col>
      <xdr:colOff>1497338</xdr:colOff>
      <xdr:row>1</xdr:row>
      <xdr:rowOff>115885</xdr:rowOff>
    </xdr:from>
    <xdr:to>
      <xdr:col>2</xdr:col>
      <xdr:colOff>1012455</xdr:colOff>
      <xdr:row>4</xdr:row>
      <xdr:rowOff>6730</xdr:rowOff>
    </xdr:to>
    <xdr:sp macro="" textlink="">
      <xdr:nvSpPr>
        <xdr:cNvPr id="7" name="TextBox 6">
          <a:extLst>
            <a:ext uri="{FF2B5EF4-FFF2-40B4-BE49-F238E27FC236}">
              <a16:creationId xmlns:a16="http://schemas.microsoft.com/office/drawing/2014/main" id="{B265C11E-DB5D-4040-9378-10766A13B975}"/>
            </a:ext>
          </a:extLst>
        </xdr:cNvPr>
        <xdr:cNvSpPr txBox="1"/>
      </xdr:nvSpPr>
      <xdr:spPr>
        <a:xfrm>
          <a:off x="1497338" y="357185"/>
          <a:ext cx="1267717" cy="475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Muito</a:t>
          </a:r>
          <a:r>
            <a:rPr lang="en-US" sz="1400" b="1" baseline="0">
              <a:solidFill>
                <a:schemeClr val="tx1"/>
              </a:solidFill>
              <a:latin typeface="Times New Roman"/>
              <a:cs typeface="Times New Roman"/>
            </a:rPr>
            <a:t> Baixo</a:t>
          </a:r>
          <a:endParaRPr lang="en-US" sz="1100" b="1">
            <a:solidFill>
              <a:schemeClr val="tx1"/>
            </a:solidFill>
            <a:latin typeface="Times New Roman"/>
            <a:cs typeface="Times New Roman"/>
          </a:endParaRPr>
        </a:p>
      </xdr:txBody>
    </xdr:sp>
    <xdr:clientData/>
  </xdr:twoCellAnchor>
  <xdr:twoCellAnchor>
    <xdr:from>
      <xdr:col>3</xdr:col>
      <xdr:colOff>240841</xdr:colOff>
      <xdr:row>3</xdr:row>
      <xdr:rowOff>186720</xdr:rowOff>
    </xdr:from>
    <xdr:to>
      <xdr:col>3</xdr:col>
      <xdr:colOff>711652</xdr:colOff>
      <xdr:row>8</xdr:row>
      <xdr:rowOff>17386</xdr:rowOff>
    </xdr:to>
    <xdr:sp macro="" textlink="">
      <xdr:nvSpPr>
        <xdr:cNvPr id="8" name="TextBox 7">
          <a:extLst>
            <a:ext uri="{FF2B5EF4-FFF2-40B4-BE49-F238E27FC236}">
              <a16:creationId xmlns:a16="http://schemas.microsoft.com/office/drawing/2014/main" id="{6EEEAB8B-45F3-DA4F-BD38-969DD8457E3D}"/>
            </a:ext>
          </a:extLst>
        </xdr:cNvPr>
        <xdr:cNvSpPr txBox="1"/>
      </xdr:nvSpPr>
      <xdr:spPr>
        <a:xfrm rot="3138741">
          <a:off x="3132664" y="1054097"/>
          <a:ext cx="1037166" cy="470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Baixo</a:t>
          </a:r>
        </a:p>
      </xdr:txBody>
    </xdr:sp>
    <xdr:clientData/>
  </xdr:twoCellAnchor>
  <xdr:twoCellAnchor>
    <xdr:from>
      <xdr:col>3</xdr:col>
      <xdr:colOff>251007</xdr:colOff>
      <xdr:row>13</xdr:row>
      <xdr:rowOff>80887</xdr:rowOff>
    </xdr:from>
    <xdr:to>
      <xdr:col>3</xdr:col>
      <xdr:colOff>717586</xdr:colOff>
      <xdr:row>18</xdr:row>
      <xdr:rowOff>6381</xdr:rowOff>
    </xdr:to>
    <xdr:sp macro="" textlink="">
      <xdr:nvSpPr>
        <xdr:cNvPr id="9" name="TextBox 8">
          <a:extLst>
            <a:ext uri="{FF2B5EF4-FFF2-40B4-BE49-F238E27FC236}">
              <a16:creationId xmlns:a16="http://schemas.microsoft.com/office/drawing/2014/main" id="{7EBF9C94-DA6F-4F4D-B01D-567FE535B287}"/>
            </a:ext>
          </a:extLst>
        </xdr:cNvPr>
        <xdr:cNvSpPr txBox="1"/>
      </xdr:nvSpPr>
      <xdr:spPr>
        <a:xfrm rot="18329902">
          <a:off x="3093300" y="3410794"/>
          <a:ext cx="1131994" cy="466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Médio</a:t>
          </a:r>
        </a:p>
      </xdr:txBody>
    </xdr:sp>
    <xdr:clientData/>
  </xdr:twoCellAnchor>
  <xdr:twoCellAnchor>
    <xdr:from>
      <xdr:col>1</xdr:col>
      <xdr:colOff>472582</xdr:colOff>
      <xdr:row>3</xdr:row>
      <xdr:rowOff>102273</xdr:rowOff>
    </xdr:from>
    <xdr:to>
      <xdr:col>1</xdr:col>
      <xdr:colOff>786795</xdr:colOff>
      <xdr:row>8</xdr:row>
      <xdr:rowOff>116008</xdr:rowOff>
    </xdr:to>
    <xdr:sp macro="" textlink="">
      <xdr:nvSpPr>
        <xdr:cNvPr id="12" name="TextBox 11">
          <a:extLst>
            <a:ext uri="{FF2B5EF4-FFF2-40B4-BE49-F238E27FC236}">
              <a16:creationId xmlns:a16="http://schemas.microsoft.com/office/drawing/2014/main" id="{A4E0A083-1DDC-6B43-B8FA-15E8E60AE68B}"/>
            </a:ext>
          </a:extLst>
        </xdr:cNvPr>
        <xdr:cNvSpPr txBox="1"/>
      </xdr:nvSpPr>
      <xdr:spPr>
        <a:xfrm rot="18395304">
          <a:off x="19571" y="1139484"/>
          <a:ext cx="1220235" cy="314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Muito Alto</a:t>
          </a:r>
        </a:p>
      </xdr:txBody>
    </xdr:sp>
    <xdr:clientData/>
  </xdr:twoCellAnchor>
  <xdr:twoCellAnchor>
    <xdr:from>
      <xdr:col>18</xdr:col>
      <xdr:colOff>0</xdr:colOff>
      <xdr:row>8</xdr:row>
      <xdr:rowOff>0</xdr:rowOff>
    </xdr:from>
    <xdr:to>
      <xdr:col>22</xdr:col>
      <xdr:colOff>795020</xdr:colOff>
      <xdr:row>24</xdr:row>
      <xdr:rowOff>58420</xdr:rowOff>
    </xdr:to>
    <xdr:graphicFrame macro="">
      <xdr:nvGraphicFramePr>
        <xdr:cNvPr id="18" name="Chart 17">
          <a:extLst>
            <a:ext uri="{FF2B5EF4-FFF2-40B4-BE49-F238E27FC236}">
              <a16:creationId xmlns:a16="http://schemas.microsoft.com/office/drawing/2014/main" id="{D6E01B32-A163-D34D-B96F-6BABAA688A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381000</xdr:colOff>
      <xdr:row>3</xdr:row>
      <xdr:rowOff>127000</xdr:rowOff>
    </xdr:from>
    <xdr:to>
      <xdr:col>2</xdr:col>
      <xdr:colOff>393700</xdr:colOff>
      <xdr:row>10</xdr:row>
      <xdr:rowOff>152400</xdr:rowOff>
    </xdr:to>
    <xdr:cxnSp macro="">
      <xdr:nvCxnSpPr>
        <xdr:cNvPr id="20" name="Straight Connector 19">
          <a:extLst>
            <a:ext uri="{FF2B5EF4-FFF2-40B4-BE49-F238E27FC236}">
              <a16:creationId xmlns:a16="http://schemas.microsoft.com/office/drawing/2014/main" id="{B20A43AA-6153-1649-914A-BEF6E83C0CBB}"/>
            </a:ext>
          </a:extLst>
        </xdr:cNvPr>
        <xdr:cNvCxnSpPr/>
      </xdr:nvCxnSpPr>
      <xdr:spPr>
        <a:xfrm flipH="1">
          <a:off x="2133600" y="711200"/>
          <a:ext cx="12700" cy="1714500"/>
        </a:xfrm>
        <a:prstGeom prst="line">
          <a:avLst/>
        </a:prstGeom>
        <a:ln w="60325" cap="rnd">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236560</xdr:colOff>
      <xdr:row>10</xdr:row>
      <xdr:rowOff>34447</xdr:rowOff>
    </xdr:from>
    <xdr:to>
      <xdr:col>2</xdr:col>
      <xdr:colOff>554679</xdr:colOff>
      <xdr:row>11</xdr:row>
      <xdr:rowOff>84667</xdr:rowOff>
    </xdr:to>
    <xdr:sp macro="" textlink="">
      <xdr:nvSpPr>
        <xdr:cNvPr id="4" name="Decagon 3">
          <a:extLst>
            <a:ext uri="{FF2B5EF4-FFF2-40B4-BE49-F238E27FC236}">
              <a16:creationId xmlns:a16="http://schemas.microsoft.com/office/drawing/2014/main" id="{D3C7D46E-2FE7-3443-820C-EBF47BE4DEDB}"/>
            </a:ext>
          </a:extLst>
        </xdr:cNvPr>
        <xdr:cNvSpPr>
          <a:spLocks noChangeAspect="1"/>
        </xdr:cNvSpPr>
      </xdr:nvSpPr>
      <xdr:spPr>
        <a:xfrm>
          <a:off x="1989160" y="2307747"/>
          <a:ext cx="318119" cy="291520"/>
        </a:xfrm>
        <a:prstGeom prst="decagon">
          <a:avLst/>
        </a:prstGeom>
        <a:ln/>
        <a:scene3d>
          <a:camera prst="orthographicFront">
            <a:rot lat="0" lon="0" rev="0"/>
          </a:camera>
          <a:lightRig rig="threePt" dir="t">
            <a:rot lat="0" lon="0" rev="1200000"/>
          </a:lightRig>
        </a:scene3d>
        <a:sp3d extrusionH="139700" prstMaterial="powder">
          <a:bevelT w="114300" prst="hardEdge"/>
          <a:bevelB w="114300" prst="hardEdge"/>
          <a:extrusionClr>
            <a:schemeClr val="tx1"/>
          </a:extrusionClr>
        </a:sp3d>
      </xdr:spPr>
      <xdr:style>
        <a:lnRef idx="0">
          <a:schemeClr val="dk1"/>
        </a:lnRef>
        <a:fillRef idx="3">
          <a:schemeClr val="dk1"/>
        </a:fillRef>
        <a:effectRef idx="3">
          <a:schemeClr val="dk1"/>
        </a:effectRef>
        <a:fontRef idx="minor">
          <a:schemeClr val="lt1"/>
        </a:fontRef>
      </xdr:style>
      <xdr:txBody>
        <a:bodyPr wrap="square"/>
        <a:lstStyle/>
        <a:p>
          <a:endParaRPr lang="en-US">
            <a:solidFill>
              <a:srgbClr val="000000"/>
            </a:solidFill>
          </a:endParaRPr>
        </a:p>
      </xdr:txBody>
    </xdr:sp>
    <xdr:clientData/>
  </xdr:twoCellAnchor>
  <xdr:twoCellAnchor>
    <xdr:from>
      <xdr:col>0</xdr:col>
      <xdr:colOff>0</xdr:colOff>
      <xdr:row>3</xdr:row>
      <xdr:rowOff>45720</xdr:rowOff>
    </xdr:from>
    <xdr:to>
      <xdr:col>4</xdr:col>
      <xdr:colOff>325120</xdr:colOff>
      <xdr:row>18</xdr:row>
      <xdr:rowOff>116840</xdr:rowOff>
    </xdr:to>
    <xdr:graphicFrame macro="">
      <xdr:nvGraphicFramePr>
        <xdr:cNvPr id="13" name="Chart 12">
          <a:extLst>
            <a:ext uri="{FF2B5EF4-FFF2-40B4-BE49-F238E27FC236}">
              <a16:creationId xmlns:a16="http://schemas.microsoft.com/office/drawing/2014/main" id="{623C470D-B222-EE42-A263-CE86810FB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355594</xdr:colOff>
      <xdr:row>26</xdr:row>
      <xdr:rowOff>105507</xdr:rowOff>
    </xdr:from>
    <xdr:to>
      <xdr:col>3</xdr:col>
      <xdr:colOff>745067</xdr:colOff>
      <xdr:row>41</xdr:row>
      <xdr:rowOff>50734</xdr:rowOff>
    </xdr:to>
    <xdr:sp macro="" textlink="">
      <xdr:nvSpPr>
        <xdr:cNvPr id="32" name="Oval 31">
          <a:extLst>
            <a:ext uri="{FF2B5EF4-FFF2-40B4-BE49-F238E27FC236}">
              <a16:creationId xmlns:a16="http://schemas.microsoft.com/office/drawing/2014/main" id="{1B7D4C68-B3E3-D044-B1C3-E2D053E02E48}"/>
            </a:ext>
          </a:extLst>
        </xdr:cNvPr>
        <xdr:cNvSpPr>
          <a:spLocks noChangeAspect="1"/>
        </xdr:cNvSpPr>
      </xdr:nvSpPr>
      <xdr:spPr>
        <a:xfrm>
          <a:off x="355594" y="689707"/>
          <a:ext cx="3564473" cy="3564727"/>
        </a:xfrm>
        <a:prstGeom prst="ellipse">
          <a:avLst/>
        </a:prstGeom>
        <a:gradFill flip="none" rotWithShape="1">
          <a:gsLst>
            <a:gs pos="57000">
              <a:schemeClr val="bg1">
                <a:lumMod val="85000"/>
              </a:schemeClr>
            </a:gs>
            <a:gs pos="84000">
              <a:schemeClr val="bg1">
                <a:lumMod val="65000"/>
              </a:schemeClr>
            </a:gs>
            <a:gs pos="0">
              <a:schemeClr val="bg1"/>
            </a:gs>
          </a:gsLst>
          <a:path path="circle">
            <a:fillToRect l="50000" t="50000" r="50000" b="50000"/>
          </a:path>
          <a:tileRect/>
        </a:gradFill>
        <a:ln>
          <a:solidFill>
            <a:schemeClr val="bg1">
              <a:lumMod val="50000"/>
              <a:alpha val="25000"/>
            </a:schemeClr>
          </a:solidFill>
        </a:ln>
        <a:effectLst>
          <a:outerShdw blurRad="40005" dist="22987" dir="5400000" algn="tl" rotWithShape="0">
            <a:schemeClr val="bg1">
              <a:lumMod val="95000"/>
              <a:alpha val="35000"/>
            </a:scheme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223521</xdr:colOff>
      <xdr:row>25</xdr:row>
      <xdr:rowOff>74505</xdr:rowOff>
    </xdr:from>
    <xdr:to>
      <xdr:col>4</xdr:col>
      <xdr:colOff>56800</xdr:colOff>
      <xdr:row>41</xdr:row>
      <xdr:rowOff>198664</xdr:rowOff>
    </xdr:to>
    <xdr:graphicFrame macro="">
      <xdr:nvGraphicFramePr>
        <xdr:cNvPr id="33" name="Chart 32">
          <a:extLst>
            <a:ext uri="{FF2B5EF4-FFF2-40B4-BE49-F238E27FC236}">
              <a16:creationId xmlns:a16="http://schemas.microsoft.com/office/drawing/2014/main" id="{465F2BC2-2328-6445-A7F2-7774DAFC82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236220</xdr:colOff>
      <xdr:row>38</xdr:row>
      <xdr:rowOff>187961</xdr:rowOff>
    </xdr:from>
    <xdr:to>
      <xdr:col>1</xdr:col>
      <xdr:colOff>1243752</xdr:colOff>
      <xdr:row>40</xdr:row>
      <xdr:rowOff>25399</xdr:rowOff>
    </xdr:to>
    <xdr:sp macro="" textlink="">
      <xdr:nvSpPr>
        <xdr:cNvPr id="34" name="TextBox 33">
          <a:extLst>
            <a:ext uri="{FF2B5EF4-FFF2-40B4-BE49-F238E27FC236}">
              <a16:creationId xmlns:a16="http://schemas.microsoft.com/office/drawing/2014/main" id="{3BDCC6E8-A42B-2E46-8F12-7DD149C39BE2}"/>
            </a:ext>
          </a:extLst>
        </xdr:cNvPr>
        <xdr:cNvSpPr txBox="1"/>
      </xdr:nvSpPr>
      <xdr:spPr>
        <a:xfrm rot="2528503">
          <a:off x="236220" y="3667761"/>
          <a:ext cx="1007532" cy="32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Alto</a:t>
          </a:r>
        </a:p>
      </xdr:txBody>
    </xdr:sp>
    <xdr:clientData/>
  </xdr:twoCellAnchor>
  <xdr:twoCellAnchor>
    <xdr:from>
      <xdr:col>1</xdr:col>
      <xdr:colOff>1497338</xdr:colOff>
      <xdr:row>24</xdr:row>
      <xdr:rowOff>115885</xdr:rowOff>
    </xdr:from>
    <xdr:to>
      <xdr:col>2</xdr:col>
      <xdr:colOff>1012455</xdr:colOff>
      <xdr:row>27</xdr:row>
      <xdr:rowOff>6730</xdr:rowOff>
    </xdr:to>
    <xdr:sp macro="" textlink="">
      <xdr:nvSpPr>
        <xdr:cNvPr id="35" name="TextBox 34">
          <a:extLst>
            <a:ext uri="{FF2B5EF4-FFF2-40B4-BE49-F238E27FC236}">
              <a16:creationId xmlns:a16="http://schemas.microsoft.com/office/drawing/2014/main" id="{EEC138F4-C81F-744F-8012-9A5EB623338F}"/>
            </a:ext>
          </a:extLst>
        </xdr:cNvPr>
        <xdr:cNvSpPr txBox="1"/>
      </xdr:nvSpPr>
      <xdr:spPr>
        <a:xfrm>
          <a:off x="1497338" y="357185"/>
          <a:ext cx="1267717" cy="4750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Muito</a:t>
          </a:r>
          <a:r>
            <a:rPr lang="en-US" sz="1400" b="1" baseline="0">
              <a:solidFill>
                <a:schemeClr val="tx1"/>
              </a:solidFill>
              <a:latin typeface="Times New Roman"/>
              <a:cs typeface="Times New Roman"/>
            </a:rPr>
            <a:t> Baixo</a:t>
          </a:r>
          <a:endParaRPr lang="en-US" sz="1100" b="1">
            <a:solidFill>
              <a:schemeClr val="tx1"/>
            </a:solidFill>
            <a:latin typeface="Times New Roman"/>
            <a:cs typeface="Times New Roman"/>
          </a:endParaRPr>
        </a:p>
      </xdr:txBody>
    </xdr:sp>
    <xdr:clientData/>
  </xdr:twoCellAnchor>
  <xdr:twoCellAnchor>
    <xdr:from>
      <xdr:col>3</xdr:col>
      <xdr:colOff>240841</xdr:colOff>
      <xdr:row>26</xdr:row>
      <xdr:rowOff>186720</xdr:rowOff>
    </xdr:from>
    <xdr:to>
      <xdr:col>3</xdr:col>
      <xdr:colOff>711652</xdr:colOff>
      <xdr:row>31</xdr:row>
      <xdr:rowOff>17386</xdr:rowOff>
    </xdr:to>
    <xdr:sp macro="" textlink="">
      <xdr:nvSpPr>
        <xdr:cNvPr id="36" name="TextBox 35">
          <a:extLst>
            <a:ext uri="{FF2B5EF4-FFF2-40B4-BE49-F238E27FC236}">
              <a16:creationId xmlns:a16="http://schemas.microsoft.com/office/drawing/2014/main" id="{FA37A8D5-9A65-2D46-AD35-96BAF1B64B62}"/>
            </a:ext>
          </a:extLst>
        </xdr:cNvPr>
        <xdr:cNvSpPr txBox="1"/>
      </xdr:nvSpPr>
      <xdr:spPr>
        <a:xfrm rot="3138741">
          <a:off x="3132664" y="1054097"/>
          <a:ext cx="1037166" cy="470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Baixo</a:t>
          </a:r>
        </a:p>
      </xdr:txBody>
    </xdr:sp>
    <xdr:clientData/>
  </xdr:twoCellAnchor>
  <xdr:twoCellAnchor>
    <xdr:from>
      <xdr:col>3</xdr:col>
      <xdr:colOff>251007</xdr:colOff>
      <xdr:row>36</xdr:row>
      <xdr:rowOff>80887</xdr:rowOff>
    </xdr:from>
    <xdr:to>
      <xdr:col>3</xdr:col>
      <xdr:colOff>717586</xdr:colOff>
      <xdr:row>41</xdr:row>
      <xdr:rowOff>6381</xdr:rowOff>
    </xdr:to>
    <xdr:sp macro="" textlink="">
      <xdr:nvSpPr>
        <xdr:cNvPr id="37" name="TextBox 36">
          <a:extLst>
            <a:ext uri="{FF2B5EF4-FFF2-40B4-BE49-F238E27FC236}">
              <a16:creationId xmlns:a16="http://schemas.microsoft.com/office/drawing/2014/main" id="{D401D164-2F48-F240-9509-1A7E980079FC}"/>
            </a:ext>
          </a:extLst>
        </xdr:cNvPr>
        <xdr:cNvSpPr txBox="1"/>
      </xdr:nvSpPr>
      <xdr:spPr>
        <a:xfrm rot="18329902">
          <a:off x="3093300" y="3410794"/>
          <a:ext cx="1131994" cy="466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Médio</a:t>
          </a:r>
        </a:p>
      </xdr:txBody>
    </xdr:sp>
    <xdr:clientData/>
  </xdr:twoCellAnchor>
  <xdr:twoCellAnchor>
    <xdr:from>
      <xdr:col>1</xdr:col>
      <xdr:colOff>472582</xdr:colOff>
      <xdr:row>26</xdr:row>
      <xdr:rowOff>102273</xdr:rowOff>
    </xdr:from>
    <xdr:to>
      <xdr:col>1</xdr:col>
      <xdr:colOff>786795</xdr:colOff>
      <xdr:row>31</xdr:row>
      <xdr:rowOff>116008</xdr:rowOff>
    </xdr:to>
    <xdr:sp macro="" textlink="">
      <xdr:nvSpPr>
        <xdr:cNvPr id="38" name="TextBox 37">
          <a:extLst>
            <a:ext uri="{FF2B5EF4-FFF2-40B4-BE49-F238E27FC236}">
              <a16:creationId xmlns:a16="http://schemas.microsoft.com/office/drawing/2014/main" id="{15854970-5109-AD45-A446-A8A3EEBA4D53}"/>
            </a:ext>
          </a:extLst>
        </xdr:cNvPr>
        <xdr:cNvSpPr txBox="1"/>
      </xdr:nvSpPr>
      <xdr:spPr>
        <a:xfrm rot="18395304">
          <a:off x="19571" y="1139484"/>
          <a:ext cx="1220235" cy="314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Muito Alto</a:t>
          </a:r>
        </a:p>
      </xdr:txBody>
    </xdr:sp>
    <xdr:clientData/>
  </xdr:twoCellAnchor>
  <xdr:twoCellAnchor>
    <xdr:from>
      <xdr:col>2</xdr:col>
      <xdr:colOff>381000</xdr:colOff>
      <xdr:row>26</xdr:row>
      <xdr:rowOff>88900</xdr:rowOff>
    </xdr:from>
    <xdr:to>
      <xdr:col>2</xdr:col>
      <xdr:colOff>393700</xdr:colOff>
      <xdr:row>33</xdr:row>
      <xdr:rowOff>114300</xdr:rowOff>
    </xdr:to>
    <xdr:cxnSp macro="">
      <xdr:nvCxnSpPr>
        <xdr:cNvPr id="39" name="Straight Connector 38">
          <a:extLst>
            <a:ext uri="{FF2B5EF4-FFF2-40B4-BE49-F238E27FC236}">
              <a16:creationId xmlns:a16="http://schemas.microsoft.com/office/drawing/2014/main" id="{EAC4AFF8-841C-F443-9BA3-C8F92B4C3B78}"/>
            </a:ext>
          </a:extLst>
        </xdr:cNvPr>
        <xdr:cNvCxnSpPr/>
      </xdr:nvCxnSpPr>
      <xdr:spPr>
        <a:xfrm flipH="1">
          <a:off x="2133600" y="6223000"/>
          <a:ext cx="12700" cy="1714500"/>
        </a:xfrm>
        <a:prstGeom prst="line">
          <a:avLst/>
        </a:prstGeom>
        <a:ln w="60325" cap="rnd">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236560</xdr:colOff>
      <xdr:row>33</xdr:row>
      <xdr:rowOff>34447</xdr:rowOff>
    </xdr:from>
    <xdr:to>
      <xdr:col>2</xdr:col>
      <xdr:colOff>554679</xdr:colOff>
      <xdr:row>34</xdr:row>
      <xdr:rowOff>84667</xdr:rowOff>
    </xdr:to>
    <xdr:sp macro="" textlink="">
      <xdr:nvSpPr>
        <xdr:cNvPr id="40" name="Decagon 39">
          <a:extLst>
            <a:ext uri="{FF2B5EF4-FFF2-40B4-BE49-F238E27FC236}">
              <a16:creationId xmlns:a16="http://schemas.microsoft.com/office/drawing/2014/main" id="{B1089040-536E-E142-A8DD-5B2E018D1896}"/>
            </a:ext>
          </a:extLst>
        </xdr:cNvPr>
        <xdr:cNvSpPr>
          <a:spLocks noChangeAspect="1"/>
        </xdr:cNvSpPr>
      </xdr:nvSpPr>
      <xdr:spPr>
        <a:xfrm>
          <a:off x="1989160" y="2307747"/>
          <a:ext cx="318119" cy="291520"/>
        </a:xfrm>
        <a:prstGeom prst="decagon">
          <a:avLst/>
        </a:prstGeom>
        <a:ln/>
        <a:scene3d>
          <a:camera prst="orthographicFront">
            <a:rot lat="0" lon="0" rev="0"/>
          </a:camera>
          <a:lightRig rig="threePt" dir="t">
            <a:rot lat="0" lon="0" rev="1200000"/>
          </a:lightRig>
        </a:scene3d>
        <a:sp3d extrusionH="139700" prstMaterial="powder">
          <a:bevelT w="114300" prst="hardEdge"/>
          <a:bevelB w="114300" prst="hardEdge"/>
          <a:extrusionClr>
            <a:schemeClr val="tx1"/>
          </a:extrusionClr>
        </a:sp3d>
      </xdr:spPr>
      <xdr:style>
        <a:lnRef idx="0">
          <a:schemeClr val="dk1"/>
        </a:lnRef>
        <a:fillRef idx="3">
          <a:schemeClr val="dk1"/>
        </a:fillRef>
        <a:effectRef idx="3">
          <a:schemeClr val="dk1"/>
        </a:effectRef>
        <a:fontRef idx="minor">
          <a:schemeClr val="lt1"/>
        </a:fontRef>
      </xdr:style>
      <xdr:txBody>
        <a:bodyPr wrap="square"/>
        <a:lstStyle/>
        <a:p>
          <a:endParaRPr lang="en-US">
            <a:solidFill>
              <a:srgbClr val="000000"/>
            </a:solidFill>
          </a:endParaRPr>
        </a:p>
      </xdr:txBody>
    </xdr:sp>
    <xdr:clientData/>
  </xdr:twoCellAnchor>
  <xdr:twoCellAnchor>
    <xdr:from>
      <xdr:col>0</xdr:col>
      <xdr:colOff>0</xdr:colOff>
      <xdr:row>26</xdr:row>
      <xdr:rowOff>33020</xdr:rowOff>
    </xdr:from>
    <xdr:to>
      <xdr:col>4</xdr:col>
      <xdr:colOff>325120</xdr:colOff>
      <xdr:row>41</xdr:row>
      <xdr:rowOff>104140</xdr:rowOff>
    </xdr:to>
    <xdr:graphicFrame macro="">
      <xdr:nvGraphicFramePr>
        <xdr:cNvPr id="41" name="Chart 40">
          <a:extLst>
            <a:ext uri="{FF2B5EF4-FFF2-40B4-BE49-F238E27FC236}">
              <a16:creationId xmlns:a16="http://schemas.microsoft.com/office/drawing/2014/main" id="{88B32F14-F69A-D94B-97DF-1B91A283FA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355594</xdr:colOff>
      <xdr:row>50</xdr:row>
      <xdr:rowOff>105507</xdr:rowOff>
    </xdr:from>
    <xdr:to>
      <xdr:col>3</xdr:col>
      <xdr:colOff>745067</xdr:colOff>
      <xdr:row>65</xdr:row>
      <xdr:rowOff>50734</xdr:rowOff>
    </xdr:to>
    <xdr:sp macro="" textlink="">
      <xdr:nvSpPr>
        <xdr:cNvPr id="42" name="Oval 41">
          <a:extLst>
            <a:ext uri="{FF2B5EF4-FFF2-40B4-BE49-F238E27FC236}">
              <a16:creationId xmlns:a16="http://schemas.microsoft.com/office/drawing/2014/main" id="{0C65E271-2E6D-4541-A8FD-6D5550B8C0B3}"/>
            </a:ext>
          </a:extLst>
        </xdr:cNvPr>
        <xdr:cNvSpPr>
          <a:spLocks noChangeAspect="1"/>
        </xdr:cNvSpPr>
      </xdr:nvSpPr>
      <xdr:spPr>
        <a:xfrm>
          <a:off x="355594" y="6239607"/>
          <a:ext cx="3564473" cy="3564727"/>
        </a:xfrm>
        <a:prstGeom prst="ellipse">
          <a:avLst/>
        </a:prstGeom>
        <a:gradFill flip="none" rotWithShape="1">
          <a:gsLst>
            <a:gs pos="57000">
              <a:schemeClr val="bg1">
                <a:lumMod val="85000"/>
              </a:schemeClr>
            </a:gs>
            <a:gs pos="84000">
              <a:schemeClr val="bg1">
                <a:lumMod val="65000"/>
              </a:schemeClr>
            </a:gs>
            <a:gs pos="0">
              <a:schemeClr val="bg1"/>
            </a:gs>
          </a:gsLst>
          <a:path path="circle">
            <a:fillToRect l="50000" t="50000" r="50000" b="50000"/>
          </a:path>
          <a:tileRect/>
        </a:gradFill>
        <a:ln>
          <a:solidFill>
            <a:schemeClr val="bg1">
              <a:lumMod val="50000"/>
              <a:alpha val="25000"/>
            </a:schemeClr>
          </a:solidFill>
        </a:ln>
        <a:effectLst>
          <a:outerShdw blurRad="40005" dist="22987" dir="5400000" algn="tl" rotWithShape="0">
            <a:schemeClr val="bg1">
              <a:lumMod val="95000"/>
              <a:alpha val="35000"/>
            </a:schemeClr>
          </a:outerShdw>
        </a:effectLst>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223521</xdr:colOff>
      <xdr:row>49</xdr:row>
      <xdr:rowOff>74505</xdr:rowOff>
    </xdr:from>
    <xdr:to>
      <xdr:col>4</xdr:col>
      <xdr:colOff>56800</xdr:colOff>
      <xdr:row>65</xdr:row>
      <xdr:rowOff>198664</xdr:rowOff>
    </xdr:to>
    <xdr:graphicFrame macro="">
      <xdr:nvGraphicFramePr>
        <xdr:cNvPr id="43" name="Chart 42">
          <a:extLst>
            <a:ext uri="{FF2B5EF4-FFF2-40B4-BE49-F238E27FC236}">
              <a16:creationId xmlns:a16="http://schemas.microsoft.com/office/drawing/2014/main" id="{E4DDC65D-11B9-164D-99B9-9D5EAACEA2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236220</xdr:colOff>
      <xdr:row>62</xdr:row>
      <xdr:rowOff>187961</xdr:rowOff>
    </xdr:from>
    <xdr:to>
      <xdr:col>1</xdr:col>
      <xdr:colOff>1243752</xdr:colOff>
      <xdr:row>64</xdr:row>
      <xdr:rowOff>25399</xdr:rowOff>
    </xdr:to>
    <xdr:sp macro="" textlink="">
      <xdr:nvSpPr>
        <xdr:cNvPr id="44" name="TextBox 43">
          <a:extLst>
            <a:ext uri="{FF2B5EF4-FFF2-40B4-BE49-F238E27FC236}">
              <a16:creationId xmlns:a16="http://schemas.microsoft.com/office/drawing/2014/main" id="{99ADD8EB-0A09-FA46-B3D3-1871DFC99DE7}"/>
            </a:ext>
          </a:extLst>
        </xdr:cNvPr>
        <xdr:cNvSpPr txBox="1"/>
      </xdr:nvSpPr>
      <xdr:spPr>
        <a:xfrm rot="2528503">
          <a:off x="236220" y="9217661"/>
          <a:ext cx="1007532" cy="3200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Alto</a:t>
          </a:r>
        </a:p>
      </xdr:txBody>
    </xdr:sp>
    <xdr:clientData/>
  </xdr:twoCellAnchor>
  <xdr:twoCellAnchor>
    <xdr:from>
      <xdr:col>1</xdr:col>
      <xdr:colOff>1497338</xdr:colOff>
      <xdr:row>48</xdr:row>
      <xdr:rowOff>115885</xdr:rowOff>
    </xdr:from>
    <xdr:to>
      <xdr:col>2</xdr:col>
      <xdr:colOff>1012455</xdr:colOff>
      <xdr:row>51</xdr:row>
      <xdr:rowOff>6730</xdr:rowOff>
    </xdr:to>
    <xdr:sp macro="" textlink="">
      <xdr:nvSpPr>
        <xdr:cNvPr id="45" name="TextBox 44">
          <a:extLst>
            <a:ext uri="{FF2B5EF4-FFF2-40B4-BE49-F238E27FC236}">
              <a16:creationId xmlns:a16="http://schemas.microsoft.com/office/drawing/2014/main" id="{37443261-1884-D64B-A965-AE5D71056A4F}"/>
            </a:ext>
          </a:extLst>
        </xdr:cNvPr>
        <xdr:cNvSpPr txBox="1"/>
      </xdr:nvSpPr>
      <xdr:spPr>
        <a:xfrm>
          <a:off x="1497338" y="5767385"/>
          <a:ext cx="1267717" cy="6147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Muito</a:t>
          </a:r>
          <a:r>
            <a:rPr lang="en-US" sz="1400" b="1" baseline="0">
              <a:solidFill>
                <a:schemeClr val="tx1"/>
              </a:solidFill>
              <a:latin typeface="Times New Roman"/>
              <a:cs typeface="Times New Roman"/>
            </a:rPr>
            <a:t> Baixo</a:t>
          </a:r>
          <a:endParaRPr lang="en-US" sz="1100" b="1">
            <a:solidFill>
              <a:schemeClr val="tx1"/>
            </a:solidFill>
            <a:latin typeface="Times New Roman"/>
            <a:cs typeface="Times New Roman"/>
          </a:endParaRPr>
        </a:p>
      </xdr:txBody>
    </xdr:sp>
    <xdr:clientData/>
  </xdr:twoCellAnchor>
  <xdr:twoCellAnchor>
    <xdr:from>
      <xdr:col>3</xdr:col>
      <xdr:colOff>240841</xdr:colOff>
      <xdr:row>50</xdr:row>
      <xdr:rowOff>186720</xdr:rowOff>
    </xdr:from>
    <xdr:to>
      <xdr:col>3</xdr:col>
      <xdr:colOff>711652</xdr:colOff>
      <xdr:row>55</xdr:row>
      <xdr:rowOff>17386</xdr:rowOff>
    </xdr:to>
    <xdr:sp macro="" textlink="">
      <xdr:nvSpPr>
        <xdr:cNvPr id="46" name="TextBox 45">
          <a:extLst>
            <a:ext uri="{FF2B5EF4-FFF2-40B4-BE49-F238E27FC236}">
              <a16:creationId xmlns:a16="http://schemas.microsoft.com/office/drawing/2014/main" id="{D2834CF4-2E50-B74F-956C-C3042EB5B365}"/>
            </a:ext>
          </a:extLst>
        </xdr:cNvPr>
        <xdr:cNvSpPr txBox="1"/>
      </xdr:nvSpPr>
      <xdr:spPr>
        <a:xfrm rot="3138741">
          <a:off x="3132664" y="6603997"/>
          <a:ext cx="1037166" cy="4708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Baixo</a:t>
          </a:r>
        </a:p>
      </xdr:txBody>
    </xdr:sp>
    <xdr:clientData/>
  </xdr:twoCellAnchor>
  <xdr:twoCellAnchor>
    <xdr:from>
      <xdr:col>3</xdr:col>
      <xdr:colOff>251007</xdr:colOff>
      <xdr:row>60</xdr:row>
      <xdr:rowOff>80887</xdr:rowOff>
    </xdr:from>
    <xdr:to>
      <xdr:col>3</xdr:col>
      <xdr:colOff>717586</xdr:colOff>
      <xdr:row>65</xdr:row>
      <xdr:rowOff>6381</xdr:rowOff>
    </xdr:to>
    <xdr:sp macro="" textlink="">
      <xdr:nvSpPr>
        <xdr:cNvPr id="47" name="TextBox 46">
          <a:extLst>
            <a:ext uri="{FF2B5EF4-FFF2-40B4-BE49-F238E27FC236}">
              <a16:creationId xmlns:a16="http://schemas.microsoft.com/office/drawing/2014/main" id="{111570C4-CC60-E440-8D81-AC0AC4E50F14}"/>
            </a:ext>
          </a:extLst>
        </xdr:cNvPr>
        <xdr:cNvSpPr txBox="1"/>
      </xdr:nvSpPr>
      <xdr:spPr>
        <a:xfrm rot="18329902">
          <a:off x="3093300" y="8960694"/>
          <a:ext cx="1131994" cy="46657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Risco Médio</a:t>
          </a:r>
        </a:p>
      </xdr:txBody>
    </xdr:sp>
    <xdr:clientData/>
  </xdr:twoCellAnchor>
  <xdr:twoCellAnchor>
    <xdr:from>
      <xdr:col>1</xdr:col>
      <xdr:colOff>472582</xdr:colOff>
      <xdr:row>50</xdr:row>
      <xdr:rowOff>102273</xdr:rowOff>
    </xdr:from>
    <xdr:to>
      <xdr:col>1</xdr:col>
      <xdr:colOff>786795</xdr:colOff>
      <xdr:row>55</xdr:row>
      <xdr:rowOff>116008</xdr:rowOff>
    </xdr:to>
    <xdr:sp macro="" textlink="">
      <xdr:nvSpPr>
        <xdr:cNvPr id="48" name="TextBox 47">
          <a:extLst>
            <a:ext uri="{FF2B5EF4-FFF2-40B4-BE49-F238E27FC236}">
              <a16:creationId xmlns:a16="http://schemas.microsoft.com/office/drawing/2014/main" id="{5F67B268-BA3F-0842-9C6C-E5F90C83A0D7}"/>
            </a:ext>
          </a:extLst>
        </xdr:cNvPr>
        <xdr:cNvSpPr txBox="1"/>
      </xdr:nvSpPr>
      <xdr:spPr>
        <a:xfrm rot="18395304">
          <a:off x="19571" y="6689384"/>
          <a:ext cx="1220235" cy="3142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en-US" sz="1400" b="1">
              <a:solidFill>
                <a:schemeClr val="tx1"/>
              </a:solidFill>
              <a:latin typeface="Times New Roman"/>
              <a:cs typeface="Times New Roman"/>
            </a:rPr>
            <a:t>Muito Alto</a:t>
          </a:r>
        </a:p>
      </xdr:txBody>
    </xdr:sp>
    <xdr:clientData/>
  </xdr:twoCellAnchor>
  <xdr:twoCellAnchor>
    <xdr:from>
      <xdr:col>2</xdr:col>
      <xdr:colOff>381000</xdr:colOff>
      <xdr:row>50</xdr:row>
      <xdr:rowOff>88900</xdr:rowOff>
    </xdr:from>
    <xdr:to>
      <xdr:col>2</xdr:col>
      <xdr:colOff>393700</xdr:colOff>
      <xdr:row>57</xdr:row>
      <xdr:rowOff>114300</xdr:rowOff>
    </xdr:to>
    <xdr:cxnSp macro="">
      <xdr:nvCxnSpPr>
        <xdr:cNvPr id="49" name="Straight Connector 48">
          <a:extLst>
            <a:ext uri="{FF2B5EF4-FFF2-40B4-BE49-F238E27FC236}">
              <a16:creationId xmlns:a16="http://schemas.microsoft.com/office/drawing/2014/main" id="{C57FFA6D-2C96-7149-ABDD-2303DA9B51AC}"/>
            </a:ext>
          </a:extLst>
        </xdr:cNvPr>
        <xdr:cNvCxnSpPr/>
      </xdr:nvCxnSpPr>
      <xdr:spPr>
        <a:xfrm flipH="1">
          <a:off x="2133600" y="6223000"/>
          <a:ext cx="12700" cy="1714500"/>
        </a:xfrm>
        <a:prstGeom prst="line">
          <a:avLst/>
        </a:prstGeom>
        <a:ln w="60325" cap="rnd">
          <a:solidFill>
            <a:srgbClr val="00B05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236560</xdr:colOff>
      <xdr:row>57</xdr:row>
      <xdr:rowOff>34447</xdr:rowOff>
    </xdr:from>
    <xdr:to>
      <xdr:col>2</xdr:col>
      <xdr:colOff>554679</xdr:colOff>
      <xdr:row>58</xdr:row>
      <xdr:rowOff>84667</xdr:rowOff>
    </xdr:to>
    <xdr:sp macro="" textlink="">
      <xdr:nvSpPr>
        <xdr:cNvPr id="50" name="Decagon 49">
          <a:extLst>
            <a:ext uri="{FF2B5EF4-FFF2-40B4-BE49-F238E27FC236}">
              <a16:creationId xmlns:a16="http://schemas.microsoft.com/office/drawing/2014/main" id="{A91CB7F2-77EB-994F-A29D-BD031C5C7DB6}"/>
            </a:ext>
          </a:extLst>
        </xdr:cNvPr>
        <xdr:cNvSpPr>
          <a:spLocks noChangeAspect="1"/>
        </xdr:cNvSpPr>
      </xdr:nvSpPr>
      <xdr:spPr>
        <a:xfrm>
          <a:off x="1989160" y="7857647"/>
          <a:ext cx="318119" cy="291520"/>
        </a:xfrm>
        <a:prstGeom prst="decagon">
          <a:avLst/>
        </a:prstGeom>
        <a:ln/>
        <a:scene3d>
          <a:camera prst="orthographicFront">
            <a:rot lat="0" lon="0" rev="0"/>
          </a:camera>
          <a:lightRig rig="threePt" dir="t">
            <a:rot lat="0" lon="0" rev="1200000"/>
          </a:lightRig>
        </a:scene3d>
        <a:sp3d extrusionH="139700" prstMaterial="powder">
          <a:bevelT w="114300" prst="hardEdge"/>
          <a:bevelB w="114300" prst="hardEdge"/>
          <a:extrusionClr>
            <a:schemeClr val="tx1"/>
          </a:extrusionClr>
        </a:sp3d>
      </xdr:spPr>
      <xdr:style>
        <a:lnRef idx="0">
          <a:schemeClr val="dk1"/>
        </a:lnRef>
        <a:fillRef idx="3">
          <a:schemeClr val="dk1"/>
        </a:fillRef>
        <a:effectRef idx="3">
          <a:schemeClr val="dk1"/>
        </a:effectRef>
        <a:fontRef idx="minor">
          <a:schemeClr val="lt1"/>
        </a:fontRef>
      </xdr:style>
      <xdr:txBody>
        <a:bodyPr wrap="square"/>
        <a:lstStyle/>
        <a:p>
          <a:endParaRPr lang="en-US">
            <a:solidFill>
              <a:srgbClr val="000000"/>
            </a:solidFill>
          </a:endParaRPr>
        </a:p>
      </xdr:txBody>
    </xdr:sp>
    <xdr:clientData/>
  </xdr:twoCellAnchor>
  <xdr:twoCellAnchor>
    <xdr:from>
      <xdr:col>0</xdr:col>
      <xdr:colOff>0</xdr:colOff>
      <xdr:row>50</xdr:row>
      <xdr:rowOff>33020</xdr:rowOff>
    </xdr:from>
    <xdr:to>
      <xdr:col>4</xdr:col>
      <xdr:colOff>325120</xdr:colOff>
      <xdr:row>65</xdr:row>
      <xdr:rowOff>104140</xdr:rowOff>
    </xdr:to>
    <xdr:graphicFrame macro="">
      <xdr:nvGraphicFramePr>
        <xdr:cNvPr id="51" name="Chart 50">
          <a:extLst>
            <a:ext uri="{FF2B5EF4-FFF2-40B4-BE49-F238E27FC236}">
              <a16:creationId xmlns:a16="http://schemas.microsoft.com/office/drawing/2014/main" id="{05E81CF6-204D-EB45-BD9D-5663727F70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9</xdr:col>
      <xdr:colOff>254000</xdr:colOff>
      <xdr:row>8</xdr:row>
      <xdr:rowOff>57150</xdr:rowOff>
    </xdr:from>
    <xdr:to>
      <xdr:col>19</xdr:col>
      <xdr:colOff>127000</xdr:colOff>
      <xdr:row>25</xdr:row>
      <xdr:rowOff>12700</xdr:rowOff>
    </xdr:to>
    <xdr:graphicFrame macro="">
      <xdr:nvGraphicFramePr>
        <xdr:cNvPr id="4" name="Chart 3">
          <a:extLst>
            <a:ext uri="{FF2B5EF4-FFF2-40B4-BE49-F238E27FC236}">
              <a16:creationId xmlns:a16="http://schemas.microsoft.com/office/drawing/2014/main" id="{8B390921-6000-304E-BF4B-B85F2E4B7DF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21</xdr:col>
      <xdr:colOff>368300</xdr:colOff>
      <xdr:row>17</xdr:row>
      <xdr:rowOff>50800</xdr:rowOff>
    </xdr:from>
    <xdr:to>
      <xdr:col>24</xdr:col>
      <xdr:colOff>2479675</xdr:colOff>
      <xdr:row>31</xdr:row>
      <xdr:rowOff>127000</xdr:rowOff>
    </xdr:to>
    <xdr:graphicFrame macro="">
      <xdr:nvGraphicFramePr>
        <xdr:cNvPr id="2" name="Gráfico 20">
          <a:extLst>
            <a:ext uri="{FF2B5EF4-FFF2-40B4-BE49-F238E27FC236}">
              <a16:creationId xmlns:a16="http://schemas.microsoft.com/office/drawing/2014/main" id="{49AC2C5E-2970-6144-8504-21AD8FBAC8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57</xdr:col>
      <xdr:colOff>98425</xdr:colOff>
      <xdr:row>19</xdr:row>
      <xdr:rowOff>25400</xdr:rowOff>
    </xdr:from>
    <xdr:to>
      <xdr:col>61</xdr:col>
      <xdr:colOff>53975</xdr:colOff>
      <xdr:row>33</xdr:row>
      <xdr:rowOff>101600</xdr:rowOff>
    </xdr:to>
    <xdr:graphicFrame macro="">
      <xdr:nvGraphicFramePr>
        <xdr:cNvPr id="3" name="Gráfico 22">
          <a:extLst>
            <a:ext uri="{FF2B5EF4-FFF2-40B4-BE49-F238E27FC236}">
              <a16:creationId xmlns:a16="http://schemas.microsoft.com/office/drawing/2014/main" id="{2D0522A9-2241-C949-BF08-2E44EC05DF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107</xdr:col>
      <xdr:colOff>1644651</xdr:colOff>
      <xdr:row>16</xdr:row>
      <xdr:rowOff>101599</xdr:rowOff>
    </xdr:from>
    <xdr:to>
      <xdr:col>111</xdr:col>
      <xdr:colOff>1784351</xdr:colOff>
      <xdr:row>30</xdr:row>
      <xdr:rowOff>187324</xdr:rowOff>
    </xdr:to>
    <xdr:graphicFrame macro="">
      <xdr:nvGraphicFramePr>
        <xdr:cNvPr id="4" name="Gráfico 24">
          <a:extLst>
            <a:ext uri="{FF2B5EF4-FFF2-40B4-BE49-F238E27FC236}">
              <a16:creationId xmlns:a16="http://schemas.microsoft.com/office/drawing/2014/main" id="{FE949AE0-FAF8-9E4A-A8D1-5964D2FB37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138</xdr:col>
      <xdr:colOff>107950</xdr:colOff>
      <xdr:row>16</xdr:row>
      <xdr:rowOff>66675</xdr:rowOff>
    </xdr:from>
    <xdr:to>
      <xdr:col>142</xdr:col>
      <xdr:colOff>1714500</xdr:colOff>
      <xdr:row>30</xdr:row>
      <xdr:rowOff>142875</xdr:rowOff>
    </xdr:to>
    <xdr:graphicFrame macro="">
      <xdr:nvGraphicFramePr>
        <xdr:cNvPr id="5" name="Gráfico 26">
          <a:extLst>
            <a:ext uri="{FF2B5EF4-FFF2-40B4-BE49-F238E27FC236}">
              <a16:creationId xmlns:a16="http://schemas.microsoft.com/office/drawing/2014/main" id="{0B812BEB-0E7B-874B-AF55-CC35187E2F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159</xdr:col>
      <xdr:colOff>168275</xdr:colOff>
      <xdr:row>18</xdr:row>
      <xdr:rowOff>9525</xdr:rowOff>
    </xdr:from>
    <xdr:to>
      <xdr:col>163</xdr:col>
      <xdr:colOff>520700</xdr:colOff>
      <xdr:row>31</xdr:row>
      <xdr:rowOff>66675</xdr:rowOff>
    </xdr:to>
    <xdr:graphicFrame macro="">
      <xdr:nvGraphicFramePr>
        <xdr:cNvPr id="6" name="Gráfico 28">
          <a:extLst>
            <a:ext uri="{FF2B5EF4-FFF2-40B4-BE49-F238E27FC236}">
              <a16:creationId xmlns:a16="http://schemas.microsoft.com/office/drawing/2014/main" id="{1D2D2494-2F48-1441-BA1E-AFBB35DC71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175</xdr:col>
      <xdr:colOff>939800</xdr:colOff>
      <xdr:row>18</xdr:row>
      <xdr:rowOff>123825</xdr:rowOff>
    </xdr:from>
    <xdr:to>
      <xdr:col>178</xdr:col>
      <xdr:colOff>66675</xdr:colOff>
      <xdr:row>33</xdr:row>
      <xdr:rowOff>0</xdr:rowOff>
    </xdr:to>
    <xdr:graphicFrame macro="">
      <xdr:nvGraphicFramePr>
        <xdr:cNvPr id="7" name="Gráfico 32">
          <a:extLst>
            <a:ext uri="{FF2B5EF4-FFF2-40B4-BE49-F238E27FC236}">
              <a16:creationId xmlns:a16="http://schemas.microsoft.com/office/drawing/2014/main" id="{F71CFF12-3B09-5141-A567-882EE58C06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180</xdr:col>
      <xdr:colOff>377825</xdr:colOff>
      <xdr:row>18</xdr:row>
      <xdr:rowOff>12700</xdr:rowOff>
    </xdr:from>
    <xdr:to>
      <xdr:col>185</xdr:col>
      <xdr:colOff>63500</xdr:colOff>
      <xdr:row>32</xdr:row>
      <xdr:rowOff>57150</xdr:rowOff>
    </xdr:to>
    <xdr:graphicFrame macro="">
      <xdr:nvGraphicFramePr>
        <xdr:cNvPr id="8" name="Gráfico 34">
          <a:extLst>
            <a:ext uri="{FF2B5EF4-FFF2-40B4-BE49-F238E27FC236}">
              <a16:creationId xmlns:a16="http://schemas.microsoft.com/office/drawing/2014/main" id="{9D939B50-DA4D-DD49-BF78-8FAA23B327B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142</xdr:col>
      <xdr:colOff>1727200</xdr:colOff>
      <xdr:row>9</xdr:row>
      <xdr:rowOff>177800</xdr:rowOff>
    </xdr:from>
    <xdr:to>
      <xdr:col>147</xdr:col>
      <xdr:colOff>0</xdr:colOff>
      <xdr:row>39</xdr:row>
      <xdr:rowOff>117888</xdr:rowOff>
    </xdr:to>
    <xdr:pic>
      <xdr:nvPicPr>
        <xdr:cNvPr id="9" name="Picture 8">
          <a:extLst>
            <a:ext uri="{FF2B5EF4-FFF2-40B4-BE49-F238E27FC236}">
              <a16:creationId xmlns:a16="http://schemas.microsoft.com/office/drawing/2014/main" id="{404441EE-6095-314F-8AFB-046CC969428F}"/>
            </a:ext>
          </a:extLst>
        </xdr:cNvPr>
        <xdr:cNvPicPr>
          <a:picLocks noChangeAspect="1"/>
        </xdr:cNvPicPr>
      </xdr:nvPicPr>
      <xdr:blipFill>
        <a:blip xmlns:r="http://schemas.openxmlformats.org/officeDocument/2006/relationships" r:embed="rId8"/>
        <a:stretch>
          <a:fillRect/>
        </a:stretch>
      </xdr:blipFill>
      <xdr:spPr>
        <a:xfrm>
          <a:off x="221449900" y="1892300"/>
          <a:ext cx="10058400" cy="56550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101600</xdr:rowOff>
    </xdr:from>
    <xdr:to>
      <xdr:col>3</xdr:col>
      <xdr:colOff>4013200</xdr:colOff>
      <xdr:row>12</xdr:row>
      <xdr:rowOff>139700</xdr:rowOff>
    </xdr:to>
    <xdr:graphicFrame macro="">
      <xdr:nvGraphicFramePr>
        <xdr:cNvPr id="2" name="Gráfico 4">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0</xdr:colOff>
      <xdr:row>13</xdr:row>
      <xdr:rowOff>38100</xdr:rowOff>
    </xdr:from>
    <xdr:to>
      <xdr:col>3</xdr:col>
      <xdr:colOff>5816600</xdr:colOff>
      <xdr:row>24</xdr:row>
      <xdr:rowOff>0</xdr:rowOff>
    </xdr:to>
    <xdr:graphicFrame macro="">
      <xdr:nvGraphicFramePr>
        <xdr:cNvPr id="3" name="Gráfico 5">
          <a:extLst>
            <a:ext uri="{FF2B5EF4-FFF2-40B4-BE49-F238E27FC236}">
              <a16:creationId xmlns:a16="http://schemas.microsoft.com/office/drawing/2014/main" id="{00000000-0008-0000-0A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3</xdr:col>
      <xdr:colOff>0</xdr:colOff>
      <xdr:row>172</xdr:row>
      <xdr:rowOff>50800</xdr:rowOff>
    </xdr:from>
    <xdr:to>
      <xdr:col>3</xdr:col>
      <xdr:colOff>4279900</xdr:colOff>
      <xdr:row>186</xdr:row>
      <xdr:rowOff>50800</xdr:rowOff>
    </xdr:to>
    <xdr:graphicFrame macro="">
      <xdr:nvGraphicFramePr>
        <xdr:cNvPr id="4" name="Gráfico 7">
          <a:extLst>
            <a:ext uri="{FF2B5EF4-FFF2-40B4-BE49-F238E27FC236}">
              <a16:creationId xmlns:a16="http://schemas.microsoft.com/office/drawing/2014/main" id="{00000000-0008-0000-0A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186</xdr:row>
      <xdr:rowOff>88900</xdr:rowOff>
    </xdr:from>
    <xdr:to>
      <xdr:col>3</xdr:col>
      <xdr:colOff>4292600</xdr:colOff>
      <xdr:row>198</xdr:row>
      <xdr:rowOff>76200</xdr:rowOff>
    </xdr:to>
    <xdr:graphicFrame macro="">
      <xdr:nvGraphicFramePr>
        <xdr:cNvPr id="5" name="Gráfico 8">
          <a:extLst>
            <a:ext uri="{FF2B5EF4-FFF2-40B4-BE49-F238E27FC236}">
              <a16:creationId xmlns:a16="http://schemas.microsoft.com/office/drawing/2014/main" id="{00000000-0008-0000-0A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198</xdr:row>
      <xdr:rowOff>139700</xdr:rowOff>
    </xdr:from>
    <xdr:to>
      <xdr:col>3</xdr:col>
      <xdr:colOff>5842000</xdr:colOff>
      <xdr:row>214</xdr:row>
      <xdr:rowOff>101600</xdr:rowOff>
    </xdr:to>
    <xdr:graphicFrame macro="">
      <xdr:nvGraphicFramePr>
        <xdr:cNvPr id="6" name="Gráfico 9">
          <a:extLst>
            <a:ext uri="{FF2B5EF4-FFF2-40B4-BE49-F238E27FC236}">
              <a16:creationId xmlns:a16="http://schemas.microsoft.com/office/drawing/2014/main" id="{00000000-0008-0000-0A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216</xdr:row>
      <xdr:rowOff>25400</xdr:rowOff>
    </xdr:from>
    <xdr:to>
      <xdr:col>3</xdr:col>
      <xdr:colOff>4851400</xdr:colOff>
      <xdr:row>230</xdr:row>
      <xdr:rowOff>114300</xdr:rowOff>
    </xdr:to>
    <xdr:graphicFrame macro="">
      <xdr:nvGraphicFramePr>
        <xdr:cNvPr id="7" name="Gráfico 10">
          <a:extLst>
            <a:ext uri="{FF2B5EF4-FFF2-40B4-BE49-F238E27FC236}">
              <a16:creationId xmlns:a16="http://schemas.microsoft.com/office/drawing/2014/main" id="{00000000-0008-0000-0A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xdr:col>
      <xdr:colOff>368300</xdr:colOff>
      <xdr:row>231</xdr:row>
      <xdr:rowOff>12700</xdr:rowOff>
    </xdr:from>
    <xdr:to>
      <xdr:col>3</xdr:col>
      <xdr:colOff>4826000</xdr:colOff>
      <xdr:row>242</xdr:row>
      <xdr:rowOff>50800</xdr:rowOff>
    </xdr:to>
    <xdr:graphicFrame macro="">
      <xdr:nvGraphicFramePr>
        <xdr:cNvPr id="8" name="Gráfico 11">
          <a:extLst>
            <a:ext uri="{FF2B5EF4-FFF2-40B4-BE49-F238E27FC236}">
              <a16:creationId xmlns:a16="http://schemas.microsoft.com/office/drawing/2014/main" id="{00000000-0008-0000-0A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368300</xdr:colOff>
      <xdr:row>242</xdr:row>
      <xdr:rowOff>76200</xdr:rowOff>
    </xdr:from>
    <xdr:to>
      <xdr:col>3</xdr:col>
      <xdr:colOff>4826000</xdr:colOff>
      <xdr:row>253</xdr:row>
      <xdr:rowOff>139700</xdr:rowOff>
    </xdr:to>
    <xdr:graphicFrame macro="">
      <xdr:nvGraphicFramePr>
        <xdr:cNvPr id="9" name="Gráfico 12">
          <a:extLst>
            <a:ext uri="{FF2B5EF4-FFF2-40B4-BE49-F238E27FC236}">
              <a16:creationId xmlns:a16="http://schemas.microsoft.com/office/drawing/2014/main" id="{00000000-0008-0000-0A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26</xdr:row>
      <xdr:rowOff>12700</xdr:rowOff>
    </xdr:from>
    <xdr:to>
      <xdr:col>3</xdr:col>
      <xdr:colOff>5829300</xdr:colOff>
      <xdr:row>46</xdr:row>
      <xdr:rowOff>12700</xdr:rowOff>
    </xdr:to>
    <xdr:graphicFrame macro="">
      <xdr:nvGraphicFramePr>
        <xdr:cNvPr id="10" name="Gráfico 13">
          <a:extLst>
            <a:ext uri="{FF2B5EF4-FFF2-40B4-BE49-F238E27FC236}">
              <a16:creationId xmlns:a16="http://schemas.microsoft.com/office/drawing/2014/main" id="{00000000-0008-0000-0A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90</xdr:row>
      <xdr:rowOff>0</xdr:rowOff>
    </xdr:from>
    <xdr:to>
      <xdr:col>3</xdr:col>
      <xdr:colOff>5880100</xdr:colOff>
      <xdr:row>113</xdr:row>
      <xdr:rowOff>101600</xdr:rowOff>
    </xdr:to>
    <xdr:graphicFrame macro="">
      <xdr:nvGraphicFramePr>
        <xdr:cNvPr id="11" name="Gráfico 14">
          <a:extLst>
            <a:ext uri="{FF2B5EF4-FFF2-40B4-BE49-F238E27FC236}">
              <a16:creationId xmlns:a16="http://schemas.microsoft.com/office/drawing/2014/main" id="{00000000-0008-0000-0A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255</xdr:row>
      <xdr:rowOff>76200</xdr:rowOff>
    </xdr:from>
    <xdr:to>
      <xdr:col>3</xdr:col>
      <xdr:colOff>4660900</xdr:colOff>
      <xdr:row>265</xdr:row>
      <xdr:rowOff>139700</xdr:rowOff>
    </xdr:to>
    <xdr:graphicFrame macro="">
      <xdr:nvGraphicFramePr>
        <xdr:cNvPr id="12" name="Gráfico 15">
          <a:extLst>
            <a:ext uri="{FF2B5EF4-FFF2-40B4-BE49-F238E27FC236}">
              <a16:creationId xmlns:a16="http://schemas.microsoft.com/office/drawing/2014/main" id="{00000000-0008-0000-0A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3</xdr:col>
      <xdr:colOff>0</xdr:colOff>
      <xdr:row>267</xdr:row>
      <xdr:rowOff>139700</xdr:rowOff>
    </xdr:from>
    <xdr:to>
      <xdr:col>3</xdr:col>
      <xdr:colOff>5130800</xdr:colOff>
      <xdr:row>278</xdr:row>
      <xdr:rowOff>139700</xdr:rowOff>
    </xdr:to>
    <xdr:graphicFrame macro="">
      <xdr:nvGraphicFramePr>
        <xdr:cNvPr id="13" name="Gráfico 16">
          <a:extLst>
            <a:ext uri="{FF2B5EF4-FFF2-40B4-BE49-F238E27FC236}">
              <a16:creationId xmlns:a16="http://schemas.microsoft.com/office/drawing/2014/main" id="{00000000-0008-0000-0A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3</xdr:col>
      <xdr:colOff>0</xdr:colOff>
      <xdr:row>279</xdr:row>
      <xdr:rowOff>101600</xdr:rowOff>
    </xdr:from>
    <xdr:to>
      <xdr:col>3</xdr:col>
      <xdr:colOff>5130800</xdr:colOff>
      <xdr:row>290</xdr:row>
      <xdr:rowOff>101600</xdr:rowOff>
    </xdr:to>
    <xdr:graphicFrame macro="">
      <xdr:nvGraphicFramePr>
        <xdr:cNvPr id="14" name="Gráfico 17">
          <a:extLst>
            <a:ext uri="{FF2B5EF4-FFF2-40B4-BE49-F238E27FC236}">
              <a16:creationId xmlns:a16="http://schemas.microsoft.com/office/drawing/2014/main" id="{00000000-0008-0000-0A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2</xdr:col>
      <xdr:colOff>368300</xdr:colOff>
      <xdr:row>292</xdr:row>
      <xdr:rowOff>12700</xdr:rowOff>
    </xdr:from>
    <xdr:to>
      <xdr:col>3</xdr:col>
      <xdr:colOff>5143500</xdr:colOff>
      <xdr:row>303</xdr:row>
      <xdr:rowOff>63500</xdr:rowOff>
    </xdr:to>
    <xdr:graphicFrame macro="">
      <xdr:nvGraphicFramePr>
        <xdr:cNvPr id="15" name="Gráfico 18">
          <a:extLst>
            <a:ext uri="{FF2B5EF4-FFF2-40B4-BE49-F238E27FC236}">
              <a16:creationId xmlns:a16="http://schemas.microsoft.com/office/drawing/2014/main" id="{00000000-0008-0000-0A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2</xdr:col>
      <xdr:colOff>368300</xdr:colOff>
      <xdr:row>303</xdr:row>
      <xdr:rowOff>101600</xdr:rowOff>
    </xdr:from>
    <xdr:to>
      <xdr:col>3</xdr:col>
      <xdr:colOff>5892800</xdr:colOff>
      <xdr:row>314</xdr:row>
      <xdr:rowOff>38100</xdr:rowOff>
    </xdr:to>
    <xdr:graphicFrame macro="">
      <xdr:nvGraphicFramePr>
        <xdr:cNvPr id="16" name="Gráfico 19">
          <a:extLst>
            <a:ext uri="{FF2B5EF4-FFF2-40B4-BE49-F238E27FC236}">
              <a16:creationId xmlns:a16="http://schemas.microsoft.com/office/drawing/2014/main" id="{00000000-0008-0000-0A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3</xdr:col>
      <xdr:colOff>0</xdr:colOff>
      <xdr:row>314</xdr:row>
      <xdr:rowOff>63500</xdr:rowOff>
    </xdr:from>
    <xdr:to>
      <xdr:col>3</xdr:col>
      <xdr:colOff>4533900</xdr:colOff>
      <xdr:row>325</xdr:row>
      <xdr:rowOff>139700</xdr:rowOff>
    </xdr:to>
    <xdr:graphicFrame macro="">
      <xdr:nvGraphicFramePr>
        <xdr:cNvPr id="17" name="Gráfico 20">
          <a:extLst>
            <a:ext uri="{FF2B5EF4-FFF2-40B4-BE49-F238E27FC236}">
              <a16:creationId xmlns:a16="http://schemas.microsoft.com/office/drawing/2014/main" id="{00000000-0008-0000-0A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2</xdr:col>
      <xdr:colOff>368300</xdr:colOff>
      <xdr:row>439</xdr:row>
      <xdr:rowOff>114300</xdr:rowOff>
    </xdr:from>
    <xdr:to>
      <xdr:col>3</xdr:col>
      <xdr:colOff>4191000</xdr:colOff>
      <xdr:row>451</xdr:row>
      <xdr:rowOff>101600</xdr:rowOff>
    </xdr:to>
    <xdr:graphicFrame macro="">
      <xdr:nvGraphicFramePr>
        <xdr:cNvPr id="18" name="Gráfico 23">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xdr:col>
      <xdr:colOff>368300</xdr:colOff>
      <xdr:row>452</xdr:row>
      <xdr:rowOff>12700</xdr:rowOff>
    </xdr:from>
    <xdr:to>
      <xdr:col>3</xdr:col>
      <xdr:colOff>4203700</xdr:colOff>
      <xdr:row>463</xdr:row>
      <xdr:rowOff>101600</xdr:rowOff>
    </xdr:to>
    <xdr:graphicFrame macro="">
      <xdr:nvGraphicFramePr>
        <xdr:cNvPr id="19" name="Gráfico 24">
          <a:extLst>
            <a:ext uri="{FF2B5EF4-FFF2-40B4-BE49-F238E27FC236}">
              <a16:creationId xmlns:a16="http://schemas.microsoft.com/office/drawing/2014/main" id="{00000000-0008-0000-0A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2</xdr:col>
      <xdr:colOff>355600</xdr:colOff>
      <xdr:row>463</xdr:row>
      <xdr:rowOff>139700</xdr:rowOff>
    </xdr:from>
    <xdr:to>
      <xdr:col>3</xdr:col>
      <xdr:colOff>4216400</xdr:colOff>
      <xdr:row>475</xdr:row>
      <xdr:rowOff>0</xdr:rowOff>
    </xdr:to>
    <xdr:graphicFrame macro="">
      <xdr:nvGraphicFramePr>
        <xdr:cNvPr id="20" name="Gráfico 26">
          <a:extLst>
            <a:ext uri="{FF2B5EF4-FFF2-40B4-BE49-F238E27FC236}">
              <a16:creationId xmlns:a16="http://schemas.microsoft.com/office/drawing/2014/main" id="{00000000-0008-0000-0A00-00001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2</xdr:col>
      <xdr:colOff>355600</xdr:colOff>
      <xdr:row>475</xdr:row>
      <xdr:rowOff>76200</xdr:rowOff>
    </xdr:from>
    <xdr:to>
      <xdr:col>3</xdr:col>
      <xdr:colOff>4216400</xdr:colOff>
      <xdr:row>492</xdr:row>
      <xdr:rowOff>76200</xdr:rowOff>
    </xdr:to>
    <xdr:graphicFrame macro="">
      <xdr:nvGraphicFramePr>
        <xdr:cNvPr id="21" name="Gráfico 28">
          <a:extLst>
            <a:ext uri="{FF2B5EF4-FFF2-40B4-BE49-F238E27FC236}">
              <a16:creationId xmlns:a16="http://schemas.microsoft.com/office/drawing/2014/main" id="{00000000-0008-0000-0A00-00001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2</xdr:col>
      <xdr:colOff>368300</xdr:colOff>
      <xdr:row>496</xdr:row>
      <xdr:rowOff>76200</xdr:rowOff>
    </xdr:from>
    <xdr:to>
      <xdr:col>3</xdr:col>
      <xdr:colOff>4241800</xdr:colOff>
      <xdr:row>513</xdr:row>
      <xdr:rowOff>101600</xdr:rowOff>
    </xdr:to>
    <xdr:graphicFrame macro="">
      <xdr:nvGraphicFramePr>
        <xdr:cNvPr id="22" name="Gráfico 30">
          <a:extLst>
            <a:ext uri="{FF2B5EF4-FFF2-40B4-BE49-F238E27FC236}">
              <a16:creationId xmlns:a16="http://schemas.microsoft.com/office/drawing/2014/main" id="{00000000-0008-0000-0A00-00001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3</xdr:col>
      <xdr:colOff>0</xdr:colOff>
      <xdr:row>514</xdr:row>
      <xdr:rowOff>114300</xdr:rowOff>
    </xdr:from>
    <xdr:to>
      <xdr:col>3</xdr:col>
      <xdr:colOff>5486400</xdr:colOff>
      <xdr:row>532</xdr:row>
      <xdr:rowOff>101600</xdr:rowOff>
    </xdr:to>
    <xdr:graphicFrame macro="">
      <xdr:nvGraphicFramePr>
        <xdr:cNvPr id="23" name="Gráfico 31">
          <a:extLst>
            <a:ext uri="{FF2B5EF4-FFF2-40B4-BE49-F238E27FC236}">
              <a16:creationId xmlns:a16="http://schemas.microsoft.com/office/drawing/2014/main" id="{00000000-0008-0000-0A00-00001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3</xdr:col>
      <xdr:colOff>0</xdr:colOff>
      <xdr:row>535</xdr:row>
      <xdr:rowOff>12700</xdr:rowOff>
    </xdr:from>
    <xdr:to>
      <xdr:col>3</xdr:col>
      <xdr:colOff>4660900</xdr:colOff>
      <xdr:row>552</xdr:row>
      <xdr:rowOff>12700</xdr:rowOff>
    </xdr:to>
    <xdr:graphicFrame macro="">
      <xdr:nvGraphicFramePr>
        <xdr:cNvPr id="24" name="Gráfico 32">
          <a:extLst>
            <a:ext uri="{FF2B5EF4-FFF2-40B4-BE49-F238E27FC236}">
              <a16:creationId xmlns:a16="http://schemas.microsoft.com/office/drawing/2014/main" id="{00000000-0008-0000-0A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2</xdr:col>
      <xdr:colOff>368300</xdr:colOff>
      <xdr:row>328</xdr:row>
      <xdr:rowOff>50800</xdr:rowOff>
    </xdr:from>
    <xdr:to>
      <xdr:col>3</xdr:col>
      <xdr:colOff>5410200</xdr:colOff>
      <xdr:row>347</xdr:row>
      <xdr:rowOff>254000</xdr:rowOff>
    </xdr:to>
    <xdr:graphicFrame macro="">
      <xdr:nvGraphicFramePr>
        <xdr:cNvPr id="25" name="Gráfico 33">
          <a:extLst>
            <a:ext uri="{FF2B5EF4-FFF2-40B4-BE49-F238E27FC236}">
              <a16:creationId xmlns:a16="http://schemas.microsoft.com/office/drawing/2014/main" id="{00000000-0008-0000-0A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2</xdr:col>
      <xdr:colOff>368300</xdr:colOff>
      <xdr:row>408</xdr:row>
      <xdr:rowOff>0</xdr:rowOff>
    </xdr:from>
    <xdr:to>
      <xdr:col>3</xdr:col>
      <xdr:colOff>5232400</xdr:colOff>
      <xdr:row>428</xdr:row>
      <xdr:rowOff>0</xdr:rowOff>
    </xdr:to>
    <xdr:graphicFrame macro="">
      <xdr:nvGraphicFramePr>
        <xdr:cNvPr id="26" name="Gráfico 36">
          <a:extLst>
            <a:ext uri="{FF2B5EF4-FFF2-40B4-BE49-F238E27FC236}">
              <a16:creationId xmlns:a16="http://schemas.microsoft.com/office/drawing/2014/main" id="{00000000-0008-0000-0A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3</xdr:col>
      <xdr:colOff>0</xdr:colOff>
      <xdr:row>352</xdr:row>
      <xdr:rowOff>139700</xdr:rowOff>
    </xdr:from>
    <xdr:to>
      <xdr:col>3</xdr:col>
      <xdr:colOff>5232400</xdr:colOff>
      <xdr:row>370</xdr:row>
      <xdr:rowOff>139700</xdr:rowOff>
    </xdr:to>
    <xdr:graphicFrame macro="">
      <xdr:nvGraphicFramePr>
        <xdr:cNvPr id="27" name="Gráfico 1">
          <a:extLst>
            <a:ext uri="{FF2B5EF4-FFF2-40B4-BE49-F238E27FC236}">
              <a16:creationId xmlns:a16="http://schemas.microsoft.com/office/drawing/2014/main" id="{00000000-0008-0000-0A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Bona/OneDrive%20-%20CGU/AA%20MESTRADO/1%20ARTIGOS%20E%20PROJs/2%20BAROMETRO%20RISCO%20E%20GP/AA%20Artigo/AA%20BAROMETRO%202018/dados_22_12_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mensoes"/>
      <sheetName val="Resultado"/>
      <sheetName val="Variaveis"/>
    </sheetNames>
    <sheetDataSet>
      <sheetData sheetId="0">
        <row r="1">
          <cell r="B1" t="str">
            <v>MunicIpio</v>
          </cell>
        </row>
        <row r="2">
          <cell r="B2" t="str">
            <v xml:space="preserve">SANTIAGO DO SUL </v>
          </cell>
          <cell r="D2" t="str">
            <v>P1 - Ate 5000 hab</v>
          </cell>
        </row>
        <row r="3">
          <cell r="B3" t="str">
            <v xml:space="preserve">LAJEADO GRANDE </v>
          </cell>
          <cell r="D3" t="str">
            <v>P1 - Ate 5000 hab</v>
          </cell>
        </row>
        <row r="4">
          <cell r="B4" t="str">
            <v xml:space="preserve">FLOR DO SERTÃO </v>
          </cell>
          <cell r="D4" t="str">
            <v>P1 - Ate 5000 hab</v>
          </cell>
        </row>
        <row r="5">
          <cell r="B5" t="str">
            <v xml:space="preserve">PAIAL </v>
          </cell>
          <cell r="D5" t="str">
            <v>P1 - Ate 5000 hab</v>
          </cell>
        </row>
        <row r="6">
          <cell r="B6" t="str">
            <v xml:space="preserve">PRESIDENTE CASTELLO BRANCO </v>
          </cell>
          <cell r="D6" t="str">
            <v>P1 - Ate 5000 hab</v>
          </cell>
        </row>
        <row r="7">
          <cell r="B7" t="str">
            <v xml:space="preserve">JARDINÓPOLIS </v>
          </cell>
          <cell r="D7" t="str">
            <v>P1 - Ate 5000 hab</v>
          </cell>
        </row>
        <row r="8">
          <cell r="B8" t="str">
            <v xml:space="preserve">TIGRINHOS </v>
          </cell>
          <cell r="D8" t="str">
            <v>P1 - Ate 5000 hab</v>
          </cell>
        </row>
        <row r="9">
          <cell r="B9" t="str">
            <v xml:space="preserve">BARRA BONITA </v>
          </cell>
          <cell r="D9" t="str">
            <v>P1 - Ate 5000 hab</v>
          </cell>
        </row>
        <row r="10">
          <cell r="B10" t="str">
            <v xml:space="preserve">MACIEIRA </v>
          </cell>
          <cell r="D10" t="str">
            <v>P1 - Ate 5000 hab</v>
          </cell>
        </row>
        <row r="11">
          <cell r="B11" t="str">
            <v xml:space="preserve">SÃO MIGUEL DA BOA VISTA </v>
          </cell>
          <cell r="D11" t="str">
            <v>P1 - Ate 5000 hab</v>
          </cell>
        </row>
        <row r="12">
          <cell r="B12" t="str">
            <v xml:space="preserve">CUNHATAÍ </v>
          </cell>
          <cell r="D12" t="str">
            <v>P1 - Ate 5000 hab</v>
          </cell>
        </row>
        <row r="13">
          <cell r="B13" t="str">
            <v xml:space="preserve">IBIAM </v>
          </cell>
          <cell r="D13" t="str">
            <v>P1 - Ate 5000 hab</v>
          </cell>
        </row>
        <row r="14">
          <cell r="B14" t="str">
            <v xml:space="preserve">ALTO BELA VISTA </v>
          </cell>
          <cell r="D14" t="str">
            <v>P1 - Ate 5000 hab</v>
          </cell>
        </row>
        <row r="15">
          <cell r="B15" t="str">
            <v xml:space="preserve">MAREMA </v>
          </cell>
          <cell r="D15" t="str">
            <v>P1 - Ate 5000 hab</v>
          </cell>
        </row>
        <row r="16">
          <cell r="B16" t="str">
            <v xml:space="preserve">IRATI </v>
          </cell>
          <cell r="D16" t="str">
            <v>P1 - Ate 5000 hab</v>
          </cell>
        </row>
        <row r="17">
          <cell r="B17" t="str">
            <v xml:space="preserve">ERMO </v>
          </cell>
          <cell r="D17" t="str">
            <v>P1 - Ate 5000 hab</v>
          </cell>
        </row>
        <row r="18">
          <cell r="B18" t="str">
            <v xml:space="preserve">SANTA ROSA DE LIMA </v>
          </cell>
          <cell r="D18" t="str">
            <v>P1 - Ate 5000 hab</v>
          </cell>
        </row>
        <row r="19">
          <cell r="B19" t="str">
            <v xml:space="preserve">JUPIÁ </v>
          </cell>
          <cell r="D19" t="str">
            <v>P1 - Ate 5000 hab</v>
          </cell>
        </row>
        <row r="20">
          <cell r="B20" t="str">
            <v xml:space="preserve">BOM JESUS DO OESTE </v>
          </cell>
          <cell r="D20" t="str">
            <v>P1 - Ate 5000 hab</v>
          </cell>
        </row>
        <row r="21">
          <cell r="B21" t="str">
            <v xml:space="preserve">LACERDÓPOLIS </v>
          </cell>
          <cell r="D21" t="str">
            <v>P1 - Ate 5000 hab</v>
          </cell>
        </row>
        <row r="22">
          <cell r="B22" t="str">
            <v xml:space="preserve">FREI ROGÉRIO </v>
          </cell>
          <cell r="D22" t="str">
            <v>P1 - Ate 5000 hab</v>
          </cell>
        </row>
        <row r="23">
          <cell r="B23" t="str">
            <v xml:space="preserve">OURO VERDE </v>
          </cell>
          <cell r="D23" t="str">
            <v>P1 - Ate 5000 hab</v>
          </cell>
        </row>
        <row r="24">
          <cell r="B24" t="str">
            <v xml:space="preserve">ARVOREDO </v>
          </cell>
          <cell r="D24" t="str">
            <v>P1 - Ate 5000 hab</v>
          </cell>
        </row>
        <row r="25">
          <cell r="B25" t="str">
            <v xml:space="preserve">PRESIDENTE NEREU </v>
          </cell>
          <cell r="D25" t="str">
            <v>P1 - Ate 5000 hab</v>
          </cell>
        </row>
        <row r="26">
          <cell r="B26" t="str">
            <v xml:space="preserve">SANTA HELENA </v>
          </cell>
          <cell r="D26" t="str">
            <v>P1 - Ate 5000 hab</v>
          </cell>
        </row>
        <row r="27">
          <cell r="B27" t="str">
            <v xml:space="preserve">PAINEL </v>
          </cell>
          <cell r="D27" t="str">
            <v>P1 - Ate 5000 hab</v>
          </cell>
        </row>
        <row r="28">
          <cell r="B28" t="str">
            <v xml:space="preserve">ÁGUAS FRIAS </v>
          </cell>
          <cell r="D28" t="str">
            <v>P1 - Ate 5000 hab</v>
          </cell>
        </row>
        <row r="29">
          <cell r="B29" t="str">
            <v xml:space="preserve">MIRIM DOCE </v>
          </cell>
          <cell r="D29" t="str">
            <v>P1 - Ate 5000 hab</v>
          </cell>
        </row>
        <row r="30">
          <cell r="B30" t="str">
            <v xml:space="preserve">RIO RUFINO </v>
          </cell>
          <cell r="D30" t="str">
            <v>P1 - Ate 5000 hab</v>
          </cell>
        </row>
        <row r="31">
          <cell r="B31" t="str">
            <v xml:space="preserve">URUPEMA </v>
          </cell>
          <cell r="D31" t="str">
            <v>P1 - Ate 5000 hab</v>
          </cell>
        </row>
        <row r="32">
          <cell r="B32" t="str">
            <v xml:space="preserve">CORONEL MARTINS </v>
          </cell>
          <cell r="D32" t="str">
            <v>P1 - Ate 5000 hab</v>
          </cell>
        </row>
        <row r="33">
          <cell r="B33" t="str">
            <v xml:space="preserve">PALMEIRA </v>
          </cell>
          <cell r="D33" t="str">
            <v>P1 - Ate 5000 hab</v>
          </cell>
        </row>
        <row r="34">
          <cell r="B34" t="str">
            <v xml:space="preserve">SÃO BERNARDINO </v>
          </cell>
          <cell r="D34" t="str">
            <v>P1 - Ate 5000 hab</v>
          </cell>
        </row>
        <row r="35">
          <cell r="B35" t="str">
            <v xml:space="preserve">FORMOSA DO SUL </v>
          </cell>
          <cell r="D35" t="str">
            <v>P1 - Ate 5000 hab</v>
          </cell>
        </row>
        <row r="36">
          <cell r="B36" t="str">
            <v xml:space="preserve">NOVO HORIZONTE </v>
          </cell>
          <cell r="D36" t="str">
            <v>P1 - Ate 5000 hab</v>
          </cell>
        </row>
        <row r="37">
          <cell r="B37" t="str">
            <v xml:space="preserve">SUL BRASIL </v>
          </cell>
          <cell r="D37" t="str">
            <v>P1 - Ate 5000 hab</v>
          </cell>
        </row>
        <row r="38">
          <cell r="B38" t="str">
            <v xml:space="preserve">ABDON BATISTA </v>
          </cell>
          <cell r="D38" t="str">
            <v>P1 - Ate 5000 hab</v>
          </cell>
        </row>
        <row r="39">
          <cell r="B39" t="str">
            <v xml:space="preserve">VARGEM </v>
          </cell>
          <cell r="D39" t="str">
            <v>P1 - Ate 5000 hab</v>
          </cell>
        </row>
        <row r="40">
          <cell r="B40" t="str">
            <v xml:space="preserve">BRUNÓPOLIS </v>
          </cell>
          <cell r="D40" t="str">
            <v>P1 - Ate 5000 hab</v>
          </cell>
        </row>
        <row r="41">
          <cell r="B41" t="str">
            <v xml:space="preserve">CAPÃO ALTO </v>
          </cell>
          <cell r="D41" t="str">
            <v>P1 - Ate 5000 hab</v>
          </cell>
        </row>
        <row r="42">
          <cell r="B42" t="str">
            <v xml:space="preserve">SANTA TEREZINHA DO PROGRESSO </v>
          </cell>
          <cell r="D42" t="str">
            <v>P1 - Ate 5000 hab</v>
          </cell>
        </row>
        <row r="43">
          <cell r="B43" t="str">
            <v xml:space="preserve">MATOS COSTA </v>
          </cell>
          <cell r="D43" t="str">
            <v>P1 - Ate 5000 hab</v>
          </cell>
        </row>
        <row r="44">
          <cell r="B44" t="str">
            <v xml:space="preserve">BELMONTE </v>
          </cell>
          <cell r="D44" t="str">
            <v>P1 - Ate 5000 hab</v>
          </cell>
        </row>
        <row r="45">
          <cell r="B45" t="str">
            <v xml:space="preserve">UNIÃO DO OESTE </v>
          </cell>
          <cell r="D45" t="str">
            <v>P1 - Ate 5000 hab</v>
          </cell>
        </row>
        <row r="46">
          <cell r="B46" t="str">
            <v xml:space="preserve">CELSO RAMOS </v>
          </cell>
          <cell r="D46" t="str">
            <v>P1 - Ate 5000 hab</v>
          </cell>
        </row>
        <row r="47">
          <cell r="B47" t="str">
            <v xml:space="preserve">PLANALTO ALEGRE </v>
          </cell>
          <cell r="D47" t="str">
            <v>P1 - Ate 5000 hab</v>
          </cell>
        </row>
        <row r="48">
          <cell r="B48" t="str">
            <v xml:space="preserve">BANDEIRANTE </v>
          </cell>
          <cell r="D48" t="str">
            <v>P1 - Ate 5000 hab</v>
          </cell>
        </row>
        <row r="49">
          <cell r="B49" t="str">
            <v xml:space="preserve">BOM JESUS </v>
          </cell>
          <cell r="D49" t="str">
            <v>P1 - Ate 5000 hab</v>
          </cell>
        </row>
        <row r="50">
          <cell r="B50" t="str">
            <v xml:space="preserve">RANCHO QUEIMADO </v>
          </cell>
          <cell r="D50" t="str">
            <v>P1 - Ate 5000 hab</v>
          </cell>
        </row>
        <row r="51">
          <cell r="B51" t="str">
            <v xml:space="preserve">PRINCESA </v>
          </cell>
          <cell r="D51" t="str">
            <v>P1 - Ate 5000 hab</v>
          </cell>
        </row>
        <row r="52">
          <cell r="B52" t="str">
            <v xml:space="preserve">IOMERÊ </v>
          </cell>
          <cell r="D52" t="str">
            <v>P1 - Ate 5000 hab</v>
          </cell>
        </row>
        <row r="53">
          <cell r="B53" t="str">
            <v xml:space="preserve">PERITIBA </v>
          </cell>
          <cell r="D53" t="str">
            <v>P1 - Ate 5000 hab</v>
          </cell>
        </row>
        <row r="54">
          <cell r="B54" t="str">
            <v xml:space="preserve">CHAPADÃO DO LAGEADO </v>
          </cell>
          <cell r="D54" t="str">
            <v>P1 - Ate 5000 hab</v>
          </cell>
        </row>
        <row r="55">
          <cell r="B55" t="str">
            <v xml:space="preserve">MORRO GRANDE </v>
          </cell>
          <cell r="D55" t="str">
            <v>P1 - Ate 5000 hab</v>
          </cell>
        </row>
        <row r="56">
          <cell r="B56" t="str">
            <v xml:space="preserve">SÃO BONIFÁCIO </v>
          </cell>
          <cell r="D56" t="str">
            <v>P1 - Ate 5000 hab</v>
          </cell>
        </row>
        <row r="57">
          <cell r="B57" t="str">
            <v xml:space="preserve">ENTRE RIOS </v>
          </cell>
          <cell r="D57" t="str">
            <v>P1 - Ate 5000 hab</v>
          </cell>
        </row>
        <row r="58">
          <cell r="B58" t="str">
            <v xml:space="preserve">GALVÃO </v>
          </cell>
          <cell r="D58" t="str">
            <v>P1 - Ate 5000 hab</v>
          </cell>
        </row>
        <row r="59">
          <cell r="B59" t="str">
            <v xml:space="preserve">LEOBERTO LEAL </v>
          </cell>
          <cell r="D59" t="str">
            <v>P1 - Ate 5000 hab</v>
          </cell>
        </row>
        <row r="60">
          <cell r="B60" t="str">
            <v xml:space="preserve">SÃO MARTINHO </v>
          </cell>
          <cell r="D60" t="str">
            <v>P1 - Ate 5000 hab</v>
          </cell>
        </row>
        <row r="61">
          <cell r="B61" t="str">
            <v xml:space="preserve">ZORTÉA </v>
          </cell>
          <cell r="D61" t="str">
            <v>P1 - Ate 5000 hab</v>
          </cell>
        </row>
        <row r="62">
          <cell r="B62" t="str">
            <v xml:space="preserve">ANITÁPOLIS </v>
          </cell>
          <cell r="D62" t="str">
            <v>P1 - Ate 5000 hab</v>
          </cell>
        </row>
        <row r="63">
          <cell r="B63" t="str">
            <v xml:space="preserve">ATALANTA </v>
          </cell>
          <cell r="D63" t="str">
            <v>P1 - Ate 5000 hab</v>
          </cell>
        </row>
        <row r="64">
          <cell r="B64" t="str">
            <v xml:space="preserve">SERRA ALTA </v>
          </cell>
          <cell r="D64" t="str">
            <v>P1 - Ate 5000 hab</v>
          </cell>
        </row>
        <row r="65">
          <cell r="B65" t="str">
            <v xml:space="preserve">IBICARÉ </v>
          </cell>
          <cell r="D65" t="str">
            <v>P1 - Ate 5000 hab</v>
          </cell>
        </row>
        <row r="66">
          <cell r="B66" t="str">
            <v xml:space="preserve">CERRO NEGRO </v>
          </cell>
          <cell r="D66" t="str">
            <v>P1 - Ate 5000 hab</v>
          </cell>
        </row>
        <row r="67">
          <cell r="B67" t="str">
            <v xml:space="preserve">PINHEIRO PRETO </v>
          </cell>
          <cell r="D67" t="str">
            <v>P1 - Ate 5000 hab</v>
          </cell>
        </row>
        <row r="68">
          <cell r="B68" t="str">
            <v xml:space="preserve">PONTE ALTA DO NORTE </v>
          </cell>
          <cell r="D68" t="str">
            <v>P1 - Ate 5000 hab</v>
          </cell>
        </row>
        <row r="69">
          <cell r="B69" t="str">
            <v xml:space="preserve">CALMON </v>
          </cell>
          <cell r="D69" t="str">
            <v>P1 - Ate 5000 hab</v>
          </cell>
        </row>
        <row r="70">
          <cell r="B70" t="str">
            <v xml:space="preserve">MAJOR GERCINO </v>
          </cell>
          <cell r="D70" t="str">
            <v>P1 - Ate 5000 hab</v>
          </cell>
        </row>
        <row r="71">
          <cell r="B71" t="str">
            <v xml:space="preserve">BOCAINA DO SUL </v>
          </cell>
          <cell r="D71" t="str">
            <v>P1 - Ate 5000 hab</v>
          </cell>
        </row>
        <row r="72">
          <cell r="B72" t="str">
            <v xml:space="preserve">ARROIO TRINTA </v>
          </cell>
          <cell r="D72" t="str">
            <v>P1 - Ate 5000 hab</v>
          </cell>
        </row>
        <row r="73">
          <cell r="B73" t="str">
            <v xml:space="preserve">VARGEÃO </v>
          </cell>
          <cell r="D73" t="str">
            <v>P1 - Ate 5000 hab</v>
          </cell>
        </row>
        <row r="74">
          <cell r="B74" t="str">
            <v xml:space="preserve">SÃO JOÃO DO ITAPERIÚ </v>
          </cell>
          <cell r="D74" t="str">
            <v>P1 - Ate 5000 hab</v>
          </cell>
        </row>
        <row r="75">
          <cell r="B75" t="str">
            <v xml:space="preserve">BRAÇO DO TROMBUDO </v>
          </cell>
          <cell r="D75" t="str">
            <v>P1 - Ate 5000 hab</v>
          </cell>
        </row>
        <row r="76">
          <cell r="B76" t="str">
            <v xml:space="preserve">PARAÍSO </v>
          </cell>
          <cell r="D76" t="str">
            <v>P1 - Ate 5000 hab</v>
          </cell>
        </row>
        <row r="77">
          <cell r="B77" t="str">
            <v xml:space="preserve">TREVISO </v>
          </cell>
          <cell r="D77" t="str">
            <v>P1 - Ate 5000 hab</v>
          </cell>
        </row>
        <row r="78">
          <cell r="B78" t="str">
            <v xml:space="preserve">WITMARSUM </v>
          </cell>
          <cell r="D78" t="str">
            <v>P1 - Ate 5000 hab</v>
          </cell>
        </row>
        <row r="79">
          <cell r="B79" t="str">
            <v xml:space="preserve">SALTINHO </v>
          </cell>
          <cell r="D79" t="str">
            <v>P1 - Ate 5000 hab</v>
          </cell>
        </row>
        <row r="80">
          <cell r="B80" t="str">
            <v xml:space="preserve">DOUTOR PEDRINHO </v>
          </cell>
          <cell r="D80" t="str">
            <v>P1 - Ate 5000 hab</v>
          </cell>
        </row>
        <row r="81">
          <cell r="B81" t="str">
            <v xml:space="preserve">DONA EMMA </v>
          </cell>
          <cell r="D81" t="str">
            <v>P1 - Ate 5000 hab</v>
          </cell>
        </row>
        <row r="82">
          <cell r="B82" t="str">
            <v xml:space="preserve">JABORÁ </v>
          </cell>
          <cell r="D82" t="str">
            <v>P1 - Ate 5000 hab</v>
          </cell>
        </row>
        <row r="83">
          <cell r="B83" t="str">
            <v xml:space="preserve">CAXAMBU DO SUL </v>
          </cell>
          <cell r="D83" t="str">
            <v>P1 - Ate 5000 hab</v>
          </cell>
        </row>
        <row r="84">
          <cell r="B84" t="str">
            <v xml:space="preserve">XAVANTINA </v>
          </cell>
          <cell r="D84" t="str">
            <v>P1 - Ate 5000 hab</v>
          </cell>
        </row>
        <row r="85">
          <cell r="B85" t="str">
            <v xml:space="preserve">PEDRAS GRANDES </v>
          </cell>
          <cell r="D85" t="str">
            <v>P1 - Ate 5000 hab</v>
          </cell>
        </row>
        <row r="86">
          <cell r="B86" t="str">
            <v xml:space="preserve">IRACEMINHA </v>
          </cell>
          <cell r="D86" t="str">
            <v>P1 - Ate 5000 hab</v>
          </cell>
        </row>
        <row r="87">
          <cell r="B87" t="str">
            <v xml:space="preserve">MODELO </v>
          </cell>
          <cell r="D87" t="str">
            <v>P1 - Ate 5000 hab</v>
          </cell>
        </row>
        <row r="88">
          <cell r="B88" t="str">
            <v xml:space="preserve">CORDILHEIRA ALTA </v>
          </cell>
          <cell r="D88" t="str">
            <v>P1 - Ate 5000 hab</v>
          </cell>
        </row>
        <row r="89">
          <cell r="B89" t="str">
            <v xml:space="preserve">ARABUTÃ </v>
          </cell>
          <cell r="D89" t="str">
            <v>P1 - Ate 5000 hab</v>
          </cell>
        </row>
        <row r="90">
          <cell r="B90" t="str">
            <v xml:space="preserve">PASSOS MAIA </v>
          </cell>
          <cell r="D90" t="str">
            <v>P1 - Ate 5000 hab</v>
          </cell>
        </row>
        <row r="91">
          <cell r="B91" t="str">
            <v xml:space="preserve">PIRATUBA </v>
          </cell>
          <cell r="D91" t="str">
            <v>P1 - Ate 5000 hab</v>
          </cell>
        </row>
        <row r="92">
          <cell r="B92" t="str">
            <v xml:space="preserve">NOVA ITABERABA </v>
          </cell>
          <cell r="D92" t="str">
            <v>P1 - Ate 5000 hab</v>
          </cell>
        </row>
        <row r="93">
          <cell r="B93" t="str">
            <v xml:space="preserve">ERVAL VELHO </v>
          </cell>
          <cell r="D93" t="str">
            <v>P1 - Ate 5000 hab</v>
          </cell>
        </row>
        <row r="94">
          <cell r="B94" t="str">
            <v xml:space="preserve">SALTO VELOSO </v>
          </cell>
          <cell r="D94" t="str">
            <v>P1 - Ate 5000 hab</v>
          </cell>
        </row>
        <row r="95">
          <cell r="B95" t="str">
            <v xml:space="preserve">RIO FORTUNA </v>
          </cell>
          <cell r="D95" t="str">
            <v>P1 - Ate 5000 hab</v>
          </cell>
        </row>
        <row r="96">
          <cell r="B96" t="str">
            <v xml:space="preserve">TUNÁPOLIS </v>
          </cell>
          <cell r="D96" t="str">
            <v>P1 - Ate 5000 hab</v>
          </cell>
        </row>
        <row r="97">
          <cell r="B97" t="str">
            <v xml:space="preserve">BOM JARDIM DA SERRA </v>
          </cell>
          <cell r="D97" t="str">
            <v>P1 - Ate 5000 hab</v>
          </cell>
        </row>
        <row r="98">
          <cell r="B98" t="str">
            <v xml:space="preserve">IPIRA </v>
          </cell>
          <cell r="D98" t="str">
            <v>P1 - Ate 5000 hab</v>
          </cell>
        </row>
        <row r="99">
          <cell r="B99" t="str">
            <v xml:space="preserve">LINDÓIA DO SUL </v>
          </cell>
          <cell r="D99" t="str">
            <v>P1 - Ate 5000 hab</v>
          </cell>
        </row>
        <row r="100">
          <cell r="B100" t="str">
            <v xml:space="preserve">VARGEM BONITA </v>
          </cell>
          <cell r="D100" t="str">
            <v>P1 - Ate 5000 hab</v>
          </cell>
        </row>
        <row r="101">
          <cell r="B101" t="str">
            <v xml:space="preserve">NOVA ERECHIM </v>
          </cell>
          <cell r="D101" t="str">
            <v>P1 - Ate 5000 hab</v>
          </cell>
        </row>
        <row r="102">
          <cell r="B102" t="str">
            <v xml:space="preserve">GUATAMBÚ </v>
          </cell>
          <cell r="D102" t="str">
            <v>P1 - Ate 5000 hab</v>
          </cell>
        </row>
        <row r="103">
          <cell r="B103" t="str">
            <v xml:space="preserve">RIQUEZA </v>
          </cell>
          <cell r="D103" t="str">
            <v>P1 - Ate 5000 hab</v>
          </cell>
        </row>
        <row r="104">
          <cell r="B104" t="str">
            <v xml:space="preserve">PONTE ALTA </v>
          </cell>
          <cell r="D104" t="str">
            <v>P1 - Ate 5000 hab</v>
          </cell>
        </row>
        <row r="105">
          <cell r="B105" t="str">
            <v xml:space="preserve">JOSÉ BOITEUX </v>
          </cell>
          <cell r="D105" t="str">
            <v>P1 - Ate 5000 hab</v>
          </cell>
        </row>
        <row r="106">
          <cell r="B106" t="str">
            <v xml:space="preserve">BOTUVERÁ </v>
          </cell>
          <cell r="D106" t="str">
            <v>P1 - Ate 5000 hab</v>
          </cell>
        </row>
        <row r="107">
          <cell r="B107" t="str">
            <v xml:space="preserve">ANGELINA </v>
          </cell>
          <cell r="D107" t="str">
            <v>P2 - 5001 Ate 10000 hab</v>
          </cell>
        </row>
        <row r="108">
          <cell r="B108" t="str">
            <v xml:space="preserve">GUARUJÁ DO SUL </v>
          </cell>
          <cell r="D108" t="str">
            <v>P2 - 5001 Ate 10000 hab</v>
          </cell>
        </row>
        <row r="109">
          <cell r="B109" t="str">
            <v xml:space="preserve">VITOR MEIRELES </v>
          </cell>
          <cell r="D109" t="str">
            <v>P2 - 5001 Ate 10000 hab</v>
          </cell>
        </row>
        <row r="110">
          <cell r="B110" t="str">
            <v xml:space="preserve">ROMELÂNDIA </v>
          </cell>
          <cell r="D110" t="str">
            <v>P2 - 5001 Ate 10000 hab</v>
          </cell>
        </row>
        <row r="111">
          <cell r="B111" t="str">
            <v xml:space="preserve">AGRONÔMICA </v>
          </cell>
          <cell r="D111" t="str">
            <v>P2 - 5001 Ate 10000 hab</v>
          </cell>
        </row>
        <row r="112">
          <cell r="B112" t="str">
            <v xml:space="preserve">SÃO CRISTOVÃO DO SUL </v>
          </cell>
          <cell r="D112" t="str">
            <v>P2 - 5001 Ate 10000 hab</v>
          </cell>
        </row>
        <row r="113">
          <cell r="B113" t="str">
            <v xml:space="preserve">SÃO PEDRO DE ALCÂNTARA </v>
          </cell>
          <cell r="D113" t="str">
            <v>P2 - 5001 Ate 10000 hab</v>
          </cell>
        </row>
        <row r="114">
          <cell r="B114" t="str">
            <v xml:space="preserve">TIMBÉ DO SUL </v>
          </cell>
          <cell r="D114" t="str">
            <v>P2 - 5001 Ate 10000 hab</v>
          </cell>
        </row>
        <row r="115">
          <cell r="B115" t="str">
            <v xml:space="preserve">AURORA </v>
          </cell>
          <cell r="D115" t="str">
            <v>P2 - 5001 Ate 10000 hab</v>
          </cell>
        </row>
        <row r="116">
          <cell r="B116" t="str">
            <v xml:space="preserve">LUZERNA </v>
          </cell>
          <cell r="D116" t="str">
            <v>P2 - 5001 Ate 10000 hab</v>
          </cell>
        </row>
        <row r="117">
          <cell r="B117" t="str">
            <v xml:space="preserve">ANCHIETA </v>
          </cell>
          <cell r="D117" t="str">
            <v>P2 - 5001 Ate 10000 hab</v>
          </cell>
        </row>
        <row r="118">
          <cell r="B118" t="str">
            <v xml:space="preserve">IMBUIA </v>
          </cell>
          <cell r="D118" t="str">
            <v>P2 - 5001 Ate 10000 hab</v>
          </cell>
        </row>
        <row r="119">
          <cell r="B119" t="str">
            <v xml:space="preserve">PETROLÂNDIA </v>
          </cell>
          <cell r="D119" t="str">
            <v>P2 - 5001 Ate 10000 hab</v>
          </cell>
        </row>
        <row r="120">
          <cell r="B120" t="str">
            <v xml:space="preserve">ÁGUAS MORNAS </v>
          </cell>
          <cell r="D120" t="str">
            <v>P2 - 5001 Ate 10000 hab</v>
          </cell>
        </row>
        <row r="121">
          <cell r="B121" t="str">
            <v xml:space="preserve">RIO DO CAMPO </v>
          </cell>
          <cell r="D121" t="str">
            <v>P2 - 5001 Ate 10000 hab</v>
          </cell>
        </row>
        <row r="122">
          <cell r="B122" t="str">
            <v xml:space="preserve">CAIBI </v>
          </cell>
          <cell r="D122" t="str">
            <v>P2 - 5001 Ate 10000 hab</v>
          </cell>
        </row>
        <row r="123">
          <cell r="B123" t="str">
            <v xml:space="preserve">RIO DAS ANTAS </v>
          </cell>
          <cell r="D123" t="str">
            <v>P2 - 5001 Ate 10000 hab</v>
          </cell>
        </row>
        <row r="124">
          <cell r="B124" t="str">
            <v xml:space="preserve">BELA VISTA DO TOLDO </v>
          </cell>
          <cell r="D124" t="str">
            <v>P2 - 5001 Ate 10000 hab</v>
          </cell>
        </row>
        <row r="125">
          <cell r="B125" t="str">
            <v xml:space="preserve">SÃO JOÃO DO OESTE </v>
          </cell>
          <cell r="D125" t="str">
            <v>P2 - 5001 Ate 10000 hab</v>
          </cell>
        </row>
        <row r="126">
          <cell r="B126" t="str">
            <v xml:space="preserve">ITÁ </v>
          </cell>
          <cell r="D126" t="str">
            <v>P2 - 5001 Ate 10000 hab</v>
          </cell>
        </row>
        <row r="127">
          <cell r="B127" t="str">
            <v xml:space="preserve">VIDAL RAMOS </v>
          </cell>
          <cell r="D127" t="str">
            <v>P2 - 5001 Ate 10000 hab</v>
          </cell>
        </row>
        <row r="128">
          <cell r="B128" t="str">
            <v xml:space="preserve">ÁGUAS DE CHAPECÓ </v>
          </cell>
          <cell r="D128" t="str">
            <v>P2 - 5001 Ate 10000 hab</v>
          </cell>
        </row>
        <row r="129">
          <cell r="B129" t="str">
            <v xml:space="preserve">GRÃO PARÁ </v>
          </cell>
          <cell r="D129" t="str">
            <v>P2 - 5001 Ate 10000 hab</v>
          </cell>
        </row>
        <row r="130">
          <cell r="B130" t="str">
            <v xml:space="preserve">LAURENTINO </v>
          </cell>
          <cell r="D130" t="str">
            <v>P2 - 5001 Ate 10000 hab</v>
          </cell>
        </row>
        <row r="131">
          <cell r="B131" t="str">
            <v xml:space="preserve">MARACAJÁ </v>
          </cell>
          <cell r="D131" t="str">
            <v>P2 - 5001 Ate 10000 hab</v>
          </cell>
        </row>
        <row r="132">
          <cell r="B132" t="str">
            <v xml:space="preserve">TROMBUDO CENTRAL </v>
          </cell>
          <cell r="D132" t="str">
            <v>P2 - 5001 Ate 10000 hab</v>
          </cell>
        </row>
        <row r="133">
          <cell r="B133" t="str">
            <v xml:space="preserve">MELEIRO </v>
          </cell>
          <cell r="D133" t="str">
            <v>P2 - 5001 Ate 10000 hab</v>
          </cell>
        </row>
        <row r="134">
          <cell r="B134" t="str">
            <v xml:space="preserve">TREZE DE MAIO </v>
          </cell>
          <cell r="D134" t="str">
            <v>P2 - 5001 Ate 10000 hab</v>
          </cell>
        </row>
        <row r="135">
          <cell r="B135" t="str">
            <v xml:space="preserve">ÁGUA DOCE </v>
          </cell>
          <cell r="D135" t="str">
            <v>P2 - 5001 Ate 10000 hab</v>
          </cell>
        </row>
        <row r="136">
          <cell r="B136" t="str">
            <v xml:space="preserve">PAULO LOPES </v>
          </cell>
          <cell r="D136" t="str">
            <v>P2 - 5001 Ate 10000 hab</v>
          </cell>
        </row>
        <row r="137">
          <cell r="B137" t="str">
            <v xml:space="preserve">SÃO JOÃO DO SUL </v>
          </cell>
          <cell r="D137" t="str">
            <v>P2 - 5001 Ate 10000 hab</v>
          </cell>
        </row>
        <row r="138">
          <cell r="B138" t="str">
            <v xml:space="preserve">TREZE TÍLIAS </v>
          </cell>
          <cell r="D138" t="str">
            <v>P2 - 5001 Ate 10000 hab</v>
          </cell>
        </row>
        <row r="139">
          <cell r="B139" t="str">
            <v xml:space="preserve">IPUAÇU </v>
          </cell>
          <cell r="D139" t="str">
            <v>P2 - 5001 Ate 10000 hab</v>
          </cell>
        </row>
        <row r="140">
          <cell r="B140" t="str">
            <v xml:space="preserve">CAMPO BELO DO SUL </v>
          </cell>
          <cell r="D140" t="str">
            <v>P2 - 5001 Ate 10000 hab</v>
          </cell>
        </row>
        <row r="141">
          <cell r="B141" t="str">
            <v xml:space="preserve">PRAIA GRANDE </v>
          </cell>
          <cell r="D141" t="str">
            <v>P2 - 5001 Ate 10000 hab</v>
          </cell>
        </row>
        <row r="142">
          <cell r="B142" t="str">
            <v xml:space="preserve">RIO DO OESTE </v>
          </cell>
          <cell r="D142" t="str">
            <v>P2 - 5001 Ate 10000 hab</v>
          </cell>
        </row>
        <row r="143">
          <cell r="B143" t="str">
            <v xml:space="preserve">OURO </v>
          </cell>
          <cell r="D143" t="str">
            <v>P2 - 5001 Ate 10000 hab</v>
          </cell>
        </row>
        <row r="144">
          <cell r="B144" t="str">
            <v xml:space="preserve">IPUMIRIM </v>
          </cell>
          <cell r="D144" t="str">
            <v>P2 - 5001 Ate 10000 hab</v>
          </cell>
        </row>
        <row r="145">
          <cell r="B145" t="str">
            <v xml:space="preserve">SALETE </v>
          </cell>
          <cell r="D145" t="str">
            <v>P2 - 5001 Ate 10000 hab</v>
          </cell>
        </row>
        <row r="146">
          <cell r="B146" t="str">
            <v xml:space="preserve">TIMBÓ GRANDE </v>
          </cell>
          <cell r="D146" t="str">
            <v>P2 - 5001 Ate 10000 hab</v>
          </cell>
        </row>
        <row r="147">
          <cell r="B147" t="str">
            <v xml:space="preserve">PALMA SOLA </v>
          </cell>
          <cell r="D147" t="str">
            <v>P2 - 5001 Ate 10000 hab</v>
          </cell>
        </row>
        <row r="148">
          <cell r="B148" t="str">
            <v xml:space="preserve">ASCURRA </v>
          </cell>
          <cell r="D148" t="str">
            <v>P2 - 5001 Ate 10000 hab</v>
          </cell>
        </row>
        <row r="149">
          <cell r="B149" t="str">
            <v xml:space="preserve">ANITA GARIBALDI </v>
          </cell>
          <cell r="D149" t="str">
            <v>P2 - 5001 Ate 10000 hab</v>
          </cell>
        </row>
        <row r="150">
          <cell r="B150" t="str">
            <v xml:space="preserve">MAJOR VIEIRA </v>
          </cell>
          <cell r="D150" t="str">
            <v>P2 - 5001 Ate 10000 hab</v>
          </cell>
        </row>
        <row r="151">
          <cell r="B151" t="str">
            <v xml:space="preserve">PASSO DE TORRES </v>
          </cell>
          <cell r="D151" t="str">
            <v>P2 - 5001 Ate 10000 hab</v>
          </cell>
        </row>
        <row r="152">
          <cell r="B152" t="str">
            <v xml:space="preserve">ANTÔNIO CARLOS </v>
          </cell>
          <cell r="D152" t="str">
            <v>P2 - 5001 Ate 10000 hab</v>
          </cell>
        </row>
        <row r="153">
          <cell r="B153" t="str">
            <v xml:space="preserve">SANTA ROSA DO SUL </v>
          </cell>
          <cell r="D153" t="str">
            <v>P2 - 5001 Ate 10000 hab</v>
          </cell>
        </row>
        <row r="154">
          <cell r="B154" t="str">
            <v xml:space="preserve">ARMAZÉM </v>
          </cell>
          <cell r="D154" t="str">
            <v>P2 - 5001 Ate 10000 hab</v>
          </cell>
        </row>
        <row r="155">
          <cell r="B155" t="str">
            <v xml:space="preserve">MONTE CASTELO </v>
          </cell>
          <cell r="D155" t="str">
            <v>P2 - 5001 Ate 10000 hab</v>
          </cell>
        </row>
        <row r="156">
          <cell r="B156" t="str">
            <v xml:space="preserve">DESCANSO </v>
          </cell>
          <cell r="D156" t="str">
            <v>P2 - 5001 Ate 10000 hab</v>
          </cell>
        </row>
        <row r="157">
          <cell r="B157" t="str">
            <v xml:space="preserve">TANGARÁ </v>
          </cell>
          <cell r="D157" t="str">
            <v>P2 - 5001 Ate 10000 hab</v>
          </cell>
        </row>
        <row r="158">
          <cell r="B158" t="str">
            <v xml:space="preserve">IPORÃ DO OESTE </v>
          </cell>
          <cell r="D158" t="str">
            <v>P2 - 5001 Ate 10000 hab</v>
          </cell>
        </row>
        <row r="159">
          <cell r="B159" t="str">
            <v xml:space="preserve">SÃO JOSÉ DO CERRITO </v>
          </cell>
          <cell r="D159" t="str">
            <v>P2 - 5001 Ate 10000 hab</v>
          </cell>
        </row>
        <row r="160">
          <cell r="B160" t="str">
            <v xml:space="preserve">SANTA TEREZINHA </v>
          </cell>
          <cell r="D160" t="str">
            <v>P2 - 5001 Ate 10000 hab</v>
          </cell>
        </row>
        <row r="161">
          <cell r="B161" t="str">
            <v xml:space="preserve">CAMPO ERÊ </v>
          </cell>
          <cell r="D161" t="str">
            <v>P2 - 5001 Ate 10000 hab</v>
          </cell>
        </row>
        <row r="162">
          <cell r="B162" t="str">
            <v xml:space="preserve">SÃO DOMINGOS </v>
          </cell>
          <cell r="D162" t="str">
            <v>P2 - 5001 Ate 10000 hab</v>
          </cell>
        </row>
        <row r="163">
          <cell r="B163" t="str">
            <v xml:space="preserve">SAUDADES </v>
          </cell>
          <cell r="D163" t="str">
            <v>P2 - 5001 Ate 10000 hab</v>
          </cell>
        </row>
        <row r="164">
          <cell r="B164" t="str">
            <v xml:space="preserve">BOM RETIRO </v>
          </cell>
          <cell r="D164" t="str">
            <v>P2 - 5001 Ate 10000 hab</v>
          </cell>
        </row>
        <row r="165">
          <cell r="B165" t="str">
            <v xml:space="preserve">MONTE CARLO </v>
          </cell>
          <cell r="D165" t="str">
            <v>P2 - 5001 Ate 10000 hab</v>
          </cell>
        </row>
        <row r="166">
          <cell r="B166" t="str">
            <v xml:space="preserve">BALNEÁRIO BARRA DO SUL </v>
          </cell>
          <cell r="D166" t="str">
            <v>P2 - 5001 Ate 10000 hab</v>
          </cell>
        </row>
        <row r="167">
          <cell r="B167" t="str">
            <v>PESCARIA BRAVA</v>
          </cell>
          <cell r="D167" t="str">
            <v>P2 - 5001 Ate 10000 hab</v>
          </cell>
        </row>
        <row r="168">
          <cell r="B168" t="str">
            <v xml:space="preserve">BALNEÁRIO GAIVOTA </v>
          </cell>
          <cell r="D168" t="str">
            <v>P2 - 5001 Ate 10000 hab</v>
          </cell>
        </row>
        <row r="169">
          <cell r="B169" t="str">
            <v xml:space="preserve">ALFREDO WAGNER </v>
          </cell>
          <cell r="D169" t="str">
            <v>P2 - 5001 Ate 10000 hab</v>
          </cell>
        </row>
        <row r="170">
          <cell r="B170" t="str">
            <v xml:space="preserve">IRANI </v>
          </cell>
          <cell r="D170" t="str">
            <v>P3 - 10001 Ate 20000 hab</v>
          </cell>
        </row>
        <row r="171">
          <cell r="B171" t="str">
            <v xml:space="preserve">QUILOMBO </v>
          </cell>
          <cell r="D171" t="str">
            <v>P3 - 10001 Ate 20000 hab</v>
          </cell>
        </row>
        <row r="172">
          <cell r="B172" t="str">
            <v xml:space="preserve">CORONEL FREITAS </v>
          </cell>
          <cell r="D172" t="str">
            <v>P3 - 10001 Ate 20000 hab</v>
          </cell>
        </row>
        <row r="173">
          <cell r="B173" t="str">
            <v xml:space="preserve">AGROLÂNDIA </v>
          </cell>
          <cell r="D173" t="str">
            <v>P3 - 10001 Ate 20000 hab</v>
          </cell>
        </row>
        <row r="174">
          <cell r="B174" t="str">
            <v xml:space="preserve">APIÚNA </v>
          </cell>
          <cell r="D174" t="str">
            <v>P3 - 10001 Ate 20000 hab</v>
          </cell>
        </row>
        <row r="175">
          <cell r="B175" t="str">
            <v xml:space="preserve">CATANDUVAS </v>
          </cell>
          <cell r="D175" t="str">
            <v>P3 - 10001 Ate 20000 hab</v>
          </cell>
        </row>
        <row r="176">
          <cell r="B176" t="str">
            <v xml:space="preserve">GUARACIABA </v>
          </cell>
          <cell r="D176" t="str">
            <v>P3 - 10001 Ate 20000 hab</v>
          </cell>
        </row>
        <row r="177">
          <cell r="B177" t="str">
            <v xml:space="preserve">JACINTO MACHADO </v>
          </cell>
          <cell r="D177" t="str">
            <v>P3 - 10001 Ate 20000 hab</v>
          </cell>
        </row>
        <row r="178">
          <cell r="B178" t="str">
            <v xml:space="preserve">FAXINAL DOS GUEDES </v>
          </cell>
          <cell r="D178" t="str">
            <v>P3 - 10001 Ate 20000 hab</v>
          </cell>
        </row>
        <row r="179">
          <cell r="B179" t="str">
            <v xml:space="preserve">IMARUÍ </v>
          </cell>
          <cell r="D179" t="str">
            <v>P3 - 10001 Ate 20000 hab</v>
          </cell>
        </row>
        <row r="180">
          <cell r="B180" t="str">
            <v xml:space="preserve">SÃO CARLOS </v>
          </cell>
          <cell r="D180" t="str">
            <v>P3 - 10001 Ate 20000 hab</v>
          </cell>
        </row>
        <row r="181">
          <cell r="B181" t="str">
            <v xml:space="preserve">CUNHA PORÃ </v>
          </cell>
          <cell r="D181" t="str">
            <v>P3 - 10001 Ate 20000 hab</v>
          </cell>
        </row>
        <row r="182">
          <cell r="B182" t="str">
            <v xml:space="preserve">IRINEÓPOLIS </v>
          </cell>
          <cell r="D182" t="str">
            <v>P3 - 10001 Ate 20000 hab</v>
          </cell>
        </row>
        <row r="183">
          <cell r="B183" t="str">
            <v xml:space="preserve">URUBICI </v>
          </cell>
          <cell r="D183" t="str">
            <v>P3 - 10001 Ate 20000 hab</v>
          </cell>
        </row>
        <row r="184">
          <cell r="B184" t="str">
            <v xml:space="preserve">RIO DOS CEDROS </v>
          </cell>
          <cell r="D184" t="str">
            <v>P3 - 10001 Ate 20000 hab</v>
          </cell>
        </row>
        <row r="185">
          <cell r="B185" t="str">
            <v xml:space="preserve">BENEDITO NOVO </v>
          </cell>
          <cell r="D185" t="str">
            <v>P3 - 10001 Ate 20000 hab</v>
          </cell>
        </row>
        <row r="186">
          <cell r="B186" t="str">
            <v xml:space="preserve">MONDAÍ </v>
          </cell>
          <cell r="D186" t="str">
            <v>P3 - 10001 Ate 20000 hab</v>
          </cell>
        </row>
        <row r="187">
          <cell r="B187" t="str">
            <v xml:space="preserve">GRAVATAL </v>
          </cell>
          <cell r="D187" t="str">
            <v>P3 - 10001 Ate 20000 hab</v>
          </cell>
        </row>
        <row r="188">
          <cell r="B188" t="str">
            <v xml:space="preserve">RODEIO </v>
          </cell>
          <cell r="D188" t="str">
            <v>P3 - 10001 Ate 20000 hab</v>
          </cell>
        </row>
        <row r="189">
          <cell r="B189" t="str">
            <v xml:space="preserve">LONTRAS </v>
          </cell>
          <cell r="D189" t="str">
            <v>P3 - 10001 Ate 20000 hab</v>
          </cell>
        </row>
        <row r="190">
          <cell r="B190" t="str">
            <v xml:space="preserve">PONTE SERRADA </v>
          </cell>
          <cell r="D190" t="str">
            <v>P3 - 10001 Ate 20000 hab</v>
          </cell>
        </row>
        <row r="191">
          <cell r="B191" t="str">
            <v xml:space="preserve">BALNEÁRIO ARROIO DO SILVA </v>
          </cell>
          <cell r="D191" t="str">
            <v>P3 - 10001 Ate 20000 hab</v>
          </cell>
        </row>
        <row r="192">
          <cell r="B192" t="str">
            <v xml:space="preserve">CANELINHA </v>
          </cell>
          <cell r="D192" t="str">
            <v>P3 - 10001 Ate 20000 hab</v>
          </cell>
        </row>
        <row r="193">
          <cell r="B193" t="str">
            <v xml:space="preserve">SANGÃO </v>
          </cell>
          <cell r="D193" t="str">
            <v>P3 - 10001 Ate 20000 hab</v>
          </cell>
        </row>
        <row r="194">
          <cell r="B194" t="str">
            <v xml:space="preserve">LUIZ ALVES </v>
          </cell>
          <cell r="D194" t="str">
            <v>P3 - 10001 Ate 20000 hab</v>
          </cell>
        </row>
        <row r="195">
          <cell r="B195" t="str">
            <v xml:space="preserve">CAMPO ALEGRE </v>
          </cell>
          <cell r="D195" t="str">
            <v>P3 - 10001 Ate 20000 hab</v>
          </cell>
        </row>
        <row r="196">
          <cell r="B196" t="str">
            <v>BALNEÁRIO RINCÃO</v>
          </cell>
          <cell r="D196" t="str">
            <v>P3 - 10001 Ate 20000 hab</v>
          </cell>
        </row>
        <row r="197">
          <cell r="B197" t="str">
            <v xml:space="preserve">LEBON RÉGIS </v>
          </cell>
          <cell r="D197" t="str">
            <v>P3 - 10001 Ate 20000 hab</v>
          </cell>
        </row>
        <row r="198">
          <cell r="B198" t="str">
            <v xml:space="preserve">SÃO LUDGERO </v>
          </cell>
          <cell r="D198" t="str">
            <v>P3 - 10001 Ate 20000 hab</v>
          </cell>
        </row>
        <row r="199">
          <cell r="B199" t="str">
            <v xml:space="preserve">TURVO </v>
          </cell>
          <cell r="D199" t="str">
            <v>P3 - 10001 Ate 20000 hab</v>
          </cell>
        </row>
        <row r="200">
          <cell r="B200" t="str">
            <v xml:space="preserve">ILHOTA </v>
          </cell>
          <cell r="D200" t="str">
            <v>P3 - 10001 Ate 20000 hab</v>
          </cell>
        </row>
        <row r="201">
          <cell r="B201" t="str">
            <v xml:space="preserve">NOVA TRENTO </v>
          </cell>
          <cell r="D201" t="str">
            <v>P3 - 10001 Ate 20000 hab</v>
          </cell>
        </row>
        <row r="202">
          <cell r="B202" t="str">
            <v xml:space="preserve">SIDERÓPOLIS </v>
          </cell>
          <cell r="D202" t="str">
            <v>P3 - 10001 Ate 20000 hab</v>
          </cell>
        </row>
        <row r="203">
          <cell r="B203" t="str">
            <v xml:space="preserve">CORREIA PINTO </v>
          </cell>
          <cell r="D203" t="str">
            <v>P3 - 10001 Ate 20000 hab</v>
          </cell>
        </row>
        <row r="204">
          <cell r="B204" t="str">
            <v xml:space="preserve">SÃO JOSÉ DO CEDRO </v>
          </cell>
          <cell r="D204" t="str">
            <v>P3 - 10001 Ate 20000 hab</v>
          </cell>
        </row>
        <row r="205">
          <cell r="B205" t="str">
            <v xml:space="preserve">GOVERNADOR CELSO RAMOS </v>
          </cell>
          <cell r="D205" t="str">
            <v>P3 - 10001 Ate 20000 hab</v>
          </cell>
        </row>
        <row r="206">
          <cell r="B206" t="str">
            <v xml:space="preserve">NOVA VENEZA </v>
          </cell>
          <cell r="D206" t="str">
            <v>P3 - 10001 Ate 20000 hab</v>
          </cell>
        </row>
        <row r="207">
          <cell r="B207" t="str">
            <v xml:space="preserve">LAURO MULLER </v>
          </cell>
          <cell r="D207" t="str">
            <v>P3 - 10001 Ate 20000 hab</v>
          </cell>
        </row>
        <row r="208">
          <cell r="B208" t="str">
            <v xml:space="preserve">CORUPÁ </v>
          </cell>
          <cell r="D208" t="str">
            <v>P3 - 10001 Ate 20000 hab</v>
          </cell>
        </row>
        <row r="209">
          <cell r="B209" t="str">
            <v xml:space="preserve">DIONÍSIO CERQUEIRA </v>
          </cell>
          <cell r="D209" t="str">
            <v>P3 - 10001 Ate 20000 hab</v>
          </cell>
        </row>
        <row r="210">
          <cell r="B210" t="str">
            <v xml:space="preserve">MASSARANDUBA </v>
          </cell>
          <cell r="D210" t="str">
            <v>P3 - 10001 Ate 20000 hab</v>
          </cell>
        </row>
        <row r="211">
          <cell r="B211" t="str">
            <v xml:space="preserve">COCAL DO SUL </v>
          </cell>
          <cell r="D211" t="str">
            <v>P3 - 10001 Ate 20000 hab</v>
          </cell>
        </row>
        <row r="212">
          <cell r="B212" t="str">
            <v xml:space="preserve">PALMITOS </v>
          </cell>
          <cell r="D212" t="str">
            <v>P3 - 10001 Ate 20000 hab</v>
          </cell>
        </row>
        <row r="213">
          <cell r="B213" t="str">
            <v xml:space="preserve">ITAPIRANGA </v>
          </cell>
          <cell r="D213" t="str">
            <v>P3 - 10001 Ate 20000 hab</v>
          </cell>
        </row>
        <row r="214">
          <cell r="B214" t="str">
            <v xml:space="preserve">POUSO REDONDO </v>
          </cell>
          <cell r="D214" t="str">
            <v>P3 - 10001 Ate 20000 hab</v>
          </cell>
        </row>
        <row r="215">
          <cell r="B215" t="str">
            <v xml:space="preserve">PRESIDENTE GETÚLIO </v>
          </cell>
          <cell r="D215" t="str">
            <v>P3 - 10001 Ate 20000 hab</v>
          </cell>
        </row>
        <row r="216">
          <cell r="B216" t="str">
            <v xml:space="preserve">SANTA CECÍLIA </v>
          </cell>
          <cell r="D216" t="str">
            <v>P3 - 10001 Ate 20000 hab</v>
          </cell>
        </row>
        <row r="217">
          <cell r="B217" t="str">
            <v xml:space="preserve">GARUVA </v>
          </cell>
          <cell r="D217" t="str">
            <v>P3 - 10001 Ate 20000 hab</v>
          </cell>
        </row>
        <row r="218">
          <cell r="B218" t="str">
            <v xml:space="preserve">MORRO DA FUMAÇA </v>
          </cell>
          <cell r="D218" t="str">
            <v>P3 - 10001 Ate 20000 hab</v>
          </cell>
        </row>
        <row r="219">
          <cell r="B219" t="str">
            <v xml:space="preserve">SEARA </v>
          </cell>
          <cell r="D219" t="str">
            <v>P3 - 10001 Ate 20000 hab</v>
          </cell>
        </row>
        <row r="220">
          <cell r="B220" t="str">
            <v xml:space="preserve">BOMBINHAS </v>
          </cell>
          <cell r="D220" t="str">
            <v>P3 - 10001 Ate 20000 hab</v>
          </cell>
        </row>
        <row r="221">
          <cell r="B221" t="str">
            <v xml:space="preserve">ABELARDO LUZ </v>
          </cell>
          <cell r="D221" t="str">
            <v>P3 - 10001 Ate 20000 hab</v>
          </cell>
        </row>
        <row r="222">
          <cell r="B222" t="str">
            <v xml:space="preserve">OTACÍLIO COSTA </v>
          </cell>
          <cell r="D222" t="str">
            <v>P3 - 10001 Ate 20000 hab</v>
          </cell>
        </row>
        <row r="223">
          <cell r="B223" t="str">
            <v xml:space="preserve">TAIÓ </v>
          </cell>
          <cell r="D223" t="str">
            <v>P3 - 10001 Ate 20000 hab</v>
          </cell>
        </row>
        <row r="224">
          <cell r="B224" t="str">
            <v xml:space="preserve">ITAPOÁ </v>
          </cell>
          <cell r="D224" t="str">
            <v>P3 - 10001 Ate 20000 hab</v>
          </cell>
        </row>
        <row r="225">
          <cell r="B225" t="str">
            <v xml:space="preserve">IBIRAMA </v>
          </cell>
          <cell r="D225" t="str">
            <v>P3 - 10001 Ate 20000 hab</v>
          </cell>
        </row>
        <row r="226">
          <cell r="B226" t="str">
            <v xml:space="preserve">PINHALZINHO </v>
          </cell>
          <cell r="D226" t="str">
            <v>P3 - 10001 Ate 20000 hab</v>
          </cell>
        </row>
        <row r="227">
          <cell r="B227" t="str">
            <v xml:space="preserve">PAPANDUVA </v>
          </cell>
          <cell r="D227" t="str">
            <v>P3 - 10001 Ate 20000 hab</v>
          </cell>
        </row>
        <row r="228">
          <cell r="B228" t="str">
            <v xml:space="preserve">SCHROEDER </v>
          </cell>
          <cell r="D228" t="str">
            <v>P3 - 10001 Ate 20000 hab</v>
          </cell>
        </row>
        <row r="229">
          <cell r="B229" t="str">
            <v xml:space="preserve">TRÊS BARRAS </v>
          </cell>
          <cell r="D229" t="str">
            <v>P3 - 10001 Ate 20000 hab</v>
          </cell>
        </row>
        <row r="230">
          <cell r="B230" t="str">
            <v xml:space="preserve">JAGUARUNA </v>
          </cell>
          <cell r="D230" t="str">
            <v>P3 - 10001 Ate 20000 hab</v>
          </cell>
        </row>
        <row r="231">
          <cell r="B231" t="str">
            <v xml:space="preserve">PORTO BELO </v>
          </cell>
          <cell r="D231" t="str">
            <v>P3 - 10001 Ate 20000 hab</v>
          </cell>
        </row>
        <row r="232">
          <cell r="B232" t="str">
            <v xml:space="preserve">BALNEÁRIO PIÇARRAS </v>
          </cell>
          <cell r="D232" t="str">
            <v>P4 - 20001 Ate 50000 hab</v>
          </cell>
        </row>
        <row r="233">
          <cell r="B233" t="str">
            <v xml:space="preserve">URUSSANGA </v>
          </cell>
          <cell r="D233" t="str">
            <v>P4 - 20001 Ate 50000 hab</v>
          </cell>
        </row>
        <row r="234">
          <cell r="B234" t="str">
            <v xml:space="preserve">GAROPABA </v>
          </cell>
          <cell r="D234" t="str">
            <v>P4 - 20001 Ate 50000 hab</v>
          </cell>
        </row>
        <row r="235">
          <cell r="B235" t="str">
            <v xml:space="preserve">ITAIÓPOLIS </v>
          </cell>
          <cell r="D235" t="str">
            <v>P4 - 20001 Ate 50000 hab</v>
          </cell>
        </row>
        <row r="236">
          <cell r="B236" t="str">
            <v xml:space="preserve">GUABIRUBA </v>
          </cell>
          <cell r="D236" t="str">
            <v>P4 - 20001 Ate 50000 hab</v>
          </cell>
        </row>
        <row r="237">
          <cell r="B237" t="str">
            <v xml:space="preserve">SANTO AMARO DA IMPERATRIZ </v>
          </cell>
          <cell r="D237" t="str">
            <v>P4 - 20001 Ate 50000 hab</v>
          </cell>
        </row>
        <row r="238">
          <cell r="B238" t="str">
            <v xml:space="preserve">CAPINZAL </v>
          </cell>
          <cell r="D238" t="str">
            <v>P4 - 20001 Ate 50000 hab</v>
          </cell>
        </row>
        <row r="239">
          <cell r="B239" t="str">
            <v xml:space="preserve">HERVAL D´OESTE </v>
          </cell>
          <cell r="D239" t="str">
            <v>P4 - 20001 Ate 50000 hab</v>
          </cell>
        </row>
        <row r="240">
          <cell r="B240" t="str">
            <v xml:space="preserve">ORLEANS </v>
          </cell>
          <cell r="D240" t="str">
            <v>P4 - 20001 Ate 50000 hab</v>
          </cell>
        </row>
        <row r="241">
          <cell r="B241" t="str">
            <v xml:space="preserve">SÃO LOURENÇO DO OESTE </v>
          </cell>
          <cell r="D241" t="str">
            <v>P4 - 20001 Ate 50000 hab</v>
          </cell>
        </row>
        <row r="242">
          <cell r="B242" t="str">
            <v xml:space="preserve">CAPIVARI DE BAIXO </v>
          </cell>
          <cell r="D242" t="str">
            <v>P4 - 20001 Ate 50000 hab</v>
          </cell>
        </row>
        <row r="243">
          <cell r="B243" t="str">
            <v xml:space="preserve">ITUPORANGA </v>
          </cell>
          <cell r="D243" t="str">
            <v>P4 - 20001 Ate 50000 hab</v>
          </cell>
        </row>
        <row r="244">
          <cell r="B244" t="str">
            <v xml:space="preserve">MARAVILHA </v>
          </cell>
          <cell r="D244" t="str">
            <v>P4 - 20001 Ate 50000 hab</v>
          </cell>
        </row>
        <row r="245">
          <cell r="B245" t="str">
            <v xml:space="preserve">FORQUILHINHA </v>
          </cell>
          <cell r="D245" t="str">
            <v>P4 - 20001 Ate 50000 hab</v>
          </cell>
        </row>
        <row r="246">
          <cell r="B246" t="str">
            <v xml:space="preserve">SÃO JOAQUIM </v>
          </cell>
          <cell r="D246" t="str">
            <v>P4 - 20001 Ate 50000 hab</v>
          </cell>
        </row>
        <row r="247">
          <cell r="B247" t="str">
            <v xml:space="preserve">BARRA VELHA </v>
          </cell>
          <cell r="D247" t="str">
            <v>P4 - 20001 Ate 50000 hab</v>
          </cell>
        </row>
        <row r="248">
          <cell r="B248" t="str">
            <v xml:space="preserve">XAXIM </v>
          </cell>
          <cell r="D248" t="str">
            <v>P4 - 20001 Ate 50000 hab</v>
          </cell>
        </row>
        <row r="249">
          <cell r="B249" t="str">
            <v xml:space="preserve">SOMBRIO </v>
          </cell>
          <cell r="D249" t="str">
            <v>P4 - 20001 Ate 50000 hab</v>
          </cell>
        </row>
        <row r="250">
          <cell r="B250" t="str">
            <v xml:space="preserve">JOAÇABA </v>
          </cell>
          <cell r="D250" t="str">
            <v>P4 - 20001 Ate 50000 hab</v>
          </cell>
        </row>
        <row r="251">
          <cell r="B251" t="str">
            <v xml:space="preserve">PENHA </v>
          </cell>
          <cell r="D251" t="str">
            <v>P4 - 20001 Ate 50000 hab</v>
          </cell>
        </row>
        <row r="252">
          <cell r="B252" t="str">
            <v xml:space="preserve">POMERODE </v>
          </cell>
          <cell r="D252" t="str">
            <v>P4 - 20001 Ate 50000 hab</v>
          </cell>
        </row>
        <row r="253">
          <cell r="B253" t="str">
            <v xml:space="preserve">BRAÇO DO NORTE </v>
          </cell>
          <cell r="D253" t="str">
            <v>P4 - 20001 Ate 50000 hab</v>
          </cell>
        </row>
        <row r="254">
          <cell r="B254" t="str">
            <v xml:space="preserve">ARAQUARI </v>
          </cell>
          <cell r="D254" t="str">
            <v>P4 - 20001 Ate 50000 hab</v>
          </cell>
        </row>
        <row r="255">
          <cell r="B255" t="str">
            <v xml:space="preserve">SÃO JOÃO BATISTA </v>
          </cell>
          <cell r="D255" t="str">
            <v>P4 - 20001 Ate 50000 hab</v>
          </cell>
        </row>
        <row r="256">
          <cell r="B256" t="str">
            <v xml:space="preserve">PORTO UNIÃO </v>
          </cell>
          <cell r="D256" t="str">
            <v>P4 - 20001 Ate 50000 hab</v>
          </cell>
        </row>
        <row r="257">
          <cell r="B257" t="str">
            <v xml:space="preserve">CAMPOS NOVOS </v>
          </cell>
          <cell r="D257" t="str">
            <v>P4 - 20001 Ate 50000 hab</v>
          </cell>
        </row>
        <row r="258">
          <cell r="B258" t="str">
            <v xml:space="preserve">TIJUCAS </v>
          </cell>
          <cell r="D258" t="str">
            <v>P4 - 20001 Ate 50000 hab</v>
          </cell>
        </row>
        <row r="259">
          <cell r="B259" t="str">
            <v xml:space="preserve">FRAIBURGO </v>
          </cell>
          <cell r="D259" t="str">
            <v>P4 - 20001 Ate 50000 hab</v>
          </cell>
        </row>
        <row r="260">
          <cell r="B260" t="str">
            <v xml:space="preserve">SÃO MIGUEL DO OESTE </v>
          </cell>
          <cell r="D260" t="str">
            <v>P4 - 20001 Ate 50000 hab</v>
          </cell>
        </row>
        <row r="261">
          <cell r="B261" t="str">
            <v xml:space="preserve">CURITIBANOS </v>
          </cell>
          <cell r="D261" t="str">
            <v>P4 - 20001 Ate 50000 hab</v>
          </cell>
        </row>
        <row r="262">
          <cell r="B262" t="str">
            <v xml:space="preserve">GUARAMIRIM </v>
          </cell>
          <cell r="D262" t="str">
            <v>P4 - 20001 Ate 50000 hab</v>
          </cell>
        </row>
        <row r="263">
          <cell r="B263" t="str">
            <v xml:space="preserve">TIMBÓ </v>
          </cell>
          <cell r="D263" t="str">
            <v>P4 - 20001 Ate 50000 hab</v>
          </cell>
        </row>
        <row r="264">
          <cell r="B264" t="str">
            <v xml:space="preserve">RIO NEGRINHO </v>
          </cell>
          <cell r="D264" t="str">
            <v>P4 - 20001 Ate 50000 hab</v>
          </cell>
        </row>
        <row r="265">
          <cell r="B265" t="str">
            <v xml:space="preserve">IMBITUBA </v>
          </cell>
          <cell r="D265" t="str">
            <v>P4 - 20001 Ate 50000 hab</v>
          </cell>
        </row>
        <row r="266">
          <cell r="B266" t="str">
            <v xml:space="preserve">LAGUNA </v>
          </cell>
          <cell r="D266" t="str">
            <v>P4 - 20001 Ate 50000 hab</v>
          </cell>
        </row>
        <row r="267">
          <cell r="B267" t="str">
            <v xml:space="preserve">XANXERÊ </v>
          </cell>
          <cell r="D267" t="str">
            <v>P4 - 20001 Ate 50000 hab</v>
          </cell>
        </row>
        <row r="268">
          <cell r="B268" t="str">
            <v xml:space="preserve">SÃO FRANCISCO DO SUL </v>
          </cell>
          <cell r="D268" t="str">
            <v>P4 - 20001 Ate 50000 hab</v>
          </cell>
        </row>
        <row r="269">
          <cell r="B269" t="str">
            <v xml:space="preserve">VIDEIRA </v>
          </cell>
          <cell r="D269" t="str">
            <v>P5 (50 a 100mil hab)</v>
          </cell>
        </row>
        <row r="270">
          <cell r="B270" t="str">
            <v xml:space="preserve">IÇARA </v>
          </cell>
          <cell r="D270" t="str">
            <v>P5 (50 a 100mil hab)</v>
          </cell>
        </row>
        <row r="271">
          <cell r="B271" t="str">
            <v xml:space="preserve">CANOINHAS </v>
          </cell>
          <cell r="D271" t="str">
            <v>P5 (50 a 100mil hab)</v>
          </cell>
        </row>
        <row r="272">
          <cell r="B272" t="str">
            <v xml:space="preserve">MAFRA </v>
          </cell>
          <cell r="D272" t="str">
            <v>P5 (50 a 100mil hab)</v>
          </cell>
        </row>
        <row r="273">
          <cell r="B273" t="str">
            <v xml:space="preserve">ITAPEMA </v>
          </cell>
          <cell r="D273" t="str">
            <v>P5 (50 a 100mil hab)</v>
          </cell>
        </row>
        <row r="274">
          <cell r="B274" t="str">
            <v xml:space="preserve">INDAIAL </v>
          </cell>
          <cell r="D274" t="str">
            <v>P5 (50 a 100mil hab)</v>
          </cell>
        </row>
        <row r="275">
          <cell r="B275" t="str">
            <v xml:space="preserve">BIGUAÇU </v>
          </cell>
          <cell r="D275" t="str">
            <v>P5 (50 a 100mil hab)</v>
          </cell>
        </row>
        <row r="276">
          <cell r="B276" t="str">
            <v xml:space="preserve">GASPAR </v>
          </cell>
          <cell r="D276" t="str">
            <v>P5 (50 a 100mil hab)</v>
          </cell>
        </row>
        <row r="277">
          <cell r="B277" t="str">
            <v xml:space="preserve">ARARANGUÁ </v>
          </cell>
          <cell r="D277" t="str">
            <v>P5 (50 a 100mil hab)</v>
          </cell>
        </row>
        <row r="278">
          <cell r="B278" t="str">
            <v xml:space="preserve">RIO DO SUL </v>
          </cell>
          <cell r="D278" t="str">
            <v>P5 (50 a 100mil hab)</v>
          </cell>
        </row>
        <row r="279">
          <cell r="B279" t="str">
            <v xml:space="preserve">CONCÓRDIA </v>
          </cell>
          <cell r="D279" t="str">
            <v>P5 (50 a 100mil hab)</v>
          </cell>
        </row>
        <row r="280">
          <cell r="B280" t="str">
            <v xml:space="preserve">NAVEGANTES </v>
          </cell>
          <cell r="D280" t="str">
            <v>P5 (50 a 100mil hab)</v>
          </cell>
        </row>
        <row r="281">
          <cell r="B281" t="str">
            <v xml:space="preserve">CAMBORIÚ </v>
          </cell>
          <cell r="D281" t="str">
            <v>P5 (50 a 100mil hab)</v>
          </cell>
        </row>
        <row r="282">
          <cell r="B282" t="str">
            <v xml:space="preserve">CAÇADOR </v>
          </cell>
          <cell r="D282" t="str">
            <v>P5 (50 a 100mil hab)</v>
          </cell>
        </row>
        <row r="283">
          <cell r="B283" t="str">
            <v xml:space="preserve">SÃO BENTO DO SUL </v>
          </cell>
          <cell r="D283" t="str">
            <v>P5 (50 a 100mil hab)</v>
          </cell>
        </row>
        <row r="284">
          <cell r="B284" t="str">
            <v xml:space="preserve">TUBARÃO </v>
          </cell>
          <cell r="D284" t="str">
            <v>M - 100001 Ate 500000 hab</v>
          </cell>
        </row>
        <row r="285">
          <cell r="B285" t="str">
            <v xml:space="preserve">BRUSQUE </v>
          </cell>
          <cell r="D285" t="str">
            <v>M - 100001 Ate 500000 hab</v>
          </cell>
        </row>
        <row r="286">
          <cell r="B286" t="str">
            <v xml:space="preserve">BALNEÁRIO CAMBORIÚ </v>
          </cell>
          <cell r="D286" t="str">
            <v>M - 100001 Ate 500000 hab</v>
          </cell>
        </row>
        <row r="287">
          <cell r="B287" t="str">
            <v xml:space="preserve">PALHOÇA </v>
          </cell>
          <cell r="D287" t="str">
            <v>M - 100001 Ate 500000 hab</v>
          </cell>
        </row>
        <row r="288">
          <cell r="B288" t="str">
            <v xml:space="preserve">LAGES </v>
          </cell>
          <cell r="D288" t="str">
            <v>M - 100001 Ate 500000 hab</v>
          </cell>
        </row>
        <row r="289">
          <cell r="B289" t="str">
            <v xml:space="preserve">JARAGUÁ DO SUL </v>
          </cell>
          <cell r="D289" t="str">
            <v>M - 100001 Ate 500000 hab</v>
          </cell>
        </row>
        <row r="290">
          <cell r="B290" t="str">
            <v xml:space="preserve">ITAJAÍ </v>
          </cell>
          <cell r="D290" t="str">
            <v>M - 100001 Ate 500000 hab</v>
          </cell>
        </row>
        <row r="291">
          <cell r="B291" t="str">
            <v xml:space="preserve">CHAPECÓ </v>
          </cell>
          <cell r="D291" t="str">
            <v>M - 100001 Ate 500000 hab</v>
          </cell>
        </row>
        <row r="292">
          <cell r="B292" t="str">
            <v xml:space="preserve">CRICIÚMA </v>
          </cell>
          <cell r="D292" t="str">
            <v>M - 100001 Ate 500000 hab</v>
          </cell>
        </row>
        <row r="293">
          <cell r="B293" t="str">
            <v xml:space="preserve">SÃO JOSÉ </v>
          </cell>
          <cell r="D293" t="str">
            <v>M - 100001 Ate 500000 hab</v>
          </cell>
        </row>
        <row r="294">
          <cell r="B294" t="str">
            <v xml:space="preserve">BLUMENAU </v>
          </cell>
          <cell r="D294" t="str">
            <v>M - 100001 Ate 500000 hab</v>
          </cell>
        </row>
        <row r="295">
          <cell r="B295" t="str">
            <v xml:space="preserve">FLORIANÓPOLIS </v>
          </cell>
          <cell r="D295" t="str">
            <v>M - 100001 Ate 500000 hab</v>
          </cell>
        </row>
        <row r="296">
          <cell r="B296" t="str">
            <v xml:space="preserve">JOINVILLE </v>
          </cell>
          <cell r="D296" t="str">
            <v>G - Maior que 500000 hab</v>
          </cell>
        </row>
      </sheetData>
      <sheetData sheetId="1"/>
      <sheetData sheetId="2"/>
    </sheetDataSet>
  </externalBook>
</externalLink>
</file>

<file path=xl/pivotCache/_rels/pivotCacheDefinition1.xml.rels><?xml version="1.0" encoding="UTF-8" standalone="yes"?>
<Relationships xmlns="http://schemas.openxmlformats.org/package/2006/relationships"><Relationship Id="rId2" Type="http://schemas.openxmlformats.org/officeDocument/2006/relationships/externalLinkPath" Target="/HDeBONA2/Users/DeBona/Google%20Drive/AA%20MESTRADO/ARTIGOS%20E%20PROJETOS/UCIs%20estrutura%20e%20funcionamento/DIAGN&#211;STICO%202015%20-%20Unindo%20For&#231;as%20-%20an&#225;lises%20(version%201).xls"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odrigo de Bona da Silva" refreshedDate="42353.724173379633" createdVersion="1" refreshedVersion="4" recordCount="292" xr:uid="{00000000-000A-0000-FFFF-FFFF00000000}">
  <cacheSource type="worksheet">
    <worksheetSource ref="A1:BJ65536" sheet="Planilha1" r:id="rId2"/>
  </cacheSource>
  <cacheFields count="62">
    <cacheField name="Usuário" numFmtId="0">
      <sharedItems containsBlank="1"/>
    </cacheField>
    <cacheField name="PREFEITURA" numFmtId="0">
      <sharedItems containsBlank="1" count="530">
        <s v="AGUAS FRIAS"/>
        <s v="PRESIDENTE CASTELLO BRANCO"/>
        <s v="GUARACIABA"/>
        <s v="MORRO GRANDE"/>
        <s v="PLANALTO ALEGRE"/>
        <s v="SÃO JOSÉ DO CERRITO "/>
        <s v="FREI ROGÉRIO"/>
        <s v="BOM JESUS DO OESTE"/>
        <s v="CAMPO BELO DO SUL"/>
        <s v="ERVAL VELHO"/>
        <s v="IPUMIRIM"/>
        <s v="LINDOIA DO SUL"/>
        <s v="PAIAL "/>
        <s v="PETROLÂNDIA"/>
        <s v="UNIÃO DO OESTE"/>
        <s v="MARAVILHA"/>
        <s v="CANELINHA"/>
        <s v="ANGELINA"/>
        <s v="BALNEÁRIO BARRA DO SUL"/>
        <s v="PALMEIRA "/>
        <s v="CONCÓRDIA"/>
        <s v="ALFREDO WAGNER"/>
        <s v="GUABIRUBA"/>
        <s v="ANTONIO CARLOS"/>
        <s v="PRAIA GRANDE"/>
        <s v="CORONEL MARTINS"/>
        <s v="DONA EMMA"/>
        <s v="SIDEROPOLIS"/>
        <s v="NOVA ERECHIM"/>
        <s v="SÃO JOÃO DO SUL"/>
        <s v="BLUMENAU"/>
        <s v="ANITÁPOLIS"/>
        <s v="OTACILIO COSTA"/>
        <s v="BRUSQUE"/>
        <s v="IRACEMINHA"/>
        <s v="MELEIRO"/>
        <s v="NOVO HORIZONTE"/>
        <s v="RIO DAS ANTAS"/>
        <s v="SALTINHO"/>
        <s v="SANTA ROSA DE LIMA"/>
        <s v="SAO MIGUEL DA BOA VISTA."/>
        <s v="TIMBÓ GRANDE"/>
        <s v="CERRO NEGRO"/>
        <s v="SÃO CARLOS"/>
        <s v="RIO RUFINO"/>
        <s v="NOVA ITABERABA"/>
        <s v="SERRA ALTA"/>
        <s v="VARGEM "/>
        <s v="BALNEARIO GAIVOTA "/>
        <s v="COCAL DO SUL"/>
        <s v="GUATAMBU"/>
        <s v="OURO VERDE"/>
        <s v="PARAISO"/>
        <s v="PRESIDENTE GETULIO"/>
        <s v="URUBICI"/>
        <s v="ERMO"/>
        <s v="BOM JARDIM DA SERRA"/>
        <s v="HERVAL D'OESTE"/>
        <s v="TUNÁPOLIS"/>
        <s v="FRAIBURGO"/>
        <s v="GASPAR"/>
        <s v="GRÃO-PARÁ"/>
        <s v="JACINTO MACHADO"/>
        <s v="SÃO JOÃO DO ITAPERIÚ"/>
        <s v="SÃO CRISTÓVÃO DO SUL"/>
        <s v="IÇARA"/>
        <s v="BELA VISTA DO TOLDO"/>
        <s v="ABDON BATISTA"/>
        <s v="CORONEL FREITAS"/>
        <s v="ILHOTA"/>
        <s v="IRINEÓPOLIS"/>
        <s v="SEARA"/>
        <s v="TIJUCAS"/>
        <s v="ABELARDO LUZ"/>
        <s v="ÁGUAS DE CHAPECÓ"/>
        <s v="ANCHIETA"/>
        <s v="APIÚNA"/>
        <s v="ARABUTÃ"/>
        <s v="ARAQUARI"/>
        <s v="BANDEIRANTE"/>
        <s v="BOTUVERÁ"/>
        <s v="CACADOR"/>
        <s v="CAIBI"/>
        <s v="CALMON"/>
        <s v="CAMPO ALEGRE"/>
        <s v="CATANDUVAS"/>
        <s v="CAXAMBU DO SUL"/>
        <s v="CHAPECO"/>
        <s v="CUNHA PORÃ"/>
        <s v="CURITIBANOS"/>
        <s v="DESCANSO"/>
        <s v="DIONISIO CERQUEIRA"/>
        <s v="FORMOSA DO SUL"/>
        <s v="GAROPABA"/>
        <s v="IMARUÍ"/>
        <s v="IPIRA"/>
        <s v="IPORÃ DO OESTE"/>
        <s v="JARDINÓPOLIS"/>
        <s v="LACERDÓPOLIS"/>
        <s v="LEOBERTO LEAL"/>
        <s v="LUIZ ALVES"/>
        <s v="MACIEIRA"/>
        <s v="MAFRA"/>
        <s v="MAREMA"/>
        <s v="MATOS COSTA"/>
        <s v="MIRIM DOCE"/>
        <s v="MODELO"/>
        <s v="MONDAI"/>
        <s v="MONTE CARLO"/>
        <s v="NOVA TRENTO"/>
        <s v="NOVA VENEZA"/>
        <s v="PAINEL "/>
        <s v="PALHOÇA"/>
        <s v="PALMA SOLA"/>
        <s v="PALMITOS"/>
        <s v="PINHALZINHO"/>
        <s v="CANOINHAS"/>
        <s v="JOSÉ BOITEUX"/>
        <s v="PONTE ALTA DO NORTE"/>
        <s v="SÃO PEDRO DE ALCÂNTARA"/>
        <s v="PORTO UNIÃO"/>
        <s v="POUSO REDONDO"/>
        <s v="PASSO DE TORRES"/>
        <s v="RIO DO CAMPO"/>
        <s v="SANTA HELENA"/>
        <s v="SÃO FRANCISCO DO SUL"/>
        <s v="S'AO LUDGERO"/>
        <s v="SÃO MARTINHO"/>
        <s v="SAUDADES"/>
        <s v="SÃO JOÃO BATISTA"/>
        <s v="SOMBRIO"/>
        <s v="TAIÓ"/>
        <s v="TANGARÁ"/>
        <s v="TIMBÉ DO SUL"/>
        <s v="TIMBÓ"/>
        <s v="TRÊS BARRAS "/>
        <s v="VARGEÃO"/>
        <s v="VARGEM BONITA"/>
        <s v="VIDEIRA"/>
        <s v="XANXERÊ"/>
        <s v="XAVANTINA"/>
        <s v="SÃO JOAQUIM"/>
        <s v="DOUTOR PEDRINHO"/>
        <s v="BRAÇO DO TROMBUDO"/>
        <s v="BARRA BONITA"/>
        <s v="GARUVA"/>
        <s v="IRANI"/>
        <s v="LAJEADO GRANDE"/>
        <s v="RIO DOS CEDROS"/>
        <s v="NAVEGANTES"/>
        <s v="RIO FORTUNA"/>
        <s v="BOM JESUS"/>
        <s v="ITAJAÍ"/>
        <s v="ORLEANS"/>
        <s v="FLORIANÓPOLIS"/>
        <s v="JARAGUÁ DO SUL"/>
        <s v="CUNHATAI"/>
        <s v="LAURO MULLER"/>
        <s v="IBIAM"/>
        <s v="BARRA VELHA"/>
        <s v="BENEDITO NOVO"/>
        <s v="BOCAINA DO SUL"/>
        <s v="BOMBINHAS"/>
        <s v="CAMPO ERÊ"/>
        <s v="CAPÃO ALTO"/>
        <s v="CAPIVARI DE BAIXO"/>
        <s v="CORUPÁ"/>
        <s v="FORQUILHINHA"/>
        <s v="GUARAMIRIM"/>
        <s v="ITUPORANGA"/>
        <s v="JUPIÁ"/>
        <s v="LEBON REGIS"/>
        <s v="LONTRAS"/>
        <s v="MASSARANDUBA"/>
        <s v="MONTE CASTELO"/>
        <s v="CORDILHEIRA ALTA"/>
        <s v="POMERODE"/>
        <s v="QUILOMBO"/>
        <s v="RANCHO QUEIMADO"/>
        <s v="SANGÃO"/>
        <s v="SANTA CECÍLIA"/>
        <s v="SÃO BERNARDINO"/>
        <s v="SÃO DOMINGOS"/>
        <s v="TREZE DE MAIO"/>
        <s v="TREZE TILIAS"/>
        <s v="TURVO"/>
        <s v="URUSSANGA"/>
        <s v="WITMARSUM"/>
        <s v="AGUA DOCE"/>
        <s v="JOINVILLE"/>
        <s v="LAGES"/>
        <s v="IBIRAMA"/>
        <s v="GALVÃO"/>
        <s v="OURO"/>
        <s v="BELMONTE"/>
        <s v="SÃO JOSÉ"/>
        <s v="GUARUJÁ DO SUL"/>
        <s v="BRAÇO DO NORTE"/>
        <s v="IBICARÉ"/>
        <s v="PEDRAS GRANDES"/>
        <s v="ITAPIRANGA"/>
        <s v="CHAPADÃO DO LAGEADP"/>
        <s v="SÃO LOURENÇO DO OESTE"/>
        <s v="FAXINAL DOS GUEDES"/>
        <s v="AGROLÂNDIA"/>
        <s v="IOMERÊ"/>
        <s v="SUL BRASIL"/>
        <s v="ARVOREDO"/>
        <s v="PIRATUBA"/>
        <s v="MARACAJÁ"/>
        <s v="ASCURRA"/>
        <s v="CELSO RAMOS"/>
        <s v="ITÁ"/>
        <s v="CAMBORIÚ"/>
        <s v="PASSOS MAIA"/>
        <s v="BALNEÁRIO RINCÃO"/>
        <s v="LAURENTINO"/>
        <s v="RIO NEGRINHO"/>
        <s v="BIGUAÇU"/>
        <s v="ITAPEMA"/>
        <s v="ANITA GARIBALDI"/>
        <s v="MAJOR GERCINO"/>
        <s v="CORREIA PINTO"/>
        <s v="TREVISO"/>
        <s v="ENTRE RIOS"/>
        <s v="SANTO AMARO DA IMPERATRIZ"/>
        <s v="XAXIM"/>
        <s v="IRATI"/>
        <s v="IMBUIA"/>
        <s v="RODEIO"/>
        <s v="LUZERNA"/>
        <s v="SÃO BONIFÁCIO"/>
        <s v="BRUNÓPOLIS"/>
        <s v="SALETE"/>
        <s v="SANTA ROSA DO SUL"/>
        <s v="SÃO BENTO DO SUL"/>
        <s v="BALNEÁRIO CAMBORIÚ"/>
        <s v="BALNEÁRIO PIÇARRAS"/>
        <s v="BOM RETIRO"/>
        <s v="SANTA TEREZINHA"/>
        <s v="PAPANDUVA"/>
        <s v="TUBARÃO"/>
        <s v="IMBITUBA"/>
        <s v="JABORÁ"/>
        <s v="ARARANGUÁ"/>
        <s v="BALNEÁRIO ARROIO DO SILVA"/>
        <s v="JAGUARUNA"/>
        <s v="PENHA"/>
        <s v="TROMBUDO CENTRAL"/>
        <s v="URUPEMA"/>
        <s v="SÃO JOSÉ DO CEDRO "/>
        <s v="GRAVATAL"/>
        <s v="PORTO BELO"/>
        <s v="PRESIDENTE NEREU"/>
        <s v="RIQUEZA"/>
        <s v="ROMELÂNDIA"/>
        <s v="SANTIAGO DO SUL"/>
        <s v="AGRONOMICA"/>
        <s v="ALTO BELA VISTA"/>
        <s v="ARROIO TRINTA"/>
        <s v="ATALANTA"/>
        <s v="ITAIÓPOLIS"/>
        <s v="PAULO LOPES"/>
        <s v="PERITIBA"/>
        <s v="VIDAL RAMOS"/>
        <s v="SÃO JOÃO DO OESTE"/>
        <s v="SCHROEDER"/>
        <s v="ZORTÉA"/>
        <s v="MORRO DA FUMAÇA"/>
        <s v="RIO DO SUL"/>
        <s v="AURORA"/>
        <s v="PINHEIRO PRETO"/>
        <s v="LAGUNA"/>
        <s v="CAMPOS NOVOS"/>
        <s v="ITAPOÁ"/>
        <s v="CAPINZAL"/>
        <s v="PONTE SERRADA"/>
        <s v="GOVERNADOR CELSO RAMOS"/>
        <s v="MAJOR VIEIRA "/>
        <s v="PRINCESA"/>
        <s v="FLOR DO SERTÃO"/>
        <s v="SANTA TEREZINHA DO PROGRESSO"/>
        <s v="JOAÇABA"/>
        <s v="INDAIAL"/>
        <s v="SALTO VELOSO"/>
        <s v="TIGRINHOS"/>
        <s v="AGUAS MORNAS"/>
        <s v="RIO DO OESTE"/>
        <s v="SÃO MIGUEL DO OESTE"/>
        <s v="VITOR MEIRELES"/>
        <s v="PONTE ALTA"/>
        <m/>
        <s v="PREFEITURA MUNICIPAL DE URUBICI" u="1"/>
        <s v="PREFEITURA MUNICIPAL DE ALFREDO WAGNER" u="1"/>
        <s v="PREFEITURA MUNICIPAL DE MAJOR GERCINO" u="1"/>
        <s v="PREFEITURA MUNICIPAL DE BELA VISTA DO TOLDO" u="1"/>
        <s v="PREFEITURA MUNICIPAL DE ORLEANS" u="1"/>
        <s v="PREFEITURA MUNICIPAL DE PALMITOS" u="1"/>
        <s v="PREFEITURA MUNICIPAL DE AURORA" u="1"/>
        <s v="PREFEITURA MUNICIPAL DE LAURO MULLER" u="1"/>
        <s v="PREFEITURA MUNICIPAL DE ARARANGUÁ" u="1"/>
        <s v="PREFEITURA MUNICIPAL DE PASSO DE TORRES" u="1"/>
        <s v="PREFEITURA MUNICIPAL DE CERRO NEGRO" u="1"/>
        <s v="MUNICÍPIO DE RIO DO OESTE" u="1"/>
        <s v="PREFEITURA MUNICIPAL DE POUSO REDONDO" u="1"/>
        <s v="PREFEITURA MUNICIPAL DE FORQUILHINHA" u="1"/>
        <s v="MUNICIPIO DE ABDON BATISTA" u="1"/>
        <s v="PREFEITURA DE JUPIÁ" u="1"/>
        <s v="PREFEITURA MUNICIPAL DE RANCHO QUEIMADO" u="1"/>
        <s v="PREFEITURA MUNICIPAL DE GARUVA" u="1"/>
        <s v="PREFEITURA MUNICIPAL DE UNIÃO DO OESTE" u="1"/>
        <s v="MUNICÍPIO DE MORRO DA FUMAÇA" u="1"/>
        <s v="MUNICÍPIO DE TUBARÃO" u="1"/>
        <s v="PREFEITURA MUNICIPAL DE CONCÓRDIA" u="1"/>
        <s v="PREFEITURA MUNICIPAL DE BENEDITO NOVO" u="1"/>
        <s v="MUNICÍPIO DE CUNHA PORÃ" u="1"/>
        <s v="PREFEITURA MUNICIPAL DE CANOINHAS" u="1"/>
        <s v="PREFEITURA MUNICIPAL DE GAROPABA" u="1"/>
        <s v="MUNICÍPIO DE JABORÁ" u="1"/>
        <s v="MUNICÍPIO DE SÃO DOMINGOS" u="1"/>
        <s v="PREFEITURA MUNICIPAL DE PARAISO" u="1"/>
        <s v="PREFEITURA MUNICIPAL DE BLUMENAU" u="1"/>
        <s v="PREFEITURA MUNICIPAL DE PIRATUBA" u="1"/>
        <s v="PREFEITURA MUNICIPAL DE CHAPECO" u="1"/>
        <s v="MUNICIPIO DE AGUAS FRIAS" u="1"/>
        <s v="PREFEITURA MUNICIPAL DE PEDRAS GRANDES" u="1"/>
        <s v="PREFEITURA MUNICIPAL DE GRAVATAL" u="1"/>
        <s v="MUNICIPIO DE BOM JARDIM DA SERRA" u="1"/>
        <s v="PREFEITURA MUNICIPAL DE SALETE" u="1"/>
        <s v="MUNICIPIO DE PRAIA GRANDE" u="1"/>
        <s v="PREFEITURA MUNICIPAL DE MASSARANDUBA" u="1"/>
        <s v="MUNICÍPIO DE SANTIAGO DO SUL" u="1"/>
        <s v="PREFEITURA MUNICIPAL DE SÃO JOÃO DO ITAPERIÚ" u="1"/>
        <s v="PREFEITURA MUNICIPAL DE SOMBRIO" u="1"/>
        <s v="PREFEITURA MUNICIPAL DE MACIEIRA" u="1"/>
        <s v="PREFEITURA MUNICIPAL DE CATANDUVAS" u="1"/>
        <s v="PREFEITURA MUNICIPAL DE BOMBINHAS" u="1"/>
        <s v="PREFEITURA MUNICIPAL DE ÁGUAS DE CHAPECÓ" u="1"/>
        <s v="MUNICIPIO DE BOM JESUS DO OESTE" u="1"/>
        <s v="PREFEITURA MUNICIPAL DE GUABIRUBA" u="1"/>
        <s v="PREFEITURA MUNICIPAL DE RIO FORTUNA" u="1"/>
        <s v="PREFEITURA MUNICIPAL DE JACINTO MACHADO" u="1"/>
        <s v="PREFEITURA DE SALTO VELOSO" u="1"/>
        <s v="PREFEITURA MUNICIPAL DE PAIAL " u="1"/>
        <s v="PREFEITURA MUNICIPAL DE PETROLÂNDIA" u="1"/>
        <s v="PREFEITURA MUNICIPAL DE IÇARA" u="1"/>
        <s v="PREFEITURA DE XAXIM" u="1"/>
        <s v="MUNICÍPIO DE LACERDÓPOLIS" u="1"/>
        <s v="PREFEITURA MUNICIPAL DE JOSÉ BOITEUX" u="1"/>
        <s v="PREFEITURA MUNICIPAL DE SANTO AMARO DA IMPERATRIZ" u="1"/>
        <s v="PREFEITURA MUNICIPAL DE ANTONIO CARLOS" u="1"/>
        <s v="PREFEITURA MUNICIPAL DE LUIZ ALVES" u="1"/>
        <s v="MUNICIPIO DE URUSSANGA" u="1"/>
        <s v="PREFEITURA MUNICIPAL DE VARGEM BONITA" u="1"/>
        <s v="PREFEITURA MUNICIPAL DE SAO MIGUEL DA BOA VISTA/SC." u="1"/>
        <s v="PREFEITURA MUNICIPAL DE TIMBÓ" u="1"/>
        <s v="PREFEITURA MUNICIPAL DE IMBUIA" u="1"/>
        <s v="PREFEITURA MUNICIPAL DE MIRIM DOCE" u="1"/>
        <s v="PREFEITURA MUNICIPAL DE PLANALTO ALEGRE" u="1"/>
        <s v="PREFEITURA MUNICIPAL DE GUATAMBU - SC" u="1"/>
        <s v="PREFEITURA MUNICIPAL DE ILHOTA" u="1"/>
        <s v="PREFEITURA MUNICIPAL DE SÃO JOÃO BATISTA" u="1"/>
        <s v="PREFEITURA MUNICIPAL DE NOVO HORIZONTE/SC" u="1"/>
        <s v="MUNICÍPIO DE INDAIAL" u="1"/>
        <s v="MUNICÍPIO DE XANXERÊ" u="1"/>
        <s v="PREFEITURA MUNICIPAL DE SCHROEDER" u="1"/>
        <s v="PREFEITURA MUNICIPAL DE SÃO JOSÉ" u="1"/>
        <s v="PREFEITURA DO MUNICÍPIO DE ARROIO TRINTA" u="1"/>
        <s v="PREFEITURA MUNICIPAL DE SÃO JOÃO DO SUL - SC" u="1"/>
        <s v="PREFEITURA MUNICIPAL DE MONTE CASTELO" u="1"/>
        <s v="PREFEITURA MUNICIPAL DE BALNEÁRIO RINCÃO" u="1"/>
        <s v="VARGEM /SC" u="1"/>
        <s v="PREFEITURA MUNICIPAL DE PONTE ALTA DO NORTE" u="1"/>
        <s v="PREFEITURA MUNICIPAL DE PRINCESA" u="1"/>
        <s v="PREFEITURA MUNICIPAL DE PONTE ALTA" u="1"/>
        <s v="MUNICÍPIO DE BRAÇO DO TROMBUDO" u="1"/>
        <s v="PREFEITURA MUNICIPAL DE FLORIANÓPOLIS" u="1"/>
        <s v="MUNICÍPIO DE CORONEL MARTINS" u="1"/>
        <s v="PREFEITURA MUNICIPAL DE ITAPEMA" u="1"/>
        <s v="PREFEITURA MUNICIPAL DE NAVEGANTES" u="1"/>
        <s v="PREFEITURA MUNICIPAL DE RIO NEGRINHO" u="1"/>
        <s v="PREFEITURA MUNICIPAL DE FREI ROGÉRIO" u="1"/>
        <s v="MUNICÍPIO DE WITMARSUM" u="1"/>
        <s v="PREFEITURA MUNICIPAL DE SÃO MIGUEL DO OESTE" u="1"/>
        <s v="PREFEITURA MUNICIPAL DE SÃO CRISTÓVÃO DO SUL" u="1"/>
        <s v="PREFEITURA MUNICIPAL DE OTACILIO COSTA" u="1"/>
        <s v="PREFEITURA MUNICIPAL DE PORTO UNIÃO" u="1"/>
        <s v="PREFEITURA MUNICIPAL DE CUNHATAI" u="1"/>
        <s v="PREFEITURA MUNICIPAL DE ITUPORANGA" u="1"/>
        <s v="PREFEITURA MUNICIPAL DE TURVO" u="1"/>
        <s v="PREFEITURA MUNICIPAL DE RODEIO" u="1"/>
        <s v="PREFEITURA MUNICIPAL DE NOVA ERECHIM" u="1"/>
        <s v="PREFEITURA MUNICIPAL DE NOVA VENEZA" u="1"/>
        <s v="PREFEITURA MUNICIPAL DE LEBON REGIS" u="1"/>
        <s v="MUNICÍPIO DE CAIBI - SC" u="1"/>
        <s v="PREFEITURA MUNICIPAL DE SANTA ROSA DO SUL" u="1"/>
        <s v="PREFEITURA MUNICIPAL DE CAMPO ERÊ" u="1"/>
        <s v="MUNICIPIO DE TREZE DE MAIO" u="1"/>
        <s v="MUNICÍPIO DE BELMONTE" u="1"/>
        <s v="PREFEITURA MUNICIPAL DE BALNEÁRIO CAMBORIÚ" u="1"/>
        <s v="RAUL RIBAS NETO" u="1"/>
        <s v="PREFEITURA MUNICIPAL DE JAGUARUNA" u="1"/>
        <s v="MUNICIPIO DE CORONEL FREITAS" u="1"/>
        <s v="PREFEITURA MUNICIPAL DE IMARUÍ" u="1"/>
        <s v="PREFEITURA MUNICIPAL DE ITAPOÁ" u="1"/>
        <s v="PREFEITURA DE FORMOSA DO SUL" u="1"/>
        <s v="PREFEITURA DE S'AO LUDGERO" u="1"/>
        <s v="PREFEITURA MUNICIPAL DE AGRONOMICA" u="1"/>
        <s v="PREFEITURA MUNICIPAL DE LINDOIA DO SUL" u="1"/>
        <s v="PREFEITURA MUNICIPAL DE CANELINHA" u="1"/>
        <s v="PREFEITURA MUNICIPAL DE TAIÓ" u="1"/>
        <s v="PREFEITURA DE GRÃO-PARÁ" u="1"/>
        <s v="PREFEITURA MUNICIPAL DE FRAIBURGO" u="1"/>
        <s v="PREFEITURA MUNICIPAL DE IPIRA" u="1"/>
        <s v="MUNICÍPIO DE QUILOMBO" u="1"/>
        <s v="PREFEITURA MUNICIPAL DE PORTO BELO" u="1"/>
        <s v="PREFEITURA MUNICIPAL DE BOCAINA DO SUL" u="1"/>
        <s v="PREFEITURA MUNICIPAL DE SANTA CECÍLIA" u="1"/>
        <s v="PREFEITURA MUNICIPAL DE ASCURRA" u="1"/>
        <s v="MUNICÍPIO DE ANCHIETA" u="1"/>
        <s v="PREFEITURA MUNICIPAL DE BIGUAÇU" u="1"/>
        <s v="MUNICÍPIO DO CORDILHEIRA ALTA" u="1"/>
        <s v="PREFEITURA MUNICIPAL DE PALHOÇA" u="1"/>
        <s v="PREFEITURA MUNICIPAL DE VIDEIRA" u="1"/>
        <s v="PREFEITURA MUNICIPAL DE LAURENTINO" u="1"/>
        <s v="MUNICÍPIO DE XAVANTINA" u="1"/>
        <s v="PREFEITURA MUNICIPAL DE PRESIDENTE NEREU" u="1"/>
        <s v="PREFEITURA MUNICIPAL DE SANGÃO" u="1"/>
        <s v="PREFEITURA MUICIPAL DE DESCANSO" u="1"/>
        <s v="PREFEITURA MUNICIPAL DE SERRA ALTA" u="1"/>
        <s v="PREFEITURA DE JOAÇABA" u="1"/>
        <s v="PREFEITURA MUNICIPAL DE SÃO JOSÉ DO CEDRO " u="1"/>
        <s v="PREFEITURA MUNICIPAL DE PAPANDUVA" u="1"/>
        <s v="PREFEITURA MUNICIPAL DE OURO" u="1"/>
        <s v="PREFEITURA MUNICIPAL DE ANITÁPOLIS" u="1"/>
        <s v="MUNICÍPIO DE ITAJAÍ" u="1"/>
        <s v="PREFEITURA MUNICIPAL DE AGROLÂNDIA" u="1"/>
        <s v="PREFEITURA MUNICIPAL DE ARAQUARI" u="1"/>
        <s v="PREFEITURA MUNICIPAL DE MORRO GRANDE" u="1"/>
        <s v="PREFEITURA MUNICIPAL DE TANGARÁ" u="1"/>
        <s v="PREFEITURA MUNICIPAL DE JOINVILLE" u="1"/>
        <s v="PREFEITURA MUNICIPAL DE TRÊS BARRAS - SC " u="1"/>
        <s v="PREFEITURA MUNICIPAL DE BRUSQUE" u="1"/>
        <s v="PREFEITURA MUNICIPAL DE TROMBUDO CENTRAL" u="1"/>
        <s v="PREFEITURA MUNICIPAL DE SÃO BERNARDINO" u="1"/>
        <s v="BANDEIRANTE - SC" u="1"/>
        <s v="PREFEITURA MUNICIPAL DE CORREIA PINTO" u="1"/>
        <s v="PREFEITURA MUNICIPAL DE MONDAI" u="1"/>
        <s v="PREFEITURA MUNICIPAL DE SÃO FRANCISCO DO SUL" u="1"/>
        <s v="MUNICIPIO DE VARGEÃO" u="1"/>
        <s v="MUNICIPIO DE PRESIDENTE GETULIO" u="1"/>
        <s v="MUNICÍPIO DE BOM JESUS" u="1"/>
        <s v="MUNICÍPIO DE TIGRINHOS" u="1"/>
        <s v="MUNICÍPIO DE ATALANTA" u="1"/>
        <s v="PREFEITURA MUNICIPAL DE RIO RUFINO" u="1"/>
        <s v="PREFEITURA MUNICIPAL DE NOVA TRENTO" u="1"/>
        <s v="PREFEITURA MUNICIPAL DE MARACAJÁ" u="1"/>
        <s v="MUNICÍPIO DE SANTA HELENA" u="1"/>
        <s v="PREFEITURA MUNICIPAL DE CORUPÁ" u="1"/>
        <s v="PREFEITURA MUNICIPAL DE GUARUJÁ DO SUL" u="1"/>
        <s v="PREFEITURA MUNICIPAL DE CAMPOS NOVOS" u="1"/>
        <s v="PREFEITURA MUNICIPAL DE VIDAL RAMOS" u="1"/>
        <s v="PREFEITURA MUNICIPAL DE TIJUCAS" u="1"/>
        <s v="PREFEITURA MUNICIPAL DE AGUA DOCE" u="1"/>
        <s v="PREFEITURA MUNICIPAL DE IBIAM" u="1"/>
        <s v="PREFEITURA MUNICIPAL DE CELSO RAMOS" u="1"/>
        <s v="PREFEITURA MUNICIPAL DE GOVERNADOR CELSO RAMOS" u="1"/>
        <s v="MUNICÍPIO DE SÃO JOÃO DO OESTE" u="1"/>
        <s v="PREFEITURA MUNICIPAL DE PALMA SOLA" u="1"/>
        <s v="PREFEITURA MUNICIPAL DE IBICARÉ" u="1"/>
        <s v="PREFEITURA MUNICIPAL DE SÃO JOAQUIM" u="1"/>
        <s v="PREFEITURA MUNICIPAL DE JARAGUÁ DO SUL" u="1"/>
        <s v="PREFEITURA MUNICIPAL DE ANGELINA" u="1"/>
        <s v="PREFEITURA MUNICIPAL DE CAMPO ALEGRE" u="1"/>
        <s v="PREFEITURA MUNICIPAL DE CAMBORIÚ" u="1"/>
        <s v="PREFEITURA MUNICIPAL DE BOTUVERÁ" u="1"/>
        <s v="PREFEITURA MUNICIPAL DE RIO DAS ANTAS/SC" u="1"/>
        <s v="MUNICIPIO DE MAREMA" u="1"/>
        <s v="PREFEITURA MUNICIPAL DE LONTRAS" u="1"/>
        <s v="MUNICÍPIO DE PONTE SERRADA" u="1"/>
        <s v="PREFEITURA MUNICIPAL DE SÃO BENTO DO SUL" u="1"/>
        <s v="PREFEITURA DO ARROIO TRINTA" u="1"/>
        <s v="PREFEITURA MUNICIPAL DE HERVAL D'OESTE" u="1"/>
        <s v="MUNICÍPIO DE FLOR DO SERTÃO" u="1"/>
        <s v="MUNICÍPIO DE GASPAR" u="1"/>
        <s v="PREFEITURA MUNICIPAL DE SANTA TEREZINHA" u="1"/>
        <s v="MUNICIPIO DE SEARA" u="1"/>
        <s v="PREFEITURA MUNICIPAL DE PINHEIRO PRETO" u="1"/>
        <s v="PREFEITURA MUNICIPAL DE MODELO" u="1"/>
        <s v="PREFEITURA MUNICIPAL DE BRUNÓPOLIS" u="1"/>
        <s v="PREFEITURA MUNICIPAL DE SÃO MARTINHO" u="1"/>
        <s v="PREFEITURA MUNICIPAL DE SUL BRASIL" u="1"/>
        <s v="PREFEITURA MUNICIPAL DE TIMBÉ DO SUL" u="1"/>
        <s v="MUNICÍPIO DE SÃO JOSÉ DO CERRITO " u="1"/>
        <s v="PREFEITURA MUNICIPAL DE IMBITUBA" u="1"/>
        <s v="PREFEITURA MUNICIPAL DE COCAL DO SUL" u="1"/>
        <s v="PREFEITURA MUNICIPAL DE RIO DO CAMPO" u="1"/>
        <s v="MUNICIPAL DE BRAÇO DO NORTE" u="1"/>
        <s v="PREFEITURA MUNICIPAL DE ANITA GARIBALDI" u="1"/>
        <s v="MUNICÍPIO DE PAULO LOPES" u="1"/>
        <s v="PREFEITURA MUNICIPAL DE IRATI" u="1"/>
        <s v="PREFEITURA MUNICIPAL DE PENHA" u="1"/>
        <s v="MUNICIPIO DE NOVA ITABERABA" u="1"/>
        <s v="PREFEITURA MUNICIPAL DE LAJEADO GRANDE" u="1"/>
        <s v="PREFEITURA MUNICIPAL DE ENTRE RIOS" u="1"/>
        <s v="PREFEITURA MUNICIPAL DE TREVISO" u="1"/>
        <s v="PREFEITURA DE BARRA VELHA" u="1"/>
        <s v="PREFEITURA MUNICIPAL DE MELEIRO-SC" u="1"/>
        <s v="PREFEITURA MUNICIPAL DE SÃO CARLOS-SC" u="1"/>
        <s v="PREFEITURA MUNICIPAL DE RIO DO SUL - SC" u="1"/>
        <s v="PREFEITURA MUNICIPAL DE LEOBERTO LEAL/SC" u="1"/>
        <s v="PREFEITURA MUNICIPAL DE LAGUNA" u="1"/>
        <s v="SALTINHO - SC" u="1"/>
        <s v="MUNICÍPIO DE LUZERNA" u="1"/>
        <s v="PREFEITURA MUNICIPAL DE PAINEL " u="1"/>
        <s v="PREFEITURA MUNICIPAL DE MONTE CARLO" u="1"/>
        <s v="PREFEITURA MUNICIPAL DE CURITIBANOS" u="1"/>
        <s v="PREFEITURA MUNICIPAL DE SÃO BONIFÁCIO" u="1"/>
        <s v="MUNICIPAL DE DIONISIO CERQUEIRA" u="1"/>
        <s v="PREFEITURA MUNICIPAL DE GALVÃO" u="1"/>
        <s v="PREFEITURA MUNICIPAL DE RIQUEZA" u="1"/>
        <s v="MUNICIPIO DE JARDINÓPOLIS-SC" u="1"/>
        <s v="PREFEITURA MUNICIPAL DE ROMELÂNDIA" u="1"/>
        <s v="MUNICÍPIO DE SANTA TEREZINHA DO PROGRESSO" u="1"/>
        <s v="PREFEITURA MUNICIPAL DE CAPIVARI DE BAIXO" u="1"/>
        <s v="MUNICIPIO DE CAXAMBU DO SUL" u="1"/>
        <s v="PREFEITURA MUNICIPAL DE RIO DOS CEDROS" u="1"/>
        <s v="PREFEITURA MUNICIPAL DE BALNEÁRIO PIÇARRAS" u="1"/>
        <s v="PREFEITURA MUNICIPAL DE IRINEÓPOLIS" u="1"/>
        <s v="PREFEITURA MUNICIPAL DE AGUAS MORNAS" u="1"/>
      </sharedItems>
    </cacheField>
    <cacheField name="NOME DO TITULAR DO CONTROLE INTERNO MUNICIPAL" numFmtId="0">
      <sharedItems containsBlank="1"/>
    </cacheField>
    <cacheField name="CPF" numFmtId="0">
      <sharedItems containsBlank="1" containsMixedTypes="1" containsNumber="1" containsInteger="1" minValue="48" maxValue="98646575934"/>
    </cacheField>
    <cacheField name="E-MAIL" numFmtId="0">
      <sharedItems containsBlank="1"/>
    </cacheField>
    <cacheField name="celular" numFmtId="0">
      <sharedItems containsNonDate="0" containsString="0" containsBlank="1"/>
    </cacheField>
    <cacheField name="TELEFONE (COM CÓDIGO DE ÁREA)" numFmtId="0">
      <sharedItems containsBlank="1" containsMixedTypes="1" containsNumber="1" containsInteger="1" minValue="4733659513" maxValue="4991238212"/>
    </cacheField>
    <cacheField name="NOME DO CARGO QUE OCUPA COMO TITULAR DO CONTROLE INTERNO" numFmtId="0">
      <sharedItems containsBlank="1" count="7">
        <s v="CONTROLADOR INTERNO"/>
        <s v="Outros "/>
        <s v="AUDITOR INTERNO"/>
        <s v="ASSESSOR DE CONTROLE INTERNO"/>
        <s v="CONTROLADOR GERAL"/>
        <s v="SECRETÁRIO DE CONTROLE INTERNO"/>
        <m/>
      </sharedItems>
    </cacheField>
    <cacheField name="NATUREZA DO VÍNCULO ATUAL COMO TITULAR DO CONTROLE INTERNO" numFmtId="0">
      <sharedItems containsBlank="1" count="5">
        <s v="SERVIDOR EFETIVO NO CARGO, NOMEADO POR CONCURSO ESPECÍFICO PARA A UCI"/>
        <s v="SERVIDOR NÃO-EFETIVO COM CARGO COMISSIONADO COMO TITULAR DO CI"/>
        <s v="SERVIDOR COM FG DE TITULAR DA UCI E EFETIVO EM OUTRO CARGO MUNICIPAL, ESTADUAL OU FEDERAL"/>
        <s v="NÃO SERVIDOR (PRESTADOR DE SERVIÇO OU CONTRATADO, PF OU PJ)"/>
        <m/>
      </sharedItems>
    </cacheField>
    <cacheField name="DATA E NÚMERO DO ATO DE NOMEAÇÃO" numFmtId="0">
      <sharedItems containsDate="1" containsBlank="1" containsMixedTypes="1" minDate="1900-01-08T16:49:05" maxDate="2015-10-02T00:00:00"/>
    </cacheField>
    <cacheField name="teste 1" numFmtId="0">
      <sharedItems containsNonDate="0" containsString="0" containsBlank="1"/>
    </cacheField>
    <cacheField name="teste" numFmtId="0">
      <sharedItems containsNonDate="0" containsString="0" containsBlank="1"/>
    </cacheField>
    <cacheField name="NÍVEL DE ESCOLARIDADE ATUAL DO TITULAR DO CONTROLE INTERNO" numFmtId="0">
      <sharedItems containsBlank="1"/>
    </cacheField>
    <cacheField name="ÁREA PRINCIPAL DE GRADUAÇÃO" numFmtId="0">
      <sharedItems containsBlank="1" count="87">
        <s v="ADMINISTRAÇÃO"/>
        <s v="CONTABILIDADE"/>
        <s v="[Outro:] Ciencias Biológicas"/>
        <s v="[Outro:] Sistemas de Inforamção"/>
        <s v="[Outro:] Tecnologia em Processos Gerencias com especialização em Administração Pública"/>
        <s v="DIREITO"/>
        <s v="[Outro:] FISIOTERAPIA"/>
        <s v="NENHUMA"/>
        <s v="ADMINISTRAÇÃO    [Outro:] Pedagogia, cursando administração"/>
        <s v="[Outro:] pedagogia"/>
        <s v="[Outro:] Matemática"/>
        <s v="[Outro:] Cursando Gestão Financeira    NENHUMA"/>
        <s v="[Outro:] Matemática/Física"/>
        <s v="[Outro:] Informática"/>
        <s v="[Outro:] ARTES VISUAIS"/>
        <s v="[Outro:]  CONTABILIDADE E EDUCAÇÃO"/>
        <s v="ECONOMIA"/>
        <s v="[Outro:] Geografia"/>
        <s v="[Outro:] Contabilidade    ADMINISTRAÇÃO"/>
        <s v="[Outro:] Técnico em Contabilidade"/>
        <s v="[Outro:] HISTORIA"/>
        <s v="[Outro:] Gestão Pública"/>
        <s v="[Outro:] Humanas"/>
        <s v="[Outro:] Gestão de Negócios"/>
        <s v="[Outro:] CIENCIAS SOCIAIS"/>
        <s v="[Outro:] Tecnologia de Informação"/>
        <s v="[Outro:] Sistemas de Informação"/>
        <s v="CONTABILIDADE    [Outro:] Auditoria Governamental"/>
        <s v="[Outro:] INFORMÁTICA    ADMINISTRAÇÃO"/>
        <s v="ADMINISTRAÇÃO    [Outro:] Direito"/>
        <s v="[Outro:] GESTAO PUBLICA"/>
        <s v="[Outro:] Educação"/>
        <s v="ENGENHARIA"/>
        <s v="[Outro:] INFORMÁTICA - TI"/>
        <s v="[Outro:] Gestão Pública    CONTABILIDADE"/>
        <s v="[Outro:] Ciencias da Computação"/>
        <s v="[Outro:] Processos Gerenciais "/>
        <s v="[Outro:] Recursos Humanos"/>
        <s v="[Outro:] Tecnologo em Gestão Publica"/>
        <s v="[Outro:] Turismo e Hotelaria"/>
        <s v="[Outro:] Psicologia e Tecnóloga em Gestão "/>
        <s v="[Outro:] Ciências Sociais"/>
        <s v="[Outro:] Técnologia em Gestão Pública"/>
        <s v="DIREITO    [Outro:] também é bacharel em Administração"/>
        <s v="ADMINISTRAÇÃO    [Outro:] Administração Pública e Gerência Municipal"/>
        <s v="[Outro:] Tecnologia em Informática"/>
        <m/>
        <s v="[Outro:] &quot;FISIOTERAPIA&quot;" u="1"/>
        <s v="[Outro:] &quot;INFORMÁTICA&quot;    ADMINISTRAÇÃO" u="1"/>
        <s v="[Outro:] &quot;Técnologia em Gestão Pública&quot;" u="1"/>
        <s v="[Outro:] &quot;Psicologia e Tecnóloga em Gestão &quot;" u="1"/>
        <s v="[Outro:] &quot;Tecnologia em Processos Gerencias com especialização em Administração Pública&quot;" u="1"/>
        <s v="[Outro:] &quot;Recursos Humanos&quot;" u="1"/>
        <s v="[Outro:] &quot;Gestão Pública&quot;    CONTABILIDADE" u="1"/>
        <s v="ADMINISTRAÇÃO    [Outro:] &quot;Administração Pública e Gerência Municipal&quot;" u="1"/>
        <s v="[Outro:] &quot;INFORMÁTICA - TI&quot;" u="1"/>
        <s v="[Outro:] &quot;Ciencias Biológicas&quot;" u="1"/>
        <s v="[Outro:] &quot;Turismo e Hotelaria&quot;" u="1"/>
        <s v="[Outro:] &quot;Informática&quot;" u="1"/>
        <s v="[Outro:] &quot;Cursando Gestão Financeira&quot;    NENHUMA" u="1"/>
        <s v="[Outro:] &quot;ARTES VISUAIS&quot;" u="1"/>
        <s v="[Outro:] &quot; CONTABILIDADE E EDUCAÇÃO&quot;" u="1"/>
        <s v="ADMINISTRAÇÃO    [Outro:] &quot;Direito&quot;" u="1"/>
        <s v="[Outro:] &quot;Processos Gerenciais &quot;" u="1"/>
        <s v="[Outro:] &quot;CIENCIAS SOCIAIS&quot;" u="1"/>
        <s v="[Outro:] &quot;Ciências Sociais&quot;" u="1"/>
        <s v="[Outro:] &quot;Matemática&quot;" u="1"/>
        <s v="[Outro:] &quot;Gestão Pública&quot;" u="1"/>
        <s v="[Outro:] &quot;Geografia&quot;" u="1"/>
        <s v="[Outro:] &quot;Humanas&quot;" u="1"/>
        <s v="[Outro:] &quot;GESTAO PUBLICA&quot;" u="1"/>
        <s v="[Outro:] &quot;pedagogia&quot;" u="1"/>
        <s v="[Outro:] &quot;Tecnologo em Gestão Publica&quot;" u="1"/>
        <s v="[Outro:] &quot;HISTORIA&quot;" u="1"/>
        <s v="CONTABILIDADE    [Outro:] &quot;Auditoria Governamental&quot;" u="1"/>
        <s v="[Outro:] &quot;Ciencias da Computação&quot;" u="1"/>
        <s v="[Outro:] &quot;Técnico em Contabilidade&quot;" u="1"/>
        <s v="[Outro:] &quot;Educação&quot;" u="1"/>
        <s v="[Outro:] &quot;Sistemas de Inforamção&quot;" u="1"/>
        <s v="[Outro:] &quot;Matemática/Física&quot;" u="1"/>
        <s v="[Outro:] &quot;Contabilidade&quot;    ADMINISTRAÇÃO" u="1"/>
        <s v="[Outro:] &quot;Tecnologia de Informação&quot;" u="1"/>
        <s v="DIREITO    [Outro:] &quot;também é bacharel em Administração&quot;" u="1"/>
        <s v="ADMINISTRAÇÃO    [Outro:] &quot;Pedagogia, cursando administração&quot;" u="1"/>
        <s v="[Outro:] &quot;Gestão de Negócios&quot;" u="1"/>
        <s v="[Outro:] &quot;Tecnologia em Informática&quot;" u="1"/>
        <s v="[Outro:] &quot;Sistemas de Informação&quot;" u="1"/>
      </sharedItems>
    </cacheField>
    <cacheField name="ÁREA PRINCIPAL DE ESPECIALIZAÇÃO (Pós-Graduação, Mestrado, Doutorado etc.)" numFmtId="0">
      <sharedItems containsBlank="1" count="147">
        <s v="[Outro:] GESTÃO DE  EMPRESAS"/>
        <s v="NENHUMA"/>
        <s v="GESTÃO PÚBLICA"/>
        <s v="[Outro:] Gestão Escolar"/>
        <s v="[Outro:] GESTÃO TRIBUTARIA E ESCRITURAÇÃO DIGITAL"/>
        <s v="CONTROLE INTERNO E AUDITORIA"/>
        <s v="[Outro:] Administração Pùblica"/>
        <s v="[Outro:] 2016 controle interno e auditoria"/>
        <s v="[Outro:] Contabilidade Pública e Tributação"/>
        <s v="[Outro:] Séries iniciais - Pós"/>
        <s v="CONTABILIDADE PÚBLICA"/>
        <s v="[Outro:] Controladoria e Administração Pública"/>
        <s v="[Outro:] Contabilidade Pública com Ênfase em Controle Interno"/>
        <s v="[Outro:] GESTAO EMPRESARIAL E COMPETITIVIDADE."/>
        <s v="[Outro:] Psicopedagogia"/>
        <s v="[Outro:] GESTÃO CONTÁBIL"/>
        <s v="FINANÇAS PÚBLICAS"/>
        <s v="[Outro:] GESTAO DE PESSOAS"/>
        <s v="[Outro:] Administração Pública    CONTROLE INTERNO E AUDITORIA"/>
        <s v="[Outro:] Redes de Computadores"/>
        <s v="[Outro:] Direito"/>
        <s v="[Outro:] CONTROLADORIA E PLANEJAMENTO TRIBUTÁRIO"/>
        <s v="[Outro:] PÓS-GRADUADO EM EDUCAÇÃO INFANTIL"/>
        <s v="[Outro:] CONTABILIDADE EMPRESARIAL E AUDITORIA"/>
        <s v="[Outro:] Economia e Relações Internacionais"/>
        <s v="[Outro:] Direito do Trabalho e Processo do Trabalho"/>
        <s v="[Outro:] Controladoria"/>
        <s v="[Outro:] Direito Material e Processual"/>
        <s v="[Outro:] FINANÇAS, CONTROLADORIA E GESTÃO TRIBUTÁRIA"/>
        <s v="[Outro:] Gestão Pública e Responsabilidade Fiscal    GESTÃO PÚBLICA"/>
        <s v="[Outro:] Sistema Único de Assistência Social e o Trabalho Interdisciplinar"/>
        <s v="[Outro:] Contabilidade"/>
        <s v="[Outro:] GESTÃO FINANCEIRA E CUSTOS"/>
        <s v="[Outro:] POS GRADUACAO EM ADMINISTRACAO PUBLICA"/>
        <s v="[Outro:] DIREITO PROCESSUAL CIVIL"/>
        <s v="[Outro:] Direito Civil"/>
        <s v="[Outro:] Gestão de Pessoas e Direito Administrativo"/>
        <s v="[Outro:] Poder Legislativo e Cidadania"/>
        <s v="[Outro:] Administração de Empresas"/>
        <s v="[Outro:] Contabilidade e Gestão Pública"/>
        <s v="[Outro:] Diversos Cursos na Área Pública"/>
        <s v="[Outro:] Administração Pública"/>
        <s v="[Outro:] Direito Municipal e Direito Administrativo    CONTROLE INTERNO E AUDITORIA"/>
        <s v="GESTÃO PÚBLICA    [Outro:] Cursando Pòs Contabildiade Pública"/>
        <s v="[Outro:] Gestão Ambiental "/>
        <s v="NENHUMA    [Outro:] FORMAÇÃO DE DOCENTES"/>
        <s v="[Outro:] Administração Pública e Gerência de Cidades"/>
        <s v="[Outro:] Auditoria Governamental    GESTÃO PÚBLICA"/>
        <s v="[Outro:] Direito Tributário"/>
        <s v="[Outro:] Cursando Pós-Graduação Planejamento Tributário    PLANEJAMENTO E ORÇAMENTO"/>
        <s v="[Outro:] AUDITORIA E PERÍCIA CONTÁBIL"/>
        <s v="[Outro:] Direito Municipal    CONTABILIDADE PÚBLICA"/>
        <s v="[Outro:] Direito e Processo do Trabalho"/>
        <s v="[Outro:] Cursando Pos em Gestao Publica"/>
        <s v="GESTÃO PÚBLICA    [Outro:] Gestão e Direito Público"/>
        <s v="[Outro:] Gestão de Pessoas"/>
        <s v="[Outro:] Turismo Alberguieiro"/>
        <s v="[Outro:] Direito do Trabalho - Mercado de Trabalho    CONTROLE INTERNO E AUDITORIA"/>
        <s v="[Outro:] Tributário e Direito Publico Municipal - faltando TCC"/>
        <s v="[Outro:] Gestão de Recursos Humanos"/>
        <s v="[Outro:] ADMINISTRACAO PUBLICA"/>
        <s v="[Outro:] Pedagogia"/>
        <s v="PLANEJAMENTO E ORÇAMENTO"/>
        <s v="[Outro:] Psicopedagogia "/>
        <s v="[Outro:] Cursando Pós-Graduação em Desenvolvimento Sustetável "/>
        <s v="[Outro:] direito público"/>
        <s v="[Outro:] Controles Gerencias e administração de RH"/>
        <s v="[Outro:] Sistemas de Informação e Tecnologia"/>
        <s v="[Outro:] Direito Administrativo"/>
        <s v="[Outro:] Direito Constitucional Aplicado e Direito Tributário"/>
        <s v="[Outro:] Informática"/>
        <s v="[Outro:] Gestao de Recursos Humanos"/>
        <s v="[Outro:] Saúde Pública"/>
        <s v="CONTROLE INTERNO E AUDITORIA    [Outro:] Contabilidade Pública e Finanças Públicas (curriculum em Plataforma LATES em www.cnpq.org.br)"/>
        <s v="[Outro:] DIREITO CIVIL "/>
        <s v="[Outro:] TRIBUTÁRIO"/>
        <m/>
        <s v="[Outro:] &quot;CONTABILIDADE EMPRESARIAL E AUDITORIA&quot;" u="1"/>
        <s v="[Outro:] &quot;POS GRADUACAO EM ADMINISTRACAO PUBLICA&quot;" u="1"/>
        <s v="[Outro:] &quot;Direito Civil&quot;" u="1"/>
        <s v="[Outro:] &quot;Administração de Empresas&quot;" u="1"/>
        <s v="[Outro:] &quot;Direito do Trabalho e Processo do Trabalho&quot;" u="1"/>
        <s v="[Outro:] &quot;GESTÃO TRIBUTARIA E ESCRITURAÇÃO DIGITAL&quot;" u="1"/>
        <s v="[Outro:] &quot;Saúde Pública&quot;" u="1"/>
        <s v="[Outro:] &quot;Gestão Escolar&quot;" u="1"/>
        <s v="[Outro:] &quot;Administração Pùblica&quot;" u="1"/>
        <s v="[Outro:] &quot;Redes de Computadores&quot;" u="1"/>
        <s v="GESTÃO PÚBLICA    [Outro:] &quot;Gestão e Direito Público&quot;" u="1"/>
        <s v="[Outro:] &quot;Controladoria e Administração Pública&quot;" u="1"/>
        <s v="[Outro:] &quot;Gestão Pública e Responsabilidade Fiscal&quot;    GESTÃO PÚBLICA" u="1"/>
        <s v="[Outro:] &quot;TRIBUTÁRIO&quot;" u="1"/>
        <s v="[Outro:] &quot;AUDITORIA E PERÍCIA CONTÁBIL&quot;" u="1"/>
        <s v="[Outro:] &quot;PÓS-GRADUADO EM EDUCAÇÃO INFANTIL&quot;" u="1"/>
        <s v="[Outro:] &quot;Administração Pública&quot;" u="1"/>
        <s v="CONTROLE INTERNO E AUDITORIA    [Outro:] &quot;Contabilidade Pública e Finanças Públicas (curriculum em Plataforma LATES em www.cnpq.org.br)&quot;" u="1"/>
        <s v="[Outro:] &quot;CONTROLADORIA E PLANEJAMENTO TRIBUTÁRIO&quot;" u="1"/>
        <s v="[Outro:] &quot;Direito&quot;" u="1"/>
        <s v="[Outro:] &quot;GESTÃO DE  EMPRESAS&quot;" u="1"/>
        <s v="[Outro:] &quot;Direito Municipal&quot;    CONTABILIDADE PÚBLICA" u="1"/>
        <s v="[Outro:] &quot;DIREITO PROCESSUAL CIVIL&quot;" u="1"/>
        <s v="GESTÃO PÚBLICA    [Outro:] &quot;Cursando Pòs Contabildiade Pública&quot;" u="1"/>
        <s v="[Outro:] &quot;Informática&quot;" u="1"/>
        <s v="[Outro:] &quot;Administração Pública&quot;    CONTROLE INTERNO E AUDITORIA" u="1"/>
        <s v="[Outro:] &quot;Sistema Único de Assistência Social e o Trabalho Interdisciplinar&quot;" u="1"/>
        <s v="[Outro:] &quot;Contabilidade Pública e Tributação&quot;" u="1"/>
        <s v="NENHUMA    [Outro:] &quot;FORMAÇÃO DE DOCENTES&quot;" u="1"/>
        <s v="[Outro:] &quot;Auditoria Governamental&quot;    GESTÃO PÚBLICA" u="1"/>
        <s v="[Outro:] &quot;Controles Gerencias e administração de RH&quot;" u="1"/>
        <s v="[Outro:] &quot;GESTÃO CONTÁBIL&quot;" u="1"/>
        <s v="[Outro:] &quot;Psicopedagogia &quot;" u="1"/>
        <s v="[Outro:] &quot;Séries iniciais - Pós&quot;" u="1"/>
        <s v="[Outro:] &quot;Sistemas de Informação e Tecnologia&quot;" u="1"/>
        <s v="[Outro:] &quot;Direito Constitucional Aplicado e Direito Tributário&quot;" u="1"/>
        <s v="[Outro:] &quot;Pedagogia&quot;" u="1"/>
        <s v="[Outro:] &quot;Poder Legislativo e Cidadania&quot;" u="1"/>
        <s v="[Outro:] &quot;Direito Material e Processual&quot;" u="1"/>
        <s v="[Outro:] &quot;Gestao de Recursos Humanos&quot;" u="1"/>
        <s v="[Outro:] &quot;Gestão de Recursos Humanos&quot;" u="1"/>
        <s v="[Outro:] &quot;Controladoria&quot;" u="1"/>
        <s v="[Outro:] &quot;Administração Pública e Gerência de Cidades&quot;" u="1"/>
        <s v="[Outro:] &quot;Cursando Pós-Graduação Planejamento Tributário&quot;    PLANEJAMENTO E ORÇAMENTO" u="1"/>
        <s v="[Outro:] &quot;Economia e Relações Internacionais&quot;" u="1"/>
        <s v="[Outro:] &quot;Turismo Alberguieiro&quot;" u="1"/>
        <s v="[Outro:] &quot;Diversos Cursos na Área Pública&quot;" u="1"/>
        <s v="[Outro:] &quot;ADMINISTRACAO PUBLICA&quot;" u="1"/>
        <s v="[Outro:] &quot;2016 controle interno e auditoria&quot;" u="1"/>
        <s v="[Outro:] &quot;DIREITO CIVIL &quot;" u="1"/>
        <s v="[Outro:] &quot;direito público&quot;" u="1"/>
        <s v="[Outro:] &quot;Gestão Ambiental &quot;" u="1"/>
        <s v="[Outro:] &quot;Cursando Pos em Gestao Publica&quot;" u="1"/>
        <s v="[Outro:] &quot;Direito Tributário&quot;" u="1"/>
        <s v="[Outro:] &quot;Contabilidade Pública com Ênfase em Controle Interno&quot;" u="1"/>
        <s v="[Outro:] &quot;GESTAO DE PESSOAS&quot;" u="1"/>
        <s v="[Outro:] &quot;Gestão de Pessoas&quot;" u="1"/>
        <s v="[Outro:] &quot;Direito e Processo do Trabalho&quot;" u="1"/>
        <s v="[Outro:] &quot;FINANÇAS, CONTROLADORIA E GESTÃO TRIBUTÁRIA&quot;" u="1"/>
        <s v="[Outro:] &quot;GESTÃO FINANCEIRA E CUSTOS&quot;" u="1"/>
        <s v="[Outro:] &quot;Psicopedagogia&quot;" u="1"/>
        <s v="[Outro:] &quot;Contabilidade e Gestão Pública&quot;" u="1"/>
        <s v="[Outro:] &quot;Direito Municipal e Direito Administrativo&quot;    CONTROLE INTERNO E AUDITORIA" u="1"/>
        <s v="[Outro:] &quot;Gestão de Pessoas e Direito Administrativo&quot;" u="1"/>
        <s v="[Outro:] &quot;Direito do Trabalho - Mercado de Trabalho&quot;    CONTROLE INTERNO E AUDITORIA" u="1"/>
        <s v="[Outro:] &quot;Tributário e Direito Publico Municipal - faltando TCC&quot;" u="1"/>
        <s v="[Outro:] &quot;Contabilidade&quot;" u="1"/>
        <s v="[Outro:] &quot;Direito Administrativo&quot;" u="1"/>
        <s v="[Outro:] &quot;GESTAO EMPRESARIAL E COMPETITIVIDADE.&quot;" u="1"/>
        <s v="[Outro:] &quot;Cursando Pós-Graduação em Desenvolvimento Sustetável &quot;" u="1"/>
      </sharedItems>
    </cacheField>
    <cacheField name="3" numFmtId="0">
      <sharedItems containsNonDate="0" containsString="0" containsBlank="1"/>
    </cacheField>
    <cacheField name="QUANTOS TITULARES A UNIDADE DE CONTROLE INTERNO TEVE DE 2009 ATÉ JUNHO DE 2015 ? (Incluindo a gestão atual e a anterior.)" numFmtId="0">
      <sharedItems containsBlank="1" containsMixedTypes="1" containsNumber="1" containsInteger="1" minValue="1" maxValue="4" count="7">
        <n v="1"/>
        <s v="5 OU MAIS"/>
        <n v="4"/>
        <n v="3"/>
        <n v="2"/>
        <s v="NENHUM"/>
        <m/>
      </sharedItems>
    </cacheField>
    <cacheField name="A ESTRUTURA DO CONTROLE INTERNO DO EXECUTIVO MUNICIPAL ESTÁ REGULAMENTADA POR NORMA ESPECÍFICA?" numFmtId="0">
      <sharedItems containsBlank="1" count="3">
        <s v="NÃO"/>
        <s v="SIM"/>
        <m/>
      </sharedItems>
    </cacheField>
    <cacheField name="TIPO DE ATO NORMATIVO QUE ESTRUTURA O CONTROLE INTERNO DO PODER EXECUTIVO MUNICIPAL" numFmtId="0">
      <sharedItems containsBlank="1"/>
    </cacheField>
    <cacheField name="NÚMERO E DATA  DO ATO NORMATIVO DO SCI DO EXECUTIVO MUNICIPAL" numFmtId="0">
      <sharedItems containsDate="1" containsBlank="1" containsMixedTypes="1" minDate="1899-12-31T00:00:00" maxDate="2003-12-02T00:00:00"/>
    </cacheField>
    <cacheField name="Dta norma" numFmtId="0">
      <sharedItems containsNonDate="0" containsString="0" containsBlank="1"/>
    </cacheField>
    <cacheField name="QUAL A POSIÇÃO HIERÁRQUICA DA UNIDADE DE CONTROLE INTERNO NO ORGANOGRAMA DA PREFEITURA?" numFmtId="0">
      <sharedItems containsBlank="1" count="18">
        <s v="VINCULAÇÃO À SECRETARIA DE ADMINISTRAÇÃO"/>
        <s v="VINCULAÇÃO À CHEFIA DE GABINETE DO PREFEITO MUNICIPAL"/>
        <s v="VINCULAÇÃO DIRETA AO CHEFE DO PODER EXECUTIVO MUNICIPAL"/>
        <s v="VINCULAÇÃO AO SETOR DE CONTABILIDADE"/>
        <s v="[Outros:] Coordenadoria do Sistema Interno do Município, unidade administrativa com independência para desempenho de suas atribuições ( Art. 4º da LC 48 )"/>
        <s v="VINCULAÇÃO À SECRETARIA DE FINANÇAS"/>
        <s v="VINCULAÇÃO À SECRETARIA DE ADMINISTRAÇÃO    [Outros:] O servidor se reporta ao Prefeito, mas esta vinculado à Sec. Adm."/>
        <s v="[Outros:] Independente - Organograma nível de assessoramento"/>
        <s v="[Outros:] Não consta no organograma. (Lei 48/2013)"/>
        <s v="[Outros:] Vinculação à Secretaria de Governo"/>
        <s v="[Outros:] Secretaria "/>
        <m/>
        <s v="[Outros:] &quot;Coordenadoria do Sistema Interno do Município, unidade administrativa com independência para desempenho de suas atribuições ( Art. 4º da LC 48 )&quot;" u="1"/>
        <s v="[Outros:] &quot;Independente - Organograma nível de assessoramento&quot;" u="1"/>
        <s v="[Outros:] &quot;Secretaria &quot;" u="1"/>
        <s v="[Outros:] &quot;Não consta no organograma. (Lei 48/2013)&quot;" u="1"/>
        <s v="VINCULAÇÃO À SECRETARIA DE ADMINISTRAÇÃO    [Outros:] &quot;O servidor se reporta ao Prefeito, mas esta vinculado à Sec. Adm.&quot;" u="1"/>
        <s v="[Outros:] &quot;Vinculação à Secretaria de Governo&quot;" u="1"/>
      </sharedItems>
    </cacheField>
    <cacheField name="INFORME O TOTAL DE SERVIDORES EM EXERCÍCIO EXCLUSIVO NA UNIDADE DE CONTROLE INTERNO: (Incluindo o Titular e somando efetivos, comissionados, estagiários, terceirizados e/ou outros.)" numFmtId="0">
      <sharedItems containsBlank="1" containsMixedTypes="1" containsNumber="1" containsInteger="1" minValue="0" maxValue="5" count="8">
        <n v="1"/>
        <n v="2"/>
        <n v="3"/>
        <n v="4"/>
        <n v="0"/>
        <n v="5"/>
        <s v="Outros"/>
        <m/>
      </sharedItems>
    </cacheField>
    <cacheField name="A PREFEITURA POSSUI EM SUA ESTRUTURA UMA CARREIRA OU CARGO ESPECÍFICO DE AUDITOR INTERNO OU EQUIVALENTE? (Cargo efetivo de provimento por concurso público exclusivo para a área da controladori" numFmtId="0">
      <sharedItems containsBlank="1" count="3">
        <s v="NÃO"/>
        <s v="SIM"/>
        <m/>
      </sharedItems>
    </cacheField>
    <cacheField name="CASO A PREFEITURA POSSUA EM SUA ESTRUTURA UMA CARREIRA OU CARGO ESPECÍFICO, INFORME A QUANTIDADE DE SERVIDORES DA CARREIRA/CARGO: (Sem contar o Titular, somente os servidores em exercício, em " numFmtId="0">
      <sharedItems containsBlank="1" containsMixedTypes="1" containsNumber="1" containsInteger="1" minValue="1" maxValue="2" count="6">
        <s v="NÃO HÁ CARREIRA OU CARGO"/>
        <n v="1"/>
        <s v="HÁ CARREIRA/CARGO, MAS NÃO HÁ NENHUM SERVIDOR EM EXERCÍCIO"/>
        <n v="2"/>
        <s v="5 OU MAIS"/>
        <m/>
      </sharedItems>
    </cacheField>
    <cacheField name="4" numFmtId="0">
      <sharedItems containsNonDate="0" containsString="0" containsBlank="1"/>
    </cacheField>
    <cacheField name="INFORME A QUANTIDADE DE SERVIDORES EFETIVOS DE OUTROS CARGOS/ÁREAS DA PREFEITURA, QUE ATUAM EXCLUSIVAMENTE NA ÁREA DE CONTROLE INTERNO: (Sem contar o Titular, somente os servidores efetivos co" numFmtId="0">
      <sharedItems containsBlank="1" containsMixedTypes="1" containsNumber="1" containsInteger="1" minValue="0" maxValue="4" count="7">
        <n v="0"/>
        <n v="1"/>
        <s v="5 OU MAIS"/>
        <n v="3"/>
        <n v="2"/>
        <n v="4"/>
        <m/>
      </sharedItems>
    </cacheField>
    <cacheField name="A PREFEITURA POSSUI EM SUA ESTRUTURA UM SETOR OU CARGO RESPONSÁVEL PELAS SINDICÂNCIAS E PROCESSOS DISCIPLINARES?" numFmtId="0">
      <sharedItems containsBlank="1" count="5">
        <s v="NÃO POSSUI"/>
        <s v="SIM, POSSUI UM CARGO ESPECÍFICO, DENTRO DE OUTRO SETOR OU SECRETARIA"/>
        <s v="SIM, POSSUI UM SETOR ESPECÍFICO DE CORREIÇÃO, FORA DO CONTROLE INTERNO"/>
        <s v="SIM, FAZ PARTE DA ESTRUTURA DA UNIDADE DE CONTROLE INTERNO"/>
        <m/>
      </sharedItems>
    </cacheField>
    <cacheField name="A PREFEITURA POSSUI EM SUA ESTRUTURA UM SETOR OU CARGO RESPONSÁVEL PELA OUVIDORIA? Sem considerar o Serviço de Informações ao Cidadão (SIC), instituído pela Lei 12.527/2011 (LAI)." numFmtId="0">
      <sharedItems containsBlank="1" count="5">
        <s v="NÃO POSSUI"/>
        <s v="SIM, FAZ PARTE DA ESTRUTURA DA UNIDADE DE CONTROLE INTERNO"/>
        <s v="SIM, POSSUI UM CARGO ESPECÍFICO, DENTRO DE OUTRO SETOR OU SECRETARIA"/>
        <s v="SIM, POSSUI UM SETOR ESPECÍFICO DE OUVIDORIA, FORA DO CONTROLE INTERNO"/>
        <m/>
      </sharedItems>
    </cacheField>
    <cacheField name="A PREFEITURA POSSUI EM SUA ESTRUTURA UM SETOR OU CARGO RESPONSÁVEL PELA PROMOÇÃO DA TRANSPARÊNCIA E FOMENTO À PARTICIPAÇÃO E AO CONTROLE SOCIAL?" numFmtId="0">
      <sharedItems containsBlank="1" count="5">
        <s v="NÃO POSSUI"/>
        <s v="SIM, POSSUI UM CARGO ESPECÍFICO, DENTRO DE OUTRO SETOR OU SECRETARIA"/>
        <s v="SIM, FAZ PARTE DA ESTRUTURA DA UNIDADE DE CONTROLE INTERNO"/>
        <s v="SIM, POSSUI UM SETOR DE ESTÍMULO À TRANSPARÊNCIA E CONTROLE SOCIAL, FORA DO CONTROLE INTERNO"/>
        <m/>
      </sharedItems>
    </cacheField>
    <cacheField name="A PREFEITURA POSSUI EM SUA ESTRUTURA UM SETOR OU CARGO RESPONSÁVEL PELA CONDUÇÃO DOS PROCESSO ADMINISTRATIVOS DE RESPONSABILIDADE INSTAURADOS COM BASE NA LEI ANTICORRUPÇÃO – LEI 12.846/2013  ?" numFmtId="0">
      <sharedItems containsBlank="1" count="5">
        <s v="NÃO POSSUI"/>
        <s v="SIM, FAZ PARTE DA ESTRUTURA DA UNIDADE DE CONTROLE INTERNO"/>
        <s v="SIM, POSSUI UM CARGO ESPECÍFICO, DENTRO DE OUTRO SETOR OU SECRETARIA"/>
        <s v="SIM, POSSUI UM SETOR RESPONSÁVEL, FORA DO CONTROLE INTERNO, PELA CONDIÇÃO DOS PROCESSOS ADMINISTRATIVOS DE RESPONSABILIDADE INSTAURADOS COM BASE NA LEI ANTICORRUPÇÃO"/>
        <m/>
      </sharedItems>
    </cacheField>
    <cacheField name="A PREFEITURA POSSUI REGULAMENTAÇÃO DA LEI DE ACESSO À INFORMAÇÃO (LAI - LEI 12.527/2011), NO ÂMBITO DO PODER EXECUTIVO MUNICIPAL?" numFmtId="0">
      <sharedItems containsBlank="1" count="3">
        <s v="SIM"/>
        <s v="NÃO"/>
        <m/>
      </sharedItems>
    </cacheField>
    <cacheField name="TIPO DE ATO NORMATIVO QUE REGULAMENTA A LAI NO EXECUTIVO MUNICIPAL" numFmtId="0">
      <sharedItems containsBlank="1" containsMixedTypes="1" containsNumber="1" containsInteger="1" minValue="0" maxValue="0"/>
    </cacheField>
    <cacheField name="CONSIDERANDO OS ANOS DE 2014 E 2015, QUANTOS EXPEDIENTES (REPRESENTAÇÕES; COMUNICAÇÃO QUANTO À ABERTURA DE PROCEDIMENTOS, ETC.) FORAM ENCAMINHADOS PELA UNIDADE DE CONTROLE INTERNO AO MINISTÉRI" numFmtId="0">
      <sharedItems containsBlank="1" containsMixedTypes="1" containsNumber="1" containsInteger="1" minValue="0" maxValue="3" count="22">
        <n v="0"/>
        <n v="2"/>
        <s v="Nenhuma "/>
        <n v="1"/>
        <s v="Nenhuma."/>
        <s v="NA"/>
        <s v="NENHUM"/>
        <s v="NADA"/>
        <s v="176/2012"/>
        <s v="NÃO FORAM ENCAMINHADOS NENHUM."/>
        <s v="129 2013"/>
        <s v="oo"/>
        <s v="6312/2012"/>
        <s v="nenhuma, somento ao Tribunal de Contas"/>
        <s v="NENHUMA"/>
        <s v="976/2013"/>
        <n v="3"/>
        <s v="Ao MP 03 Tomada de Contas. Estão sendo aguardados outros 08 processos que serão encaminhados ao TCE junto com o relatório de Controle Interno Bimestral."/>
        <s v="Foram enviadas algumas, mas por meio do Executivo municipal"/>
        <m/>
        <s v="Nenhum."/>
        <s v="460/2013"/>
      </sharedItems>
    </cacheField>
    <cacheField name="A UNIDADE DE CONTROLE INTERNO FORMALIZA SEU PLANEJAMENTO PARA UM PERÍODO LONGO, COM DEFINIÇÃO DE AÇÕES DE CONTROLE, OBJETIVOS E METAS?" numFmtId="0">
      <sharedItems containsBlank="1"/>
    </cacheField>
    <cacheField name="EM CASO AFIRMATIVO, QUE ÁREAS ESTAVAM PLANEJADAS PARA REALIZAÇÃO DE AUDITORIAS OU INSPEÇÕES EM 2015? (Somente ações que estavam incluídas no planejamento: já realizadas, em andamento ou a real" numFmtId="0">
      <sharedItems containsBlank="1"/>
    </cacheField>
    <cacheField name="5" numFmtId="0">
      <sharedItems containsNonDate="0" containsString="0" containsBlank="1"/>
    </cacheField>
    <cacheField name="6" numFmtId="0">
      <sharedItems containsNonDate="0" containsString="0" containsBlank="1"/>
    </cacheField>
    <cacheField name="7" numFmtId="0">
      <sharedItems containsNonDate="0" containsString="0" containsBlank="1"/>
    </cacheField>
    <cacheField name="8" numFmtId="0">
      <sharedItems containsNonDate="0" containsString="0" containsBlank="1"/>
    </cacheField>
    <cacheField name="9" numFmtId="0">
      <sharedItems containsNonDate="0" containsString="0" containsBlank="1"/>
    </cacheField>
    <cacheField name="10" numFmtId="0">
      <sharedItems containsNonDate="0" containsString="0" containsBlank="1"/>
    </cacheField>
    <cacheField name="11" numFmtId="0">
      <sharedItems containsNonDate="0" containsString="0" containsBlank="1"/>
    </cacheField>
    <cacheField name="QUE ÁREAS NÃO ESTAVAM PLANEJADAS, PORÉM RECEBERAM OU AINDA RECEBERÃO AUDITORIAS OU INSPEÇÕES EM 2015? (Informar as ações NÃO incluídas no planejamento prévio, mas inseridas durante este ano po" numFmtId="0">
      <sharedItems containsBlank="1"/>
    </cacheField>
    <cacheField name="DENTRE AS AÇÕES DE CONTROLE ACIMA (PLANEJADAS OU NÃO), QUANTAS AUDITORIAS/FISCALIZAÇÕES (QUE ORIGINAM UM RELATÓRIO) JÁ FORAM OU ESTÃO SENDO REALIZADAS PELO CONTROLE INTERNO EM 2015?" numFmtId="0">
      <sharedItems containsString="0" containsBlank="1" containsNumber="1" containsInteger="1" minValue="0" maxValue="2000" count="27">
        <n v="1"/>
        <n v="0"/>
        <n v="2"/>
        <n v="6"/>
        <n v="3"/>
        <n v="25"/>
        <n v="126"/>
        <n v="10"/>
        <n v="602"/>
        <n v="11"/>
        <n v="5"/>
        <n v="974"/>
        <n v="2000"/>
        <n v="4"/>
        <n v="8"/>
        <n v="140"/>
        <n v="12"/>
        <n v="14"/>
        <n v="15"/>
        <n v="35"/>
        <n v="268"/>
        <n v="20"/>
        <n v="7"/>
        <n v="215"/>
        <n v="33"/>
        <n v="70"/>
        <m/>
      </sharedItems>
    </cacheField>
    <cacheField name="REFERENTE A 2014, DENTRE AS AÇÕES DE CONTROLE ACIMA (PLANEJADAS OU NÃO), QUANTAS AUDITORIAS/FISCALIZAÇÕES (QUE ORIGINAM UM RELATÓRIO) FORAM REALIZADAS PELA UNIDADE DE CONTROLE INTERNO (UCI)?" numFmtId="0">
      <sharedItems containsString="0" containsBlank="1" containsNumber="1" containsInteger="1" minValue="0" maxValue="2500" count="29">
        <n v="0"/>
        <n v="7"/>
        <n v="5"/>
        <n v="6"/>
        <n v="1"/>
        <n v="2"/>
        <n v="47"/>
        <n v="103"/>
        <n v="10"/>
        <n v="355"/>
        <n v="3"/>
        <n v="1896"/>
        <n v="2500"/>
        <n v="4"/>
        <n v="8"/>
        <n v="295"/>
        <n v="15"/>
        <n v="18"/>
        <n v="42"/>
        <n v="12"/>
        <n v="9"/>
        <n v="253"/>
        <n v="67"/>
        <n v="13"/>
        <n v="40"/>
        <n v="388"/>
        <m/>
        <n v="28"/>
        <n v="140"/>
      </sharedItems>
    </cacheField>
    <cacheField name="NOS ANOS DE 2014 E 2015, QUAL % APROXIMADO DO TEMPO TOTAL DA UCI TEM SIDO DEDICADO EXCLUSIVAMENTE PARA REALIZAÇÃO DE AUDITORIAS E FISCALIZAÇÕES NAS DIVERSAS ÁREAS DA GESTÃO, A EXEMPLO DAS ACIM" numFmtId="0">
      <sharedItems containsBlank="1" count="7">
        <s v="ATÉ 20%"/>
        <s v="ATÉ 50%"/>
        <s v="ATÉ 10%"/>
        <s v="ATÉ 30%"/>
        <s v="MAIS DE 50%"/>
        <s v="ATÉ 40%"/>
        <m/>
      </sharedItems>
    </cacheField>
    <cacheField name="NOS ANOS DE 2014 E 2015, QUAL % MÉDIO DO TEMPO DA UCI TEM SIDO DEDICADO PARA ATIVIDADES OU TAREFAS ORDINÁRIAS, DE ROTINA OU PERIÓDICAS, EM ATENDIMENTO AOS DIVERSOS NORMATIVOS APLICÁVEIS AO CON" numFmtId="0">
      <sharedItems containsBlank="1" count="6">
        <s v="ATÉ 20%"/>
        <s v="ATÉ 40%"/>
        <s v="MAIS DE 80%"/>
        <s v="ATÉ 80%"/>
        <s v="ATÉ 60%"/>
        <m/>
      </sharedItems>
    </cacheField>
    <cacheField name="NOS ANOS DE 2014 E 2015, OS ATUAIS INTEGRANTES DO CONTROLE INTERNO PARTICIPARAM DE QUANTAS HORAS DE CAPACITAÇÃO?" numFmtId="0">
      <sharedItems containsBlank="1" count="5">
        <s v="ATÉ 30 HORAS"/>
        <s v="ATÉ 10 HORAS"/>
        <s v="MAIS DE 50 HORAS"/>
        <s v="ATÉ 50 HORAS"/>
        <m/>
      </sharedItems>
    </cacheField>
    <cacheField name="EM 2015, QUANTAS DENÚNCIAS FORAM OU ESTÃO SENDO APURADAS PELO CONTROLE INTERNO?" numFmtId="0">
      <sharedItems containsString="0" containsBlank="1" containsNumber="1" containsInteger="1" minValue="0" maxValue="319" count="16">
        <n v="0"/>
        <n v="1"/>
        <n v="5"/>
        <n v="6"/>
        <n v="2"/>
        <n v="3"/>
        <n v="4"/>
        <n v="8"/>
        <n v="101"/>
        <n v="319"/>
        <n v="113"/>
        <n v="7"/>
        <n v="24"/>
        <m/>
        <n v="10"/>
        <n v="20"/>
      </sharedItems>
    </cacheField>
    <cacheField name="REFERENTE A 2014, QUANTAS DENÚNCIAS FORAM APURADAS PELO CONTROLE INTERNO?" numFmtId="0">
      <sharedItems containsString="0" containsBlank="1" containsNumber="1" containsInteger="1" minValue="0" maxValue="278" count="14">
        <n v="0"/>
        <n v="2"/>
        <n v="10"/>
        <n v="5"/>
        <n v="1"/>
        <n v="3"/>
        <n v="4"/>
        <n v="90"/>
        <n v="278"/>
        <n v="148"/>
        <n v="8"/>
        <n v="17"/>
        <m/>
        <n v="47"/>
      </sharedItems>
    </cacheField>
    <cacheField name="12" numFmtId="0">
      <sharedItems containsNonDate="0" containsString="0" containsBlank="1"/>
    </cacheField>
    <cacheField name="13" numFmtId="0">
      <sharedItems containsNonDate="0" containsString="0" containsBlank="1"/>
    </cacheField>
    <cacheField name="EM 2015, QUANTAS TOMADAS DE CONTAS ESPECIAIS FORAM OU ESTÃO SENDO REALIZADAS NA PREFEITURA?" numFmtId="0">
      <sharedItems containsBlank="1" containsMixedTypes="1" containsNumber="1" containsInteger="1" minValue="0" maxValue="92" count="14">
        <n v="0"/>
        <s v="Nenhuma"/>
        <n v="3"/>
        <n v="1"/>
        <n v="2"/>
        <n v="12"/>
        <n v="5"/>
        <s v="uu"/>
        <s v="NAO SEI"/>
        <s v="NÃO FORAM REALIZADAS, POIS TRABALHO PRATICAMENTE JUNTO COM A CONTABILIDADE E NÃO VI NECESSIDADE PARA ISSO."/>
        <n v="92"/>
        <s v="NA"/>
        <s v="Primeiro são realizados os processos para apurar se houve ou não lesão ao erario e identificada então são realizadas as Tomada de Contas."/>
        <m/>
      </sharedItems>
    </cacheField>
    <cacheField name="REFERENTE A 2014, QUANTAS TOMADAS DE CONTAS ESPECIAIS FORAM REALIZADAS NA PREFEITURA?" numFmtId="0">
      <sharedItems containsDate="1" containsBlank="1" containsMixedTypes="1" minDate="1899-12-31T00:00:00" maxDate="1900-01-02T17:27:04" count="33">
        <n v="0"/>
        <s v="Nenhuma "/>
        <n v="4"/>
        <n v="1"/>
        <s v="Nenhuma"/>
        <n v="2"/>
        <d v="2015-03-01T00:00:00"/>
        <s v="uu"/>
        <s v="NAO SEI"/>
        <n v="89"/>
        <s v="NA"/>
        <n v="5"/>
        <n v="3"/>
        <m/>
        <s v="uma"/>
        <s v="[Digite somente o número.] &quot;3&quot;" u="1"/>
        <s v="[Digite somente o número.] &quot;4&quot;" u="1"/>
        <s v="[Digite somente o número.] &quot;NAO SEI&quot;" u="1"/>
        <s v="[Digite somente o número.] &quot;3/2015&quot;" u="1"/>
        <s v="[Digite somente o número.] &quot;5&quot;" u="1"/>
        <s v="[Digite somente o número.] &quot;uu&quot;" u="1"/>
        <s v="[Digite somente o número.] &quot;89&quot;" u="1"/>
        <s v="[Digite somente o número.] &quot;uma&quot;" u="1"/>
        <s v="[Digite somente o número.] &quot;NA&quot;" u="1"/>
        <s v="[Digite somente o número.] &quot;0,00&quot;" u="1"/>
        <s v="[Digite somente o número.] &quot;00&quot;" u="1"/>
        <s v="[Digite somente o número.] &quot;01&quot;" u="1"/>
        <s v="[Digite somente o número.] &quot;0&quot;" u="1"/>
        <s v="[Digite somente o número.] &quot;Nenhuma&quot;" u="1"/>
        <s v="[Digite somente o número.] &quot;1&quot;" u="1"/>
        <s v="[Digite somente o número.] &quot;02&quot;" u="1"/>
        <s v="[Digite somente o número.] &quot;Nenhuma &quot;" u="1"/>
        <s v="[Digite somente o número.] &quot;2&quot;" u="1"/>
      </sharedItems>
    </cacheField>
    <cacheField name="ALÉM DE SUAS ATRIBUIÇÕES ORDINÁRIAS, QUAIS OUTRAS ATIVIDADES SÃO REALIZADAS PELO TITULAR DO CONTROLE INTERNO? Marque somente as atividades realizadas." numFmtId="0">
      <sharedItems containsBlank="1"/>
    </cacheField>
    <cacheField name="MARQUE OS QUATRO PRINCIPAIS PRODUTOS DA UNIDADE DE CONTROLE INTERNO DO SEU MUNICÍPIO: Marque somente 4 opções." numFmtId="0">
      <sharedItems containsBlank="1"/>
    </cacheField>
    <cacheField name="A UNIDADE DE CONTROLE INTERNO ELABORA RELATÓRIO DE ATIVIDADES PARA DIVULGAÇÃO DOS SEUS RESULTADOS?" numFmtId="0">
      <sharedItems containsBlank="1"/>
    </cacheField>
    <cacheField name="14" numFmtId="0">
      <sharedItems containsNonDate="0" containsString="0" containsBlank="1"/>
    </cacheField>
    <cacheField name="15" numFmtId="0">
      <sharedItems containsNonDate="0" containsString="0" containsBlank="1"/>
    </cacheField>
    <cacheField name="152" numFmtId="0">
      <sharedItems containsNonDate="0" containsString="0" containsBlank="1"/>
    </cacheField>
    <cacheField name="REPITA O CPF INFORMADO NO INÍCIO, DO TITULAR DO CONTROLE INTERNO RESPONSÁVEL POR ESTE FORMULÁRIO:" numFmtId="0">
      <sharedItems containsBlank="1" containsMixedTypes="1" containsNumber="1" containsInteger="1" minValue="472" maxValue="9864657593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Richardson Scholze" refreshedDate="42712.377413310183" createdVersion="4" refreshedVersion="4" minRefreshableVersion="3" recordCount="295" xr:uid="{00000000-000A-0000-FFFF-FFFF01000000}">
  <cacheSource type="worksheet">
    <worksheetSource ref="A1:DK297" sheet="Dados ORiginais"/>
  </cacheSource>
  <cacheFields count="73">
    <cacheField name="Cod_IBGE" numFmtId="165">
      <sharedItems containsMixedTypes="1" containsNumber="1" containsInteger="1" minValue="4202057" maxValue="4220000"/>
    </cacheField>
    <cacheField name="MunicIpio" numFmtId="49">
      <sharedItems/>
    </cacheField>
    <cacheField name="QTPopul_Estim_2015" numFmtId="0">
      <sharedItems containsSemiMixedTypes="0" containsString="0" containsNumber="1" containsInteger="1" minValue="1365" maxValue="562151"/>
    </cacheField>
    <cacheField name="CatPorte_Faixa_Pop" numFmtId="0">
      <sharedItems count="7">
        <s v="P1 - Ate 5000 hab"/>
        <s v="P3 - 10001 Ate 20000 hab"/>
        <s v="P2 - 5001 Ate 10000 hab"/>
        <s v="P4 - 20001 Ate 50000 hab"/>
        <s v="P5 (50 a 100mil hab)"/>
        <s v="M - 100001 Ate 500000 hab"/>
        <s v="G - Maior que 500000 hab"/>
      </sharedItems>
    </cacheField>
    <cacheField name="Cat21AssociacaoMunicSC" numFmtId="0">
      <sharedItems/>
    </cacheField>
    <cacheField name="CatPorte_AssocPMG" numFmtId="0">
      <sharedItems/>
    </cacheField>
    <cacheField name="Cat11RegMetropolitanaSC" numFmtId="0">
      <sharedItems/>
    </cacheField>
    <cacheField name="Cat6MesorregiaoSC" numFmtId="0">
      <sharedItems/>
    </cacheField>
    <cacheField name="Cat20MicrorregiaoSC" numFmtId="0">
      <sharedItems/>
    </cacheField>
    <cacheField name="QtOrcamentoPref2014" numFmtId="0">
      <sharedItems containsSemiMixedTypes="0" containsString="0" containsNumber="1" minValue="9210923.1899999995" maxValue="1400925576.8699999"/>
    </cacheField>
    <cacheField name="QtPessoalAdmDireta2014" numFmtId="1">
      <sharedItems containsSemiMixedTypes="0" containsString="0" containsNumber="1" containsInteger="1" minValue="100" maxValue="10686"/>
    </cacheField>
    <cacheField name="QtPessoalAdm_Indir2014" numFmtId="1">
      <sharedItems containsSemiMixedTypes="0" containsString="0" containsNumber="1" containsInteger="1" minValue="0" maxValue="2169"/>
    </cacheField>
    <cacheField name="SN_Existe_Adm_Ind?" numFmtId="0">
      <sharedItems count="2">
        <s v="Não"/>
        <s v="Sim"/>
      </sharedItems>
    </cacheField>
    <cacheField name="PropPercServidoresPopulTotal" numFmtId="10">
      <sharedItems containsSemiMixedTypes="0" containsString="0" containsNumber="1" minValue="1.7345214318635734E-2" maxValue="0.11267605633802817"/>
    </cacheField>
    <cacheField name="PropPercServidUciTotalPref" numFmtId="10">
      <sharedItems containsSemiMixedTypes="0" containsString="0" containsNumber="1" minValue="0" maxValue="1.1363636363636364E-2"/>
    </cacheField>
    <cacheField name="PropQtHabitPorAuditor" numFmtId="1">
      <sharedItems containsSemiMixedTypes="0" containsString="0" containsNumber="1" minValue="828.33333333333337" maxValue="84719"/>
    </cacheField>
    <cacheField name="PropQtGastosPrefPerCapita" numFmtId="2">
      <sharedItems containsSemiMixedTypes="0" containsString="0" containsNumber="1" minValue="1569.06071886121" maxValue="7483.1082857142846"/>
    </cacheField>
    <cacheField name="PropQtVlr_aFiscalizPorAudit" numFmtId="2">
      <sharedItems containsSemiMixedTypes="0" containsString="0" containsNumber="1" minValue="3540115.85" maxValue="267002997.98249999"/>
    </cacheField>
    <cacheField name="PropQtServidoresPorAuditor" numFmtId="1">
      <sharedItems containsSemiMixedTypes="0" containsString="0" containsNumber="1" minValue="88" maxValue="1937.6666666666667"/>
    </cacheField>
    <cacheField name="QtRepresentUciParaMp2014_15" numFmtId="0">
      <sharedItems containsString="0" containsBlank="1" containsNumber="1" containsInteger="1" minValue="0" maxValue="3"/>
    </cacheField>
    <cacheField name="CatFazPlanejamUCI?" numFmtId="0">
      <sharedItems containsBlank="1" count="7">
        <s v="NÃO FORMALIZA PLANEJ"/>
        <s v="SIM, BIMESTRALMENTE"/>
        <s v="SIM, ANUALMENTE"/>
        <s v="SIM, SEMESTRALMENTE"/>
        <s v="SIM, QUADRIMESTRALMENTE"/>
        <m/>
        <s v="NÃO FORMALIZA PLANEJAMENTO" u="1"/>
      </sharedItems>
    </cacheField>
    <cacheField name="QtAuditFiscaliz2015" numFmtId="0">
      <sharedItems containsString="0" containsBlank="1" containsNumber="1" containsInteger="1" minValue="0" maxValue="2000"/>
    </cacheField>
    <cacheField name="QtAuditFiscaliz2014" numFmtId="0">
      <sharedItems containsString="0" containsBlank="1" containsNumber="1" containsInteger="1" minValue="0" maxValue="2500"/>
    </cacheField>
    <cacheField name="PercHHAuditFiscaliz2014_2015" numFmtId="0">
      <sharedItems containsString="0" containsBlank="1" containsNumber="1" minValue="0.1" maxValue="0.5"/>
    </cacheField>
    <cacheField name="CatHHAuditFiscaliz2014_2015" numFmtId="0">
      <sharedItems containsBlank="1" count="7">
        <s v="ATÉ 30%"/>
        <s v="ATÉ 50%"/>
        <s v="ATÉ 10%"/>
        <s v="ATÉ 20%"/>
        <s v="MAIS DE 50%"/>
        <s v="ATÉ 40%"/>
        <m/>
      </sharedItems>
    </cacheField>
    <cacheField name="CatHHAtivApoio2014_2015" numFmtId="0">
      <sharedItems containsBlank="1" count="6">
        <s v="ATÉ 40%"/>
        <s v="MAIS DE 80%"/>
        <s v="ATÉ 80%"/>
        <s v="ATÉ 20%"/>
        <s v="ATÉ 60%"/>
        <m/>
      </sharedItems>
    </cacheField>
    <cacheField name="PercHHAtivApoio2014_2015" numFmtId="0">
      <sharedItems containsString="0" containsBlank="1" containsNumber="1" minValue="0.2" maxValue="0.8"/>
    </cacheField>
    <cacheField name="CatHHCapacit2014_2015" numFmtId="0">
      <sharedItems containsBlank="1" count="5">
        <s v="ATÉ 30 HORAS"/>
        <s v="ATÉ 50 HORAS"/>
        <s v="MAIS DE 50 HORAS"/>
        <s v="ATÉ 10 HORAS"/>
        <m/>
      </sharedItems>
    </cacheField>
    <cacheField name="QtDenuncias2015" numFmtId="0">
      <sharedItems containsString="0" containsBlank="1" containsNumber="1" containsInteger="1" minValue="0" maxValue="319"/>
    </cacheField>
    <cacheField name="QtDenuncias2014" numFmtId="0">
      <sharedItems containsString="0" containsBlank="1" containsNumber="1" containsInteger="1" minValue="0" maxValue="278"/>
    </cacheField>
    <cacheField name="QtTCE2015" numFmtId="0">
      <sharedItems containsString="0" containsBlank="1" containsNumber="1" containsInteger="1" minValue="0" maxValue="92"/>
    </cacheField>
    <cacheField name="QtTCE2014" numFmtId="0">
      <sharedItems containsString="0" containsBlank="1" containsNumber="1" containsInteger="1" minValue="0" maxValue="42064"/>
    </cacheField>
    <cacheField name="QtAtividDesvioFuncao" numFmtId="0">
      <sharedItems containsSemiMixedTypes="0" containsString="0" containsNumber="1" containsInteger="1" minValue="0" maxValue="8"/>
    </cacheField>
    <cacheField name="Cat4PrincipProdutosUCI" numFmtId="0">
      <sharedItems containsBlank="1" longText="1"/>
    </cacheField>
    <cacheField name="CatFormalRelatPeriodUCI?" numFmtId="0">
      <sharedItems containsBlank="1" count="7">
        <s v="SIM, RELATÓRIO BIMESTRAL"/>
        <s v="NÃO"/>
        <s v="SIM, RELATÓRIO ANUAL"/>
        <s v="SIM, RELATÓRIO SEMESTRAL"/>
        <s v="SIM, RELATÓRIO MENSAL"/>
        <m/>
        <s v="OUTROS"/>
      </sharedItems>
    </cacheField>
    <cacheField name="CatAreaCorreicaoPadSindic?" numFmtId="0">
      <sharedItems containsBlank="1" count="8">
        <s v="NÃO POSSUI"/>
        <s v="SIM, HÁ SETOR DE CORREIÇÃO, FORA DA UCI"/>
        <s v="SIM, HÁ UM CARGO EM OUTRO SETOR"/>
        <s v="SIM, FAZ PARTE DA CONTROLADORIA"/>
        <m/>
        <s v="SIM, FAZ PARTE DA ESTRUTURA DA UNIDADE DE CONTROLE INTERNO" u="1"/>
        <s v="SIM, POSSUI UM SETOR ESPECÍFICO DE CORREIÇÃO, FORA DO CONTROLE INTERNO" u="1"/>
        <s v="SIM, POSSUI UM CARGO ESPECÍFICO, DENTRO DE OUTRO SETOR OU SECRETARIA" u="1"/>
      </sharedItems>
    </cacheField>
    <cacheField name="CatAreaLeiAnticorrup?" numFmtId="0">
      <sharedItems containsBlank="1" count="9">
        <s v="NÃO POSSUI"/>
        <s v="SIM, HÁ SETOR FORA DA UCI, DE RESPONSAB. PJ"/>
        <s v="SIM, HÁ UM CARGO EM OUTRO SETOR"/>
        <s v="SIM, FAZ PARTE DA CONTROLADORIA"/>
        <m/>
        <s v="SIM, POSSUI UM SETOR RESPONSÁVEL, FORA DO CONTROLE INTERNO, PELA CONDIÇÃO DOS PROCESSOS ADMINISTRATIVOS DE RESPONSABILIDADE INSTAURADOS COM BASE NA LEI ANTICORRUPÇÃO" u="1"/>
        <s v="SIM, POSSUI UM SETOR RESPONSÁVEL, FOR A DO CONTROLE INTERNO, PELA CONDIÇÃO DOS PROCESSOS ADMINISTRATIVOS DE RESPONSABILIDADE INSTAURADOS COM BASE NA LEI ANTICORRUPÇÃO" u="1"/>
        <s v="SIM, FAZ PARTE DA ESTRUTURA DA UNIDADE DE CONTROLE INTERNO" u="1"/>
        <s v="SIM, POSSUI UM CARGO ESPECÍFICO, DENTRO DE OUTRO SETOR OU SECRETARIA" u="1"/>
      </sharedItems>
    </cacheField>
    <cacheField name="SN_CiRegulamentado?" numFmtId="0">
      <sharedItems containsBlank="1" count="3">
        <s v="SIM"/>
        <s v="NÃO"/>
        <m/>
      </sharedItems>
    </cacheField>
    <cacheField name="CatPosicaoHierarquica" numFmtId="0">
      <sharedItems containsBlank="1" count="12">
        <s v="VINCULAÇÃO DIRETA AO PREFEITO"/>
        <s v="VINCULAÇÃO À SECRETARIA DE ADM."/>
        <s v="VINCULAÇÃO À CHEFIA DO GAB. PREFEITO"/>
        <s v="OUTROS"/>
        <s v="VINCULAÇÃO À CONTABILIDADE"/>
        <s v="VINCULAÇÃO À SECRET. DE FINANÇAS"/>
        <m/>
        <s v="VINCULAÇÃO DIRETA AO CHEFE DO PODER EXECUTIVO MUNICIPAL" u="1"/>
        <s v="VINCULAÇÃO À SECRETARIA DE ADMINISTRAÇÃO" u="1"/>
        <s v="VINCULAÇÃO AO SETOR DE CONTABILIDADE" u="1"/>
        <s v="VINCULAÇÃO À CHEFIA DE GABINETE DO PREFEITO MUNICIPAL" u="1"/>
        <s v="VINCULAÇÃO À SECRETARIA DE FINANÇAS" u="1"/>
      </sharedItems>
    </cacheField>
    <cacheField name="CatNaturezaVinculoTitular" numFmtId="0">
      <sharedItems containsBlank="1" count="9">
        <s v="SERVIDOR EFETIVO, CONCURSO ESPECÍFICO UCI"/>
        <s v="SERVIDOR NÃO-EFETIVO, COMISSIONADO NA CI"/>
        <s v="SERVIDOR COM FG NA UCI, EFETIVO EM OUTRO CARGO"/>
        <s v="NÃO SERVIDOR (TERCEIRIZADO)"/>
        <m/>
        <s v="SERVIDOR NÃO-EFETIVO COM CARGO COMISSIONADO COMO TITULAR DO CI" u="1"/>
        <s v="SERVIDOR COM FG DE TITULAR DA UCI E EFETIVO EM OUTRO CARGO MUNICIPAL, ESTADUAL OU FEDERAL" u="1"/>
        <s v="NÃO SERVIDOR (PRESTADOR DE SERVIÇO OU CONTRATADO, PF OU PJ)" u="1"/>
        <s v="SERVIDOR EFETIVO NO CARGO, NOMEADO POR CONCURSO ESPECÍFICO PARA A UCI" u="1"/>
      </sharedItems>
    </cacheField>
    <cacheField name="QtServidoresUCI2015" numFmtId="0">
      <sharedItems containsString="0" containsBlank="1" containsNumber="1" containsInteger="1" minValue="0" maxValue="13"/>
    </cacheField>
    <cacheField name="SN_PossuiCarreiraCargoUCI?" numFmtId="0">
      <sharedItems containsBlank="1" count="3">
        <s v="SIM"/>
        <s v="NÃO"/>
        <m/>
      </sharedItems>
    </cacheField>
    <cacheField name="QtServidoresCarreira" numFmtId="0">
      <sharedItems containsBlank="1" containsMixedTypes="1" containsNumber="1" containsInteger="1" minValue="0" maxValue="5"/>
    </cacheField>
    <cacheField name="QtServidOutrasAreasNaUCI" numFmtId="0">
      <sharedItems containsString="0" containsBlank="1" containsNumber="1" containsInteger="1" minValue="0" maxValue="5"/>
    </cacheField>
    <cacheField name="QtTitulares2009_2015" numFmtId="0">
      <sharedItems containsString="0" containsBlank="1" containsNumber="1" containsInteger="1" minValue="0" maxValue="5"/>
    </cacheField>
    <cacheField name="CatNivelEscolaridTitularCI" numFmtId="0">
      <sharedItems containsBlank="1" count="6">
        <s v="SUPERIOR COMPLETO"/>
        <s v="ESPECIALIZAÇÃO OU PÓS-GRADUAÇÃO"/>
        <s v="SUPERIOR INCOMPLETO"/>
        <s v="ENSINO MÉDIO"/>
        <s v="MESTRADO"/>
        <m/>
      </sharedItems>
    </cacheField>
    <cacheField name="CatAreaGraduacaoTitularCI" numFmtId="0">
      <sharedItems containsBlank="1" count="27">
        <s v="CONTABILIDADE; EDUCAÇÃO"/>
        <s v="DIREITO"/>
        <s v="CONTABILIDADE"/>
        <s v="ADMINISTRAÇÃO"/>
        <s v="PEDAGOGIA"/>
        <s v="ECONOMIA"/>
        <s v="NENHUMA"/>
        <s v="ENGENHARIA"/>
        <s v="TURISMO E HOTELARIA"/>
        <s v="GEOGRAFIA"/>
        <s v="TECNOLOGIA DA INFORMAÇÃO; ADMINISTRAÇÃO"/>
        <s v="TECNOLOGIA DA INFORMAÇÃO"/>
        <s v="CONTABILIDADE; ADMINISTRAÇÃO"/>
        <s v="DIREITO; ADMINISTRAÇÃO"/>
        <s v="ARTES VISUAIS"/>
        <s v="PSICOLOGIA; ADMINISTRAÇÃO"/>
        <s v="ADMINISTRAÇÃO; DIREITO"/>
        <s v="HISTÓRIA"/>
        <s v="ADMINISTRAÇÃO; CONTABILIDADE"/>
        <s v="HUMANAS"/>
        <m/>
        <s v="BIOLOGIA"/>
        <s v="FISIOTERAPIA"/>
        <s v="EDUCAÇÃO"/>
        <s v="MATEMÁTICA"/>
        <s v="CIÊNCIAS SOCIAIS"/>
        <s v="MATEMÁTICA; FÍSICA"/>
      </sharedItems>
    </cacheField>
    <cacheField name="CatAreaPosGradTitularCI" numFmtId="0">
      <sharedItems containsBlank="1" count="16">
        <s v="EDUCAÇÃO"/>
        <s v="DIREITO"/>
        <s v="NENHUMA"/>
        <s v="ADMINISTRAÇÃO"/>
        <s v="CONTABILIDADE"/>
        <s v="TURISMO"/>
        <s v="CONTABILIDADE; ADMINISTRAÇÃO"/>
        <s v="DIREITO; CONTABILIDADE"/>
        <s v="INFORMÁTICA"/>
        <s v="ADMINISTRAÇÃO; CONTABILIDADE"/>
        <m/>
        <s v="CONTROLE INTERNO E AUDITORIA"/>
        <s v="ADMINISTRAÇÃO; DIREITO"/>
        <s v="PEDAGOGIA"/>
        <s v="ECONOMIA; RELAÇÕES INTERNACIONAIS"/>
        <s v="DIREITO; CONTROLE INTERNO E AUDITORIA"/>
      </sharedItems>
    </cacheField>
    <cacheField name="CatAreaTransparencia?" numFmtId="0">
      <sharedItems containsBlank="1" count="8">
        <s v="NÃO POSSUI"/>
        <s v="SIM, HÁ UM CARGO EM OUTRO SETOR"/>
        <s v="SIM, FAZ PARTE DA CONTROLADORIA"/>
        <s v="SIM, HÁ SETOR DE TRANSPARÊNCIA, FORA DA UCI"/>
        <m/>
        <s v="SIM, FAZ PARTE DA ESTRUTURA DA UNIDADE DE CONTROLE INTERNO" u="1"/>
        <s v="SIM, POSSUI UM SETOR DE ESTÍMULO À TRANSPARÊNCIA E CONTROLE SOCIAL, FORA DO CONTROLE INTERNO" u="1"/>
        <s v="SIM, POSSUI UM CARGO ESPECÍFICO, DENTRO DE OUTRO SETOR OU SECRETARIA" u="1"/>
      </sharedItems>
    </cacheField>
    <cacheField name="SN_RegulamLAI?" numFmtId="0">
      <sharedItems containsBlank="1" count="3">
        <s v="NÃO"/>
        <s v="SIM"/>
        <m/>
      </sharedItems>
    </cacheField>
    <cacheField name="SN_DadosAbertosIBGE14?" numFmtId="0">
      <sharedItems count="2">
        <s v="Não"/>
        <s v="Sim"/>
      </sharedItems>
    </cacheField>
    <cacheField name="SN_MatrEducSiteIBGE14?" numFmtId="0">
      <sharedItems containsBlank="1" count="3">
        <s v="Não"/>
        <s v="Sim"/>
        <m/>
      </sharedItems>
    </cacheField>
    <cacheField name="SN_AgendSaudeSiteIBGE14?" numFmtId="0">
      <sharedItems containsBlank="1" count="3">
        <s v="Não"/>
        <m/>
        <s v="Sim"/>
      </sharedItems>
    </cacheField>
    <cacheField name="CatAreaOuvidoria?" numFmtId="0">
      <sharedItems containsBlank="1" count="8">
        <s v="NÃO POSSUI"/>
        <s v="SIM, FAZ PARTE DA CONTROLADORIA"/>
        <s v="SIM, HÁ SETOR DE OUVIDORIA, FORA DA UCI"/>
        <s v="SIM, POSSUI CARGO EM OUTRO SETOR"/>
        <m/>
        <s v="SIM, FAZ PARTE DA ESTRUTURA DA UNIDADE DE CONTROLE INTERNO" u="1"/>
        <s v="SIM, POSSUI UM SETOR ESPECÍFICO DE OUVIDORIA, FORA DO CONTROLE INTERNO" u="1"/>
        <s v="SIM, POSSUI UM CARGO ESPECÍFICO, DENTRO DE OUTRO SETOR OU SECRETARIA" u="1"/>
      </sharedItems>
    </cacheField>
    <cacheField name="SN_OuvidoriaSacSiteIBGE14?" numFmtId="0">
      <sharedItems containsBlank="1" count="3">
        <s v="Sim"/>
        <s v="Não"/>
        <m/>
      </sharedItems>
    </cacheField>
    <cacheField name="IndiceNotaTranspAtMPF2015" numFmtId="168">
      <sharedItems containsSemiMixedTypes="0" containsString="0" containsNumber="1" minValue="0" maxValue="9.8000000000000007"/>
    </cacheField>
    <cacheField name="IndiceNotaTranspAtMPF2016" numFmtId="169">
      <sharedItems containsSemiMixedTypes="0" containsString="0" containsNumber="1" minValue="0" maxValue="10"/>
    </cacheField>
    <cacheField name="QtTotalProcMPSC" numFmtId="0">
      <sharedItems containsSemiMixedTypes="0" containsString="0" containsNumber="1" containsInteger="1" minValue="0" maxValue="801"/>
    </cacheField>
    <cacheField name="QtNoticiadeFatoMPSC" numFmtId="0">
      <sharedItems containsSemiMixedTypes="0" containsString="0" containsNumber="1" containsInteger="1" minValue="0" maxValue="401"/>
    </cacheField>
    <cacheField name="QtProcedPreparatoriosMPSC" numFmtId="0">
      <sharedItems containsSemiMixedTypes="0" containsString="0" containsNumber="1" containsInteger="1" minValue="0" maxValue="82"/>
    </cacheField>
    <cacheField name="QtProcInvestigCriminalMPSC" numFmtId="0">
      <sharedItems containsSemiMixedTypes="0" containsString="0" containsNumber="1" containsInteger="1" minValue="0" maxValue="3"/>
    </cacheField>
    <cacheField name="QtInqueritoCivilMPSC" numFmtId="0">
      <sharedItems containsSemiMixedTypes="0" containsString="0" containsNumber="1" containsInteger="1" minValue="0" maxValue="359"/>
    </cacheField>
    <cacheField name="QtCamNaoJulgou2000_2014" numFmtId="0">
      <sharedItems containsSemiMixedTypes="0" containsString="0" containsNumber="1" containsInteger="1" minValue="0" maxValue="15"/>
    </cacheField>
    <cacheField name="SN_ParecerTCE_Contas2014" numFmtId="0">
      <sharedItems count="2">
        <s v="Pela Aprovação"/>
        <s v="Pela Rejeição"/>
      </sharedItems>
    </cacheField>
    <cacheField name="QtVlrPIBperCapita2013" numFmtId="2">
      <sharedItems containsSemiMixedTypes="0" containsString="0" containsNumber="1" minValue="5382.1081210450893" maxValue="108895.40453126974"/>
    </cacheField>
    <cacheField name="Indice_IDMS_2014" numFmtId="0">
      <sharedItems containsString="0" containsBlank="1" containsNumber="1" minValue="0.46600000000000003" maxValue="0.82399999999999995"/>
    </cacheField>
    <cacheField name="PropBolsaFamPopulTotal" numFmtId="0">
      <sharedItems containsSemiMixedTypes="0" containsString="0" containsNumber="1" minValue="0" maxValue="4.3537414965986392E-2"/>
    </cacheField>
    <cacheField name="PropMortalidFetInfantPopulTotal" numFmtId="0">
      <sharedItems containsSemiMixedTypes="0" containsString="0" containsNumber="1" minValue="0" maxValue="1.101624896722666E-3"/>
    </cacheField>
    <cacheField name="PropMortalidMaternaPopulTotal" numFmtId="0">
      <sharedItems containsSemiMixedTypes="0" containsString="0" containsNumber="1" minValue="0" maxValue="1.1406844106463879E-3"/>
    </cacheField>
    <cacheField name="QtBenefBolsaFamDez2015" numFmtId="0">
      <sharedItems containsSemiMixedTypes="0" containsString="0" containsNumber="1" containsInteger="1" minValue="0" maxValue="467"/>
    </cacheField>
    <cacheField name="QtMortalidFetInfant2015" numFmtId="0">
      <sharedItems containsSemiMixedTypes="0" containsString="0" containsNumber="1" containsInteger="1" minValue="0" maxValue="131"/>
    </cacheField>
    <cacheField name="QtMortalidMaterna2015" numFmtId="0">
      <sharedItems containsSemiMixedTypes="0" containsString="0" containsNumber="1" containsInteger="1" minValue="0" maxValue="81"/>
    </cacheField>
    <cacheField name="NomeDoCarg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292">
  <r>
    <s v="adm@aguasfrias.sc.gov.br"/>
    <x v="0"/>
    <s v="CARLOS ALBERTO DAGA"/>
    <n v="58999809900"/>
    <s v="adm@aguasfrias.sc.gov.br"/>
    <m/>
    <s v="49-33320019"/>
    <x v="0"/>
    <x v="0"/>
    <s v="26/01/2004; 05/2004"/>
    <m/>
    <m/>
    <s v="ESPECIALIZAÇÃO OU PÓS-GRADUAÇÃO"/>
    <x v="0"/>
    <x v="0"/>
    <m/>
    <x v="0"/>
    <x v="0"/>
    <s v="NA"/>
    <s v="NA"/>
    <m/>
    <x v="0"/>
    <x v="0"/>
    <x v="0"/>
    <x v="0"/>
    <m/>
    <x v="0"/>
    <x v="0"/>
    <x v="0"/>
    <x v="0"/>
    <x v="0"/>
    <x v="0"/>
    <s v="LEI"/>
    <x v="0"/>
    <s v="SIM, ANUALMENTE"/>
    <s v="CONVÊNIOS E SUAS PRESTAÇÕES DE CONTAS    ÁREA DE PATRIMÔNIO    PROCESSOS LICITATÓRIOS DE COMPRAS E SERVIÇOS"/>
    <m/>
    <m/>
    <m/>
    <m/>
    <m/>
    <m/>
    <m/>
    <s v="[OUTRAS: ] TRANSPORTE ESCOLAR"/>
    <x v="0"/>
    <x v="0"/>
    <x v="0"/>
    <x v="0"/>
    <x v="0"/>
    <x v="0"/>
    <x v="0"/>
    <m/>
    <m/>
    <x v="0"/>
    <x v="0"/>
    <s v="MONITORAMENTO E CONSOLIDAÇÃO DE INFORMAÇÕES SOBRE A LAI NO EXECUTIVO MUNICIPAL (ART. 41-III DA LEI 12.527/2011)    FISCALIZAÇÃO DE CONTRATOS"/>
    <s v="REMESSA DE INFORMAÇÕES VIA SISTEMA e-SFINGE    PARECER SOBRE ATOS DE PESSOAL    NOTIFICAÇÕES DE FALHAS OU IRREGULARIDADES, PARA CORREÇÃO E/OU PROVIDÊNCIAS    ATENDIMENTO A ÓRGÃOS DE CONTROLE (CÂMARA, TCE, MPSC, TCU, CGU, MPF ETC.)"/>
    <s v="SIM, É FEITO RELATÓRIO BIMESTRAL"/>
    <m/>
    <m/>
    <m/>
    <n v="58999809900"/>
  </r>
  <r>
    <s v="adm@castellobranco.sc.gov.br"/>
    <x v="1"/>
    <s v="MARLENE FATIMA MAGNABOSCO DA CRUZ PICINATTO"/>
    <n v="95068112968"/>
    <s v="mpicinatto@bol.com.br"/>
    <m/>
    <n v="4934571122"/>
    <x v="1"/>
    <x v="1"/>
    <s v="Portaria P/0177/2009"/>
    <m/>
    <m/>
    <s v="ESPECIALIZAÇÃO OU PÓS-GRADUAÇÃO"/>
    <x v="1"/>
    <x v="1"/>
    <m/>
    <x v="0"/>
    <x v="1"/>
    <s v="Lei Complementar"/>
    <s v="025/2003"/>
    <m/>
    <x v="0"/>
    <x v="0"/>
    <x v="0"/>
    <x v="0"/>
    <m/>
    <x v="0"/>
    <x v="0"/>
    <x v="0"/>
    <x v="0"/>
    <x v="0"/>
    <x v="0"/>
    <s v="Lei "/>
    <x v="0"/>
    <s v="SIM, ANUALMENTE"/>
    <s v="ÁREA FINANCEIRA E DE PRESTAÇÕES DE CONTAS (EXCETO CONVÊNIOS)    ENTIDADES PRIVADAS QUE RECEBEM RECURSOS PÚBLICOS    ÁREA DE PATRIMÔNIO    PROCESSOS LICITATÓRIOS DE COMPRAS E SERVIÇOS    CONVÊNIOS E SUAS PRESTAÇÕES DE CONTAS    ÁREAS OU PROGRAMAS FINALÍSTI"/>
    <m/>
    <m/>
    <m/>
    <m/>
    <m/>
    <m/>
    <m/>
    <s v="NENHUMA ATÉ O MOMENTO"/>
    <x v="1"/>
    <x v="1"/>
    <x v="1"/>
    <x v="1"/>
    <x v="0"/>
    <x v="1"/>
    <x v="1"/>
    <m/>
    <m/>
    <x v="0"/>
    <x v="0"/>
    <s v="ELABORAÇÃO DA PRESTAÇÃO DE CONTAS ANUAL DO PREFEITO, PARA ENVIO AO CONTROLE EXTERNO    TREINAMENTO DE AGENTES PÚBLICOS SOBRE TRANSPARÊNCIA (ART. 41-II DA LEI 12.527/2011)    REVISÃO DE REGISTROS CONTÁBEIS DIÁRIOS    FISCALIZAÇÃO DE CONTRATOS"/>
    <s v="RECOMENDAÇÕES EMITIDAS PARA MELHORIAS E/OU FORTALECIMENTO DA GESTÃO    REMESSA DE INFORMAÇÕES VIA SISTEMA e-SFINGE    ATENDIMENTO A ÓRGÃOS DE CONTROLE (CÂMARA, TCE, MPSC, TCU, CGU, MPF ETC.)    RELATÓRIOS DE GESTÃO FISCAL E/OU RESUMIDO DE EXECUÇÃO ORÇAMEN"/>
    <s v="SIM, É FEITO RELATÓRIO BIMESTRAL"/>
    <m/>
    <m/>
    <m/>
    <n v="95068112968"/>
  </r>
  <r>
    <s v="adm@guaraciaba.sc.gov.br"/>
    <x v="2"/>
    <s v="KATIA ELOISA KAIBERS"/>
    <n v="4820586920"/>
    <s v="controle_interno@guaraciaba.sc.gov.br"/>
    <m/>
    <n v="4936452040"/>
    <x v="0"/>
    <x v="0"/>
    <s v="Portaria 187/2014"/>
    <m/>
    <m/>
    <s v="SUPERIOR COMPLETO"/>
    <x v="0"/>
    <x v="1"/>
    <m/>
    <x v="1"/>
    <x v="1"/>
    <s v="Lei Complementar 015/03"/>
    <s v="015/2003"/>
    <m/>
    <x v="1"/>
    <x v="0"/>
    <x v="0"/>
    <x v="0"/>
    <m/>
    <x v="0"/>
    <x v="0"/>
    <x v="0"/>
    <x v="0"/>
    <x v="0"/>
    <x v="0"/>
    <s v="LEI 2737/2014"/>
    <x v="0"/>
    <s v="SIM, ANUALMENTE"/>
    <s v="ÁREAS OU PROGRAMAS FINALÍSTICOS (SAÚDE, EDUCAÇÃO, MERENDA ETC.)    ÁREA DE PATRIMÔNIO"/>
    <m/>
    <m/>
    <m/>
    <m/>
    <m/>
    <m/>
    <m/>
    <s v="CONVÊNIOS E SUAS PRESTAÇÕES DE CONTAS    NENHUMA ATÉ O MOMENTO    ÁREA DE RECURSOS HUMANOS"/>
    <x v="2"/>
    <x v="0"/>
    <x v="2"/>
    <x v="2"/>
    <x v="0"/>
    <x v="0"/>
    <x v="0"/>
    <m/>
    <m/>
    <x v="0"/>
    <x v="0"/>
    <s v="ELABORAÇÃO DA PRESTAÇÃO DE CONTAS ANUAL DO PREFEITO, PARA ENVIO AO CONTROLE EXTERNO    MONITORAMENTO E CONSOLIDAÇÃO DE INFORMAÇÕES SOBRE A LAI NO EXECUTIVO MUNICIPAL (ART. 41-III DA LEI 12.527/2011)"/>
    <s v="RECOMENDAÇÕES EMITIDAS PARA MELHORIAS E/OU FORTALECIMENTO DA GESTÃO    NOTIFICAÇÕES DE FALHAS OU IRREGULARIDADES, PARA CORREÇÃO E/OU PROVIDÊNCIAS    PARECER EM PROCESSOS DE PRESTAÇÃO DE CONTAS    REMESSA DE INFORMAÇÕES VIA SISTEMA e-SFINGE"/>
    <s v="SIM, É FEITO RELATÓRIO BIMESTRAL"/>
    <m/>
    <m/>
    <m/>
    <n v="4820586920"/>
  </r>
  <r>
    <s v="adm@morrogrande.sc.gov.br"/>
    <x v="3"/>
    <s v="GERMANO MILANEZ"/>
    <n v="2036643965"/>
    <s v="ci@morrogrande.sc.gov.br"/>
    <m/>
    <n v="4899720830"/>
    <x v="0"/>
    <x v="0"/>
    <s v="84/2010"/>
    <m/>
    <m/>
    <s v="ESPECIALIZAÇÃO OU PÓS-GRADUAÇÃO"/>
    <x v="0"/>
    <x v="2"/>
    <m/>
    <x v="0"/>
    <x v="0"/>
    <s v="lei 832/2003"/>
    <s v="não se aplica"/>
    <m/>
    <x v="0"/>
    <x v="0"/>
    <x v="1"/>
    <x v="1"/>
    <m/>
    <x v="0"/>
    <x v="1"/>
    <x v="0"/>
    <x v="0"/>
    <x v="1"/>
    <x v="1"/>
    <s v="não se aplica"/>
    <x v="1"/>
    <s v="SIM, ANUALMENTE"/>
    <s v="AVALIAÇÃO DOS CONTROLES INTERNOS ADMINISTRATIVOS    ENTIDADES PRIVADAS QUE RECEBEM RECURSOS PÚBLICOS    CONVÊNIOS E SUAS PRESTAÇÕES DE CONTAS    EXECUÇÃO E FISCALIZAÇÃO DE CONTRATOS PÚBLICOS    OBRAS PÚBLICAS    ÁREA DE PATRIMÔNIO    PROCESSOS LICITATÓRIO"/>
    <m/>
    <m/>
    <m/>
    <m/>
    <m/>
    <m/>
    <m/>
    <s v="CONVÊNIOS E SUAS PRESTAÇÕES DE CONTAS"/>
    <x v="3"/>
    <x v="2"/>
    <x v="3"/>
    <x v="1"/>
    <x v="1"/>
    <x v="0"/>
    <x v="0"/>
    <m/>
    <m/>
    <x v="0"/>
    <x v="0"/>
    <s v="ELABORAÇÃO DE INVENTÁRIOS    ELABORAÇÃO DA PRESTAÇÃO DE CONTAS ANUAL DO PREFEITO, PARA ENVIO AO CONTROLE EXTERNO"/>
    <s v="PARECER SOBRE ATOS DE PESSOAL    RELATÓRIOS DE GESTÃO FISCAL E/OU RESUMIDO DE EXECUÇÃO ORÇAMENTÁRIA    ATENDIMENTO A ÓRGÃOS DE CONTROLE (CÂMARA, TCE, MPSC, TCU, CGU, MPF ETC.)    PARECER EM PROCESSOS DE PRESTAÇÃO DE CONTAS    RELATÓRIOS DE AUDITORIA    NO"/>
    <s v="SIM, É FEITO RELATÓRIO BIMESTRAL"/>
    <m/>
    <m/>
    <m/>
    <n v="2036643965"/>
  </r>
  <r>
    <s v="adm@planaltoalegre.sc.gov.br"/>
    <x v="4"/>
    <s v="ELAINE ZENAIDE BRAGHINI"/>
    <n v="10353984"/>
    <s v="controleinterno@planaltoalegre.sc.gov.br"/>
    <m/>
    <n v="4933350066"/>
    <x v="0"/>
    <x v="2"/>
    <s v=" Decreto 3939/2013"/>
    <m/>
    <m/>
    <s v="SUPERIOR COMPLETO"/>
    <x v="2"/>
    <x v="3"/>
    <m/>
    <x v="2"/>
    <x v="1"/>
    <s v="Decreto"/>
    <s v="Lei complementar nº 007/2005"/>
    <m/>
    <x v="0"/>
    <x v="0"/>
    <x v="0"/>
    <x v="0"/>
    <m/>
    <x v="0"/>
    <x v="1"/>
    <x v="0"/>
    <x v="0"/>
    <x v="0"/>
    <x v="0"/>
    <s v="LEI 658/2012"/>
    <x v="0"/>
    <s v="SIM, ANUALMENTE"/>
    <s v="ÁREA FINANCEIRA E DE PRESTAÇÕES DE CONTAS (EXCETO CONVÊNIOS)    OBRAS PÚBLICAS    ÁREA DE PATRIMÔNIO    PROCESSOS LICITATÓRIOS DE COMPRAS E SERVIÇOS"/>
    <m/>
    <m/>
    <m/>
    <m/>
    <m/>
    <m/>
    <m/>
    <s v="EXECUÇÃO E FISCALIZAÇÃO DE CONTRATOS PÚBLICOS    ÁREA DE RECURSOS HUMANOS    CONVÊNIOS E SUAS PRESTAÇÕES DE CONTAS    AVALIAÇÃO DOS CONTROLES INTERNOS ADMINISTRATIVOS    ENTIDADES PRIVADAS QUE RECEBEM RECURSOS PÚBLICOS"/>
    <x v="4"/>
    <x v="2"/>
    <x v="4"/>
    <x v="3"/>
    <x v="2"/>
    <x v="2"/>
    <x v="2"/>
    <m/>
    <m/>
    <x v="0"/>
    <x v="0"/>
    <s v="FISCALIZAÇÃO DE CONTRATOS    RECEBIMENTO DE COMPRAS    MONITORAMENTO E CONSOLIDAÇÃO DE INFORMAÇÕES SOBRE A LAI NO EXECUTIVO MUNICIPAL (ART. 41-III DA LEI 12.527/2011)"/>
    <s v="RELATÓRIOS DE GESTÃO FISCAL E/OU RESUMIDO DE EXECUÇÃO ORÇAMENTÁRIA    REMESSA DE INFORMAÇÕES VIA SISTEMA e-SFINGE    PARECER SOBRE ATOS DE PESSOAL    PARECER EM PROCESSOS DE PRESTAÇÃO DE CONTAS"/>
    <s v="SIM, É FEITO RELATÓRIO BIMESTRAL"/>
    <m/>
    <m/>
    <m/>
    <n v="10353984"/>
  </r>
  <r>
    <s v="admcerrito@gmail.com"/>
    <x v="5"/>
    <s v="ADRIANO BATISTA TEIXEIRA DOS SANTOS"/>
    <s v="630.995.199-87"/>
    <s v="adrianobtsantos@hotmail.com "/>
    <m/>
    <s v="(49) 3242 1111"/>
    <x v="0"/>
    <x v="2"/>
    <s v="Portaria 0015/2013 de 02/01/2013"/>
    <m/>
    <m/>
    <s v="SUPERIOR COMPLETO"/>
    <x v="1"/>
    <x v="1"/>
    <m/>
    <x v="0"/>
    <x v="1"/>
    <s v="Lei Municipal 542/2003"/>
    <s v="542/2003"/>
    <m/>
    <x v="2"/>
    <x v="0"/>
    <x v="0"/>
    <x v="0"/>
    <m/>
    <x v="0"/>
    <x v="2"/>
    <x v="0"/>
    <x v="1"/>
    <x v="2"/>
    <x v="0"/>
    <s v="Decreto 2572/2013 de 18/04/2013"/>
    <x v="2"/>
    <s v="SIM, BIMESTRALMENTE"/>
    <s v="ÁREAS OU PROGRAMAS FINALÍSTICOS (SAÚDE, EDUCAÇÃO, MERENDA ETC.)    ÁREA DE RECURSOS HUMANOS    AVALIAÇÃO DOS CONTROLES INTERNOS ADMINISTRATIVOS    PROCESSOS LICITATÓRIOS DE COMPRAS E SERVIÇOS"/>
    <m/>
    <m/>
    <m/>
    <m/>
    <m/>
    <m/>
    <m/>
    <s v="NENHUMA ATÉ O MOMENTO"/>
    <x v="4"/>
    <x v="3"/>
    <x v="3"/>
    <x v="3"/>
    <x v="1"/>
    <x v="0"/>
    <x v="0"/>
    <m/>
    <m/>
    <x v="1"/>
    <x v="1"/>
    <s v="REVISÃO DE REGISTROS CONTÁBEIS DIÁRIOS    MONITORAMENTO E CONSOLIDAÇÃO DE INFORMAÇÕES SOBRE A LAI NO EXECUTIVO MUNICIPAL (ART. 41-III DA LEI 12.527/2011)    ELABORAÇÃO DA PRESTAÇÃO DE CONTAS ANUAL DO PREFEITO, PARA ENVIO AO CONTROLE EXTERNO"/>
    <s v="ATENDIMENTO A ÓRGÃOS DE CONTROLE (CÂMARA, TCE, MPSC, TCU, CGU, MPF ETC.)    REMESSA DE INFORMAÇÕES VIA SISTEMA e-SFINGE    NOTIFICAÇÕES DE FALHAS OU IRREGULARIDADES, PARA CORREÇÃO E/OU PROVIDÊNCIAS    RELATÓRIOS DE GESTÃO FISCAL E/OU RESUMIDO DE EXECUÇÃO "/>
    <s v="SIM, É FEITO RELATÓRIO BIMESTRAL"/>
    <m/>
    <m/>
    <m/>
    <s v="630.995.199-87"/>
  </r>
  <r>
    <s v="admfin@freirogerio.sc.gov.br"/>
    <x v="6"/>
    <s v="ROSANE ALMEIDA OKI"/>
    <n v="83745203968"/>
    <s v="controle_interno@freirogerio.sc.gov.br"/>
    <m/>
    <n v="4932570000"/>
    <x v="0"/>
    <x v="0"/>
    <s v="Portaria 155/2005 de 05/10/2005"/>
    <m/>
    <m/>
    <s v="SUPERIOR COMPLETO"/>
    <x v="0"/>
    <x v="1"/>
    <m/>
    <x v="0"/>
    <x v="1"/>
    <s v="Lei regulamentada por Decreto."/>
    <s v="245/01"/>
    <m/>
    <x v="2"/>
    <x v="0"/>
    <x v="1"/>
    <x v="1"/>
    <m/>
    <x v="0"/>
    <x v="0"/>
    <x v="0"/>
    <x v="0"/>
    <x v="0"/>
    <x v="0"/>
    <s v="Lei Regulamentada por Decreto"/>
    <x v="0"/>
    <s v="NÃO FORMALIZA PLANEJAMENTO"/>
    <s v="NENHUMA ÁREA PLANEJADA"/>
    <m/>
    <m/>
    <m/>
    <m/>
    <m/>
    <m/>
    <m/>
    <s v="ÁREA FINANCEIRA E DE PRESTAÇÕES DE CONTAS (EXCETO CONVÊNIOS)    AVALIAÇÃO DOS CONTROLES INTERNOS ADMINISTRATIVOS"/>
    <x v="1"/>
    <x v="0"/>
    <x v="2"/>
    <x v="2"/>
    <x v="3"/>
    <x v="0"/>
    <x v="0"/>
    <m/>
    <m/>
    <x v="0"/>
    <x v="0"/>
    <s v="NENHUMA"/>
    <s v="ATENDIMENTO A ÓRGÃOS DE CONTROLE (CÂMARA, TCE, MPSC, TCU, CGU, MPF ETC.)    REMESSA DE INFORMAÇÕES VIA SISTEMA e-SFINGE    NOTIFICAÇÕES DE FALHAS OU IRREGULARIDADES, PARA CORREÇÃO E/OU PROVIDÊNCIAS    PARECER SOBRE ATOS DE PESSOAL"/>
    <s v="SIM, É FEITO RELATÓRIO BIMESTRAL"/>
    <m/>
    <m/>
    <m/>
    <n v="83745203968"/>
  </r>
  <r>
    <s v="administracao@bomjesusdooeste.sc.gov.br"/>
    <x v="7"/>
    <s v="JANDREI LUIZ BRUTSCHER"/>
    <n v="6425634979"/>
    <s v="controladoria@bomjesusdooeste.sc.gov.br"/>
    <m/>
    <s v="(49)33630200"/>
    <x v="1"/>
    <x v="0"/>
    <s v="DECRETO 4126/2014"/>
    <m/>
    <m/>
    <s v="ESPECIALIZAÇÃO OU PÓS-GRADUAÇÃO"/>
    <x v="1"/>
    <x v="4"/>
    <m/>
    <x v="3"/>
    <x v="1"/>
    <s v="LEI MUNICIPAL 500/2005"/>
    <s v="500/2005"/>
    <m/>
    <x v="2"/>
    <x v="0"/>
    <x v="0"/>
    <x v="0"/>
    <m/>
    <x v="0"/>
    <x v="0"/>
    <x v="0"/>
    <x v="0"/>
    <x v="0"/>
    <x v="0"/>
    <s v="LEI"/>
    <x v="0"/>
    <s v="NÃO FORMALIZA PLANEJAMENTO"/>
    <s v="NENHUMA ÁREA PLANEJADA"/>
    <m/>
    <m/>
    <m/>
    <m/>
    <m/>
    <m/>
    <m/>
    <s v="NENHUMA ATÉ O MOMENTO"/>
    <x v="1"/>
    <x v="4"/>
    <x v="2"/>
    <x v="3"/>
    <x v="0"/>
    <x v="0"/>
    <x v="0"/>
    <m/>
    <m/>
    <x v="0"/>
    <x v="0"/>
    <s v="ELABORAÇÃO DA PRESTAÇÃO DE CONTAS ANUAL DO PREFEITO, PARA ENVIO AO CONTROLE EXTERNO"/>
    <s v="PARECER SOBRE ATOS DE PESSOAL    [OUTROS:] PARECER LICITAÇÕES    RELATÓRIOS DE GESTÃO FISCAL E/OU RESUMIDO DE EXECUÇÃO ORÇAMENTÁRIA    REMESSA DE INFORMAÇÕES VIA SISTEMA e-SFINGE    RECOMENDAÇÕES EMITIDAS PARA MELHORIAS E/OU FORTALECIMENTO DA GESTÃO"/>
    <s v="[OUTRAS ] GERADO RELATÓRIO BIMESTRAL EXIGIDO PELO TCE"/>
    <m/>
    <m/>
    <m/>
    <n v="6425634979"/>
  </r>
  <r>
    <s v="administracao@campobelodosul.sc.gov.br"/>
    <x v="8"/>
    <s v="FATIMA SOLDATELLI"/>
    <n v="29283701020"/>
    <s v="fatisoldatelli@hotmail.com"/>
    <m/>
    <n v="4932491133"/>
    <x v="0"/>
    <x v="1"/>
    <s v="02/01/2013; 05/2013"/>
    <m/>
    <m/>
    <s v="SUPERIOR COMPLETO"/>
    <x v="0"/>
    <x v="1"/>
    <m/>
    <x v="3"/>
    <x v="1"/>
    <s v=" decreto."/>
    <s v="071/14"/>
    <m/>
    <x v="1"/>
    <x v="0"/>
    <x v="1"/>
    <x v="2"/>
    <m/>
    <x v="0"/>
    <x v="3"/>
    <x v="1"/>
    <x v="2"/>
    <x v="2"/>
    <x v="0"/>
    <s v="Lei "/>
    <x v="1"/>
    <s v="SIM, BIMESTRALMENTE"/>
    <s v="ÁREA FINANCEIRA E DE PRESTAÇÕES DE CONTAS (EXCETO CONVÊNIOS)    AVALIAÇÃO DOS CONTROLES INTERNOS ADMINISTRATIVOS    ÁREA DE PATRIMÔNIO"/>
    <m/>
    <m/>
    <m/>
    <m/>
    <m/>
    <m/>
    <m/>
    <s v="CONVÊNIOS E SUAS PRESTAÇÕES DE CONTAS    ÁREAS OU PROGRAMAS FINALÍSTICOS (SAÚDE, EDUCAÇÃO, MERENDA ETC.)"/>
    <x v="1"/>
    <x v="0"/>
    <x v="4"/>
    <x v="1"/>
    <x v="1"/>
    <x v="3"/>
    <x v="3"/>
    <m/>
    <m/>
    <x v="2"/>
    <x v="2"/>
    <s v="ELABORAÇÃO DA PRESTAÇÃO DE CONTAS ANUAL DO PREFEITO, PARA ENVIO AO CONTROLE EXTERNO    REVISÃO DE REGISTROS CONTÁBEIS DIÁRIOS"/>
    <s v="PARECER SOBRE ATOS DE PESSOAL    NOTIFICAÇÕES DE FALHAS OU IRREGULARIDADES, PARA CORREÇÃO E/OU PROVIDÊNCIAS    RECOMENDAÇÕES EMITIDAS PARA MELHORIAS E/OU FORTALECIMENTO DA GESTÃO    ATENDIMENTO A ÓRGÃOS DE CONTROLE (CÂMARA, TCE, MPSC, TCU, CGU, MPF ETC.)"/>
    <s v="SIM, É FEITO RELATÓRIO BIMESTRAL"/>
    <m/>
    <m/>
    <m/>
    <n v="29283701020"/>
  </r>
  <r>
    <s v="administracao@ervalvelho.sc.gov.br"/>
    <x v="9"/>
    <s v="PEDRO OSMAR PRATTO"/>
    <n v="14170353900"/>
    <s v="juridico@ervalvelho.sv.gov.br"/>
    <m/>
    <s v="49 35421222"/>
    <x v="0"/>
    <x v="1"/>
    <s v="01/2013 portaria 2707/2013"/>
    <m/>
    <m/>
    <s v="SUPERIOR COMPLETO"/>
    <x v="0"/>
    <x v="1"/>
    <m/>
    <x v="0"/>
    <x v="1"/>
    <s v="Lei Complementar 0010/2003"/>
    <s v="0010/2003 - 11.12.2003"/>
    <m/>
    <x v="1"/>
    <x v="0"/>
    <x v="0"/>
    <x v="0"/>
    <m/>
    <x v="0"/>
    <x v="0"/>
    <x v="0"/>
    <x v="0"/>
    <x v="0"/>
    <x v="0"/>
    <s v="Decreto 1751"/>
    <x v="0"/>
    <s v="SIM, BIMESTRALMENTE"/>
    <s v="ÁREA DE PATRIMÔNIO    OBRAS PÚBLICAS    AVALIAÇÃO DOS CONTROLES INTERNOS ADMINISTRATIVOS    CONVÊNIOS E SUAS PRESTAÇÕES DE CONTAS    ÁREA FINANCEIRA E DE PRESTAÇÕES DE CONTAS (EXCETO CONVÊNIOS)    ÁREAS OU PROGRAMAS FINALÍSTICOS (SAÚDE, EDUCAÇÃO, MERENDA "/>
    <m/>
    <m/>
    <m/>
    <m/>
    <m/>
    <m/>
    <m/>
    <s v="NENHUMA ATÉ O MOMENTO"/>
    <x v="1"/>
    <x v="0"/>
    <x v="1"/>
    <x v="4"/>
    <x v="0"/>
    <x v="0"/>
    <x v="4"/>
    <m/>
    <m/>
    <x v="0"/>
    <x v="0"/>
    <s v="FISCALIZAÇÃO DE CONTRATOS    MONITORAMENTO E CONSOLIDAÇÃO DE INFORMAÇÕES SOBRE A LAI NO EXECUTIVO MUNICIPAL (ART. 41-III DA LEI 12.527/2011)    ELABORAÇÃO DA PRESTAÇÃO DE CONTAS ANUAL DO PREFEITO, PARA ENVIO AO CONTROLE EXTERNO"/>
    <s v="RELATÓRIOS DE GESTÃO FISCAL E/OU RESUMIDO DE EXECUÇÃO ORÇAMENTÁRIA    REMESSA DE INFORMAÇÕES VIA SISTEMA e-SFINGE    PARECER SOBRE ATOS DE PESSOAL    RECOMENDAÇÕES EMITIDAS PARA MELHORIAS E/OU FORTALECIMENTO DA GESTÃO"/>
    <s v="SIM, É FEITO RELATÓRIO BIMESTRAL"/>
    <m/>
    <m/>
    <m/>
    <n v="14170353900"/>
  </r>
  <r>
    <s v="administracao@ipumirim.sc.gov.br"/>
    <x v="10"/>
    <s v="CLAUDINEI SGANZERLA"/>
    <n v="98646575934"/>
    <s v="claudineisganzerla@gmail.com"/>
    <m/>
    <s v="(49) 3438-3415"/>
    <x v="1"/>
    <x v="0"/>
    <s v="Portaria 3293/2003"/>
    <m/>
    <m/>
    <s v="ESPECIALIZAÇÃO OU PÓS-GRADUAÇÃO"/>
    <x v="1"/>
    <x v="5"/>
    <m/>
    <x v="0"/>
    <x v="1"/>
    <s v="Lei"/>
    <s v="1259/2003"/>
    <m/>
    <x v="2"/>
    <x v="0"/>
    <x v="1"/>
    <x v="2"/>
    <m/>
    <x v="0"/>
    <x v="0"/>
    <x v="0"/>
    <x v="0"/>
    <x v="0"/>
    <x v="0"/>
    <s v="LEI"/>
    <x v="0"/>
    <s v="SIM, BIMESTRALMENTE"/>
    <s v="ÁREA DE PATRIMÔNIO    ÁREA FINANCEIRA E DE PRESTAÇÕES DE CONTAS (EXCETO CONVÊNIOS)    ÁREA DE RECURSOS HUMANOS    [Outras:] Revisão Contábil     CONVÊNIOS E SUAS PRESTAÇÕES DE CONTAS"/>
    <m/>
    <m/>
    <m/>
    <m/>
    <m/>
    <m/>
    <m/>
    <s v="NENHUMA ATÉ O MOMENTO"/>
    <x v="4"/>
    <x v="1"/>
    <x v="2"/>
    <x v="2"/>
    <x v="0"/>
    <x v="0"/>
    <x v="1"/>
    <m/>
    <m/>
    <x v="0"/>
    <x v="0"/>
    <s v="[OUTRAS: ] Geração e conferência informações e-sfinge    REVISÃO DE REGISTROS CONTÁBEIS DIÁRIOS    ELABORAÇÃO DA PRESTAÇÃO DE CONTAS ANUAL DO PREFEITO, PARA ENVIO AO CONTROLE EXTERNO"/>
    <s v="PARECER EM PROCESSOS DE PRESTAÇÃO DE CONTAS    REMESSA DE INFORMAÇÕES VIA SISTEMA e-SFINGE    PARECER SOBRE ATOS DE PESSOAL    RELATÓRIOS DE GESTÃO FISCAL E/OU RESUMIDO DE EXECUÇÃO ORÇAMENTÁRIA"/>
    <s v="A UCI NÃO FORMALIZA RELATÓRIO PERIÓDICO DE ATIVIDADES"/>
    <m/>
    <m/>
    <m/>
    <n v="98646575934"/>
  </r>
  <r>
    <s v="administracao@lindoiadosul.sc.gov.br"/>
    <x v="11"/>
    <s v="ÉDEM LUIZ TUMELERO"/>
    <n v="73240834987"/>
    <s v="controladoria@lindoiadosul.sc.gov.br"/>
    <m/>
    <s v="49 34461177"/>
    <x v="2"/>
    <x v="0"/>
    <s v="Portaria nº 310/2010"/>
    <m/>
    <m/>
    <s v="ESPECIALIZAÇÃO OU PÓS-GRADUAÇÃO"/>
    <x v="0"/>
    <x v="5"/>
    <m/>
    <x v="3"/>
    <x v="1"/>
    <s v="Lei nº 481/2003"/>
    <s v="  481/23/05/2003"/>
    <m/>
    <x v="2"/>
    <x v="0"/>
    <x v="1"/>
    <x v="0"/>
    <m/>
    <x v="0"/>
    <x v="0"/>
    <x v="2"/>
    <x v="3"/>
    <x v="0"/>
    <x v="0"/>
    <s v="Decreto"/>
    <x v="3"/>
    <s v="SIM, ANUALMENTE"/>
    <s v="ENTIDADES PRIVADAS QUE RECEBEM RECURSOS PÚBLICOS"/>
    <m/>
    <m/>
    <m/>
    <m/>
    <m/>
    <m/>
    <m/>
    <s v="[OUTRAS: ] Setor de Tributação"/>
    <x v="0"/>
    <x v="4"/>
    <x v="4"/>
    <x v="1"/>
    <x v="3"/>
    <x v="1"/>
    <x v="5"/>
    <m/>
    <m/>
    <x v="0"/>
    <x v="0"/>
    <s v="ELABORAÇÃO DA PRESTAÇÃO DE CONTAS ANUAL DO PREFEITO, PARA ENVIO AO CONTROLE EXTERNO    TREINAMENTO DE AGENTES PÚBLICOS SOBRE TRANSPARÊNCIA (ART. 41-II DA LEI 12.527/2011)    MONITORAMENTO E CONSOLIDAÇÃO DE INFORMAÇÕES SOBRE A LAI NO EXECUTIVO MUNICIPAL (A"/>
    <s v="NOTIFICAÇÕES DE FALHAS OU IRREGULARIDADES, PARA CORREÇÃO E/OU PROVIDÊNCIAS    ATENDIMENTO A ÓRGÃOS DE CONTROLE (CÂMARA, TCE, MPSC, TCU, CGU, MPF ETC.)    PARECER EM PROCESSOS DE PRESTAÇÃO DE CONTAS    REMESSA DE INFORMAÇÕES VIA SISTEMA e-SFINGE"/>
    <s v="SIM, É FEITO RELATÓRIO BIMESTRAL"/>
    <m/>
    <m/>
    <m/>
    <n v="73240834987"/>
  </r>
  <r>
    <s v="administracao@paial.sc.gov.br"/>
    <x v="12"/>
    <s v="SILVANA FATIMA DECEZARE"/>
    <n v="4892045977"/>
    <s v="controleinterno@paial.sc.gov.br"/>
    <m/>
    <n v="4934510045"/>
    <x v="3"/>
    <x v="1"/>
    <s v="01/10/2013 portaria  174/2013"/>
    <m/>
    <m/>
    <s v="SUPERIOR INCOMPLETO"/>
    <x v="1"/>
    <x v="1"/>
    <m/>
    <x v="3"/>
    <x v="1"/>
    <s v="lei 214/2003"/>
    <s v="214 07/05/2003"/>
    <m/>
    <x v="2"/>
    <x v="0"/>
    <x v="0"/>
    <x v="0"/>
    <m/>
    <x v="0"/>
    <x v="0"/>
    <x v="0"/>
    <x v="0"/>
    <x v="0"/>
    <x v="1"/>
    <s v="NA"/>
    <x v="0"/>
    <s v="NÃO FORMALIZA PLANEJAMENTO"/>
    <s v="NENHUMA ÁREA PLANEJADA"/>
    <m/>
    <m/>
    <m/>
    <m/>
    <m/>
    <m/>
    <m/>
    <s v="NENHUMA ATÉ O MOMENTO"/>
    <x v="1"/>
    <x v="0"/>
    <x v="2"/>
    <x v="0"/>
    <x v="0"/>
    <x v="0"/>
    <x v="0"/>
    <m/>
    <m/>
    <x v="0"/>
    <x v="0"/>
    <s v="NENHUMA"/>
    <s v="PARECER SOBRE ATOS DE PESSOAL    REMESSA DE INFORMAÇÕES VIA SISTEMA e-SFINGE    RELATÓRIOS DE GESTÃO FISCAL E/OU RESUMIDO DE EXECUÇÃO ORÇAMENTÁRIA    ATENDIMENTO A ÓRGÃOS DE CONTROLE (CÂMARA, TCE, MPSC, TCU, CGU, MPF ETC.)"/>
    <s v="A UCI NÃO FORMALIZA RELATÓRIO PERIÓDICO DE ATIVIDADES"/>
    <m/>
    <m/>
    <m/>
    <n v="4892045977"/>
  </r>
  <r>
    <s v="administracao@petrolandia.com.br"/>
    <x v="13"/>
    <s v="FABIO TELLES"/>
    <n v="3347418905"/>
    <s v="fabio@petrolandia.sc.gov.br"/>
    <m/>
    <n v="4791283909"/>
    <x v="3"/>
    <x v="2"/>
    <s v="Portaria 146/2013"/>
    <m/>
    <m/>
    <s v="SUPERIOR COMPLETO"/>
    <x v="3"/>
    <x v="1"/>
    <m/>
    <x v="3"/>
    <x v="1"/>
    <s v="Lei Complementar 007/2003"/>
    <s v="007/2003"/>
    <m/>
    <x v="2"/>
    <x v="0"/>
    <x v="0"/>
    <x v="0"/>
    <m/>
    <x v="0"/>
    <x v="0"/>
    <x v="2"/>
    <x v="0"/>
    <x v="0"/>
    <x v="0"/>
    <s v="Lei 1567/2013"/>
    <x v="0"/>
    <s v="SIM, BIMESTRALMENTE"/>
    <s v="NENHUMA ÁREA PLANEJADA"/>
    <m/>
    <m/>
    <m/>
    <m/>
    <m/>
    <m/>
    <m/>
    <s v="NENHUMA ATÉ O MOMENTO"/>
    <x v="1"/>
    <x v="0"/>
    <x v="2"/>
    <x v="0"/>
    <x v="0"/>
    <x v="0"/>
    <x v="0"/>
    <m/>
    <m/>
    <x v="0"/>
    <x v="0"/>
    <s v="[OUTRAS: ] Tesouraria"/>
    <s v="REMESSA DE INFORMAÇÕES VIA SISTEMA e-SFINGE    PARECER EM PROCESSOS DE PRESTAÇÃO DE CONTAS    RELATÓRIOS DE GESTÃO FISCAL E/OU RESUMIDO DE EXECUÇÃO ORÇAMENTÁRIA    RECOMENDAÇÕES EMITIDAS PARA MELHORIAS E/OU FORTALECIMENTO DA GESTÃO"/>
    <s v="SIM, É FEITO RELATÓRIO BIMESTRAL"/>
    <m/>
    <m/>
    <m/>
    <n v="3347418905"/>
  </r>
  <r>
    <s v="administracao@uniaodooeste.sc.gov.br"/>
    <x v="14"/>
    <s v="SILVANA SIMONATO FURLANETTO"/>
    <n v="1578440998"/>
    <s v="silvana.furlanetto@hotmail.com"/>
    <m/>
    <s v="49 3348 1202"/>
    <x v="1"/>
    <x v="0"/>
    <s v="Decreto n.414/2010, de 03 de março de 2010"/>
    <m/>
    <m/>
    <s v="ESPECIALIZAÇÃO OU PÓS-GRADUAÇÃO"/>
    <x v="4"/>
    <x v="6"/>
    <m/>
    <x v="0"/>
    <x v="1"/>
    <s v="LEI COMPLEMENTAR MUNICIPAL "/>
    <s v="035/2005"/>
    <m/>
    <x v="2"/>
    <x v="0"/>
    <x v="1"/>
    <x v="1"/>
    <m/>
    <x v="0"/>
    <x v="0"/>
    <x v="0"/>
    <x v="2"/>
    <x v="0"/>
    <x v="0"/>
    <s v="LEI MUNICIPAL"/>
    <x v="0"/>
    <s v="NÃO FORMALIZA PLANEJAMENTO"/>
    <s v="NENHUMA ÁREA PLANEJADA"/>
    <m/>
    <m/>
    <m/>
    <m/>
    <m/>
    <m/>
    <m/>
    <s v="NENHUMA ATÉ O MOMENTO"/>
    <x v="0"/>
    <x v="0"/>
    <x v="2"/>
    <x v="1"/>
    <x v="0"/>
    <x v="0"/>
    <x v="0"/>
    <m/>
    <m/>
    <x v="0"/>
    <x v="0"/>
    <s v="[OUTRAS: ] PARTE ADMINISTRATIVA DA PREFEITURA"/>
    <s v="REMESSA DE INFORMAÇÕES VIA SISTEMA e-SFINGE    PARECER SOBRE ATOS DE PESSOAL    RECOMENDAÇÕES EMITIDAS PARA MELHORIAS E/OU FORTALECIMENTO DA GESTÃO    ATENDIMENTO A ÓRGÃOS DE CONTROLE (CÂMARA, TCE, MPSC, TCU, CGU, MPF ETC.)"/>
    <s v="[OUTRAS ] É ELABORADO O RELATORIO BIMESTRAL QUE É ENCAMINHADO AO TRIBUNAL DE CONTAS"/>
    <m/>
    <m/>
    <m/>
    <n v="1578440998"/>
  </r>
  <r>
    <s v="adridrm@hotmail.com"/>
    <x v="15"/>
    <s v="ADRIANA DIAS"/>
    <n v="3314772971"/>
    <s v="controle@maravilha.sc.gov.br"/>
    <m/>
    <s v="49 36640044"/>
    <x v="0"/>
    <x v="1"/>
    <s v="Portaria 1.291/2014"/>
    <m/>
    <m/>
    <s v="ESPECIALIZAÇÃO OU PÓS-GRADUAÇÃO"/>
    <x v="1"/>
    <x v="5"/>
    <m/>
    <x v="3"/>
    <x v="1"/>
    <s v="Lei Municipal nº 2.860/2003 e Decreto Municipal nº 142/2004."/>
    <s v="2.860/2003 e 142/2004"/>
    <m/>
    <x v="2"/>
    <x v="0"/>
    <x v="0"/>
    <x v="0"/>
    <m/>
    <x v="0"/>
    <x v="0"/>
    <x v="0"/>
    <x v="3"/>
    <x v="0"/>
    <x v="0"/>
    <s v="Decreto"/>
    <x v="3"/>
    <s v="NÃO FORMALIZA PLANEJAMENTO"/>
    <s v="NENHUMA ÁREA PLANEJADA"/>
    <m/>
    <m/>
    <m/>
    <m/>
    <m/>
    <m/>
    <m/>
    <s v="NENHUMA ATÉ O MOMENTO"/>
    <x v="1"/>
    <x v="5"/>
    <x v="2"/>
    <x v="1"/>
    <x v="3"/>
    <x v="0"/>
    <x v="0"/>
    <m/>
    <m/>
    <x v="0"/>
    <x v="3"/>
    <s v="[OUTRAS: ] Diversas Prestações de Contas "/>
    <s v="RECOMENDAÇÕES EMITIDAS PARA MELHORIAS E/OU FORTALECIMENTO DA GESTÃO    REMESSA DE INFORMAÇÕES VIA SISTEMA e-SFINGE    PARECER SOBRE ATOS DE PESSOAL    PARECER EM PROCESSOS DE PRESTAÇÃO DE CONTAS"/>
    <s v="SIM, É FEITO RELATÓRIO BIMESTRAL    [OUTRAS ] O mesmo enviado ao Tribunal de Contas"/>
    <m/>
    <m/>
    <m/>
    <n v="3314772971"/>
  </r>
  <r>
    <s v="agabinete@canelinha.sc.gov.br"/>
    <x v="16"/>
    <s v="IZABEL CRISTINA DA SILVA"/>
    <n v="4626356940"/>
    <s v="controleinterno@canelinha.sc.gov.br"/>
    <m/>
    <n v="4832644000"/>
    <x v="0"/>
    <x v="0"/>
    <s v="matrícula n. 1876"/>
    <m/>
    <m/>
    <s v="SUPERIOR COMPLETO"/>
    <x v="5"/>
    <x v="7"/>
    <m/>
    <x v="0"/>
    <x v="1"/>
    <s v="Lei"/>
    <s v="2627/2011"/>
    <m/>
    <x v="2"/>
    <x v="0"/>
    <x v="0"/>
    <x v="0"/>
    <m/>
    <x v="0"/>
    <x v="1"/>
    <x v="0"/>
    <x v="0"/>
    <x v="0"/>
    <x v="0"/>
    <s v="LEI"/>
    <x v="0"/>
    <s v="SIM, ANUALMENTE"/>
    <s v="[Outras:] Câmara Municipal de Vereadores    ÁREA DE PATRIMÔNIO"/>
    <m/>
    <m/>
    <m/>
    <m/>
    <m/>
    <m/>
    <m/>
    <s v="ÁREA DE RECURSOS HUMANOS"/>
    <x v="0"/>
    <x v="4"/>
    <x v="3"/>
    <x v="1"/>
    <x v="3"/>
    <x v="1"/>
    <x v="0"/>
    <m/>
    <m/>
    <x v="0"/>
    <x v="0"/>
    <s v="MONITORAMENTO E CONSOLIDAÇÃO DE INFORMAÇÕES SOBRE A LAI NO EXECUTIVO MUNICIPAL (ART. 41-III DA LEI 12.527/2011)    [OUTRAS: ] diversas outras    FISCALIZAÇÃO DE CONTRATOS    ELABORAÇÃO DA PRESTAÇÃO DE CONTAS ANUAL DO PREFEITO, PARA ENVIO AO CONTROLE EXTER"/>
    <s v="RELATÓRIOS DE GESTÃO FISCAL E/OU RESUMIDO DE EXECUÇÃO ORÇAMENTÁRIA    NOTIFICAÇÕES DE FALHAS OU IRREGULARIDADES, PARA CORREÇÃO E/OU PROVIDÊNCIAS    PARECER EM PROCESSOS DE PRESTAÇÃO DE CONTAS    REMESSA DE INFORMAÇÕES VIA SISTEMA e-SFINGE    PARECER SOBRE"/>
    <s v="SIM, É FEITO RELATÓRIO BIMESTRAL"/>
    <m/>
    <m/>
    <m/>
    <n v="4626356940"/>
  </r>
  <r>
    <s v="alandesouza400@gmail.com"/>
    <x v="17"/>
    <s v="ALAN ROBSON DE SOUZA"/>
    <n v="8135544979"/>
    <s v="controleinterno@angelina.sc.gov.br"/>
    <m/>
    <s v="48 3274 1183"/>
    <x v="0"/>
    <x v="1"/>
    <s v="Portaria 020/2013"/>
    <m/>
    <m/>
    <s v="SUPERIOR INCOMPLETO"/>
    <x v="0"/>
    <x v="1"/>
    <m/>
    <x v="4"/>
    <x v="1"/>
    <s v="Lei 919/2004"/>
    <s v="Lei 919/2004 Data 20/01/2004"/>
    <m/>
    <x v="1"/>
    <x v="0"/>
    <x v="0"/>
    <x v="0"/>
    <m/>
    <x v="0"/>
    <x v="0"/>
    <x v="0"/>
    <x v="2"/>
    <x v="0"/>
    <x v="0"/>
    <s v="Decreto 10/2013 Data: 13/03/2013"/>
    <x v="0"/>
    <s v="NÃO FORMALIZA PLANEJAMENTO"/>
    <s v="NENHUMA ÁREA PLANEJADA"/>
    <m/>
    <m/>
    <m/>
    <m/>
    <m/>
    <m/>
    <m/>
    <s v="NENHUMA ATÉ O MOMENTO"/>
    <x v="1"/>
    <x v="0"/>
    <x v="2"/>
    <x v="2"/>
    <x v="1"/>
    <x v="0"/>
    <x v="0"/>
    <m/>
    <m/>
    <x v="1"/>
    <x v="4"/>
    <s v="ELABORAÇÃO DA PRESTAÇÃO DE CONTAS ANUAL DO PREFEITO, PARA ENVIO AO CONTROLE EXTERNO    [OUTRAS: ] Acompanhamento Sistema de Frotas Municipal    MONITORAMENTO E CONSOLIDAÇÃO DE INFORMAÇÕES SOBRE A LAI NO EXECUTIVO MUNICIPAL (ART. 41-III DA LEI 12.527/2011)"/>
    <s v="ATENDIMENTO A ÓRGÃOS DE CONTROLE (CÂMARA, TCE, MPSC, TCU, CGU, MPF ETC.)    REMESSA DE INFORMAÇÕES VIA SISTEMA e-SFINGE    PARECER EM PROCESSOS DE PRESTAÇÃO DE CONTAS    NOTIFICAÇÕES DE FALHAS OU IRREGULARIDADES, PARA CORREÇÃO E/OU PROVIDÊNCIAS    RECOMEN"/>
    <s v="SIM, É FEITO RELATÓRIO BIMESTRAL"/>
    <m/>
    <m/>
    <m/>
    <n v="8135544979"/>
  </r>
  <r>
    <s v="alaorsjunior@ig.com.br"/>
    <x v="18"/>
    <s v="ALAOR SILVA JUNIOR"/>
    <n v="79185002968"/>
    <s v="alaorsjunior@ig.com.br"/>
    <m/>
    <n v="4791023213"/>
    <x v="1"/>
    <x v="0"/>
    <s v="Portaria n. 263 de 01/07/2004"/>
    <m/>
    <m/>
    <s v="ESPECIALIZAÇÃO OU PÓS-GRADUAÇÃO"/>
    <x v="1"/>
    <x v="5"/>
    <m/>
    <x v="0"/>
    <x v="1"/>
    <s v="Lei Municipal n. 513/2004, Decreto n. 764/2008"/>
    <s v="Decreto n. 764/2008"/>
    <m/>
    <x v="2"/>
    <x v="1"/>
    <x v="1"/>
    <x v="2"/>
    <m/>
    <x v="1"/>
    <x v="0"/>
    <x v="0"/>
    <x v="0"/>
    <x v="0"/>
    <x v="0"/>
    <s v="Decreto n. 1254 de 22/05/2015"/>
    <x v="0"/>
    <s v="SIM, ANUALMENTE"/>
    <s v="ÁREA DE PATRIMÔNIO    ENTIDADES PRIVADAS QUE RECEBEM RECURSOS PÚBLICOS    [Outras:] aposentadorias, pensões, contabilidade (implantação do PCASP)    CONVÊNIOS E SUAS PRESTAÇÕES DE CONTAS"/>
    <m/>
    <m/>
    <m/>
    <m/>
    <m/>
    <m/>
    <m/>
    <s v="[OUTRAS: ] Almoxarifado"/>
    <x v="5"/>
    <x v="6"/>
    <x v="1"/>
    <x v="4"/>
    <x v="1"/>
    <x v="0"/>
    <x v="4"/>
    <m/>
    <m/>
    <x v="0"/>
    <x v="0"/>
    <s v="[OUTRAS: ] ppa, ldo, loa    TREINAMENTO DE AGENTES PÚBLICOS SOBRE TRANSPARÊNCIA (ART. 41-II DA LEI 12.527/2011)    ELABORAÇÃO DA PRESTAÇÃO DE CONTAS ANUAL DO PREFEITO, PARA ENVIO AO CONTROLE EXTERNO"/>
    <s v="PARECER SOBRE ATOS DE PESSOAL    PARECER EM PROCESSOS DE PRESTAÇÃO DE CONTAS    RECOMENDAÇÕES EMITIDAS PARA MELHORIAS E/OU FORTALECIMENTO DA GESTÃO    REMESSA DE INFORMAÇÕES VIA SISTEMA e-SFINGE"/>
    <s v="SIM, É FEITO RELATÓRIO BIMESTRAL"/>
    <m/>
    <m/>
    <m/>
    <n v="79185002968"/>
  </r>
  <r>
    <s v="albano.contabilidade@hotmail.com"/>
    <x v="19"/>
    <s v="ODAIR JOSE ALBANO DE SOUZA"/>
    <n v="2282702949"/>
    <s v="albano.contabilidade@hotmail.com"/>
    <m/>
    <s v="49-32380040"/>
    <x v="0"/>
    <x v="2"/>
    <s v="774/2013"/>
    <m/>
    <m/>
    <s v="ESPECIALIZAÇÃO OU PÓS-GRADUAÇÃO"/>
    <x v="1"/>
    <x v="5"/>
    <m/>
    <x v="0"/>
    <x v="1"/>
    <s v="774/2013"/>
    <d v="2013-01-04T00:00:00"/>
    <m/>
    <x v="2"/>
    <x v="0"/>
    <x v="0"/>
    <x v="0"/>
    <m/>
    <x v="0"/>
    <x v="0"/>
    <x v="0"/>
    <x v="0"/>
    <x v="0"/>
    <x v="0"/>
    <s v="LEI"/>
    <x v="0"/>
    <s v="SIM, ANUALMENTE"/>
    <s v="ÁREA DE PATRIMÔNIO    PROCESSOS LICITATÓRIOS DE COMPRAS E SERVIÇOS    EXECUÇÃO E FISCALIZAÇÃO DE CONTRATOS PÚBLICOS    AVALIAÇÃO DOS CONTROLES INTERNOS ADMINISTRATIVOS"/>
    <m/>
    <m/>
    <m/>
    <m/>
    <m/>
    <m/>
    <m/>
    <s v="ENTIDADES PRIVADAS QUE RECEBEM RECURSOS PÚBLICOS    OBRAS PÚBLICAS    ÁREA DE RECURSOS HUMANOS    CONVÊNIOS E SUAS PRESTAÇÕES DE CONTAS    ÁREA FINANCEIRA E DE PRESTAÇÕES DE CONTAS (EXCETO CONVÊNIOS)"/>
    <x v="4"/>
    <x v="5"/>
    <x v="3"/>
    <x v="0"/>
    <x v="1"/>
    <x v="0"/>
    <x v="0"/>
    <m/>
    <m/>
    <x v="0"/>
    <x v="0"/>
    <s v="REVISÃO DE REGISTROS CONTÁBEIS DIÁRIOS"/>
    <s v="NOTIFICAÇÕES DE FALHAS OU IRREGULARIDADES, PARA CORREÇÃO E/OU PROVIDÊNCIAS    RECOMENDAÇÕES EMITIDAS PARA MELHORIAS E/OU FORTALECIMENTO DA GESTÃO    RELATÓRIOS DE AUDITORIA    REMESSA DE INFORMAÇÕES VIA SISTEMA e-SFINGE    ATENDIMENTO A ÓRGÃOS DE CONTROLE"/>
    <s v="SIM, É FEITO RELATÓRIO BIMESTRAL"/>
    <m/>
    <m/>
    <m/>
    <n v="2282702948"/>
  </r>
  <r>
    <s v="alceonemuller@hotmail.com"/>
    <x v="20"/>
    <s v="ALCEONE JOSÉ MULLER - AUDITOR INTERNO"/>
    <n v="49475622934"/>
    <s v="auditoria@concordia.sc.gov.br"/>
    <m/>
    <s v="49 3441-2253"/>
    <x v="2"/>
    <x v="1"/>
    <s v="Decreto nº 14/2013"/>
    <m/>
    <m/>
    <s v="ESPECIALIZAÇÃO OU PÓS-GRADUAÇÃO"/>
    <x v="1"/>
    <x v="5"/>
    <m/>
    <x v="0"/>
    <x v="1"/>
    <s v="Lei Complementar"/>
    <s v="199/2001"/>
    <m/>
    <x v="2"/>
    <x v="2"/>
    <x v="1"/>
    <x v="1"/>
    <m/>
    <x v="1"/>
    <x v="2"/>
    <x v="3"/>
    <x v="3"/>
    <x v="0"/>
    <x v="0"/>
    <s v="Decreto"/>
    <x v="1"/>
    <s v="NÃO FORMALIZA PLANEJAMENTO"/>
    <s v="NENHUMA ÁREA PLANEJADA"/>
    <m/>
    <m/>
    <m/>
    <m/>
    <m/>
    <m/>
    <m/>
    <s v="OBRAS PÚBLICAS    ENTIDADES PRIVADAS QUE RECEBEM RECURSOS PÚBLICOS    CONVÊNIOS E SUAS PRESTAÇÕES DE CONTAS    AVALIAÇÃO DOS CONTROLES INTERNOS ADMINISTRATIVOS    PROCESSOS LICITATÓRIOS DE COMPRAS E SERVIÇOS"/>
    <x v="4"/>
    <x v="5"/>
    <x v="5"/>
    <x v="4"/>
    <x v="0"/>
    <x v="4"/>
    <x v="5"/>
    <m/>
    <m/>
    <x v="3"/>
    <x v="0"/>
    <s v="[OUTRAS: ] Interpretação da legislação e emissão de pareceres diversos    ELABORAÇÃO DA PRESTAÇÃO DE CONTAS ANUAL DO PREFEITO, PARA ENVIO AO CONTROLE EXTERNO"/>
    <s v="RECOMENDAÇÕES EMITIDAS PARA MELHORIAS E/OU FORTALECIMENTO DA GESTÃO    RELATÓRIOS DE AUDITORIA    PARECER EM PROCESSOS DE PRESTAÇÃO DE CONTAS    PARECER SOBRE ATOS DE PESSOAL"/>
    <s v="SIM, É FEITO RELATÓRIO BIMESTRAL"/>
    <m/>
    <m/>
    <m/>
    <n v="49475622934"/>
  </r>
  <r>
    <s v="alfredowagner.sc@gmail.com"/>
    <x v="21"/>
    <s v="EDUARDA HEIDERSCHEIDT"/>
    <n v="7491179908"/>
    <s v="eduarda006@hotmail.com"/>
    <m/>
    <s v="(48) 9940-5695"/>
    <x v="0"/>
    <x v="1"/>
    <s v="Decreto 3903/2014"/>
    <m/>
    <m/>
    <s v="SUPERIOR COMPLETO"/>
    <x v="1"/>
    <x v="1"/>
    <m/>
    <x v="4"/>
    <x v="1"/>
    <s v="Decreto"/>
    <n v="0"/>
    <m/>
    <x v="2"/>
    <x v="0"/>
    <x v="0"/>
    <x v="0"/>
    <m/>
    <x v="2"/>
    <x v="1"/>
    <x v="0"/>
    <x v="0"/>
    <x v="0"/>
    <x v="0"/>
    <s v="Decreto"/>
    <x v="0"/>
    <s v="SIM, BIMESTRALMENTE"/>
    <s v="AVALIAÇÃO DOS CONTROLES INTERNOS ADMINISTRATIVOS    ENTIDADES PRIVADAS QUE RECEBEM RECURSOS PÚBLICOS    CONVÊNIOS E SUAS PRESTAÇÕES DE CONTAS    PROCESSOS LICITATÓRIOS DE COMPRAS E SERVIÇOS    ÁREAS OU PROGRAMAS FINALÍSTICOS (SAÚDE, EDUCAÇÃO, MERENDA ETC."/>
    <m/>
    <m/>
    <m/>
    <m/>
    <m/>
    <m/>
    <m/>
    <s v="OBRAS PÚBLICAS    ÁREA DE PATRIMÔNIO"/>
    <x v="0"/>
    <x v="3"/>
    <x v="0"/>
    <x v="4"/>
    <x v="3"/>
    <x v="0"/>
    <x v="0"/>
    <m/>
    <m/>
    <x v="3"/>
    <x v="0"/>
    <s v="ELABORAÇÃO DA PRESTAÇÃO DE CONTAS ANUAL DO PREFEITO, PARA ENVIO AO CONTROLE EXTERNO    [OUTRAS: ] Fiscalização dos Convênios via SICONV (federal) e SIGEF (estadual).    TREINAMENTO DE AGENTES PÚBLICOS SOBRE TRANSPARÊNCIA (ART. 41-II DA LEI 12.527/2011)   "/>
    <s v="PARECER SOBRE ATOS DE PESSOAL    PARECER EM PROCESSOS DE PRESTAÇÃO DE CONTAS    NOTIFICAÇÕES DE FALHAS OU IRREGULARIDADES, PARA CORREÇÃO E/OU PROVIDÊNCIAS    REMESSA DE INFORMAÇÕES VIA SISTEMA e-SFINGE"/>
    <s v="SIM, É FEITO RELATÓRIO BIMESTRAL"/>
    <m/>
    <m/>
    <m/>
    <n v="7491179908"/>
  </r>
  <r>
    <s v="alinez@guabiruba.sc.gov.br"/>
    <x v="22"/>
    <s v="ALINE ZEM"/>
    <n v="5284286910"/>
    <s v="alinez@guabiruba.sc.gov.br"/>
    <m/>
    <s v="47 3354-0141"/>
    <x v="1"/>
    <x v="1"/>
    <s v="Portaria 018/2013"/>
    <m/>
    <m/>
    <s v="SUPERIOR COMPLETO"/>
    <x v="0"/>
    <x v="1"/>
    <m/>
    <x v="4"/>
    <x v="1"/>
    <s v="Lei"/>
    <s v="861/2003"/>
    <m/>
    <x v="2"/>
    <x v="0"/>
    <x v="0"/>
    <x v="0"/>
    <m/>
    <x v="0"/>
    <x v="2"/>
    <x v="0"/>
    <x v="0"/>
    <x v="3"/>
    <x v="0"/>
    <s v="Decreto"/>
    <x v="0"/>
    <s v="SIM, ANUALMENTE"/>
    <s v="OBRAS PÚBLICAS    ÁREA FINANCEIRA E DE PRESTAÇÕES DE CONTAS (EXCETO CONVÊNIOS)    PROCESSOS LICITATÓRIOS DE COMPRAS E SERVIÇOS    ÁREA DE RECURSOS HUMANOS    ENTIDADES PRIVADAS QUE RECEBEM RECURSOS PÚBLICOS"/>
    <m/>
    <m/>
    <m/>
    <m/>
    <m/>
    <m/>
    <m/>
    <s v="NENHUMA ATÉ O MOMENTO"/>
    <x v="6"/>
    <x v="7"/>
    <x v="3"/>
    <x v="3"/>
    <x v="3"/>
    <x v="0"/>
    <x v="0"/>
    <m/>
    <m/>
    <x v="0"/>
    <x v="0"/>
    <s v="MONITORAMENTO E CONSOLIDAÇÃO DE INFORMAÇÕES SOBRE A LAI NO EXECUTIVO MUNICIPAL (ART. 41-III DA LEI 12.527/2011)    FISCALIZAÇÃO DE CONTRATOS    ELABORAÇÃO DA PRESTAÇÃO DE CONTAS ANUAL DO PREFEITO, PARA ENVIO AO CONTROLE EXTERNO"/>
    <s v="NOTIFICAÇÕES DE FALHAS OU IRREGULARIDADES, PARA CORREÇÃO E/OU PROVIDÊNCIAS    REMESSA DE INFORMAÇÕES VIA SISTEMA e-SFINGE    PARECER SOBRE ATOS DE PESSOAL    PARECER EM PROCESSOS DE PRESTAÇÃO DE CONTAS"/>
    <s v="A UCI NÃO FORMALIZA RELATÓRIO PERIÓDICO DE ATIVIDADES"/>
    <m/>
    <m/>
    <m/>
    <n v="5284286910"/>
  </r>
  <r>
    <s v="anacarlaprim@hotmail.com"/>
    <x v="23"/>
    <s v="ANA CARLA PRIM"/>
    <n v="4606114967"/>
    <s v="controleinterno@antoniocarlos.sc.gov.br"/>
    <m/>
    <s v="48 3272-8606"/>
    <x v="1"/>
    <x v="2"/>
    <s v="Portaria 017/2013"/>
    <m/>
    <m/>
    <s v="ESPECIALIZAÇÃO OU PÓS-GRADUAÇÃO"/>
    <x v="1"/>
    <x v="2"/>
    <m/>
    <x v="0"/>
    <x v="1"/>
    <s v="Decreto"/>
    <s v="118/2010"/>
    <m/>
    <x v="2"/>
    <x v="0"/>
    <x v="0"/>
    <x v="0"/>
    <m/>
    <x v="0"/>
    <x v="0"/>
    <x v="0"/>
    <x v="3"/>
    <x v="0"/>
    <x v="0"/>
    <s v="LEI"/>
    <x v="0"/>
    <s v="NÃO FORMALIZA PLANEJAMENTO"/>
    <s v="NENHUMA ÁREA PLANEJADA"/>
    <m/>
    <m/>
    <m/>
    <m/>
    <m/>
    <m/>
    <m/>
    <s v="NENHUMA ATÉ O MOMENTO"/>
    <x v="0"/>
    <x v="4"/>
    <x v="0"/>
    <x v="3"/>
    <x v="3"/>
    <x v="0"/>
    <x v="0"/>
    <m/>
    <m/>
    <x v="0"/>
    <x v="0"/>
    <s v="ELABORAÇÃO DA PRESTAÇÃO DE CONTAS ANUAL DO PREFEITO, PARA ENVIO AO CONTROLE EXTERNO    MONITORAMENTO E CONSOLIDAÇÃO DE INFORMAÇÕES SOBRE A LAI NO EXECUTIVO MUNICIPAL (ART. 41-III DA LEI 12.527/2011)    REVISÃO DE REGISTROS CONTÁBEIS DIÁRIOS"/>
    <s v="PARECER SOBRE ATOS DE PESSOAL    REMESSA DE INFORMAÇÕES VIA SISTEMA e-SFINGE    NOTIFICAÇÕES DE FALHAS OU IRREGULARIDADES, PARA CORREÇÃO E/OU PROVIDÊNCIAS    PARECER EM PROCESSOS DE PRESTAÇÃO DE CONTAS"/>
    <s v="SIM, É FEITO RELATÓRIO BIMESTRAL"/>
    <m/>
    <m/>
    <m/>
    <n v="4606114967"/>
  </r>
  <r>
    <s v="anapm@praiagrande.sc.gov.br"/>
    <x v="24"/>
    <s v="ALBERTO SANTOS SELAU"/>
    <n v="950960942"/>
    <s v="tesouraria@praiagrande.sc.gov.br"/>
    <m/>
    <s v="48 91726722"/>
    <x v="3"/>
    <x v="2"/>
    <s v="DECRETO N. 141/2014"/>
    <m/>
    <m/>
    <s v="SUPERIOR INCOMPLETO"/>
    <x v="6"/>
    <x v="1"/>
    <m/>
    <x v="0"/>
    <x v="0"/>
    <s v="LEI MUNICIPAL 1.166/2004"/>
    <s v="1.166/2004"/>
    <m/>
    <x v="0"/>
    <x v="0"/>
    <x v="0"/>
    <x v="0"/>
    <m/>
    <x v="1"/>
    <x v="0"/>
    <x v="0"/>
    <x v="0"/>
    <x v="0"/>
    <x v="0"/>
    <s v="Decreto"/>
    <x v="0"/>
    <s v="NÃO FORMALIZA PLANEJAMENTO"/>
    <s v="NENHUMA ÁREA PLANEJADA"/>
    <m/>
    <m/>
    <m/>
    <m/>
    <m/>
    <m/>
    <m/>
    <s v="NENHUMA ATÉ O MOMENTO"/>
    <x v="1"/>
    <x v="0"/>
    <x v="2"/>
    <x v="0"/>
    <x v="1"/>
    <x v="0"/>
    <x v="0"/>
    <m/>
    <m/>
    <x v="0"/>
    <x v="0"/>
    <s v="NENHUMA"/>
    <s v="ATENDIMENTO A ÓRGÃOS DE CONTROLE (CÂMARA, TCE, MPSC, TCU, CGU, MPF ETC.)    RELATÓRIOS DE GESTÃO FISCAL E/OU RESUMIDO DE EXECUÇÃO ORÇAMENTÁRIA    REMESSA DE INFORMAÇÕES VIA SISTEMA e-SFINGE    RECOMENDAÇÕES EMITIDAS PARA MELHORIAS E/OU FORTALECIMENTO DA G"/>
    <s v="SIM, É FEITO RELATÓRIO BIMESTRAL"/>
    <m/>
    <m/>
    <m/>
    <n v="950960942"/>
  </r>
  <r>
    <s v="andriusmaya@hotmail.com"/>
    <x v="25"/>
    <s v="ANDRIUS ANTONIO MAY"/>
    <n v="3259904921"/>
    <s v="controleinterno@coronelmartins.sc.gov.br"/>
    <m/>
    <s v="(49)34590011"/>
    <x v="0"/>
    <x v="1"/>
    <s v="07/01/2013;Decreto 015/2013"/>
    <m/>
    <m/>
    <s v="SUPERIOR INCOMPLETO"/>
    <x v="7"/>
    <x v="1"/>
    <m/>
    <x v="2"/>
    <x v="1"/>
    <s v="LEI COMPLEMENTAR "/>
    <s v="LEI COMPLEMENTAR Nº 013/2003 DE 16 DE DEZEMBRO DE 2003."/>
    <m/>
    <x v="0"/>
    <x v="0"/>
    <x v="0"/>
    <x v="0"/>
    <m/>
    <x v="0"/>
    <x v="0"/>
    <x v="0"/>
    <x v="0"/>
    <x v="0"/>
    <x v="0"/>
    <s v="Decreto"/>
    <x v="0"/>
    <s v="SIM, SEMESTRALMENTE"/>
    <s v="OBRAS PÚBLICAS    CONVÊNIOS E SUAS PRESTAÇÕES DE CONTAS    ÁREA DE PATRIMÔNIO"/>
    <m/>
    <m/>
    <m/>
    <m/>
    <m/>
    <m/>
    <m/>
    <s v="NENHUMA ATÉ O MOMENTO"/>
    <x v="1"/>
    <x v="0"/>
    <x v="2"/>
    <x v="0"/>
    <x v="2"/>
    <x v="0"/>
    <x v="0"/>
    <m/>
    <m/>
    <x v="0"/>
    <x v="0"/>
    <s v="[OUTRAS: ] PATRIMÔNIO     RECEBIMENTO DE COMPRAS    ELABORAÇÃO DE INVENTÁRIOS    FISCALIZAÇÃO DE CONTRATOS"/>
    <s v="RELATÓRIOS DE GESTÃO FISCAL E/OU RESUMIDO DE EXECUÇÃO ORÇAMENTÁRIA    REMESSA DE INFORMAÇÕES VIA SISTEMA e-SFINGE    NOTIFICAÇÕES DE FALHAS OU IRREGULARIDADES, PARA CORREÇÃO E/OU PROVIDÊNCIAS    PARECER SOBRE ATOS DE PESSOAL"/>
    <s v="SIM, É FEITO RELATÓRIO ANUAL"/>
    <m/>
    <m/>
    <m/>
    <n v="3259904921"/>
  </r>
  <r>
    <s v="areciolindner@hotmail.com"/>
    <x v="26"/>
    <s v="ARECIO GILMAR LINDNER"/>
    <n v="65778723920"/>
    <s v="areciolindner@hotmail.com"/>
    <m/>
    <s v="(47) 3364-2820"/>
    <x v="0"/>
    <x v="2"/>
    <s v="Portaria n. 186;. 177/2005 de 25/11/2005"/>
    <m/>
    <m/>
    <s v="ENSINO MÉDIO"/>
    <x v="7"/>
    <x v="1"/>
    <m/>
    <x v="0"/>
    <x v="1"/>
    <s v="Lei"/>
    <s v="LC n. 71/2003 de 23/12/2003"/>
    <m/>
    <x v="2"/>
    <x v="0"/>
    <x v="0"/>
    <x v="0"/>
    <m/>
    <x v="0"/>
    <x v="0"/>
    <x v="0"/>
    <x v="0"/>
    <x v="0"/>
    <x v="1"/>
    <s v="NA"/>
    <x v="0"/>
    <s v="SIM, ANUALMENTE"/>
    <s v="ÁREA DE RECURSOS HUMANOS    ÁREA DE PATRIMÔNIO    CONVÊNIOS E SUAS PRESTAÇÕES DE CONTAS    ÁREAS OU PROGRAMAS FINALÍSTICOS (SAÚDE, EDUCAÇÃO, MERENDA ETC.)    PROCESSOS LICITATÓRIOS DE COMPRAS E SERVIÇOS    EXECUÇÃO E FISCALIZAÇÃO DE CONTRATOS PÚBLICOS    "/>
    <m/>
    <m/>
    <m/>
    <m/>
    <m/>
    <m/>
    <m/>
    <s v="NENHUMA ATÉ O MOMENTO"/>
    <x v="7"/>
    <x v="8"/>
    <x v="0"/>
    <x v="3"/>
    <x v="1"/>
    <x v="0"/>
    <x v="0"/>
    <m/>
    <m/>
    <x v="0"/>
    <x v="0"/>
    <s v="NENHUMA"/>
    <s v="NOTIFICAÇÕES DE FALHAS OU IRREGULARIDADES, PARA CORREÇÃO E/OU PROVIDÊNCIAS    RELATÓRIOS DE AUDITORIA    PARECER SOBRE ATOS DE PESSOAL    PARECER EM PROCESSOS DE PRESTAÇÃO DE CONTAS"/>
    <s v="A UCI NÃO FORMALIZA RELATÓRIO PERIÓDICO DE ATIVIDADES"/>
    <m/>
    <m/>
    <m/>
    <n v="65778723920"/>
  </r>
  <r>
    <s v="assessoriagabinete@sideropolis.sc.gov.br"/>
    <x v="27"/>
    <s v="ROBERTO KESTERING"/>
    <n v="56024185987"/>
    <s v="sideratributos@gmail.com"/>
    <m/>
    <s v="48 34353188"/>
    <x v="1"/>
    <x v="2"/>
    <s v="9999/99"/>
    <m/>
    <m/>
    <s v="ENSINO MÉDIO"/>
    <x v="1"/>
    <x v="1"/>
    <m/>
    <x v="0"/>
    <x v="0"/>
    <s v="Lei 1497/2004"/>
    <s v="1497/2004"/>
    <m/>
    <x v="2"/>
    <x v="0"/>
    <x v="1"/>
    <x v="1"/>
    <m/>
    <x v="0"/>
    <x v="0"/>
    <x v="0"/>
    <x v="3"/>
    <x v="0"/>
    <x v="0"/>
    <s v="LEI"/>
    <x v="0"/>
    <s v="NÃO FORMALIZA PLANEJAMENTO"/>
    <s v="NENHUMA ÁREA PLANEJADA"/>
    <m/>
    <m/>
    <m/>
    <m/>
    <m/>
    <m/>
    <m/>
    <s v="NENHUMA ATÉ O MOMENTO"/>
    <x v="1"/>
    <x v="0"/>
    <x v="2"/>
    <x v="0"/>
    <x v="1"/>
    <x v="0"/>
    <x v="0"/>
    <m/>
    <m/>
    <x v="0"/>
    <x v="0"/>
    <s v="[OUTRAS: ] ATIVIDADES DIARIAS NO DEPTO. DE TRIBUTOS E CADASTRO IMOBILIARIO"/>
    <s v="RELATÓRIOS DE GESTÃO FISCAL E/OU RESUMIDO DE EXECUÇÃO ORÇAMENTÁRIA    REMESSA DE INFORMAÇÕES VIA SISTEMA e-SFINGE    PARECER SOBRE ATOS DE PESSOAL"/>
    <s v="A UCI NÃO FORMALIZA RELATÓRIO PERIÓDICO DE ATIVIDADES"/>
    <m/>
    <m/>
    <m/>
    <n v="56024185987"/>
  </r>
  <r>
    <s v="bruschi735@hotmail.com"/>
    <x v="28"/>
    <s v="VANDERLEI LUIZ BRUSCHI"/>
    <n v="69287317968"/>
    <s v="bruschi735@hotmail.com"/>
    <m/>
    <s v="49 3333 3100"/>
    <x v="1"/>
    <x v="0"/>
    <s v="Decreto 062/2008"/>
    <m/>
    <m/>
    <s v="SUPERIOR COMPLETO"/>
    <x v="1"/>
    <x v="1"/>
    <m/>
    <x v="0"/>
    <x v="1"/>
    <s v="Lei Complementar"/>
    <s v="034/2003 e 036/2003"/>
    <m/>
    <x v="2"/>
    <x v="0"/>
    <x v="0"/>
    <x v="0"/>
    <m/>
    <x v="0"/>
    <x v="0"/>
    <x v="0"/>
    <x v="0"/>
    <x v="0"/>
    <x v="0"/>
    <s v="LEI MUNICIPAL"/>
    <x v="0"/>
    <s v="SIM, ANUALMENTE"/>
    <s v="ÁREA FINANCEIRA E DE PRESTAÇÕES DE CONTAS (EXCETO CONVÊNIOS)    [Outras:] Prestações de Contas de Adiantamentos e Diárias. Acompanhamento das Metas de Arrecadação. Acompanhamento dos Gastos com Pessoal.    CONVÊNIOS E SUAS PRESTAÇÕES DE CONTAS    ÁREAS OU"/>
    <m/>
    <m/>
    <m/>
    <m/>
    <m/>
    <m/>
    <m/>
    <s v="ÁREA DE RECURSOS HUMANOS    ENTIDADES PRIVADAS QUE RECEBEM RECURSOS PÚBLICOS"/>
    <x v="4"/>
    <x v="1"/>
    <x v="0"/>
    <x v="4"/>
    <x v="2"/>
    <x v="0"/>
    <x v="0"/>
    <m/>
    <m/>
    <x v="0"/>
    <x v="0"/>
    <s v="ELABORAÇÃO DA PRESTAÇÃO DE CONTAS ANUAL DO PREFEITO, PARA ENVIO AO CONTROLE EXTERNO    FISCALIZAÇÃO DE CONTRATOS    REVISÃO DE REGISTROS CONTÁBEIS DIÁRIOS    [OUTRAS: ] Controle de Licenciamento dos Veículos Controle do Seguro dos Veículos"/>
    <s v="PARECER EM PROCESSOS DE PRESTAÇÃO DE CONTAS    PARECER SOBRE ATOS DE PESSOAL    [OUTROS:] Elaboração do Relatório de Controle Interno    REMESSA DE INFORMAÇÕES VIA SISTEMA e-SFINGE"/>
    <s v="SIM, É FEITO RELATÓRIO BIMESTRAL"/>
    <m/>
    <m/>
    <m/>
    <n v="69287317968"/>
  </r>
  <r>
    <s v="carlasjsul36@hotmail.com"/>
    <x v="29"/>
    <s v="CARLA PEREIRA"/>
    <s v="625.159.189-72"/>
    <s v="carlasjsul36@hotmail.com"/>
    <m/>
    <s v="048-35390113"/>
    <x v="1"/>
    <x v="2"/>
    <s v="34/2013"/>
    <m/>
    <m/>
    <s v="ESPECIALIZAÇÃO OU PÓS-GRADUAÇÃO"/>
    <x v="5"/>
    <x v="8"/>
    <m/>
    <x v="4"/>
    <x v="1"/>
    <s v="Lei Complementar 03, de 17/12/2003 e Lei Complementar n.04, de 02/02/2004."/>
    <s v="LC 03/2003 e LC 04/2004"/>
    <m/>
    <x v="2"/>
    <x v="0"/>
    <x v="0"/>
    <x v="2"/>
    <m/>
    <x v="0"/>
    <x v="0"/>
    <x v="0"/>
    <x v="0"/>
    <x v="0"/>
    <x v="0"/>
    <s v="LEI"/>
    <x v="0"/>
    <s v="NÃO FORMALIZA PLANEJAMENTO"/>
    <s v="EXECUÇÃO E FISCALIZAÇÃO DE CONTRATOS PÚBLICOS    CONVÊNIOS E SUAS PRESTAÇÕES DE CONTAS"/>
    <m/>
    <m/>
    <m/>
    <m/>
    <m/>
    <m/>
    <m/>
    <s v="PROCESSOS LICITATÓRIOS DE COMPRAS E SERVIÇOS    EXECUÇÃO E FISCALIZAÇÃO DE CONTRATOS PÚBLICOS"/>
    <x v="0"/>
    <x v="0"/>
    <x v="3"/>
    <x v="1"/>
    <x v="1"/>
    <x v="0"/>
    <x v="0"/>
    <m/>
    <m/>
    <x v="4"/>
    <x v="5"/>
    <s v="ELABORAÇÃO DA PRESTAÇÃO DE CONTAS ANUAL DO PREFEITO, PARA ENVIO AO CONTROLE EXTERNO    FISCALIZAÇÃO DE CONTRATOS    RECEBIMENTO DE COMPRAS    ASSESSORIA JURÍDICA"/>
    <s v="PARECER SOBRE ATOS DE PESSOAL    ATENDIMENTO A ÓRGÃOS DE CONTROLE (CÂMARA, TCE, MPSC, TCU, CGU, MPF ETC.)    RELATÓRIOS DE GESTÃO FISCAL E/OU RESUMIDO DE EXECUÇÃO ORÇAMENTÁRIA    REMESSA DE INFORMAÇÕES VIA SISTEMA e-SFINGE"/>
    <s v="A UCI NÃO FORMALIZA RELATÓRIO PERIÓDICO DE ATIVIDADES"/>
    <m/>
    <m/>
    <m/>
    <n v="62515918972"/>
  </r>
  <r>
    <s v="carloskraus@blumenau.sc.gov.br"/>
    <x v="30"/>
    <s v="CARLOS EDUARDO KRAUS"/>
    <n v="80057195900"/>
    <s v="carloskraus@blumenau.sc.gov.br"/>
    <m/>
    <s v="(47)3381-6923"/>
    <x v="1"/>
    <x v="0"/>
    <s v="Portaria 17883 de 06/06/2014"/>
    <m/>
    <m/>
    <s v="ESPECIALIZAÇÃO OU PÓS-GRADUAÇÃO"/>
    <x v="1"/>
    <x v="5"/>
    <m/>
    <x v="1"/>
    <x v="1"/>
    <s v="Lei Complementar nº 437 de 22/12/2003 alterada pela Lei Complementar nº 754 de 29/04/2010 e ambas regulamentadas pelo Decreto 9168 de 03/05/2010."/>
    <s v="9168/2010"/>
    <m/>
    <x v="1"/>
    <x v="3"/>
    <x v="0"/>
    <x v="0"/>
    <m/>
    <x v="3"/>
    <x v="1"/>
    <x v="2"/>
    <x v="1"/>
    <x v="2"/>
    <x v="0"/>
    <s v="DECRETO Nº 10.657 DE 24/06/2015"/>
    <x v="0"/>
    <s v="NÃO FORMALIZA PLANEJAMENTO"/>
    <s v="NENHUMA ÁREA PLANEJADA"/>
    <m/>
    <m/>
    <m/>
    <m/>
    <m/>
    <m/>
    <m/>
    <s v="NENHUMA ATÉ O MOMENTO"/>
    <x v="1"/>
    <x v="0"/>
    <x v="2"/>
    <x v="2"/>
    <x v="0"/>
    <x v="0"/>
    <x v="0"/>
    <m/>
    <m/>
    <x v="5"/>
    <x v="0"/>
    <s v="ELABORAÇÃO DA PRESTAÇÃO DE CONTAS ANUAL DO PREFEITO, PARA ENVIO AO CONTROLE EXTERNO    MONITORAMENTO E CONSOLIDAÇÃO DE INFORMAÇÕES SOBRE A LAI NO EXECUTIVO MUNICIPAL (ART. 41-III DA LEI 12.527/2011)"/>
    <s v="PARECER SOBRE ATOS DE PESSOAL    REMESSA DE INFORMAÇÕES VIA SISTEMA e-SFINGE    PARECER EM PROCESSOS DE PRESTAÇÃO DE CONTAS    RECOMENDAÇÕES EMITIDAS PARA MELHORIAS E/OU FORTALECIMENTO DA GESTÃO"/>
    <s v="SIM, É FEITO RELATÓRIO SEMESTRAL"/>
    <m/>
    <m/>
    <m/>
    <n v="80057195900"/>
  </r>
  <r>
    <s v="ceaneboing@hotmail.com"/>
    <x v="31"/>
    <s v="CEANE DE ALMEIDA COELHO BOING"/>
    <n v="1885193947"/>
    <s v="ceane@anitapolis.sc.gov.br"/>
    <m/>
    <s v="(48) 32560131"/>
    <x v="0"/>
    <x v="0"/>
    <s v="Portaria 069/2009"/>
    <m/>
    <m/>
    <s v="ESPECIALIZAÇÃO OU PÓS-GRADUAÇÃO"/>
    <x v="8"/>
    <x v="9"/>
    <m/>
    <x v="0"/>
    <x v="1"/>
    <s v="Lei"/>
    <s v="571/2003 - 23/12/2003"/>
    <m/>
    <x v="1"/>
    <x v="0"/>
    <x v="0"/>
    <x v="0"/>
    <m/>
    <x v="0"/>
    <x v="0"/>
    <x v="1"/>
    <x v="2"/>
    <x v="0"/>
    <x v="0"/>
    <s v="Decreto"/>
    <x v="0"/>
    <s v="NÃO FORMALIZA PLANEJAMENTO"/>
    <s v="NENHUMA ÁREA PLANEJADA"/>
    <m/>
    <m/>
    <m/>
    <m/>
    <m/>
    <m/>
    <m/>
    <s v="NENHUMA ATÉ O MOMENTO"/>
    <x v="1"/>
    <x v="0"/>
    <x v="2"/>
    <x v="4"/>
    <x v="1"/>
    <x v="1"/>
    <x v="0"/>
    <m/>
    <m/>
    <x v="0"/>
    <x v="0"/>
    <s v="[OUTRAS: ] apoio a projetos    TREINAMENTO DE AGENTES PÚBLICOS SOBRE TRANSPARÊNCIA (ART. 41-II DA LEI 12.527/2011)    MONITORAMENTO E CONSOLIDAÇÃO DE INFORMAÇÕES SOBRE A LAI NO EXECUTIVO MUNICIPAL (ART. 41-III DA LEI 12.527/2011)"/>
    <s v="RELATÓRIOS DE GESTÃO FISCAL E/OU RESUMIDO DE EXECUÇÃO ORÇAMENTÁRIA    REMESSA DE INFORMAÇÕES VIA SISTEMA e-SFINGE    PARECER SOBRE ATOS DE PESSOAL    NOTIFICAÇÕES DE FALHAS OU IRREGULARIDADES, PARA CORREÇÃO E/OU PROVIDÊNCIAS"/>
    <s v="SIM, É FEITO RELATÓRIO BIMESTRAL"/>
    <m/>
    <m/>
    <m/>
    <n v="188519394"/>
  </r>
  <r>
    <s v="cerezosantos2003@yahoo.com.br"/>
    <x v="32"/>
    <s v="SALVADOR SOUZA DOS SANTOS"/>
    <n v="42393787968"/>
    <s v="cerezosantos2003@yahoo.com.br"/>
    <m/>
    <s v="049-32218019-88254079"/>
    <x v="0"/>
    <x v="2"/>
    <s v="nº187/2013-01/03/2013"/>
    <m/>
    <m/>
    <s v="SUPERIOR COMPLETO"/>
    <x v="1"/>
    <x v="10"/>
    <m/>
    <x v="4"/>
    <x v="1"/>
    <s v="por portaria"/>
    <s v="187/2013"/>
    <m/>
    <x v="2"/>
    <x v="1"/>
    <x v="1"/>
    <x v="1"/>
    <m/>
    <x v="1"/>
    <x v="1"/>
    <x v="0"/>
    <x v="0"/>
    <x v="2"/>
    <x v="0"/>
    <s v="160/2013"/>
    <x v="0"/>
    <s v="SIM, SEMESTRALMENTE"/>
    <s v="AVALIAÇÃO DOS CONTROLES INTERNOS ADMINISTRATIVOS"/>
    <m/>
    <m/>
    <m/>
    <m/>
    <m/>
    <m/>
    <m/>
    <s v="ÁREA FINANCEIRA E DE PRESTAÇÕES DE CONTAS (EXCETO CONVÊNIOS)"/>
    <x v="4"/>
    <x v="3"/>
    <x v="0"/>
    <x v="0"/>
    <x v="0"/>
    <x v="5"/>
    <x v="5"/>
    <m/>
    <m/>
    <x v="3"/>
    <x v="6"/>
    <s v="REVISÃO DE REGISTROS CONTÁBEIS DIÁRIOS"/>
    <s v="REMESSA DE INFORMAÇÕES VIA SISTEMA e-SFINGE    RELATÓRIOS DE GESTÃO FISCAL E/OU RESUMIDO DE EXECUÇÃO ORÇAMENTÁRIA    PARECER EM PROCESSOS DE PRESTAÇÃO DE CONTAS    NOTIFICAÇÕES DE FALHAS OU IRREGULARIDADES, PARA CORREÇÃO E/OU PROVIDÊNCIAS"/>
    <s v="SIM, É FEITO RELATÓRIO BIMESTRAL"/>
    <m/>
    <m/>
    <m/>
    <n v="42393787968"/>
  </r>
  <r>
    <s v="cgm@brusque.sc.gov.br"/>
    <x v="33"/>
    <s v="ANTONIO CARLOS TILLMANN"/>
    <n v="59776412904"/>
    <s v="cgm@brusque.sc.gov.br"/>
    <m/>
    <s v="(47)3251-1833"/>
    <x v="4"/>
    <x v="1"/>
    <s v="01/2015; Portaria 9850/2015 "/>
    <m/>
    <m/>
    <s v="ESPECIALIZAÇÃO OU PÓS-GRADUAÇÃO"/>
    <x v="1"/>
    <x v="11"/>
    <m/>
    <x v="4"/>
    <x v="1"/>
    <s v="Lei"/>
    <s v="2775/04"/>
    <m/>
    <x v="2"/>
    <x v="2"/>
    <x v="1"/>
    <x v="2"/>
    <m/>
    <x v="4"/>
    <x v="2"/>
    <x v="3"/>
    <x v="0"/>
    <x v="3"/>
    <x v="1"/>
    <s v="NA"/>
    <x v="0"/>
    <s v="SIM, ANUALMENTE"/>
    <s v="CONVÊNIOS E SUAS PRESTAÇÕES DE CONTAS    PROCESSOS LICITATÓRIOS DE COMPRAS E SERVIÇOS    ÁREA DE RECURSOS HUMANOS    ENTIDADES PRIVADAS QUE RECEBEM RECURSOS PÚBLICOS    OBRAS PÚBLICAS"/>
    <m/>
    <m/>
    <m/>
    <m/>
    <m/>
    <m/>
    <m/>
    <s v="NENHUMA ATÉ O MOMENTO"/>
    <x v="8"/>
    <x v="9"/>
    <x v="3"/>
    <x v="3"/>
    <x v="2"/>
    <x v="0"/>
    <x v="0"/>
    <m/>
    <m/>
    <x v="0"/>
    <x v="0"/>
    <s v="MONITORAMENTO E CONSOLIDAÇÃO DE INFORMAÇÕES SOBRE A LAI NO EXECUTIVO MUNICIPAL (ART. 41-III DA LEI 12.527/2011)    REVISÃO DE REGISTROS CONTÁBEIS DIÁRIOS    ELABORAÇÃO DA PRESTAÇÃO DE CONTAS ANUAL DO PREFEITO, PARA ENVIO AO CONTROLE EXTERNO"/>
    <s v="ATENDIMENTO A ÓRGÃOS DE CONTROLE (CÂMARA, TCE, MPSC, TCU, CGU, MPF ETC.)    PARECER EM PROCESSOS DE PRESTAÇÃO DE CONTAS    PARECER SOBRE ATOS DE PESSOAL    REMESSA DE INFORMAÇÕES VIA SISTEMA e-SFINGE"/>
    <s v="A UCI NÃO FORMALIZA RELATÓRIO PERIÓDICO DE ATIVIDADES"/>
    <m/>
    <m/>
    <m/>
    <n v="59776412904"/>
  </r>
  <r>
    <s v="ci@iraceminha.sc.gov.br"/>
    <x v="34"/>
    <s v="DANIELA"/>
    <n v="6371247905"/>
    <s v="ci@iraceminha.sc.gov.br"/>
    <m/>
    <s v="(49)36653200"/>
    <x v="0"/>
    <x v="3"/>
    <n v="1102015"/>
    <m/>
    <m/>
    <s v="SUPERIOR INCOMPLETO"/>
    <x v="7"/>
    <x v="1"/>
    <m/>
    <x v="4"/>
    <x v="1"/>
    <s v="NA"/>
    <s v="NA"/>
    <m/>
    <x v="3"/>
    <x v="0"/>
    <x v="0"/>
    <x v="0"/>
    <m/>
    <x v="0"/>
    <x v="3"/>
    <x v="0"/>
    <x v="0"/>
    <x v="0"/>
    <x v="0"/>
    <s v="NA"/>
    <x v="1"/>
    <s v="SIM, BIMESTRALMENTE"/>
    <s v="ÁREA DE RECURSOS HUMANOS"/>
    <m/>
    <m/>
    <m/>
    <m/>
    <m/>
    <m/>
    <m/>
    <s v="ÁREA DE RECURSOS HUMANOS"/>
    <x v="0"/>
    <x v="5"/>
    <x v="0"/>
    <x v="1"/>
    <x v="3"/>
    <x v="4"/>
    <x v="0"/>
    <m/>
    <m/>
    <x v="6"/>
    <x v="5"/>
    <s v="FISCALIZAÇÃO DE CONTRATOS"/>
    <s v="RELATÓRIOS DE GESTÃO FISCAL E/OU RESUMIDO DE EXECUÇÃO ORÇAMENTÁRIA"/>
    <s v="SIM, É FEITO RELATÓRIO BIMESTRAL"/>
    <m/>
    <m/>
    <m/>
    <n v="6371247905"/>
  </r>
  <r>
    <s v="ci@meleiro.sc.gov.br"/>
    <x v="35"/>
    <s v="DIÓGENES PAZINI MANFREDINI"/>
    <n v="39894169953"/>
    <s v="ci@meleiro.sc.gov.br"/>
    <m/>
    <s v="(48) 35371400"/>
    <x v="0"/>
    <x v="2"/>
    <s v="Portaria 014/2013"/>
    <m/>
    <m/>
    <s v="SUPERIOR COMPLETO"/>
    <x v="9"/>
    <x v="1"/>
    <m/>
    <x v="0"/>
    <x v="1"/>
    <s v="Decreto"/>
    <s v="021/2007"/>
    <m/>
    <x v="0"/>
    <x v="0"/>
    <x v="0"/>
    <x v="0"/>
    <m/>
    <x v="1"/>
    <x v="0"/>
    <x v="0"/>
    <x v="3"/>
    <x v="2"/>
    <x v="0"/>
    <s v="LEI"/>
    <x v="0"/>
    <s v="NÃO FORMALIZA PLANEJAMENTO"/>
    <s v="NENHUMA ÁREA PLANEJADA"/>
    <m/>
    <m/>
    <m/>
    <m/>
    <m/>
    <m/>
    <m/>
    <s v="NENHUMA ATÉ O MOMENTO"/>
    <x v="1"/>
    <x v="0"/>
    <x v="2"/>
    <x v="2"/>
    <x v="3"/>
    <x v="0"/>
    <x v="0"/>
    <m/>
    <m/>
    <x v="0"/>
    <x v="0"/>
    <s v="ELABORAÇÃO DA PRESTAÇÃO DE CONTAS ANUAL DO PREFEITO, PARA ENVIO AO CONTROLE EXTERNO    ELABORAÇÃO DE INVENTÁRIOS    ASSESSORIA JURÍDICA    REVISÃO DE REGISTROS CONTÁBEIS DIÁRIOS    FISCALIZAÇÃO DE CONTRATOS    MONITORAMENTO E CONSOLIDAÇÃO DE INFORMAÇÕES S"/>
    <s v="PARECER SOBRE ATOS DE PESSOAL    RELATÓRIOS DE GESTÃO FISCAL E/OU RESUMIDO DE EXECUÇÃO ORÇAMENTÁRIA    REMESSA DE INFORMAÇÕES VIA SISTEMA e-SFINGE    NOTIFICAÇÕES DE FALHAS OU IRREGULARIDADES, PARA CORREÇÃO E/OU PROVIDÊNCIAS"/>
    <s v="SIM, É FEITO RELATÓRIO BIMESTRAL"/>
    <m/>
    <m/>
    <m/>
    <n v="39894169953"/>
  </r>
  <r>
    <s v="ci@novohorizonte.sc.gov.br"/>
    <x v="36"/>
    <s v="PRICILA CRESTANI"/>
    <n v="7738434937"/>
    <s v="ci@novohorizonte.sc.gov.br"/>
    <m/>
    <s v="(49)33620024"/>
    <x v="0"/>
    <x v="1"/>
    <s v="Portaria 012/2013"/>
    <m/>
    <m/>
    <s v="ESPECIALIZAÇÃO OU PÓS-GRADUAÇÃO"/>
    <x v="0"/>
    <x v="2"/>
    <m/>
    <x v="3"/>
    <x v="1"/>
    <s v="Lei"/>
    <s v="LC 28/2003"/>
    <m/>
    <x v="2"/>
    <x v="0"/>
    <x v="0"/>
    <x v="0"/>
    <m/>
    <x v="0"/>
    <x v="3"/>
    <x v="1"/>
    <x v="0"/>
    <x v="1"/>
    <x v="0"/>
    <s v="LEI 462/2012"/>
    <x v="0"/>
    <s v="NÃO FORMALIZA PLANEJAMENTO"/>
    <s v="ÁREA DE PATRIMÔNIO    PROCESSOS LICITATÓRIOS DE COMPRAS E SERVIÇOS"/>
    <m/>
    <m/>
    <m/>
    <m/>
    <m/>
    <m/>
    <m/>
    <s v="AVALIAÇÃO DOS CONTROLES INTERNOS ADMINISTRATIVOS"/>
    <x v="0"/>
    <x v="5"/>
    <x v="3"/>
    <x v="3"/>
    <x v="0"/>
    <x v="0"/>
    <x v="5"/>
    <m/>
    <m/>
    <x v="0"/>
    <x v="5"/>
    <s v="FISCALIZAÇÃO DE CONTRATOS    ELABORAÇÃO DA PRESTAÇÃO DE CONTAS ANUAL DO PREFEITO, PARA ENVIO AO CONTROLE EXTERNO    MONITORAMENTO E CONSOLIDAÇÃO DE INFORMAÇÕES SOBRE A LAI NO EXECUTIVO MUNICIPAL (ART. 41-III DA LEI 12.527/2011)    [OUTRAS: ] CONTROLE PATR"/>
    <s v="ATENDIMENTO A ÓRGÃOS DE CONTROLE (CÂMARA, TCE, MPSC, TCU, CGU, MPF ETC.)    REMESSA DE INFORMAÇÕES VIA SISTEMA e-SFINGE    RECOMENDAÇÕES EMITIDAS PARA MELHORIAS E/OU FORTALECIMENTO DA GESTÃO    RELATÓRIOS DE GESTÃO FISCAL E/OU RESUMIDO DE EXECUÇÃO ORÇAMEN"/>
    <s v="A UCI NÃO FORMALIZA RELATÓRIO PERIÓDICO DE ATIVIDADES"/>
    <m/>
    <m/>
    <m/>
    <n v="7738434937"/>
  </r>
  <r>
    <s v="ci@riodasantas.sc.gov.br"/>
    <x v="37"/>
    <s v="LUIZ ANTONIO BIGARELLA"/>
    <n v="64558258968"/>
    <s v="ci@riodasantas.sc.gov.br"/>
    <m/>
    <s v="(49) 3564-0125"/>
    <x v="0"/>
    <x v="1"/>
    <s v="Portaria 027/2013 de 10/01/2013"/>
    <m/>
    <m/>
    <s v="SUPERIOR COMPLETO"/>
    <x v="0"/>
    <x v="1"/>
    <m/>
    <x v="0"/>
    <x v="1"/>
    <s v="Portaria"/>
    <s v="027/2013"/>
    <m/>
    <x v="4"/>
    <x v="0"/>
    <x v="1"/>
    <x v="2"/>
    <m/>
    <x v="0"/>
    <x v="2"/>
    <x v="2"/>
    <x v="1"/>
    <x v="2"/>
    <x v="0"/>
    <s v="Decreto"/>
    <x v="0"/>
    <s v="SIM, BIMESTRALMENTE"/>
    <s v="ÁREA DE RECURSOS HUMANOS    PROCESSOS LICITATÓRIOS DE COMPRAS E SERVIÇOS    AVALIAÇÃO DOS CONTROLES INTERNOS ADMINISTRATIVOS    OBRAS PÚBLICAS"/>
    <m/>
    <m/>
    <m/>
    <m/>
    <m/>
    <m/>
    <m/>
    <s v="NENHUMA ATÉ O MOMENTO"/>
    <x v="9"/>
    <x v="8"/>
    <x v="0"/>
    <x v="3"/>
    <x v="1"/>
    <x v="0"/>
    <x v="0"/>
    <m/>
    <m/>
    <x v="0"/>
    <x v="0"/>
    <s v="MONITORAMENTO E CONSOLIDAÇÃO DE INFORMAÇÕES SOBRE A LAI NO EXECUTIVO MUNICIPAL (ART. 41-III DA LEI 12.527/2011)"/>
    <s v="RELATÓRIOS DE GESTÃO FISCAL E/OU RESUMIDO DE EXECUÇÃO ORÇAMENTÁRIA    REMESSA DE INFORMAÇÕES VIA SISTEMA e-SFINGE    PARECER SOBRE ATOS DE PESSOAL    NOTIFICAÇÕES DE FALHAS OU IRREGULARIDADES, PARA CORREÇÃO E/OU PROVIDÊNCIAS"/>
    <s v="SIM, É FEITO RELATÓRIO BIMESTRAL"/>
    <m/>
    <m/>
    <m/>
    <n v="64558258968"/>
  </r>
  <r>
    <s v="ci@saltinho.sc.gov.br"/>
    <x v="38"/>
    <s v="NEREU JORGE FACHIN"/>
    <n v="86724274915"/>
    <s v="ci@saltinho.sc.gov.br"/>
    <m/>
    <s v="(49) 3656-0044"/>
    <x v="0"/>
    <x v="0"/>
    <s v="Portaria 106/2007"/>
    <m/>
    <m/>
    <s v="ESPECIALIZAÇÃO OU PÓS-GRADUAÇÃO"/>
    <x v="10"/>
    <x v="12"/>
    <m/>
    <x v="0"/>
    <x v="1"/>
    <s v="Lei"/>
    <s v="Lei Complementar 033/2007"/>
    <m/>
    <x v="2"/>
    <x v="0"/>
    <x v="1"/>
    <x v="1"/>
    <m/>
    <x v="0"/>
    <x v="0"/>
    <x v="0"/>
    <x v="0"/>
    <x v="0"/>
    <x v="0"/>
    <s v="Decreto 3668/2014"/>
    <x v="0"/>
    <s v="SIM, SEMESTRALMENTE"/>
    <s v="PROCESSOS LICITATÓRIOS DE COMPRAS E SERVIÇOS    [Outras:] Diárias e Implantação da LAI (Lei 12.527)    ÁREA DE RECURSOS HUMANOS"/>
    <m/>
    <m/>
    <m/>
    <m/>
    <m/>
    <m/>
    <m/>
    <s v="PROCESSOS LICITATÓRIOS DE COMPRAS E SERVIÇOS    ÁREA DE RECURSOS HUMANOS"/>
    <x v="0"/>
    <x v="0"/>
    <x v="0"/>
    <x v="0"/>
    <x v="3"/>
    <x v="0"/>
    <x v="0"/>
    <m/>
    <m/>
    <x v="0"/>
    <x v="0"/>
    <s v="ELABORAÇÃO DA PRESTAÇÃO DE CONTAS ANUAL DO PREFEITO, PARA ENVIO AO CONTROLE EXTERNO    [OUTRAS: ] Gestor Muncipal de Convênios"/>
    <s v="PARECER SOBRE ATOS DE PESSOAL    RECOMENDAÇÕES EMITIDAS PARA MELHORIAS E/OU FORTALECIMENTO DA GESTÃO    REMESSA DE INFORMAÇÕES VIA SISTEMA e-SFINGE    RELATÓRIOS DE GESTÃO FISCAL E/OU RESUMIDO DE EXECUÇÃO ORÇAMENTÁRIA"/>
    <s v="A UCI NÃO FORMALIZA RELATÓRIO PERIÓDICO DE ATIVIDADES"/>
    <m/>
    <m/>
    <m/>
    <n v="86724274915"/>
  </r>
  <r>
    <s v="ci@santarosadelima.sc.gov.br"/>
    <x v="39"/>
    <s v="ALEXANDRE HEIDEMANN"/>
    <n v="2191102980"/>
    <s v="ci@santarosadelima.sc.gov.br"/>
    <m/>
    <s v="48 36543017"/>
    <x v="0"/>
    <x v="0"/>
    <s v="02 de julho de 2012; Portaria 180/2012"/>
    <m/>
    <m/>
    <s v="SUPERIOR INCOMPLETO"/>
    <x v="11"/>
    <x v="1"/>
    <m/>
    <x v="3"/>
    <x v="1"/>
    <s v="Lei e Decreto."/>
    <s v="887/2003, 01/2005"/>
    <m/>
    <x v="2"/>
    <x v="0"/>
    <x v="0"/>
    <x v="0"/>
    <m/>
    <x v="0"/>
    <x v="0"/>
    <x v="0"/>
    <x v="0"/>
    <x v="0"/>
    <x v="1"/>
    <s v="NA"/>
    <x v="0"/>
    <s v="SIM, ANUALMENTE"/>
    <s v="ÁREAS OU PROGRAMAS FINALÍSTICOS (SAÚDE, EDUCAÇÃO, MERENDA ETC.)    ÁREA DE RECURSOS HUMANOS    ÁREA DE PATRIMÔNIO"/>
    <m/>
    <m/>
    <m/>
    <m/>
    <m/>
    <m/>
    <m/>
    <s v="NENHUMA ATÉ O MOMENTO"/>
    <x v="2"/>
    <x v="10"/>
    <x v="0"/>
    <x v="3"/>
    <x v="0"/>
    <x v="1"/>
    <x v="1"/>
    <m/>
    <m/>
    <x v="0"/>
    <x v="0"/>
    <s v="NENHUMA"/>
    <s v="RELATÓRIOS DE GESTÃO FISCAL E/OU RESUMIDO DE EXECUÇÃO ORÇAMENTÁRIA    REMESSA DE INFORMAÇÕES VIA SISTEMA e-SFINGE    NOTIFICAÇÕES DE FALHAS OU IRREGULARIDADES, PARA CORREÇÃO E/OU PROVIDÊNCIAS    ATENDIMENTO A ÓRGÃOS DE CONTROLE (CÂMARA, TCE, MPSC, TCU, CG"/>
    <s v="SIM, É FEITO RELATÓRIO BIMESTRAL"/>
    <m/>
    <m/>
    <m/>
    <n v="2191102980"/>
  </r>
  <r>
    <s v="ci@saomigueldaboavista.sc.gov.br"/>
    <x v="40"/>
    <s v="VILMAR MARCOS FORMEHL"/>
    <n v="2975274955"/>
    <s v="ci@saomigueldaboavista.sc.gov.br"/>
    <m/>
    <s v="(49)3667-0050"/>
    <x v="0"/>
    <x v="0"/>
    <s v="Portaria N.128/2012 de 06 de Julho de 2012."/>
    <m/>
    <m/>
    <s v="ESPECIALIZAÇÃO OU PÓS-GRADUAÇÃO"/>
    <x v="0"/>
    <x v="13"/>
    <m/>
    <x v="3"/>
    <x v="1"/>
    <s v="Decreto Nº. 553, de 29 de Junho de 2005. Lei Complementar Nº. 048/2012, de 14 de Fevereiro de 2012."/>
    <s v="NA."/>
    <m/>
    <x v="2"/>
    <x v="0"/>
    <x v="0"/>
    <x v="0"/>
    <m/>
    <x v="0"/>
    <x v="0"/>
    <x v="0"/>
    <x v="0"/>
    <x v="0"/>
    <x v="0"/>
    <s v="Decreto Nº. 070/2013."/>
    <x v="4"/>
    <s v="NÃO FORMALIZA PLANEJAMENTO"/>
    <s v="NENHUMA ÁREA PLANEJADA"/>
    <m/>
    <m/>
    <m/>
    <m/>
    <m/>
    <m/>
    <m/>
    <s v="NENHUMA ATÉ O MOMENTO"/>
    <x v="1"/>
    <x v="0"/>
    <x v="0"/>
    <x v="0"/>
    <x v="3"/>
    <x v="0"/>
    <x v="0"/>
    <m/>
    <m/>
    <x v="0"/>
    <x v="0"/>
    <s v="MONITORAMENTO E CONSOLIDAÇÃO DE INFORMAÇÕES SOBRE A LAI NO EXECUTIVO MUNICIPAL (ART. 41-III DA LEI 12.527/2011)    ELABORAÇÃO DA PRESTAÇÃO DE CONTAS ANUAL DO PREFEITO, PARA ENVIO AO CONTROLE EXTERNO    FISCALIZAÇÃO DE CONTRATOS"/>
    <s v="PARECER SOBRE ATOS DE PESSOAL    PARECER EM PROCESSOS DE PRESTAÇÃO DE CONTAS    RECOMENDAÇÕES EMITIDAS PARA MELHORIAS E/OU FORTALECIMENTO DA GESTÃO    REMESSA DE INFORMAÇÕES VIA SISTEMA e-SFINGE"/>
    <s v="A UCI NÃO FORMALIZA RELATÓRIO PERIÓDICO DE ATIVIDADES"/>
    <m/>
    <m/>
    <m/>
    <n v="2975274955"/>
  </r>
  <r>
    <s v="ci@timbogrande.sc.gov.br"/>
    <x v="41"/>
    <s v="LUCIANA DE FÁTIMA ZVARES"/>
    <n v="333370988"/>
    <s v="ci@timbogrande.sc.gov.br"/>
    <m/>
    <s v="(49)3252-1278"/>
    <x v="1"/>
    <x v="2"/>
    <s v="Portaria 176/2015"/>
    <m/>
    <m/>
    <s v="SUPERIOR COMPLETO"/>
    <x v="1"/>
    <x v="1"/>
    <m/>
    <x v="4"/>
    <x v="1"/>
    <s v="Decreto"/>
    <s v="542/2005"/>
    <m/>
    <x v="2"/>
    <x v="0"/>
    <x v="0"/>
    <x v="0"/>
    <m/>
    <x v="1"/>
    <x v="0"/>
    <x v="0"/>
    <x v="0"/>
    <x v="0"/>
    <x v="0"/>
    <s v="LEI"/>
    <x v="0"/>
    <s v="NÃO FORMALIZA PLANEJAMENTO"/>
    <s v="NENHUMA ÁREA PLANEJADA"/>
    <m/>
    <m/>
    <m/>
    <m/>
    <m/>
    <m/>
    <m/>
    <s v="NENHUMA ATÉ O MOMENTO"/>
    <x v="1"/>
    <x v="0"/>
    <x v="2"/>
    <x v="0"/>
    <x v="1"/>
    <x v="0"/>
    <x v="0"/>
    <m/>
    <m/>
    <x v="0"/>
    <x v="0"/>
    <s v="NENHUMA"/>
    <s v="PARECER EM PROCESSOS DE PRESTAÇÃO DE CONTAS    REMESSA DE INFORMAÇÕES VIA SISTEMA e-SFINGE    ATENDIMENTO A ÓRGÃOS DE CONTROLE (CÂMARA, TCE, MPSC, TCU, CGU, MPF ETC.)    RELATÓRIOS DE GESTÃO FISCAL E/OU RESUMIDO DE EXECUÇÃO ORÇAMENTÁRIA"/>
    <s v="A UCI NÃO FORMALIZA RELATÓRIO PERIÓDICO DE ATIVIDADES"/>
    <m/>
    <m/>
    <m/>
    <n v="333370988"/>
  </r>
  <r>
    <s v="cinternocn@cerronegro.sc.gov.br"/>
    <x v="42"/>
    <s v="SIRLENE KLEY BARBOSA"/>
    <n v="60502185953"/>
    <s v="cinternocn@cerronegro.sc.gov.br"/>
    <m/>
    <s v="(49) 32580000"/>
    <x v="1"/>
    <x v="2"/>
    <s v="Portaria 061/2012"/>
    <m/>
    <m/>
    <s v="ESPECIALIZAÇÃO OU PÓS-GRADUAÇÃO"/>
    <x v="9"/>
    <x v="14"/>
    <m/>
    <x v="4"/>
    <x v="1"/>
    <s v="Lei"/>
    <s v="332/2003"/>
    <m/>
    <x v="2"/>
    <x v="0"/>
    <x v="0"/>
    <x v="0"/>
    <m/>
    <x v="0"/>
    <x v="0"/>
    <x v="0"/>
    <x v="0"/>
    <x v="0"/>
    <x v="0"/>
    <s v="LEI"/>
    <x v="0"/>
    <s v="SIM, BIMESTRALMENTE"/>
    <s v="ÁREA DE PATRIMÔNIO    ÁREA FINANCEIRA E DE PRESTAÇÕES DE CONTAS (EXCETO CONVÊNIOS)    PROCESSOS LICITATÓRIOS DE COMPRAS E SERVIÇOS    EXECUÇÃO E FISCALIZAÇÃO DE CONTRATOS PÚBLICOS"/>
    <m/>
    <m/>
    <m/>
    <m/>
    <m/>
    <m/>
    <m/>
    <s v="NENHUMA ATÉ O MOMENTO"/>
    <x v="1"/>
    <x v="3"/>
    <x v="4"/>
    <x v="2"/>
    <x v="0"/>
    <x v="1"/>
    <x v="0"/>
    <m/>
    <m/>
    <x v="0"/>
    <x v="0"/>
    <s v="NENHUMA"/>
    <s v="ATENDIMENTO A ÓRGÃOS DE CONTROLE (CÂMARA, TCE, MPSC, TCU, CGU, MPF ETC.)    REMESSA DE INFORMAÇÕES VIA SISTEMA e-SFINGE    RELATÓRIOS DE AUDITORIA    RELATÓRIOS DE GESTÃO FISCAL E/OU RESUMIDO DE EXECUÇÃO ORÇAMENTÁRIA"/>
    <s v="SIM, É FEITO RELATÓRIO BIMESTRAL"/>
    <m/>
    <m/>
    <m/>
    <n v="60502185953"/>
  </r>
  <r>
    <s v="cisc@saocarlos.sc.gov.br"/>
    <x v="43"/>
    <s v="VOLMIR ZART"/>
    <n v="25538993"/>
    <s v="cisc@saocarlos.sc.gov.br"/>
    <m/>
    <s v="(49)33253000"/>
    <x v="0"/>
    <x v="0"/>
    <s v="Decreto 158/2010"/>
    <m/>
    <m/>
    <s v="ESPECIALIZAÇÃO OU PÓS-GRADUAÇÃO"/>
    <x v="1"/>
    <x v="15"/>
    <m/>
    <x v="0"/>
    <x v="1"/>
    <s v="Lei"/>
    <s v="006/2003"/>
    <m/>
    <x v="2"/>
    <x v="0"/>
    <x v="1"/>
    <x v="1"/>
    <m/>
    <x v="0"/>
    <x v="0"/>
    <x v="0"/>
    <x v="0"/>
    <x v="0"/>
    <x v="0"/>
    <s v="LEI"/>
    <x v="0"/>
    <s v="NÃO FORMALIZA PLANEJAMENTO"/>
    <s v="NENHUMA ÁREA PLANEJADA    [Outras:] São realizados acompanhamentos em diversos setores, sem a formalização."/>
    <m/>
    <m/>
    <m/>
    <m/>
    <m/>
    <m/>
    <m/>
    <s v="NENHUMA ATÉ O MOMENTO"/>
    <x v="1"/>
    <x v="0"/>
    <x v="0"/>
    <x v="4"/>
    <x v="0"/>
    <x v="0"/>
    <x v="0"/>
    <m/>
    <m/>
    <x v="0"/>
    <x v="0"/>
    <s v="ELABORAÇÃO DA PRESTAÇÃO DE CONTAS ANUAL DO PREFEITO, PARA ENVIO AO CONTROLE EXTERNO    FISCALIZAÇÃO DE CONTRATOS    ELABORAÇÃO DE INVENTÁRIOS"/>
    <s v="RECOMENDAÇÕES EMITIDAS PARA MELHORIAS E/OU FORTALECIMENTO DA GESTÃO    REMESSA DE INFORMAÇÕES VIA SISTEMA e-SFINGE    PARECER EM PROCESSOS DE PRESTAÇÃO DE CONTAS    NOTIFICAÇÕES DE FALHAS OU IRREGULARIDADES, PARA CORREÇÃO E/OU PROVIDÊNCIAS"/>
    <s v="A UCI NÃO FORMALIZA RELATÓRIO PERIÓDICO DE ATIVIDADES"/>
    <m/>
    <m/>
    <m/>
    <n v="25538993"/>
  </r>
  <r>
    <s v="clarice_martinhago@hotmail.com"/>
    <x v="44"/>
    <s v="CLARICE DE LIMA MARTINHAGO"/>
    <n v="57672075934"/>
    <s v="clarice_martinhago@hotmail.com"/>
    <m/>
    <s v="(49) 3279 00 00  (49) 91634371"/>
    <x v="1"/>
    <x v="2"/>
    <s v="Portaria nº 157/2014"/>
    <m/>
    <m/>
    <s v="ENSINO MÉDIO"/>
    <x v="7"/>
    <x v="1"/>
    <m/>
    <x v="3"/>
    <x v="1"/>
    <s v="Lei nº 285/2003"/>
    <s v="NA"/>
    <m/>
    <x v="2"/>
    <x v="2"/>
    <x v="0"/>
    <x v="0"/>
    <m/>
    <x v="3"/>
    <x v="0"/>
    <x v="0"/>
    <x v="0"/>
    <x v="0"/>
    <x v="0"/>
    <s v="LEI"/>
    <x v="5"/>
    <s v="NÃO FORMALIZA PLANEJAMENTO"/>
    <s v="NENHUMA ÁREA PLANEJADA"/>
    <m/>
    <m/>
    <m/>
    <m/>
    <m/>
    <m/>
    <m/>
    <s v="NENHUMA ATÉ O MOMENTO"/>
    <x v="1"/>
    <x v="0"/>
    <x v="2"/>
    <x v="0"/>
    <x v="0"/>
    <x v="4"/>
    <x v="4"/>
    <m/>
    <m/>
    <x v="0"/>
    <x v="0"/>
    <s v="NENHUMA"/>
    <s v="REMESSA DE INFORMAÇÕES VIA SISTEMA e-SFINGE    PARECER EM PROCESSOS DE PRESTAÇÃO DE CONTAS    NOTIFICAÇÕES DE FALHAS OU IRREGULARIDADES, PARA CORREÇÃO E/OU PROVIDÊNCIAS"/>
    <s v="A UCI NÃO FORMALIZA RELATÓRIO PERIÓDICO DE ATIVIDADES"/>
    <m/>
    <m/>
    <m/>
    <n v="57672075934"/>
  </r>
  <r>
    <s v="cledson_99@hotmail.com"/>
    <x v="45"/>
    <s v="CLEDSON OLIVEIRA DA COSTA"/>
    <n v="772936900"/>
    <s v="controle@novaitaberaba.sc.gov.br"/>
    <m/>
    <s v="49 9903-6764"/>
    <x v="0"/>
    <x v="0"/>
    <s v="DECRETO 135/2011 DE 02/05/2011"/>
    <m/>
    <m/>
    <s v="ESPECIALIZAÇÃO OU PÓS-GRADUAÇÃO"/>
    <x v="1"/>
    <x v="5"/>
    <m/>
    <x v="3"/>
    <x v="1"/>
    <s v="LEI COMPLEMENTAR 07/2003"/>
    <s v="007/2003 DE 22/12/2003"/>
    <m/>
    <x v="2"/>
    <x v="0"/>
    <x v="0"/>
    <x v="0"/>
    <m/>
    <x v="0"/>
    <x v="0"/>
    <x v="2"/>
    <x v="3"/>
    <x v="0"/>
    <x v="0"/>
    <s v="LEI 954/2012"/>
    <x v="6"/>
    <s v="SIM, ANUALMENTE"/>
    <s v="ÁREA DE PATRIMÔNIO"/>
    <m/>
    <m/>
    <m/>
    <m/>
    <m/>
    <m/>
    <m/>
    <s v="PROCESSOS LICITATÓRIOS DE COMPRAS E SERVIÇOS"/>
    <x v="1"/>
    <x v="5"/>
    <x v="0"/>
    <x v="1"/>
    <x v="0"/>
    <x v="0"/>
    <x v="5"/>
    <m/>
    <m/>
    <x v="0"/>
    <x v="0"/>
    <s v="FISCALIZAÇÃO DE CONTRATOS    [OUTRAS: ] RECEBIMENTO, CONFERENCIA, AUTENTICAÇÃO DE NOTAS FISCAIS, CONTROLE DE FROTAS DE TODAS AS UNIDADES    REVISÃO DE REGISTROS CONTÁBEIS DIÁRIOS"/>
    <s v="REMESSA DE INFORMAÇÕES VIA SISTEMA e-SFINGE    RELATÓRIOS DE GESTÃO FISCAL E/OU RESUMIDO DE EXECUÇÃO ORÇAMENTÁRIA    PARECER SOBRE ATOS DE PESSOAL    NOTIFICAÇÕES DE FALHAS OU IRREGULARIDADES, PARA CORREÇÃO E/OU PROVIDÊNCIAS"/>
    <s v="SIM, É FEITO RELATÓRIO BIMESTRAL"/>
    <m/>
    <m/>
    <m/>
    <n v="772936900"/>
  </r>
  <r>
    <s v="cleiton_algayer@hotmail.com"/>
    <x v="46"/>
    <s v="CLEITON ALGAYER"/>
    <n v="4331691926"/>
    <s v="controle@serraalta.sc.gov.br"/>
    <m/>
    <s v="(49) 3364-0092"/>
    <x v="0"/>
    <x v="0"/>
    <s v="Decreto 099/2011"/>
    <m/>
    <m/>
    <s v="ESPECIALIZAÇÃO OU PÓS-GRADUAÇÃO"/>
    <x v="1"/>
    <x v="5"/>
    <m/>
    <x v="0"/>
    <x v="1"/>
    <s v="Lei Municipal 611/2003 (Criação do CI) Decreto 053/2005 (regulamentação)"/>
    <s v="611/2003  053/2005"/>
    <m/>
    <x v="2"/>
    <x v="0"/>
    <x v="1"/>
    <x v="1"/>
    <m/>
    <x v="0"/>
    <x v="0"/>
    <x v="0"/>
    <x v="0"/>
    <x v="0"/>
    <x v="0"/>
    <s v="Lei Municipal 948/2012 Decreto 138/2013"/>
    <x v="0"/>
    <s v="NÃO FORMALIZA PLANEJAMENTO"/>
    <s v="NENHUMA ÁREA PLANEJADA"/>
    <m/>
    <m/>
    <m/>
    <m/>
    <m/>
    <m/>
    <m/>
    <s v="ÁREA DE RECURSOS HUMANOS    PROCESSOS LICITATÓRIOS DE COMPRAS E SERVIÇOS"/>
    <x v="2"/>
    <x v="0"/>
    <x v="3"/>
    <x v="0"/>
    <x v="2"/>
    <x v="0"/>
    <x v="0"/>
    <m/>
    <m/>
    <x v="0"/>
    <x v="0"/>
    <s v="NENHUMA"/>
    <s v="PARECER SOBRE ATOS DE PESSOAL    REMESSA DE INFORMAÇÕES VIA SISTEMA e-SFINGE    RECOMENDAÇÕES EMITIDAS PARA MELHORIAS E/OU FORTALECIMENTO DA GESTÃO    PARECER EM PROCESSOS DE PRESTAÇÃO DE CONTAS"/>
    <s v="A UCI NÃO FORMALIZA RELATÓRIO PERIÓDICO DE ATIVIDADES"/>
    <m/>
    <m/>
    <m/>
    <n v="4331691926"/>
  </r>
  <r>
    <s v="consertmario@hotmail.com"/>
    <x v="47"/>
    <s v="MARIO ALVES DOS SANTOS"/>
    <n v="78926602915"/>
    <s v="Mario@vargem.sc.gov.vr"/>
    <m/>
    <s v="(49)3549-00018"/>
    <x v="3"/>
    <x v="1"/>
    <s v="Portaria 0220/2010 de 05/01/2010"/>
    <m/>
    <m/>
    <s v="SUPERIOR INCOMPLETO"/>
    <x v="7"/>
    <x v="1"/>
    <m/>
    <x v="4"/>
    <x v="0"/>
    <s v="NA"/>
    <s v="NA"/>
    <m/>
    <x v="5"/>
    <x v="0"/>
    <x v="0"/>
    <x v="0"/>
    <m/>
    <x v="0"/>
    <x v="3"/>
    <x v="0"/>
    <x v="1"/>
    <x v="0"/>
    <x v="0"/>
    <s v="NA"/>
    <x v="0"/>
    <s v="NÃO FORMALIZA PLANEJAMENTO"/>
    <s v="NENHUMA ÁREA PLANEJADA"/>
    <m/>
    <m/>
    <m/>
    <m/>
    <m/>
    <m/>
    <m/>
    <s v="ÁREA DE PATRIMÔNIO"/>
    <x v="0"/>
    <x v="0"/>
    <x v="2"/>
    <x v="0"/>
    <x v="1"/>
    <x v="0"/>
    <x v="0"/>
    <m/>
    <m/>
    <x v="0"/>
    <x v="0"/>
    <s v="ELABORAÇÃO DA PRESTAÇÃO DE CONTAS ANUAL DO PREFEITO, PARA ENVIO AO CONTROLE EXTERNO    ELABORAÇÃO DE INVENTÁRIOS    FISCALIZAÇÃO DE CONTRATOS"/>
    <s v="PARECER EM PROCESSOS DE PRESTAÇÃO DE CONTAS    PARECER SOBRE ATOS DE PESSOAL    REMESSA DE INFORMAÇÕES VIA SISTEMA e-SFINGE    RELATÓRIOS DE GESTÃO FISCAL E/OU RESUMIDO DE EXECUÇÃO ORÇAMENTÁRIA"/>
    <s v="SIM, É FEITO RELATÓRIO BIMESTRAL"/>
    <m/>
    <m/>
    <m/>
    <n v="78926602915"/>
  </r>
  <r>
    <s v="contabilidade@balneariogaivota.sc.gov.br"/>
    <x v="48"/>
    <s v="ANANQUE PORTO FERMIANO"/>
    <n v="6380058923"/>
    <s v="ananque@gmail.com"/>
    <m/>
    <n v="4899463885"/>
    <x v="0"/>
    <x v="1"/>
    <s v="portaria 33/2014"/>
    <m/>
    <m/>
    <s v="SUPERIOR COMPLETO"/>
    <x v="1"/>
    <x v="16"/>
    <m/>
    <x v="2"/>
    <x v="1"/>
    <s v="Instrução N 001/2005"/>
    <s v="001/2005"/>
    <m/>
    <x v="3"/>
    <x v="0"/>
    <x v="0"/>
    <x v="1"/>
    <m/>
    <x v="0"/>
    <x v="1"/>
    <x v="2"/>
    <x v="3"/>
    <x v="0"/>
    <x v="1"/>
    <s v="NA"/>
    <x v="0"/>
    <s v="NÃO FORMALIZA PLANEJAMENTO"/>
    <s v="NENHUMA ÁREA PLANEJADA"/>
    <m/>
    <m/>
    <m/>
    <m/>
    <m/>
    <m/>
    <m/>
    <s v="NENHUMA ATÉ O MOMENTO"/>
    <x v="3"/>
    <x v="3"/>
    <x v="4"/>
    <x v="3"/>
    <x v="1"/>
    <x v="0"/>
    <x v="0"/>
    <m/>
    <m/>
    <x v="0"/>
    <x v="0"/>
    <s v="MONITORAMENTO E CONSOLIDAÇÃO DE INFORMAÇÕES SOBRE A LAI NO EXECUTIVO MUNICIPAL (ART. 41-III DA LEI 12.527/2011)    FISCALIZAÇÃO DE CONTRATOS"/>
    <s v="RELATÓRIOS DE GESTÃO FISCAL E/OU RESUMIDO DE EXECUÇÃO ORÇAMENTÁRIA    REMESSA DE INFORMAÇÕES VIA SISTEMA e-SFINGE    PARECER SOBRE ATOS DE PESSOAL    ATENDIMENTO A ÓRGÃOS DE CONTROLE (CÂMARA, TCE, MPSC, TCU, CGU, MPF ETC.)"/>
    <s v="A UCI NÃO FORMALIZA RELATÓRIO PERIÓDICO DE ATIVIDADES"/>
    <m/>
    <m/>
    <m/>
    <n v="6380058923"/>
  </r>
  <r>
    <s v="contabilidade@cocaldosul.sc.gov.br"/>
    <x v="49"/>
    <s v="LAÉRCIO DE COSTA"/>
    <n v="59074990959"/>
    <s v="contabilidade@cocaldosul.sc.gov.br"/>
    <m/>
    <s v="(48) 3444-6000"/>
    <x v="0"/>
    <x v="0"/>
    <s v="299/2014"/>
    <m/>
    <m/>
    <s v="SUPERIOR COMPLETO"/>
    <x v="1"/>
    <x v="1"/>
    <m/>
    <x v="0"/>
    <x v="0"/>
    <s v="NA"/>
    <s v="NA"/>
    <m/>
    <x v="2"/>
    <x v="0"/>
    <x v="0"/>
    <x v="0"/>
    <m/>
    <x v="0"/>
    <x v="0"/>
    <x v="0"/>
    <x v="0"/>
    <x v="0"/>
    <x v="1"/>
    <s v="NA"/>
    <x v="0"/>
    <s v="SIM, ANUALMENTE"/>
    <s v="CONVÊNIOS E SUAS PRESTAÇÕES DE CONTAS    ÁREA DE RECURSOS HUMANOS"/>
    <m/>
    <m/>
    <m/>
    <m/>
    <m/>
    <m/>
    <m/>
    <s v="NENHUMA ATÉ O MOMENTO"/>
    <x v="7"/>
    <x v="2"/>
    <x v="2"/>
    <x v="0"/>
    <x v="1"/>
    <x v="0"/>
    <x v="0"/>
    <m/>
    <m/>
    <x v="0"/>
    <x v="0"/>
    <s v="REVISÃO DE REGISTROS CONTÁBEIS DIÁRIOS"/>
    <s v="PARECER SOBRE ATOS DE PESSOAL    ATENDIMENTO A ÓRGÃOS DE CONTROLE (CÂMARA, TCE, MPSC, TCU, CGU, MPF ETC.)    RELATÓRIOS DE GESTÃO FISCAL E/OU RESUMIDO DE EXECUÇÃO ORÇAMENTÁRIA    REMESSA DE INFORMAÇÕES VIA SISTEMA e-SFINGE"/>
    <s v="A UCI NÃO FORMALIZA RELATÓRIO PERIÓDICO DE ATIVIDADES"/>
    <m/>
    <m/>
    <m/>
    <n v="59074990959"/>
  </r>
  <r>
    <s v="contabilidade@grupopublica.com.br"/>
    <x v="50"/>
    <s v="TAMARA MATTE"/>
    <s v="053949989-73"/>
    <s v="controleinterno@guatambu.sc.gov.br"/>
    <m/>
    <n v="4933360102"/>
    <x v="0"/>
    <x v="2"/>
    <s v="03/11/2015 - DECRETO 191/2015"/>
    <m/>
    <m/>
    <s v="ESPECIALIZAÇÃO OU PÓS-GRADUAÇÃO"/>
    <x v="0"/>
    <x v="17"/>
    <m/>
    <x v="3"/>
    <x v="1"/>
    <s v="LEI"/>
    <s v="18/2004 28/01/2004"/>
    <m/>
    <x v="0"/>
    <x v="0"/>
    <x v="0"/>
    <x v="0"/>
    <m/>
    <x v="0"/>
    <x v="0"/>
    <x v="0"/>
    <x v="0"/>
    <x v="0"/>
    <x v="0"/>
    <s v="LEI 927/2012"/>
    <x v="0"/>
    <s v="SIM, SEMESTRALMENTE"/>
    <s v="PROCESSOS LICITATÓRIOS DE COMPRAS E SERVIÇOS    ÁREA DE RECURSOS HUMANOS"/>
    <m/>
    <m/>
    <m/>
    <m/>
    <m/>
    <m/>
    <m/>
    <s v="ÁREA DE PATRIMÔNIO    ÁREAS OU PROGRAMAS FINALÍSTICOS (SAÚDE, EDUCAÇÃO, MERENDA ETC.)"/>
    <x v="2"/>
    <x v="5"/>
    <x v="3"/>
    <x v="1"/>
    <x v="2"/>
    <x v="0"/>
    <x v="0"/>
    <m/>
    <m/>
    <x v="0"/>
    <x v="0"/>
    <s v="ELABORAÇÃO DA PRESTAÇÃO DE CONTAS ANUAL DO PREFEITO, PARA ENVIO AO CONTROLE EXTERNO"/>
    <s v="RELATÓRIOS DE GESTÃO FISCAL E/OU RESUMIDO DE EXECUÇÃO ORÇAMENTÁRIA    RELATÓRIOS DE AUDITORIA    PARECER EM PROCESSOS DE PRESTAÇÃO DE CONTAS    REMESSA DE INFORMAÇÕES VIA SISTEMA e-SFINGE"/>
    <s v="SIM, É FEITO RELATÓRIO ANUAL"/>
    <m/>
    <m/>
    <m/>
    <n v="5879309932"/>
  </r>
  <r>
    <s v="contabilidade@ouroverde.sc.gov.br"/>
    <x v="51"/>
    <s v="OSMAR FACCIO"/>
    <n v="73641227968"/>
    <s v="controleinterno@ouroverde.sc.gov.br"/>
    <m/>
    <s v="49 3447.0007"/>
    <x v="0"/>
    <x v="0"/>
    <s v="Decreto nº 1007/2012"/>
    <m/>
    <m/>
    <s v="SUPERIOR COMPLETO"/>
    <x v="5"/>
    <x v="10"/>
    <m/>
    <x v="0"/>
    <x v="1"/>
    <s v="Lei"/>
    <n v="16122005"/>
    <m/>
    <x v="2"/>
    <x v="1"/>
    <x v="0"/>
    <x v="0"/>
    <m/>
    <x v="1"/>
    <x v="0"/>
    <x v="0"/>
    <x v="2"/>
    <x v="3"/>
    <x v="0"/>
    <s v="LEI"/>
    <x v="0"/>
    <s v="SIM, BIMESTRALMENTE"/>
    <s v="ÁREA DE PATRIMÔNIO"/>
    <m/>
    <m/>
    <m/>
    <m/>
    <m/>
    <m/>
    <m/>
    <s v="PROCESSOS LICITATÓRIOS DE COMPRAS E SERVIÇOS    NENHUMA ATÉ O MOMENTO"/>
    <x v="0"/>
    <x v="0"/>
    <x v="0"/>
    <x v="0"/>
    <x v="0"/>
    <x v="0"/>
    <x v="0"/>
    <m/>
    <m/>
    <x v="0"/>
    <x v="0"/>
    <s v="ELABORAÇÃO DA PRESTAÇÃO DE CONTAS ANUAL DO PREFEITO, PARA ENVIO AO CONTROLE EXTERNO    ELABORAÇÃO DE INVENTÁRIOS    REVISÃO DE REGISTROS CONTÁBEIS DIÁRIOS    FISCALIZAÇÃO DE CONTRATOS"/>
    <s v="RELATÓRIOS DE GESTÃO FISCAL E/OU RESUMIDO DE EXECUÇÃO ORÇAMENTÁRIA    REMESSA DE INFORMAÇÕES VIA SISTEMA e-SFINGE    PARECER EM PROCESSOS DE PRESTAÇÃO DE CONTAS    PARECER SOBRE ATOS DE PESSOAL"/>
    <s v="SIM, É FEITO RELATÓRIO BIMESTRAL"/>
    <m/>
    <m/>
    <m/>
    <n v="73641227968"/>
  </r>
  <r>
    <s v="contabilidade@paraiso.sc.gov.br"/>
    <x v="52"/>
    <s v="EURENIO ROBERTO STUMPF"/>
    <n v="24974757920"/>
    <s v="ci@paraiso.sc.gov.br"/>
    <m/>
    <s v="49-36270077"/>
    <x v="0"/>
    <x v="2"/>
    <s v="Portaria 04/2014"/>
    <m/>
    <m/>
    <s v="SUPERIOR COMPLETO"/>
    <x v="1"/>
    <x v="1"/>
    <m/>
    <x v="0"/>
    <x v="1"/>
    <s v="Decreto"/>
    <s v="1204/2009"/>
    <m/>
    <x v="2"/>
    <x v="0"/>
    <x v="1"/>
    <x v="0"/>
    <m/>
    <x v="0"/>
    <x v="0"/>
    <x v="0"/>
    <x v="0"/>
    <x v="0"/>
    <x v="0"/>
    <s v="LEI"/>
    <x v="0"/>
    <s v="NÃO FORMALIZA PLANEJAMENTO"/>
    <s v="NENHUMA ÁREA PLANEJADA"/>
    <m/>
    <m/>
    <m/>
    <m/>
    <m/>
    <m/>
    <m/>
    <s v="NENHUMA ATÉ O MOMENTO"/>
    <x v="1"/>
    <x v="0"/>
    <x v="2"/>
    <x v="0"/>
    <x v="1"/>
    <x v="0"/>
    <x v="0"/>
    <m/>
    <m/>
    <x v="0"/>
    <x v="0"/>
    <s v="[OUTRAS: ] Contabilidade"/>
    <s v="ATENDIMENTO A ÓRGÃOS DE CONTROLE (CÂMARA, TCE, MPSC, TCU, CGU, MPF ETC.)    RELATÓRIOS DE GESTÃO FISCAL E/OU RESUMIDO DE EXECUÇÃO ORÇAMENTÁRIA    PARECER EM PROCESSOS DE PRESTAÇÃO DE CONTAS    REMESSA DE INFORMAÇÕES VIA SISTEMA e-SFINGE"/>
    <s v="SIM, É FEITO RELATÓRIO BIMESTRAL"/>
    <m/>
    <m/>
    <m/>
    <n v="24974757920"/>
  </r>
  <r>
    <s v="contabilidade@presidentegetulio.sc.gov.br"/>
    <x v="53"/>
    <s v="LEVI LAERCIO BECKER"/>
    <n v="21699208972"/>
    <s v="contabilidade@presidentegetulio.sc.gov.br"/>
    <m/>
    <s v="47-33521277"/>
    <x v="4"/>
    <x v="1"/>
    <s v="portaria 0042009"/>
    <m/>
    <m/>
    <s v="ESPECIALIZAÇÃO OU PÓS-GRADUAÇÃO"/>
    <x v="1"/>
    <x v="5"/>
    <m/>
    <x v="0"/>
    <x v="1"/>
    <s v="LEI"/>
    <s v="1915/2001 "/>
    <m/>
    <x v="2"/>
    <x v="0"/>
    <x v="0"/>
    <x v="0"/>
    <m/>
    <x v="0"/>
    <x v="0"/>
    <x v="0"/>
    <x v="2"/>
    <x v="0"/>
    <x v="0"/>
    <s v="Lei "/>
    <x v="0"/>
    <s v="NÃO FORMALIZA PLANEJAMENTO"/>
    <s v="NENHUMA ÁREA PLANEJADA"/>
    <m/>
    <m/>
    <m/>
    <m/>
    <m/>
    <m/>
    <m/>
    <s v="NENHUMA ATÉ O MOMENTO"/>
    <x v="4"/>
    <x v="3"/>
    <x v="0"/>
    <x v="0"/>
    <x v="1"/>
    <x v="0"/>
    <x v="0"/>
    <m/>
    <m/>
    <x v="0"/>
    <x v="0"/>
    <s v="ELABORAÇÃO DA PRESTAÇÃO DE CONTAS ANUAL DO PREFEITO, PARA ENVIO AO CONTROLE EXTERNO    REVISÃO DE REGISTROS CONTÁBEIS DIÁRIOS"/>
    <s v="ATENDIMENTO A ÓRGÃOS DE CONTROLE (CÂMARA, TCE, MPSC, TCU, CGU, MPF ETC.)    RELATÓRIOS DE GESTÃO FISCAL E/OU RESUMIDO DE EXECUÇÃO ORÇAMENTÁRIA    PARECER SOBRE ATOS DE PESSOAL    REMESSA DE INFORMAÇÕES VIA SISTEMA e-SFINGE"/>
    <s v="A UCI NÃO FORMALIZA RELATÓRIO PERIÓDICO DE ATIVIDADES"/>
    <m/>
    <m/>
    <m/>
    <n v="21699208972"/>
  </r>
  <r>
    <s v="contabilidade@urubici.sc.gov.br"/>
    <x v="54"/>
    <s v="KELLY"/>
    <n v="5822693972"/>
    <s v="contabilidade@urubici.sc.gov.br"/>
    <m/>
    <n v="4932784211"/>
    <x v="4"/>
    <x v="0"/>
    <d v="2015-10-01T00:00:00"/>
    <m/>
    <m/>
    <s v="ESPECIALIZAÇÃO OU PÓS-GRADUAÇÃO"/>
    <x v="1"/>
    <x v="10"/>
    <m/>
    <x v="5"/>
    <x v="1"/>
    <s v="lei"/>
    <s v="na"/>
    <m/>
    <x v="2"/>
    <x v="4"/>
    <x v="0"/>
    <x v="1"/>
    <m/>
    <x v="4"/>
    <x v="0"/>
    <x v="0"/>
    <x v="0"/>
    <x v="0"/>
    <x v="0"/>
    <s v="LEI"/>
    <x v="0"/>
    <s v="NÃO FORMALIZA PLANEJAMENTO"/>
    <s v="NENHUMA ÁREA PLANEJADA"/>
    <m/>
    <m/>
    <m/>
    <m/>
    <m/>
    <m/>
    <m/>
    <s v="NENHUMA ATÉ O MOMENTO"/>
    <x v="1"/>
    <x v="0"/>
    <x v="2"/>
    <x v="0"/>
    <x v="1"/>
    <x v="0"/>
    <x v="0"/>
    <m/>
    <m/>
    <x v="7"/>
    <x v="7"/>
    <s v="NENHUMA"/>
    <s v="RELATÓRIOS DE GESTÃO FISCAL E/OU RESUMIDO DE EXECUÇÃO ORÇAMENTÁRIA"/>
    <s v="A UCI NÃO FORMALIZA RELATÓRIO PERIÓDICO DE ATIVIDADES    [OUTRAS ] É realizado um relatório bimestral de avaliação dos relatórios de Gestão Fiscal e Execução Orçamentaria bem como as atividades que o controle interno realiza no período."/>
    <m/>
    <m/>
    <m/>
    <n v="1818609967"/>
  </r>
  <r>
    <s v="contador@turvo.sc.gov.br"/>
    <x v="55"/>
    <s v="LEILE DENISE LEONARDO"/>
    <n v="81208391968"/>
    <s v="contadorpmermo@contato.net"/>
    <m/>
    <s v="(48)35460081"/>
    <x v="1"/>
    <x v="1"/>
    <s v="PORTARIA 04/2013"/>
    <m/>
    <m/>
    <s v="SUPERIOR COMPLETO"/>
    <x v="0"/>
    <x v="1"/>
    <m/>
    <x v="4"/>
    <x v="1"/>
    <s v="DECRETO  24/2004"/>
    <n v="242004"/>
    <m/>
    <x v="0"/>
    <x v="0"/>
    <x v="0"/>
    <x v="0"/>
    <m/>
    <x v="0"/>
    <x v="0"/>
    <x v="0"/>
    <x v="0"/>
    <x v="0"/>
    <x v="0"/>
    <s v="NA"/>
    <x v="0"/>
    <s v="SIM, BIMESTRALMENTE"/>
    <s v="ÁREA DE PATRIMÔNIO    PROCESSOS LICITATÓRIOS DE COMPRAS E SERVIÇOS    ÁREA DE RECURSOS HUMANOS    AVALIAÇÃO DOS CONTROLES INTERNOS ADMINISTRATIVOS"/>
    <m/>
    <m/>
    <m/>
    <m/>
    <m/>
    <m/>
    <m/>
    <s v="ÁREAS OU PROGRAMAS FINALÍSTICOS (SAÚDE, EDUCAÇÃO, MERENDA ETC.)"/>
    <x v="0"/>
    <x v="4"/>
    <x v="0"/>
    <x v="0"/>
    <x v="1"/>
    <x v="0"/>
    <x v="0"/>
    <m/>
    <m/>
    <x v="0"/>
    <x v="0"/>
    <s v="REVISÃO DE REGISTROS CONTÁBEIS DIÁRIOS    ELABORAÇÃO DA PRESTAÇÃO DE CONTAS ANUAL DO PREFEITO, PARA ENVIO AO CONTROLE EXTERNO"/>
    <s v="RECOMENDAÇÕES EMITIDAS PARA MELHORIAS E/OU FORTALECIMENTO DA GESTÃO    RELATÓRIOS DE GESTÃO FISCAL E/OU RESUMIDO DE EXECUÇÃO ORÇAMENTÁRIA    REMESSA DE INFORMAÇÕES VIA SISTEMA e-SFINGE    NOTIFICAÇÕES DE FALHAS OU IRREGULARIDADES, PARA CORREÇÃO E/OU PROVI"/>
    <s v="SIM, É FEITO RELATÓRIO BIMESTRAL"/>
    <m/>
    <m/>
    <m/>
    <n v="81208391968"/>
  </r>
  <r>
    <s v="contadoria@bomjardimdaserra.sc.gov.br"/>
    <x v="56"/>
    <s v="JUCARRA DE ASSUNÇAO"/>
    <n v="1436870933"/>
    <s v="controleinterno@bomjardimdaserra.sc.gov.br"/>
    <m/>
    <s v="(49)32320197"/>
    <x v="0"/>
    <x v="2"/>
    <s v="165/2014"/>
    <m/>
    <m/>
    <s v="SUPERIOR COMPLETO"/>
    <x v="0"/>
    <x v="1"/>
    <m/>
    <x v="3"/>
    <x v="0"/>
    <s v="DECRETO"/>
    <s v="NA"/>
    <m/>
    <x v="2"/>
    <x v="0"/>
    <x v="0"/>
    <x v="0"/>
    <m/>
    <x v="0"/>
    <x v="0"/>
    <x v="0"/>
    <x v="0"/>
    <x v="0"/>
    <x v="1"/>
    <s v="NA"/>
    <x v="7"/>
    <s v="NÃO FORMALIZA PLANEJAMENTO"/>
    <s v="NENHUMA ÁREA PLANEJADA"/>
    <m/>
    <m/>
    <m/>
    <m/>
    <m/>
    <m/>
    <m/>
    <s v="NENHUMA ATÉ O MOMENTO"/>
    <x v="1"/>
    <x v="0"/>
    <x v="2"/>
    <x v="0"/>
    <x v="0"/>
    <x v="0"/>
    <x v="0"/>
    <m/>
    <m/>
    <x v="8"/>
    <x v="8"/>
    <s v="NENHUMA"/>
    <s v="REMESSA DE INFORMAÇÕES VIA SISTEMA e-SFINGE"/>
    <s v="A UCI NÃO FORMALIZA RELATÓRIO PERIÓDICO DE ATIVIDADES"/>
    <m/>
    <m/>
    <m/>
    <n v="1436870933"/>
  </r>
  <r>
    <s v="contato@hervaldoeste.sc.gov.br"/>
    <x v="57"/>
    <s v="PAULO CÉZAR DOLEJAL BERTÉ"/>
    <n v="67084710949"/>
    <s v="controleinterno@hervaldoeste.sc.gov.br"/>
    <m/>
    <s v="(49)3554-0922"/>
    <x v="1"/>
    <x v="2"/>
    <s v="Portaria 347/2008 de 12/03/2008"/>
    <m/>
    <m/>
    <s v="ESPECIALIZAÇÃO OU PÓS-GRADUAÇÃO"/>
    <x v="0"/>
    <x v="18"/>
    <m/>
    <x v="0"/>
    <x v="1"/>
    <s v="Lei Complementar"/>
    <s v="Lei Complementar nº 280/2011 de 17/08/2011."/>
    <m/>
    <x v="2"/>
    <x v="0"/>
    <x v="0"/>
    <x v="0"/>
    <m/>
    <x v="0"/>
    <x v="2"/>
    <x v="3"/>
    <x v="0"/>
    <x v="0"/>
    <x v="0"/>
    <s v="Decreto nº 3160/2013 de 18/06/2013."/>
    <x v="0"/>
    <s v="NÃO FORMALIZA PLANEJAMENTO"/>
    <s v="NENHUMA ÁREA PLANEJADA"/>
    <m/>
    <m/>
    <m/>
    <m/>
    <m/>
    <m/>
    <m/>
    <s v="PROCESSOS LICITATÓRIOS DE COMPRAS E SERVIÇOS    ÁREA DE RECURSOS HUMANOS"/>
    <x v="0"/>
    <x v="0"/>
    <x v="2"/>
    <x v="3"/>
    <x v="3"/>
    <x v="0"/>
    <x v="0"/>
    <m/>
    <m/>
    <x v="0"/>
    <x v="0"/>
    <s v="[OUTRAS: ] Análise e elaboração de prestações de contas; Pareceres sobre contratação de pessoal; Controle de frotas (documentação, seguros, etc); Preparação e transmissão de dados ao Tribunal de Contas; Elaboração de Relatório de Controle Interno.    REVI"/>
    <s v="ATENDIMENTO A ÓRGÃOS DE CONTROLE (CÂMARA, TCE, MPSC, TCU, CGU, MPF ETC.)    PARECER EM PROCESSOS DE PRESTAÇÃO DE CONTAS    PARECER SOBRE ATOS DE PESSOAL    REMESSA DE INFORMAÇÕES VIA SISTEMA e-SFINGE"/>
    <s v="A UCI NÃO FORMALIZA RELATÓRIO PERIÓDICO DE ATIVIDADES"/>
    <m/>
    <m/>
    <m/>
    <n v="67084710949"/>
  </r>
  <r>
    <s v="control@tunapolis.sc.gov.br"/>
    <x v="58"/>
    <s v="CLEVERSON INÁCIO KERKHOFF"/>
    <n v="91836840934"/>
    <s v="control@tunapolis.sc.gov.br"/>
    <m/>
    <s v="(49) 36321122"/>
    <x v="0"/>
    <x v="0"/>
    <s v="Portaria 1.062/2002"/>
    <m/>
    <m/>
    <s v="ESPECIALIZAÇÃO OU PÓS-GRADUAÇÃO"/>
    <x v="12"/>
    <x v="5"/>
    <m/>
    <x v="0"/>
    <x v="0"/>
    <s v="não se aplica"/>
    <s v="não se aplica"/>
    <m/>
    <x v="0"/>
    <x v="0"/>
    <x v="1"/>
    <x v="1"/>
    <m/>
    <x v="1"/>
    <x v="1"/>
    <x v="2"/>
    <x v="2"/>
    <x v="0"/>
    <x v="0"/>
    <s v="Lei 1094/2012"/>
    <x v="0"/>
    <s v="NÃO FORMALIZA PLANEJAMENTO"/>
    <s v="NENHUMA ÁREA PLANEJADA"/>
    <m/>
    <m/>
    <m/>
    <m/>
    <m/>
    <m/>
    <m/>
    <s v="ÁREA DE PATRIMÔNIO    PROCESSOS LICITATÓRIOS DE COMPRAS E SERVIÇOS    EXECUÇÃO E FISCALIZAÇÃO DE CONTRATOS PÚBLICOS"/>
    <x v="2"/>
    <x v="4"/>
    <x v="2"/>
    <x v="1"/>
    <x v="0"/>
    <x v="0"/>
    <x v="0"/>
    <m/>
    <m/>
    <x v="0"/>
    <x v="3"/>
    <s v="FISCALIZAÇÃO DE CONTRATOS    MONITORAMENTO E CONSOLIDAÇÃO DE INFORMAÇÕES SOBRE A LAI NO EXECUTIVO MUNICIPAL (ART. 41-III DA LEI 12.527/2011)"/>
    <s v="RECOMENDAÇÕES EMITIDAS PARA MELHORIAS E/OU FORTALECIMENTO DA GESTÃO    NOTIFICAÇÕES DE FALHAS OU IRREGULARIDADES, PARA CORREÇÃO E/OU PROVIDÊNCIAS    ATENDIMENTO A ÓRGÃOS DE CONTROLE (CÂMARA, TCE, MPSC, TCU, CGU, MPF ETC.)    PARECER SOBRE ATOS DE PESSOAL "/>
    <s v="SIM, É FEITO RELATÓRIO BIMESTRAL"/>
    <m/>
    <m/>
    <m/>
    <n v="91836840934"/>
  </r>
  <r>
    <s v="controladoria@fraiburgo.sc.gov.br"/>
    <x v="59"/>
    <s v="MOISÉS AMADEU PATRICIO"/>
    <n v="38716135920"/>
    <s v="controladoria@fraiburgo.sc.gov.br"/>
    <m/>
    <s v="(49) 32563004"/>
    <x v="0"/>
    <x v="1"/>
    <s v="portaria 1946/2015"/>
    <m/>
    <m/>
    <s v="ESPECIALIZAÇÃO OU PÓS-GRADUAÇÃO"/>
    <x v="1"/>
    <x v="10"/>
    <m/>
    <x v="0"/>
    <x v="1"/>
    <s v="Lei"/>
    <s v="063/2005"/>
    <m/>
    <x v="2"/>
    <x v="0"/>
    <x v="0"/>
    <x v="0"/>
    <m/>
    <x v="0"/>
    <x v="0"/>
    <x v="0"/>
    <x v="1"/>
    <x v="0"/>
    <x v="0"/>
    <s v="Decreto"/>
    <x v="8"/>
    <s v="NÃO FORMALIZA PLANEJAMENTO"/>
    <s v="[Outras:] Atuamos conforme denuncias ou evidencias, por falta de equipe"/>
    <m/>
    <m/>
    <m/>
    <m/>
    <m/>
    <m/>
    <m/>
    <s v="ENTIDADES PRIVADAS QUE RECEBEM RECURSOS PÚBLICOS    ÁREA FINANCEIRA E DE PRESTAÇÕES DE CONTAS (EXCETO CONVÊNIOS)    CONVÊNIOS E SUAS PRESTAÇÕES DE CONTAS    OBRAS PÚBLICAS"/>
    <x v="2"/>
    <x v="4"/>
    <x v="2"/>
    <x v="3"/>
    <x v="0"/>
    <x v="1"/>
    <x v="4"/>
    <m/>
    <m/>
    <x v="0"/>
    <x v="0"/>
    <s v="ELABORAÇÃO DA PRESTAÇÃO DE CONTAS ANUAL DO PREFEITO, PARA ENVIO AO CONTROLE EXTERNO    REVISÃO DE REGISTROS CONTÁBEIS DIÁRIOS    [OUTRAS: ] - revisão dos registros contábeis periódicos   -  orçamentários diários."/>
    <s v="RECOMENDAÇÕES EMITIDAS PARA MELHORIAS E/OU FORTALECIMENTO DA GESTÃO    REMESSA DE INFORMAÇÕES VIA SISTEMA e-SFINGE    RELATÓRIOS DE GESTÃO FISCAL E/OU RESUMIDO DE EXECUÇÃO ORÇAMENTÁRIA    ATENDIMENTO A ÓRGÃOS DE CONTROLE (CÂMARA, TCE, MPSC, TCU, CGU, MPF "/>
    <s v="SIM, É FEITO RELATÓRIO BIMESTRAL"/>
    <m/>
    <m/>
    <m/>
    <n v="38716135920"/>
  </r>
  <r>
    <s v="controladoria@gaspar.sc.gov.br"/>
    <x v="60"/>
    <s v="JEAN CARLOS DE OLIVEIRA"/>
    <n v="7481940967"/>
    <s v="controladoria@gaspar.sc.gov.br"/>
    <m/>
    <s v="(47) 3331-6326"/>
    <x v="1"/>
    <x v="2"/>
    <s v="Decreto 6.402/2015"/>
    <m/>
    <m/>
    <s v="SUPERIOR INCOMPLETO"/>
    <x v="5"/>
    <x v="1"/>
    <m/>
    <x v="3"/>
    <x v="1"/>
    <s v="Lei"/>
    <s v="nº 21/2003"/>
    <m/>
    <x v="2"/>
    <x v="1"/>
    <x v="0"/>
    <x v="0"/>
    <m/>
    <x v="0"/>
    <x v="2"/>
    <x v="0"/>
    <x v="2"/>
    <x v="0"/>
    <x v="1"/>
    <s v="NA"/>
    <x v="1"/>
    <s v="NÃO FORMALIZA PLANEJAMENTO"/>
    <s v="NENHUMA ÁREA PLANEJADA"/>
    <m/>
    <m/>
    <m/>
    <m/>
    <m/>
    <m/>
    <m/>
    <s v="PROCESSOS LICITATÓRIOS DE COMPRAS E SERVIÇOS    EXECUÇÃO E FISCALIZAÇÃO DE CONTRATOS PÚBLICOS"/>
    <x v="1"/>
    <x v="5"/>
    <x v="2"/>
    <x v="1"/>
    <x v="3"/>
    <x v="4"/>
    <x v="0"/>
    <m/>
    <m/>
    <x v="4"/>
    <x v="5"/>
    <s v="FISCALIZAÇÃO DE CONTRATOS    ASSESSORIA JURÍDICA    TREINAMENTO DE AGENTES PÚBLICOS SOBRE TRANSPARÊNCIA (ART. 41-II DA LEI 12.527/2011)    MONITORAMENTO E CONSOLIDAÇÃO DE INFORMAÇÕES SOBRE A LAI NO EXECUTIVO MUNICIPAL (ART. 41-III DA LEI 12.527/2011)    E"/>
    <s v="PARECER EM PROCESSOS DE PRESTAÇÃO DE CONTAS    REMESSA DE INFORMAÇÕES VIA SISTEMA e-SFINGE    NOTIFICAÇÕES DE FALHAS OU IRREGULARIDADES, PARA CORREÇÃO E/OU PROVIDÊNCIAS    RECOMENDAÇÕES EMITIDAS PARA MELHORIAS E/OU FORTALECIMENTO DA GESTÃO"/>
    <s v="SIM, É FEITO RELATÓRIO BIMESTRAL"/>
    <m/>
    <m/>
    <m/>
    <m/>
  </r>
  <r>
    <s v="controladoria@graopara.sc.gov.br"/>
    <x v="61"/>
    <s v="EDMAR KEMPER NANDI"/>
    <n v="4663664938"/>
    <s v="controladoria@graopara.sc.gov.br"/>
    <m/>
    <s v="(48)3652-1177"/>
    <x v="4"/>
    <x v="2"/>
    <s v="Portaria 024/2013 de 02/01/2013"/>
    <m/>
    <m/>
    <s v="ESPECIALIZAÇÃO OU PÓS-GRADUAÇÃO"/>
    <x v="13"/>
    <x v="19"/>
    <m/>
    <x v="2"/>
    <x v="1"/>
    <s v="Lei"/>
    <s v="1331/2004"/>
    <m/>
    <x v="2"/>
    <x v="4"/>
    <x v="0"/>
    <x v="0"/>
    <m/>
    <x v="0"/>
    <x v="0"/>
    <x v="0"/>
    <x v="0"/>
    <x v="0"/>
    <x v="1"/>
    <s v="NA"/>
    <x v="0"/>
    <s v="NÃO FORMALIZA PLANEJAMENTO"/>
    <s v="NENHUMA ÁREA PLANEJADA"/>
    <m/>
    <m/>
    <m/>
    <m/>
    <m/>
    <m/>
    <m/>
    <s v="CONVÊNIOS E SUAS PRESTAÇÕES DE CONTAS"/>
    <x v="0"/>
    <x v="4"/>
    <x v="2"/>
    <x v="0"/>
    <x v="1"/>
    <x v="0"/>
    <x v="0"/>
    <m/>
    <m/>
    <x v="0"/>
    <x v="0"/>
    <s v="[OUTRAS: ] Elaboração do Orçamento Anual e controle do mesmo, Controle de Combustíveis, Atendimento a Fornecedores, Auxílio em problemas de Informática.    REVISÃO DE REGISTROS CONTÁBEIS DIÁRIOS    ELABORAÇÃO DA PRESTAÇÃO DE CONTAS ANUAL DO PREFEITO, PARA"/>
    <s v="RECOMENDAÇÕES EMITIDAS PARA MELHORIAS E/OU FORTALECIMENTO DA GESTÃO    [OUTROS:] Relatório Bimestral dirigido aos Gestores e ao TCE    PARECER SOBRE ATOS DE PESSOAL    PARECER EM PROCESSOS DE PRESTAÇÃO DE CONTAS"/>
    <s v="A UCI NÃO FORMALIZA RELATÓRIO PERIÓDICO DE ATIVIDADES"/>
    <m/>
    <m/>
    <m/>
    <n v="4663664938"/>
  </r>
  <r>
    <s v="controladoria@jacintomachado.sc.gov.br"/>
    <x v="62"/>
    <s v="MELÂNIA COLARES PAULO MARTINS"/>
    <n v="6506831960"/>
    <s v="controladoria@jacintomachado.sc.gov.br"/>
    <m/>
    <n v="4835351248"/>
    <x v="4"/>
    <x v="1"/>
    <s v="162/2015"/>
    <m/>
    <m/>
    <s v="SUPERIOR COMPLETO"/>
    <x v="14"/>
    <x v="1"/>
    <m/>
    <x v="0"/>
    <x v="1"/>
    <s v="Lei nº 397/2014."/>
    <s v="Lei nº 397 de 27/01/2004."/>
    <m/>
    <x v="1"/>
    <x v="0"/>
    <x v="0"/>
    <x v="0"/>
    <m/>
    <x v="0"/>
    <x v="2"/>
    <x v="0"/>
    <x v="0"/>
    <x v="2"/>
    <x v="0"/>
    <s v="Decreto nº 085 de 18/09/2013."/>
    <x v="0"/>
    <s v="NÃO FORMALIZA PLANEJAMENTO"/>
    <s v="NENHUMA ÁREA PLANEJADA"/>
    <m/>
    <m/>
    <m/>
    <m/>
    <m/>
    <m/>
    <m/>
    <s v="NENHUMA ATÉ O MOMENTO"/>
    <x v="4"/>
    <x v="3"/>
    <x v="1"/>
    <x v="0"/>
    <x v="3"/>
    <x v="0"/>
    <x v="0"/>
    <m/>
    <m/>
    <x v="0"/>
    <x v="0"/>
    <s v="[OUTRAS: ] GESTÃO DE CONVÊNIOS."/>
    <s v="ATENDIMENTO A ÓRGÃOS DE CONTROLE (CÂMARA, TCE, MPSC, TCU, CGU, MPF ETC.)    RELATÓRIOS DE GESTÃO FISCAL E/OU RESUMIDO DE EXECUÇÃO ORÇAMENTÁRIA    REMESSA DE INFORMAÇÕES VIA SISTEMA e-SFINGE    RECOMENDAÇÕES EMITIDAS PARA MELHORIAS E/OU FORTALECIMENTO DA G"/>
    <s v="SIM, É FEITO RELATÓRIO BIMESTRAL"/>
    <m/>
    <m/>
    <m/>
    <n v="6506831960"/>
  </r>
  <r>
    <s v="controladoria@pmsji.sc.gov.br"/>
    <x v="63"/>
    <s v="KELY C. SCHAPPO PASTERNACK"/>
    <n v="3493287909"/>
    <s v="controladoria@pmsji.sc.gov.br"/>
    <m/>
    <s v="(47) 3458-0010"/>
    <x v="4"/>
    <x v="1"/>
    <s v="Portaria 1599 - 01/07/2015"/>
    <m/>
    <m/>
    <s v="SUPERIOR COMPLETO"/>
    <x v="0"/>
    <x v="1"/>
    <m/>
    <x v="3"/>
    <x v="1"/>
    <s v="Lei 355 - 28/02/2005   Decreto 263 - 01/07/2005"/>
    <s v="Lei 355 - 28/02/2005"/>
    <m/>
    <x v="2"/>
    <x v="0"/>
    <x v="0"/>
    <x v="0"/>
    <m/>
    <x v="0"/>
    <x v="0"/>
    <x v="0"/>
    <x v="3"/>
    <x v="0"/>
    <x v="0"/>
    <s v="Decreto 817 - 23/05/2013"/>
    <x v="0"/>
    <s v="NÃO FORMALIZA PLANEJAMENTO"/>
    <s v="NENHUMA ÁREA PLANEJADA"/>
    <m/>
    <m/>
    <m/>
    <m/>
    <m/>
    <m/>
    <m/>
    <s v="NENHUMA ATÉ O MOMENTO"/>
    <x v="1"/>
    <x v="0"/>
    <x v="2"/>
    <x v="2"/>
    <x v="1"/>
    <x v="0"/>
    <x v="0"/>
    <m/>
    <m/>
    <x v="0"/>
    <x v="0"/>
    <s v="FISCALIZAÇÃO DE CONTRATOS    [OUTRAS: ] Fiscalização de diárias; Fiscalização do Relógio Ponto;     ELABORAÇÃO DA PRESTAÇÃO DE CONTAS ANUAL DO PREFEITO, PARA ENVIO AO CONTROLE EXTERNO    MONITORAMENTO E CONSOLIDAÇÃO DE INFORMAÇÕES SOBRE A LAI NO EXECUTIVO"/>
    <s v="REMESSA DE INFORMAÇÕES VIA SISTEMA e-SFINGE    RELATÓRIOS DE GESTÃO FISCAL E/OU RESUMIDO DE EXECUÇÃO ORÇAMENTÁRIA    ATENDIMENTO A ÓRGÃOS DE CONTROLE (CÂMARA, TCE, MPSC, TCU, CGU, MPF ETC.)"/>
    <s v="A UCI NÃO FORMALIZA RELATÓRIO PERIÓDICO DE ATIVIDADES"/>
    <m/>
    <m/>
    <m/>
    <n v="3493287909"/>
  </r>
  <r>
    <s v="controladoria@saocristovao.sc.gov.br"/>
    <x v="64"/>
    <s v="BIANCA VALÉRIO"/>
    <s v="048.737.149-66"/>
    <s v="controladoria@saocristovao.sc.gov.br"/>
    <m/>
    <s v="49-3253-1200"/>
    <x v="0"/>
    <x v="1"/>
    <s v="Portaria 03/2013"/>
    <m/>
    <m/>
    <s v="ESPECIALIZAÇÃO OU PÓS-GRADUAÇÃO"/>
    <x v="5"/>
    <x v="20"/>
    <m/>
    <x v="4"/>
    <x v="0"/>
    <s v="NA"/>
    <s v="NA"/>
    <m/>
    <x v="2"/>
    <x v="0"/>
    <x v="1"/>
    <x v="1"/>
    <m/>
    <x v="0"/>
    <x v="0"/>
    <x v="0"/>
    <x v="0"/>
    <x v="0"/>
    <x v="0"/>
    <s v="Decreto"/>
    <x v="5"/>
    <s v="SIM, ANUALMENTE"/>
    <s v="ÁREA DE RECURSOS HUMANOS    ENTIDADES PRIVADAS QUE RECEBEM RECURSOS PÚBLICOS    AVALIAÇÃO DOS CONTROLES INTERNOS ADMINISTRATIVOS"/>
    <m/>
    <m/>
    <m/>
    <m/>
    <m/>
    <m/>
    <m/>
    <s v="ÁREAS OU PROGRAMAS FINALÍSTICOS (SAÚDE, EDUCAÇÃO, MERENDA ETC.)"/>
    <x v="2"/>
    <x v="0"/>
    <x v="0"/>
    <x v="2"/>
    <x v="3"/>
    <x v="0"/>
    <x v="0"/>
    <m/>
    <m/>
    <x v="0"/>
    <x v="0"/>
    <s v="ELABORAÇÃO DA PRESTAÇÃO DE CONTAS ANUAL DO PREFEITO, PARA ENVIO AO CONTROLE EXTERNO    FISCALIZAÇÃO DE CONTRATOS"/>
    <s v="RELATÓRIOS DE GESTÃO FISCAL E/OU RESUMIDO DE EXECUÇÃO ORÇAMENTÁRIA    ATENDIMENTO A ÓRGÃOS DE CONTROLE (CÂMARA, TCE, MPSC, TCU, CGU, MPF ETC.)    REMESSA DE INFORMAÇÕES VIA SISTEMA e-SFINGE    PARECER SOBRE ATOS DE PESSOAL"/>
    <s v="A UCI NÃO FORMALIZA RELATÓRIO PERIÓDICO DE ATIVIDADES"/>
    <m/>
    <m/>
    <m/>
    <s v="048.737.149-66"/>
  </r>
  <r>
    <s v="controladoriaicara@gmail.com"/>
    <x v="65"/>
    <s v="DÓRIS IOLANDA DAGOSTIN DOS SANTOS"/>
    <s v="415582949-53"/>
    <s v="controladoriaicara@gmail.com"/>
    <m/>
    <s v="(48) 3431 35 00"/>
    <x v="0"/>
    <x v="1"/>
    <s v="Portaria Nº GP/345/15 "/>
    <m/>
    <m/>
    <s v="ESPECIALIZAÇÃO OU PÓS-GRADUAÇÃO"/>
    <x v="9"/>
    <x v="14"/>
    <m/>
    <x v="4"/>
    <x v="1"/>
    <s v="Lei Nº 2100 de 13 de abril de 2005"/>
    <s v="Nº 2100/2005"/>
    <m/>
    <x v="2"/>
    <x v="1"/>
    <x v="0"/>
    <x v="0"/>
    <m/>
    <x v="0"/>
    <x v="0"/>
    <x v="0"/>
    <x v="0"/>
    <x v="0"/>
    <x v="0"/>
    <s v="Decreto Nº 116/2013, 04 de julho de 2013"/>
    <x v="0"/>
    <s v="NÃO FORMALIZA PLANEJAMENTO"/>
    <s v="NENHUMA ÁREA PLANEJADA"/>
    <m/>
    <m/>
    <m/>
    <m/>
    <m/>
    <m/>
    <m/>
    <s v="ÁREA DE RECURSOS HUMANOS    ÁREA DE PATRIMÔNIO    EXECUÇÃO E FISCALIZAÇÃO DE CONTRATOS PÚBLICOS    CONVÊNIOS E SUAS PRESTAÇÕES DE CONTAS    ENTIDADES PRIVADAS QUE RECEBEM RECURSOS PÚBLICOS"/>
    <x v="4"/>
    <x v="10"/>
    <x v="2"/>
    <x v="4"/>
    <x v="1"/>
    <x v="0"/>
    <x v="0"/>
    <m/>
    <m/>
    <x v="0"/>
    <x v="3"/>
    <s v="ELABORAÇÃO DA PRESTAÇÃO DE CONTAS ANUAL DO PREFEITO, PARA ENVIO AO CONTROLE EXTERNO    MONITORAMENTO E CONSOLIDAÇÃO DE INFORMAÇÕES SOBRE A LAI NO EXECUTIVO MUNICIPAL (ART. 41-III DA LEI 12.527/2011)"/>
    <s v="RECOMENDAÇÕES EMITIDAS PARA MELHORIAS E/OU FORTALECIMENTO DA GESTÃO    RELATÓRIOS DE GESTÃO FISCAL E/OU RESUMIDO DE EXECUÇÃO ORÇAMENTÁRIA    REMESSA DE INFORMAÇÕES VIA SISTEMA e-SFINGE    PARECER EM PROCESSOS DE PRESTAÇÃO DE CONTAS"/>
    <s v="A UCI NÃO FORMALIZA RELATÓRIO PERIÓDICO DE ATIVIDADES"/>
    <m/>
    <m/>
    <m/>
    <s v="415582949-53"/>
  </r>
  <r>
    <s v="controle.interno@pmbvt.sc.gov.br"/>
    <x v="66"/>
    <s v="ELAIS GOMES DOS SANTOS"/>
    <n v="6219392930"/>
    <s v="controle.interno@pmbvt.sc.gov.br"/>
    <m/>
    <s v="(47) 3629-0066"/>
    <x v="3"/>
    <x v="2"/>
    <s v="PORTARIA 177/2014"/>
    <m/>
    <m/>
    <s v="SUPERIOR COMPLETO"/>
    <x v="1"/>
    <x v="21"/>
    <m/>
    <x v="2"/>
    <x v="1"/>
    <s v="LEI"/>
    <s v=" 346/2004"/>
    <m/>
    <x v="0"/>
    <x v="0"/>
    <x v="1"/>
    <x v="2"/>
    <m/>
    <x v="0"/>
    <x v="0"/>
    <x v="0"/>
    <x v="0"/>
    <x v="0"/>
    <x v="0"/>
    <s v="Decreto"/>
    <x v="0"/>
    <s v="NÃO FORMALIZA PLANEJAMENTO"/>
    <s v="NENHUMA ÁREA PLANEJADA"/>
    <m/>
    <m/>
    <m/>
    <m/>
    <m/>
    <m/>
    <m/>
    <s v="NENHUMA ATÉ O MOMENTO"/>
    <x v="0"/>
    <x v="0"/>
    <x v="0"/>
    <x v="3"/>
    <x v="3"/>
    <x v="1"/>
    <x v="0"/>
    <m/>
    <m/>
    <x v="0"/>
    <x v="0"/>
    <s v="ELABORAÇÃO DA PRESTAÇÃO DE CONTAS ANUAL DO PREFEITO, PARA ENVIO AO CONTROLE EXTERNO"/>
    <s v="ATENDIMENTO A ÓRGÃOS DE CONTROLE (CÂMARA, TCE, MPSC, TCU, CGU, MPF ETC.)    REMESSA DE INFORMAÇÕES VIA SISTEMA e-SFINGE    PARECER SOBRE ATOS DE PESSOAL    RELATÓRIOS DE AUDITORIA"/>
    <s v="SIM, É FEITO RELATÓRIO BIMESTRAL"/>
    <m/>
    <m/>
    <m/>
    <n v="6219392930"/>
  </r>
  <r>
    <s v="controle@abdonbatista.sc.gov.br"/>
    <x v="67"/>
    <s v="JONAS PALAVRO"/>
    <n v="57579474972"/>
    <s v="CONTROLE@ABDONBATISTA.SC.GOV.BR"/>
    <m/>
    <s v="(49)35451133  OU (49) 35451177"/>
    <x v="3"/>
    <x v="0"/>
    <s v="PORTARIA  Nº 207/2011 CARGO EFETIVO TEC. EM CONTROLE INTERNO - Nº090/2013 CARGO COMISSIONADO ASS. ESPECIAL DE CONTROLE INTERNO"/>
    <m/>
    <m/>
    <s v="SUPERIOR COMPLETO"/>
    <x v="15"/>
    <x v="22"/>
    <m/>
    <x v="4"/>
    <x v="1"/>
    <s v="LEI"/>
    <s v="LEI Nº002/2005 DE 23/11/2005"/>
    <m/>
    <x v="2"/>
    <x v="0"/>
    <x v="1"/>
    <x v="2"/>
    <m/>
    <x v="0"/>
    <x v="0"/>
    <x v="0"/>
    <x v="0"/>
    <x v="0"/>
    <x v="1"/>
    <s v="SO TEMOS  UMA EMENDA A LEI ORGÂNICA MUNICIPAL Nº 001/2012 ALTERA A REDAÇÃO DO ART. 67 QUE INCLUI O SITE DO MUNICÍPIO COMO ORGÃO DE PUBLICAÇÃO DOS ATOS OFICIAIS."/>
    <x v="9"/>
    <s v="NÃO FORMALIZA PLANEJAMENTO"/>
    <s v="[Outras:] NA VERDADE COMO TRABALHAMOS EM MUNICCÍPIO DE PEQUENO PORTE E NOS REUNIMOS UMA VEZ POR MÊS COM O PREFEITO E SECRETARIOS ALERTAMOS SOBRE POSSIVEIS IRREGULARIEDADES E ALERTAMOS SECRETARIOS E A ADMINISTRAÇÃO SOBRE POSSIVEIS IRREGULARIEDADES DE ACORD"/>
    <m/>
    <m/>
    <m/>
    <m/>
    <m/>
    <m/>
    <m/>
    <s v="ÁREA DE RECURSOS HUMANOS    ÁREA DE PATRIMÔNIO    PROCESSOS LICITATÓRIOS DE COMPRAS E SERVIÇOS"/>
    <x v="4"/>
    <x v="0"/>
    <x v="3"/>
    <x v="1"/>
    <x v="0"/>
    <x v="0"/>
    <x v="4"/>
    <m/>
    <m/>
    <x v="9"/>
    <x v="4"/>
    <s v="[OUTRAS: ] CONTROLE DE FROTA, DOCUMENTAÇÕES DE CARROS ,ESCRITURAS E LIQUIDAÇÕES DE COMBUSTIVEIS E OUTROS SERVIÇOS REFERENTE A ADMINISTRAÇÃO.    REVISÃO DE REGISTROS CONTÁBEIS DIÁRIOS"/>
    <s v="RELATÓRIOS DE GESTÃO FISCAL E/OU RESUMIDO DE EXECUÇÃO ORÇAMENTÁRIA    NOTIFICAÇÕES DE FALHAS OU IRREGULARIDADES, PARA CORREÇÃO E/OU PROVIDÊNCIAS    RECOMENDAÇÕES EMITIDAS PARA MELHORIAS E/OU FORTALECIMENTO DA GESTÃO    ATENDIMENTO A ÓRGÃOS DE CONTROLE (CÂ"/>
    <s v="SIM, É FEITO RELATÓRIO BIMESTRAL"/>
    <m/>
    <m/>
    <m/>
    <n v="57579474972"/>
  </r>
  <r>
    <s v="controle@coronelfreitas.sc.gov.br"/>
    <x v="68"/>
    <s v="FERNANDA REGINA SARTORI TOZETTO"/>
    <n v="2462474951"/>
    <s v="controle@coronelfreitas.sc.gov.br"/>
    <m/>
    <n v="4933473403"/>
    <x v="0"/>
    <x v="0"/>
    <s v="4.594/2008"/>
    <m/>
    <m/>
    <s v="ESPECIALIZAÇÃO OU PÓS-GRADUAÇÃO"/>
    <x v="16"/>
    <x v="23"/>
    <m/>
    <x v="0"/>
    <x v="1"/>
    <s v="1.357/2004"/>
    <s v="3.791/2004"/>
    <m/>
    <x v="0"/>
    <x v="0"/>
    <x v="1"/>
    <x v="1"/>
    <m/>
    <x v="1"/>
    <x v="0"/>
    <x v="0"/>
    <x v="2"/>
    <x v="0"/>
    <x v="0"/>
    <s v="1.904/2012"/>
    <x v="0"/>
    <s v="NÃO FORMALIZA PLANEJAMENTO"/>
    <s v="NENHUMA ÁREA PLANEJADA"/>
    <m/>
    <m/>
    <m/>
    <m/>
    <m/>
    <m/>
    <m/>
    <s v="CONVÊNIOS E SUAS PRESTAÇÕES DE CONTAS    ÁREA DE RECURSOS HUMANOS    ÁREA DE PATRIMÔNIO    ÁREAS OU PROGRAMAS FINALÍSTICOS (SAÚDE, EDUCAÇÃO, MERENDA ETC.)"/>
    <x v="2"/>
    <x v="5"/>
    <x v="0"/>
    <x v="1"/>
    <x v="0"/>
    <x v="4"/>
    <x v="4"/>
    <m/>
    <m/>
    <x v="0"/>
    <x v="0"/>
    <s v="REVISÃO DE REGISTROS CONTÁBEIS DIÁRIOS    ELABORAÇÃO DA PRESTAÇÃO DE CONTAS ANUAL DO PREFEITO, PARA ENVIO AO CONTROLE EXTERNO    MONITORAMENTO E CONSOLIDAÇÃO DE INFORMAÇÕES SOBRE A LAI NO EXECUTIVO MUNICIPAL (ART. 41-III DA LEI 12.527/2011)    TREINAMENTO"/>
    <s v="RECOMENDAÇÕES EMITIDAS PARA MELHORIAS E/OU FORTALECIMENTO DA GESTÃO    NOTIFICAÇÕES DE FALHAS OU IRREGULARIDADES, PARA CORREÇÃO E/OU PROVIDÊNCIAS    PARECER EM PROCESSOS DE PRESTAÇÃO DE CONTAS    PARECER SOBRE ATOS DE PESSOAL    REMESSA DE INFORMAÇÕES VIA"/>
    <s v="SIM, É FEITO RELATÓRIO BIMESTRAL"/>
    <m/>
    <m/>
    <m/>
    <n v="2462474951"/>
  </r>
  <r>
    <s v="controle@ilhota.sc.gov.br"/>
    <x v="69"/>
    <s v="JANETE CUSTODIO"/>
    <n v="64069567968"/>
    <s v="controle@ilhota.sc.gov.br"/>
    <m/>
    <s v="(47)91013481"/>
    <x v="0"/>
    <x v="2"/>
    <s v="Lei Complementar 009/2003"/>
    <m/>
    <m/>
    <s v="SUPERIOR COMPLETO"/>
    <x v="5"/>
    <x v="1"/>
    <m/>
    <x v="0"/>
    <x v="1"/>
    <s v="Decreto"/>
    <s v="13/2011"/>
    <m/>
    <x v="2"/>
    <x v="0"/>
    <x v="0"/>
    <x v="0"/>
    <m/>
    <x v="1"/>
    <x v="0"/>
    <x v="2"/>
    <x v="3"/>
    <x v="0"/>
    <x v="0"/>
    <s v="Decreto 54/2013"/>
    <x v="0"/>
    <s v="NÃO FORMALIZA PLANEJAMENTO"/>
    <s v="NENHUMA ÁREA PLANEJADA"/>
    <m/>
    <m/>
    <m/>
    <m/>
    <m/>
    <m/>
    <m/>
    <s v="NENHUMA ATÉ O MOMENTO    [OUTRAS: ] Embora não tenha um planejamento estas ares acima são vistoriadas com frequencia"/>
    <x v="4"/>
    <x v="3"/>
    <x v="1"/>
    <x v="1"/>
    <x v="1"/>
    <x v="0"/>
    <x v="0"/>
    <m/>
    <m/>
    <x v="0"/>
    <x v="0"/>
    <s v="NENHUMA"/>
    <s v="RELATÓRIOS DE GESTÃO FISCAL E/OU RESUMIDO DE EXECUÇÃO ORÇAMENTÁRIA    REMESSA DE INFORMAÇÕES VIA SISTEMA e-SFINGE    ATENDIMENTO A ÓRGÃOS DE CONTROLE (CÂMARA, TCE, MPSC, TCU, CGU, MPF ETC.)    NOTIFICAÇÕES DE FALHAS OU IRREGULARIDADES, PARA CORREÇÃO E/OU "/>
    <s v="SIM, É FEITO RELATÓRIO BIMESTRAL"/>
    <m/>
    <m/>
    <m/>
    <n v="64069567968"/>
  </r>
  <r>
    <s v="controle@irineopolis.sc.gov.br"/>
    <x v="70"/>
    <s v="TATIANE DE SOUZA"/>
    <n v="8474023980"/>
    <s v="controleinterno@irineopolis.sc.gov.br"/>
    <m/>
    <s v="(47) 3625-1111"/>
    <x v="1"/>
    <x v="1"/>
    <s v="Portaria 146/2015"/>
    <m/>
    <m/>
    <s v="SUPERIOR COMPLETO"/>
    <x v="0"/>
    <x v="1"/>
    <m/>
    <x v="4"/>
    <x v="1"/>
    <s v="Decreto nº 1292/03, Lei Complementar nº 011/03, Lei Complementar nº 021/05"/>
    <s v="NA"/>
    <m/>
    <x v="1"/>
    <x v="0"/>
    <x v="0"/>
    <x v="0"/>
    <m/>
    <x v="0"/>
    <x v="0"/>
    <x v="0"/>
    <x v="0"/>
    <x v="0"/>
    <x v="0"/>
    <s v="Decreto nº 2281/2012"/>
    <x v="0"/>
    <s v="NÃO FORMALIZA PLANEJAMENTO"/>
    <s v="NENHUMA ÁREA PLANEJADA"/>
    <m/>
    <m/>
    <m/>
    <m/>
    <m/>
    <m/>
    <m/>
    <s v="NENHUMA ATÉ O MOMENTO"/>
    <x v="1"/>
    <x v="0"/>
    <x v="2"/>
    <x v="0"/>
    <x v="1"/>
    <x v="0"/>
    <x v="0"/>
    <m/>
    <m/>
    <x v="0"/>
    <x v="0"/>
    <s v="[OUTRAS: ] Auxilio do envio de e-sfinge de unidades gestoras."/>
    <s v="PARECER SOBRE ATOS DE PESSOAL    [OUTROS:] Auxilio no envio de informações ao fly transparência.    RELATÓRIOS DE GESTÃO FISCAL E/OU RESUMIDO DE EXECUÇÃO ORÇAMENTÁRIA    REMESSA DE INFORMAÇÕES VIA SISTEMA e-SFINGE"/>
    <s v="SIM, É FEITO RELATÓRIO BIMESTRAL"/>
    <m/>
    <m/>
    <m/>
    <n v="8474023980"/>
  </r>
  <r>
    <s v="controle@seara.sc.gov.br"/>
    <x v="71"/>
    <s v="ARLEI LÚCIA DE COL"/>
    <n v="83601430991"/>
    <s v="controle@seara.sc.gov.br"/>
    <m/>
    <s v="49 3452 8307"/>
    <x v="1"/>
    <x v="1"/>
    <s v="Portaria 176/2009"/>
    <m/>
    <m/>
    <s v="SUPERIOR COMPLETO"/>
    <x v="1"/>
    <x v="1"/>
    <m/>
    <x v="0"/>
    <x v="1"/>
    <s v="Lei Complementar "/>
    <s v="24/2006"/>
    <m/>
    <x v="2"/>
    <x v="0"/>
    <x v="0"/>
    <x v="0"/>
    <m/>
    <x v="0"/>
    <x v="0"/>
    <x v="3"/>
    <x v="3"/>
    <x v="3"/>
    <x v="0"/>
    <s v="Lei 1722/2013"/>
    <x v="0"/>
    <s v="NÃO FORMALIZA PLANEJAMENTO"/>
    <s v="NENHUMA ÁREA PLANEJADA"/>
    <m/>
    <m/>
    <m/>
    <m/>
    <m/>
    <m/>
    <m/>
    <s v="CONVÊNIOS E SUAS PRESTAÇÕES DE CONTAS    ÁREAS OU PROGRAMAS FINALÍSTICOS (SAÚDE, EDUCAÇÃO, MERENDA ETC.)    AVALIAÇÃO DOS CONTROLES INTERNOS ADMINISTRATIVOS"/>
    <x v="10"/>
    <x v="10"/>
    <x v="2"/>
    <x v="0"/>
    <x v="0"/>
    <x v="5"/>
    <x v="0"/>
    <m/>
    <m/>
    <x v="0"/>
    <x v="0"/>
    <s v="REVISÃO DE REGISTROS CONTÁBEIS DIÁRIOS"/>
    <s v="RELATÓRIOS DE AUDITORIA    PARECER EM PROCESSOS DE PRESTAÇÃO DE CONTAS    PARECER SOBRE ATOS DE PESSOAL    REMESSA DE INFORMAÇÕES VIA SISTEMA e-SFINGE"/>
    <s v="A UCI NÃO FORMALIZA RELATÓRIO PERIÓDICO DE ATIVIDADES"/>
    <m/>
    <m/>
    <m/>
    <n v="83601430991"/>
  </r>
  <r>
    <s v="controle@tijucas.sc.gov.br"/>
    <x v="72"/>
    <s v="NELSON ZUNINO DUARTE"/>
    <n v="3815145287"/>
    <s v="controle@tijucas.sc.gov.br"/>
    <m/>
    <s v="048 91458904"/>
    <x v="1"/>
    <x v="1"/>
    <s v="Portaria 1217/2015"/>
    <m/>
    <m/>
    <s v="MESTRADO"/>
    <x v="0"/>
    <x v="24"/>
    <m/>
    <x v="2"/>
    <x v="0"/>
    <s v="NA"/>
    <s v="NA"/>
    <m/>
    <x v="2"/>
    <x v="0"/>
    <x v="1"/>
    <x v="1"/>
    <m/>
    <x v="0"/>
    <x v="0"/>
    <x v="0"/>
    <x v="0"/>
    <x v="0"/>
    <x v="1"/>
    <s v="NA"/>
    <x v="5"/>
    <s v="NÃO FORMALIZA PLANEJAMENTO"/>
    <s v="NENHUMA ÁREA PLANEJADA"/>
    <m/>
    <m/>
    <m/>
    <m/>
    <m/>
    <m/>
    <m/>
    <s v="NENHUMA ATÉ O MOMENTO"/>
    <x v="1"/>
    <x v="0"/>
    <x v="2"/>
    <x v="2"/>
    <x v="0"/>
    <x v="0"/>
    <x v="0"/>
    <m/>
    <m/>
    <x v="10"/>
    <x v="9"/>
    <s v="ELABORAÇÃO DA PRESTAÇÃO DE CONTAS ANUAL DO PREFEITO, PARA ENVIO AO CONTROLE EXTERNO    FISCALIZAÇÃO DE CONTRATOS"/>
    <s v="REMESSA DE INFORMAÇÕES VIA SISTEMA e-SFINGE    RELATÓRIOS DE GESTÃO FISCAL E/OU RESUMIDO DE EXECUÇÃO ORÇAMENTÁRIA    ATENDIMENTO A ÓRGÃOS DE CONTROLE (CÂMARA, TCE, MPSC, TCU, CGU, MPF ETC.)    PARECER EM PROCESSOS DE PRESTAÇÃO DE CONTAS"/>
    <s v="A UCI NÃO FORMALIZA RELATÓRIO PERIÓDICO DE ATIVIDADES"/>
    <m/>
    <m/>
    <m/>
    <n v="3815145287"/>
  </r>
  <r>
    <s v="controleinterno@abelardoluz.sc.gov.br"/>
    <x v="73"/>
    <s v="CAROLINA BATTISTI"/>
    <n v="7610007986"/>
    <s v="controleinterno@abelardoluz.sc.gov.br"/>
    <m/>
    <s v="(49)9916-3707"/>
    <x v="4"/>
    <x v="1"/>
    <s v="Decreto 680/2015"/>
    <m/>
    <m/>
    <s v="ESPECIALIZAÇÃO OU PÓS-GRADUAÇÃO"/>
    <x v="5"/>
    <x v="25"/>
    <m/>
    <x v="4"/>
    <x v="1"/>
    <s v="Decreto"/>
    <s v="388/2003"/>
    <m/>
    <x v="2"/>
    <x v="1"/>
    <x v="0"/>
    <x v="3"/>
    <m/>
    <x v="4"/>
    <x v="0"/>
    <x v="0"/>
    <x v="1"/>
    <x v="0"/>
    <x v="0"/>
    <s v="Decreto"/>
    <x v="0"/>
    <s v="SIM, BIMESTRALMENTE"/>
    <s v="ENTIDADES PRIVADAS QUE RECEBEM RECURSOS PÚBLICOS    ÁREA FINANCEIRA E DE PRESTAÇÕES DE CONTAS (EXCETO CONVÊNIOS)    ÁREA DE PATRIMÔNIO    PROCESSOS LICITATÓRIOS DE COMPRAS E SERVIÇOS    ÁREA DE RECURSOS HUMANOS"/>
    <m/>
    <m/>
    <m/>
    <m/>
    <m/>
    <m/>
    <m/>
    <s v="NENHUMA ATÉ O MOMENTO"/>
    <x v="1"/>
    <x v="0"/>
    <x v="1"/>
    <x v="1"/>
    <x v="0"/>
    <x v="0"/>
    <x v="0"/>
    <m/>
    <m/>
    <x v="0"/>
    <x v="0"/>
    <s v="ASSESSORIA JURÍDICA"/>
    <s v="RELATÓRIOS DE GESTÃO FISCAL E/OU RESUMIDO DE EXECUÇÃO ORÇAMENTÁRIA    REMESSA DE INFORMAÇÕES VIA SISTEMA e-SFINGE    PARECER EM PROCESSOS DE PRESTAÇÃO DE CONTAS    PARECER SOBRE ATOS DE PESSOAL"/>
    <s v="SIM, É FEITO RELATÓRIO BIMESTRAL"/>
    <m/>
    <m/>
    <m/>
    <n v="7610007986"/>
  </r>
  <r>
    <s v="controleinterno@aguasdechapeco.sc.gov.br"/>
    <x v="74"/>
    <s v="DANIELA DUPONT DOS SANTOS"/>
    <n v="5955054901"/>
    <s v="CONTROLEINTERNO@AGUASDECHAPECO.SC.GOV.BR"/>
    <m/>
    <s v="(49)3339-0855"/>
    <x v="4"/>
    <x v="1"/>
    <s v="Decreto 085/2013"/>
    <m/>
    <m/>
    <s v="SUPERIOR COMPLETO"/>
    <x v="0"/>
    <x v="1"/>
    <m/>
    <x v="3"/>
    <x v="1"/>
    <s v="Lei"/>
    <s v="007/2003"/>
    <m/>
    <x v="2"/>
    <x v="0"/>
    <x v="1"/>
    <x v="2"/>
    <m/>
    <x v="0"/>
    <x v="2"/>
    <x v="0"/>
    <x v="2"/>
    <x v="3"/>
    <x v="0"/>
    <s v="Lei"/>
    <x v="0"/>
    <s v="NÃO FORMALIZA PLANEJAMENTO"/>
    <s v="NENHUMA ÁREA PLANEJADA"/>
    <m/>
    <m/>
    <m/>
    <m/>
    <m/>
    <m/>
    <m/>
    <s v="ÁREA FINANCEIRA E DE PRESTAÇÕES DE CONTAS (EXCETO CONVÊNIOS)    CONVÊNIOS E SUAS PRESTAÇÕES DE CONTAS    ÁREA DE RECURSOS HUMANOS    ÁREA DE PATRIMÔNIO    AVALIAÇÃO DOS CONTROLES INTERNOS ADMINISTRATIVOS    [OUTRAS: ] Frotas"/>
    <x v="1"/>
    <x v="0"/>
    <x v="0"/>
    <x v="1"/>
    <x v="3"/>
    <x v="0"/>
    <x v="0"/>
    <m/>
    <m/>
    <x v="0"/>
    <x v="0"/>
    <s v="MONITORAMENTO E CONSOLIDAÇÃO DE INFORMAÇÕES SOBRE A LAI NO EXECUTIVO MUNICIPAL (ART. 41-III DA LEI 12.527/2011)    [OUTRAS: ] OUTRAS    ELABORAÇÃO DE INVENTÁRIOS"/>
    <s v="PARECER EM PROCESSOS DE PRESTAÇÃO DE CONTAS    REMESSA DE INFORMAÇÕES VIA SISTEMA e-SFINGE    PARECER SOBRE ATOS DE PESSOAL    ATENDIMENTO A ÓRGÃOS DE CONTROLE (CÂMARA, TCE, MPSC, TCU, CGU, MPF ETC.)"/>
    <s v="A UCI NÃO FORMALIZA RELATÓRIO PERIÓDICO DE ATIVIDADES"/>
    <m/>
    <m/>
    <m/>
    <m/>
  </r>
  <r>
    <s v="controleinterno@anchieta.sc.gov.br"/>
    <x v="75"/>
    <s v="SANDRA BARBOSA DOS SANTOS SCHOLTZE"/>
    <s v="022.088.379-32"/>
    <s v="controleinterno@anchieta.sc.gov.br"/>
    <m/>
    <s v="(49) 3653-3200"/>
    <x v="2"/>
    <x v="2"/>
    <s v="307/2014"/>
    <m/>
    <m/>
    <s v="SUPERIOR COMPLETO"/>
    <x v="9"/>
    <x v="10"/>
    <m/>
    <x v="3"/>
    <x v="1"/>
    <s v="Lei Complementar nº 005/2003"/>
    <s v="005/2003"/>
    <m/>
    <x v="2"/>
    <x v="0"/>
    <x v="1"/>
    <x v="2"/>
    <m/>
    <x v="0"/>
    <x v="0"/>
    <x v="0"/>
    <x v="0"/>
    <x v="3"/>
    <x v="0"/>
    <s v="Lei Municipal nº 1944/2012"/>
    <x v="0"/>
    <s v="SIM, BIMESTRALMENTE"/>
    <s v="ENTIDADES PRIVADAS QUE RECEBEM RECURSOS PÚBLICOS    ÁREA FINANCEIRA E DE PRESTAÇÕES DE CONTAS (EXCETO CONVÊNIOS)"/>
    <m/>
    <m/>
    <m/>
    <m/>
    <m/>
    <m/>
    <m/>
    <s v="NENHUMA ATÉ O MOMENTO"/>
    <x v="10"/>
    <x v="0"/>
    <x v="3"/>
    <x v="4"/>
    <x v="0"/>
    <x v="4"/>
    <x v="0"/>
    <m/>
    <m/>
    <x v="0"/>
    <x v="0"/>
    <s v="ELABORAÇÃO DA PRESTAÇÃO DE CONTAS ANUAL DO PREFEITO, PARA ENVIO AO CONTROLE EXTERNO    FISCALIZAÇÃO DE CONTRATOS"/>
    <s v="NOTIFICAÇÕES DE FALHAS OU IRREGULARIDADES, PARA CORREÇÃO E/OU PROVIDÊNCIAS    PARECER EM PROCESSOS DE PRESTAÇÃO DE CONTAS    PARECER SOBRE ATOS DE PESSOAL    REMESSA DE INFORMAÇÕES VIA SISTEMA e-SFINGE"/>
    <s v="SIM, É FEITO RELATÓRIO BIMESTRAL"/>
    <m/>
    <m/>
    <m/>
    <s v="022.088.379-32"/>
  </r>
  <r>
    <s v="controleinterno@apiuna.sc.gov.br"/>
    <x v="76"/>
    <s v="MAICON RODRIGO BERNARDI"/>
    <n v="4512192956"/>
    <s v="maiconapiuna@gmail.com"/>
    <m/>
    <s v="(47)3353-2000"/>
    <x v="0"/>
    <x v="0"/>
    <s v="Portaria 423/2012"/>
    <m/>
    <m/>
    <s v="ESPECIALIZAÇÃO OU PÓS-GRADUAÇÃO"/>
    <x v="0"/>
    <x v="26"/>
    <m/>
    <x v="4"/>
    <x v="1"/>
    <s v="Lei Complementar"/>
    <s v="70/2003"/>
    <m/>
    <x v="2"/>
    <x v="0"/>
    <x v="0"/>
    <x v="0"/>
    <m/>
    <x v="0"/>
    <x v="0"/>
    <x v="0"/>
    <x v="0"/>
    <x v="0"/>
    <x v="0"/>
    <s v="Decreto"/>
    <x v="0"/>
    <s v="SIM, ANUALMENTE"/>
    <s v="ÁREA DE RECURSOS HUMANOS    ÁREAS OU PROGRAMAS FINALÍSTICOS (SAÚDE, EDUCAÇÃO, MERENDA ETC.)"/>
    <m/>
    <m/>
    <m/>
    <m/>
    <m/>
    <m/>
    <m/>
    <s v="AVALIAÇÃO DOS CONTROLES INTERNOS ADMINISTRATIVOS    ÁREAS OU PROGRAMAS FINALÍSTICOS (SAÚDE, EDUCAÇÃO, MERENDA ETC.)"/>
    <x v="2"/>
    <x v="0"/>
    <x v="2"/>
    <x v="1"/>
    <x v="0"/>
    <x v="1"/>
    <x v="0"/>
    <m/>
    <m/>
    <x v="0"/>
    <x v="0"/>
    <s v="NENHUMA    MONITORAMENTO E CONSOLIDAÇÃO DE INFORMAÇÕES SOBRE A LAI NO EXECUTIVO MUNICIPAL (ART. 41-III DA LEI 12.527/2011)"/>
    <s v="NOTIFICAÇÕES DE FALHAS OU IRREGULARIDADES, PARA CORREÇÃO E/OU PROVIDÊNCIAS    PARECER EM PROCESSOS DE PRESTAÇÃO DE CONTAS    PARECER SOBRE ATOS DE PESSOAL    REMESSA DE INFORMAÇÕES VIA SISTEMA e-SFINGE"/>
    <s v="A UCI NÃO FORMALIZA RELATÓRIO PERIÓDICO DE ATIVIDADES"/>
    <m/>
    <m/>
    <m/>
    <n v="4512192956"/>
  </r>
  <r>
    <s v="controleinterno@arabuta.sc.gov.br"/>
    <x v="77"/>
    <s v="JAIR FASSBINDER"/>
    <n v="84863943920"/>
    <s v="controleinterno@arabuta.sc.gov.br"/>
    <m/>
    <s v="(49)3448-0048"/>
    <x v="1"/>
    <x v="0"/>
    <s v="Portaria 128/2008"/>
    <m/>
    <m/>
    <s v="SUPERIOR COMPLETO"/>
    <x v="1"/>
    <x v="1"/>
    <m/>
    <x v="0"/>
    <x v="1"/>
    <s v="Lei 254/2003 e Decreto 385/2005"/>
    <s v="Lei 254/2003 e Decreto 385/2005"/>
    <m/>
    <x v="2"/>
    <x v="0"/>
    <x v="0"/>
    <x v="0"/>
    <m/>
    <x v="0"/>
    <x v="0"/>
    <x v="0"/>
    <x v="3"/>
    <x v="0"/>
    <x v="0"/>
    <s v="Decreto 1190/2012"/>
    <x v="0"/>
    <s v="NÃO FORMALIZA PLANEJAMENTO"/>
    <s v="NENHUMA ÁREA PLANEJADA"/>
    <m/>
    <m/>
    <m/>
    <m/>
    <m/>
    <m/>
    <m/>
    <s v="NENHUMA ATÉ O MOMENTO"/>
    <x v="1"/>
    <x v="0"/>
    <x v="3"/>
    <x v="1"/>
    <x v="0"/>
    <x v="0"/>
    <x v="0"/>
    <m/>
    <m/>
    <x v="0"/>
    <x v="0"/>
    <s v="ELABORAÇÃO DA PRESTAÇÃO DE CONTAS ANUAL DO PREFEITO, PARA ENVIO AO CONTROLE EXTERNO"/>
    <s v="REMESSA DE INFORMAÇÕES VIA SISTEMA e-SFINGE    PARECER SOBRE ATOS DE PESSOAL    PARECER EM PROCESSOS DE PRESTAÇÃO DE CONTAS    RELATÓRIOS DE GESTÃO FISCAL E/OU RESUMIDO DE EXECUÇÃO ORÇAMENTÁRIA"/>
    <s v="A UCI NÃO FORMALIZA RELATÓRIO PERIÓDICO DE ATIVIDADES"/>
    <m/>
    <m/>
    <m/>
    <n v="84863943920"/>
  </r>
  <r>
    <s v="controleinterno@araquari.sc.gov.br"/>
    <x v="78"/>
    <s v="LAUDICÉIA DA SILVA"/>
    <n v="555717941"/>
    <s v="controleinterno@araquari.sc.gov.br"/>
    <m/>
    <n v="4734477723"/>
    <x v="0"/>
    <x v="2"/>
    <s v="portaria 056/2013"/>
    <m/>
    <m/>
    <s v="ESPECIALIZAÇÃO OU PÓS-GRADUAÇÃO"/>
    <x v="16"/>
    <x v="2"/>
    <m/>
    <x v="4"/>
    <x v="1"/>
    <s v="Lei"/>
    <s v="21/2003"/>
    <m/>
    <x v="1"/>
    <x v="0"/>
    <x v="0"/>
    <x v="0"/>
    <m/>
    <x v="0"/>
    <x v="0"/>
    <x v="3"/>
    <x v="0"/>
    <x v="0"/>
    <x v="0"/>
    <s v="Decreto"/>
    <x v="10"/>
    <s v="NÃO FORMALIZA PLANEJAMENTO"/>
    <s v="NENHUMA ÁREA PLANEJADA"/>
    <m/>
    <m/>
    <m/>
    <m/>
    <m/>
    <m/>
    <m/>
    <s v="CONVÊNIOS E SUAS PRESTAÇÕES DE CONTAS    ÁREA DE PATRIMÔNIO"/>
    <x v="2"/>
    <x v="5"/>
    <x v="2"/>
    <x v="3"/>
    <x v="0"/>
    <x v="6"/>
    <x v="5"/>
    <m/>
    <m/>
    <x v="0"/>
    <x v="0"/>
    <s v="[OUTRAS: ] Resolução de problemas diários envolvendo as área de compras, licitações e pessoal. Elaboração de contratos, elaboração e preenchimento de relatórios contábeis, como o SIOPE, SIOPS, SICONFI e outros. Controle de gastos com telefonia, energia e "/>
    <s v="REMESSA DE INFORMAÇÕES VIA SISTEMA e-SFINGE    RELATÓRIOS DE GESTÃO FISCAL E/OU RESUMIDO DE EXECUÇÃO ORÇAMENTÁRIA    PARECER EM PROCESSOS DE PRESTAÇÃO DE CONTAS    PARECER SOBRE ATOS DE PESSOAL"/>
    <s v="SIM, É FEITO RELATÓRIO BIMESTRAL"/>
    <m/>
    <m/>
    <m/>
    <n v="555717941"/>
  </r>
  <r>
    <s v="controleinterno@bandeirante.sc.gov.br"/>
    <x v="79"/>
    <s v="REN&amp;#237; JOS&amp;#233; BERTOCCHI"/>
    <n v="52650219904"/>
    <s v="controleinterno@bandeirante.sc.gov.br"/>
    <m/>
    <s v="(49) 3626-0012"/>
    <x v="4"/>
    <x v="1"/>
    <s v="Portaria n° 010/2013"/>
    <m/>
    <m/>
    <s v="SUPERIOR COMPLETO"/>
    <x v="17"/>
    <x v="1"/>
    <m/>
    <x v="2"/>
    <x v="1"/>
    <s v="Lei"/>
    <s v="756/2009"/>
    <m/>
    <x v="2"/>
    <x v="0"/>
    <x v="0"/>
    <x v="0"/>
    <m/>
    <x v="0"/>
    <x v="0"/>
    <x v="0"/>
    <x v="0"/>
    <x v="0"/>
    <x v="0"/>
    <s v="Decreto"/>
    <x v="11"/>
    <s v="NÃO FORMALIZA PLANEJAMENTO"/>
    <s v="NENHUMA ÁREA PLANEJADA"/>
    <m/>
    <m/>
    <m/>
    <m/>
    <m/>
    <m/>
    <m/>
    <s v="ÁREA DE PATRIMÔNIO"/>
    <x v="0"/>
    <x v="4"/>
    <x v="2"/>
    <x v="0"/>
    <x v="0"/>
    <x v="0"/>
    <x v="4"/>
    <m/>
    <m/>
    <x v="0"/>
    <x v="0"/>
    <s v="ELABORAÇÃO DA PRESTAÇÃO DE CONTAS ANUAL DO PREFEITO, PARA ENVIO AO CONTROLE EXTERNO"/>
    <s v="PARECER EM PROCESSOS DE PRESTAÇÃO DE CONTAS    PARECER SOBRE ATOS DE PESSOAL    RELATÓRIOS DE GESTÃO FISCAL E/OU RESUMIDO DE EXECUÇÃO ORÇAMENTÁRIA    REMESSA DE INFORMAÇÕES VIA SISTEMA e-SFINGE"/>
    <s v="A UCI NÃO FORMALIZA RELATÓRIO PERIÓDICO DE ATIVIDADES"/>
    <m/>
    <m/>
    <m/>
    <n v="52650219904"/>
  </r>
  <r>
    <s v="controleinterno@botuvera.sc.gov.br"/>
    <x v="80"/>
    <s v="ADRIANO BOSIO"/>
    <n v="1988154928"/>
    <s v="controleinterno@botuvera.sc.gov.br"/>
    <m/>
    <s v="(47)33591170"/>
    <x v="1"/>
    <x v="1"/>
    <s v="Portaria 137/2015"/>
    <m/>
    <m/>
    <s v="SUPERIOR COMPLETO"/>
    <x v="5"/>
    <x v="1"/>
    <m/>
    <x v="1"/>
    <x v="1"/>
    <s v="Decreto"/>
    <s v="1012/2005"/>
    <m/>
    <x v="0"/>
    <x v="0"/>
    <x v="0"/>
    <x v="0"/>
    <m/>
    <x v="0"/>
    <x v="0"/>
    <x v="0"/>
    <x v="0"/>
    <x v="0"/>
    <x v="0"/>
    <s v="Decreto"/>
    <x v="0"/>
    <s v="NÃO FORMALIZA PLANEJAMENTO"/>
    <s v="NENHUMA ÁREA PLANEJADA"/>
    <m/>
    <m/>
    <m/>
    <m/>
    <m/>
    <m/>
    <m/>
    <s v="EXECUÇÃO E FISCALIZAÇÃO DE CONTRATOS PÚBLICOS    PROCESSOS LICITATÓRIOS DE COMPRAS E SERVIÇOS    OBRAS PÚBLICAS"/>
    <x v="4"/>
    <x v="4"/>
    <x v="2"/>
    <x v="4"/>
    <x v="1"/>
    <x v="0"/>
    <x v="0"/>
    <m/>
    <m/>
    <x v="0"/>
    <x v="0"/>
    <s v="FISCALIZAÇÃO DE CONTRATOS    MONITORAMENTO E CONSOLIDAÇÃO DE INFORMAÇÕES SOBRE A LAI NO EXECUTIVO MUNICIPAL (ART. 41-III DA LEI 12.527/2011)    ASSESSORIA JURÍDICA"/>
    <s v="RELATÓRIOS DE AUDITORIA    PARECER SOBRE ATOS DE PESSOAL    NOTIFICAÇÕES DE FALHAS OU IRREGULARIDADES, PARA CORREÇÃO E/OU PROVIDÊNCIAS"/>
    <s v="A UCI NÃO FORMALIZA RELATÓRIO PERIÓDICO DE ATIVIDADES"/>
    <m/>
    <m/>
    <m/>
    <n v="1988154928"/>
  </r>
  <r>
    <s v="controleinterno@cacador.sc.gov.br"/>
    <x v="81"/>
    <s v="JOCELI CRISTIANE MARTINS"/>
    <n v="2633179940"/>
    <s v="controleinterno@cacador.sc.gov.br"/>
    <m/>
    <s v="49 3666 2400"/>
    <x v="3"/>
    <x v="2"/>
    <s v="PORTARIA 25.099, de 03 de Fevereiro de 2015."/>
    <m/>
    <m/>
    <s v="ESPECIALIZAÇÃO OU PÓS-GRADUAÇÃO"/>
    <x v="5"/>
    <x v="27"/>
    <m/>
    <x v="3"/>
    <x v="1"/>
    <s v="LEI"/>
    <s v="2002/2003"/>
    <m/>
    <x v="2"/>
    <x v="2"/>
    <x v="1"/>
    <x v="2"/>
    <m/>
    <x v="4"/>
    <x v="2"/>
    <x v="3"/>
    <x v="0"/>
    <x v="0"/>
    <x v="0"/>
    <s v="Decreto n° 5358 de 21 de setembro de 2012"/>
    <x v="0"/>
    <s v="NÃO FORMALIZA PLANEJAMENTO"/>
    <s v="NENHUMA ÁREA PLANEJADA"/>
    <m/>
    <m/>
    <m/>
    <m/>
    <m/>
    <m/>
    <m/>
    <s v="ÁREA FINANCEIRA E DE PRESTAÇÕES DE CONTAS (EXCETO CONVÊNIOS)    CONVÊNIOS E SUAS PRESTAÇÕES DE CONTAS    PROCESSOS LICITATÓRIOS DE COMPRAS E SERVIÇOS    ÁREA DE RECURSOS HUMANOS    ENTIDADES PRIVADAS QUE RECEBEM RECURSOS PÚBLICOS    ÁREA DE PATRIMÔNIO    "/>
    <x v="11"/>
    <x v="11"/>
    <x v="1"/>
    <x v="4"/>
    <x v="2"/>
    <x v="0"/>
    <x v="0"/>
    <m/>
    <m/>
    <x v="3"/>
    <x v="0"/>
    <s v="NENHUMA"/>
    <s v="NOTIFICAÇÕES DE FALHAS OU IRREGULARIDADES, PARA CORREÇÃO E/OU PROVIDÊNCIAS    PARECER EM PROCESSOS DE PRESTAÇÃO DE CONTAS    PARECER SOBRE ATOS DE PESSOAL    REMESSA DE INFORMAÇÕES VIA SISTEMA e-SFINGE"/>
    <s v="SIM, É FEITO RELATÓRIO BIMESTRAL"/>
    <m/>
    <m/>
    <m/>
    <n v="2633179940"/>
  </r>
  <r>
    <s v="controleinterno@caibi.sc.gov.br"/>
    <x v="82"/>
    <s v="MELANIA PIROCA"/>
    <n v="8475728979"/>
    <s v="CONTROLEINTERNO@CAIBI.SC.GOV.BR"/>
    <m/>
    <s v="49 3648-0211"/>
    <x v="0"/>
    <x v="1"/>
    <s v="Portaria 04/2015"/>
    <m/>
    <m/>
    <s v="SUPERIOR COMPLETO"/>
    <x v="1"/>
    <x v="1"/>
    <m/>
    <x v="4"/>
    <x v="1"/>
    <s v="Lei Complementar"/>
    <s v="005/2002"/>
    <m/>
    <x v="2"/>
    <x v="0"/>
    <x v="0"/>
    <x v="0"/>
    <m/>
    <x v="0"/>
    <x v="0"/>
    <x v="0"/>
    <x v="0"/>
    <x v="0"/>
    <x v="0"/>
    <s v="Decreto"/>
    <x v="0"/>
    <s v="NÃO FORMALIZA PLANEJAMENTO"/>
    <s v="NENHUMA ÁREA PLANEJADA"/>
    <m/>
    <m/>
    <m/>
    <m/>
    <m/>
    <m/>
    <m/>
    <s v="NENHUMA ATÉ O MOMENTO    ÁREAS OU PROGRAMAS FINALÍSTICOS (SAÚDE, EDUCAÇÃO, MERENDA ETC.)"/>
    <x v="0"/>
    <x v="0"/>
    <x v="3"/>
    <x v="1"/>
    <x v="0"/>
    <x v="0"/>
    <x v="0"/>
    <m/>
    <m/>
    <x v="0"/>
    <x v="0"/>
    <s v="NENHUMA"/>
    <s v="RELATÓRIOS DE GESTÃO FISCAL E/OU RESUMIDO DE EXECUÇÃO ORÇAMENTÁRIA    ATENDIMENTO A ÓRGÃOS DE CONTROLE (CÂMARA, TCE, MPSC, TCU, CGU, MPF ETC.)    REMESSA DE INFORMAÇÕES VIA SISTEMA e-SFINGE    PARECER EM PROCESSOS DE PRESTAÇÃO DE CONTAS    RECOMENDAÇÕES E"/>
    <s v="A UCI NÃO FORMALIZA RELATÓRIO PERIÓDICO DE ATIVIDADES"/>
    <m/>
    <m/>
    <m/>
    <n v="8475728979"/>
  </r>
  <r>
    <s v="controleinterno@calmon.sc.gov.br"/>
    <x v="83"/>
    <s v="IVONE MAZUTTI DE GERONI"/>
    <n v="58620192949"/>
    <s v="controleinterno@calmon.sc.gov.br"/>
    <m/>
    <s v="(49) 35730030 - (49) 35730031"/>
    <x v="0"/>
    <x v="0"/>
    <s v="Portaria 610/2012"/>
    <m/>
    <m/>
    <s v="ESPECIALIZAÇÃO OU PÓS-GRADUAÇÃO"/>
    <x v="0"/>
    <x v="2"/>
    <m/>
    <x v="0"/>
    <x v="1"/>
    <s v="Lei"/>
    <s v="558/2009"/>
    <m/>
    <x v="0"/>
    <x v="0"/>
    <x v="0"/>
    <x v="0"/>
    <m/>
    <x v="1"/>
    <x v="0"/>
    <x v="0"/>
    <x v="3"/>
    <x v="0"/>
    <x v="1"/>
    <s v="NÃO SE APLICA"/>
    <x v="0"/>
    <s v="NÃO FORMALIZA PLANEJAMENTO"/>
    <s v="NENHUMA ÁREA PLANEJADA"/>
    <m/>
    <m/>
    <m/>
    <m/>
    <m/>
    <m/>
    <m/>
    <s v="PROCESSOS LICITATÓRIOS DE COMPRAS E SERVIÇOS    ÁREA DE PATRIMÔNIO"/>
    <x v="1"/>
    <x v="0"/>
    <x v="3"/>
    <x v="4"/>
    <x v="0"/>
    <x v="0"/>
    <x v="0"/>
    <m/>
    <m/>
    <x v="0"/>
    <x v="0"/>
    <s v="ELABORAÇÃO DE INVENTÁRIOS"/>
    <s v="NOTIFICAÇÕES DE FALHAS OU IRREGULARIDADES, PARA CORREÇÃO E/OU PROVIDÊNCIAS    RELATÓRIOS DE GESTÃO FISCAL E/OU RESUMIDO DE EXECUÇÃO ORÇAMENTÁRIA    REMESSA DE INFORMAÇÕES VIA SISTEMA e-SFINGE    PARECER SOBRE ATOS DE PESSOAL"/>
    <s v="SIM, É FEITO RELATÓRIO BIMESTRAL"/>
    <m/>
    <m/>
    <m/>
    <n v="58620192949"/>
  </r>
  <r>
    <s v="controleinterno@campoalegre.sc.gov.br"/>
    <x v="84"/>
    <s v="CAMILA BRAUN MACHADO"/>
    <n v="8007509933"/>
    <s v="controleinterno@campoalegre.sc.gov.br"/>
    <m/>
    <s v="(47)3632-2266"/>
    <x v="1"/>
    <x v="2"/>
    <s v="Decreto 8.046/2013"/>
    <m/>
    <m/>
    <s v="SUPERIOR COMPLETO"/>
    <x v="1"/>
    <x v="1"/>
    <m/>
    <x v="3"/>
    <x v="1"/>
    <s v="Lei Complementar 015/2003"/>
    <s v="015/2003"/>
    <m/>
    <x v="1"/>
    <x v="0"/>
    <x v="0"/>
    <x v="0"/>
    <m/>
    <x v="0"/>
    <x v="1"/>
    <x v="0"/>
    <x v="0"/>
    <x v="0"/>
    <x v="0"/>
    <s v="Decreto 8.000/2013"/>
    <x v="0"/>
    <s v="SIM, ANUALMENTE"/>
    <s v="ÁREA FINANCEIRA E DE PRESTAÇÕES DE CONTAS (EXCETO CONVÊNIOS)    ENTIDADES PRIVADAS QUE RECEBEM RECURSOS PÚBLICOS    ÁREA DE RECURSOS HUMANOS    PROCESSOS LICITATÓRIOS DE COMPRAS E SERVIÇOS    CONVÊNIOS E SUAS PRESTAÇÕES DE CONTAS    EXECUÇÃO E FISCALIZAÇÃ"/>
    <m/>
    <m/>
    <m/>
    <m/>
    <m/>
    <m/>
    <m/>
    <s v="NENHUMA ATÉ O MOMENTO"/>
    <x v="4"/>
    <x v="3"/>
    <x v="3"/>
    <x v="4"/>
    <x v="1"/>
    <x v="0"/>
    <x v="0"/>
    <m/>
    <m/>
    <x v="0"/>
    <x v="0"/>
    <s v="REVISÃO DE REGISTROS CONTÁBEIS DIÁRIOS    ELABORAÇÃO DA PRESTAÇÃO DE CONTAS ANUAL DO PREFEITO, PARA ENVIO AO CONTROLE EXTERNO    MONITORAMENTO E CONSOLIDAÇÃO DE INFORMAÇÕES SOBRE A LAI NO EXECUTIVO MUNICIPAL (ART. 41-III DA LEI 12.527/2011)    FISCALIZAÇÃ"/>
    <s v="PARECER EM PROCESSOS DE PRESTAÇÃO DE CONTAS    PARECER SOBRE ATOS DE PESSOAL    REMESSA DE INFORMAÇÕES VIA SISTEMA e-SFINGE    ATENDIMENTO A ÓRGÃOS DE CONTROLE (CÂMARA, TCE, MPSC, TCU, CGU, MPF ETC.)"/>
    <s v="SIM, É FEITO RELATÓRIO BIMESTRAL"/>
    <m/>
    <m/>
    <m/>
    <n v="8007509933"/>
  </r>
  <r>
    <s v="controleinterno@catanduvas.sc.gov.br"/>
    <x v="85"/>
    <s v="CAROLINE JOANA LESNIESKI JOHANN"/>
    <n v="2956917943"/>
    <s v="controleinterno@catanduvas.sc.gov.br"/>
    <m/>
    <n v="4935251144"/>
    <x v="3"/>
    <x v="1"/>
    <s v="5704/2013"/>
    <m/>
    <m/>
    <s v="SUPERIOR COMPLETO"/>
    <x v="0"/>
    <x v="1"/>
    <m/>
    <x v="0"/>
    <x v="1"/>
    <s v="lei"/>
    <s v="026/2003"/>
    <m/>
    <x v="2"/>
    <x v="0"/>
    <x v="0"/>
    <x v="0"/>
    <m/>
    <x v="1"/>
    <x v="0"/>
    <x v="1"/>
    <x v="0"/>
    <x v="0"/>
    <x v="0"/>
    <s v="DECRETO"/>
    <x v="0"/>
    <s v="NÃO FORMALIZA PLANEJAMENTO"/>
    <s v="ÁREAS OU PROGRAMAS FINALÍSTICOS (SAÚDE, EDUCAÇÃO, MERENDA ETC.)"/>
    <m/>
    <m/>
    <m/>
    <m/>
    <m/>
    <m/>
    <m/>
    <s v="OBRAS PÚBLICAS"/>
    <x v="4"/>
    <x v="0"/>
    <x v="2"/>
    <x v="0"/>
    <x v="1"/>
    <x v="4"/>
    <x v="0"/>
    <m/>
    <m/>
    <x v="0"/>
    <x v="0"/>
    <s v="ELABORAÇÃO DA PRESTAÇÃO DE CONTAS ANUAL DO PREFEITO, PARA ENVIO AO CONTROLE EXTERNO"/>
    <s v="RELATÓRIOS DE AUDITORIA    REMESSA DE INFORMAÇÕES VIA SISTEMA e-SFINGE    PARECER SOBRE ATOS DE PESSOAL    PARECER EM PROCESSOS DE PRESTAÇÃO DE CONTAS"/>
    <s v="A UCI NÃO FORMALIZA RELATÓRIO PERIÓDICO DE ATIVIDADES"/>
    <m/>
    <m/>
    <m/>
    <n v="2956917943"/>
  </r>
  <r>
    <s v="controleinterno@caxambudosul.sc.gov.br"/>
    <x v="86"/>
    <s v="VANDERLEI PEDRO TAFFAREL"/>
    <n v="3119131997"/>
    <s v="CONTROLEINTERNO@CAXAMBUDOSUL.SC.GOV.BR"/>
    <m/>
    <s v="(49)3326-0127"/>
    <x v="0"/>
    <x v="1"/>
    <s v="DECRETO 16/2013 DE 04/02/2013"/>
    <m/>
    <m/>
    <s v="ESPECIALIZAÇÃO OU PÓS-GRADUAÇÃO"/>
    <x v="0"/>
    <x v="2"/>
    <m/>
    <x v="3"/>
    <x v="1"/>
    <s v="LEI 004/2003 DECRETO 039 E 052/2004"/>
    <s v="004/2003 DE 13/12/2003"/>
    <m/>
    <x v="2"/>
    <x v="0"/>
    <x v="0"/>
    <x v="0"/>
    <m/>
    <x v="0"/>
    <x v="3"/>
    <x v="2"/>
    <x v="0"/>
    <x v="0"/>
    <x v="0"/>
    <s v="DECRETO"/>
    <x v="0"/>
    <s v="NÃO FORMALIZA PLANEJAMENTO"/>
    <s v="NENHUMA ÁREA PLANEJADA"/>
    <m/>
    <m/>
    <m/>
    <m/>
    <m/>
    <m/>
    <m/>
    <s v="NENHUMA ATÉ O MOMENTO"/>
    <x v="1"/>
    <x v="0"/>
    <x v="2"/>
    <x v="1"/>
    <x v="0"/>
    <x v="1"/>
    <x v="4"/>
    <m/>
    <m/>
    <x v="0"/>
    <x v="0"/>
    <s v="[OUTRAS: ] CONVENIOS/SIGEF/SICONV/PRESTAÇOES DE CONTAS PNATE/PNAE/FUNDEB/PDDE/SUAS/ FEAS E CONVENIOS.    FISCALIZAÇÃO DE CONTRATOS"/>
    <s v="NOTIFICAÇÕES DE FALHAS OU IRREGULARIDADES, PARA CORREÇÃO E/OU PROVIDÊNCIAS    PARECER SOBRE ATOS DE PESSOAL    RELATÓRIOS DE GESTÃO FISCAL E/OU RESUMIDO DE EXECUÇÃO ORÇAMENTÁRIA    REMESSA DE INFORMAÇÕES VIA SISTEMA e-SFINGE"/>
    <s v="SIM, É FEITO RELATÓRIO BIMESTRAL"/>
    <m/>
    <m/>
    <m/>
    <n v="3119131997"/>
  </r>
  <r>
    <s v="controleinterno@chapeco.sc.gov.br"/>
    <x v="87"/>
    <s v="PEDRO MILTON GOLFE"/>
    <n v="38566869915"/>
    <s v="controladoria@chapeco.sc.gov.br"/>
    <m/>
    <s v="(49) 3321-8463"/>
    <x v="4"/>
    <x v="1"/>
    <s v="decreto 27130/2013"/>
    <m/>
    <m/>
    <s v="SUPERIOR COMPLETO"/>
    <x v="1"/>
    <x v="1"/>
    <m/>
    <x v="0"/>
    <x v="1"/>
    <s v="LEI COMPLEMENTAR"/>
    <s v="196/2003"/>
    <m/>
    <x v="2"/>
    <x v="2"/>
    <x v="1"/>
    <x v="1"/>
    <m/>
    <x v="1"/>
    <x v="2"/>
    <x v="2"/>
    <x v="1"/>
    <x v="3"/>
    <x v="0"/>
    <s v="LEI"/>
    <x v="12"/>
    <s v="NÃO FORMALIZA PLANEJAMENTO"/>
    <s v="NENHUMA ÁREA PLANEJADA"/>
    <m/>
    <m/>
    <m/>
    <m/>
    <m/>
    <m/>
    <m/>
    <s v="NENHUMA ATÉ O MOMENTO"/>
    <x v="12"/>
    <x v="12"/>
    <x v="0"/>
    <x v="1"/>
    <x v="2"/>
    <x v="0"/>
    <x v="0"/>
    <m/>
    <m/>
    <x v="1"/>
    <x v="4"/>
    <s v="MONITORAMENTO E CONSOLIDAÇÃO DE INFORMAÇÕES SOBRE A LAI NO EXECUTIVO MUNICIPAL (ART. 41-III DA LEI 12.527/2011)    TREINAMENTO DE AGENTES PÚBLICOS SOBRE TRANSPARÊNCIA (ART. 41-II DA LEI 12.527/2011)    ELABORAÇÃO DA PRESTAÇÃO DE CONTAS ANUAL DO PREFEITO, "/>
    <s v="ATENDIMENTO A ÓRGÃOS DE CONTROLE (CÂMARA, TCE, MPSC, TCU, CGU, MPF ETC.)    RELATÓRIOS DE GESTÃO FISCAL E/OU RESUMIDO DE EXECUÇÃO ORÇAMENTÁRIA    PARECER EM PROCESSOS DE PRESTAÇÃO DE CONTAS    PARECER SOBRE ATOS DE PESSOAL"/>
    <s v="SIM, É FEITO RELATÓRIO BIMESTRAL"/>
    <m/>
    <m/>
    <m/>
    <n v="38566869915"/>
  </r>
  <r>
    <s v="controleinterno@cunhapora.sc.gov.br"/>
    <x v="88"/>
    <s v="ROBSON ANDRÉ CHIESA"/>
    <n v="882807994"/>
    <s v="CONTROLEINTERNO@CUNHAPORA.SC.GOV.BR"/>
    <m/>
    <s v="(49) 3646-3362"/>
    <x v="1"/>
    <x v="1"/>
    <s v="PORTARIA Nº 267/2015"/>
    <m/>
    <m/>
    <s v="ESPECIALIZAÇÃO OU PÓS-GRADUAÇÃO"/>
    <x v="1"/>
    <x v="28"/>
    <m/>
    <x v="1"/>
    <x v="1"/>
    <s v="LEI"/>
    <s v="18/2004"/>
    <m/>
    <x v="1"/>
    <x v="0"/>
    <x v="0"/>
    <x v="0"/>
    <m/>
    <x v="0"/>
    <x v="0"/>
    <x v="0"/>
    <x v="0"/>
    <x v="0"/>
    <x v="0"/>
    <s v="DECRETO"/>
    <x v="0"/>
    <s v="NÃO FORMALIZA PLANEJAMENTO"/>
    <s v="NENHUMA ÁREA PLANEJADA"/>
    <m/>
    <m/>
    <m/>
    <m/>
    <m/>
    <m/>
    <m/>
    <s v="CONVÊNIOS E SUAS PRESTAÇÕES DE CONTAS"/>
    <x v="1"/>
    <x v="0"/>
    <x v="2"/>
    <x v="0"/>
    <x v="0"/>
    <x v="0"/>
    <x v="0"/>
    <m/>
    <m/>
    <x v="0"/>
    <x v="0"/>
    <s v="NENHUMA"/>
    <s v="RELATÓRIOS DE GESTÃO FISCAL E/OU RESUMIDO DE EXECUÇÃO ORÇAMENTÁRIA    ATENDIMENTO A ÓRGÃOS DE CONTROLE (CÂMARA, TCE, MPSC, TCU, CGU, MPF ETC.)    REMESSA DE INFORMAÇÕES VIA SISTEMA e-SFINGE    PARECER SOBRE ATOS DE PESSOAL    NOTIFICAÇÕES DE FALHAS OU IRR"/>
    <s v="A UCI NÃO FORMALIZA RELATÓRIO PERIÓDICO DE ATIVIDADES"/>
    <m/>
    <m/>
    <m/>
    <n v="882807994"/>
  </r>
  <r>
    <s v="controleinterno@curitibanos.sc.gov.br"/>
    <x v="89"/>
    <s v="VALDEMIR JOSÉ ORTIZ DE CASTILHO"/>
    <n v="66561264991"/>
    <s v="controleinterno@curitibanos.sc.gov.br"/>
    <m/>
    <s v="049 3245 7200"/>
    <x v="0"/>
    <x v="2"/>
    <s v="Portaria 011/2013 de 02-01-2013."/>
    <m/>
    <m/>
    <s v="SUPERIOR COMPLETO"/>
    <x v="0"/>
    <x v="1"/>
    <m/>
    <x v="0"/>
    <x v="1"/>
    <s v="LEI"/>
    <s v="LEI COMPLEMENTAR 19 de 20-03-2001. "/>
    <m/>
    <x v="1"/>
    <x v="0"/>
    <x v="0"/>
    <x v="0"/>
    <m/>
    <x v="0"/>
    <x v="2"/>
    <x v="0"/>
    <x v="3"/>
    <x v="3"/>
    <x v="0"/>
    <s v="LEI"/>
    <x v="13"/>
    <s v="SIM, ANUALMENTE"/>
    <s v="ÁREAS OU PROGRAMAS FINALÍSTICOS (SAÚDE, EDUCAÇÃO, MERENDA ETC.)"/>
    <m/>
    <m/>
    <m/>
    <m/>
    <m/>
    <m/>
    <m/>
    <s v="NENHUMA ATÉ O MOMENTO"/>
    <x v="13"/>
    <x v="13"/>
    <x v="0"/>
    <x v="4"/>
    <x v="0"/>
    <x v="5"/>
    <x v="1"/>
    <m/>
    <m/>
    <x v="1"/>
    <x v="4"/>
    <s v="FISCALIZAÇÃO DE CONTRATOS    REVISÃO DE REGISTROS CONTÁBEIS DIÁRIOS    ELABORAÇÃO DA PRESTAÇÃO DE CONTAS ANUAL DO PREFEITO, PARA ENVIO AO CONTROLE EXTERNO    MONITORAMENTO E CONSOLIDAÇÃO DE INFORMAÇÕES SOBRE A LAI NO EXECUTIVO MUNICIPAL (ART. 41-III DA LE"/>
    <s v="PARECER EM PROCESSOS DE PRESTAÇÃO DE CONTAS    RELATÓRIOS DE AUDITORIA    PARECER SOBRE ATOS DE PESSOAL    REMESSA DE INFORMAÇÕES VIA SISTEMA e-SFINGE"/>
    <s v="SIM, É FEITO RELATÓRIO BIMESTRAL"/>
    <m/>
    <m/>
    <m/>
    <n v="66561264991"/>
  </r>
  <r>
    <s v="controleinterno@descanso.sc.gov.br"/>
    <x v="90"/>
    <s v="DANILO NARDI"/>
    <n v="7616899900"/>
    <s v="controleinterno@descanso.sc.gov.br"/>
    <m/>
    <s v="49 36230161"/>
    <x v="1"/>
    <x v="1"/>
    <s v="Portaria nº 9637/2013"/>
    <m/>
    <m/>
    <s v="SUPERIOR COMPLETO"/>
    <x v="16"/>
    <x v="5"/>
    <m/>
    <x v="4"/>
    <x v="1"/>
    <s v="Lei "/>
    <s v="029/87 e 244/99"/>
    <m/>
    <x v="5"/>
    <x v="0"/>
    <x v="0"/>
    <x v="0"/>
    <m/>
    <x v="0"/>
    <x v="1"/>
    <x v="0"/>
    <x v="3"/>
    <x v="0"/>
    <x v="0"/>
    <s v="Decreto"/>
    <x v="0"/>
    <s v="NÃO FORMALIZA PLANEJAMENTO"/>
    <s v="NENHUMA ÁREA PLANEJADA"/>
    <m/>
    <m/>
    <m/>
    <m/>
    <m/>
    <m/>
    <m/>
    <s v="NENHUMA ATÉ O MOMENTO"/>
    <x v="4"/>
    <x v="13"/>
    <x v="1"/>
    <x v="4"/>
    <x v="3"/>
    <x v="0"/>
    <x v="5"/>
    <m/>
    <m/>
    <x v="0"/>
    <x v="0"/>
    <s v="ELABORAÇÃO DA PRESTAÇÃO DE CONTAS ANUAL DO PREFEITO, PARA ENVIO AO CONTROLE EXTERNO    REVISÃO DE REGISTROS CONTÁBEIS DIÁRIOS    FISCALIZAÇÃO DE CONTRATOS    [OUTRAS: ] Elaboração de Projetos de Lei, assessoria administrativa e preventiva.    MONITORAMENT"/>
    <s v="PARECER EM PROCESSOS DE PRESTAÇÃO DE CONTAS    RELATÓRIOS DE GESTÃO FISCAL E/OU RESUMIDO DE EXECUÇÃO ORÇAMENTÁRIA    PARECER SOBRE ATOS DE PESSOAL    ATENDIMENTO A ÓRGÃOS DE CONTROLE (CÂMARA, TCE, MPSC, TCU, CGU, MPF ETC.)"/>
    <s v="SIM, É FEITO RELATÓRIO ANUAL"/>
    <m/>
    <m/>
    <m/>
    <n v="7616899900"/>
  </r>
  <r>
    <s v="controleinterno@dionisiocerqueira.sc.gov.br"/>
    <x v="91"/>
    <s v="CLEONIR LUIZ WELTER"/>
    <n v="2928923900"/>
    <s v="controleinterno@dionisiocerqueira.sc.gov.br"/>
    <m/>
    <n v="4936446710"/>
    <x v="0"/>
    <x v="0"/>
    <s v="Portaria 263/2004 de 01 de setembro de 2004"/>
    <m/>
    <m/>
    <s v="ESPECIALIZAÇÃO OU PÓS-GRADUAÇÃO"/>
    <x v="18"/>
    <x v="5"/>
    <m/>
    <x v="0"/>
    <x v="1"/>
    <s v="Decreto"/>
    <s v="DECRETO Nº . 3474 / 2001"/>
    <m/>
    <x v="2"/>
    <x v="0"/>
    <x v="1"/>
    <x v="2"/>
    <m/>
    <x v="0"/>
    <x v="0"/>
    <x v="0"/>
    <x v="3"/>
    <x v="0"/>
    <x v="1"/>
    <s v="NA"/>
    <x v="0"/>
    <s v="SIM, ANUALMENTE"/>
    <s v="ÁREA DE RECURSOS HUMANOS    PROCESSOS LICITATÓRIOS DE COMPRAS E SERVIÇOS    EXECUÇÃO E FISCALIZAÇÃO DE CONTRATOS PÚBLICOS"/>
    <m/>
    <m/>
    <m/>
    <m/>
    <m/>
    <m/>
    <m/>
    <s v="ÁREAS OU PROGRAMAS FINALÍSTICOS (SAÚDE, EDUCAÇÃO, MERENDA ETC.)"/>
    <x v="1"/>
    <x v="0"/>
    <x v="0"/>
    <x v="0"/>
    <x v="1"/>
    <x v="0"/>
    <x v="0"/>
    <m/>
    <m/>
    <x v="0"/>
    <x v="0"/>
    <s v="REVISÃO DE REGISTROS CONTÁBEIS DIÁRIOS    [OUTRAS: ] Assessoria aos mais variados setores, nos assuntos ligados a administração publica."/>
    <s v="REMESSA DE INFORMAÇÕES VIA SISTEMA e-SFINGE    PARECER EM PROCESSOS DE PRESTAÇÃO DE CONTAS    PARECER SOBRE ATOS DE PESSOAL    RELATÓRIOS DE GESTÃO FISCAL E/OU RESUMIDO DE EXECUÇÃO ORÇAMENTÁRIA"/>
    <s v="A UCI NÃO FORMALIZA RELATÓRIO PERIÓDICO DE ATIVIDADES"/>
    <m/>
    <m/>
    <m/>
    <n v="2928923900"/>
  </r>
  <r>
    <s v="controleinterno@formosa.sc.gov.br"/>
    <x v="92"/>
    <s v="IVETE RAVARENA"/>
    <n v="2049363907"/>
    <s v="controleinterno@formosa.sc.gov.br"/>
    <m/>
    <n v="4933430043"/>
    <x v="0"/>
    <x v="0"/>
    <s v="Decreto 2.999/2011"/>
    <m/>
    <m/>
    <s v="ESPECIALIZAÇÃO OU PÓS-GRADUAÇÃO"/>
    <x v="1"/>
    <x v="10"/>
    <m/>
    <x v="3"/>
    <x v="0"/>
    <s v="Não se Aplica"/>
    <s v="Não se Aplica"/>
    <m/>
    <x v="0"/>
    <x v="0"/>
    <x v="1"/>
    <x v="0"/>
    <m/>
    <x v="0"/>
    <x v="2"/>
    <x v="0"/>
    <x v="2"/>
    <x v="0"/>
    <x v="0"/>
    <s v="Lei Municipal 551/2012  e Decreto nº 3552/2014"/>
    <x v="0"/>
    <s v="NÃO FORMALIZA PLANEJAMENTO"/>
    <s v="NENHUMA ÁREA PLANEJADA"/>
    <m/>
    <m/>
    <m/>
    <m/>
    <m/>
    <m/>
    <m/>
    <s v="ÁREA DE PATRIMÔNIO    ÁREA FINANCEIRA E DE PRESTAÇÕES DE CONTAS (EXCETO CONVÊNIOS)    CONVÊNIOS E SUAS PRESTAÇÕES DE CONTAS"/>
    <x v="0"/>
    <x v="0"/>
    <x v="2"/>
    <x v="1"/>
    <x v="1"/>
    <x v="0"/>
    <x v="0"/>
    <m/>
    <m/>
    <x v="0"/>
    <x v="0"/>
    <s v="ELABORAÇÃO DE INVENTÁRIOS    ELABORAÇÃO DA PRESTAÇÃO DE CONTAS ANUAL DO PREFEITO, PARA ENVIO AO CONTROLE EXTERNO    MONITORAMENTO E CONSOLIDAÇÃO DE INFORMAÇÕES SOBRE A LAI NO EXECUTIVO MUNICIPAL (ART. 41-III DA LEI 12.527/2011)    [OUTRAS: ] Análise das p"/>
    <s v="PARECER EM PROCESSOS DE PRESTAÇÃO DE CONTAS    RELATÓRIOS DE GESTÃO FISCAL E/OU RESUMIDO DE EXECUÇÃO ORÇAMENTÁRIA    ATENDIMENTO A ÓRGÃOS DE CONTROLE (CÂMARA, TCE, MPSC, TCU, CGU, MPF ETC.)    REMESSA DE INFORMAÇÕES VIA SISTEMA e-SFINGE"/>
    <s v="A UCI NÃO FORMALIZA RELATÓRIO PERIÓDICO DE ATIVIDADES"/>
    <m/>
    <m/>
    <m/>
    <n v="2049363907"/>
  </r>
  <r>
    <s v="controleinterno@garopaba.sc.gov.br"/>
    <x v="93"/>
    <s v="LÉIA CRISTINA DE ABREU VIEIRA"/>
    <n v="1580583997"/>
    <s v="leia@garopaba.sc.gov.br"/>
    <m/>
    <s v="(48) 3254-8129"/>
    <x v="1"/>
    <x v="2"/>
    <s v="Portaria n.º 004/2015 "/>
    <m/>
    <m/>
    <s v="ESPECIALIZAÇÃO OU PÓS-GRADUAÇÃO"/>
    <x v="9"/>
    <x v="29"/>
    <m/>
    <x v="1"/>
    <x v="1"/>
    <s v="Lei"/>
    <s v="Lei n.º 845/2003"/>
    <m/>
    <x v="2"/>
    <x v="0"/>
    <x v="0"/>
    <x v="0"/>
    <m/>
    <x v="0"/>
    <x v="0"/>
    <x v="0"/>
    <x v="0"/>
    <x v="0"/>
    <x v="0"/>
    <s v="Decreto n.º 157/2013"/>
    <x v="0"/>
    <s v="NÃO FORMALIZA PLANEJAMENTO"/>
    <s v="NENHUMA ÁREA PLANEJADA"/>
    <m/>
    <m/>
    <m/>
    <m/>
    <m/>
    <m/>
    <m/>
    <s v="ÁREA DE RECURSOS HUMANOS"/>
    <x v="0"/>
    <x v="0"/>
    <x v="2"/>
    <x v="2"/>
    <x v="1"/>
    <x v="0"/>
    <x v="0"/>
    <m/>
    <m/>
    <x v="0"/>
    <x v="0"/>
    <s v="[OUTRAS: ] Serviços Administrativo da Comissão de Avaliação de Estágio Probatório"/>
    <s v="PARECER EM PROCESSOS DE PRESTAÇÃO DE CONTAS    RELATÓRIOS DE GESTÃO FISCAL E/OU RESUMIDO DE EXECUÇÃO ORÇAMENTÁRIA    REMESSA DE INFORMAÇÕES VIA SISTEMA e-SFINGE    PARECER SOBRE ATOS DE PESSOAL"/>
    <s v="A UCI NÃO FORMALIZA RELATÓRIO PERIÓDICO DE ATIVIDADES"/>
    <m/>
    <m/>
    <m/>
    <n v="1580583997"/>
  </r>
  <r>
    <s v="controleinterno@imarui.sc.gov.br"/>
    <x v="94"/>
    <s v="PATRÍCIO ANGELO COSTA JÚNIOR"/>
    <n v="78621917068"/>
    <s v="patricio@advir.com"/>
    <m/>
    <s v="(48) 3643-0161"/>
    <x v="1"/>
    <x v="2"/>
    <s v="Portaria 034/2013 de 14/01/2013"/>
    <m/>
    <m/>
    <s v="SUPERIOR INCOMPLETO"/>
    <x v="1"/>
    <x v="1"/>
    <m/>
    <x v="0"/>
    <x v="1"/>
    <s v="Decreto"/>
    <s v="56/2007"/>
    <m/>
    <x v="2"/>
    <x v="0"/>
    <x v="0"/>
    <x v="0"/>
    <m/>
    <x v="0"/>
    <x v="0"/>
    <x v="0"/>
    <x v="0"/>
    <x v="0"/>
    <x v="1"/>
    <s v="NA"/>
    <x v="0"/>
    <s v="NÃO FORMALIZA PLANEJAMENTO"/>
    <s v="NENHUMA ÁREA PLANEJADA"/>
    <m/>
    <m/>
    <m/>
    <m/>
    <m/>
    <m/>
    <m/>
    <s v="NENHUMA ATÉ O MOMENTO"/>
    <x v="1"/>
    <x v="0"/>
    <x v="2"/>
    <x v="3"/>
    <x v="2"/>
    <x v="0"/>
    <x v="0"/>
    <m/>
    <m/>
    <x v="0"/>
    <x v="0"/>
    <s v="ELABORAÇÃO DA PRESTAÇÃO DE CONTAS ANUAL DO PREFEITO, PARA ENVIO AO CONTROLE EXTERNO"/>
    <s v="REMESSA DE INFORMAÇÕES VIA SISTEMA e-SFINGE    RELATÓRIOS DE GESTÃO FISCAL E/OU RESUMIDO DE EXECUÇÃO ORÇAMENTÁRIA    PARECER EM PROCESSOS DE PRESTAÇÃO DE CONTAS    NOTIFICAÇÕES DE FALHAS OU IRREGULARIDADES, PARA CORREÇÃO E/OU PROVIDÊNCIAS"/>
    <s v="A UCI NÃO FORMALIZA RELATÓRIO PERIÓDICO DE ATIVIDADES"/>
    <m/>
    <m/>
    <m/>
    <n v="78621917068"/>
  </r>
  <r>
    <s v="controleinterno@ipira.sc.gov.br"/>
    <x v="95"/>
    <s v="VILTON FRANKE"/>
    <n v="95191380991"/>
    <s v="controleinterno@ipira.sc.gov.br"/>
    <m/>
    <s v="(49) 35580451"/>
    <x v="0"/>
    <x v="2"/>
    <s v="Portaria 010/2013"/>
    <m/>
    <m/>
    <s v="SUPERIOR COMPLETO"/>
    <x v="5"/>
    <x v="1"/>
    <m/>
    <x v="0"/>
    <x v="1"/>
    <s v="Lei"/>
    <s v="431/2003"/>
    <m/>
    <x v="1"/>
    <x v="0"/>
    <x v="0"/>
    <x v="0"/>
    <m/>
    <x v="0"/>
    <x v="0"/>
    <x v="2"/>
    <x v="3"/>
    <x v="0"/>
    <x v="0"/>
    <s v="Decreto"/>
    <x v="0"/>
    <s v="SIM, ANUALMENTE"/>
    <s v="ÁREA DE RECURSOS HUMANOS    ÁREAS OU PROGRAMAS FINALÍSTICOS (SAÚDE, EDUCAÇÃO, MERENDA ETC.)"/>
    <m/>
    <m/>
    <m/>
    <m/>
    <m/>
    <m/>
    <m/>
    <s v="NENHUMA ATÉ O MOMENTO"/>
    <x v="0"/>
    <x v="5"/>
    <x v="2"/>
    <x v="2"/>
    <x v="0"/>
    <x v="0"/>
    <x v="0"/>
    <m/>
    <m/>
    <x v="0"/>
    <x v="0"/>
    <s v="ELABORAÇÃO DA PRESTAÇÃO DE CONTAS ANUAL DO PREFEITO, PARA ENVIO AO CONTROLE EXTERNO    ASSESSORIA JURÍDICA    REVISÃO DE REGISTROS CONTÁBEIS DIÁRIOS"/>
    <s v="RELATÓRIOS DE AUDITORIA    PARECER SOBRE ATOS DE PESSOAL    PARECER EM PROCESSOS DE PRESTAÇÃO DE CONTAS    REMESSA DE INFORMAÇÕES VIA SISTEMA e-SFINGE"/>
    <s v="SIM, É FEITO RELATÓRIO BIMESTRAL"/>
    <m/>
    <m/>
    <m/>
    <n v="95191380991"/>
  </r>
  <r>
    <s v="controleinterno@ipora.sc.gov.br"/>
    <x v="96"/>
    <s v="JANE MARIA FORCELLINI"/>
    <n v="90478665920"/>
    <s v="controleinterno@ipora.sc.gov.br"/>
    <m/>
    <s v="(49)36341210"/>
    <x v="1"/>
    <x v="0"/>
    <s v="226/2004"/>
    <m/>
    <m/>
    <s v="[Outro:] Atualmente cursando Direito    ESPECIALIZAÇÃO OU PÓS-GRADUAÇÃO"/>
    <x v="16"/>
    <x v="5"/>
    <m/>
    <x v="0"/>
    <x v="1"/>
    <s v="Lei e Decreto"/>
    <s v="Lei 0832/2002 e Decreto 124/2003"/>
    <m/>
    <x v="2"/>
    <x v="2"/>
    <x v="1"/>
    <x v="1"/>
    <m/>
    <x v="4"/>
    <x v="0"/>
    <x v="0"/>
    <x v="3"/>
    <x v="0"/>
    <x v="1"/>
    <s v="NA"/>
    <x v="0"/>
    <s v="NÃO FORMALIZA PLANEJAMENTO"/>
    <s v="NENHUMA ÁREA PLANEJADA"/>
    <m/>
    <m/>
    <m/>
    <m/>
    <m/>
    <m/>
    <m/>
    <s v="NENHUMA ATÉ O MOMENTO"/>
    <x v="1"/>
    <x v="0"/>
    <x v="2"/>
    <x v="0"/>
    <x v="1"/>
    <x v="0"/>
    <x v="0"/>
    <m/>
    <m/>
    <x v="0"/>
    <x v="0"/>
    <s v="[OUTRAS: ] Fiscalizações das Subvenções Sociais, Auxílios e Orientações Gerais e Específicas para todos os Setores.    ELABORAÇÃO DA PRESTAÇÃO DE CONTAS ANUAL DO PREFEITO, PARA ENVIO AO CONTROLE EXTERNO"/>
    <s v="RECOMENDAÇÕES EMITIDAS PARA MELHORIAS E/OU FORTALECIMENTO DA GESTÃO    NOTIFICAÇÕES DE FALHAS OU IRREGULARIDADES, PARA CORREÇÃO E/OU PROVIDÊNCIAS    [OUTROS:] Elaboração das Peças Orçamentárias do Município.    REMESSA DE INFORMAÇÕES VIA SISTEMA e-SFINGE "/>
    <s v="A UCI NÃO FORMALIZA RELATÓRIO PERIÓDICO DE ATIVIDADES"/>
    <m/>
    <m/>
    <m/>
    <n v="90478665920"/>
  </r>
  <r>
    <s v="controleinterno@jardinopolis.sc.gov.br"/>
    <x v="97"/>
    <s v="ROVALDO JOÃO KLASSMANN"/>
    <n v="68303645900"/>
    <s v="controleinterno@jardinopolis.sc.gov.br"/>
    <m/>
    <s v="49-33370004"/>
    <x v="0"/>
    <x v="2"/>
    <s v=" 077/2013"/>
    <m/>
    <m/>
    <s v="[Outro:] DIREITO    SUPERIOR COMPLETO"/>
    <x v="5"/>
    <x v="1"/>
    <m/>
    <x v="0"/>
    <x v="1"/>
    <s v="lei"/>
    <s v="1603-23/12/2003"/>
    <m/>
    <x v="2"/>
    <x v="0"/>
    <x v="1"/>
    <x v="1"/>
    <m/>
    <x v="4"/>
    <x v="0"/>
    <x v="0"/>
    <x v="1"/>
    <x v="0"/>
    <x v="0"/>
    <s v="LEI 825/2013"/>
    <x v="0"/>
    <s v="SIM, BIMESTRALMENTE"/>
    <s v="EXECUÇÃO E FISCALIZAÇÃO DE CONTRATOS PÚBLICOS    CONVÊNIOS E SUAS PRESTAÇÕES DE CONTAS    ÁREAS OU PROGRAMAS FINALÍSTICOS (SAÚDE, EDUCAÇÃO, MERENDA ETC.)    OBRAS PÚBLICAS    PROCESSOS LICITATÓRIOS DE COMPRAS E SERVIÇOS    ÁREA DE PATRIMÔNIO    AVALIAÇÃO "/>
    <m/>
    <m/>
    <m/>
    <m/>
    <m/>
    <m/>
    <m/>
    <s v="ÁREA FINANCEIRA E DE PRESTAÇÕES DE CONTAS (EXCETO CONVÊNIOS)"/>
    <x v="14"/>
    <x v="10"/>
    <x v="4"/>
    <x v="4"/>
    <x v="0"/>
    <x v="0"/>
    <x v="0"/>
    <m/>
    <m/>
    <x v="0"/>
    <x v="0"/>
    <s v="FISCALIZAÇÃO DE CONTRATOS    RECEBIMENTO DE COMPRAS"/>
    <s v="PARECER SOBRE ATOS DE PESSOAL    PARECER EM PROCESSOS DE PRESTAÇÃO DE CONTAS    NOTIFICAÇÕES DE FALHAS OU IRREGULARIDADES, PARA CORREÇÃO E/OU PROVIDÊNCIAS    REMESSA DE INFORMAÇÕES VIA SISTEMA e-SFINGE"/>
    <s v="SIM, É FEITO RELATÓRIO BIMESTRAL"/>
    <m/>
    <m/>
    <m/>
    <n v="68303645900"/>
  </r>
  <r>
    <s v="controleinterno@lacerdopolis.sc.gov.br"/>
    <x v="98"/>
    <s v="DARCI BRANDINI"/>
    <n v="51808072987"/>
    <s v="controleinterno@lacerdopolis.sc.gov.br"/>
    <m/>
    <s v="(49) 3552-0188"/>
    <x v="0"/>
    <x v="1"/>
    <s v="055/2013 de 04 fevereiro de 2013"/>
    <m/>
    <m/>
    <s v="ENSINO MÉDIO"/>
    <x v="1"/>
    <x v="1"/>
    <m/>
    <x v="0"/>
    <x v="1"/>
    <s v="Portaria"/>
    <s v="055/2013"/>
    <m/>
    <x v="3"/>
    <x v="0"/>
    <x v="0"/>
    <x v="0"/>
    <m/>
    <x v="0"/>
    <x v="0"/>
    <x v="0"/>
    <x v="0"/>
    <x v="0"/>
    <x v="1"/>
    <s v="NA"/>
    <x v="0"/>
    <s v="NÃO FORMALIZA PLANEJAMENTO"/>
    <s v="NENHUMA ÁREA PLANEJADA"/>
    <m/>
    <m/>
    <m/>
    <m/>
    <m/>
    <m/>
    <m/>
    <s v="NENHUMA ATÉ O MOMENTO"/>
    <x v="1"/>
    <x v="0"/>
    <x v="2"/>
    <x v="0"/>
    <x v="1"/>
    <x v="0"/>
    <x v="0"/>
    <m/>
    <m/>
    <x v="0"/>
    <x v="0"/>
    <s v="FISCALIZAÇÃO DE CONTRATOS    [OUTRAS: ] * CONTROLE DE DESPESAS DA FROTA ( Combustível e Manutenção em geral ); * CONTROLE DO PATRIMÔNIO PÚBLICO."/>
    <s v="REMESSA DE INFORMAÇÕES VIA SISTEMA e-SFINGE    PARECER SOBRE ATOS DE PESSOAL    PARECER EM PROCESSOS DE PRESTAÇÃO DE CONTAS    RELATÓRIOS DE GESTÃO FISCAL E/OU RESUMIDO DE EXECUÇÃO ORÇAMENTÁRIA"/>
    <s v="A UCI NÃO FORMALIZA RELATÓRIO PERIÓDICO DE ATIVIDADES"/>
    <m/>
    <m/>
    <m/>
    <n v="51808072987"/>
  </r>
  <r>
    <s v="controleinterno@leobertoleal.sc.gov.br"/>
    <x v="99"/>
    <s v="GIAN CARLOS KNAUL"/>
    <n v="8072564986"/>
    <s v="controleinterno@leobertoleal.sc.gov.br"/>
    <m/>
    <s v="(48) 3268-1212"/>
    <x v="2"/>
    <x v="1"/>
    <s v="Portaria 005/2015"/>
    <m/>
    <m/>
    <s v="ESPECIALIZAÇÃO OU PÓS-GRADUAÇÃO"/>
    <x v="0"/>
    <x v="30"/>
    <m/>
    <x v="0"/>
    <x v="1"/>
    <s v="Lei"/>
    <s v="295/2002"/>
    <m/>
    <x v="0"/>
    <x v="0"/>
    <x v="1"/>
    <x v="2"/>
    <m/>
    <x v="1"/>
    <x v="0"/>
    <x v="0"/>
    <x v="0"/>
    <x v="0"/>
    <x v="0"/>
    <s v="lei"/>
    <x v="0"/>
    <s v="NÃO FORMALIZA PLANEJAMENTO"/>
    <s v="EXECUÇÃO E FISCALIZAÇÃO DE CONTRATOS PÚBLICOS    ÁREA FINANCEIRA E DE PRESTAÇÕES DE CONTAS (EXCETO CONVÊNIOS)    ENTIDADES PRIVADAS QUE RECEBEM RECURSOS PÚBLICOS    PROCESSOS LICITATÓRIOS DE COMPRAS E SERVIÇOS    CONVÊNIOS E SUAS PRESTAÇÕES DE CONTAS"/>
    <m/>
    <m/>
    <m/>
    <m/>
    <m/>
    <m/>
    <m/>
    <s v="NENHUMA ATÉ O MOMENTO"/>
    <x v="4"/>
    <x v="14"/>
    <x v="3"/>
    <x v="4"/>
    <x v="1"/>
    <x v="0"/>
    <x v="0"/>
    <m/>
    <m/>
    <x v="0"/>
    <x v="0"/>
    <s v="ELABORAÇÃO DA PRESTAÇÃO DE CONTAS ANUAL DO PREFEITO, PARA ENVIO AO CONTROLE EXTERNO"/>
    <s v="PARECER SOBRE ATOS DE PESSOAL    RECOMENDAÇÕES EMITIDAS PARA MELHORIAS E/OU FORTALECIMENTO DA GESTÃO    NOTIFICAÇÕES DE FALHAS OU IRREGULARIDADES, PARA CORREÇÃO E/OU PROVIDÊNCIAS    PARECER EM PROCESSOS DE PRESTAÇÃO DE CONTAS"/>
    <s v="A UCI NÃO FORMALIZA RELATÓRIO PERIÓDICO DE ATIVIDADES"/>
    <m/>
    <m/>
    <m/>
    <n v="8072564986"/>
  </r>
  <r>
    <s v="controleinterno@luisalves.sc.gov.br"/>
    <x v="100"/>
    <s v="TÚLIO MÁRCIO DA SILVA"/>
    <n v="21631921991"/>
    <s v="controleinterno@luisalves.sc.gov.br"/>
    <m/>
    <s v="(47)33778600"/>
    <x v="0"/>
    <x v="1"/>
    <s v="Portaria 07/2013"/>
    <m/>
    <m/>
    <s v="ENSINO MÉDIO    [Outro:] Técnico em contabilidade"/>
    <x v="19"/>
    <x v="31"/>
    <m/>
    <x v="0"/>
    <x v="1"/>
    <s v="Lei"/>
    <s v="1104/2003"/>
    <m/>
    <x v="2"/>
    <x v="0"/>
    <x v="0"/>
    <x v="0"/>
    <m/>
    <x v="0"/>
    <x v="0"/>
    <x v="0"/>
    <x v="0"/>
    <x v="0"/>
    <x v="0"/>
    <s v="Lei"/>
    <x v="0"/>
    <s v="NÃO FORMALIZA PLANEJAMENTO"/>
    <s v="NENHUMA ÁREA PLANEJADA"/>
    <m/>
    <m/>
    <m/>
    <m/>
    <m/>
    <m/>
    <m/>
    <s v="NENHUMA ATÉ O MOMENTO"/>
    <x v="1"/>
    <x v="0"/>
    <x v="2"/>
    <x v="0"/>
    <x v="1"/>
    <x v="0"/>
    <x v="0"/>
    <m/>
    <m/>
    <x v="0"/>
    <x v="0"/>
    <s v="[OUTRAS: ] Atividades Secretaria da Administração"/>
    <s v="REMESSA DE INFORMAÇÕES VIA SISTEMA e-SFINGE    PARECER EM PROCESSOS DE PRESTAÇÃO DE CONTAS    NOTIFICAÇÕES DE FALHAS OU IRREGULARIDADES, PARA CORREÇÃO E/OU PROVIDÊNCIAS    RELATÓRIOS DE GESTÃO FISCAL E/OU RESUMIDO DE EXECUÇÃO ORÇAMENTÁRIA"/>
    <s v="SIM, É FEITO RELATÓRIO BIMESTRAL"/>
    <m/>
    <m/>
    <m/>
    <n v="21631921991"/>
  </r>
  <r>
    <s v="controleinterno@macieira.sc.gov.br"/>
    <x v="101"/>
    <s v="ROSANE BERTOTTO"/>
    <n v="864995997"/>
    <s v="CONTROLEINTERNO@MACIEIRA.SC.GOV.BR"/>
    <m/>
    <n v="4935742017"/>
    <x v="0"/>
    <x v="0"/>
    <s v="PORTARIA 3193/2014"/>
    <m/>
    <m/>
    <s v="ESPECIALIZAÇÃO OU PÓS-GRADUAÇÃO"/>
    <x v="1"/>
    <x v="32"/>
    <m/>
    <x v="2"/>
    <x v="1"/>
    <s v="LEI"/>
    <s v="55/2013"/>
    <m/>
    <x v="1"/>
    <x v="0"/>
    <x v="0"/>
    <x v="0"/>
    <m/>
    <x v="0"/>
    <x v="0"/>
    <x v="0"/>
    <x v="3"/>
    <x v="0"/>
    <x v="0"/>
    <s v="DECRETO 1274"/>
    <x v="14"/>
    <s v="SIM, ANUALMENTE"/>
    <s v="EXECUÇÃO E FISCALIZAÇÃO DE CONTRATOS PÚBLICOS    PROCESSOS LICITATÓRIOS DE COMPRAS E SERVIÇOS"/>
    <m/>
    <m/>
    <m/>
    <m/>
    <m/>
    <m/>
    <m/>
    <s v="ENTIDADES PRIVADAS QUE RECEBEM RECURSOS PÚBLICOS"/>
    <x v="1"/>
    <x v="5"/>
    <x v="5"/>
    <x v="4"/>
    <x v="0"/>
    <x v="0"/>
    <x v="0"/>
    <m/>
    <m/>
    <x v="0"/>
    <x v="0"/>
    <s v="[OUTRAS: ] NO MOMENTO NÃO HA NENHUMA"/>
    <s v="RECOMENDAÇÕES EMITIDAS PARA MELHORIAS E/OU FORTALECIMENTO DA GESTÃO    REMESSA DE INFORMAÇÕES VIA SISTEMA e-SFINGE    PARECER SOBRE ATOS DE PESSOAL    NOTIFICAÇÕES DE FALHAS OU IRREGULARIDADES, PARA CORREÇÃO E/OU PROVIDÊNCIAS"/>
    <s v="SIM, É FEITO RELATÓRIO ANUAL"/>
    <m/>
    <m/>
    <m/>
    <n v="864995997"/>
  </r>
  <r>
    <s v="controleinterno@mafra.sc.gov.br"/>
    <x v="102"/>
    <s v="DIRCÉLIA PILZ MAZUR"/>
    <n v="87187230982"/>
    <s v="controleinterno@mafra.sc.gov.br"/>
    <m/>
    <s v="(47) 36414008"/>
    <x v="0"/>
    <x v="2"/>
    <s v="Portaria 063/2014"/>
    <m/>
    <m/>
    <s v="ESPECIALIZAÇÃO OU PÓS-GRADUAÇÃO"/>
    <x v="0"/>
    <x v="2"/>
    <m/>
    <x v="4"/>
    <x v="1"/>
    <s v="Lei Complementar 04/2003"/>
    <s v="Decreto 2823/2004"/>
    <m/>
    <x v="2"/>
    <x v="3"/>
    <x v="0"/>
    <x v="0"/>
    <m/>
    <x v="3"/>
    <x v="2"/>
    <x v="2"/>
    <x v="0"/>
    <x v="0"/>
    <x v="0"/>
    <s v="Decreto"/>
    <x v="0"/>
    <s v="SIM, ANUALMENTE"/>
    <s v="ÁREA DE RECURSOS HUMANOS    ÁREAS OU PROGRAMAS FINALÍSTICOS (SAÚDE, EDUCAÇÃO, MERENDA ETC.)    PROCESSOS LICITATÓRIOS DE COMPRAS E SERVIÇOS"/>
    <m/>
    <m/>
    <m/>
    <m/>
    <m/>
    <m/>
    <m/>
    <s v="NENHUMA ATÉ O MOMENTO"/>
    <x v="0"/>
    <x v="0"/>
    <x v="3"/>
    <x v="3"/>
    <x v="0"/>
    <x v="1"/>
    <x v="4"/>
    <m/>
    <m/>
    <x v="0"/>
    <x v="0"/>
    <s v="NENHUMA"/>
    <s v="PARECER EM PROCESSOS DE PRESTAÇÃO DE CONTAS    RELATÓRIOS DE GESTÃO FISCAL E/OU RESUMIDO DE EXECUÇÃO ORÇAMENTÁRIA    REMESSA DE INFORMAÇÕES VIA SISTEMA e-SFINGE    PARECER SOBRE ATOS DE PESSOAL"/>
    <s v="A UCI NÃO FORMALIZA RELATÓRIO PERIÓDICO DE ATIVIDADES"/>
    <m/>
    <m/>
    <m/>
    <n v="87187230982"/>
  </r>
  <r>
    <s v="controleinterno@marema.sc.gov.br"/>
    <x v="103"/>
    <s v="REGILENA CERATTO"/>
    <n v="4789685900"/>
    <s v="controleinterno@marema.sc.gov.br"/>
    <m/>
    <s v="(49)3354-0222"/>
    <x v="4"/>
    <x v="2"/>
    <s v="Portaria 027/2014 "/>
    <m/>
    <m/>
    <s v="SUPERIOR COMPLETO"/>
    <x v="1"/>
    <x v="1"/>
    <m/>
    <x v="0"/>
    <x v="1"/>
    <s v="Lei Complementar Municipal n.026/2003"/>
    <s v="026/2003"/>
    <m/>
    <x v="0"/>
    <x v="0"/>
    <x v="0"/>
    <x v="0"/>
    <m/>
    <x v="0"/>
    <x v="3"/>
    <x v="0"/>
    <x v="1"/>
    <x v="3"/>
    <x v="0"/>
    <s v="Decreto n. 136/2012"/>
    <x v="0"/>
    <s v="NÃO FORMALIZA PLANEJAMENTO"/>
    <s v="NENHUMA ÁREA PLANEJADA"/>
    <m/>
    <m/>
    <m/>
    <m/>
    <m/>
    <m/>
    <m/>
    <s v="CONVÊNIOS E SUAS PRESTAÇÕES DE CONTAS"/>
    <x v="1"/>
    <x v="0"/>
    <x v="3"/>
    <x v="1"/>
    <x v="0"/>
    <x v="0"/>
    <x v="0"/>
    <m/>
    <m/>
    <x v="0"/>
    <x v="0"/>
    <s v="[OUTRAS: ] visitas, acompanhamento de rotina, conferencia de notas"/>
    <s v="RELATÓRIOS DE GESTÃO FISCAL E/OU RESUMIDO DE EXECUÇÃO ORÇAMENTÁRIA    ATENDIMENTO A ÓRGÃOS DE CONTROLE (CÂMARA, TCE, MPSC, TCU, CGU, MPF ETC.)    REMESSA DE INFORMAÇÕES VIA SISTEMA e-SFINGE    PARECER SOBRE ATOS DE PESSOAL    PARECER EM PROCESSOS DE PREST"/>
    <s v="A UCI NÃO FORMALIZA RELATÓRIO PERIÓDICO DE ATIVIDADES"/>
    <m/>
    <m/>
    <m/>
    <n v="4789685900"/>
  </r>
  <r>
    <s v="controleinterno@matoscosta.sc.gov.br"/>
    <x v="104"/>
    <s v="DARI DE CASTRO"/>
    <n v="95089900906"/>
    <s v="controleinterno@matoscosta.sc.gov.br"/>
    <m/>
    <s v="49 35721111"/>
    <x v="0"/>
    <x v="1"/>
    <s v="portaria 03/02/2014 147/2014"/>
    <m/>
    <m/>
    <s v="SUPERIOR INCOMPLETO"/>
    <x v="7"/>
    <x v="1"/>
    <m/>
    <x v="3"/>
    <x v="0"/>
    <s v="lei"/>
    <s v="1320 24/08/2005"/>
    <m/>
    <x v="0"/>
    <x v="0"/>
    <x v="0"/>
    <x v="0"/>
    <m/>
    <x v="1"/>
    <x v="0"/>
    <x v="0"/>
    <x v="0"/>
    <x v="0"/>
    <x v="0"/>
    <s v="Decreto"/>
    <x v="0"/>
    <s v="NÃO FORMALIZA PLANEJAMENTO"/>
    <s v="NENHUMA ÁREA PLANEJADA"/>
    <m/>
    <m/>
    <m/>
    <m/>
    <m/>
    <m/>
    <m/>
    <s v="NENHUMA ATÉ O MOMENTO"/>
    <x v="1"/>
    <x v="0"/>
    <x v="2"/>
    <x v="0"/>
    <x v="1"/>
    <x v="0"/>
    <x v="0"/>
    <m/>
    <m/>
    <x v="0"/>
    <x v="0"/>
    <s v="FISCALIZAÇÃO DE CONTRATOS"/>
    <s v="RECOMENDAÇÕES EMITIDAS PARA MELHORIAS E/OU FORTALECIMENTO DA GESTÃO    PARECER EM PROCESSOS DE PRESTAÇÃO DE CONTAS    ATENDIMENTO A ÓRGÃOS DE CONTROLE (CÂMARA, TCE, MPSC, TCU, CGU, MPF ETC.)    REMESSA DE INFORMAÇÕES VIA SISTEMA e-SFINGE    PARECER SOBRE "/>
    <s v="A UCI NÃO FORMALIZA RELATÓRIO PERIÓDICO DE ATIVIDADES"/>
    <m/>
    <m/>
    <m/>
    <n v="95089900906"/>
  </r>
  <r>
    <s v="controleinterno@mirimdoce.sc.gov.br"/>
    <x v="105"/>
    <s v="ANA CLAUDIA LIEBSCH"/>
    <n v="6666983920"/>
    <s v="controleinterno@mirimdoce.sc.gov.br"/>
    <m/>
    <n v="4735650026"/>
    <x v="0"/>
    <x v="0"/>
    <s v="2569/2014"/>
    <m/>
    <m/>
    <s v="SUPERIOR COMPLETO"/>
    <x v="0"/>
    <x v="1"/>
    <m/>
    <x v="4"/>
    <x v="1"/>
    <s v="lei Complementar 26/2003 - 03/03/2003  e Lei Complementar 31/2003 - 26/11/2003"/>
    <s v=" Numero 026/03 Data da Sanção: 03/03/2003 "/>
    <m/>
    <x v="2"/>
    <x v="0"/>
    <x v="1"/>
    <x v="1"/>
    <m/>
    <x v="1"/>
    <x v="0"/>
    <x v="3"/>
    <x v="1"/>
    <x v="2"/>
    <x v="0"/>
    <s v="Decreto 1.738 07 de abril de 2015"/>
    <x v="0"/>
    <s v="NÃO FORMALIZA PLANEJAMENTO"/>
    <s v="NENHUMA ÁREA PLANEJADA"/>
    <m/>
    <m/>
    <m/>
    <m/>
    <m/>
    <m/>
    <m/>
    <s v="NENHUMA ATÉ O MOMENTO"/>
    <x v="1"/>
    <x v="0"/>
    <x v="2"/>
    <x v="1"/>
    <x v="2"/>
    <x v="0"/>
    <x v="0"/>
    <m/>
    <m/>
    <x v="0"/>
    <x v="0"/>
    <s v="[OUTRAS: ]      NENHUMA    MONITORAMENTO E CONSOLIDAÇÃO DE INFORMAÇÕES SOBRE A LAI NO EXECUTIVO MUNICIPAL (ART. 41-III DA LEI 12.527/2011)    ELABORAÇÃO DA PRESTAÇÃO DE CONTAS ANUAL DO PREFEITO, PARA ENVIO AO CONTROLE EXTERNO"/>
    <s v="RELATÓRIOS DE GESTÃO FISCAL E/OU RESUMIDO DE EXECUÇÃO ORÇAMENTÁRIA    REMESSA DE INFORMAÇÕES VIA SISTEMA e-SFINGE    PARECER SOBRE ATOS DE PESSOAL    ATENDIMENTO A ÓRGÃOS DE CONTROLE (CÂMARA, TCE, MPSC, TCU, CGU, MPF ETC.)"/>
    <s v="SIM, É FEITO RELATÓRIO BIMESTRAL"/>
    <m/>
    <m/>
    <m/>
    <n v="6666983920"/>
  </r>
  <r>
    <s v="controleinterno@modelo.sc.gov.br"/>
    <x v="106"/>
    <s v="CARLA LUISA ALEXIUS MARTINI"/>
    <n v="76762386920"/>
    <s v="CONTROLEINTERNO@MODELO.SC.GOV.BR"/>
    <m/>
    <s v="49 33653137"/>
    <x v="1"/>
    <x v="2"/>
    <s v="DECRETO 081/2004 05.05.2004"/>
    <m/>
    <m/>
    <s v="ESPECIALIZAÇÃO OU PÓS-GRADUAÇÃO"/>
    <x v="20"/>
    <x v="2"/>
    <m/>
    <x v="0"/>
    <x v="1"/>
    <s v="LEI"/>
    <s v="1553/2003"/>
    <m/>
    <x v="2"/>
    <x v="0"/>
    <x v="0"/>
    <x v="0"/>
    <m/>
    <x v="1"/>
    <x v="0"/>
    <x v="0"/>
    <x v="0"/>
    <x v="0"/>
    <x v="0"/>
    <s v="decreto"/>
    <x v="0"/>
    <s v="SIM, ANUALMENTE"/>
    <s v="OBRAS PÚBLICAS    NENHUMA ÁREA PLANEJADA"/>
    <m/>
    <m/>
    <m/>
    <m/>
    <m/>
    <m/>
    <m/>
    <s v="NENHUMA ATÉ O MOMENTO"/>
    <x v="1"/>
    <x v="0"/>
    <x v="3"/>
    <x v="0"/>
    <x v="0"/>
    <x v="0"/>
    <x v="0"/>
    <m/>
    <m/>
    <x v="0"/>
    <x v="0"/>
    <s v="ELABORAÇÃO DA PRESTAÇÃO DE CONTAS ANUAL DO PREFEITO, PARA ENVIO AO CONTROLE EXTERNO    [OUTRAS: ] esfinge    MONITORAMENTO E CONSOLIDAÇÃO DE INFORMAÇÕES SOBRE A LAI NO EXECUTIVO MUNICIPAL (ART. 41-III DA LEI 12.527/2011)"/>
    <s v="PARECER SOBRE ATOS DE PESSOAL    ATENDIMENTO A ÓRGÃOS DE CONTROLE (CÂMARA, TCE, MPSC, TCU, CGU, MPF ETC.)    REMESSA DE INFORMAÇÕES VIA SISTEMA e-SFINGE    RELATÓRIOS DE GESTÃO FISCAL E/OU RESUMIDO DE EXECUÇÃO ORÇAMENTÁRIA"/>
    <s v="A UCI NÃO FORMALIZA RELATÓRIO PERIÓDICO DE ATIVIDADES"/>
    <m/>
    <m/>
    <m/>
    <n v="76762386920"/>
  </r>
  <r>
    <s v="controleinterno@mondai.sc.gov.br"/>
    <x v="107"/>
    <s v="ELAINE PORSCH RIETH"/>
    <n v="72525746953"/>
    <s v="controleinterno@mondai.sc.gov.br"/>
    <m/>
    <s v="49 3674-3100"/>
    <x v="1"/>
    <x v="1"/>
    <s v="PORTARIA 0110/2014"/>
    <m/>
    <m/>
    <s v="ESPECIALIZAÇÃO OU PÓS-GRADUAÇÃO"/>
    <x v="1"/>
    <x v="33"/>
    <m/>
    <x v="3"/>
    <x v="1"/>
    <s v="LEI COMPLEMENTAR"/>
    <s v="009/2003"/>
    <m/>
    <x v="2"/>
    <x v="0"/>
    <x v="0"/>
    <x v="0"/>
    <m/>
    <x v="0"/>
    <x v="0"/>
    <x v="0"/>
    <x v="0"/>
    <x v="0"/>
    <x v="0"/>
    <s v="DECRETO"/>
    <x v="0"/>
    <s v="[Outro:] Como ha apenas um responsavel na UCI, este atua visando sanear as possiveis distorcoes por ventura existentes entre as normas e os procedimentos adotados, bem como, atua quando do conhecimento de alguma irregularidade ocorrida. Na maioria das vez"/>
    <s v="NENHUMA ÁREA PLANEJADA    [Outras:] porem foram realizadas atividades nas areas de patrimonio, recursos humanos, prestacoes de contas, diarias, adiantamentos e diversas avaliacoes de controles administrativos.  "/>
    <m/>
    <m/>
    <m/>
    <m/>
    <m/>
    <m/>
    <m/>
    <s v="EXECUÇÃO E FISCALIZAÇÃO DE CONTRATOS PÚBLICOS    ÁREA DE PATRIMÔNIO    AVALIAÇÃO DOS CONTROLES INTERNOS ADMINISTRATIVOS    PROCESSOS LICITATÓRIOS DE COMPRAS E SERVIÇOS"/>
    <x v="1"/>
    <x v="0"/>
    <x v="2"/>
    <x v="4"/>
    <x v="0"/>
    <x v="0"/>
    <x v="0"/>
    <m/>
    <m/>
    <x v="0"/>
    <x v="0"/>
    <s v="[OUTRAS: ] - Elaboração e Publicação dos Editais de Notificação de Liberação dos Recursos Federais. - Conferencias das diárias e dos adiantamentos recebidos pelos servidores, com relatório de parecer final. "/>
    <s v="PARECER EM PROCESSOS DE PRESTAÇÃO DE CONTAS    PARECER SOBRE ATOS DE PESSOAL    REMESSA DE INFORMAÇÕES VIA SISTEMA e-SFINGE    RELATÓRIOS DE GESTÃO FISCAL E/OU RESUMIDO DE EXECUÇÃO ORÇAMENTÁRIA    [OUTROS:] ."/>
    <s v="SIM, É FEITO RELATÓRIO BIMESTRAL"/>
    <m/>
    <m/>
    <m/>
    <n v="72525746953"/>
  </r>
  <r>
    <s v="controleinterno@montecarlo.sc.gov.br"/>
    <x v="108"/>
    <s v="VOLNEI FRANCISCO DE OLIVEIRA"/>
    <n v="890911916"/>
    <s v="controleinterno@montecarlo.sc.gov.br"/>
    <m/>
    <n v="4935460194"/>
    <x v="1"/>
    <x v="2"/>
    <s v="Portaria 315/2014"/>
    <m/>
    <m/>
    <s v="SUPERIOR COMPLETO"/>
    <x v="1"/>
    <x v="1"/>
    <m/>
    <x v="3"/>
    <x v="1"/>
    <s v="Lei"/>
    <s v="58/2013"/>
    <m/>
    <x v="1"/>
    <x v="0"/>
    <x v="0"/>
    <x v="0"/>
    <m/>
    <x v="4"/>
    <x v="0"/>
    <x v="0"/>
    <x v="3"/>
    <x v="0"/>
    <x v="1"/>
    <s v="NA"/>
    <x v="0"/>
    <s v="SIM, BIMESTRALMENTE"/>
    <s v="ÁREA DE PATRIMÔNIO    PROCESSOS LICITATÓRIOS DE COMPRAS E SERVIÇOS"/>
    <m/>
    <m/>
    <m/>
    <m/>
    <m/>
    <m/>
    <m/>
    <s v="EXECUÇÃO E FISCALIZAÇÃO DE CONTRATOS PÚBLICOS    CONVÊNIOS E SUAS PRESTAÇÕES DE CONTAS    OBRAS PÚBLICAS"/>
    <x v="0"/>
    <x v="4"/>
    <x v="0"/>
    <x v="1"/>
    <x v="1"/>
    <x v="0"/>
    <x v="0"/>
    <m/>
    <m/>
    <x v="0"/>
    <x v="0"/>
    <s v="ELABORAÇÃO DA PRESTAÇÃO DE CONTAS ANUAL DO PREFEITO, PARA ENVIO AO CONTROLE EXTERNO    MONITORAMENTO E CONSOLIDAÇÃO DE INFORMAÇÕES SOBRE A LAI NO EXECUTIVO MUNICIPAL (ART. 41-III DA LEI 12.527/2011)"/>
    <s v="RELATÓRIOS DE GESTÃO FISCAL E/OU RESUMIDO DE EXECUÇÃO ORÇAMENTÁRIA    REMESSA DE INFORMAÇÕES VIA SISTEMA e-SFINGE    PARECER SOBRE ATOS DE PESSOAL    PARECER EM PROCESSOS DE PRESTAÇÃO DE CONTAS"/>
    <s v="SIM, É FEITO RELATÓRIO BIMESTRAL"/>
    <m/>
    <m/>
    <m/>
    <n v="890911916"/>
  </r>
  <r>
    <s v="controleinterno@novatrento.sc.gov.br"/>
    <x v="109"/>
    <s v="KENIA VARGAS SENS"/>
    <n v="4415859909"/>
    <s v="controleinterno@novatrento.sc.gov.br"/>
    <m/>
    <s v="48 32673245"/>
    <x v="0"/>
    <x v="1"/>
    <s v="Portaria 101/2013; "/>
    <m/>
    <m/>
    <s v="SUPERIOR COMPLETO"/>
    <x v="0"/>
    <x v="1"/>
    <m/>
    <x v="3"/>
    <x v="1"/>
    <s v="DECRETO"/>
    <s v="107/2011"/>
    <m/>
    <x v="0"/>
    <x v="0"/>
    <x v="0"/>
    <x v="0"/>
    <m/>
    <x v="1"/>
    <x v="0"/>
    <x v="2"/>
    <x v="0"/>
    <x v="0"/>
    <x v="0"/>
    <s v="DECRETO "/>
    <x v="1"/>
    <s v="SIM, ANUALMENTE"/>
    <s v="NENHUMA ÁREA PLANEJADA    PROCESSOS LICITATÓRIOS DE COMPRAS E SERVIÇOS"/>
    <m/>
    <m/>
    <m/>
    <m/>
    <m/>
    <m/>
    <m/>
    <s v="PROCESSOS LICITATÓRIOS DE COMPRAS E SERVIÇOS"/>
    <x v="1"/>
    <x v="0"/>
    <x v="5"/>
    <x v="4"/>
    <x v="1"/>
    <x v="1"/>
    <x v="1"/>
    <m/>
    <m/>
    <x v="0"/>
    <x v="0"/>
    <s v="MONITORAMENTO E CONSOLIDAÇÃO DE INFORMAÇÕES SOBRE A LAI NO EXECUTIVO MUNICIPAL (ART. 41-III DA LEI 12.527/2011)    TREINAMENTO DE AGENTES PÚBLICOS SOBRE TRANSPARÊNCIA (ART. 41-II DA LEI 12.527/2011)"/>
    <s v="RELATÓRIOS DE GESTÃO FISCAL E/OU RESUMIDO DE EXECUÇÃO ORÇAMENTÁRIA    REMESSA DE INFORMAÇÕES VIA SISTEMA e-SFINGE    PARECER SOBRE ATOS DE PESSOAL    PARECER EM PROCESSOS DE PRESTAÇÃO DE CONTAS"/>
    <s v="SIM, É FEITO RELATÓRIO BIMESTRAL"/>
    <m/>
    <m/>
    <m/>
    <n v="4415859909"/>
  </r>
  <r>
    <s v="controleinterno@novaveneza.sc.gov.br"/>
    <x v="110"/>
    <s v="CARLA UBBIALI BROGNI SOUZA"/>
    <n v="2270172930"/>
    <s v="controleinterno@novaveneza.sc.gov.br"/>
    <m/>
    <s v="48 34711766"/>
    <x v="1"/>
    <x v="0"/>
    <s v="DECRETO Nº 137/2008"/>
    <m/>
    <m/>
    <s v="ESPECIALIZAÇÃO OU PÓS-GRADUAÇÃO"/>
    <x v="5"/>
    <x v="34"/>
    <m/>
    <x v="0"/>
    <x v="1"/>
    <s v="LEI"/>
    <s v="LEI Nº 1650/2003"/>
    <m/>
    <x v="2"/>
    <x v="0"/>
    <x v="0"/>
    <x v="0"/>
    <m/>
    <x v="0"/>
    <x v="0"/>
    <x v="0"/>
    <x v="0"/>
    <x v="0"/>
    <x v="0"/>
    <s v="DECRETO"/>
    <x v="0"/>
    <s v="NÃO FORMALIZA PLANEJAMENTO"/>
    <s v="NENHUMA ÁREA PLANEJADA"/>
    <m/>
    <m/>
    <m/>
    <m/>
    <m/>
    <m/>
    <m/>
    <s v="NENHUMA ATÉ O MOMENTO"/>
    <x v="1"/>
    <x v="4"/>
    <x v="2"/>
    <x v="2"/>
    <x v="0"/>
    <x v="0"/>
    <x v="0"/>
    <m/>
    <m/>
    <x v="0"/>
    <x v="0"/>
    <s v="[OUTRAS: ] VERIFICAÇÃO SE ESTÁ SENDO ALIMENTADO OS SISTEMA DO  E-SFINGE OBRAS E CADASTRAMENTO DO PATRIMÔNIO"/>
    <s v="REMESSA DE INFORMAÇÕES VIA SISTEMA e-SFINGE    PARECER SOBRE ATOS DE PESSOAL    RELATÓRIOS DE AUDITORIA    NOTIFICAÇÕES DE FALHAS OU IRREGULARIDADES, PARA CORREÇÃO E/OU PROVIDÊNCIAS    ATENDIMENTO A ÓRGÃOS DE CONTROLE (CÂMARA, TCE, MPSC, TCU, CGU, MPF ETC"/>
    <s v="A UCI NÃO FORMALIZA RELATÓRIO PERIÓDICO DE ATIVIDADES"/>
    <m/>
    <m/>
    <m/>
    <n v="2270172930"/>
  </r>
  <r>
    <s v="controleinterno@painel.sc.gov.br"/>
    <x v="111"/>
    <s v="ISMAEL FELIPE DE OLIVEIRA MARCELINO "/>
    <n v="5728933963"/>
    <s v="controleinterno@painel.sc.gov.br"/>
    <m/>
    <n v="4932350034"/>
    <x v="0"/>
    <x v="1"/>
    <s v="Portaria 81/2014 "/>
    <m/>
    <m/>
    <s v="SUPERIOR COMPLETO"/>
    <x v="16"/>
    <x v="1"/>
    <m/>
    <x v="3"/>
    <x v="1"/>
    <s v="lei 156/2004"/>
    <s v="218/2004"/>
    <m/>
    <x v="0"/>
    <x v="0"/>
    <x v="0"/>
    <x v="0"/>
    <m/>
    <x v="0"/>
    <x v="3"/>
    <x v="1"/>
    <x v="3"/>
    <x v="3"/>
    <x v="0"/>
    <s v="Lei 329/2013"/>
    <x v="3"/>
    <s v="NÃO FORMALIZA PLANEJAMENTO"/>
    <s v="NENHUMA ÁREA PLANEJADA"/>
    <m/>
    <m/>
    <m/>
    <m/>
    <m/>
    <m/>
    <m/>
    <s v="ENTIDADES PRIVADAS QUE RECEBEM RECURSOS PÚBLICOS    ÁREAS OU PROGRAMAS FINALÍSTICOS (SAÚDE, EDUCAÇÃO, MERENDA ETC.)    AVALIAÇÃO DOS CONTROLES INTERNOS ADMINISTRATIVOS    ÁREA FINANCEIRA E DE PRESTAÇÕES DE CONTAS (EXCETO CONVÊNIOS)    CONVÊNIOS E SUAS PRE"/>
    <x v="10"/>
    <x v="3"/>
    <x v="4"/>
    <x v="0"/>
    <x v="2"/>
    <x v="0"/>
    <x v="0"/>
    <m/>
    <m/>
    <x v="0"/>
    <x v="0"/>
    <s v="FISCALIZAÇÃO DE CONTRATOS    [OUTRAS: ] Gestão de Convênios "/>
    <s v="REMESSA DE INFORMAÇÕES VIA SISTEMA e-SFINGE    NOTIFICAÇÕES DE FALHAS OU IRREGULARIDADES, PARA CORREÇÃO E/OU PROVIDÊNCIAS    ATENDIMENTO A ÓRGÃOS DE CONTROLE (CÂMARA, TCE, MPSC, TCU, CGU, MPF ETC.)    RELATÓRIOS DE AUDITORIA"/>
    <s v="SIM, É FEITO RELATÓRIO BIMESTRAL"/>
    <m/>
    <m/>
    <m/>
    <n v="5728933963"/>
  </r>
  <r>
    <s v="controleinterno@palhoca.sc.gov.br"/>
    <x v="112"/>
    <s v="CIBELI BRANGER"/>
    <n v="4022605979"/>
    <s v="cibelibranger@gmail.com"/>
    <m/>
    <s v="48 3279-1867"/>
    <x v="0"/>
    <x v="1"/>
    <s v="Portaria 183/2015 - data: 08.01.2015"/>
    <m/>
    <m/>
    <s v="ESPECIALIZAÇÃO OU PÓS-GRADUAÇÃO"/>
    <x v="5"/>
    <x v="35"/>
    <m/>
    <x v="3"/>
    <x v="1"/>
    <s v="Lei 1543/2002"/>
    <s v="Decreto 1.594/2004, de 13 de agosto de 2004."/>
    <m/>
    <x v="1"/>
    <x v="5"/>
    <x v="0"/>
    <x v="0"/>
    <m/>
    <x v="5"/>
    <x v="2"/>
    <x v="3"/>
    <x v="0"/>
    <x v="0"/>
    <x v="0"/>
    <s v="Decreto 1.410/2002"/>
    <x v="0"/>
    <s v="SIM, BIMESTRALMENTE"/>
    <s v="ÁREA DE PATRIMÔNIO    ÁREA DE RECURSOS HUMANOS    PROCESSOS LICITATÓRIOS DE COMPRAS E SERVIÇOS"/>
    <m/>
    <m/>
    <m/>
    <m/>
    <m/>
    <m/>
    <m/>
    <s v="EXECUÇÃO E FISCALIZAÇÃO DE CONTRATOS PÚBLICOS"/>
    <x v="2"/>
    <x v="0"/>
    <x v="2"/>
    <x v="0"/>
    <x v="1"/>
    <x v="0"/>
    <x v="0"/>
    <m/>
    <m/>
    <x v="4"/>
    <x v="3"/>
    <s v="FISCALIZAÇÃO DE CONTRATOS    ELABORAÇÃO DA PRESTAÇÃO DE CONTAS ANUAL DO PREFEITO, PARA ENVIO AO CONTROLE EXTERNO"/>
    <s v="PARECER EM PROCESSOS DE PRESTAÇÃO DE CONTAS    PARECER SOBRE ATOS DE PESSOAL    PARECER SOBRE TOMADAS DE CONTAS ESPECIAIS (TCEs)    REMESSA DE INFORMAÇÕES VIA SISTEMA e-SFINGE"/>
    <s v="A UCI NÃO FORMALIZA RELATÓRIO PERIÓDICO DE ATIVIDADES"/>
    <m/>
    <m/>
    <m/>
    <n v="4022605979"/>
  </r>
  <r>
    <s v="controleinterno@palmasola.sc.gov.br"/>
    <x v="113"/>
    <s v="CLEIDE NARA PADILHA DE PRIMO BERTI"/>
    <n v="2329367902"/>
    <s v="controleinterno@palmasola.sc.gov.br"/>
    <m/>
    <s v="49 36523217"/>
    <x v="0"/>
    <x v="2"/>
    <s v="Portaria 101/2005"/>
    <m/>
    <m/>
    <s v="SUPERIOR COMPLETO"/>
    <x v="16"/>
    <x v="2"/>
    <m/>
    <x v="0"/>
    <x v="0"/>
    <s v="Lei "/>
    <s v="004/2003"/>
    <m/>
    <x v="2"/>
    <x v="0"/>
    <x v="0"/>
    <x v="2"/>
    <m/>
    <x v="0"/>
    <x v="0"/>
    <x v="3"/>
    <x v="0"/>
    <x v="0"/>
    <x v="0"/>
    <s v="NA"/>
    <x v="0"/>
    <s v="NÃO FORMALIZA PLANEJAMENTO"/>
    <s v="NENHUMA ÁREA PLANEJADA"/>
    <m/>
    <m/>
    <m/>
    <m/>
    <m/>
    <m/>
    <m/>
    <s v="NENHUMA ATÉ O MOMENTO"/>
    <x v="1"/>
    <x v="0"/>
    <x v="2"/>
    <x v="2"/>
    <x v="1"/>
    <x v="0"/>
    <x v="0"/>
    <m/>
    <m/>
    <x v="0"/>
    <x v="0"/>
    <s v="ELABORAÇÃO DA PRESTAÇÃO DE CONTAS ANUAL DO PREFEITO, PARA ENVIO AO CONTROLE EXTERNO"/>
    <s v="RECOMENDAÇÕES EMITIDAS PARA MELHORIAS E/OU FORTALECIMENTO DA GESTÃO    PARECER SOBRE ATOS DE PESSOAL    REMESSA DE INFORMAÇÕES VIA SISTEMA e-SFINGE    ATENDIMENTO A ÓRGÃOS DE CONTROLE (CÂMARA, TCE, MPSC, TCU, CGU, MPF ETC.)"/>
    <s v="A UCI NÃO FORMALIZA RELATÓRIO PERIÓDICO DE ATIVIDADES"/>
    <m/>
    <m/>
    <m/>
    <n v="2329367902"/>
  </r>
  <r>
    <s v="controleinterno@palmitos.sc.gov.br"/>
    <x v="114"/>
    <s v="EBERSON ALMIR RIGONI"/>
    <n v="91064872972"/>
    <s v="controleinterno@palmitos.sc.gov.br"/>
    <m/>
    <s v="(49) 36479600"/>
    <x v="0"/>
    <x v="1"/>
    <s v="Portaria 504 de 18 de abril de 2011"/>
    <m/>
    <m/>
    <s v="SUPERIOR COMPLETO"/>
    <x v="5"/>
    <x v="1"/>
    <m/>
    <x v="0"/>
    <x v="1"/>
    <s v="Lei Complementar e Decreto"/>
    <s v="LC 001/2003 e Decreto nº 110/2010"/>
    <m/>
    <x v="2"/>
    <x v="0"/>
    <x v="0"/>
    <x v="0"/>
    <m/>
    <x v="0"/>
    <x v="0"/>
    <x v="0"/>
    <x v="2"/>
    <x v="0"/>
    <x v="0"/>
    <s v="Lei nº 3607/2012 e Decreto nº 107/2013"/>
    <x v="0"/>
    <s v="[Outro:] Em 2015 está sendo aplicado, em fase de teste, o Plano Anual de Auditoria."/>
    <s v="PROCESSOS LICITATÓRIOS DE COMPRAS E SERVIÇOS    ÁREA DE RECURSOS HUMANOS"/>
    <m/>
    <m/>
    <m/>
    <m/>
    <m/>
    <m/>
    <m/>
    <s v="ENTIDADES PRIVADAS QUE RECEBEM RECURSOS PÚBLICOS    CONVÊNIOS E SUAS PRESTAÇÕES DE CONTAS    EXECUÇÃO E FISCALIZAÇÃO DE CONTRATOS PÚBLICOS"/>
    <x v="15"/>
    <x v="15"/>
    <x v="1"/>
    <x v="2"/>
    <x v="1"/>
    <x v="2"/>
    <x v="6"/>
    <m/>
    <m/>
    <x v="0"/>
    <x v="0"/>
    <s v="ELABORAÇÃO DA PRESTAÇÃO DE CONTAS ANUAL DO PREFEITO, PARA ENVIO AO CONTROLE EXTERNO    FISCALIZAÇÃO DE CONTRATOS    MONITORAMENTO E CONSOLIDAÇÃO DE INFORMAÇÕES SOBRE A LAI NO EXECUTIVO MUNICIPAL (ART. 41-III DA LEI 12.527/2011)"/>
    <s v="PARECER SOBRE ATOS DE PESSOAL    PARECER EM PROCESSOS DE PRESTAÇÃO DE CONTAS    NOTIFICAÇÕES DE FALHAS OU IRREGULARIDADES, PARA CORREÇÃO E/OU PROVIDÊNCIAS    RECOMENDAÇÕES EMITIDAS PARA MELHORIAS E/OU FORTALECIMENTO DA GESTÃO"/>
    <s v="SIM, É FEITO RELATÓRIO BIMESTRAL"/>
    <m/>
    <m/>
    <m/>
    <n v="91064872972"/>
  </r>
  <r>
    <s v="controleinterno@pinhalzinho.sc.gov.br"/>
    <x v="115"/>
    <s v="NELSI LUCIA CASSOL BACH"/>
    <n v="57990662949"/>
    <s v="controleinterno@pinhalzinho.sc.gov.br"/>
    <m/>
    <s v="(49) 3366-6600"/>
    <x v="0"/>
    <x v="0"/>
    <s v="Portaria 292/2012"/>
    <m/>
    <m/>
    <s v="ESPECIALIZAÇÃO OU PÓS-GRADUAÇÃO"/>
    <x v="1"/>
    <x v="10"/>
    <m/>
    <x v="0"/>
    <x v="1"/>
    <s v="Lei Complementar nº 057/2003"/>
    <s v="057/2003"/>
    <m/>
    <x v="2"/>
    <x v="0"/>
    <x v="0"/>
    <x v="0"/>
    <m/>
    <x v="0"/>
    <x v="0"/>
    <x v="0"/>
    <x v="0"/>
    <x v="0"/>
    <x v="1"/>
    <s v="NA"/>
    <x v="0"/>
    <s v="NÃO FORMALIZA PLANEJAMENTO"/>
    <s v="NENHUMA ÁREA PLANEJADA"/>
    <m/>
    <m/>
    <m/>
    <m/>
    <m/>
    <m/>
    <m/>
    <s v="NENHUMA ATÉ O MOMENTO"/>
    <x v="1"/>
    <x v="0"/>
    <x v="3"/>
    <x v="1"/>
    <x v="0"/>
    <x v="0"/>
    <x v="0"/>
    <m/>
    <m/>
    <x v="0"/>
    <x v="0"/>
    <s v="REVISÃO DE REGISTROS CONTÁBEIS DIÁRIOS"/>
    <s v="PARECER SOBRE ATOS DE PESSOAL    PARECER EM PROCESSOS DE PRESTAÇÃO DE CONTAS    RECOMENDAÇÕES EMITIDAS PARA MELHORIAS E/OU FORTALECIMENTO DA GESTÃO    REMESSA DE INFORMAÇÕES VIA SISTEMA e-SFINGE"/>
    <s v="A UCI NÃO FORMALIZA RELATÓRIO PERIÓDICO DE ATIVIDADES"/>
    <m/>
    <m/>
    <m/>
    <n v="57990662949"/>
  </r>
  <r>
    <s v="controleinterno@pmc.sc.gov.br"/>
    <x v="116"/>
    <s v="IEDA MARIA DOBROSHINSKEI ALBERTI"/>
    <n v="55113370991"/>
    <s v="controleinterno@pmc.sc.gov.br"/>
    <m/>
    <s v="(47) 3621-7757"/>
    <x v="1"/>
    <x v="1"/>
    <s v="Portaria 481/2014"/>
    <m/>
    <m/>
    <s v="ESPECIALIZAÇÃO OU PÓS-GRADUAÇÃO"/>
    <x v="21"/>
    <x v="2"/>
    <m/>
    <x v="4"/>
    <x v="1"/>
    <s v="Lei Complementar nº 0002/2003"/>
    <s v="0002/2013 - 17/12/2003"/>
    <m/>
    <x v="2"/>
    <x v="1"/>
    <x v="0"/>
    <x v="0"/>
    <m/>
    <x v="1"/>
    <x v="2"/>
    <x v="3"/>
    <x v="0"/>
    <x v="0"/>
    <x v="1"/>
    <s v="NA"/>
    <x v="0"/>
    <s v="NÃO FORMALIZA PLANEJAMENTO"/>
    <s v="NENHUMA ÁREA PLANEJADA"/>
    <m/>
    <m/>
    <m/>
    <m/>
    <m/>
    <m/>
    <m/>
    <s v="NENHUMA ATÉ O MOMENTO"/>
    <x v="2"/>
    <x v="0"/>
    <x v="2"/>
    <x v="2"/>
    <x v="0"/>
    <x v="0"/>
    <x v="0"/>
    <m/>
    <m/>
    <x v="0"/>
    <x v="0"/>
    <s v="ELABORAÇÃO DA PRESTAÇÃO DE CONTAS ANUAL DO PREFEITO, PARA ENVIO AO CONTROLE EXTERNO"/>
    <s v="REMESSA DE INFORMAÇÕES VIA SISTEMA e-SFINGE    RELATÓRIOS DE GESTÃO FISCAL E/OU RESUMIDO DE EXECUÇÃO ORÇAMENTÁRIA    PARECER SOBRE ATOS DE PESSOAL    PARECER EM PROCESSOS DE PRESTAÇÃO DE CONTAS"/>
    <s v="A UCI NÃO FORMALIZA RELATÓRIO PERIÓDICO DE ATIVIDADES"/>
    <m/>
    <m/>
    <m/>
    <n v="55113370991"/>
  </r>
  <r>
    <s v="controleinterno@pmjb.sc.gov.br"/>
    <x v="117"/>
    <s v="MIGUEL AMADEU FUSINATO"/>
    <n v="2535178931"/>
    <s v="controleinterno@pmjb.sc.gov.br"/>
    <m/>
    <s v="(47)3352-7111"/>
    <x v="1"/>
    <x v="0"/>
    <s v="Portaria 008/2006"/>
    <m/>
    <m/>
    <s v="ESPECIALIZAÇÃO OU PÓS-GRADUAÇÃO"/>
    <x v="1"/>
    <x v="10"/>
    <m/>
    <x v="0"/>
    <x v="1"/>
    <s v="LEI"/>
    <s v="725/2007"/>
    <m/>
    <x v="2"/>
    <x v="0"/>
    <x v="1"/>
    <x v="2"/>
    <m/>
    <x v="0"/>
    <x v="0"/>
    <x v="0"/>
    <x v="2"/>
    <x v="0"/>
    <x v="0"/>
    <s v="LEI"/>
    <x v="15"/>
    <s v="NÃO FORMALIZA PLANEJAMENTO"/>
    <s v="NENHUMA ÁREA PLANEJADA"/>
    <m/>
    <m/>
    <m/>
    <m/>
    <m/>
    <m/>
    <m/>
    <s v="NENHUMA ATÉ O MOMENTO"/>
    <x v="1"/>
    <x v="0"/>
    <x v="2"/>
    <x v="1"/>
    <x v="2"/>
    <x v="0"/>
    <x v="0"/>
    <m/>
    <m/>
    <x v="0"/>
    <x v="0"/>
    <s v="ELABORAÇÃO DA PRESTAÇÃO DE CONTAS ANUAL DO PREFEITO, PARA ENVIO AO CONTROLE EXTERNO    MONITORAMENTO E CONSOLIDAÇÃO DE INFORMAÇÕES SOBRE A LAI NO EXECUTIVO MUNICIPAL (ART. 41-III DA LEI 12.527/2011)"/>
    <s v="ATENDIMENTO A ÓRGÃOS DE CONTROLE (CÂMARA, TCE, MPSC, TCU, CGU, MPF ETC.)    RELATÓRIOS DE GESTÃO FISCAL E/OU RESUMIDO DE EXECUÇÃO ORÇAMENTÁRIA    PARECER SOBRE ATOS DE PESSOAL    REMESSA DE INFORMAÇÕES VIA SISTEMA e-SFINGE"/>
    <s v="A UCI NÃO FORMALIZA RELATÓRIO PERIÓDICO DE ATIVIDADES"/>
    <m/>
    <m/>
    <m/>
    <n v="2535178931"/>
  </r>
  <r>
    <s v="controleinterno@pmpan.sc.gov.br"/>
    <x v="118"/>
    <s v="WILLIAM THIAGO BUSS"/>
    <n v="5388407900"/>
    <s v="controleinterno@pmpan.sc.gov.br"/>
    <m/>
    <n v="4932541171"/>
    <x v="1"/>
    <x v="0"/>
    <s v="portaria 41/2015 de 14/05/2015"/>
    <m/>
    <m/>
    <s v="SUPERIOR COMPLETO"/>
    <x v="1"/>
    <x v="10"/>
    <m/>
    <x v="2"/>
    <x v="1"/>
    <s v="lei complementar 16/2003"/>
    <s v="16/2003"/>
    <m/>
    <x v="2"/>
    <x v="0"/>
    <x v="1"/>
    <x v="1"/>
    <m/>
    <x v="0"/>
    <x v="0"/>
    <x v="0"/>
    <x v="0"/>
    <x v="0"/>
    <x v="0"/>
    <s v="decreto"/>
    <x v="0"/>
    <s v="SIM, ANUALMENTE"/>
    <s v="[Outras:] armazenagem e conservação de medicamentos pela secretaria de saude    PROCESSOS LICITATÓRIOS DE COMPRAS E SERVIÇOS"/>
    <m/>
    <m/>
    <m/>
    <m/>
    <m/>
    <m/>
    <m/>
    <s v="NENHUMA ATÉ O MOMENTO"/>
    <x v="0"/>
    <x v="0"/>
    <x v="0"/>
    <x v="4"/>
    <x v="0"/>
    <x v="5"/>
    <x v="0"/>
    <m/>
    <m/>
    <x v="0"/>
    <x v="0"/>
    <s v="NENHUMA"/>
    <s v="REMESSA DE INFORMAÇÕES VIA SISTEMA e-SFINGE    RELATÓRIOS DE AUDITORIA    NOTIFICAÇÕES DE FALHAS OU IRREGULARIDADES, PARA CORREÇÃO E/OU PROVIDÊNCIAS    RECOMENDAÇÕES EMITIDAS PARA MELHORIAS E/OU FORTALECIMENTO DA GESTÃO"/>
    <s v="SIM, É FEITO RELATÓRIO BIMESTRAL"/>
    <m/>
    <m/>
    <m/>
    <n v="5388407900"/>
  </r>
  <r>
    <s v="controleinterno@pmspa.sc.gov.br"/>
    <x v="119"/>
    <s v="LEANDRO RANGEL DOS SANTOS"/>
    <n v="48"/>
    <s v="controleinterno@pmspa.sc.gov.br"/>
    <m/>
    <s v="48 32770122"/>
    <x v="0"/>
    <x v="2"/>
    <s v="Portaria 77/2013"/>
    <m/>
    <m/>
    <s v="SUPERIOR COMPLETO"/>
    <x v="5"/>
    <x v="1"/>
    <m/>
    <x v="4"/>
    <x v="1"/>
    <s v="Lei"/>
    <d v="2013-07-01T00:00:00"/>
    <m/>
    <x v="1"/>
    <x v="0"/>
    <x v="0"/>
    <x v="0"/>
    <m/>
    <x v="0"/>
    <x v="2"/>
    <x v="0"/>
    <x v="0"/>
    <x v="3"/>
    <x v="0"/>
    <s v="DECRETO"/>
    <x v="0"/>
    <s v="[Outro:] Trabalha no controle das ações executadas no planejamento municipal definidoal"/>
    <s v="AVALIAÇÃO DOS CONTROLES INTERNOS ADMINISTRATIVOS    EXECUÇÃO E FISCALIZAÇÃO DE CONTRATOS PÚBLICOS    ÁREA DE PATRIMÔNIO    OBRAS PÚBLICAS    CONVÊNIOS E SUAS PRESTAÇÕES DE CONTAS    PROCESSOS LICITATÓRIOS DE COMPRAS E SERVIÇOS    ÁREA FINANCEIRA E DE PRES"/>
    <m/>
    <m/>
    <m/>
    <m/>
    <m/>
    <m/>
    <m/>
    <s v="ENTIDADES PRIVADAS QUE RECEBEM RECURSOS PÚBLICOS    ÁREAS OU PROGRAMAS FINALÍSTICOS (SAÚDE, EDUCAÇÃO, MERENDA ETC.)"/>
    <x v="16"/>
    <x v="16"/>
    <x v="5"/>
    <x v="1"/>
    <x v="2"/>
    <x v="0"/>
    <x v="0"/>
    <m/>
    <m/>
    <x v="0"/>
    <x v="0"/>
    <s v="FISCALIZAÇÃO DE CONTRATOS    ELABORAÇÃO DA PRESTAÇÃO DE CONTAS ANUAL DO PREFEITO, PARA ENVIO AO CONTROLE EXTERNO"/>
    <s v="ATENDIMENTO A ÓRGÃOS DE CONTROLE (CÂMARA, TCE, MPSC, TCU, CGU, MPF ETC.)    REMESSA DE INFORMAÇÕES VIA SISTEMA e-SFINGE    PARECER SOBRE ATOS DE PESSOAL    PARECER EM PROCESSOS DE PRESTAÇÃO DE CONTAS"/>
    <s v="A UCI NÃO FORMALIZA RELATÓRIO PERIÓDICO DE ATIVIDADES"/>
    <m/>
    <m/>
    <m/>
    <n v="4866502940"/>
  </r>
  <r>
    <s v="controleinterno@portouniao.sc.gov.br"/>
    <x v="120"/>
    <s v="DINARTE RIBEIRO GUEDES NETO"/>
    <n v="61933902"/>
    <s v="dinarteguedes@uol.com.br"/>
    <m/>
    <s v="(42)9144-1918"/>
    <x v="1"/>
    <x v="0"/>
    <s v="Portaria 042/2009"/>
    <m/>
    <m/>
    <s v="SUPERIOR COMPLETO"/>
    <x v="0"/>
    <x v="1"/>
    <m/>
    <x v="0"/>
    <x v="1"/>
    <s v="Lei"/>
    <s v="2819/2002."/>
    <m/>
    <x v="2"/>
    <x v="0"/>
    <x v="1"/>
    <x v="1"/>
    <m/>
    <x v="0"/>
    <x v="0"/>
    <x v="2"/>
    <x v="0"/>
    <x v="0"/>
    <x v="0"/>
    <s v="Decreto"/>
    <x v="0"/>
    <s v="SIM, ANUALMENTE"/>
    <s v="ÁREA DE PATRIMÔNIO    OBRAS PÚBLICAS    ENTIDADES PRIVADAS QUE RECEBEM RECURSOS PÚBLICOS    PROCESSOS LICITATÓRIOS DE COMPRAS E SERVIÇOS    ÁREAS OU PROGRAMAS FINALÍSTICOS (SAÚDE, EDUCAÇÃO, MERENDA ETC.)    CONVÊNIOS E SUAS PRESTAÇÕES DE CONTAS"/>
    <m/>
    <m/>
    <m/>
    <m/>
    <m/>
    <m/>
    <m/>
    <s v="ENTIDADES PRIVADAS QUE RECEBEM RECURSOS PÚBLICOS    ÁREA DE RECURSOS HUMANOS"/>
    <x v="17"/>
    <x v="17"/>
    <x v="3"/>
    <x v="4"/>
    <x v="3"/>
    <x v="4"/>
    <x v="4"/>
    <m/>
    <m/>
    <x v="0"/>
    <x v="0"/>
    <s v="MONITORAMENTO E CONSOLIDAÇÃO DE INFORMAÇÕES SOBRE A LAI NO EXECUTIVO MUNICIPAL (ART. 41-III DA LEI 12.527/2011)    [OUTRAS: ] - Atender a pessoas cujas requisições não são compreendidas ou não puderam ser atendidas pelos outros servidores anteriores. - Au"/>
    <s v="RELATÓRIOS DE GESTÃO FISCAL E/OU RESUMIDO DE EXECUÇÃO ORÇAMENTÁRIA    REMESSA DE INFORMAÇÕES VIA SISTEMA e-SFINGE    PARECER SOBRE ATOS DE PESSOAL    RELATÓRIOS DE AUDITORIA"/>
    <s v="SIM, É FEITO RELATÓRIO BIMESTRAL"/>
    <m/>
    <m/>
    <m/>
    <n v="61933902"/>
  </r>
  <r>
    <s v="controleinterno@pousoredondo.sc.gov.br"/>
    <x v="121"/>
    <s v="RAQUEL PETERS"/>
    <n v="82011435900"/>
    <s v="controleinterno@pousoredondo.sc.gov.br"/>
    <m/>
    <s v="(47) 3545-1133."/>
    <x v="0"/>
    <x v="0"/>
    <s v="269/2011"/>
    <m/>
    <m/>
    <s v="ESPECIALIZAÇÃO OU PÓS-GRADUAÇÃO"/>
    <x v="0"/>
    <x v="36"/>
    <m/>
    <x v="0"/>
    <x v="1"/>
    <s v="Lei"/>
    <s v="001/2004"/>
    <m/>
    <x v="2"/>
    <x v="0"/>
    <x v="1"/>
    <x v="1"/>
    <m/>
    <x v="1"/>
    <x v="0"/>
    <x v="0"/>
    <x v="0"/>
    <x v="0"/>
    <x v="0"/>
    <s v="lei"/>
    <x v="0"/>
    <s v="NÃO FORMALIZA PLANEJAMENTO"/>
    <s v="NENHUMA ÁREA PLANEJADA"/>
    <m/>
    <m/>
    <m/>
    <m/>
    <m/>
    <m/>
    <m/>
    <s v="NENHUMA ATÉ O MOMENTO"/>
    <x v="1"/>
    <x v="0"/>
    <x v="2"/>
    <x v="2"/>
    <x v="0"/>
    <x v="0"/>
    <x v="0"/>
    <m/>
    <m/>
    <x v="0"/>
    <x v="0"/>
    <s v="REVISÃO DE REGISTROS CONTÁBEIS DIÁRIOS"/>
    <s v="RELATÓRIOS DE GESTÃO FISCAL E/OU RESUMIDO DE EXECUÇÃO ORÇAMENTÁRIA    REMESSA DE INFORMAÇÕES VIA SISTEMA e-SFINGE    PARECER SOBRE ATOS DE PESSOAL    RECOMENDAÇÕES EMITIDAS PARA MELHORIAS E/OU FORTALECIMENTO DA GESTÃO"/>
    <s v="SIM, É FEITO RELATÓRIO BIMESTRAL"/>
    <m/>
    <m/>
    <m/>
    <n v="82011435900"/>
  </r>
  <r>
    <s v="controleinterno@prefeitura-passo.sc.gov.br"/>
    <x v="122"/>
    <s v="PRICILA MAGNUS SANTOS"/>
    <n v="29407010"/>
    <s v="controleinterno@prefeitura-passo.sc.gov.br"/>
    <m/>
    <s v="48 35480035"/>
    <x v="1"/>
    <x v="2"/>
    <s v="não existe"/>
    <m/>
    <m/>
    <s v="SUPERIOR COMPLETO"/>
    <x v="22"/>
    <x v="1"/>
    <m/>
    <x v="5"/>
    <x v="0"/>
    <s v="lei"/>
    <s v="NA"/>
    <m/>
    <x v="0"/>
    <x v="4"/>
    <x v="0"/>
    <x v="0"/>
    <m/>
    <x v="0"/>
    <x v="0"/>
    <x v="0"/>
    <x v="0"/>
    <x v="0"/>
    <x v="1"/>
    <s v="NA"/>
    <x v="0"/>
    <s v="NÃO FORMALIZA PLANEJAMENTO"/>
    <s v="NENHUMA ÁREA PLANEJADA"/>
    <m/>
    <m/>
    <m/>
    <m/>
    <m/>
    <m/>
    <m/>
    <s v="NENHUMA ATÉ O MOMENTO"/>
    <x v="1"/>
    <x v="0"/>
    <x v="2"/>
    <x v="0"/>
    <x v="1"/>
    <x v="0"/>
    <x v="0"/>
    <m/>
    <m/>
    <x v="0"/>
    <x v="0"/>
    <s v="[OUTRAS: ] realização de empenhos liquidações e ordens de pagamento"/>
    <s v="REMESSA DE INFORMAÇÕES VIA SISTEMA e-SFINGE    RELATÓRIOS DE GESTÃO FISCAL E/OU RESUMIDO DE EXECUÇÃO ORÇAMENTÁRIA"/>
    <s v="A UCI NÃO FORMALIZA RELATÓRIO PERIÓDICO DE ATIVIDADES"/>
    <m/>
    <m/>
    <m/>
    <n v="29407010"/>
  </r>
  <r>
    <s v="controleinterno@riodocampo.sc.gov.br"/>
    <x v="123"/>
    <s v="SWEN SEBOLD"/>
    <n v="86839055949"/>
    <s v="controleinterno@riodocampo.sc.gov.br"/>
    <m/>
    <s v="47-35641158"/>
    <x v="0"/>
    <x v="1"/>
    <s v="Portaria 133/13"/>
    <m/>
    <m/>
    <s v="SUPERIOR COMPLETO"/>
    <x v="1"/>
    <x v="1"/>
    <m/>
    <x v="4"/>
    <x v="1"/>
    <s v="NA"/>
    <s v="NA"/>
    <m/>
    <x v="0"/>
    <x v="0"/>
    <x v="0"/>
    <x v="0"/>
    <m/>
    <x v="0"/>
    <x v="0"/>
    <x v="2"/>
    <x v="1"/>
    <x v="2"/>
    <x v="0"/>
    <s v="NA"/>
    <x v="0"/>
    <s v="NÃO FORMALIZA PLANEJAMENTO"/>
    <s v="NENHUMA ÁREA PLANEJADA"/>
    <m/>
    <m/>
    <m/>
    <m/>
    <m/>
    <m/>
    <m/>
    <s v="NENHUMA ATÉ O MOMENTO"/>
    <x v="1"/>
    <x v="0"/>
    <x v="2"/>
    <x v="0"/>
    <x v="1"/>
    <x v="0"/>
    <x v="0"/>
    <m/>
    <m/>
    <x v="0"/>
    <x v="3"/>
    <s v="[OUTRAS: ] SETOR DE EMPENHOS"/>
    <s v="PARECER EM PROCESSOS DE PRESTAÇÃO DE CONTAS    REMESSA DE INFORMAÇÕES VIA SISTEMA e-SFINGE    PARECER SOBRE ATOS DE PESSOAL    RELATÓRIOS DE GESTÃO FISCAL E/OU RESUMIDO DE EXECUÇÃO ORÇAMENTÁRIA"/>
    <s v="A UCI NÃO FORMALIZA RELATÓRIO PERIÓDICO DE ATIVIDADES"/>
    <m/>
    <m/>
    <m/>
    <n v="86839055949"/>
  </r>
  <r>
    <s v="controleinterno@santahelena.sc.gov.br"/>
    <x v="124"/>
    <s v="DAIANE SEHNEM"/>
    <s v="059647759-77"/>
    <s v="controleinterno@santahelena.sc.gov.br"/>
    <m/>
    <s v="(49) 3633-0010"/>
    <x v="1"/>
    <x v="1"/>
    <s v="Portaria 2221/2009"/>
    <m/>
    <m/>
    <s v="SUPERIOR COMPLETO"/>
    <x v="1"/>
    <x v="1"/>
    <m/>
    <x v="0"/>
    <x v="1"/>
    <s v="Lei Complementar "/>
    <s v="Lei Complementar 09/2002 de 16/12/2002"/>
    <m/>
    <x v="2"/>
    <x v="0"/>
    <x v="0"/>
    <x v="0"/>
    <m/>
    <x v="0"/>
    <x v="0"/>
    <x v="0"/>
    <x v="0"/>
    <x v="0"/>
    <x v="1"/>
    <s v="NA"/>
    <x v="0"/>
    <s v="SIM, BIMESTRALMENTE"/>
    <s v="NENHUMA ÁREA PLANEJADA    CONVÊNIOS E SUAS PRESTAÇÕES DE CONTAS    ÁREA FINANCEIRA E DE PRESTAÇÕES DE CONTAS (EXCETO CONVÊNIOS)    ÁREA DE RECURSOS HUMANOS    ENTIDADES PRIVADAS QUE RECEBEM RECURSOS PÚBLICOS"/>
    <m/>
    <m/>
    <m/>
    <m/>
    <m/>
    <m/>
    <m/>
    <s v="NENHUMA ATÉ O MOMENTO"/>
    <x v="10"/>
    <x v="2"/>
    <x v="1"/>
    <x v="1"/>
    <x v="1"/>
    <x v="0"/>
    <x v="0"/>
    <m/>
    <m/>
    <x v="0"/>
    <x v="0"/>
    <s v="REVISÃO DE REGISTROS CONTÁBEIS DIÁRIOS    ELABORAÇÃO DA PRESTAÇÃO DE CONTAS ANUAL DO PREFEITO, PARA ENVIO AO CONTROLE EXTERNO"/>
    <s v="PARECER EM PROCESSOS DE PRESTAÇÃO DE CONTAS    PARECER SOBRE ATOS DE PESSOAL    REMESSA DE INFORMAÇÕES VIA SISTEMA e-SFINGE    RELATÓRIOS DE GESTÃO FISCAL E/OU RESUMIDO DE EXECUÇÃO ORÇAMENTÁRIA    ATENDIMENTO A ÓRGÃOS DE CONTROLE (CÂMARA, TCE, MPSC, TCU, "/>
    <s v="A UCI NÃO FORMALIZA RELATÓRIO PERIÓDICO DE ATIVIDADES"/>
    <m/>
    <m/>
    <m/>
    <n v="5964775977"/>
  </r>
  <r>
    <s v="controleinterno@saofranciscodosul.sc.gov.br"/>
    <x v="125"/>
    <s v="TALITA DE ABREU"/>
    <n v="4151916962"/>
    <s v="controleinterno@saofranciscodosul.sc.gov.br"/>
    <m/>
    <s v="(47)3471-2226"/>
    <x v="1"/>
    <x v="2"/>
    <s v="Portaria 9905/13"/>
    <m/>
    <m/>
    <s v="SUPERIOR COMPLETO"/>
    <x v="23"/>
    <x v="1"/>
    <m/>
    <x v="3"/>
    <x v="1"/>
    <s v="Lei e Decreto"/>
    <s v="Lei 279/2003, Decreto 266/2004"/>
    <m/>
    <x v="2"/>
    <x v="2"/>
    <x v="0"/>
    <x v="0"/>
    <m/>
    <x v="4"/>
    <x v="2"/>
    <x v="2"/>
    <x v="3"/>
    <x v="3"/>
    <x v="0"/>
    <s v="Decreto 1759/13"/>
    <x v="0"/>
    <s v="NÃO FORMALIZA PLANEJAMENTO"/>
    <s v="NENHUMA ÁREA PLANEJADA"/>
    <m/>
    <m/>
    <m/>
    <m/>
    <m/>
    <m/>
    <m/>
    <s v="CONVÊNIOS E SUAS PRESTAÇÕES DE CONTAS    PROCESSOS LICITATÓRIOS DE COMPRAS E SERVIÇOS"/>
    <x v="0"/>
    <x v="4"/>
    <x v="2"/>
    <x v="2"/>
    <x v="3"/>
    <x v="0"/>
    <x v="0"/>
    <m/>
    <m/>
    <x v="4"/>
    <x v="3"/>
    <s v="ELABORAÇÃO DA PRESTAÇÃO DE CONTAS ANUAL DO PREFEITO, PARA ENVIO AO CONTROLE EXTERNO"/>
    <s v="REMESSA DE INFORMAÇÕES VIA SISTEMA e-SFINGE    PARECER SOBRE ATOS DE PESSOAL    ATENDIMENTO A ÓRGÃOS DE CONTROLE (CÂMARA, TCE, MPSC, TCU, CGU, MPF ETC.)    PARECER EM PROCESSOS DE PRESTAÇÃO DE CONTAS"/>
    <s v="A UCI NÃO FORMALIZA RELATÓRIO PERIÓDICO DE ATIVIDADES"/>
    <m/>
    <m/>
    <m/>
    <n v="4151916962"/>
  </r>
  <r>
    <s v="controleinterno@saoludgero.sc.gov.br"/>
    <x v="126"/>
    <s v="LUIZ CARLOS SCHLICKMANN"/>
    <n v="94211655949"/>
    <s v="controleinterno@saoludgero.sc.gov.br"/>
    <m/>
    <s v="(48) 3657-8809"/>
    <x v="1"/>
    <x v="2"/>
    <s v="Portaria nº 285/2013"/>
    <m/>
    <m/>
    <s v="SUPERIOR INCOMPLETO"/>
    <x v="5"/>
    <x v="1"/>
    <m/>
    <x v="0"/>
    <x v="1"/>
    <s v="Lei Municipal"/>
    <s v="1154/2003"/>
    <m/>
    <x v="0"/>
    <x v="0"/>
    <x v="0"/>
    <x v="0"/>
    <m/>
    <x v="0"/>
    <x v="0"/>
    <x v="0"/>
    <x v="0"/>
    <x v="0"/>
    <x v="1"/>
    <s v="NA"/>
    <x v="0"/>
    <s v="NÃO FORMALIZA PLANEJAMENTO"/>
    <s v="NENHUMA ÁREA PLANEJADA"/>
    <m/>
    <m/>
    <m/>
    <m/>
    <m/>
    <m/>
    <m/>
    <s v="ÁREA DE PATRIMÔNIO"/>
    <x v="0"/>
    <x v="2"/>
    <x v="4"/>
    <x v="2"/>
    <x v="1"/>
    <x v="0"/>
    <x v="0"/>
    <m/>
    <m/>
    <x v="0"/>
    <x v="0"/>
    <s v="[OUTRAS: ] AD - Agente de Desenvolvimento"/>
    <s v="ATENDIMENTO A ÓRGÃOS DE CONTROLE (CÂMARA, TCE, MPSC, TCU, CGU, MPF ETC.)    RELATÓRIOS DE AUDITORIA    NOTIFICAÇÕES DE FALHAS OU IRREGULARIDADES, PARA CORREÇÃO E/OU PROVIDÊNCIAS    RECOMENDAÇÕES EMITIDAS PARA MELHORIAS E/OU FORTALECIMENTO DA GESTÃO"/>
    <s v="A UCI NÃO FORMALIZA RELATÓRIO PERIÓDICO DE ATIVIDADES"/>
    <m/>
    <m/>
    <m/>
    <n v="94211655949"/>
  </r>
  <r>
    <s v="controleinterno@saomartinho.sc.gov.br"/>
    <x v="127"/>
    <s v="RAFAEL ROCHA STEINER"/>
    <n v="89812085904"/>
    <s v="controleinterno@saomartinho.sc.gov.br"/>
    <m/>
    <s v="(48)3645-6100"/>
    <x v="0"/>
    <x v="2"/>
    <s v="Portaria 048/2013"/>
    <m/>
    <m/>
    <s v="SUPERIOR COMPLETO"/>
    <x v="1"/>
    <x v="1"/>
    <m/>
    <x v="4"/>
    <x v="1"/>
    <s v="Lei 1027/2003 Lei 1039/2004 Lei Complementar 004/2009"/>
    <s v="Lei 1027/2003"/>
    <m/>
    <x v="0"/>
    <x v="0"/>
    <x v="0"/>
    <x v="0"/>
    <m/>
    <x v="0"/>
    <x v="0"/>
    <x v="0"/>
    <x v="3"/>
    <x v="3"/>
    <x v="1"/>
    <s v="Lei 12.527/2011"/>
    <x v="0"/>
    <s v="NÃO FORMALIZA PLANEJAMENTO"/>
    <s v="NENHUMA ÁREA PLANEJADA"/>
    <m/>
    <m/>
    <m/>
    <m/>
    <m/>
    <m/>
    <m/>
    <s v="NENHUMA ATÉ O MOMENTO"/>
    <x v="1"/>
    <x v="0"/>
    <x v="0"/>
    <x v="1"/>
    <x v="0"/>
    <x v="0"/>
    <x v="0"/>
    <m/>
    <m/>
    <x v="0"/>
    <x v="0"/>
    <s v="MONITORAMENTO E CONSOLIDAÇÃO DE INFORMAÇÕES SOBRE A LAI NO EXECUTIVO MUNICIPAL (ART. 41-III DA LEI 12.527/2011)    ELABORAÇÃO DA PRESTAÇÃO DE CONTAS ANUAL DO PREFEITO, PARA ENVIO AO CONTROLE EXTERNO"/>
    <s v="PARECER SOBRE ATOS DE PESSOAL    REMESSA DE INFORMAÇÕES VIA SISTEMA e-SFINGE    RELATÓRIOS DE GESTÃO FISCAL E/OU RESUMIDO DE EXECUÇÃO ORÇAMENTÁRIA    [OUTROS:] Relatórios de Prestação de Contas para Controle Externo"/>
    <s v="SIM, É FEITO RELATÓRIO BIMESTRAL"/>
    <m/>
    <m/>
    <m/>
    <n v="89812085904"/>
  </r>
  <r>
    <s v="controleinterno@saudades.sc.gov.br"/>
    <x v="128"/>
    <s v="ELÓI JOÃO HOSS"/>
    <n v="54297915987"/>
    <s v="controleinterno@saudades.sc.gov.br"/>
    <m/>
    <s v="(49)3334-0127"/>
    <x v="2"/>
    <x v="1"/>
    <s v="Decreto Municipal nº 020, de 02/01/2013."/>
    <m/>
    <m/>
    <s v="SUPERIOR COMPLETO"/>
    <x v="5"/>
    <x v="2"/>
    <m/>
    <x v="4"/>
    <x v="1"/>
    <s v="Lei Complementar Municipal nº 006/2002"/>
    <s v="Decreto nº 024/2004"/>
    <m/>
    <x v="2"/>
    <x v="0"/>
    <x v="0"/>
    <x v="0"/>
    <m/>
    <x v="0"/>
    <x v="1"/>
    <x v="0"/>
    <x v="0"/>
    <x v="0"/>
    <x v="0"/>
    <s v="Decreto nº 095 de 2 de maio de 2013."/>
    <x v="4"/>
    <s v="NÃO FORMALIZA PLANEJAMENTO"/>
    <s v="NENHUMA ÁREA PLANEJADA"/>
    <m/>
    <m/>
    <m/>
    <m/>
    <m/>
    <m/>
    <m/>
    <s v="CONVÊNIOS E SUAS PRESTAÇÕES DE CONTAS    ENTIDADES PRIVADAS QUE RECEBEM RECURSOS PÚBLICOS"/>
    <x v="18"/>
    <x v="4"/>
    <x v="2"/>
    <x v="1"/>
    <x v="2"/>
    <x v="0"/>
    <x v="4"/>
    <m/>
    <m/>
    <x v="0"/>
    <x v="0"/>
    <s v="[OUTRAS: ] Assessoria Tributária."/>
    <s v="PARECER EM PROCESSOS DE PRESTAÇÃO DE CONTAS    NOTIFICAÇÕES DE FALHAS OU IRREGULARIDADES, PARA CORREÇÃO E/OU PROVIDÊNCIAS    PARECER SOBRE ATOS DE PESSOAL    RELATÓRIOS DE GESTÃO FISCAL E/OU RESUMIDO DE EXECUÇÃO ORÇAMENTÁRIA"/>
    <s v="A UCI NÃO FORMALIZA RELATÓRIO PERIÓDICO DE ATIVIDADES"/>
    <m/>
    <m/>
    <m/>
    <n v="54297915987"/>
  </r>
  <r>
    <s v="controleinterno@sjbatista.sc.gov.br"/>
    <x v="129"/>
    <s v="SIMEÃO LAÉRCIO RAMOS"/>
    <n v="93243729"/>
    <s v="controleinterno@sjbatista.sc.gov.br"/>
    <m/>
    <s v="(48) 84883288"/>
    <x v="3"/>
    <x v="1"/>
    <s v="Decreto Funcional 695/2014"/>
    <m/>
    <m/>
    <s v="ESPECIALIZAÇÃO OU PÓS-GRADUAÇÃO"/>
    <x v="24"/>
    <x v="37"/>
    <m/>
    <x v="2"/>
    <x v="1"/>
    <s v="LEI"/>
    <s v="2631/2003"/>
    <m/>
    <x v="2"/>
    <x v="0"/>
    <x v="0"/>
    <x v="0"/>
    <m/>
    <x v="0"/>
    <x v="1"/>
    <x v="0"/>
    <x v="3"/>
    <x v="0"/>
    <x v="1"/>
    <s v="NA"/>
    <x v="0"/>
    <s v="NÃO FORMALIZA PLANEJAMENTO"/>
    <s v="NENHUMA ÁREA PLANEJADA"/>
    <m/>
    <m/>
    <m/>
    <m/>
    <m/>
    <m/>
    <m/>
    <s v="NENHUMA ATÉ O MOMENTO"/>
    <x v="1"/>
    <x v="0"/>
    <x v="2"/>
    <x v="2"/>
    <x v="0"/>
    <x v="0"/>
    <x v="0"/>
    <m/>
    <m/>
    <x v="0"/>
    <x v="0"/>
    <s v="MONITORAMENTO E CONSOLIDAÇÃO DE INFORMAÇÕES SOBRE A LAI NO EXECUTIVO MUNICIPAL (ART. 41-III DA LEI 12.527/2011)    [OUTRAS: ] Pareceres diversos (contratações) diárias, adiamentos, subvenções, etc."/>
    <s v="NOTIFICAÇÕES DE FALHAS OU IRREGULARIDADES, PARA CORREÇÃO E/OU PROVIDÊNCIAS    PARECER SOBRE ATOS DE PESSOAL    PARECER EM PROCESSOS DE PRESTAÇÃO DE CONTAS    REMESSA DE INFORMAÇÕES VIA SISTEMA e-SFINGE"/>
    <s v="A UCI NÃO FORMALIZA RELATÓRIO PERIÓDICO DE ATIVIDADES"/>
    <m/>
    <m/>
    <m/>
    <n v="93243729"/>
  </r>
  <r>
    <s v="controleinterno@sombrio.sc.gov.br"/>
    <x v="130"/>
    <s v="REMI DA SILVA SCHEFFER"/>
    <s v="289.700.129-15"/>
    <s v="controleinterno@sombrio.sc.gov.br"/>
    <m/>
    <s v="(48) 3533-6633"/>
    <x v="1"/>
    <x v="2"/>
    <s v="Portoria 115/2010 de 22/04/2010"/>
    <m/>
    <m/>
    <s v="ESPECIALIZAÇÃO OU PÓS-GRADUAÇÃO"/>
    <x v="1"/>
    <x v="38"/>
    <m/>
    <x v="0"/>
    <x v="1"/>
    <s v="Lei"/>
    <s v="1451/2003"/>
    <m/>
    <x v="2"/>
    <x v="0"/>
    <x v="1"/>
    <x v="2"/>
    <m/>
    <x v="0"/>
    <x v="0"/>
    <x v="0"/>
    <x v="0"/>
    <x v="0"/>
    <x v="1"/>
    <s v="não se aplica"/>
    <x v="0"/>
    <s v="NÃO FORMALIZA PLANEJAMENTO"/>
    <s v="NENHUMA ÁREA PLANEJADA"/>
    <m/>
    <m/>
    <m/>
    <m/>
    <m/>
    <m/>
    <m/>
    <s v="NENHUMA ATÉ O MOMENTO"/>
    <x v="1"/>
    <x v="0"/>
    <x v="2"/>
    <x v="1"/>
    <x v="1"/>
    <x v="0"/>
    <x v="0"/>
    <m/>
    <m/>
    <x v="0"/>
    <x v="0"/>
    <s v="[OUTRAS: ] Elaboração de relatórios de acompanhamento de índices e limites contitucionais e lagais    REVISÃO DE REGISTROS CONTÁBEIS DIÁRIOS    ELABORAÇÃO DA PRESTAÇÃO DE CONTAS ANUAL DO PREFEITO, PARA ENVIO AO CONTROLE EXTERNO"/>
    <s v="ATENDIMENTO A ÓRGÃOS DE CONTROLE (CÂMARA, TCE, MPSC, TCU, CGU, MPF ETC.)    RELATÓRIOS DE GESTÃO FISCAL E/OU RESUMIDO DE EXECUÇÃO ORÇAMENTÁRIA    REMESSA DE INFORMAÇÕES VIA SISTEMA e-SFINGE    RECOMENDAÇÕES EMITIDAS PARA MELHORIAS E/OU FORTALECIMENTO DA G"/>
    <s v="A UCI NÃO FORMALIZA RELATÓRIO PERIÓDICO DE ATIVIDADES"/>
    <m/>
    <m/>
    <m/>
    <s v="289.700.129-15"/>
  </r>
  <r>
    <s v="controleinterno@taio.sc.gov.br"/>
    <x v="131"/>
    <s v="ESTER SEBOLD"/>
    <n v="50970810997"/>
    <s v="controleinterno@taio.sc.gov.br"/>
    <m/>
    <s v="(47)3562-8327"/>
    <x v="0"/>
    <x v="2"/>
    <s v="7382/2009"/>
    <m/>
    <m/>
    <s v="ESPECIALIZAÇÃO OU PÓS-GRADUAÇÃO"/>
    <x v="0"/>
    <x v="39"/>
    <m/>
    <x v="0"/>
    <x v="1"/>
    <s v="Lei e Regulamento"/>
    <s v="082/2005"/>
    <m/>
    <x v="0"/>
    <x v="0"/>
    <x v="0"/>
    <x v="0"/>
    <m/>
    <x v="0"/>
    <x v="0"/>
    <x v="0"/>
    <x v="0"/>
    <x v="0"/>
    <x v="0"/>
    <s v="3688/2013"/>
    <x v="0"/>
    <s v="SIM, ANUALMENTE"/>
    <s v="ÁREAS OU PROGRAMAS FINALÍSTICOS (SAÚDE, EDUCAÇÃO, MERENDA ETC.)    ENTIDADES PRIVADAS QUE RECEBEM RECURSOS PÚBLICOS"/>
    <m/>
    <m/>
    <m/>
    <m/>
    <m/>
    <m/>
    <m/>
    <s v="NENHUMA ATÉ O MOMENTO"/>
    <x v="1"/>
    <x v="0"/>
    <x v="2"/>
    <x v="2"/>
    <x v="3"/>
    <x v="0"/>
    <x v="4"/>
    <m/>
    <m/>
    <x v="0"/>
    <x v="3"/>
    <s v="NENHUMA    MONITORAMENTO E CONSOLIDAÇÃO DE INFORMAÇÕES SOBRE A LAI NO EXECUTIVO MUNICIPAL (ART. 41-III DA LEI 12.527/2011)"/>
    <s v="PARECER EM PROCESSOS DE PRESTAÇÃO DE CONTAS    PARECER SOBRE TOMADAS DE CONTAS ESPECIAIS (TCEs)    PARECER SOBRE ATOS DE PESSOAL    REMESSA DE INFORMAÇÕES VIA SISTEMA e-SFINGE"/>
    <s v="SIM, É FEITO RELATÓRIO BIMESTRAL"/>
    <m/>
    <m/>
    <m/>
    <n v="50970810997"/>
  </r>
  <r>
    <s v="controleinterno@tangara.sc.gov.br"/>
    <x v="132"/>
    <s v="PATRICIA ZANOTTO FIORESE SCHNEIDER"/>
    <n v="4089977967"/>
    <s v="controleinterno@tangara.sc.gov.br"/>
    <m/>
    <s v="49 35321522"/>
    <x v="0"/>
    <x v="0"/>
    <s v="Portaria de Nomeação N. 398/2013"/>
    <m/>
    <m/>
    <s v="SUPERIOR COMPLETO"/>
    <x v="0"/>
    <x v="40"/>
    <m/>
    <x v="4"/>
    <x v="1"/>
    <s v="Lei Municipal e Decreto;"/>
    <s v="Lei N. 1638/2003 e Decreto N. 060/2004"/>
    <m/>
    <x v="2"/>
    <x v="0"/>
    <x v="1"/>
    <x v="2"/>
    <m/>
    <x v="0"/>
    <x v="0"/>
    <x v="0"/>
    <x v="0"/>
    <x v="0"/>
    <x v="1"/>
    <s v="NA"/>
    <x v="0"/>
    <s v="SIM, BIMESTRALMENTE"/>
    <s v="ÁREA DE RECURSOS HUMANOS"/>
    <m/>
    <m/>
    <m/>
    <m/>
    <m/>
    <m/>
    <m/>
    <s v="ÁREA DE PATRIMÔNIO"/>
    <x v="7"/>
    <x v="8"/>
    <x v="3"/>
    <x v="2"/>
    <x v="2"/>
    <x v="1"/>
    <x v="4"/>
    <m/>
    <m/>
    <x v="0"/>
    <x v="0"/>
    <s v="MONITORAMENTO E CONSOLIDAÇÃO DE INFORMAÇÕES SOBRE A LAI NO EXECUTIVO MUNICIPAL (ART. 41-III DA LEI 12.527/2011)    ELABORAÇÃO DA PRESTAÇÃO DE CONTAS ANUAL DO PREFEITO, PARA ENVIO AO CONTROLE EXTERNO"/>
    <s v="RECOMENDAÇÕES EMITIDAS PARA MELHORIAS E/OU FORTALECIMENTO DA GESTÃO    NOTIFICAÇÕES DE FALHAS OU IRREGULARIDADES, PARA CORREÇÃO E/OU PROVIDÊNCIAS    RELATÓRIOS DE GESTÃO FISCAL E/OU RESUMIDO DE EXECUÇÃO ORÇAMENTÁRIA    PARECER SOBRE ATOS DE PESSOAL"/>
    <s v="SIM, É FEITO RELATÓRIO BIMESTRAL"/>
    <m/>
    <m/>
    <m/>
    <n v="4089977967"/>
  </r>
  <r>
    <s v="controleinterno@timbedosul.sc.gov.br"/>
    <x v="133"/>
    <s v="ANATONI AUGUSTO PEZENTE ZILLI"/>
    <n v="7746821910"/>
    <s v="controleinterno@timbedosul.sc.gov.br"/>
    <m/>
    <n v="4835361133"/>
    <x v="0"/>
    <x v="1"/>
    <s v="Decreto 06/2013"/>
    <m/>
    <m/>
    <s v="SUPERIOR COMPLETO"/>
    <x v="1"/>
    <x v="1"/>
    <m/>
    <x v="3"/>
    <x v="1"/>
    <s v="Lei Municipal "/>
    <s v="Lei Municipal nº 1.205 de 16 de dezembro de 2003."/>
    <m/>
    <x v="1"/>
    <x v="0"/>
    <x v="1"/>
    <x v="2"/>
    <m/>
    <x v="0"/>
    <x v="1"/>
    <x v="2"/>
    <x v="2"/>
    <x v="2"/>
    <x v="1"/>
    <s v="NA"/>
    <x v="0"/>
    <s v="SIM, BIMESTRALMENTE"/>
    <s v="CONVÊNIOS E SUAS PRESTAÇÕES DE CONTAS    PROCESSOS LICITATÓRIOS DE COMPRAS E SERVIÇOS    [Outras:] SETOR DE CONTABILIDADE    ÁREA DE RECURSOS HUMANOS    OBRAS PÚBLICAS"/>
    <m/>
    <m/>
    <m/>
    <m/>
    <m/>
    <m/>
    <m/>
    <s v="ÁREA FINANCEIRA E DE PRESTAÇÕES DE CONTAS (EXCETO CONVÊNIOS)    NENHUMA ATÉ O MOMENTO"/>
    <x v="4"/>
    <x v="10"/>
    <x v="5"/>
    <x v="1"/>
    <x v="1"/>
    <x v="0"/>
    <x v="0"/>
    <m/>
    <m/>
    <x v="0"/>
    <x v="0"/>
    <s v="[OUTRAS: ] Publicações periódicas, Acompanhamento em prestação de contas de convênio, supervisão da contabilidade, acompanhamento de certidões negativas, inconsistências com a Receita Federal, entre outros    REVISÃO DE REGISTROS CONTÁBEIS DIÁRIOS    MONI"/>
    <s v="REMESSA DE INFORMAÇÕES VIA SISTEMA e-SFINGE    PARECER EM PROCESSOS DE PRESTAÇÃO DE CONTAS    RELATÓRIOS DE AUDITORIA    ATENDIMENTO A ÓRGÃOS DE CONTROLE (CÂMARA, TCE, MPSC, TCU, CGU, MPF ETC.)"/>
    <s v="SIM, É FEITO RELATÓRIO BIMESTRAL"/>
    <m/>
    <m/>
    <m/>
    <n v="7746821910"/>
  </r>
  <r>
    <s v="controleinterno@timbo.sc.gov.br"/>
    <x v="134"/>
    <s v="GRACIELA INES UBER GOMES"/>
    <n v="4561633952"/>
    <s v="controleinterno@timbo.sc.gov.br"/>
    <m/>
    <n v="4733823655"/>
    <x v="3"/>
    <x v="2"/>
    <s v="Portaria 1450/2015"/>
    <m/>
    <m/>
    <s v="ESPECIALIZAÇÃO OU PÓS-GRADUAÇÃO"/>
    <x v="25"/>
    <x v="2"/>
    <m/>
    <x v="2"/>
    <x v="1"/>
    <s v="Decreto"/>
    <s v="175/2001"/>
    <m/>
    <x v="0"/>
    <x v="1"/>
    <x v="1"/>
    <x v="2"/>
    <m/>
    <x v="1"/>
    <x v="0"/>
    <x v="0"/>
    <x v="0"/>
    <x v="0"/>
    <x v="0"/>
    <s v="Decreto"/>
    <x v="0"/>
    <s v="SIM, ANUALMENTE"/>
    <s v="ÁREA FINANCEIRA E DE PRESTAÇÕES DE CONTAS (EXCETO CONVÊNIOS)    ÁREA DE PATRIMÔNIO"/>
    <m/>
    <m/>
    <m/>
    <m/>
    <m/>
    <m/>
    <m/>
    <s v="NENHUMA ATÉ O MOMENTO"/>
    <x v="1"/>
    <x v="5"/>
    <x v="0"/>
    <x v="3"/>
    <x v="0"/>
    <x v="1"/>
    <x v="0"/>
    <m/>
    <m/>
    <x v="0"/>
    <x v="0"/>
    <s v="ELABORAÇÃO DA PRESTAÇÃO DE CONTAS ANUAL DO PREFEITO, PARA ENVIO AO CONTROLE EXTERNO    TREINAMENTO DE AGENTES PÚBLICOS SOBRE TRANSPARÊNCIA (ART. 41-II DA LEI 12.527/2011)    MONITORAMENTO E CONSOLIDAÇÃO DE INFORMAÇÕES SOBRE A LAI NO EXECUTIVO MUNICIPAL (A"/>
    <s v="ATENDIMENTO A ÓRGÃOS DE CONTROLE (CÂMARA, TCE, MPSC, TCU, CGU, MPF ETC.)    PARECER SOBRE ATOS DE PESSOAL    REMESSA DE INFORMAÇÕES VIA SISTEMA e-SFINGE    PARECER EM PROCESSOS DE PRESTAÇÃO DE CONTAS    RELATÓRIOS DE AUDITORIA    RECOMENDAÇÕES EMITIDAS PA"/>
    <s v="SIM, É FEITO RELATÓRIO BIMESTRAL"/>
    <m/>
    <m/>
    <m/>
    <n v="4561633952"/>
  </r>
  <r>
    <s v="controleinterno@tresbarras.sc.gov.br"/>
    <x v="135"/>
    <s v="CRISTIAN ROBERTO TODT"/>
    <s v="039.439.979-01"/>
    <s v="controleinterno@tresbarras.sc.gov.br"/>
    <m/>
    <s v="047-3623-0121"/>
    <x v="0"/>
    <x v="2"/>
    <s v="032/2013"/>
    <m/>
    <m/>
    <s v="ESPECIALIZAÇÃO OU PÓS-GRADUAÇÃO"/>
    <x v="5"/>
    <x v="2"/>
    <m/>
    <x v="4"/>
    <x v="1"/>
    <s v="075/2003"/>
    <s v="075/2003"/>
    <m/>
    <x v="2"/>
    <x v="0"/>
    <x v="0"/>
    <x v="0"/>
    <m/>
    <x v="0"/>
    <x v="0"/>
    <x v="0"/>
    <x v="3"/>
    <x v="0"/>
    <x v="1"/>
    <s v="NA "/>
    <x v="0"/>
    <s v="NÃO FORMALIZA PLANEJAMENTO"/>
    <s v="NENHUMA ÁREA PLANEJADA"/>
    <m/>
    <m/>
    <m/>
    <m/>
    <m/>
    <m/>
    <m/>
    <s v="NENHUMA ATÉ O MOMENTO"/>
    <x v="2"/>
    <x v="3"/>
    <x v="2"/>
    <x v="0"/>
    <x v="0"/>
    <x v="0"/>
    <x v="0"/>
    <m/>
    <m/>
    <x v="0"/>
    <x v="0"/>
    <s v="ELABORAÇÃO DA PRESTAÇÃO DE CONTAS ANUAL DO PREFEITO, PARA ENVIO AO CONTROLE EXTERNO    [OUTRAS: ] realização de contratos, convênios e prestação de contas.    FISCALIZAÇÃO DE CONTRATOS    MONITORAMENTO E CONSOLIDAÇÃO DE INFORMAÇÕES SOBRE A LAI NO EXECUTIV"/>
    <s v="ATENDIMENTO A ÓRGÃOS DE CONTROLE (CÂMARA, TCE, MPSC, TCU, CGU, MPF ETC.)    REMESSA DE INFORMAÇÕES VIA SISTEMA e-SFINGE    RELATÓRIOS DE GESTÃO FISCAL E/OU RESUMIDO DE EXECUÇÃO ORÇAMENTÁRIA"/>
    <s v="A UCI NÃO FORMALIZA RELATÓRIO PERIÓDICO DE ATIVIDADES"/>
    <m/>
    <m/>
    <m/>
    <s v="039.439.979-01"/>
  </r>
  <r>
    <s v="controleinterno@vargeao.sc.gov.br"/>
    <x v="136"/>
    <s v="ROSECLER OLIVEIRA DE PRA"/>
    <n v="60574534920"/>
    <s v="controleinterno@vargeao.sc.gov.br"/>
    <m/>
    <n v="4934340148"/>
    <x v="0"/>
    <x v="0"/>
    <s v="portaria 60/2011"/>
    <m/>
    <m/>
    <s v="ESPECIALIZAÇÃO OU PÓS-GRADUAÇÃO"/>
    <x v="0"/>
    <x v="2"/>
    <m/>
    <x v="0"/>
    <x v="1"/>
    <s v="LEI COMPLEMENTAR 009/2003"/>
    <s v="009/2003"/>
    <m/>
    <x v="2"/>
    <x v="0"/>
    <x v="1"/>
    <x v="0"/>
    <m/>
    <x v="0"/>
    <x v="0"/>
    <x v="2"/>
    <x v="0"/>
    <x v="1"/>
    <x v="0"/>
    <s v="decreto 30/2013"/>
    <x v="0"/>
    <s v="NÃO FORMALIZA PLANEJAMENTO"/>
    <s v="NENHUMA ÁREA PLANEJADA"/>
    <m/>
    <m/>
    <m/>
    <m/>
    <m/>
    <m/>
    <m/>
    <s v="NENHUMA ATÉ O MOMENTO"/>
    <x v="1"/>
    <x v="0"/>
    <x v="2"/>
    <x v="0"/>
    <x v="1"/>
    <x v="0"/>
    <x v="0"/>
    <m/>
    <m/>
    <x v="0"/>
    <x v="0"/>
    <s v="[OUTRAS: ] controle relogio ponto, controle patrimonial, licitações, emissão autorizações    FISCALIZAÇÃO DE CONTRATOS    MONITORAMENTO E CONSOLIDAÇÃO DE INFORMAÇÕES SOBRE A LAI NO EXECUTIVO MUNICIPAL (ART. 41-III DA LEI 12.527/2011)"/>
    <s v="PARECER SOBRE ATOS DE PESSOAL    NOTIFICAÇÕES DE FALHAS OU IRREGULARIDADES, PARA CORREÇÃO E/OU PROVIDÊNCIAS    REMESSA DE INFORMAÇÕES VIA SISTEMA e-SFINGE"/>
    <s v="A UCI NÃO FORMALIZA RELATÓRIO PERIÓDICO DE ATIVIDADES"/>
    <m/>
    <m/>
    <m/>
    <n v="60574534920"/>
  </r>
  <r>
    <s v="controleinterno@vargembonita.sc.gov.br"/>
    <x v="137"/>
    <s v="MARCOS ROBERTO BITTENCOURT"/>
    <n v="59426730982"/>
    <s v="controleinterno@vargembonita.sc.gov.br"/>
    <m/>
    <s v="(49) 3548-3000"/>
    <x v="1"/>
    <x v="0"/>
    <s v="Portaria 612/2004"/>
    <m/>
    <m/>
    <s v="ESPECIALIZAÇÃO OU PÓS-GRADUAÇÃO"/>
    <x v="1"/>
    <x v="41"/>
    <m/>
    <x v="0"/>
    <x v="1"/>
    <s v="Decreto"/>
    <s v="041/2003"/>
    <m/>
    <x v="0"/>
    <x v="0"/>
    <x v="1"/>
    <x v="1"/>
    <m/>
    <x v="0"/>
    <x v="2"/>
    <x v="0"/>
    <x v="2"/>
    <x v="0"/>
    <x v="0"/>
    <s v="Decreto 070/2013"/>
    <x v="0"/>
    <s v="NÃO FORMALIZA PLANEJAMENTO"/>
    <s v="NENHUMA ÁREA PLANEJADA"/>
    <m/>
    <m/>
    <m/>
    <m/>
    <m/>
    <m/>
    <m/>
    <s v="NENHUMA ATÉ O MOMENTO"/>
    <x v="1"/>
    <x v="0"/>
    <x v="2"/>
    <x v="3"/>
    <x v="3"/>
    <x v="0"/>
    <x v="0"/>
    <m/>
    <m/>
    <x v="0"/>
    <x v="0"/>
    <s v="ELABORAÇÃO DA PRESTAÇÃO DE CONTAS ANUAL DO PREFEITO, PARA ENVIO AO CONTROLE EXTERNO"/>
    <s v="REMESSA DE INFORMAÇÕES VIA SISTEMA e-SFINGE    RELATÓRIOS DE GESTÃO FISCAL E/OU RESUMIDO DE EXECUÇÃO ORÇAMENTÁRIA    PARECER SOBRE ATOS DE PESSOAL    PARECER EM PROCESSOS DE PRESTAÇÃO DE CONTAS"/>
    <s v="SIM, É FEITO RELATÓRIO BIMESTRAL"/>
    <m/>
    <m/>
    <m/>
    <n v="59426730982"/>
  </r>
  <r>
    <s v="controleinterno@videira.sc.gov.br"/>
    <x v="138"/>
    <s v="SANDRA BALDO"/>
    <n v="81206968915"/>
    <s v="controleinterno@videira.sc.gov.br"/>
    <m/>
    <s v="(49)3566-9033"/>
    <x v="0"/>
    <x v="2"/>
    <s v="1393/2010"/>
    <m/>
    <m/>
    <s v="ESPECIALIZAÇÃO OU PÓS-GRADUAÇÃO"/>
    <x v="0"/>
    <x v="42"/>
    <m/>
    <x v="3"/>
    <x v="1"/>
    <s v="Lei "/>
    <s v="1303/2003"/>
    <m/>
    <x v="2"/>
    <x v="1"/>
    <x v="1"/>
    <x v="1"/>
    <m/>
    <x v="0"/>
    <x v="3"/>
    <x v="3"/>
    <x v="2"/>
    <x v="0"/>
    <x v="0"/>
    <s v="Decreto"/>
    <x v="16"/>
    <s v="NÃO FORMALIZA PLANEJAMENTO"/>
    <s v="NENHUMA ÁREA PLANEJADA"/>
    <m/>
    <m/>
    <m/>
    <m/>
    <m/>
    <m/>
    <m/>
    <s v="ENTIDADES PRIVADAS QUE RECEBEM RECURSOS PÚBLICOS    CONVÊNIOS E SUAS PRESTAÇÕES DE CONTAS    ÁREA DE RECURSOS HUMANOS    PROCESSOS LICITATÓRIOS DE COMPRAS E SERVIÇOS    EXECUÇÃO E FISCALIZAÇÃO DE CONTRATOS PÚBLICOS"/>
    <x v="19"/>
    <x v="18"/>
    <x v="4"/>
    <x v="1"/>
    <x v="2"/>
    <x v="7"/>
    <x v="2"/>
    <m/>
    <m/>
    <x v="0"/>
    <x v="0"/>
    <s v="ELABORAÇÃO DA PRESTAÇÃO DE CONTAS ANUAL DO PREFEITO, PARA ENVIO AO CONTROLE EXTERNO    MONITORAMENTO E CONSOLIDAÇÃO DE INFORMAÇÕES SOBRE A LAI NO EXECUTIVO MUNICIPAL (ART. 41-III DA LEI 12.527/2011)"/>
    <s v="RECOMENDAÇÕES EMITIDAS PARA MELHORIAS E/OU FORTALECIMENTO DA GESTÃO    REMESSA DE INFORMAÇÕES VIA SISTEMA e-SFINGE    PARECER SOBRE ATOS DE PESSOAL    PARECER EM PROCESSOS DE PRESTAÇÃO DE CONTAS"/>
    <s v="A UCI NÃO FORMALIZA RELATÓRIO PERIÓDICO DE ATIVIDADES"/>
    <m/>
    <m/>
    <m/>
    <n v="81206968915"/>
  </r>
  <r>
    <s v="controleinterno@xanxere.sc.gov.br"/>
    <x v="139"/>
    <s v="ANDREZA GALLAS"/>
    <n v="90974662020"/>
    <s v="controleinterno@xanxere.sc.gov.br"/>
    <m/>
    <s v="49 9984-4921"/>
    <x v="0"/>
    <x v="0"/>
    <s v="Portaria RH-AM 072/2004"/>
    <m/>
    <m/>
    <s v="ESPECIALIZAÇÃO OU PÓS-GRADUAÇÃO"/>
    <x v="1"/>
    <x v="43"/>
    <m/>
    <x v="0"/>
    <x v="1"/>
    <s v="LEI e DECRETO "/>
    <s v="LEI Nº AM 2766/03 - DECRETO Nº AM 029/2004 de 01 de Março de 2004"/>
    <m/>
    <x v="2"/>
    <x v="2"/>
    <x v="0"/>
    <x v="0"/>
    <m/>
    <x v="4"/>
    <x v="0"/>
    <x v="0"/>
    <x v="2"/>
    <x v="0"/>
    <x v="0"/>
    <s v="Decreto"/>
    <x v="3"/>
    <s v="NÃO FORMALIZA PLANEJAMENTO"/>
    <s v="NENHUMA ÁREA PLANEJADA"/>
    <m/>
    <m/>
    <m/>
    <m/>
    <m/>
    <m/>
    <m/>
    <s v="ÁREA DE RECURSOS HUMANOS    ENTIDADES PRIVADAS QUE RECEBEM RECURSOS PÚBLICOS    CONVÊNIOS E SUAS PRESTAÇÕES DE CONTAS    PROCESSOS LICITATÓRIOS DE COMPRAS E SERVIÇOS"/>
    <x v="10"/>
    <x v="19"/>
    <x v="0"/>
    <x v="4"/>
    <x v="2"/>
    <x v="1"/>
    <x v="0"/>
    <m/>
    <m/>
    <x v="0"/>
    <x v="5"/>
    <s v="ELABORAÇÃO DA PRESTAÇÃO DE CONTAS ANUAL DO PREFEITO, PARA ENVIO AO CONTROLE EXTERNO    REVISÃO DE REGISTROS CONTÁBEIS DIÁRIOS    FISCALIZAÇÃO DE CONTRATOS    MONITORAMENTO E CONSOLIDAÇÃO DE INFORMAÇÕES SOBRE A LAI NO EXECUTIVO MUNICIPAL (ART. 41-III DA LE"/>
    <s v="REMESSA DE INFORMAÇÕES VIA SISTEMA e-SFINGE    NOTIFICAÇÕES DE FALHAS OU IRREGULARIDADES, PARA CORREÇÃO E/OU PROVIDÊNCIAS    RECOMENDAÇÕES EMITIDAS PARA MELHORIAS E/OU FORTALECIMENTO DA GESTÃO    RELATÓRIOS DE GESTÃO FISCAL E/OU RESUMIDO DE EXECUÇÃO ORÇAM"/>
    <s v="A UCI NÃO FORMALIZA RELATÓRIO PERIÓDICO DE ATIVIDADES"/>
    <m/>
    <m/>
    <m/>
    <n v="90974662020"/>
  </r>
  <r>
    <s v="controleinterno@xavantina.sc.gov.br"/>
    <x v="140"/>
    <s v="MAIRA LUCIA ALTENHOFEN"/>
    <n v="7744823974"/>
    <s v="controleinterno@xavantina.sc.gov.br"/>
    <m/>
    <s v="(49) 3454-3111"/>
    <x v="1"/>
    <x v="2"/>
    <s v="Decreto 046/2015 de 15/04/2015"/>
    <m/>
    <m/>
    <s v="SUPERIOR COMPLETO"/>
    <x v="1"/>
    <x v="1"/>
    <m/>
    <x v="3"/>
    <x v="1"/>
    <s v="Lei nº 833, de 12 de julho de 2003; Lei Complementar nº 014, de 17 de julho de 2003; Decreto nº 094/2005. "/>
    <s v="094/2005"/>
    <m/>
    <x v="1"/>
    <x v="0"/>
    <x v="0"/>
    <x v="0"/>
    <m/>
    <x v="0"/>
    <x v="0"/>
    <x v="1"/>
    <x v="2"/>
    <x v="0"/>
    <x v="0"/>
    <s v="LEI Nº 1316, DE 04 DE SETEMBRO DE 2013"/>
    <x v="0"/>
    <s v="SIM, ANUALMENTE"/>
    <s v="AVALIAÇÃO DOS CONTROLES INTERNOS ADMINISTRATIVOS    ÁREAS OU PROGRAMAS FINALÍSTICOS (SAÚDE, EDUCAÇÃO, MERENDA ETC.)"/>
    <m/>
    <m/>
    <m/>
    <m/>
    <m/>
    <m/>
    <m/>
    <s v="PROCESSOS LICITATÓRIOS DE COMPRAS E SERVIÇOS"/>
    <x v="2"/>
    <x v="13"/>
    <x v="3"/>
    <x v="4"/>
    <x v="0"/>
    <x v="0"/>
    <x v="0"/>
    <m/>
    <m/>
    <x v="0"/>
    <x v="0"/>
    <s v="NENHUMA"/>
    <s v="RELATÓRIOS DE AUDITORIA    REMESSA DE INFORMAÇÕES VIA SISTEMA e-SFINGE    PARECER SOBRE ATOS DE PESSOAL    PARECER EM PROCESSOS DE PRESTAÇÃO DE CONTAS"/>
    <s v="A UCI NÃO FORMALIZA RELATÓRIO PERIÓDICO DE ATIVIDADES"/>
    <m/>
    <m/>
    <m/>
    <n v="7744823974"/>
  </r>
  <r>
    <s v="controleinternosj@hotmail.com"/>
    <x v="141"/>
    <s v="MANOEL NASCIMENTO PEREIRA"/>
    <s v="665.297.789-34"/>
    <s v="controleinternosj@hotmail.com"/>
    <m/>
    <s v="49 32330411"/>
    <x v="5"/>
    <x v="1"/>
    <s v="Decreto 233/17/08/15"/>
    <m/>
    <m/>
    <s v="ESPECIALIZAÇÃO OU PÓS-GRADUAÇÃO"/>
    <x v="0"/>
    <x v="44"/>
    <m/>
    <x v="3"/>
    <x v="1"/>
    <s v="Lei "/>
    <s v="2.683/2005"/>
    <m/>
    <x v="2"/>
    <x v="1"/>
    <x v="0"/>
    <x v="0"/>
    <m/>
    <x v="1"/>
    <x v="1"/>
    <x v="1"/>
    <x v="3"/>
    <x v="2"/>
    <x v="0"/>
    <s v="Lei"/>
    <x v="0"/>
    <s v="SIM, ANUALMENTE"/>
    <s v="[Outras:] Controle Social, Controle de Estoque, Controle de frequência, Instruções Normativas.    ÁREA DE RECURSOS HUMANOS    ENTIDADES PRIVADAS QUE RECEBEM RECURSOS PÚBLICOS    EXECUÇÃO E FISCALIZAÇÃO DE CONTRATOS PÚBLICOS    ÁREAS OU PROGRAMAS FINALÍSTI"/>
    <m/>
    <m/>
    <m/>
    <m/>
    <m/>
    <m/>
    <m/>
    <s v="EXECUÇÃO E FISCALIZAÇÃO DE CONTRATOS PÚBLICOS    PROCESSOS LICITATÓRIOS DE COMPRAS E SERVIÇOS    ÁREA DE RECURSOS HUMANOS    ÁREA DE PATRIMÔNIO    OBRAS PÚBLICAS    CONVÊNIOS E SUAS PRESTAÇÕES DE CONTAS    ÁREA FINANCEIRA E DE PRESTAÇÕES DE CONTAS (EXCETO"/>
    <x v="1"/>
    <x v="20"/>
    <x v="1"/>
    <x v="1"/>
    <x v="3"/>
    <x v="1"/>
    <x v="4"/>
    <m/>
    <m/>
    <x v="0"/>
    <x v="0"/>
    <s v="MONITORAMENTO E CONSOLIDAÇÃO DE INFORMAÇÕES SOBRE A LAI NO EXECUTIVO MUNICIPAL (ART. 41-III DA LEI 12.527/2011)    TREINAMENTO DE AGENTES PÚBLICOS SOBRE TRANSPARÊNCIA (ART. 41-II DA LEI 12.527/2011)    ELABORAÇÃO DA PRESTAÇÃO DE CONTAS ANUAL DO PREFEITO, "/>
    <s v="PARECER SOBRE TOMADAS DE CONTAS ESPECIAIS (TCEs)    PARECER EM PROCESSOS DE PRESTAÇÃO DE CONTAS    RELATÓRIOS DE AUDITORIA    NOTIFICAÇÕES DE FALHAS OU IRREGULARIDADES, PARA CORREÇÃO E/OU PROVIDÊNCIAS    RELATÓRIOS DE GESTÃO FISCAL E/OU RESUMIDO DE EXECUÇ"/>
    <s v="SIM, É FEITO RELATÓRIO BIMESTRAL"/>
    <m/>
    <m/>
    <m/>
    <n v="66529778934"/>
  </r>
  <r>
    <s v="convenios@doutorpedrinho.sc.gov.br"/>
    <x v="142"/>
    <s v="EDIR ANA FRAINER MAZZI"/>
    <n v="472"/>
    <s v="contabilidade@doutorpedrinho.sc.gov.br"/>
    <m/>
    <s v="047-3388148"/>
    <x v="0"/>
    <x v="2"/>
    <s v="Portaria 42/2014"/>
    <m/>
    <m/>
    <s v="ENSINO MÉDIO"/>
    <x v="1"/>
    <x v="1"/>
    <m/>
    <x v="4"/>
    <x v="1"/>
    <s v="Lei complementar "/>
    <s v="23/2003"/>
    <m/>
    <x v="3"/>
    <x v="0"/>
    <x v="1"/>
    <x v="2"/>
    <m/>
    <x v="1"/>
    <x v="0"/>
    <x v="0"/>
    <x v="0"/>
    <x v="0"/>
    <x v="0"/>
    <s v="Lei"/>
    <x v="0"/>
    <s v="NÃO FORMALIZA PLANEJAMENTO"/>
    <s v="NENHUMA ÁREA PLANEJADA"/>
    <m/>
    <m/>
    <m/>
    <m/>
    <m/>
    <m/>
    <m/>
    <s v="NENHUMA ATÉ O MOMENTO"/>
    <x v="1"/>
    <x v="0"/>
    <x v="2"/>
    <x v="0"/>
    <x v="1"/>
    <x v="0"/>
    <x v="0"/>
    <m/>
    <m/>
    <x v="0"/>
    <x v="0"/>
    <s v="REVISÃO DE REGISTROS CONTÁBEIS DIÁRIOS"/>
    <s v="RELATÓRIOS DE GESTÃO FISCAL E/OU RESUMIDO DE EXECUÇÃO ORÇAMENTÁRIA    REMESSA DE INFORMAÇÕES VIA SISTEMA e-SFINGE    PARECER EM PROCESSOS DE PRESTAÇÃO DE CONTAS    ATENDIMENTO A ÓRGÃOS DE CONTROLE (CÂMARA, TCE, MPSC, TCU, CGU, MPF ETC.)"/>
    <s v="SIM, É FEITO RELATÓRIO BIMESTRAL"/>
    <m/>
    <m/>
    <m/>
    <n v="472"/>
  </r>
  <r>
    <s v="danielbkurzlop@hotmail.com"/>
    <x v="143"/>
    <s v="DANIEL BUENO KURZLOP"/>
    <n v="5581981981"/>
    <s v="danielbkurzlop@hotmail.com"/>
    <m/>
    <s v="47 3547-0179"/>
    <x v="1"/>
    <x v="2"/>
    <s v="Portaria 0123/2015"/>
    <m/>
    <m/>
    <s v="[Outro:] Pós Graduação Cursando    SUPERIOR COMPLETO"/>
    <x v="1"/>
    <x v="10"/>
    <m/>
    <x v="2"/>
    <x v="0"/>
    <s v="NA"/>
    <s v="NA"/>
    <m/>
    <x v="0"/>
    <x v="4"/>
    <x v="1"/>
    <x v="2"/>
    <m/>
    <x v="0"/>
    <x v="0"/>
    <x v="0"/>
    <x v="0"/>
    <x v="0"/>
    <x v="0"/>
    <s v="Lei 0797/2014"/>
    <x v="0"/>
    <s v="NÃO FORMALIZA PLANEJAMENTO"/>
    <s v="NENHUMA ÁREA PLANEJADA"/>
    <m/>
    <m/>
    <m/>
    <m/>
    <m/>
    <m/>
    <m/>
    <s v="NENHUMA ATÉ O MOMENTO"/>
    <x v="1"/>
    <x v="0"/>
    <x v="2"/>
    <x v="0"/>
    <x v="1"/>
    <x v="0"/>
    <x v="0"/>
    <m/>
    <m/>
    <x v="0"/>
    <x v="0"/>
    <s v="ELABORAÇÃO DA PRESTAÇÃO DE CONTAS ANUAL DO PREFEITO, PARA ENVIO AO CONTROLE EXTERNO    REVISÃO DE REGISTROS CONTÁBEIS DIÁRIOS    [OUTRAS: ] Contador Geral"/>
    <s v="RECOMENDAÇÕES EMITIDAS PARA MELHORIAS E/OU FORTALECIMENTO DA GESTÃO    REMESSA DE INFORMAÇÕES VIA SISTEMA e-SFINGE    RELATÓRIOS DE GESTÃO FISCAL E/OU RESUMIDO DE EXECUÇÃO ORÇAMENTÁRIA    ATENDIMENTO A ÓRGÃOS DE CONTROLE (CÂMARA, TCE, MPSC, TCU, CGU, MPF "/>
    <s v="A UCI NÃO FORMALIZA RELATÓRIO PERIÓDICO DE ATIVIDADES"/>
    <m/>
    <m/>
    <m/>
    <n v="5581981981"/>
  </r>
  <r>
    <s v="darci.prefeito@barrabonita.sc.gov.br"/>
    <x v="144"/>
    <s v="JÚNIOR CÉSAR BARROS"/>
    <n v="4636855981"/>
    <s v="controleinterno@barrabonita.sc.gov.br"/>
    <m/>
    <n v="4936490004"/>
    <x v="0"/>
    <x v="0"/>
    <s v="Portaria 224/2013"/>
    <m/>
    <m/>
    <s v="ESPECIALIZAÇÃO OU PÓS-GRADUAÇÃO"/>
    <x v="0"/>
    <x v="2"/>
    <m/>
    <x v="0"/>
    <x v="1"/>
    <s v="Lei"/>
    <s v="13/2003"/>
    <m/>
    <x v="2"/>
    <x v="0"/>
    <x v="1"/>
    <x v="1"/>
    <m/>
    <x v="0"/>
    <x v="0"/>
    <x v="0"/>
    <x v="0"/>
    <x v="0"/>
    <x v="0"/>
    <s v="Lei 717/2014"/>
    <x v="0"/>
    <s v="NÃO FORMALIZA PLANEJAMENTO"/>
    <s v="NENHUMA ÁREA PLANEJADA"/>
    <m/>
    <m/>
    <m/>
    <m/>
    <m/>
    <m/>
    <m/>
    <s v="NENHUMA ATÉ O MOMENTO"/>
    <x v="1"/>
    <x v="0"/>
    <x v="2"/>
    <x v="2"/>
    <x v="3"/>
    <x v="0"/>
    <x v="0"/>
    <m/>
    <m/>
    <x v="0"/>
    <x v="0"/>
    <s v="REVISÃO DE REGISTROS CONTÁBEIS DIÁRIOS    ELABORAÇÃO DA PRESTAÇÃO DE CONTAS ANUAL DO PREFEITO, PARA ENVIO AO CONTROLE EXTERNO    MONITORAMENTO E CONSOLIDAÇÃO DE INFORMAÇÕES SOBRE A LAI NO EXECUTIVO MUNICIPAL (ART. 41-III DA LEI 12.527/2011)"/>
    <s v="PARECER EM PROCESSOS DE PRESTAÇÃO DE CONTAS    ATENDIMENTO A ÓRGÃOS DE CONTROLE (CÂMARA, TCE, MPSC, TCU, CGU, MPF ETC.)    RELATÓRIOS DE GESTÃO FISCAL E/OU RESUMIDO DE EXECUÇÃO ORÇAMENTÁRIA    REMESSA DE INFORMAÇÕES VIA SISTEMA e-SFINGE    PARECER SOBRE A"/>
    <s v="SIM, É FEITO RELATÓRIO BIMESTRAL"/>
    <m/>
    <m/>
    <m/>
    <n v="4636855981"/>
  </r>
  <r>
    <s v="dayane@garuva.sc.gov.br"/>
    <x v="145"/>
    <s v="DAYANE MIRANDA ROCHA"/>
    <n v="542189933"/>
    <s v="DAYANE@GARUVA.SC.GOV.BR"/>
    <m/>
    <s v="(47)3445-8202"/>
    <x v="4"/>
    <x v="2"/>
    <s v="DECRETO Nº 141/2015"/>
    <m/>
    <m/>
    <s v="ESPECIALIZAÇÃO OU PÓS-GRADUAÇÃO"/>
    <x v="0"/>
    <x v="45"/>
    <m/>
    <x v="0"/>
    <x v="1"/>
    <s v="LEI"/>
    <s v="44/2009"/>
    <m/>
    <x v="1"/>
    <x v="0"/>
    <x v="0"/>
    <x v="0"/>
    <m/>
    <x v="0"/>
    <x v="0"/>
    <x v="0"/>
    <x v="3"/>
    <x v="3"/>
    <x v="1"/>
    <s v="NA"/>
    <x v="5"/>
    <s v="SIM, BIMESTRALMENTE"/>
    <s v="NENHUMA ÁREA PLANEJADA"/>
    <m/>
    <m/>
    <m/>
    <m/>
    <m/>
    <m/>
    <m/>
    <s v="NENHUMA ATÉ O MOMENTO"/>
    <x v="1"/>
    <x v="0"/>
    <x v="2"/>
    <x v="2"/>
    <x v="2"/>
    <x v="5"/>
    <x v="0"/>
    <m/>
    <m/>
    <x v="11"/>
    <x v="10"/>
    <s v="FISCALIZAÇÃO DE CONTRATOS"/>
    <s v="REMESSA DE INFORMAÇÕES VIA SISTEMA e-SFINGE    PARECER SOBRE ATOS DE PESSOAL    RELATÓRIOS DE GESTÃO FISCAL E/OU RESUMIDO DE EXECUÇÃO ORÇAMENTÁRIA    NOTIFICAÇÕES DE FALHAS OU IRREGULARIDADES, PARA CORREÇÃO E/OU PROVIDÊNCIAS"/>
    <s v="SIM, É FEITO RELATÓRIO BIMESTRAL"/>
    <m/>
    <m/>
    <m/>
    <n v="542189933"/>
  </r>
  <r>
    <s v="debora1913@gmail.com"/>
    <x v="146"/>
    <s v="DÉBORA BERTON"/>
    <n v="4151676988"/>
    <s v="controle@irani.sc.gov.br"/>
    <m/>
    <s v="(49)3432-3220"/>
    <x v="4"/>
    <x v="2"/>
    <s v="471/2015"/>
    <m/>
    <m/>
    <s v="ESPECIALIZAÇÃO OU PÓS-GRADUAÇÃO"/>
    <x v="5"/>
    <x v="46"/>
    <m/>
    <x v="2"/>
    <x v="1"/>
    <s v="Lei Municipal"/>
    <s v=" Lei n.° 1.099 de 15/08/2001"/>
    <m/>
    <x v="2"/>
    <x v="0"/>
    <x v="1"/>
    <x v="2"/>
    <m/>
    <x v="0"/>
    <x v="0"/>
    <x v="0"/>
    <x v="3"/>
    <x v="0"/>
    <x v="0"/>
    <s v="Decreto 125/2013"/>
    <x v="0"/>
    <s v="NÃO FORMALIZA PLANEJAMENTO"/>
    <s v="NENHUMA ÁREA PLANEJADA"/>
    <m/>
    <m/>
    <m/>
    <m/>
    <m/>
    <m/>
    <m/>
    <s v="NENHUMA ATÉ O MOMENTO"/>
    <x v="1"/>
    <x v="0"/>
    <x v="2"/>
    <x v="2"/>
    <x v="3"/>
    <x v="0"/>
    <x v="4"/>
    <m/>
    <m/>
    <x v="0"/>
    <x v="0"/>
    <s v="MONITORAMENTO E CONSOLIDAÇÃO DE INFORMAÇÕES SOBRE A LAI NO EXECUTIVO MUNICIPAL (ART. 41-III DA LEI 12.527/2011)    [OUTRAS: ] Gestão Municipal de Convênios    FISCALIZAÇÃO DE CONTRATOS    ELABORAÇÃO DA PRESTAÇÃO DE CONTAS ANUAL DO PREFEITO, PARA ENVIO AO "/>
    <s v="RECOMENDAÇÕES EMITIDAS PARA MELHORIAS E/OU FORTALECIMENTO DA GESTÃO    REMESSA DE INFORMAÇÕES VIA SISTEMA e-SFINGE    RELATÓRIOS DE GESTÃO FISCAL E/OU RESUMIDO DE EXECUÇÃO ORÇAMENTÁRIA    ATENDIMENTO A ÓRGÃOS DE CONTROLE (CÂMARA, TCE, MPSC, TCU, CGU, MPF "/>
    <s v="A UCI NÃO FORMALIZA RELATÓRIO PERIÓDICO DE ATIVIDADES"/>
    <m/>
    <m/>
    <m/>
    <n v="4151676988"/>
  </r>
  <r>
    <s v="edgar@faee.com.br"/>
    <x v="147"/>
    <s v="EDGAR ROSA DA SILVA"/>
    <n v="70185816991"/>
    <s v="controle@lajeadogrande.sc.gov.br"/>
    <m/>
    <n v="4933550012"/>
    <x v="1"/>
    <x v="0"/>
    <s v="PORTARIA 136/2011"/>
    <m/>
    <m/>
    <s v="SUPERIOR COMPLETO"/>
    <x v="1"/>
    <x v="1"/>
    <m/>
    <x v="4"/>
    <x v="1"/>
    <s v="LEI"/>
    <s v="0345/2003"/>
    <m/>
    <x v="2"/>
    <x v="0"/>
    <x v="1"/>
    <x v="1"/>
    <m/>
    <x v="1"/>
    <x v="0"/>
    <x v="0"/>
    <x v="2"/>
    <x v="0"/>
    <x v="0"/>
    <s v="LEI 573/2013"/>
    <x v="0"/>
    <s v="SIM, BIMESTRALMENTE"/>
    <s v="AVALIAÇÃO DOS CONTROLES INTERNOS ADMINISTRATIVOS"/>
    <m/>
    <m/>
    <m/>
    <m/>
    <m/>
    <m/>
    <m/>
    <s v="[OUTRAS: ] AREA TRIBUTÁRIA"/>
    <x v="0"/>
    <x v="0"/>
    <x v="3"/>
    <x v="1"/>
    <x v="0"/>
    <x v="0"/>
    <x v="0"/>
    <m/>
    <m/>
    <x v="0"/>
    <x v="0"/>
    <s v="TREINAMENTO DE AGENTES PÚBLICOS SOBRE TRANSPARÊNCIA (ART. 41-II DA LEI 12.527/2011)    MONITORAMENTO E CONSOLIDAÇÃO DE INFORMAÇÕES SOBRE A LAI NO EXECUTIVO MUNICIPAL (ART. 41-III DA LEI 12.527/2011)"/>
    <s v="RECOMENDAÇÕES EMITIDAS PARA MELHORIAS E/OU FORTALECIMENTO DA GESTÃO    REMESSA DE INFORMAÇÕES VIA SISTEMA e-SFINGE    PARECER SOBRE ATOS DE PESSOAL    RELATÓRIOS DE AUDITORIA"/>
    <s v="SIM, É FEITO RELATÓRIO BIMESTRAL"/>
    <m/>
    <m/>
    <m/>
    <n v="70185816991"/>
  </r>
  <r>
    <s v="eduwolfgun@gmail.com"/>
    <x v="148"/>
    <s v="EDUARDO OSTI - CONTROLE INTERNO"/>
    <n v="2011660971"/>
    <s v="site@riodoscedros.sc.gov.br"/>
    <m/>
    <n v="4784152593"/>
    <x v="1"/>
    <x v="1"/>
    <s v="Portaria 151, 15 maio de 2013"/>
    <m/>
    <m/>
    <s v="SUPERIOR COMPLETO"/>
    <x v="26"/>
    <x v="1"/>
    <m/>
    <x v="2"/>
    <x v="1"/>
    <s v="Lei Complementar 42/2004"/>
    <s v="042/2004."/>
    <m/>
    <x v="2"/>
    <x v="0"/>
    <x v="0"/>
    <x v="0"/>
    <m/>
    <x v="0"/>
    <x v="0"/>
    <x v="2"/>
    <x v="0"/>
    <x v="0"/>
    <x v="0"/>
    <s v="Decreto Nº 2631 de 14 de Novembro de 2013"/>
    <x v="0"/>
    <s v="NÃO FORMALIZA PLANEJAMENTO"/>
    <s v="NENHUMA ÁREA PLANEJADA"/>
    <m/>
    <m/>
    <m/>
    <m/>
    <m/>
    <m/>
    <m/>
    <s v="NENHUMA ATÉ O MOMENTO"/>
    <x v="1"/>
    <x v="0"/>
    <x v="2"/>
    <x v="2"/>
    <x v="1"/>
    <x v="0"/>
    <x v="0"/>
    <m/>
    <m/>
    <x v="0"/>
    <x v="0"/>
    <s v="TREINAMENTO DE AGENTES PÚBLICOS SOBRE TRANSPARÊNCIA (ART. 41-II DA LEI 12.527/2011)    ELABORAÇÃO DA PRESTAÇÃO DE CONTAS ANUAL DO PREFEITO, PARA ENVIO AO CONTROLE EXTERNO    FISCALIZAÇÃO DE CONTRATOS    [OUTRAS: ] Publicação Site, Lai, Portal Transparênci"/>
    <s v="PARECER SOBRE ATOS DE PESSOAL    PARECER EM PROCESSOS DE PRESTAÇÃO DE CONTAS    REMESSA DE INFORMAÇÕES VIA SISTEMA e-SFINGE    ATENDIMENTO A ÓRGÃOS DE CONTROLE (CÂMARA, TCE, MPSC, TCU, CGU, MPF ETC.)    RELATÓRIOS DE GESTÃO FISCAL E/OU RESUMIDO DE EXECUÇÃ"/>
    <s v="SIM, É FEITO RELATÓRIO BIMESTRAL"/>
    <m/>
    <m/>
    <m/>
    <n v="2011660971"/>
  </r>
  <r>
    <s v="elaine.mattos@navegantes.sc.gov.br"/>
    <x v="149"/>
    <s v="FERNANDO SEDREZ SILVA"/>
    <n v="2749558905"/>
    <s v="fernando.sedrez@navegantes.sc.gov.br"/>
    <m/>
    <s v="(47) 3342-9544"/>
    <x v="1"/>
    <x v="2"/>
    <s v="Decreto 301/2014"/>
    <m/>
    <m/>
    <s v="MESTRADO"/>
    <x v="1"/>
    <x v="2"/>
    <m/>
    <x v="0"/>
    <x v="1"/>
    <s v="Lei"/>
    <s v="1417/2001"/>
    <m/>
    <x v="2"/>
    <x v="3"/>
    <x v="1"/>
    <x v="1"/>
    <m/>
    <x v="0"/>
    <x v="2"/>
    <x v="1"/>
    <x v="2"/>
    <x v="0"/>
    <x v="0"/>
    <s v="Lei"/>
    <x v="0"/>
    <s v="SIM, ANUALMENTE"/>
    <s v="ÁREAS OU PROGRAMAS FINALÍSTICOS (SAÚDE, EDUCAÇÃO, MERENDA ETC.)    [Outras:] ÁREA TRIBUTÁRIA    ÁREA DE RECURSOS HUMANOS"/>
    <m/>
    <m/>
    <m/>
    <m/>
    <m/>
    <m/>
    <m/>
    <s v="NENHUMA ATÉ O MOMENTO"/>
    <x v="4"/>
    <x v="5"/>
    <x v="2"/>
    <x v="4"/>
    <x v="3"/>
    <x v="8"/>
    <x v="7"/>
    <m/>
    <m/>
    <x v="0"/>
    <x v="0"/>
    <s v="[OUTRAS: ] ORIENTAÇÕES EM GERAL; ANÁLISE DE DETERMINADOS PROJETOS DE LEI, DE MINUTAS DE DECRETO; ESTUDOS DE IMPACTO FINANCEIRO E ORÇAMENTÁRIO; E-SFINGE ETC.    MONITORAMENTO E CONSOLIDAÇÃO DE INFORMAÇÕES SOBRE A LAI NO EXECUTIVO MUNICIPAL (ART. 41-III DA "/>
    <s v="NOTIFICAÇÕES DE FALHAS OU IRREGULARIDADES, PARA CORREÇÃO E/OU PROVIDÊNCIAS    RELATÓRIOS DE AUDITORIA    REMESSA DE INFORMAÇÕES VIA SISTEMA e-SFINGE    RECOMENDAÇÕES EMITIDAS PARA MELHORIAS E/OU FORTALECIMENTO DA GESTÃO"/>
    <s v="SIM, É FEITO RELATÓRIO BIMESTRAL"/>
    <m/>
    <m/>
    <m/>
    <n v="2749558905"/>
  </r>
  <r>
    <s v="eliege@riofortuna.sc.gov.br"/>
    <x v="150"/>
    <s v="ELIÉGE WIGGERS"/>
    <n v="91616875968"/>
    <s v="eliege@riofortuna.sc.gov.br"/>
    <m/>
    <s v="(48) 9996-9639"/>
    <x v="0"/>
    <x v="0"/>
    <s v="069/2007"/>
    <m/>
    <m/>
    <s v="SUPERIOR COMPLETO"/>
    <x v="1"/>
    <x v="1"/>
    <m/>
    <x v="0"/>
    <x v="1"/>
    <s v="Lei"/>
    <s v="1088/2003"/>
    <m/>
    <x v="2"/>
    <x v="0"/>
    <x v="1"/>
    <x v="0"/>
    <m/>
    <x v="0"/>
    <x v="3"/>
    <x v="0"/>
    <x v="3"/>
    <x v="3"/>
    <x v="1"/>
    <s v="NA"/>
    <x v="0"/>
    <s v="NÃO FORMALIZA PLANEJAMENTO"/>
    <s v="NENHUMA ÁREA PLANEJADA"/>
    <m/>
    <m/>
    <m/>
    <m/>
    <m/>
    <m/>
    <m/>
    <s v="NENHUMA ATÉ O MOMENTO"/>
    <x v="1"/>
    <x v="0"/>
    <x v="2"/>
    <x v="2"/>
    <x v="0"/>
    <x v="0"/>
    <x v="0"/>
    <m/>
    <m/>
    <x v="0"/>
    <x v="0"/>
    <s v="REVISÃO DE REGISTROS CONTÁBEIS DIÁRIOS    [OUTRAS: ] - Certificado de Cadastro de Fornecedor - Cadastro em Sistema de Compras - Controle de E'mail da Prefeitura"/>
    <s v="PARECER EM PROCESSOS DE PRESTAÇÃO DE CONTAS    REMESSA DE INFORMAÇÕES VIA SISTEMA e-SFINGE    RELATÓRIOS DE GESTÃO FISCAL E/OU RESUMIDO DE EXECUÇÃO ORÇAMENTÁRIA    ATENDIMENTO A ÓRGÃOS DE CONTROLE (CÂMARA, TCE, MPSC, TCU, CGU, MPF ETC.)"/>
    <s v="A UCI NÃO FORMALIZA RELATÓRIO PERIÓDICO DE ATIVIDADES"/>
    <m/>
    <m/>
    <m/>
    <n v="91616875968"/>
  </r>
  <r>
    <s v="eloir_dalligna@hotmail.com"/>
    <x v="151"/>
    <s v="ELOIR ANTONIO DALL IGNA"/>
    <n v="69403996900"/>
    <s v="eloir_dalligna@hotmail.com"/>
    <m/>
    <s v="(49) 9956-6021"/>
    <x v="1"/>
    <x v="0"/>
    <s v="Portaria 054/204"/>
    <m/>
    <m/>
    <s v="ESPECIALIZAÇÃO OU PÓS-GRADUAÇÃO"/>
    <x v="1"/>
    <x v="5"/>
    <m/>
    <x v="4"/>
    <x v="1"/>
    <s v="Lei e Decreto regulamentação"/>
    <s v="Lei 280/2003 e Decreto 040/2004"/>
    <m/>
    <x v="2"/>
    <x v="1"/>
    <x v="0"/>
    <x v="0"/>
    <m/>
    <x v="4"/>
    <x v="0"/>
    <x v="0"/>
    <x v="0"/>
    <x v="0"/>
    <x v="0"/>
    <s v="Decreto 032/2013"/>
    <x v="0"/>
    <s v="NÃO FORMALIZA PLANEJAMENTO"/>
    <s v="NENHUMA ÁREA PLANEJADA"/>
    <m/>
    <m/>
    <m/>
    <m/>
    <m/>
    <m/>
    <m/>
    <s v="EXECUÇÃO E FISCALIZAÇÃO DE CONTRATOS PÚBLICOS    ÁREAS OU PROGRAMAS FINALÍSTICOS (SAÚDE, EDUCAÇÃO, MERENDA ETC.)    CONVÊNIOS E SUAS PRESTAÇÕES DE CONTAS"/>
    <x v="2"/>
    <x v="10"/>
    <x v="2"/>
    <x v="4"/>
    <x v="0"/>
    <x v="0"/>
    <x v="0"/>
    <m/>
    <m/>
    <x v="0"/>
    <x v="0"/>
    <s v="ELABORAÇÃO DA PRESTAÇÃO DE CONTAS ANUAL DO PREFEITO, PARA ENVIO AO CONTROLE EXTERNO    FISCALIZAÇÃO DE CONTRATOS    REVISÃO DE REGISTROS CONTÁBEIS DIÁRIOS"/>
    <s v="REMESSA DE INFORMAÇÕES VIA SISTEMA e-SFINGE    RELATÓRIOS DE AUDITORIA    NOTIFICAÇÕES DE FALHAS OU IRREGULARIDADES, PARA CORREÇÃO E/OU PROVIDÊNCIAS    ATENDIMENTO A ÓRGÃOS DE CONTROLE (CÂMARA, TCE, MPSC, TCU, CGU, MPF ETC.)"/>
    <s v="A UCI NÃO FORMALIZA RELATÓRIO PERIÓDICO DE ATIVIDADES"/>
    <m/>
    <m/>
    <m/>
    <n v="69403996900"/>
  </r>
  <r>
    <s v="elsa_sofia@itajai.sc.gov.br"/>
    <x v="152"/>
    <s v="JAIME MARCIO ESPINDOLA"/>
    <n v="6883630910"/>
    <s v="jaime.controladoria@itajai.sc.gov.br"/>
    <m/>
    <s v="(47) 3341-6094"/>
    <x v="4"/>
    <x v="1"/>
    <s v="Portaria 1589/2013"/>
    <m/>
    <m/>
    <s v="SUPERIOR COMPLETO"/>
    <x v="5"/>
    <x v="1"/>
    <m/>
    <x v="3"/>
    <x v="1"/>
    <s v="Lei Complementar nº 56/2005 Decreto nº 7719/2005 Lei Complementar nº 220/2013 "/>
    <s v="Lei Complementar nº 56/2005 Decreto nº 7719/2005"/>
    <m/>
    <x v="2"/>
    <x v="6"/>
    <x v="0"/>
    <x v="0"/>
    <m/>
    <x v="3"/>
    <x v="2"/>
    <x v="1"/>
    <x v="2"/>
    <x v="3"/>
    <x v="0"/>
    <s v="Instrução Normativa nº 026/CMA/2012"/>
    <x v="6"/>
    <s v="[Outro:] Formaliza Plano de Auditorias Anual"/>
    <s v="ÁREA DE RECURSOS HUMANOS    AVALIAÇÃO DOS CONTROLES INTERNOS ADMINISTRATIVOS    ÁREA DE PATRIMÔNIO    [Outras:] Secretaria de Segurança, Secretaria de Habitação, Secretaria de Agricultura, Sec. da Criança e Adolescente e Fundações"/>
    <m/>
    <m/>
    <m/>
    <m/>
    <m/>
    <m/>
    <m/>
    <s v="[OUTRAS: ] Auditoria ref. remuneração de Médicos e de Contratos decorrentes de solicitações administrativas"/>
    <x v="3"/>
    <x v="1"/>
    <x v="5"/>
    <x v="4"/>
    <x v="0"/>
    <x v="9"/>
    <x v="8"/>
    <m/>
    <m/>
    <x v="4"/>
    <x v="5"/>
    <s v="MONITORAMENTO E CONSOLIDAÇÃO DE INFORMAÇÕES SOBRE A LAI NO EXECUTIVO MUNICIPAL (ART. 41-III DA LEI 12.527/2011)    ELABORAÇÃO DA PRESTAÇÃO DE CONTAS ANUAL DO PREFEITO, PARA ENVIO AO CONTROLE EXTERNO    FISCALIZAÇÃO DE CONTRATOS"/>
    <s v="REMESSA DE INFORMAÇÕES VIA SISTEMA e-SFINGE    RELATÓRIOS DE AUDITORIA    RECOMENDAÇÕES EMITIDAS PARA MELHORIAS E/OU FORTALECIMENTO DA GESTÃO    NOTIFICAÇÕES DE FALHAS OU IRREGULARIDADES, PARA CORREÇÃO E/OU PROVIDÊNCIAS"/>
    <s v="SIM, É FEITO RELATÓRIO BIMESTRAL"/>
    <m/>
    <m/>
    <m/>
    <n v="6883630910"/>
  </r>
  <r>
    <s v="expedicao@orleans.sc.gov.br"/>
    <x v="153"/>
    <s v="VALDETE DEGHENHARD STEPANIAKI"/>
    <n v="91989388949"/>
    <s v="expedicao@orleans.sc.gov.br"/>
    <m/>
    <s v="(48)38860100"/>
    <x v="1"/>
    <x v="2"/>
    <s v="Decreto 3.592/2013"/>
    <m/>
    <m/>
    <s v="SUPERIOR INCOMPLETO"/>
    <x v="9"/>
    <x v="1"/>
    <m/>
    <x v="0"/>
    <x v="1"/>
    <s v="Lei Municipal n. 1.812/2004"/>
    <s v="1.812/2004"/>
    <m/>
    <x v="2"/>
    <x v="1"/>
    <x v="0"/>
    <x v="0"/>
    <m/>
    <x v="0"/>
    <x v="2"/>
    <x v="3"/>
    <x v="3"/>
    <x v="3"/>
    <x v="0"/>
    <s v="Decreto n. 3.510/2013"/>
    <x v="0"/>
    <s v="SIM, BIMESTRALMENTE"/>
    <s v="ÁREA FINANCEIRA E DE PRESTAÇÕES DE CONTAS (EXCETO CONVÊNIOS)    AVALIAÇÃO DOS CONTROLES INTERNOS ADMINISTRATIVOS    OBRAS PÚBLICAS    PROCESSOS LICITATÓRIOS DE COMPRAS E SERVIÇOS    ÁREA DE RECURSOS HUMANOS"/>
    <m/>
    <m/>
    <m/>
    <m/>
    <m/>
    <m/>
    <m/>
    <s v="ENTIDADES PRIVADAS QUE RECEBEM RECURSOS PÚBLICOS    EXECUÇÃO E FISCALIZAÇÃO DE CONTRATOS PÚBLICOS    OBRAS PÚBLICAS"/>
    <x v="0"/>
    <x v="4"/>
    <x v="0"/>
    <x v="0"/>
    <x v="1"/>
    <x v="0"/>
    <x v="0"/>
    <m/>
    <m/>
    <x v="0"/>
    <x v="0"/>
    <s v="[OUTRAS: ] Expedição de documentos captação de recursos  e prestação de contas audiências Públicas."/>
    <s v="ATENDIMENTO A ÓRGÃOS DE CONTROLE (CÂMARA, TCE, MPSC, TCU, CGU, MPF ETC.)    REMESSA DE INFORMAÇÕES VIA SISTEMA e-SFINGE    PARECER SOBRE ATOS DE PESSOAL    RELATÓRIOS DE GESTÃO FISCAL E/OU RESUMIDO DE EXECUÇÃO ORÇAMENTÁRIA"/>
    <s v="SIM, É FEITO RELATÓRIO BIMESTRAL"/>
    <m/>
    <m/>
    <m/>
    <n v="91989388949"/>
  </r>
  <r>
    <s v="felipeskoerich@gmail.com"/>
    <x v="154"/>
    <s v="ADERILTO ANTONIO PASETTO"/>
    <n v="41595297987"/>
    <s v="aderilto.pasetto16@gmail.com"/>
    <m/>
    <s v="(48)3251-6168"/>
    <x v="5"/>
    <x v="0"/>
    <s v="Decreto nº 14455/2015"/>
    <m/>
    <m/>
    <s v="ESPECIALIZAÇÃO OU PÓS-GRADUAÇÃO"/>
    <x v="27"/>
    <x v="47"/>
    <m/>
    <x v="4"/>
    <x v="1"/>
    <s v="Leis - Decretos e Regimento Interno"/>
    <s v="Decreto nº 9130/2011 Decreto nº 14762/2015"/>
    <m/>
    <x v="2"/>
    <x v="6"/>
    <x v="0"/>
    <x v="0"/>
    <m/>
    <x v="2"/>
    <x v="1"/>
    <x v="1"/>
    <x v="1"/>
    <x v="0"/>
    <x v="0"/>
    <s v="Leis - Decretos"/>
    <x v="0"/>
    <s v="[Outro:] Com Revisão Bimestral    SIM, ANUALMENTE"/>
    <s v="ENTIDADES PRIVADAS QUE RECEBEM RECURSOS PÚBLICOS    ÁREA DE RECURSOS HUMANOS    PROCESSOS LICITATÓRIOS DE COMPRAS E SERVIÇOS    CONVÊNIOS E SUAS PRESTAÇÕES DE CONTAS    OBRAS PÚBLICAS    AVALIAÇÃO DOS CONTROLES INTERNOS ADMINISTRATIVOS"/>
    <m/>
    <m/>
    <m/>
    <m/>
    <m/>
    <m/>
    <m/>
    <s v="ÁREAS OU PROGRAMAS FINALÍSTICOS (SAÚDE, EDUCAÇÃO, MERENDA ETC.)    ÁREA FINANCEIRA E DE PRESTAÇÕES DE CONTAS (EXCETO CONVÊNIOS)    EXECUÇÃO E FISCALIZAÇÃO DE CONTRATOS PÚBLICOS    ÁREA DE PATRIMÔNIO"/>
    <x v="14"/>
    <x v="2"/>
    <x v="0"/>
    <x v="4"/>
    <x v="2"/>
    <x v="2"/>
    <x v="1"/>
    <m/>
    <m/>
    <x v="0"/>
    <x v="0"/>
    <s v="[OUTRAS: ] Assessoria as demais Secretarias    FISCALIZAÇÃO DE CONTRATOS    ELABORAÇÃO DA PRESTAÇÃO DE CONTAS ANUAL DO PREFEITO, PARA ENVIO AO CONTROLE EXTERNO    TREINAMENTO DE AGENTES PÚBLICOS SOBRE TRANSPARÊNCIA (ART. 41-II DA LEI 12.527/2011)    MONIT"/>
    <s v="RECOMENDAÇÕES EMITIDAS PARA MELHORIAS E/OU FORTALECIMENTO DA GESTÃO    NOTIFICAÇÕES DE FALHAS OU IRREGULARIDADES, PARA CORREÇÃO E/OU PROVIDÊNCIAS    REMESSA DE INFORMAÇÕES VIA SISTEMA e-SFINGE    PARECER EM PROCESSOS DE PRESTAÇÃO DE CONTAS"/>
    <s v="SIM, É FEITO RELATÓRIO BIMESTRAL"/>
    <m/>
    <m/>
    <m/>
    <n v="41595297987"/>
  </r>
  <r>
    <s v="fernanda.controladoria@jaraguadosul.sc.gov.br"/>
    <x v="155"/>
    <s v="FERNANDA KLITZKE WITKOWSKY"/>
    <n v="2632095980"/>
    <s v="fernanda.controladoria@jaraguadosul.sc.gov.br"/>
    <m/>
    <s v="(47)2106-8005"/>
    <x v="4"/>
    <x v="1"/>
    <s v="Portaria 342/2015, de 16/03/2015"/>
    <m/>
    <m/>
    <s v="ESPECIALIZAÇÃO OU PÓS-GRADUAÇÃO"/>
    <x v="5"/>
    <x v="48"/>
    <m/>
    <x v="2"/>
    <x v="1"/>
    <s v="Lei Complementar Municipal nº 101/2010, Estabelece Estrutura Administrativa do Poder Executivo Municipal de Jaraguá do Sul e dá outras providências. "/>
    <s v="5.214/2004"/>
    <m/>
    <x v="2"/>
    <x v="6"/>
    <x v="1"/>
    <x v="4"/>
    <m/>
    <x v="4"/>
    <x v="3"/>
    <x v="3"/>
    <x v="3"/>
    <x v="1"/>
    <x v="1"/>
    <s v="NA"/>
    <x v="3"/>
    <s v="NÃO FORMALIZA PLANEJAMENTO"/>
    <s v="NENHUMA ÁREA PLANEJADA"/>
    <m/>
    <m/>
    <m/>
    <m/>
    <m/>
    <m/>
    <m/>
    <s v="OBRAS PÚBLICAS    ÁREA DE RECURSOS HUMANOS    PROCESSOS LICITATÓRIOS DE COMPRAS E SERVIÇOS    CONVÊNIOS E SUAS PRESTAÇÕES DE CONTAS    ENTIDADES PRIVADAS QUE RECEBEM RECURSOS PÚBLICOS"/>
    <x v="20"/>
    <x v="21"/>
    <x v="3"/>
    <x v="3"/>
    <x v="0"/>
    <x v="2"/>
    <x v="3"/>
    <m/>
    <m/>
    <x v="3"/>
    <x v="11"/>
    <s v="FISCALIZAÇÃO DE CONTRATOS    ELABORAÇÃO DA PRESTAÇÃO DE CONTAS ANUAL DO PREFEITO, PARA ENVIO AO CONTROLE EXTERNO"/>
    <s v="RELATÓRIOS DE GESTÃO FISCAL E/OU RESUMIDO DE EXECUÇÃO ORÇAMENTÁRIA    REMESSA DE INFORMAÇÕES VIA SISTEMA e-SFINGE    PARECER SOBRE ATOS DE PESSOAL    PARECER EM PROCESSOS DE PRESTAÇÃO DE CONTAS"/>
    <s v="A UCI NÃO FORMALIZA RELATÓRIO PERIÓDICO DE ATIVIDADES"/>
    <m/>
    <m/>
    <m/>
    <n v="2632095980"/>
  </r>
  <r>
    <s v="financeiro@cunhatai.sc.gov.br"/>
    <x v="156"/>
    <s v="MARGARIDA ELY"/>
    <n v="43039944991"/>
    <s v="controle@cunhatai.sc.gov.br"/>
    <m/>
    <s v="(49) 3338 - 0010"/>
    <x v="0"/>
    <x v="1"/>
    <s v="Portaria 008/2013"/>
    <m/>
    <m/>
    <s v="ESPECIALIZAÇÃO OU PÓS-GRADUAÇÃO"/>
    <x v="1"/>
    <x v="1"/>
    <m/>
    <x v="4"/>
    <x v="1"/>
    <s v="LEI - REGULAMENTADO POR DECRETO"/>
    <s v="LEI Nº 344/2003 - DECRETO Nº 068/2004"/>
    <m/>
    <x v="2"/>
    <x v="0"/>
    <x v="0"/>
    <x v="0"/>
    <m/>
    <x v="0"/>
    <x v="0"/>
    <x v="0"/>
    <x v="0"/>
    <x v="3"/>
    <x v="0"/>
    <s v="DECRETO 027/2013, DE 28 DE MAIO DE 2013"/>
    <x v="0"/>
    <s v="SIM, ANUALMENTE"/>
    <s v="NENHUMA ÁREA PLANEJADA"/>
    <m/>
    <m/>
    <m/>
    <m/>
    <m/>
    <m/>
    <m/>
    <s v="ÁREA DE PATRIMÔNIO    AVALIAÇÃO DOS CONTROLES INTERNOS ADMINISTRATIVOS"/>
    <x v="4"/>
    <x v="5"/>
    <x v="2"/>
    <x v="0"/>
    <x v="3"/>
    <x v="0"/>
    <x v="0"/>
    <m/>
    <m/>
    <x v="0"/>
    <x v="0"/>
    <s v="ELABORAÇÃO DA PRESTAÇÃO DE CONTAS ANUAL DO PREFEITO, PARA ENVIO AO CONTROLE EXTERNO    [OUTRAS: ] ELABORAÇÃO DO RELATÓRIO BIMESTRAL E ENVIO DO S-FINGE    REVISÃO DE REGISTROS CONTÁBEIS DIÁRIOS    ELABORAÇÃO DE INVENTÁRIOS"/>
    <s v="ATENDIMENTO A ÓRGÃOS DE CONTROLE (CÂMARA, TCE, MPSC, TCU, CGU, MPF ETC.)    RECOMENDAÇÕES EMITIDAS PARA MELHORIAS E/OU FORTALECIMENTO DA GESTÃO    RELATÓRIOS DE GESTÃO FISCAL E/OU RESUMIDO DE EXECUÇÃO ORÇAMENTÁRIA    REMESSA DE INFORMAÇÕES VIA SISTEMA e-S"/>
    <s v="SIM, É FEITO RELATÓRIO BIMESTRAL"/>
    <m/>
    <m/>
    <m/>
    <n v="43039944991"/>
  </r>
  <r>
    <s v="financeiro@lauromuller.sc.gov.br"/>
    <x v="157"/>
    <s v="ROSANA BENEDET"/>
    <n v="2003764976"/>
    <s v="rosana.p@pop.com.br"/>
    <m/>
    <s v="48 34643122"/>
    <x v="0"/>
    <x v="2"/>
    <d v="2013-05-01T00:00:00"/>
    <m/>
    <m/>
    <s v="SUPERIOR INCOMPLETO"/>
    <x v="0"/>
    <x v="1"/>
    <m/>
    <x v="0"/>
    <x v="0"/>
    <s v="NA"/>
    <s v="NA"/>
    <m/>
    <x v="3"/>
    <x v="2"/>
    <x v="0"/>
    <x v="0"/>
    <m/>
    <x v="4"/>
    <x v="0"/>
    <x v="0"/>
    <x v="0"/>
    <x v="0"/>
    <x v="1"/>
    <s v="NA"/>
    <x v="14"/>
    <s v="NÃO FORMALIZA PLANEJAMENTO"/>
    <s v="NENHUMA ÁREA PLANEJADA"/>
    <m/>
    <m/>
    <m/>
    <m/>
    <m/>
    <m/>
    <m/>
    <s v="NENHUMA ATÉ O MOMENTO"/>
    <x v="1"/>
    <x v="0"/>
    <x v="0"/>
    <x v="1"/>
    <x v="0"/>
    <x v="0"/>
    <x v="0"/>
    <m/>
    <m/>
    <x v="1"/>
    <x v="4"/>
    <s v="REVISÃO DE REGISTROS CONTÁBEIS DIÁRIOS    ELABORAÇÃO DA PRESTAÇÃO DE CONTAS ANUAL DO PREFEITO, PARA ENVIO AO CONTROLE EXTERNO    FISCALIZAÇÃO DE CONTRATOS"/>
    <s v="ATENDIMENTO A ÓRGÃOS DE CONTROLE (CÂMARA, TCE, MPSC, TCU, CGU, MPF ETC.)    RELATÓRIOS DE GESTÃO FISCAL E/OU RESUMIDO DE EXECUÇÃO ORÇAMENTÁRIA    PARECER SOBRE ATOS DE PESSOAL    REMESSA DE INFORMAÇÕES VIA SISTEMA e-SFINGE"/>
    <s v="SIM, É FEITO RELATÓRIO BIMESTRAL"/>
    <m/>
    <m/>
    <m/>
    <n v="2003764976"/>
  </r>
  <r>
    <s v="flavia.pelentir@gmail.com"/>
    <x v="158"/>
    <s v="FLÁVIA LENITA PELENTIR"/>
    <n v="75343410944"/>
    <s v="flavia.pelentir@gmail.com"/>
    <m/>
    <s v="49 99481940"/>
    <x v="1"/>
    <x v="2"/>
    <s v="Portaria 056/2005"/>
    <m/>
    <m/>
    <s v="ESPECIALIZAÇÃO OU PÓS-GRADUAÇÃO"/>
    <x v="0"/>
    <x v="5"/>
    <m/>
    <x v="0"/>
    <x v="1"/>
    <s v="Lei, Decreto."/>
    <s v="251/2003, 996/2004"/>
    <m/>
    <x v="6"/>
    <x v="0"/>
    <x v="0"/>
    <x v="0"/>
    <m/>
    <x v="0"/>
    <x v="0"/>
    <x v="0"/>
    <x v="0"/>
    <x v="0"/>
    <x v="0"/>
    <s v="Decreto"/>
    <x v="0"/>
    <s v="[Outro:] Iniciamos a formalização em 2015.    SIM, BIMESTRALMENTE"/>
    <s v="OBRAS PÚBLICAS"/>
    <m/>
    <m/>
    <m/>
    <m/>
    <m/>
    <m/>
    <m/>
    <s v="CONVÊNIOS E SUAS PRESTAÇÕES DE CONTAS    ENTIDADES PRIVADAS QUE RECEBEM RECURSOS PÚBLICOS    ÁREA DE RECURSOS HUMANOS"/>
    <x v="4"/>
    <x v="22"/>
    <x v="0"/>
    <x v="1"/>
    <x v="0"/>
    <x v="1"/>
    <x v="5"/>
    <m/>
    <m/>
    <x v="0"/>
    <x v="0"/>
    <s v="MONITORAMENTO E CONSOLIDAÇÃO DE INFORMAÇÕES SOBRE A LAI NO EXECUTIVO MUNICIPAL (ART. 41-III DA LEI 12.527/2011)    [OUTRAS: ] Publicação atos no DOM, publicação atos no site municipal, Lançamentos sistema patrimonial.    ELABORAÇÃO DE INVENTÁRIOS"/>
    <s v="RECOMENDAÇÕES EMITIDAS PARA MELHORIAS E/OU FORTALECIMENTO DA GESTÃO    PARECER EM PROCESSOS DE PRESTAÇÃO DE CONTAS    PARECER SOBRE ATOS DE PESSOAL    ATENDIMENTO A ÓRGÃOS DE CONTROLE (CÂMARA, TCE, MPSC, TCU, CGU, MPF ETC.)    REMESSA DE INFORMAÇÕES VIA S"/>
    <s v="SIM, É FEITO RELATÓRIO BIMESTRAL"/>
    <m/>
    <m/>
    <m/>
    <n v="75343410944"/>
  </r>
  <r>
    <s v="gabinete@barravelha.sc.gov.br"/>
    <x v="159"/>
    <s v="MARCELO AUGUSTO KOCHE"/>
    <n v="80290140900"/>
    <s v="gabinete@barravelha.sc.gov.br"/>
    <m/>
    <n v="4734467707"/>
    <x v="4"/>
    <x v="1"/>
    <s v="Portaria n 463/13"/>
    <m/>
    <m/>
    <s v="SUPERIOR INCOMPLETO"/>
    <x v="7"/>
    <x v="1"/>
    <m/>
    <x v="3"/>
    <x v="1"/>
    <s v="Lei Municipal 142/2013"/>
    <s v="142/2013"/>
    <m/>
    <x v="2"/>
    <x v="1"/>
    <x v="0"/>
    <x v="1"/>
    <m/>
    <x v="1"/>
    <x v="0"/>
    <x v="3"/>
    <x v="1"/>
    <x v="0"/>
    <x v="0"/>
    <s v="Decreto "/>
    <x v="0"/>
    <s v="SIM, ANUALMENTE"/>
    <s v="[Outras:] Transporte Escolar    CONVÊNIOS E SUAS PRESTAÇÕES DE CONTAS"/>
    <m/>
    <m/>
    <m/>
    <m/>
    <m/>
    <m/>
    <m/>
    <s v="ÁREA DE PATRIMÔNIO"/>
    <x v="2"/>
    <x v="5"/>
    <x v="1"/>
    <x v="4"/>
    <x v="1"/>
    <x v="2"/>
    <x v="2"/>
    <m/>
    <m/>
    <x v="4"/>
    <x v="5"/>
    <s v="[OUTRAS: ] Auxilio ao gabinete do Prefeito Acompanhamento convenios federais e estaduais"/>
    <s v="PARECER SOBRE ATOS DE PESSOAL    PARECER SOBRE TOMADAS DE CONTAS ESPECIAIS (TCEs)    PARECER EM PROCESSOS DE PRESTAÇÃO DE CONTAS    NOTIFICAÇÕES DE FALHAS OU IRREGULARIDADES, PARA CORREÇÃO E/OU PROVIDÊNCIAS    RECOMENDAÇÕES EMITIDAS PARA MELHORIAS E/OU FO"/>
    <s v="SIM, É FEITO RELATÓRIO BIMESTRAL"/>
    <m/>
    <m/>
    <m/>
    <n v="80290140900"/>
  </r>
  <r>
    <s v="gabinete@beneditonovo.sc.gov.br"/>
    <x v="160"/>
    <s v="FABIAN CRISTIAN KINDER"/>
    <n v="4165696927"/>
    <s v="controleinterno@beneditonovo.sc.gov.br"/>
    <m/>
    <s v="(47) 3385-0487"/>
    <x v="1"/>
    <x v="2"/>
    <s v="Portaria 207/2014"/>
    <m/>
    <m/>
    <s v="SUPERIOR COMPLETO"/>
    <x v="28"/>
    <x v="1"/>
    <m/>
    <x v="2"/>
    <x v="1"/>
    <s v="Lei"/>
    <s v="34/2003"/>
    <m/>
    <x v="2"/>
    <x v="0"/>
    <x v="0"/>
    <x v="0"/>
    <m/>
    <x v="0"/>
    <x v="0"/>
    <x v="0"/>
    <x v="0"/>
    <x v="0"/>
    <x v="0"/>
    <s v="Lei"/>
    <x v="0"/>
    <s v="NÃO FORMALIZA PLANEJAMENTO"/>
    <s v="NENHUMA ÁREA PLANEJADA"/>
    <m/>
    <m/>
    <m/>
    <m/>
    <m/>
    <m/>
    <m/>
    <s v="NENHUMA ATÉ O MOMENTO"/>
    <x v="1"/>
    <x v="0"/>
    <x v="2"/>
    <x v="2"/>
    <x v="0"/>
    <x v="0"/>
    <x v="0"/>
    <m/>
    <m/>
    <x v="0"/>
    <x v="0"/>
    <s v="[OUTRAS: ] - SERVIÇOS INTERNOS DE INFORMÁTICA; - ELABORAÇÃO DAS PEÇAS ORÇAMENTÁRIAS; - TABELAS E PLANILHAS PARA ACOMPANHAMENTO GERENCIAL.    ELABORAÇÃO DE INVENTÁRIOS    MONITORAMENTO E CONSOLIDAÇÃO DE INFORMAÇÕES SOBRE A LAI NO EXECUTIVO MUNICIPAL (ART. "/>
    <s v="ATENDIMENTO A ÓRGÃOS DE CONTROLE (CÂMARA, TCE, MPSC, TCU, CGU, MPF ETC.)    REMESSA DE INFORMAÇÕES VIA SISTEMA e-SFINGE    PARECER EM PROCESSOS DE PRESTAÇÃO DE CONTAS    PARECER SOBRE ATOS DE PESSOAL"/>
    <s v="SIM, É FEITO RELATÓRIO BIMESTRAL"/>
    <m/>
    <m/>
    <m/>
    <n v="4165696927"/>
  </r>
  <r>
    <s v="gabinete@bocaina.sc.gov.br"/>
    <x v="161"/>
    <s v="NARA CATARINA WOLFF"/>
    <n v="3348621917"/>
    <s v="nara_wolff@yahoo.com.br"/>
    <m/>
    <s v="49 9168-8456"/>
    <x v="1"/>
    <x v="1"/>
    <s v="Decreto 1812/2014"/>
    <m/>
    <m/>
    <s v="ESPECIALIZAÇÃO OU PÓS-GRADUAÇÃO"/>
    <x v="9"/>
    <x v="2"/>
    <m/>
    <x v="3"/>
    <x v="1"/>
    <s v="Lei Complementar"/>
    <s v="Nº 035/05 de 09 de dezembro de 2005."/>
    <m/>
    <x v="1"/>
    <x v="0"/>
    <x v="1"/>
    <x v="2"/>
    <m/>
    <x v="0"/>
    <x v="0"/>
    <x v="0"/>
    <x v="0"/>
    <x v="0"/>
    <x v="0"/>
    <s v="Lei Complementar"/>
    <x v="0"/>
    <s v="SIM, BIMESTRALMENTE"/>
    <s v="PROCESSOS LICITATÓRIOS DE COMPRAS E SERVIÇOS    ÁREA DE PATRIMÔNIO"/>
    <m/>
    <m/>
    <m/>
    <m/>
    <m/>
    <m/>
    <m/>
    <s v="EXECUÇÃO E FISCALIZAÇÃO DE CONTRATOS PÚBLICOS"/>
    <x v="2"/>
    <x v="0"/>
    <x v="5"/>
    <x v="3"/>
    <x v="3"/>
    <x v="0"/>
    <x v="0"/>
    <m/>
    <m/>
    <x v="0"/>
    <x v="0"/>
    <s v="ELABORAÇÃO DA PRESTAÇÃO DE CONTAS ANUAL DO PREFEITO, PARA ENVIO AO CONTROLE EXTERNO    FISCALIZAÇÃO DE CONTRATOS    ELABORAÇÃO DE INVENTÁRIOS"/>
    <s v="RECOMENDAÇÕES EMITIDAS PARA MELHORIAS E/OU FORTALECIMENTO DA GESTÃO    NOTIFICAÇÕES DE FALHAS OU IRREGULARIDADES, PARA CORREÇÃO E/OU PROVIDÊNCIAS    REMESSA DE INFORMAÇÕES VIA SISTEMA e-SFINGE    RELATÓRIOS DE GESTÃO FISCAL E/OU RESUMIDO DE EXECUÇÃO ORÇAM"/>
    <s v="SIM, É FEITO RELATÓRIO ANUAL"/>
    <m/>
    <m/>
    <m/>
    <n v="3348621917"/>
  </r>
  <r>
    <s v="gabinete@bombinhas.sc.gov.br"/>
    <x v="162"/>
    <s v="LUISA CALLEGARO COLA"/>
    <n v="4420678950"/>
    <s v="controladora@bombinhas.sc.gov.br"/>
    <m/>
    <s v="(47)3393-9590"/>
    <x v="4"/>
    <x v="1"/>
    <s v="Portaria 12.450/2014 de 10/06/2014"/>
    <m/>
    <m/>
    <s v="SUPERIOR COMPLETO"/>
    <x v="5"/>
    <x v="1"/>
    <m/>
    <x v="1"/>
    <x v="1"/>
    <s v="Lei Complementar"/>
    <s v="25/2005"/>
    <m/>
    <x v="2"/>
    <x v="1"/>
    <x v="0"/>
    <x v="0"/>
    <m/>
    <x v="0"/>
    <x v="0"/>
    <x v="3"/>
    <x v="0"/>
    <x v="0"/>
    <x v="0"/>
    <s v="Decreto"/>
    <x v="0"/>
    <s v="NÃO FORMALIZA PLANEJAMENTO"/>
    <s v="NENHUMA ÁREA PLANEJADA"/>
    <m/>
    <m/>
    <m/>
    <m/>
    <m/>
    <m/>
    <m/>
    <s v="NENHUMA ATÉ O MOMENTO"/>
    <x v="1"/>
    <x v="0"/>
    <x v="2"/>
    <x v="3"/>
    <x v="3"/>
    <x v="1"/>
    <x v="0"/>
    <m/>
    <m/>
    <x v="0"/>
    <x v="0"/>
    <s v="ELABORAÇÃO DA PRESTAÇÃO DE CONTAS ANUAL DO PREFEITO, PARA ENVIO AO CONTROLE EXTERNO    MONITORAMENTO E CONSOLIDAÇÃO DE INFORMAÇÕES SOBRE A LAI NO EXECUTIVO MUNICIPAL (ART. 41-III DA LEI 12.527/2011)"/>
    <s v="REMESSA DE INFORMAÇÕES VIA SISTEMA e-SFINGE    PARECER SOBRE ATOS DE PESSOAL    PARECER EM PROCESSOS DE PRESTAÇÃO DE CONTAS    RECOMENDAÇÕES EMITIDAS PARA MELHORIAS E/OU FORTALECIMENTO DA GESTÃO"/>
    <s v="A UCI NÃO FORMALIZA RELATÓRIO PERIÓDICO DE ATIVIDADES"/>
    <m/>
    <m/>
    <m/>
    <n v="4420678950"/>
  </r>
  <r>
    <s v="gabinete@campoere.sc.gov.br"/>
    <x v="163"/>
    <s v="MILTON CARLOS DO NASCIMENTO"/>
    <n v="38631660949"/>
    <s v="gabinete@campoere.sc.gov.br"/>
    <m/>
    <s v="(49) 8813-6867"/>
    <x v="1"/>
    <x v="0"/>
    <s v="Decreto 001/1995"/>
    <m/>
    <m/>
    <s v="ESPECIALIZAÇÃO OU PÓS-GRADUAÇÃO"/>
    <x v="1"/>
    <x v="10"/>
    <m/>
    <x v="0"/>
    <x v="1"/>
    <s v="Lei 023/2013"/>
    <s v="Lei 023/2013 de 12/12/2013"/>
    <m/>
    <x v="2"/>
    <x v="4"/>
    <x v="1"/>
    <x v="1"/>
    <m/>
    <x v="0"/>
    <x v="0"/>
    <x v="3"/>
    <x v="0"/>
    <x v="0"/>
    <x v="1"/>
    <s v="não se aplica"/>
    <x v="0"/>
    <s v="SIM, ANUALMENTE"/>
    <s v="CONVÊNIOS E SUAS PRESTAÇÕES DE CONTAS    ÁREA DE PATRIMÔNIO"/>
    <m/>
    <m/>
    <m/>
    <m/>
    <m/>
    <m/>
    <m/>
    <s v="NENHUMA ATÉ O MOMENTO"/>
    <x v="1"/>
    <x v="0"/>
    <x v="2"/>
    <x v="0"/>
    <x v="1"/>
    <x v="1"/>
    <x v="0"/>
    <m/>
    <m/>
    <x v="3"/>
    <x v="0"/>
    <s v="[OUTRAS: ] ASSESSOR ADMINISTRATIVO"/>
    <s v="PARECER SOBRE TOMADAS DE CONTAS ESPECIAIS (TCEs)    REMESSA DE INFORMAÇÕES VIA SISTEMA e-SFINGE    ATENDIMENTO A ÓRGÃOS DE CONTROLE (CÂMARA, TCE, MPSC, TCU, CGU, MPF ETC.)    PARECER EM PROCESSOS DE PRESTAÇÃO DE CONTAS"/>
    <s v="SIM, É FEITO RELATÓRIO BIMESTRAL"/>
    <m/>
    <m/>
    <m/>
    <n v="38631660949"/>
  </r>
  <r>
    <s v="gabinete@capaoalto.sc.gov.br"/>
    <x v="164"/>
    <s v="CARLOS EDUARDO MORAES GRANZOTTO"/>
    <n v="45433640906"/>
    <s v="carlos_granzotto@hotmail.com"/>
    <m/>
    <s v="49 88046633"/>
    <x v="0"/>
    <x v="0"/>
    <s v="Portaria nº 103/2003"/>
    <m/>
    <m/>
    <s v="ESPECIALIZAÇÃO OU PÓS-GRADUAÇÃO"/>
    <x v="0"/>
    <x v="38"/>
    <m/>
    <x v="0"/>
    <x v="1"/>
    <s v="Lei complementar nº 25/2001"/>
    <s v="Lei Complementar nº 025/2001"/>
    <m/>
    <x v="7"/>
    <x v="0"/>
    <x v="0"/>
    <x v="0"/>
    <m/>
    <x v="0"/>
    <x v="0"/>
    <x v="0"/>
    <x v="0"/>
    <x v="0"/>
    <x v="0"/>
    <s v="NA"/>
    <x v="6"/>
    <s v="SIM, ANUALMENTE"/>
    <s v="ÁREA DE RECURSOS HUMANOS    AVALIAÇÃO DOS CONTROLES INTERNOS ADMINISTRATIVOS    ÁREAS OU PROGRAMAS FINALÍSTICOS (SAÚDE, EDUCAÇÃO, MERENDA ETC.)"/>
    <m/>
    <m/>
    <m/>
    <m/>
    <m/>
    <m/>
    <m/>
    <s v="NENHUMA ATÉ O MOMENTO"/>
    <x v="13"/>
    <x v="3"/>
    <x v="4"/>
    <x v="1"/>
    <x v="0"/>
    <x v="1"/>
    <x v="0"/>
    <m/>
    <m/>
    <x v="3"/>
    <x v="4"/>
    <s v="REVISÃO DE REGISTROS CONTÁBEIS DIÁRIOS    [OUTRAS: ] encaminhamento de informações ao órgão de controle externo e assessoramento técnico."/>
    <s v="REMESSA DE INFORMAÇÕES VIA SISTEMA e-SFINGE    PARECER SOBRE ATOS DE PESSOAL    PARECER SOBRE TOMADAS DE CONTAS ESPECIAIS (TCEs)    RECOMENDAÇÕES EMITIDAS PARA MELHORIAS E/OU FORTALECIMENTO DA GESTÃO"/>
    <s v="SIM, É FEITO RELATÓRIO BIMESTRAL"/>
    <m/>
    <m/>
    <m/>
    <n v="45433640906"/>
  </r>
  <r>
    <s v="gabinete@capivaridebaixo.sc.gov.br"/>
    <x v="165"/>
    <s v="ARTHUR MOTA PEREIRA"/>
    <n v="8299588944"/>
    <s v="controleinterno@capivaridebaixo.sc.gov.br"/>
    <m/>
    <s v="48 3623-4420"/>
    <x v="0"/>
    <x v="0"/>
    <s v="Portaria 320/2015"/>
    <m/>
    <m/>
    <s v="SUPERIOR COMPLETO    [Outro:] Cursando Pós-Graduação"/>
    <x v="1"/>
    <x v="49"/>
    <m/>
    <x v="2"/>
    <x v="1"/>
    <s v="Lei"/>
    <s v="926/2003"/>
    <m/>
    <x v="2"/>
    <x v="0"/>
    <x v="1"/>
    <x v="2"/>
    <m/>
    <x v="0"/>
    <x v="2"/>
    <x v="0"/>
    <x v="1"/>
    <x v="0"/>
    <x v="1"/>
    <s v="NA"/>
    <x v="0"/>
    <s v="NÃO FORMALIZA PLANEJAMENTO"/>
    <s v="NENHUMA ÁREA PLANEJADA"/>
    <m/>
    <m/>
    <m/>
    <m/>
    <m/>
    <m/>
    <m/>
    <s v="[OUTRAS: ] Departamento Financeiro (Tesouraria) e prestação de contas de Adiantamentos"/>
    <x v="1"/>
    <x v="5"/>
    <x v="2"/>
    <x v="2"/>
    <x v="1"/>
    <x v="0"/>
    <x v="0"/>
    <m/>
    <m/>
    <x v="0"/>
    <x v="3"/>
    <s v="TREINAMENTO DE AGENTES PÚBLICOS SOBRE TRANSPARÊNCIA (ART. 41-II DA LEI 12.527/2011)    MONITORAMENTO E CONSOLIDAÇÃO DE INFORMAÇÕES SOBRE A LAI NO EXECUTIVO MUNICIPAL (ART. 41-III DA LEI 12.527/2011)"/>
    <s v="PARECER SOBRE ATOS DE PESSOAL    PARECER EM PROCESSOS DE PRESTAÇÃO DE CONTAS    RELATÓRIOS DE AUDITORIA    NOTIFICAÇÕES DE FALHAS OU IRREGULARIDADES, PARA CORREÇÃO E/OU PROVIDÊNCIAS"/>
    <s v="SIM, É FEITO RELATÓRIO BIMESTRAL"/>
    <m/>
    <m/>
    <m/>
    <n v="8299588944"/>
  </r>
  <r>
    <s v="gabinete@corupa.sc.gov.br"/>
    <x v="166"/>
    <s v="VALQUIRIA MICHALAK"/>
    <n v="4388005916"/>
    <s v="controle@corupa.sc.gov.br"/>
    <m/>
    <s v="(47)3375-6500"/>
    <x v="4"/>
    <x v="2"/>
    <s v="2482/2013"/>
    <m/>
    <m/>
    <s v="SUPERIOR COMPLETO"/>
    <x v="0"/>
    <x v="1"/>
    <m/>
    <x v="4"/>
    <x v="1"/>
    <s v="DECRETO / PORTARIA"/>
    <s v="014/09"/>
    <m/>
    <x v="2"/>
    <x v="1"/>
    <x v="0"/>
    <x v="0"/>
    <m/>
    <x v="1"/>
    <x v="2"/>
    <x v="0"/>
    <x v="0"/>
    <x v="0"/>
    <x v="0"/>
    <s v="LEI"/>
    <x v="0"/>
    <s v="SIM, BIMESTRALMENTE"/>
    <s v="OBRAS PÚBLICAS    AVALIAÇÃO DOS CONTROLES INTERNOS ADMINISTRATIVOS    PROCESSOS LICITATÓRIOS DE COMPRAS E SERVIÇOS    ÁREA DE RECURSOS HUMANOS    CONVÊNIOS E SUAS PRESTAÇÕES DE CONTAS    ÁREA DE PATRIMÔNIO"/>
    <m/>
    <m/>
    <m/>
    <m/>
    <m/>
    <m/>
    <m/>
    <s v="CONVÊNIOS E SUAS PRESTAÇÕES DE CONTAS"/>
    <x v="21"/>
    <x v="2"/>
    <x v="2"/>
    <x v="0"/>
    <x v="1"/>
    <x v="0"/>
    <x v="0"/>
    <m/>
    <m/>
    <x v="0"/>
    <x v="0"/>
    <s v="ELABORAÇÃO DA PRESTAÇÃO DE CONTAS ANUAL DO PREFEITO, PARA ENVIO AO CONTROLE EXTERNO    [OUTRAS: ] GMC"/>
    <s v="ATENDIMENTO A ÓRGÃOS DE CONTROLE (CÂMARA, TCE, MPSC, TCU, CGU, MPF ETC.)    PARECER EM PROCESSOS DE PRESTAÇÃO DE CONTAS    REMESSA DE INFORMAÇÕES VIA SISTEMA e-SFINGE    RELATÓRIOS DE GESTÃO FISCAL E/OU RESUMIDO DE EXECUÇÃO ORÇAMENTÁRIA"/>
    <s v="SIM, É FEITO RELATÓRIO BIMESTRAL"/>
    <m/>
    <m/>
    <m/>
    <n v="4388005916"/>
  </r>
  <r>
    <s v="gabinete@forquilhinha.sc.gov.br"/>
    <x v="167"/>
    <s v="JADNA COLOMBO PEREIRA"/>
    <n v="78093171991"/>
    <s v="setorcontabil@forquilhinha.sc.gov.br"/>
    <m/>
    <s v="(048) 9933-5990"/>
    <x v="1"/>
    <x v="2"/>
    <s v="Portaria 057/2013"/>
    <m/>
    <m/>
    <s v="ESPECIALIZAÇÃO OU PÓS-GRADUAÇÃO"/>
    <x v="1"/>
    <x v="10"/>
    <m/>
    <x v="0"/>
    <x v="0"/>
    <s v="Lei Municipal"/>
    <s v="Lei Muniicipal 881/2002"/>
    <m/>
    <x v="0"/>
    <x v="0"/>
    <x v="0"/>
    <x v="0"/>
    <m/>
    <x v="0"/>
    <x v="0"/>
    <x v="0"/>
    <x v="2"/>
    <x v="0"/>
    <x v="1"/>
    <s v="NA"/>
    <x v="0"/>
    <s v="SIM, ANUALMENTE"/>
    <s v="ENTIDADES PRIVADAS QUE RECEBEM RECURSOS PÚBLICOS    ÁREA FINANCEIRA E DE PRESTAÇÕES DE CONTAS (EXCETO CONVÊNIOS)"/>
    <m/>
    <m/>
    <m/>
    <m/>
    <m/>
    <m/>
    <m/>
    <s v="NENHUMA ATÉ O MOMENTO"/>
    <x v="2"/>
    <x v="5"/>
    <x v="0"/>
    <x v="1"/>
    <x v="0"/>
    <x v="0"/>
    <x v="0"/>
    <m/>
    <m/>
    <x v="0"/>
    <x v="0"/>
    <s v="REVISÃO DE REGISTROS CONTÁBEIS DIÁRIOS    ELABORAÇÃO DA PRESTAÇÃO DE CONTAS ANUAL DO PREFEITO, PARA ENVIO AO CONTROLE EXTERNO"/>
    <s v="REMESSA DE INFORMAÇÕES VIA SISTEMA e-SFINGE    PARECER SOBRE ATOS DE PESSOAL    NOTIFICAÇÕES DE FALHAS OU IRREGULARIDADES, PARA CORREÇÃO E/OU PROVIDÊNCIAS    RELATÓRIOS DE GESTÃO FISCAL E/OU RESUMIDO DE EXECUÇÃO ORÇAMENTÁRIA"/>
    <s v="A UCI NÃO FORMALIZA RELATÓRIO PERIÓDICO DE ATIVIDADES"/>
    <m/>
    <m/>
    <m/>
    <n v="78093171991"/>
  </r>
  <r>
    <s v="gabinete@guaramirim.sc.gov.br"/>
    <x v="168"/>
    <s v="MARCELO AMADEU DERETTI"/>
    <n v="93556527987"/>
    <s v="controle@guaramirim.sc.gov.br"/>
    <m/>
    <s v="(47)3373-0247"/>
    <x v="4"/>
    <x v="2"/>
    <s v="272/2013"/>
    <m/>
    <m/>
    <s v="SUPERIOR COMPLETO"/>
    <x v="1"/>
    <x v="1"/>
    <m/>
    <x v="1"/>
    <x v="1"/>
    <s v="Lei e Decreto"/>
    <s v="Lei 002/2003"/>
    <m/>
    <x v="2"/>
    <x v="2"/>
    <x v="1"/>
    <x v="1"/>
    <m/>
    <x v="1"/>
    <x v="0"/>
    <x v="1"/>
    <x v="0"/>
    <x v="0"/>
    <x v="1"/>
    <s v="NA"/>
    <x v="0"/>
    <s v="SIM, ANUALMENTE"/>
    <s v="CONVÊNIOS E SUAS PRESTAÇÕES DE CONTAS    ÁREA DE RECURSOS HUMANOS    PROCESSOS LICITATÓRIOS DE COMPRAS E SERVIÇOS"/>
    <m/>
    <m/>
    <m/>
    <m/>
    <m/>
    <m/>
    <m/>
    <s v="AVALIAÇÃO DOS CONTROLES INTERNOS ADMINISTRATIVOS"/>
    <x v="2"/>
    <x v="10"/>
    <x v="3"/>
    <x v="1"/>
    <x v="1"/>
    <x v="0"/>
    <x v="1"/>
    <m/>
    <m/>
    <x v="0"/>
    <x v="0"/>
    <s v="ELABORAÇÃO DA PRESTAÇÃO DE CONTAS ANUAL DO PREFEITO, PARA ENVIO AO CONTROLE EXTERNO"/>
    <s v="REMESSA DE INFORMAÇÕES VIA SISTEMA e-SFINGE    PARECER SOBRE ATOS DE PESSOAL    RELATÓRIOS DE AUDITORIA    PARECER EM PROCESSOS DE PRESTAÇÃO DE CONTAS"/>
    <s v="SIM, É FEITO RELATÓRIO BIMESTRAL"/>
    <m/>
    <m/>
    <m/>
    <n v="93556527987"/>
  </r>
  <r>
    <s v="gabinete@ituporanga.sc.gov.br"/>
    <x v="169"/>
    <s v="MARILIA WILLEMANN DEUTTNER"/>
    <n v="807436925"/>
    <s v="marilia_willemann@hotmail.com"/>
    <m/>
    <s v="47 3533 1211"/>
    <x v="0"/>
    <x v="0"/>
    <s v="7409/2010"/>
    <m/>
    <m/>
    <s v="ESPECIALIZAÇÃO OU PÓS-GRADUAÇÃO"/>
    <x v="1"/>
    <x v="50"/>
    <m/>
    <x v="0"/>
    <x v="1"/>
    <s v="LEI COMPLEMENTAR Nº 11 de 06.09.06  Dispõe sobre a organização administrativa do Poder Executivo do Município de Ituporanga e dá outras providências."/>
    <s v="NA"/>
    <m/>
    <x v="1"/>
    <x v="0"/>
    <x v="1"/>
    <x v="1"/>
    <m/>
    <x v="1"/>
    <x v="0"/>
    <x v="0"/>
    <x v="0"/>
    <x v="0"/>
    <x v="0"/>
    <s v="DECRETO 235/2014"/>
    <x v="0"/>
    <s v="NÃO FORMALIZA PLANEJAMENTO    [Outro:] CONFORME A DEMANDA, REALIZAMOS AS VERIFICAÇÕES."/>
    <s v="ÁREA DE RECURSOS HUMANOS"/>
    <m/>
    <m/>
    <m/>
    <m/>
    <m/>
    <m/>
    <m/>
    <s v="NENHUMA ATÉ O MOMENTO"/>
    <x v="2"/>
    <x v="0"/>
    <x v="0"/>
    <x v="3"/>
    <x v="0"/>
    <x v="0"/>
    <x v="0"/>
    <m/>
    <m/>
    <x v="3"/>
    <x v="0"/>
    <s v="MONITORAMENTO E CONSOLIDAÇÃO DE INFORMAÇÕES SOBRE A LAI NO EXECUTIVO MUNICIPAL (ART. 41-III DA LEI 12.527/2011)"/>
    <s v="ATENDIMENTO A ÓRGÃOS DE CONTROLE (CÂMARA, TCE, MPSC, TCU, CGU, MPF ETC.)    RELATÓRIOS DE GESTÃO FISCAL E/OU RESUMIDO DE EXECUÇÃO ORÇAMENTÁRIA    PARECER SOBRE ATOS DE PESSOAL    PARECER EM PROCESSOS DE PRESTAÇÃO DE CONTAS    RECOMENDAÇÕES EMITIDAS PARA M"/>
    <s v="SIM, É FEITO RELATÓRIO BIMESTRAL"/>
    <m/>
    <m/>
    <m/>
    <n v="807436925"/>
  </r>
  <r>
    <s v="gabinete@jupia.sc.gov.br"/>
    <x v="170"/>
    <s v="CLEUSIMAR CÉSAR FANTE"/>
    <n v="61336173904"/>
    <s v="gabinete@jupia.sc.gov.br"/>
    <m/>
    <n v="4933410000"/>
    <x v="0"/>
    <x v="0"/>
    <s v="Portaria 048/2006"/>
    <m/>
    <m/>
    <s v="ESPECIALIZAÇÃO OU PÓS-GRADUAÇÃO"/>
    <x v="29"/>
    <x v="2"/>
    <m/>
    <x v="0"/>
    <x v="1"/>
    <s v="Decreto"/>
    <s v="588/2004"/>
    <m/>
    <x v="2"/>
    <x v="0"/>
    <x v="0"/>
    <x v="0"/>
    <m/>
    <x v="0"/>
    <x v="0"/>
    <x v="3"/>
    <x v="0"/>
    <x v="0"/>
    <x v="1"/>
    <s v="nao se aplica"/>
    <x v="0"/>
    <s v="SIM, ANUALMENTE"/>
    <s v="ÁREA DE PATRIMÔNIO"/>
    <m/>
    <m/>
    <m/>
    <m/>
    <m/>
    <m/>
    <m/>
    <s v="NENHUMA ATÉ O MOMENTO"/>
    <x v="0"/>
    <x v="4"/>
    <x v="2"/>
    <x v="0"/>
    <x v="3"/>
    <x v="0"/>
    <x v="0"/>
    <m/>
    <m/>
    <x v="0"/>
    <x v="0"/>
    <s v="MONITORAMENTO E CONSOLIDAÇÃO DE INFORMAÇÕES SOBRE A LAI NO EXECUTIVO MUNICIPAL (ART. 41-III DA LEI 12.527/2011)    ELABORAÇÃO DA PRESTAÇÃO DE CONTAS ANUAL DO PREFEITO, PARA ENVIO AO CONTROLE EXTERNO"/>
    <s v="PARECER SOBRE ATOS DE PESSOAL    REMESSA DE INFORMAÇÕES VIA SISTEMA e-SFINGE    RELATÓRIOS DE GESTÃO FISCAL E/OU RESUMIDO DE EXECUÇÃO ORÇAMENTÁRIA    ATENDIMENTO A ÓRGÃOS DE CONTROLE (CÂMARA, TCE, MPSC, TCU, CGU, MPF ETC.)"/>
    <s v="SIM, É FEITO RELATÓRIO BIMESTRAL"/>
    <m/>
    <m/>
    <m/>
    <n v="61336173904"/>
  </r>
  <r>
    <s v="gabinete@lebonregis.sc.gov.br"/>
    <x v="171"/>
    <s v="SERGIO INHAIA"/>
    <n v="2318114978"/>
    <s v="controle@lebonregis.sc.gov.br"/>
    <m/>
    <s v="(49) 3247-0188"/>
    <x v="0"/>
    <x v="0"/>
    <s v="632/2006"/>
    <m/>
    <m/>
    <s v="SUPERIOR COMPLETO"/>
    <x v="1"/>
    <x v="1"/>
    <m/>
    <x v="0"/>
    <x v="1"/>
    <s v="Lei"/>
    <s v="041/2003"/>
    <m/>
    <x v="0"/>
    <x v="0"/>
    <x v="1"/>
    <x v="0"/>
    <m/>
    <x v="0"/>
    <x v="0"/>
    <x v="0"/>
    <x v="0"/>
    <x v="0"/>
    <x v="0"/>
    <s v="Decreto"/>
    <x v="0"/>
    <s v="NÃO FORMALIZA PLANEJAMENTO"/>
    <s v="NENHUMA ÁREA PLANEJADA"/>
    <m/>
    <m/>
    <m/>
    <m/>
    <m/>
    <m/>
    <m/>
    <s v="NENHUMA ATÉ O MOMENTO"/>
    <x v="1"/>
    <x v="0"/>
    <x v="2"/>
    <x v="2"/>
    <x v="0"/>
    <x v="0"/>
    <x v="0"/>
    <m/>
    <m/>
    <x v="0"/>
    <x v="0"/>
    <s v="ELABORAÇÃO DA PRESTAÇÃO DE CONTAS ANUAL DO PREFEITO, PARA ENVIO AO CONTROLE EXTERNO    [OUTRAS: ] Informações ao TCE E-Sfinge  e E-Sfinge-Obras, SICONFI, SIOPS, SIGEF e Outras Prestações de Contas.    REVISÃO DE REGISTROS CONTÁBEIS DIÁRIOS"/>
    <s v="ATENDIMENTO A ÓRGÃOS DE CONTROLE (CÂMARA, TCE, MPSC, TCU, CGU, MPF ETC.)    RELATÓRIOS DE GESTÃO FISCAL E/OU RESUMIDO DE EXECUÇÃO ORÇAMENTÁRIA    REMESSA DE INFORMAÇÕES VIA SISTEMA e-SFINGE    PARECER EM PROCESSOS DE PRESTAÇÃO DE CONTAS"/>
    <s v="SIM, É FEITO RELATÓRIO BIMESTRAL"/>
    <m/>
    <m/>
    <m/>
    <n v="2318114978"/>
  </r>
  <r>
    <s v="gabinete@lontras.sc.gov.br"/>
    <x v="172"/>
    <s v="IVONE VARGAS FERRARI"/>
    <n v="73271543968"/>
    <s v="controleinterno@lontras.sc.gov.br"/>
    <m/>
    <s v="47 35239410"/>
    <x v="2"/>
    <x v="0"/>
    <s v="21/2015"/>
    <m/>
    <m/>
    <s v="SUPERIOR COMPLETO"/>
    <x v="1"/>
    <x v="1"/>
    <m/>
    <x v="4"/>
    <x v="1"/>
    <s v="Lei Complementar 07/2003"/>
    <s v="NA"/>
    <m/>
    <x v="2"/>
    <x v="0"/>
    <x v="0"/>
    <x v="0"/>
    <m/>
    <x v="0"/>
    <x v="0"/>
    <x v="0"/>
    <x v="0"/>
    <x v="0"/>
    <x v="0"/>
    <s v="LEI 2028/2013"/>
    <x v="6"/>
    <s v="NÃO FORMALIZA PLANEJAMENTO"/>
    <s v="NENHUMA ÁREA PLANEJADA"/>
    <m/>
    <m/>
    <m/>
    <m/>
    <m/>
    <m/>
    <m/>
    <s v="NENHUMA ATÉ O MOMENTO"/>
    <x v="1"/>
    <x v="0"/>
    <x v="2"/>
    <x v="0"/>
    <x v="1"/>
    <x v="1"/>
    <x v="0"/>
    <m/>
    <m/>
    <x v="0"/>
    <x v="0"/>
    <s v="REVISÃO DE REGISTROS CONTÁBEIS DIÁRIOS    ELABORAÇÃO DA PRESTAÇÃO DE CONTAS ANUAL DO PREFEITO, PARA ENVIO AO CONTROLE EXTERNO"/>
    <s v="RECOMENDAÇÕES EMITIDAS PARA MELHORIAS E/OU FORTALECIMENTO DA GESTÃO    NOTIFICAÇÕES DE FALHAS OU IRREGULARIDADES, PARA CORREÇÃO E/OU PROVIDÊNCIAS    RELATÓRIOS DE GESTÃO FISCAL E/OU RESUMIDO DE EXECUÇÃO ORÇAMENTÁRIA    PARECER SOBRE ATOS DE PESSOAL    REM"/>
    <s v="A UCI NÃO FORMALIZA RELATÓRIO PERIÓDICO DE ATIVIDADES"/>
    <m/>
    <m/>
    <m/>
    <n v="73271543968"/>
  </r>
  <r>
    <s v="gabinete@massaranduba.sc.gov.br"/>
    <x v="173"/>
    <s v="MARCOS ROBERTO GOMES BRUSCATO"/>
    <n v="5614612955"/>
    <s v="controladoria@massaranduba.sc.gov.br"/>
    <m/>
    <s v="(47) 3379-4618"/>
    <x v="1"/>
    <x v="2"/>
    <s v="Portaria 710/2015"/>
    <m/>
    <m/>
    <s v="SUPERIOR INCOMPLETO"/>
    <x v="0"/>
    <x v="1"/>
    <m/>
    <x v="4"/>
    <x v="1"/>
    <s v="Lei Complementar"/>
    <s v="004/2003"/>
    <m/>
    <x v="2"/>
    <x v="0"/>
    <x v="1"/>
    <x v="2"/>
    <m/>
    <x v="0"/>
    <x v="0"/>
    <x v="0"/>
    <x v="0"/>
    <x v="0"/>
    <x v="1"/>
    <s v="NA"/>
    <x v="0"/>
    <s v="SIM, ANUALMENTE"/>
    <s v="ÁREA DE PATRIMÔNIO    NENHUMA ÁREA PLANEJADA"/>
    <m/>
    <m/>
    <m/>
    <m/>
    <m/>
    <m/>
    <m/>
    <s v="NENHUMA ATÉ O MOMENTO    ÁREA DE PATRIMÔNIO"/>
    <x v="1"/>
    <x v="0"/>
    <x v="2"/>
    <x v="1"/>
    <x v="1"/>
    <x v="1"/>
    <x v="4"/>
    <m/>
    <m/>
    <x v="3"/>
    <x v="3"/>
    <s v="ASSESSORIA JURÍDICA    REVISÃO DE REGISTROS CONTÁBEIS DIÁRIOS    [OUTRAS: ] Revisão de controles"/>
    <s v="REMESSA DE INFORMAÇÕES VIA SISTEMA e-SFINGE    RELATÓRIOS DE AUDITORIA    RECOMENDAÇÕES EMITIDAS PARA MELHORIAS E/OU FORTALECIMENTO DA GESTÃO    RELATÓRIOS DE GESTÃO FISCAL E/OU RESUMIDO DE EXECUÇÃO ORÇAMENTÁRIA"/>
    <s v="SIM, É FEITO RELATÓRIO BIMESTRAL"/>
    <m/>
    <m/>
    <m/>
    <n v="5614612955"/>
  </r>
  <r>
    <s v="gabinete@montecastelo.sc.gov.br"/>
    <x v="174"/>
    <s v="JOSE DOMBROVSKI"/>
    <n v="42149061953"/>
    <s v="montecastelo2008@hotmail.com"/>
    <m/>
    <s v="47-36540166 ramal 207"/>
    <x v="1"/>
    <x v="2"/>
    <s v="PORTARIA 291/2014  06/05/2015"/>
    <m/>
    <m/>
    <s v="SUPERIOR COMPLETO"/>
    <x v="30"/>
    <x v="1"/>
    <m/>
    <x v="2"/>
    <x v="1"/>
    <s v="LEI "/>
    <s v="1735 13/10/2003"/>
    <m/>
    <x v="2"/>
    <x v="0"/>
    <x v="1"/>
    <x v="1"/>
    <m/>
    <x v="1"/>
    <x v="2"/>
    <x v="3"/>
    <x v="3"/>
    <x v="3"/>
    <x v="0"/>
    <s v="DECRETO 1583/13 16/09/2013"/>
    <x v="0"/>
    <s v="SIM, BIMESTRALMENTE"/>
    <s v="ÁREA DE PATRIMÔNIO    AVALIAÇÃO DOS CONTROLES INTERNOS ADMINISTRATIVOS    CONVÊNIOS E SUAS PRESTAÇÕES DE CONTAS    ÁREA DE RECURSOS HUMANOS    PROCESSOS LICITATÓRIOS DE COMPRAS E SERVIÇOS    ÁREA FINANCEIRA E DE PRESTAÇÕES DE CONTAS (EXCETO CONVÊNIOS)"/>
    <m/>
    <m/>
    <m/>
    <m/>
    <m/>
    <m/>
    <m/>
    <s v="NENHUMA ATÉ O MOMENTO"/>
    <x v="2"/>
    <x v="5"/>
    <x v="0"/>
    <x v="3"/>
    <x v="1"/>
    <x v="0"/>
    <x v="0"/>
    <m/>
    <m/>
    <x v="0"/>
    <x v="0"/>
    <s v="NENHUMA"/>
    <s v="NOTIFICAÇÕES DE FALHAS OU IRREGULARIDADES, PARA CORREÇÃO E/OU PROVIDÊNCIAS    RELATÓRIOS DE GESTÃO FISCAL E/OU RESUMIDO DE EXECUÇÃO ORÇAMENTÁRIA    PARECER SOBRE ATOS DE PESSOAL    PARECER EM PROCESSOS DE PRESTAÇÃO DE CONTAS"/>
    <s v="SIM, É FEITO RELATÓRIO ANUAL"/>
    <m/>
    <m/>
    <m/>
    <n v="42149061953"/>
  </r>
  <r>
    <s v="gabinete@pmcordi.sc.gov.br"/>
    <x v="175"/>
    <s v="SILVANA MAGIONI FAVERO"/>
    <n v="2836776943"/>
    <s v="controleinterno@pmcordi.sc.gov.br"/>
    <m/>
    <n v="4933589120"/>
    <x v="1"/>
    <x v="0"/>
    <d v="2005-03-01T00:00:00"/>
    <m/>
    <m/>
    <s v="ESPECIALIZAÇÃO OU PÓS-GRADUAÇÃO"/>
    <x v="0"/>
    <x v="10"/>
    <m/>
    <x v="0"/>
    <x v="1"/>
    <s v="Lei"/>
    <s v="027/2003"/>
    <m/>
    <x v="2"/>
    <x v="0"/>
    <x v="1"/>
    <x v="1"/>
    <m/>
    <x v="0"/>
    <x v="0"/>
    <x v="0"/>
    <x v="0"/>
    <x v="3"/>
    <x v="0"/>
    <s v="Lei"/>
    <x v="0"/>
    <s v="SIM, ANUALMENTE"/>
    <s v="ÁREA DE RECURSOS HUMANOS    ÁREAS OU PROGRAMAS FINALÍSTICOS (SAÚDE, EDUCAÇÃO, MERENDA ETC.)    CONVÊNIOS E SUAS PRESTAÇÕES DE CONTAS"/>
    <m/>
    <m/>
    <m/>
    <m/>
    <m/>
    <m/>
    <m/>
    <s v="NENHUMA ATÉ O MOMENTO"/>
    <x v="4"/>
    <x v="4"/>
    <x v="2"/>
    <x v="3"/>
    <x v="3"/>
    <x v="0"/>
    <x v="0"/>
    <m/>
    <m/>
    <x v="0"/>
    <x v="0"/>
    <s v="NENHUMA"/>
    <s v="PARECER SOBRE ATOS DE PESSOAL    REMESSA DE INFORMAÇÕES VIA SISTEMA e-SFINGE    RELATÓRIOS DE AUDITORIA    PARECER EM PROCESSOS DE PRESTAÇÃO DE CONTAS"/>
    <s v="SIM, É FEITO RELATÓRIO ANUAL"/>
    <m/>
    <m/>
    <m/>
    <n v="2836776943"/>
  </r>
  <r>
    <s v="gabinete@pomerode.sc.gov.br"/>
    <x v="176"/>
    <s v="GERMANO SCHROEDER"/>
    <n v="94214700953"/>
    <s v="controle@pomerode.sc.gov.br"/>
    <m/>
    <s v="(47)3387-7266"/>
    <x v="1"/>
    <x v="1"/>
    <s v="Portaria 17176/2013"/>
    <m/>
    <m/>
    <s v="SUPERIOR COMPLETO"/>
    <x v="1"/>
    <x v="1"/>
    <m/>
    <x v="2"/>
    <x v="1"/>
    <s v="Lei"/>
    <s v="93/2003"/>
    <m/>
    <x v="2"/>
    <x v="0"/>
    <x v="0"/>
    <x v="0"/>
    <m/>
    <x v="0"/>
    <x v="0"/>
    <x v="2"/>
    <x v="0"/>
    <x v="0"/>
    <x v="1"/>
    <s v="NA"/>
    <x v="0"/>
    <s v="NÃO FORMALIZA PLANEJAMENTO"/>
    <s v="NENHUMA ÁREA PLANEJADA"/>
    <m/>
    <m/>
    <m/>
    <m/>
    <m/>
    <m/>
    <m/>
    <s v="ENTIDADES PRIVADAS QUE RECEBEM RECURSOS PÚBLICOS"/>
    <x v="1"/>
    <x v="0"/>
    <x v="5"/>
    <x v="4"/>
    <x v="3"/>
    <x v="1"/>
    <x v="0"/>
    <m/>
    <m/>
    <x v="0"/>
    <x v="0"/>
    <s v="MONITORAMENTO E CONSOLIDAÇÃO DE INFORMAÇÕES SOBRE A LAI NO EXECUTIVO MUNICIPAL (ART. 41-III DA LEI 12.527/2011)    ELABORAÇÃO DA PRESTAÇÃO DE CONTAS ANUAL DO PREFEITO, PARA ENVIO AO CONTROLE EXTERNO    REVISÃO DE REGISTROS CONTÁBEIS DIÁRIOS    FISCALIZAÇÃ"/>
    <s v="RELATÓRIOS DE GESTÃO FISCAL E/OU RESUMIDO DE EXECUÇÃO ORÇAMENTÁRIA    REMESSA DE INFORMAÇÕES VIA SISTEMA e-SFINGE    PARECER SOBRE ATOS DE PESSOAL    RECOMENDAÇÕES EMITIDAS PARA MELHORIAS E/OU FORTALECIMENTO DA GESTÃO"/>
    <s v="A UCI NÃO FORMALIZA RELATÓRIO PERIÓDICO DE ATIVIDADES"/>
    <m/>
    <m/>
    <m/>
    <n v="94214700953"/>
  </r>
  <r>
    <s v="gabinete@quilombo.sc.gov.br"/>
    <x v="177"/>
    <s v="ANDRE LUIS BERLANDA"/>
    <n v="2252411961"/>
    <s v="andreberlanda@hotmail.com"/>
    <m/>
    <s v="49 8869-0959"/>
    <x v="1"/>
    <x v="2"/>
    <s v="Portaria 135/2011"/>
    <m/>
    <m/>
    <s v="SUPERIOR INCOMPLETO"/>
    <x v="1"/>
    <x v="1"/>
    <m/>
    <x v="4"/>
    <x v="1"/>
    <s v="Lei 41/2003"/>
    <s v="41/2003 16/12/2003"/>
    <m/>
    <x v="2"/>
    <x v="2"/>
    <x v="1"/>
    <x v="3"/>
    <m/>
    <x v="1"/>
    <x v="0"/>
    <x v="0"/>
    <x v="0"/>
    <x v="0"/>
    <x v="0"/>
    <s v="Lei"/>
    <x v="0"/>
    <s v="NÃO FORMALIZA PLANEJAMENTO"/>
    <s v="ÁREA DE RECURSOS HUMANOS    CONVÊNIOS E SUAS PRESTAÇÕES DE CONTAS    PROCESSOS LICITATÓRIOS DE COMPRAS E SERVIÇOS    ENTIDADES PRIVADAS QUE RECEBEM RECURSOS PÚBLICOS    ÁREA DE PATRIMÔNIO"/>
    <m/>
    <m/>
    <m/>
    <m/>
    <m/>
    <m/>
    <m/>
    <s v="NENHUMA ATÉ O MOMENTO"/>
    <x v="1"/>
    <x v="0"/>
    <x v="0"/>
    <x v="4"/>
    <x v="0"/>
    <x v="0"/>
    <x v="0"/>
    <m/>
    <m/>
    <x v="2"/>
    <x v="11"/>
    <s v="REVISÃO DE REGISTROS CONTÁBEIS DIÁRIOS    RECEBIMENTO DE COMPRAS    ELABORAÇÃO DA PRESTAÇÃO DE CONTAS ANUAL DO PREFEITO, PARA ENVIO AO CONTROLE EXTERNO    MONITORAMENTO E CONSOLIDAÇÃO DE INFORMAÇÕES SOBRE A LAI NO EXECUTIVO MUNICIPAL (ART. 41-III DA LEI 1"/>
    <s v="PARECER SOBRE TOMADAS DE CONTAS ESPECIAIS (TCEs)    PARECER SOBRE ATOS DE PESSOAL    REMESSA DE INFORMAÇÕES VIA SISTEMA e-SFINGE    RELATÓRIOS DE GESTÃO FISCAL E/OU RESUMIDO DE EXECUÇÃO ORÇAMENTÁRIA    PARECER EM PROCESSOS DE PRESTAÇÃO DE CONTAS    NOTIFI"/>
    <s v="SIM, É FEITO RELATÓRIO BIMESTRAL"/>
    <m/>
    <m/>
    <m/>
    <n v="2252411961"/>
  </r>
  <r>
    <s v="gabinete@ranchoqueimado.sc.gov.br"/>
    <x v="178"/>
    <s v="JEMMY BROERING"/>
    <s v="024.053.199-00"/>
    <s v="controleinterno@ranchoqueimado.sc.gov.br"/>
    <m/>
    <s v="(48) 3275-3126"/>
    <x v="1"/>
    <x v="2"/>
    <s v="Portaria 044/2013"/>
    <m/>
    <m/>
    <s v="SUPERIOR COMPLETO"/>
    <x v="31"/>
    <x v="1"/>
    <m/>
    <x v="3"/>
    <x v="1"/>
    <s v="Lei Complementar nº 007/2003"/>
    <s v="007/2003"/>
    <m/>
    <x v="2"/>
    <x v="0"/>
    <x v="0"/>
    <x v="0"/>
    <m/>
    <x v="0"/>
    <x v="0"/>
    <x v="0"/>
    <x v="0"/>
    <x v="0"/>
    <x v="1"/>
    <s v="NA"/>
    <x v="0"/>
    <s v="SIM, SEMESTRALMENTE"/>
    <s v="ÁREA DE RECURSOS HUMANOS    ÁREA FINANCEIRA E DE PRESTAÇÕES DE CONTAS (EXCETO CONVÊNIOS)"/>
    <m/>
    <m/>
    <m/>
    <m/>
    <m/>
    <m/>
    <m/>
    <s v="NENHUMA ATÉ O MOMENTO"/>
    <x v="0"/>
    <x v="5"/>
    <x v="2"/>
    <x v="0"/>
    <x v="3"/>
    <x v="0"/>
    <x v="0"/>
    <m/>
    <m/>
    <x v="0"/>
    <x v="3"/>
    <s v="NENHUMA"/>
    <s v="PARECER EM PROCESSOS DE PRESTAÇÃO DE CONTAS    PARECER SOBRE ATOS DE PESSOAL    NOTIFICAÇÕES DE FALHAS OU IRREGULARIDADES, PARA CORREÇÃO E/OU PROVIDÊNCIAS    REMESSA DE INFORMAÇÕES VIA SISTEMA e-SFINGE"/>
    <s v="SIM, É FEITO RELATÓRIO SEMESTRAL"/>
    <m/>
    <m/>
    <m/>
    <n v="2405319900"/>
  </r>
  <r>
    <s v="gabinete@sangao.sc.gov.br"/>
    <x v="179"/>
    <s v="MORGANA ADRIANA PATRICIO"/>
    <n v="8386567902"/>
    <s v="morganapatricio@hotmail.com"/>
    <m/>
    <n v="4836563535"/>
    <x v="3"/>
    <x v="0"/>
    <s v="1803/2012"/>
    <m/>
    <m/>
    <s v="SUPERIOR INCOMPLETO"/>
    <x v="32"/>
    <x v="1"/>
    <m/>
    <x v="4"/>
    <x v="1"/>
    <s v="015/2009"/>
    <s v="015/2009"/>
    <m/>
    <x v="0"/>
    <x v="0"/>
    <x v="0"/>
    <x v="0"/>
    <m/>
    <x v="0"/>
    <x v="0"/>
    <x v="0"/>
    <x v="0"/>
    <x v="0"/>
    <x v="1"/>
    <s v="NA"/>
    <x v="0"/>
    <s v="NÃO FORMALIZA PLANEJAMENTO"/>
    <s v="NENHUMA ÁREA PLANEJADA"/>
    <m/>
    <m/>
    <m/>
    <m/>
    <m/>
    <m/>
    <m/>
    <s v="NENHUMA ATÉ O MOMENTO"/>
    <x v="1"/>
    <x v="0"/>
    <x v="3"/>
    <x v="0"/>
    <x v="0"/>
    <x v="0"/>
    <x v="0"/>
    <m/>
    <m/>
    <x v="0"/>
    <x v="0"/>
    <s v="NENHUMA"/>
    <s v="PARECER EM PROCESSOS DE PRESTAÇÃO DE CONTAS    REMESSA DE INFORMAÇÕES VIA SISTEMA e-SFINGE    RELATÓRIOS DE GESTÃO FISCAL E/OU RESUMIDO DE EXECUÇÃO ORÇAMENTÁRIA    ATENDIMENTO A ÓRGÃOS DE CONTROLE (CÂMARA, TCE, MPSC, TCU, CGU, MPF ETC.)"/>
    <s v="A UCI NÃO FORMALIZA RELATÓRIO PERIÓDICO DE ATIVIDADES"/>
    <m/>
    <m/>
    <m/>
    <n v="8386567902"/>
  </r>
  <r>
    <s v="gabinete@santacecilia.sc.gov.br"/>
    <x v="180"/>
    <s v="CLEBER GAUDENCIO"/>
    <n v="95170260997"/>
    <s v="ci@santacecilia.sc.gov.br"/>
    <m/>
    <n v="4932442032"/>
    <x v="0"/>
    <x v="0"/>
    <s v="06/2007;506/2007"/>
    <m/>
    <m/>
    <s v="SUPERIOR COMPLETO"/>
    <x v="1"/>
    <x v="5"/>
    <m/>
    <x v="0"/>
    <x v="1"/>
    <s v="Lei"/>
    <s v="1441/2007"/>
    <m/>
    <x v="0"/>
    <x v="0"/>
    <x v="1"/>
    <x v="1"/>
    <m/>
    <x v="0"/>
    <x v="0"/>
    <x v="0"/>
    <x v="0"/>
    <x v="0"/>
    <x v="0"/>
    <s v="1734/2013"/>
    <x v="0"/>
    <s v="NÃO FORMALIZA PLANEJAMENTO"/>
    <s v="NENHUMA ÁREA PLANEJADA"/>
    <m/>
    <m/>
    <m/>
    <m/>
    <m/>
    <m/>
    <m/>
    <s v="NENHUMA ATÉ O MOMENTO"/>
    <x v="1"/>
    <x v="0"/>
    <x v="2"/>
    <x v="3"/>
    <x v="0"/>
    <x v="0"/>
    <x v="0"/>
    <m/>
    <m/>
    <x v="0"/>
    <x v="0"/>
    <s v="NENHUMA"/>
    <s v="RECOMENDAÇÕES EMITIDAS PARA MELHORIAS E/OU FORTALECIMENTO DA GESTÃO    NOTIFICAÇÕES DE FALHAS OU IRREGULARIDADES, PARA CORREÇÃO E/OU PROVIDÊNCIAS    ATENDIMENTO A ÓRGÃOS DE CONTROLE (CÂMARA, TCE, MPSC, TCU, CGU, MPF ETC.)    PARECER EM PROCESSOS DE PRESTA"/>
    <s v="A UCI NÃO FORMALIZA RELATÓRIO PERIÓDICO DE ATIVIDADES"/>
    <m/>
    <m/>
    <m/>
    <n v="95170260997"/>
  </r>
  <r>
    <s v="gabinete@saobernardino.sc.gov.br"/>
    <x v="181"/>
    <s v="ALCINO BELOLI BORGES"/>
    <n v="86725475949"/>
    <s v="cinterno@saobernardino.sc.gov.br"/>
    <m/>
    <s v="49 36540054"/>
    <x v="0"/>
    <x v="2"/>
    <s v="Portaria 12/2014"/>
    <m/>
    <m/>
    <s v="ENSINO MÉDIO"/>
    <x v="7"/>
    <x v="1"/>
    <m/>
    <x v="1"/>
    <x v="1"/>
    <s v="Lei Complementar n. 001/2002 e Decreto de regulamentação n. 204/2004"/>
    <s v="Decreto n. 204/2004 de 03/06/2004"/>
    <m/>
    <x v="0"/>
    <x v="0"/>
    <x v="0"/>
    <x v="0"/>
    <m/>
    <x v="1"/>
    <x v="0"/>
    <x v="0"/>
    <x v="0"/>
    <x v="0"/>
    <x v="0"/>
    <s v="Lei n. 1.004/20013"/>
    <x v="0"/>
    <s v="NÃO FORMALIZA PLANEJAMENTO"/>
    <s v="NENHUMA ÁREA PLANEJADA"/>
    <m/>
    <m/>
    <m/>
    <m/>
    <m/>
    <m/>
    <m/>
    <s v="NENHUMA ATÉ O MOMENTO"/>
    <x v="4"/>
    <x v="1"/>
    <x v="3"/>
    <x v="1"/>
    <x v="0"/>
    <x v="0"/>
    <x v="0"/>
    <m/>
    <m/>
    <x v="0"/>
    <x v="0"/>
    <s v="NENHUMA"/>
    <s v="REMESSA DE INFORMAÇÕES VIA SISTEMA e-SFINGE    RELATÓRIOS DE AUDITORIA    RELATÓRIOS DE GESTÃO FISCAL E/OU RESUMIDO DE EXECUÇÃO ORÇAMENTÁRIA    PARECER SOBRE ATOS DE PESSOAL"/>
    <s v="SIM, É FEITO RELATÓRIO BIMESTRAL"/>
    <m/>
    <m/>
    <m/>
    <n v="86725475949"/>
  </r>
  <r>
    <s v="gabinete@saodomingos.sc.gov.br"/>
    <x v="182"/>
    <s v="ELIENIR TERESINHA AGNOLETTO"/>
    <n v="54453100000"/>
    <s v="controleinterno@saodomingos.sc.gov.br"/>
    <m/>
    <s v="(49)34430281"/>
    <x v="1"/>
    <x v="2"/>
    <s v="Portaria 1870/2015"/>
    <m/>
    <m/>
    <s v="SUPERIOR COMPLETO"/>
    <x v="1"/>
    <x v="1"/>
    <m/>
    <x v="4"/>
    <x v="1"/>
    <s v="Lei Complementar nº 007/2003"/>
    <s v="007/2003, de 22/12/2003"/>
    <m/>
    <x v="2"/>
    <x v="0"/>
    <x v="0"/>
    <x v="0"/>
    <m/>
    <x v="0"/>
    <x v="0"/>
    <x v="0"/>
    <x v="3"/>
    <x v="3"/>
    <x v="1"/>
    <s v="NA"/>
    <x v="0"/>
    <s v="NÃO FORMALIZA PLANEJAMENTO"/>
    <s v="NENHUMA ÁREA PLANEJADA"/>
    <m/>
    <m/>
    <m/>
    <m/>
    <m/>
    <m/>
    <m/>
    <s v="NENHUMA ATÉ O MOMENTO"/>
    <x v="1"/>
    <x v="0"/>
    <x v="2"/>
    <x v="3"/>
    <x v="2"/>
    <x v="0"/>
    <x v="0"/>
    <m/>
    <m/>
    <x v="0"/>
    <x v="0"/>
    <s v="REVISÃO DE REGISTROS CONTÁBEIS DIÁRIOS"/>
    <s v="RELATÓRIOS DE GESTÃO FISCAL E/OU RESUMIDO DE EXECUÇÃO ORÇAMENTÁRIA    PARECER SOBRE ATOS DE PESSOAL    REMESSA DE INFORMAÇÕES VIA SISTEMA e-SFINGE    NOTIFICAÇÕES DE FALHAS OU IRREGULARIDADES, PARA CORREÇÃO E/OU PROVIDÊNCIAS"/>
    <s v="A UCI NÃO FORMALIZA RELATÓRIO PERIÓDICO DE ATIVIDADES"/>
    <m/>
    <m/>
    <m/>
    <n v="54453100000"/>
  </r>
  <r>
    <s v="gabinete@trezedemaio.sc.gov.br"/>
    <x v="183"/>
    <s v="KELCIA FRAGNANI RECHIA LIMA"/>
    <n v="56474016949"/>
    <s v="controleinterno@trezedemaio.sc.gov.br"/>
    <m/>
    <s v="(48) 3625-2100"/>
    <x v="0"/>
    <x v="0"/>
    <s v="Portaria 227/2009 "/>
    <m/>
    <m/>
    <s v="ENSINO MÉDIO"/>
    <x v="7"/>
    <x v="1"/>
    <m/>
    <x v="0"/>
    <x v="1"/>
    <s v="Lei"/>
    <s v="Lei 0772/2008 de 10/12/2008"/>
    <m/>
    <x v="2"/>
    <x v="0"/>
    <x v="1"/>
    <x v="1"/>
    <m/>
    <x v="0"/>
    <x v="0"/>
    <x v="0"/>
    <x v="0"/>
    <x v="0"/>
    <x v="1"/>
    <s v="NA"/>
    <x v="0"/>
    <s v="SIM, BIMESTRALMENTE"/>
    <s v="ÁREA DE RECURSOS HUMANOS"/>
    <m/>
    <m/>
    <m/>
    <m/>
    <m/>
    <m/>
    <m/>
    <s v="NENHUMA ATÉ O MOMENTO"/>
    <x v="22"/>
    <x v="19"/>
    <x v="2"/>
    <x v="0"/>
    <x v="1"/>
    <x v="0"/>
    <x v="0"/>
    <m/>
    <m/>
    <x v="1"/>
    <x v="4"/>
    <s v="[OUTRAS: ] Tesouraria"/>
    <s v="RELATÓRIOS DE GESTÃO FISCAL E/OU RESUMIDO DE EXECUÇÃO ORÇAMENTÁRIA    PARECER SOBRE ATOS DE PESSOAL    PARECER EM PROCESSOS DE PRESTAÇÃO DE CONTAS    REMESSA DE INFORMAÇÕES VIA SISTEMA e-SFINGE    [OUTROS:] Relatorios"/>
    <s v="A UCI NÃO FORMALIZA RELATÓRIO PERIÓDICO DE ATIVIDADES"/>
    <m/>
    <m/>
    <m/>
    <n v="56474016949"/>
  </r>
  <r>
    <s v="gabinete@trezetilias.sc.gov.br"/>
    <x v="184"/>
    <s v="SANDRO EDUARDO HARTMANN"/>
    <n v="86874071904"/>
    <s v="TRIBUTARIO@TREZETILIAS.SC.GOV.BR"/>
    <m/>
    <n v="4935370176"/>
    <x v="1"/>
    <x v="2"/>
    <s v="Portaria nº 071/12"/>
    <m/>
    <m/>
    <s v="ESPECIALIZAÇÃO OU PÓS-GRADUAÇÃO"/>
    <x v="33"/>
    <x v="2"/>
    <m/>
    <x v="0"/>
    <x v="1"/>
    <s v="LEI 1470/2002"/>
    <s v="1470/2002"/>
    <m/>
    <x v="2"/>
    <x v="0"/>
    <x v="1"/>
    <x v="1"/>
    <m/>
    <x v="0"/>
    <x v="0"/>
    <x v="0"/>
    <x v="0"/>
    <x v="0"/>
    <x v="1"/>
    <s v="NA"/>
    <x v="0"/>
    <s v="NÃO FORMALIZA PLANEJAMENTO"/>
    <s v="NENHUMA ÁREA PLANEJADA"/>
    <m/>
    <m/>
    <m/>
    <m/>
    <m/>
    <m/>
    <m/>
    <s v="NENHUMA ATÉ O MOMENTO"/>
    <x v="1"/>
    <x v="0"/>
    <x v="2"/>
    <x v="1"/>
    <x v="1"/>
    <x v="0"/>
    <x v="0"/>
    <m/>
    <m/>
    <x v="0"/>
    <x v="0"/>
    <s v="ELABORAÇÃO DA PRESTAÇÃO DE CONTAS ANUAL DO PREFEITO, PARA ENVIO AO CONTROLE EXTERNO"/>
    <s v="REMESSA DE INFORMAÇÕES VIA SISTEMA e-SFINGE    ATENDIMENTO A ÓRGÃOS DE CONTROLE (CÂMARA, TCE, MPSC, TCU, CGU, MPF ETC.)    RELATÓRIOS DE GESTÃO FISCAL E/OU RESUMIDO DE EXECUÇÃO ORÇAMENTÁRIA"/>
    <s v="A UCI NÃO FORMALIZA RELATÓRIO PERIÓDICO DE ATIVIDADES"/>
    <m/>
    <m/>
    <m/>
    <n v="86874071904"/>
  </r>
  <r>
    <s v="gabinete@turvo.sc.gov.br"/>
    <x v="185"/>
    <s v="NESTOR RECO"/>
    <n v="47766980991"/>
    <s v="gabinete@turvo.sc.gov.br"/>
    <m/>
    <s v="(48) 3525-8128"/>
    <x v="0"/>
    <x v="2"/>
    <s v="Portaria 100/99 de 30/04/99"/>
    <m/>
    <m/>
    <s v="SUPERIOR COMPLETO"/>
    <x v="0"/>
    <x v="1"/>
    <m/>
    <x v="0"/>
    <x v="1"/>
    <s v="Portaria"/>
    <s v="Portaria nº 141/2013 de 22/04/2013."/>
    <m/>
    <x v="0"/>
    <x v="0"/>
    <x v="0"/>
    <x v="0"/>
    <m/>
    <x v="0"/>
    <x v="2"/>
    <x v="0"/>
    <x v="3"/>
    <x v="3"/>
    <x v="0"/>
    <s v="Decreto"/>
    <x v="0"/>
    <s v="SIM, ANUALMENTE"/>
    <s v="ÁREA DE RECURSOS HUMANOS    NENHUMA ÁREA PLANEJADA"/>
    <m/>
    <m/>
    <m/>
    <m/>
    <m/>
    <m/>
    <m/>
    <s v="ÁREA DE PATRIMÔNIO"/>
    <x v="0"/>
    <x v="4"/>
    <x v="0"/>
    <x v="0"/>
    <x v="1"/>
    <x v="0"/>
    <x v="0"/>
    <m/>
    <m/>
    <x v="0"/>
    <x v="0"/>
    <s v="ELABORAÇÃO DA PRESTAÇÃO DE CONTAS ANUAL DO PREFEITO, PARA ENVIO AO CONTROLE EXTERNO"/>
    <s v="RELATÓRIOS DE AUDITORIA    NOTIFICAÇÕES DE FALHAS OU IRREGULARIDADES, PARA CORREÇÃO E/OU PROVIDÊNCIAS    REMESSA DE INFORMAÇÕES VIA SISTEMA e-SFINGE    RELATÓRIOS DE GESTÃO FISCAL E/OU RESUMIDO DE EXECUÇÃO ORÇAMENTÁRIA"/>
    <s v="SIM, É FEITO RELATÓRIO BIMESTRAL"/>
    <m/>
    <m/>
    <m/>
    <n v="47766980991"/>
  </r>
  <r>
    <s v="gabinete@urussanga.sc.gov.br"/>
    <x v="186"/>
    <s v="CESAR ROBERTO MICHELS"/>
    <n v="52025039972"/>
    <s v="crmichels@urussanga.sc.gov.br"/>
    <m/>
    <s v="48-34651188"/>
    <x v="0"/>
    <x v="0"/>
    <s v="Decreto nº 047 de -1/03/2006"/>
    <m/>
    <m/>
    <s v="ESPECIALIZAÇÃO OU PÓS-GRADUAÇÃO"/>
    <x v="1"/>
    <x v="51"/>
    <m/>
    <x v="0"/>
    <x v="1"/>
    <s v="Lei nº 1.857 de 29/11/2001"/>
    <s v="na"/>
    <m/>
    <x v="2"/>
    <x v="0"/>
    <x v="1"/>
    <x v="1"/>
    <m/>
    <x v="0"/>
    <x v="2"/>
    <x v="0"/>
    <x v="0"/>
    <x v="3"/>
    <x v="0"/>
    <s v="Lei nº 2602 de 04/07/2013"/>
    <x v="0"/>
    <s v="NÃO FORMALIZA PLANEJAMENTO"/>
    <s v="ÁREAS OU PROGRAMAS FINALÍSTICOS (SAÚDE, EDUCAÇÃO, MERENDA ETC.)    ÁREA DE RECURSOS HUMANOS    ÁREA DE PATRIMÔNIO"/>
    <m/>
    <m/>
    <m/>
    <m/>
    <m/>
    <m/>
    <m/>
    <s v="ÁREA DE RECURSOS HUMANOS    ÁREAS OU PROGRAMAS FINALÍSTICOS (SAÚDE, EDUCAÇÃO, MERENDA ETC.)    ÁREA DE PATRIMÔNIO"/>
    <x v="10"/>
    <x v="5"/>
    <x v="2"/>
    <x v="3"/>
    <x v="2"/>
    <x v="4"/>
    <x v="1"/>
    <m/>
    <m/>
    <x v="0"/>
    <x v="0"/>
    <s v="TREINAMENTO DE AGENTES PÚBLICOS SOBRE TRANSPARÊNCIA (ART. 41-II DA LEI 12.527/2011)    ELABORAÇÃO DA PRESTAÇÃO DE CONTAS ANUAL DO PREFEITO, PARA ENVIO AO CONTROLE EXTERNO    MONITORAMENTO E CONSOLIDAÇÃO DE INFORMAÇÕES SOBRE A LAI NO EXECUTIVO MUNICIPAL (A"/>
    <s v="NOTIFICAÇÕES DE FALHAS OU IRREGULARIDADES, PARA CORREÇÃO E/OU PROVIDÊNCIAS    PARECER SOBRE ATOS DE PESSOAL    REMESSA DE INFORMAÇÕES VIA SISTEMA e-SFINGE    RECOMENDAÇÕES EMITIDAS PARA MELHORIAS E/OU FORTALECIMENTO DA GESTÃO"/>
    <s v="SIM, É FEITO RELATÓRIO BIMESTRAL"/>
    <m/>
    <m/>
    <m/>
    <n v="52025039972"/>
  </r>
  <r>
    <s v="gabinete@witmarsum.sc.gov.br"/>
    <x v="187"/>
    <s v="AMÁBILE AP. DE PARIS"/>
    <n v="75102293915"/>
    <s v="controleinterno@witmarsum.sc.gov.br"/>
    <m/>
    <s v="(47) 3358-1308"/>
    <x v="1"/>
    <x v="1"/>
    <s v="Portaria 113/2013"/>
    <m/>
    <m/>
    <s v="SUPERIOR COMPLETO"/>
    <x v="1"/>
    <x v="1"/>
    <m/>
    <x v="0"/>
    <x v="1"/>
    <s v="Leis Complementares Municipais"/>
    <s v="Leis 19/02; 23/04 e 29/06"/>
    <m/>
    <x v="8"/>
    <x v="0"/>
    <x v="0"/>
    <x v="0"/>
    <m/>
    <x v="0"/>
    <x v="0"/>
    <x v="0"/>
    <x v="0"/>
    <x v="0"/>
    <x v="0"/>
    <s v="Lei Municipal 1423, de 02/07/2013"/>
    <x v="0"/>
    <s v="NÃO FORMALIZA PLANEJAMENTO"/>
    <s v="NENHUMA ÁREA PLANEJADA"/>
    <m/>
    <m/>
    <m/>
    <m/>
    <m/>
    <m/>
    <m/>
    <s v="NENHUMA ATÉ O MOMENTO"/>
    <x v="1"/>
    <x v="0"/>
    <x v="2"/>
    <x v="1"/>
    <x v="0"/>
    <x v="0"/>
    <x v="0"/>
    <m/>
    <m/>
    <x v="0"/>
    <x v="0"/>
    <s v="NENHUMA"/>
    <s v="PARECER EM PROCESSOS DE PRESTAÇÃO DE CONTAS    RECOMENDAÇÕES EMITIDAS PARA MELHORIAS E/OU FORTALECIMENTO DA GESTÃO"/>
    <s v="A UCI NÃO FORMALIZA RELATÓRIO PERIÓDICO DE ATIVIDADES"/>
    <m/>
    <m/>
    <m/>
    <n v="75102293915"/>
  </r>
  <r>
    <s v="gabinetead@aguadoce.sc.gov.br"/>
    <x v="188"/>
    <s v="CARMEN LUCIA PICCOLI NICHETTI"/>
    <n v="76769739968"/>
    <s v="controleinternopmad@aguadoce.sc.gov.br"/>
    <m/>
    <s v="49 35240000/35240132"/>
    <x v="0"/>
    <x v="2"/>
    <s v="Portaria 059/2013 21/01/2013"/>
    <m/>
    <m/>
    <s v="ESPECIALIZAÇÃO OU PÓS-GRADUAÇÃO"/>
    <x v="0"/>
    <x v="2"/>
    <m/>
    <x v="0"/>
    <x v="1"/>
    <s v="LC 030/2003 - 24/06/2003"/>
    <s v="LC 030/2003 - 24/06/2003"/>
    <m/>
    <x v="2"/>
    <x v="0"/>
    <x v="0"/>
    <x v="0"/>
    <m/>
    <x v="0"/>
    <x v="0"/>
    <x v="0"/>
    <x v="0"/>
    <x v="0"/>
    <x v="0"/>
    <s v="Decreto 065/2012 - 11/06/2012"/>
    <x v="0"/>
    <s v="SIM, ANUALMENTE"/>
    <s v="[Outras:] Almoxarifado realizada, e  planejada para Departamento de Tributação"/>
    <m/>
    <m/>
    <m/>
    <m/>
    <m/>
    <m/>
    <m/>
    <s v="NENHUMA ATÉ O MOMENTO"/>
    <x v="0"/>
    <x v="4"/>
    <x v="0"/>
    <x v="3"/>
    <x v="2"/>
    <x v="0"/>
    <x v="0"/>
    <m/>
    <m/>
    <x v="0"/>
    <x v="0"/>
    <s v="[OUTRAS: ] TRANSMISSÃO  E-SFINGE OBRAS    MONITORAMENTO E CONSOLIDAÇÃO DE INFORMAÇÕES SOBRE A LAI NO EXECUTIVO MUNICIPAL (ART. 41-III DA LEI 12.527/2011)"/>
    <s v="PARECER EM PROCESSOS DE PRESTAÇÃO DE CONTAS    RELATÓRIOS DE AUDITORIA    RECOMENDAÇÕES EMITIDAS PARA MELHORIAS E/OU FORTALECIMENTO DA GESTÃO    REMESSA DE INFORMAÇÕES VIA SISTEMA e-SFINGE"/>
    <s v="SIM, É FEITO RELATÓRIO BIMESTRAL"/>
    <m/>
    <m/>
    <m/>
    <n v="76769739968"/>
  </r>
  <r>
    <s v="gabinetedoprefeito@joinville.sc.gov.br"/>
    <x v="189"/>
    <s v="PABLO MENDES NUNES DE MORAES"/>
    <n v="4935688912"/>
    <s v="pablo.moraes@joinville.sc.gov.br"/>
    <m/>
    <s v="(47)3431-3477"/>
    <x v="4"/>
    <x v="1"/>
    <s v="Decreto 23.037/2014."/>
    <m/>
    <m/>
    <s v="ESPECIALIZAÇÃO OU PÓS-GRADUAÇÃO"/>
    <x v="5"/>
    <x v="48"/>
    <m/>
    <x v="3"/>
    <x v="1"/>
    <s v="Lei Ordinária."/>
    <s v="5045/04"/>
    <m/>
    <x v="9"/>
    <x v="6"/>
    <x v="0"/>
    <x v="0"/>
    <m/>
    <x v="2"/>
    <x v="2"/>
    <x v="3"/>
    <x v="3"/>
    <x v="3"/>
    <x v="1"/>
    <s v="NA"/>
    <x v="3"/>
    <s v="SIM, ANUALMENTE"/>
    <s v="EXECUÇÃO E FISCALIZAÇÃO DE CONTRATOS PÚBLICOS    CONVÊNIOS E SUAS PRESTAÇÕES DE CONTAS    ÁREAS OU PROGRAMAS FINALÍSTICOS (SAÚDE, EDUCAÇÃO, MERENDA ETC.)    ÁREA DE RECURSOS HUMANOS    ENTIDADES PRIVADAS QUE RECEBEM RECURSOS PÚBLICOS    ÁREA FINANCEIRA E "/>
    <m/>
    <m/>
    <m/>
    <m/>
    <m/>
    <m/>
    <m/>
    <s v="PROCESSOS LICITATÓRIOS DE COMPRAS E SERVIÇOS    EXECUÇÃO E FISCALIZAÇÃO DE CONTRATOS PÚBLICOS    ENTIDADES PRIVADAS QUE RECEBEM RECURSOS PÚBLICOS"/>
    <x v="22"/>
    <x v="23"/>
    <x v="4"/>
    <x v="1"/>
    <x v="0"/>
    <x v="4"/>
    <x v="1"/>
    <m/>
    <m/>
    <x v="6"/>
    <x v="12"/>
    <s v="[OUTRAS: ] Acompanhamento das auditorias, acompanhamento das prestações de contas de recursos, adiantamentos, apoio às Unidades Gestoras em decisões de Gestão para os corretos procedimentos e em conformidade com a legalidade, etc.    FISCALIZAÇÃO DE CONTR"/>
    <s v="RELATÓRIOS DE AUDITORIA    PARECER EM PROCESSOS DE PRESTAÇÃO DE CONTAS    REMESSA DE INFORMAÇÕES VIA SISTEMA e-SFINGE    RELATÓRIOS DE GESTÃO FISCAL E/OU RESUMIDO DE EXECUÇÃO ORÇAMENTÁRIA"/>
    <s v="SIM, É FEITO RELATÓRIO BIMESTRAL"/>
    <m/>
    <m/>
    <m/>
    <n v="4935688912"/>
  </r>
  <r>
    <s v="gapre@lages.sc.gov.br"/>
    <x v="190"/>
    <s v="TATIANA ZANGHELINI RIBEIRO"/>
    <n v="89277627972"/>
    <s v="tatizanghelini@yahoo.com.br"/>
    <m/>
    <s v="(49) 3224-1089"/>
    <x v="2"/>
    <x v="1"/>
    <s v="Decreto n.14.681"/>
    <m/>
    <m/>
    <s v="ESPECIALIZAÇÃO OU PÓS-GRADUAÇÃO"/>
    <x v="5"/>
    <x v="52"/>
    <m/>
    <x v="2"/>
    <x v="1"/>
    <s v="Lei"/>
    <s v="Lei Complementar n. 429, 27 de novembro de 2013"/>
    <m/>
    <x v="2"/>
    <x v="6"/>
    <x v="0"/>
    <x v="0"/>
    <m/>
    <x v="5"/>
    <x v="3"/>
    <x v="1"/>
    <x v="3"/>
    <x v="1"/>
    <x v="0"/>
    <s v="Decreto n. 15.063, de 05 de agosto de 2015"/>
    <x v="0"/>
    <s v="SIM, ANUALMENTE"/>
    <s v="ÁREA DE RECURSOS HUMANOS    AVALIAÇÃO DOS CONTROLES INTERNOS ADMINISTRATIVOS    ÁREAS OU PROGRAMAS FINALÍSTICOS (SAÚDE, EDUCAÇÃO, MERENDA ETC.)    OBRAS PÚBLICAS"/>
    <m/>
    <m/>
    <m/>
    <m/>
    <m/>
    <m/>
    <m/>
    <s v="NENHUMA ATÉ O MOMENTO"/>
    <x v="0"/>
    <x v="0"/>
    <x v="4"/>
    <x v="2"/>
    <x v="0"/>
    <x v="10"/>
    <x v="9"/>
    <m/>
    <m/>
    <x v="0"/>
    <x v="0"/>
    <s v="MONITORAMENTO E CONSOLIDAÇÃO DE INFORMAÇÕES SOBRE A LAI NO EXECUTIVO MUNICIPAL (ART. 41-III DA LEI 12.527/2011)    REVISÃO DE REGISTROS CONTÁBEIS DIÁRIOS    ASSESSORIA JURÍDICA"/>
    <s v="PARECER SOBRE ATOS DE PESSOAL    RELATÓRIOS DE AUDITORIA    NOTIFICAÇÕES DE FALHAS OU IRREGULARIDADES, PARA CORREÇÃO E/OU PROVIDÊNCIAS    REMESSA DE INFORMAÇÕES VIA SISTEMA e-SFINGE"/>
    <s v="SIM, É FEITO RELATÓRIO BIMESTRAL"/>
    <m/>
    <m/>
    <m/>
    <n v="89277627972"/>
  </r>
  <r>
    <s v="gerson@ibirama.sc.gov.br"/>
    <x v="191"/>
    <s v="GERSON MACHOTA"/>
    <n v="65773845920"/>
    <s v="machota@ibirama.sc.gov.br"/>
    <m/>
    <s v="(47)33578552"/>
    <x v="0"/>
    <x v="2"/>
    <s v="portaria 16/2013"/>
    <m/>
    <m/>
    <s v="SUPERIOR INCOMPLETO"/>
    <x v="7"/>
    <x v="1"/>
    <m/>
    <x v="0"/>
    <x v="1"/>
    <s v="Lei"/>
    <s v="36/2003"/>
    <m/>
    <x v="2"/>
    <x v="0"/>
    <x v="0"/>
    <x v="0"/>
    <m/>
    <x v="1"/>
    <x v="2"/>
    <x v="0"/>
    <x v="0"/>
    <x v="0"/>
    <x v="0"/>
    <s v="Lei nr 2952"/>
    <x v="0"/>
    <s v="SIM, ANUALMENTE"/>
    <s v="ÁREAS OU PROGRAMAS FINALÍSTICOS (SAÚDE, EDUCAÇÃO, MERENDA ETC.)    PROCESSOS LICITATÓRIOS DE COMPRAS E SERVIÇOS    ÁREA DE RECURSOS HUMANOS    ENTIDADES PRIVADAS QUE RECEBEM RECURSOS PÚBLICOS    ÁREA FINANCEIRA E DE PRESTAÇÕES DE CONTAS (EXCETO CONVÊNIOS)"/>
    <m/>
    <m/>
    <m/>
    <m/>
    <m/>
    <m/>
    <m/>
    <s v="ÁREAS OU PROGRAMAS FINALÍSTICOS (SAÚDE, EDUCAÇÃO, MERENDA ETC.)    OBRAS PÚBLICAS"/>
    <x v="4"/>
    <x v="5"/>
    <x v="0"/>
    <x v="0"/>
    <x v="0"/>
    <x v="0"/>
    <x v="0"/>
    <m/>
    <m/>
    <x v="0"/>
    <x v="0"/>
    <s v="REVISÃO DE REGISTROS CONTÁBEIS DIÁRIOS    MONITORAMENTO E CONSOLIDAÇÃO DE INFORMAÇÕES SOBRE A LAI NO EXECUTIVO MUNICIPAL (ART. 41-III DA LEI 12.527/2011)"/>
    <s v="REMESSA DE INFORMAÇÕES VIA SISTEMA e-SFINGE    PARECER SOBRE ATOS DE PESSOAL    PARECER EM PROCESSOS DE PRESTAÇÃO DE CONTAS    ATENDIMENTO A ÓRGÃOS DE CONTROLE (CÂMARA, TCE, MPSC, TCU, CGU, MPF ETC.)"/>
    <s v="A UCI NÃO FORMALIZA RELATÓRIO PERIÓDICO DE ATIVIDADES"/>
    <m/>
    <m/>
    <m/>
    <n v="65773845920"/>
  </r>
  <r>
    <s v="gestaopublica@galvao.sc.gov.br"/>
    <x v="192"/>
    <s v="EDNILSON ERASMO DE BITENCOURT"/>
    <n v="72559233991"/>
    <s v="controleinterno@galvao.sc.gov.br"/>
    <m/>
    <s v="49 33421111"/>
    <x v="1"/>
    <x v="0"/>
    <s v="01/03/2006; Decreto 060/2006"/>
    <m/>
    <m/>
    <s v="SUPERIOR COMPLETO"/>
    <x v="1"/>
    <x v="1"/>
    <m/>
    <x v="0"/>
    <x v="1"/>
    <s v="Lei 417/2003 de 26/08/2003"/>
    <s v="417/2003 de 26/08/2015"/>
    <m/>
    <x v="2"/>
    <x v="0"/>
    <x v="0"/>
    <x v="1"/>
    <m/>
    <x v="1"/>
    <x v="0"/>
    <x v="0"/>
    <x v="3"/>
    <x v="0"/>
    <x v="0"/>
    <s v=" Lei 747/2013;Decreto 141/2013"/>
    <x v="0"/>
    <s v="SIM, ANUALMENTE"/>
    <s v="ÁREAS OU PROGRAMAS FINALÍSTICOS (SAÚDE, EDUCAÇÃO, MERENDA ETC.)    PROCESSOS LICITATÓRIOS DE COMPRAS E SERVIÇOS"/>
    <m/>
    <m/>
    <m/>
    <m/>
    <m/>
    <m/>
    <m/>
    <s v="EXECUÇÃO E FISCALIZAÇÃO DE CONTRATOS PÚBLICOS"/>
    <x v="4"/>
    <x v="5"/>
    <x v="3"/>
    <x v="1"/>
    <x v="3"/>
    <x v="0"/>
    <x v="0"/>
    <m/>
    <m/>
    <x v="0"/>
    <x v="0"/>
    <s v="FISCALIZAÇÃO DE CONTRATOS    MONITORAMENTO E CONSOLIDAÇÃO DE INFORMAÇÕES SOBRE A LAI NO EXECUTIVO MUNICIPAL (ART. 41-III DA LEI 12.527/2011)"/>
    <s v="NOTIFICAÇÕES DE FALHAS OU IRREGULARIDADES, PARA CORREÇÃO E/OU PROVIDÊNCIAS    RELATÓRIOS DE AUDITORIA    RELATÓRIOS DE GESTÃO FISCAL E/OU RESUMIDO DE EXECUÇÃO ORÇAMENTÁRIA    PARECER EM PROCESSOS DE PRESTAÇÃO DE CONTAS    RECOMENDAÇÕES EMITIDAS PARA MELHO"/>
    <s v="SIM, É FEITO RELATÓRIO BIMESTRAL"/>
    <m/>
    <m/>
    <m/>
    <n v="72559233991"/>
  </r>
  <r>
    <s v="gilsonspadini@gmail.com"/>
    <x v="193"/>
    <s v="GILSON LEONARDO SPADINI"/>
    <n v="51182246915"/>
    <s v="gilsonspadini@gmail.com"/>
    <m/>
    <s v="(49)3555-1300"/>
    <x v="1"/>
    <x v="2"/>
    <s v="Portaria 143/2013"/>
    <m/>
    <m/>
    <s v="SUPERIOR INCOMPLETO"/>
    <x v="34"/>
    <x v="1"/>
    <m/>
    <x v="0"/>
    <x v="1"/>
    <s v="LEI"/>
    <s v="16/2004"/>
    <m/>
    <x v="1"/>
    <x v="0"/>
    <x v="0"/>
    <x v="2"/>
    <m/>
    <x v="0"/>
    <x v="0"/>
    <x v="0"/>
    <x v="2"/>
    <x v="0"/>
    <x v="0"/>
    <s v="Decreto"/>
    <x v="0"/>
    <s v="NÃO FORMALIZA PLANEJAMENTO"/>
    <s v="NENHUMA ÁREA PLANEJADA"/>
    <m/>
    <m/>
    <m/>
    <m/>
    <m/>
    <m/>
    <m/>
    <s v="ÁREA DE RECURSOS HUMANOS    ÁREA DE PATRIMÔNIO    [OUTRAS: ] Setor de Frotas, Câmara Municipal, Setor Tributário, Almoxarifado.    ÁREAS OU PROGRAMAS FINALÍSTICOS (SAÚDE, EDUCAÇÃO, MERENDA ETC.)"/>
    <x v="13"/>
    <x v="3"/>
    <x v="2"/>
    <x v="3"/>
    <x v="0"/>
    <x v="0"/>
    <x v="4"/>
    <m/>
    <m/>
    <x v="0"/>
    <x v="3"/>
    <s v="REVISÃO DE REGISTROS CONTÁBEIS DIÁRIOS    [OUTRAS: ] Responsável pelo Sistema de Patrimônio    MONITORAMENTO E CONSOLIDAÇÃO DE INFORMAÇÕES SOBRE A LAI NO EXECUTIVO MUNICIPAL (ART. 41-III DA LEI 12.527/2011)    ELABORAÇÃO DE INVENTÁRIOS"/>
    <s v="PARECER SOBRE ATOS DE PESSOAL    PARECER EM PROCESSOS DE PRESTAÇÃO DE CONTAS    RECOMENDAÇÕES EMITIDAS PARA MELHORIAS E/OU FORTALECIMENTO DA GESTÃO    REMESSA DE INFORMAÇÕES VIA SISTEMA e-SFINGE"/>
    <s v="[OUTRAS ] Emitimos relatório Mensal com as Atividades da UCI."/>
    <m/>
    <m/>
    <m/>
    <n v="51182246915"/>
  </r>
  <r>
    <s v="gmc@belmonte.sc.gov.br"/>
    <x v="194"/>
    <s v="DIVANA FACIN SLAVIERO"/>
    <n v="2419247906"/>
    <s v="gmc@belmonte.sc.gov.br"/>
    <m/>
    <s v="(49) 3625-0066"/>
    <x v="0"/>
    <x v="1"/>
    <s v="077/2013"/>
    <m/>
    <m/>
    <s v="SUPERIOR COMPLETO"/>
    <x v="0"/>
    <x v="1"/>
    <m/>
    <x v="3"/>
    <x v="1"/>
    <s v="Lei"/>
    <s v="Lei 03/2008 e 04/2008"/>
    <m/>
    <x v="2"/>
    <x v="0"/>
    <x v="0"/>
    <x v="0"/>
    <m/>
    <x v="0"/>
    <x v="0"/>
    <x v="0"/>
    <x v="0"/>
    <x v="0"/>
    <x v="1"/>
    <s v="NA"/>
    <x v="0"/>
    <s v="NÃO FORMALIZA PLANEJAMENTO"/>
    <s v="ÁREA DE RECURSOS HUMANOS    NENHUMA ÁREA PLANEJADA"/>
    <m/>
    <m/>
    <m/>
    <m/>
    <m/>
    <m/>
    <m/>
    <s v="NENHUMA ATÉ O MOMENTO"/>
    <x v="1"/>
    <x v="4"/>
    <x v="1"/>
    <x v="1"/>
    <x v="0"/>
    <x v="0"/>
    <x v="0"/>
    <m/>
    <m/>
    <x v="0"/>
    <x v="0"/>
    <s v="[OUTRAS: ] Gestão de Convênios"/>
    <s v="PARECER SOBRE ATOS DE PESSOAL    REMESSA DE INFORMAÇÕES VIA SISTEMA e-SFINGE    ATENDIMENTO A ÓRGÃOS DE CONTROLE (CÂMARA, TCE, MPSC, TCU, CGU, MPF ETC.)    RELATÓRIOS DE GESTÃO FISCAL E/OU RESUMIDO DE EXECUÇÃO ORÇAMENTÁRIA"/>
    <s v="SIM, É FEITO RELATÓRIO BIMESTRAL"/>
    <m/>
    <m/>
    <m/>
    <n v="2419247906"/>
  </r>
  <r>
    <s v="gustavo.pereira@pmsj.sc.gov.br"/>
    <x v="195"/>
    <s v="GUSTAVO DUARTE DO VALLE PEREIRA"/>
    <n v="2523997908"/>
    <s v="gustavo.pereira@pmsj.sc.gov.br"/>
    <m/>
    <s v="(48)3381-0169"/>
    <x v="0"/>
    <x v="0"/>
    <s v="DECRETO Nº 2715/2014"/>
    <m/>
    <m/>
    <s v="SUPERIOR COMPLETO"/>
    <x v="35"/>
    <x v="1"/>
    <m/>
    <x v="2"/>
    <x v="1"/>
    <s v="Lei 4105/2003 e Lei 4205/2013 "/>
    <s v="Decreto 36.855/12"/>
    <m/>
    <x v="2"/>
    <x v="2"/>
    <x v="0"/>
    <x v="0"/>
    <m/>
    <x v="4"/>
    <x v="2"/>
    <x v="3"/>
    <x v="2"/>
    <x v="0"/>
    <x v="0"/>
    <s v="Decreto 37065/12"/>
    <x v="0"/>
    <s v="SIM, ANUALMENTE"/>
    <s v="ÁREA DE RECURSOS HUMANOS    CONVÊNIOS E SUAS PRESTAÇÕES DE CONTAS"/>
    <m/>
    <m/>
    <m/>
    <m/>
    <m/>
    <m/>
    <m/>
    <s v="ÁREA DE PATRIMÔNIO"/>
    <x v="2"/>
    <x v="0"/>
    <x v="0"/>
    <x v="3"/>
    <x v="3"/>
    <x v="7"/>
    <x v="2"/>
    <m/>
    <m/>
    <x v="2"/>
    <x v="2"/>
    <s v="MONITORAMENTO E CONSOLIDAÇÃO DE INFORMAÇÕES SOBRE A LAI NO EXECUTIVO MUNICIPAL (ART. 41-III DA LEI 12.527/2011)    ELABORAÇÃO DA PRESTAÇÃO DE CONTAS ANUAL DO PREFEITO, PARA ENVIO AO CONTROLE EXTERNO    TREINAMENTO DE AGENTES PÚBLICOS SOBRE TRANSPARÊNCIA ("/>
    <s v="REMESSA DE INFORMAÇÕES VIA SISTEMA e-SFINGE    PARECER SOBRE ATOS DE PESSOAL    PARECER SOBRE TOMADAS DE CONTAS ESPECIAIS (TCEs)    RECOMENDAÇÕES EMITIDAS PARA MELHORIAS E/OU FORTALECIMENTO DA GESTÃO"/>
    <s v="SIM, É FEITO RELATÓRIO BIMESTRAL"/>
    <m/>
    <m/>
    <m/>
    <n v="2523997908"/>
  </r>
  <r>
    <s v="gustavo_imodil@hotmail.com"/>
    <x v="196"/>
    <s v="GUSTAVO DI DOMENICO"/>
    <n v="4275961900"/>
    <s v="gustavo_imodil@hotmail.com"/>
    <m/>
    <n v="4991238212"/>
    <x v="2"/>
    <x v="0"/>
    <s v="Portaria 0159/2008"/>
    <m/>
    <m/>
    <s v="SUPERIOR COMPLETO"/>
    <x v="0"/>
    <x v="2"/>
    <m/>
    <x v="0"/>
    <x v="1"/>
    <s v="Lei 1.665/2003, Decreto 085/2005"/>
    <s v="1.665/2003"/>
    <m/>
    <x v="1"/>
    <x v="0"/>
    <x v="1"/>
    <x v="0"/>
    <m/>
    <x v="0"/>
    <x v="0"/>
    <x v="0"/>
    <x v="0"/>
    <x v="0"/>
    <x v="0"/>
    <n v="0"/>
    <x v="0"/>
    <s v="NÃO FORMALIZA PLANEJAMENTO"/>
    <s v="NENHUMA ÁREA PLANEJADA"/>
    <m/>
    <m/>
    <m/>
    <m/>
    <m/>
    <m/>
    <m/>
    <s v="NENHUMA ATÉ O MOMENTO"/>
    <x v="1"/>
    <x v="0"/>
    <x v="2"/>
    <x v="0"/>
    <x v="1"/>
    <x v="0"/>
    <x v="0"/>
    <m/>
    <m/>
    <x v="0"/>
    <x v="0"/>
    <s v="NENHUMA"/>
    <s v="REMESSA DE INFORMAÇÕES VIA SISTEMA e-SFINGE    PARECER EM PROCESSOS DE PRESTAÇÃO DE CONTAS    NOTIFICAÇÕES DE FALHAS OU IRREGULARIDADES, PARA CORREÇÃO E/OU PROVIDÊNCIAS    ATENDIMENTO A ÓRGÃOS DE CONTROLE (CÂMARA, TCE, MPSC, TCU, CGU, MPF ETC.)"/>
    <s v="SIM, É FEITO RELATÓRIO BIMESTRAL"/>
    <m/>
    <m/>
    <m/>
    <n v="4275961900"/>
  </r>
  <r>
    <s v="heverton@bracodonorte.sc.gov.br"/>
    <x v="197"/>
    <s v="HEVERTON WATERKEMPER"/>
    <n v="90689550987"/>
    <s v="heverton@bracodonorte.sc.gov.br"/>
    <m/>
    <s v="(48)3658-2222"/>
    <x v="1"/>
    <x v="2"/>
    <s v="Portaria nº 007/2014"/>
    <m/>
    <m/>
    <s v="ESPECIALIZAÇÃO OU PÓS-GRADUAÇÃO"/>
    <x v="1"/>
    <x v="2"/>
    <m/>
    <x v="3"/>
    <x v="0"/>
    <s v="NA"/>
    <s v="1947/2002"/>
    <m/>
    <x v="2"/>
    <x v="4"/>
    <x v="0"/>
    <x v="0"/>
    <m/>
    <x v="0"/>
    <x v="0"/>
    <x v="0"/>
    <x v="0"/>
    <x v="0"/>
    <x v="1"/>
    <s v="NA"/>
    <x v="0"/>
    <s v="NÃO FORMALIZA PLANEJAMENTO"/>
    <s v="NENHUMA ÁREA PLANEJADA"/>
    <m/>
    <m/>
    <m/>
    <m/>
    <m/>
    <m/>
    <m/>
    <s v="NENHUMA ATÉ O MOMENTO"/>
    <x v="1"/>
    <x v="0"/>
    <x v="2"/>
    <x v="0"/>
    <x v="1"/>
    <x v="0"/>
    <x v="0"/>
    <m/>
    <m/>
    <x v="3"/>
    <x v="0"/>
    <s v="ELABORAÇÃO DA PRESTAÇÃO DE CONTAS ANUAL DO PREFEITO, PARA ENVIO AO CONTROLE EXTERNO"/>
    <s v="PARECER SOBRE TOMADAS DE CONTAS ESPECIAIS (TCEs)    REMESSA DE INFORMAÇÕES VIA SISTEMA e-SFINGE    RELATÓRIOS DE GESTÃO FISCAL E/OU RESUMIDO DE EXECUÇÃO ORÇAMENTÁRIA    ATENDIMENTO A ÓRGÃOS DE CONTROLE (CÂMARA, TCE, MPSC, TCU, CGU, MPF ETC.)"/>
    <s v="A UCI NÃO FORMALIZA RELATÓRIO PERIÓDICO DE ATIVIDADES"/>
    <m/>
    <m/>
    <m/>
    <n v="90689550987"/>
  </r>
  <r>
    <s v="ibicare@ibicare.sc.gov.br"/>
    <x v="198"/>
    <s v="SÉRGIO DOS SANTOS"/>
    <n v="74611291987"/>
    <s v="licitacao@ibicare.sc.gov.br"/>
    <m/>
    <s v="493538-0222"/>
    <x v="0"/>
    <x v="2"/>
    <s v="196/2013"/>
    <m/>
    <m/>
    <s v="SUPERIOR COMPLETO"/>
    <x v="1"/>
    <x v="1"/>
    <m/>
    <x v="4"/>
    <x v="1"/>
    <s v="Lei"/>
    <s v="1405/2003"/>
    <m/>
    <x v="2"/>
    <x v="0"/>
    <x v="0"/>
    <x v="0"/>
    <m/>
    <x v="0"/>
    <x v="0"/>
    <x v="3"/>
    <x v="3"/>
    <x v="0"/>
    <x v="0"/>
    <s v="DECRETO"/>
    <x v="0"/>
    <s v="SIM, ANUALMENTE"/>
    <s v="ÁREA DE PATRIMÔNIO    ENTIDADES PRIVADAS QUE RECEBEM RECURSOS PÚBLICOS    PROCESSOS LICITATÓRIOS DE COMPRAS E SERVIÇOS    CONVÊNIOS E SUAS PRESTAÇÕES DE CONTAS"/>
    <m/>
    <m/>
    <m/>
    <m/>
    <m/>
    <m/>
    <m/>
    <s v="NENHUMA ATÉ O MOMENTO"/>
    <x v="2"/>
    <x v="4"/>
    <x v="0"/>
    <x v="0"/>
    <x v="1"/>
    <x v="0"/>
    <x v="0"/>
    <m/>
    <m/>
    <x v="0"/>
    <x v="0"/>
    <s v="NENHUMA"/>
    <s v="REMESSA DE INFORMAÇÕES VIA SISTEMA e-SFINGE    PARECER EM PROCESSOS DE PRESTAÇÃO DE CONTAS    NOTIFICAÇÕES DE FALHAS OU IRREGULARIDADES, PARA CORREÇÃO E/OU PROVIDÊNCIAS    ATENDIMENTO A ÓRGÃOS DE CONTROLE (CÂMARA, TCE, MPSC, TCU, CGU, MPF ETC.)"/>
    <s v="A UCI NÃO FORMALIZA RELATÓRIO PERIÓDICO DE ATIVIDADES"/>
    <m/>
    <m/>
    <m/>
    <n v="74611291987"/>
  </r>
  <r>
    <s v="ifcontabilidade@hotmail.com"/>
    <x v="199"/>
    <s v="ANDRIANA MARCHETTI"/>
    <n v="1525845950"/>
    <s v="adrianamarchettinha@gmail.com"/>
    <m/>
    <s v="48 36593000"/>
    <x v="0"/>
    <x v="2"/>
    <d v="2012-04-01T00:00:00"/>
    <m/>
    <m/>
    <s v="SUPERIOR COMPLETO"/>
    <x v="36"/>
    <x v="1"/>
    <m/>
    <x v="4"/>
    <x v="1"/>
    <s v="Lei"/>
    <s v="NA"/>
    <m/>
    <x v="3"/>
    <x v="0"/>
    <x v="0"/>
    <x v="0"/>
    <m/>
    <x v="0"/>
    <x v="0"/>
    <x v="0"/>
    <x v="0"/>
    <x v="0"/>
    <x v="1"/>
    <s v="NA"/>
    <x v="0"/>
    <s v="NÃO FORMALIZA PLANEJAMENTO"/>
    <s v="NENHUMA ÁREA PLANEJADA"/>
    <m/>
    <m/>
    <m/>
    <m/>
    <m/>
    <m/>
    <m/>
    <s v="NENHUMA ATÉ O MOMENTO"/>
    <x v="1"/>
    <x v="0"/>
    <x v="2"/>
    <x v="0"/>
    <x v="1"/>
    <x v="0"/>
    <x v="0"/>
    <m/>
    <m/>
    <x v="0"/>
    <x v="0"/>
    <s v="[OUTRAS: ] Controle e entrega de Nota Fiscal para Produtor Rural"/>
    <s v="NOTIFICAÇÕES DE FALHAS OU IRREGULARIDADES, PARA CORREÇÃO E/OU PROVIDÊNCIAS    PARECER SOBRE ATOS DE PESSOAL    REMESSA DE INFORMAÇÕES VIA SISTEMA e-SFINGE    [OUTROS:] Relatórios de Controle Interno"/>
    <s v="[OUTRAS ] Relatórios de Controle Interno"/>
    <m/>
    <m/>
    <m/>
    <n v="1525845950"/>
  </r>
  <r>
    <s v="itapiranga@itapiranga.sc.gov.br"/>
    <x v="200"/>
    <s v="NADIR TERESINHA ETGES"/>
    <n v="83197389972"/>
    <s v="controleinterno@itapiranga.sc.gov.br"/>
    <m/>
    <s v="49 36787731"/>
    <x v="0"/>
    <x v="1"/>
    <s v="Portaria 202/2011"/>
    <m/>
    <m/>
    <s v="SUPERIOR COMPLETO    [Outro:] Cursando Pos em Gestao Publica"/>
    <x v="0"/>
    <x v="53"/>
    <m/>
    <x v="4"/>
    <x v="1"/>
    <s v="Lei e Decreto"/>
    <s v="047/2012; 087/2013"/>
    <m/>
    <x v="2"/>
    <x v="1"/>
    <x v="0"/>
    <x v="0"/>
    <m/>
    <x v="1"/>
    <x v="0"/>
    <x v="0"/>
    <x v="0"/>
    <x v="0"/>
    <x v="0"/>
    <s v="Decreto"/>
    <x v="0"/>
    <s v="SIM, ANUALMENTE"/>
    <s v="ÁREAS OU PROGRAMAS FINALÍSTICOS (SAÚDE, EDUCAÇÃO, MERENDA ETC.)    OBRAS PÚBLICAS    ÁREA DE PATRIMÔNIO    ÁREA DE RECURSOS HUMANOS    [Outras:] - Diárias; - Despesas Pagas; - Almoxarifado da Merenda e Material de Limpeza da Educação; - Controle estoque d"/>
    <m/>
    <m/>
    <m/>
    <m/>
    <m/>
    <m/>
    <m/>
    <s v="AVALIAÇÃO DOS CONTROLES INTERNOS ADMINISTRATIVOS"/>
    <x v="3"/>
    <x v="4"/>
    <x v="5"/>
    <x v="4"/>
    <x v="0"/>
    <x v="1"/>
    <x v="0"/>
    <m/>
    <m/>
    <x v="0"/>
    <x v="0"/>
    <s v="[OUTRAS: ] Monitoramento portal transparência; Verificação diário dos empenhos;  Monitoramento do CAUC e DART; Acompanhar a execução orçamentária e financeira;     ELABORAÇÃO DA PRESTAÇÃO DE CONTAS ANUAL DO PREFEITO, PARA ENVIO AO CONTROLE EXTERNO"/>
    <s v="PARECER EM PROCESSOS DE PRESTAÇÃO DE CONTAS    RELATÓRIOS DE AUDITORIA    PARECER SOBRE ATOS DE PESSOAL    REMESSA DE INFORMAÇÕES VIA SISTEMA e-SFINGE"/>
    <s v="SIM, É FEITO RELATÓRIO SEMESTRAL"/>
    <m/>
    <m/>
    <m/>
    <n v="83197389972"/>
  </r>
  <r>
    <s v="j.p.bettoly@gmail.com"/>
    <x v="201"/>
    <s v="JOÃO PAULO BETTOLY"/>
    <n v="5260916905"/>
    <s v="j.p.bettoly@gmail.com"/>
    <m/>
    <s v="(47) 35370072"/>
    <x v="0"/>
    <x v="1"/>
    <s v="14/01/2013; 19/2013"/>
    <m/>
    <m/>
    <s v="ENSINO MÉDIO"/>
    <x v="7"/>
    <x v="1"/>
    <m/>
    <x v="4"/>
    <x v="1"/>
    <s v="LEI "/>
    <s v="0014/2003 / 12/12/2003"/>
    <m/>
    <x v="1"/>
    <x v="0"/>
    <x v="0"/>
    <x v="0"/>
    <m/>
    <x v="0"/>
    <x v="0"/>
    <x v="0"/>
    <x v="0"/>
    <x v="0"/>
    <x v="0"/>
    <s v="DECRETO"/>
    <x v="0"/>
    <s v="NÃO FORMALIZA PLANEJAMENTO"/>
    <s v="NENHUMA ÁREA PLANEJADA"/>
    <m/>
    <m/>
    <m/>
    <m/>
    <m/>
    <m/>
    <m/>
    <s v="NENHUMA ATÉ O MOMENTO"/>
    <x v="4"/>
    <x v="10"/>
    <x v="3"/>
    <x v="1"/>
    <x v="1"/>
    <x v="3"/>
    <x v="1"/>
    <m/>
    <m/>
    <x v="0"/>
    <x v="0"/>
    <s v="ELABORAÇÃO DA PRESTAÇÃO DE CONTAS ANUAL DO PREFEITO, PARA ENVIO AO CONTROLE EXTERNO"/>
    <s v="REMESSA DE INFORMAÇÕES VIA SISTEMA e-SFINGE    PARECER SOBRE ATOS DE PESSOAL    NOTIFICAÇÕES DE FALHAS OU IRREGULARIDADES, PARA CORREÇÃO E/OU PROVIDÊNCIAS    RELATÓRIOS DE GESTÃO FISCAL E/OU RESUMIDO DE EXECUÇÃO ORÇAMENTÁRIA"/>
    <s v="A UCI NÃO FORMALIZA RELATÓRIO PERIÓDICO DE ATIVIDADES"/>
    <m/>
    <m/>
    <m/>
    <n v="5260916905"/>
  </r>
  <r>
    <s v="jelinhares@gmail.com"/>
    <x v="202"/>
    <s v="JOÃO EDUARDO LINHARES"/>
    <n v="4713345962"/>
    <s v="jelinhares@gmail.com"/>
    <m/>
    <n v="4933448563"/>
    <x v="0"/>
    <x v="0"/>
    <s v="Portaria 192/2010 de 17 de março de 2010"/>
    <m/>
    <m/>
    <s v="[Outro:] Mestrando    ESPECIALIZAÇÃO OU PÓS-GRADUAÇÃO"/>
    <x v="0"/>
    <x v="54"/>
    <m/>
    <x v="0"/>
    <x v="1"/>
    <s v="Lei Complementar 154/2013 e Decreto 3272/2005"/>
    <s v="3272/2005"/>
    <m/>
    <x v="2"/>
    <x v="0"/>
    <x v="1"/>
    <x v="1"/>
    <m/>
    <x v="0"/>
    <x v="0"/>
    <x v="0"/>
    <x v="0"/>
    <x v="0"/>
    <x v="0"/>
    <s v="Decreto"/>
    <x v="0"/>
    <s v="[Outro:] Há Plano de Auditoria    SIM, ANUALMENTE"/>
    <s v="PROCESSOS LICITATÓRIOS DE COMPRAS E SERVIÇOS    ÁREA DE RECURSOS HUMANOS"/>
    <m/>
    <m/>
    <m/>
    <m/>
    <m/>
    <m/>
    <m/>
    <s v="NENHUMA ATÉ O MOMENTO"/>
    <x v="4"/>
    <x v="10"/>
    <x v="1"/>
    <x v="1"/>
    <x v="1"/>
    <x v="4"/>
    <x v="1"/>
    <m/>
    <m/>
    <x v="0"/>
    <x v="0"/>
    <s v="[OUTRAS: ] Revisão eventual de instrumentos normativos    ELABORAÇÃO DA PRESTAÇÃO DE CONTAS ANUAL DO PREFEITO, PARA ENVIO AO CONTROLE EXTERNO"/>
    <s v="RELATÓRIOS DE GESTÃO FISCAL E/OU RESUMIDO DE EXECUÇÃO ORÇAMENTÁRIA    REMESSA DE INFORMAÇÕES VIA SISTEMA e-SFINGE    PARECER SOBRE ATOS DE PESSOAL    RELATÓRIOS DE AUDITORIA"/>
    <s v="SIM, É FEITO RELATÓRIO BIMESTRAL"/>
    <m/>
    <m/>
    <m/>
    <n v="4713345962"/>
  </r>
  <r>
    <s v="jonas@faxinal.sc.gov.br"/>
    <x v="203"/>
    <s v="JONAS MANOEL SIRINO"/>
    <n v="94969647968"/>
    <s v="jonas@faxinal.sc.gov.br"/>
    <m/>
    <s v="(49)3436-4314"/>
    <x v="3"/>
    <x v="1"/>
    <s v="Decreto 0007/2013"/>
    <m/>
    <m/>
    <s v="SUPERIOR INCOMPLETO"/>
    <x v="1"/>
    <x v="1"/>
    <m/>
    <x v="0"/>
    <x v="1"/>
    <s v="Decreto "/>
    <s v="0148/2005"/>
    <m/>
    <x v="1"/>
    <x v="0"/>
    <x v="0"/>
    <x v="0"/>
    <m/>
    <x v="0"/>
    <x v="3"/>
    <x v="1"/>
    <x v="0"/>
    <x v="0"/>
    <x v="1"/>
    <s v="NA"/>
    <x v="0"/>
    <s v="SIM, BIMESTRALMENTE"/>
    <s v="PROCESSOS LICITATÓRIOS DE COMPRAS E SERVIÇOS    CONVÊNIOS E SUAS PRESTAÇÕES DE CONTAS"/>
    <m/>
    <m/>
    <m/>
    <m/>
    <m/>
    <m/>
    <m/>
    <s v="[OUTRAS: ] DIÁRIAS    PROCESSOS LICITATÓRIOS DE COMPRAS E SERVIÇOS    CONVÊNIOS E SUAS PRESTAÇÕES DE CONTAS"/>
    <x v="1"/>
    <x v="0"/>
    <x v="0"/>
    <x v="0"/>
    <x v="2"/>
    <x v="0"/>
    <x v="0"/>
    <m/>
    <m/>
    <x v="0"/>
    <x v="0"/>
    <s v="MONITORAMENTO E CONSOLIDAÇÃO DE INFORMAÇÕES SOBRE A LAI NO EXECUTIVO MUNICIPAL (ART. 41-III DA LEI 12.527/2011)    TREINAMENTO DE AGENTES PÚBLICOS SOBRE TRANSPARÊNCIA (ART. 41-II DA LEI 12.527/2011)    ELABORAÇÃO DA PRESTAÇÃO DE CONTAS ANUAL DO PREFEITO, "/>
    <s v="ATENDIMENTO A ÓRGÃOS DE CONTROLE (CÂMARA, TCE, MPSC, TCU, CGU, MPF ETC.)    RELATÓRIOS DE GESTÃO FISCAL E/OU RESUMIDO DE EXECUÇÃO ORÇAMENTÁRIA    PARECER SOBRE ATOS DE PESSOAL    REMESSA DE INFORMAÇÕES VIA SISTEMA e-SFINGE"/>
    <s v="A UCI NÃO FORMALIZA RELATÓRIO PERIÓDICO DE ATIVIDADES"/>
    <m/>
    <m/>
    <m/>
    <n v="94969647968"/>
  </r>
  <r>
    <s v="joseconstante@agrolandia.sc.gov.br"/>
    <x v="204"/>
    <s v="NELITA DOS SANTOS NEUBER"/>
    <n v="76749860982"/>
    <s v="nelita_administracao@agrolandia.sc.gov.br"/>
    <m/>
    <s v="(47) 3534-4212"/>
    <x v="1"/>
    <x v="2"/>
    <s v="Portaria 308/2013; Decreto 006/2013"/>
    <m/>
    <m/>
    <s v="SUPERIOR COMPLETO"/>
    <x v="1"/>
    <x v="1"/>
    <m/>
    <x v="3"/>
    <x v="1"/>
    <s v="Lei Complementar"/>
    <s v="039/2003"/>
    <m/>
    <x v="2"/>
    <x v="0"/>
    <x v="1"/>
    <x v="2"/>
    <m/>
    <x v="0"/>
    <x v="0"/>
    <x v="0"/>
    <x v="0"/>
    <x v="0"/>
    <x v="0"/>
    <s v="Lei"/>
    <x v="0"/>
    <s v="NÃO FORMALIZA PLANEJAMENTO"/>
    <s v="NENHUMA ÁREA PLANEJADA"/>
    <m/>
    <m/>
    <m/>
    <m/>
    <m/>
    <m/>
    <m/>
    <s v="ÁREA DE RECURSOS HUMANOS"/>
    <x v="2"/>
    <x v="5"/>
    <x v="2"/>
    <x v="2"/>
    <x v="3"/>
    <x v="1"/>
    <x v="0"/>
    <m/>
    <m/>
    <x v="0"/>
    <x v="0"/>
    <s v="[OUTRAS: ] Atividades relacionadas ao cargo efetivo de Agente Administrativo. Exemplo: baixa de prestações de contas de repasses municipal (subvenção, convênios e adiantamentos); verificação das Certidões Negativas das entidades recebedora de recursos; au"/>
    <s v="PARECER EM PROCESSOS DE PRESTAÇÃO DE CONTAS    PARECER SOBRE ATOS DE PESSOAL    REMESSA DE INFORMAÇÕES VIA SISTEMA e-SFINGE    RELATÓRIOS DE GESTÃO FISCAL E/OU RESUMIDO DE EXECUÇÃO ORÇAMENTÁRIA"/>
    <s v="A UCI NÃO FORMALIZA RELATÓRIO PERIÓDICO DE ATIVIDADES"/>
    <m/>
    <m/>
    <m/>
    <n v="76749860982"/>
  </r>
  <r>
    <s v="joselito@iomere.sc.gov.br"/>
    <x v="205"/>
    <s v="CARINA FALCHETTI PERETTI"/>
    <n v="6027078979"/>
    <s v="carina@iomere.sc.gov.br"/>
    <m/>
    <s v="(49) 3539-6075"/>
    <x v="1"/>
    <x v="1"/>
    <s v="portaria 2589/2015"/>
    <m/>
    <m/>
    <s v="SUPERIOR COMPLETO"/>
    <x v="37"/>
    <x v="1"/>
    <m/>
    <x v="2"/>
    <x v="1"/>
    <s v="lei"/>
    <s v="249/2003"/>
    <m/>
    <x v="0"/>
    <x v="0"/>
    <x v="1"/>
    <x v="2"/>
    <m/>
    <x v="0"/>
    <x v="0"/>
    <x v="0"/>
    <x v="3"/>
    <x v="0"/>
    <x v="0"/>
    <s v="lei"/>
    <x v="0"/>
    <s v="SIM, ANUALMENTE"/>
    <s v="ÁREA DE PATRIMÔNIO    ÁREA FINANCEIRA E DE PRESTAÇÕES DE CONTAS (EXCETO CONVÊNIOS)    ÁREA DE RECURSOS HUMANOS    PROCESSOS LICITATÓRIOS DE COMPRAS E SERVIÇOS    CONVÊNIOS E SUAS PRESTAÇÕES DE CONTAS    EXECUÇÃO E FISCALIZAÇÃO DE CONTRATOS PÚBLICOS"/>
    <m/>
    <m/>
    <m/>
    <m/>
    <m/>
    <m/>
    <m/>
    <s v="ÁREA DE PATRIMÔNIO"/>
    <x v="2"/>
    <x v="5"/>
    <x v="2"/>
    <x v="3"/>
    <x v="1"/>
    <x v="0"/>
    <x v="0"/>
    <m/>
    <m/>
    <x v="0"/>
    <x v="0"/>
    <s v="[OUTRAS: ] Convenios"/>
    <s v="PARECER EM PROCESSOS DE PRESTAÇÃO DE CONTAS    PARECER SOBRE ATOS DE PESSOAL    REMESSA DE INFORMAÇÕES VIA SISTEMA e-SFINGE    RELATÓRIOS DE GESTÃO FISCAL E/OU RESUMIDO DE EXECUÇÃO ORÇAMENTÁRIA"/>
    <s v="A UCI NÃO FORMALIZA RELATÓRIO PERIÓDICO DE ATIVIDADES"/>
    <m/>
    <m/>
    <m/>
    <n v="6027078979"/>
  </r>
  <r>
    <s v="jpgubert@unochapeco.edu.br"/>
    <x v="206"/>
    <s v="JOÃO PAULO GUBERT"/>
    <n v="2739908962"/>
    <s v="jpgubert@unochapeco.edu.br"/>
    <m/>
    <s v="(49)3367-0030"/>
    <x v="0"/>
    <x v="1"/>
    <s v="DECRETO 178/2015"/>
    <m/>
    <m/>
    <s v="SUPERIOR COMPLETO"/>
    <x v="0"/>
    <x v="1"/>
    <m/>
    <x v="4"/>
    <x v="1"/>
    <s v="LEI 470 DE 01/03/2003 "/>
    <s v="LEI 470 DE 01/03/2003"/>
    <m/>
    <x v="2"/>
    <x v="0"/>
    <x v="1"/>
    <x v="0"/>
    <m/>
    <x v="0"/>
    <x v="0"/>
    <x v="0"/>
    <x v="2"/>
    <x v="0"/>
    <x v="0"/>
    <s v="LEI 858/2012"/>
    <x v="0"/>
    <s v="NÃO FORMALIZA PLANEJAMENTO"/>
    <s v="NENHUMA ÁREA PLANEJADA"/>
    <m/>
    <m/>
    <m/>
    <m/>
    <m/>
    <m/>
    <m/>
    <s v="ÁREA DE PATRIMÔNIO    PROCESSOS LICITATÓRIOS DE COMPRAS E SERVIÇOS    CONVÊNIOS E SUAS PRESTAÇÕES DE CONTAS"/>
    <x v="2"/>
    <x v="5"/>
    <x v="0"/>
    <x v="0"/>
    <x v="3"/>
    <x v="0"/>
    <x v="0"/>
    <m/>
    <m/>
    <x v="0"/>
    <x v="0"/>
    <s v="MONITORAMENTO E CONSOLIDAÇÃO DE INFORMAÇÕES SOBRE A LAI NO EXECUTIVO MUNICIPAL (ART. 41-III DA LEI 12.527/2011)    TREINAMENTO DE AGENTES PÚBLICOS SOBRE TRANSPARÊNCIA (ART. 41-II DA LEI 12.527/2011)    ELABORAÇÃO DA PRESTAÇÃO DE CONTAS ANUAL DO PREFEITO, "/>
    <s v="RELATÓRIOS DE AUDITORIA    RELATÓRIOS DE GESTÃO FISCAL E/OU RESUMIDO DE EXECUÇÃO ORÇAMENTÁRIA    ATENDIMENTO A ÓRGÃOS DE CONTROLE (CÂMARA, TCE, MPSC, TCU, CGU, MPF ETC.)    REMESSA DE INFORMAÇÕES VIA SISTEMA e-SFINGE"/>
    <s v="SIM, É FEITO RELATÓRIO BIMESTRAL"/>
    <m/>
    <m/>
    <m/>
    <n v="2739908962"/>
  </r>
  <r>
    <s v="juliano@arvoredo.sc.gov.br"/>
    <x v="207"/>
    <s v="JULIANO MENEGUZZI"/>
    <n v="2772243907"/>
    <s v="juliano@arvoredo.scgov.br"/>
    <m/>
    <n v="4933563000"/>
    <x v="1"/>
    <x v="2"/>
    <s v="PORTARIA nº 094, DE 20 DE MARÇO DE 2013"/>
    <m/>
    <m/>
    <s v="SUPERIOR COMPLETO"/>
    <x v="38"/>
    <x v="1"/>
    <m/>
    <x v="0"/>
    <x v="1"/>
    <s v="Lei"/>
    <s v="458/2002 "/>
    <m/>
    <x v="0"/>
    <x v="0"/>
    <x v="1"/>
    <x v="2"/>
    <m/>
    <x v="0"/>
    <x v="0"/>
    <x v="0"/>
    <x v="2"/>
    <x v="0"/>
    <x v="0"/>
    <s v="Decreto"/>
    <x v="0"/>
    <s v="NÃO FORMALIZA PLANEJAMENTO"/>
    <s v="NENHUMA ÁREA PLANEJADA"/>
    <m/>
    <m/>
    <m/>
    <m/>
    <m/>
    <m/>
    <m/>
    <s v="AVALIAÇÃO DOS CONTROLES INTERNOS ADMINISTRATIVOS    PROCESSOS LICITATÓRIOS DE COMPRAS E SERVIÇOS"/>
    <x v="1"/>
    <x v="0"/>
    <x v="1"/>
    <x v="0"/>
    <x v="0"/>
    <x v="0"/>
    <x v="0"/>
    <m/>
    <m/>
    <x v="0"/>
    <x v="0"/>
    <s v="FISCALIZAÇÃO DE CONTRATOS    MONITORAMENTO E CONSOLIDAÇÃO DE INFORMAÇÕES SOBRE A LAI NO EXECUTIVO MUNICIPAL (ART. 41-III DA LEI 12.527/2011)    REVISÃO DE REGISTROS CONTÁBEIS DIÁRIOS"/>
    <s v="REMESSA DE INFORMAÇÕES VIA SISTEMA e-SFINGE    PARECER SOBRE ATOS DE PESSOAL    NOTIFICAÇÕES DE FALHAS OU IRREGULARIDADES, PARA CORREÇÃO E/OU PROVIDÊNCIAS    ATENDIMENTO A ÓRGÃOS DE CONTROLE (CÂMARA, TCE, MPSC, TCU, CGU, MPF ETC.)"/>
    <s v="SIM, É FEITO RELATÓRIO BIMESTRAL"/>
    <m/>
    <m/>
    <m/>
    <n v="2772243907"/>
  </r>
  <r>
    <s v="juliano@piratuba.com.br"/>
    <x v="208"/>
    <s v="JULIANO COWACICZ"/>
    <n v="95076999968"/>
    <s v="juliano@piratuba.com.br"/>
    <m/>
    <s v="(49) 3553-0146"/>
    <x v="0"/>
    <x v="0"/>
    <s v="Portaria 127/2010"/>
    <m/>
    <m/>
    <s v="ESPECIALIZAÇÃO OU PÓS-GRADUAÇÃO"/>
    <x v="1"/>
    <x v="5"/>
    <m/>
    <x v="0"/>
    <x v="1"/>
    <s v="LEI Nº 675/2003"/>
    <s v="LEI Nº 675/2003 11 de agosto de 2003"/>
    <m/>
    <x v="2"/>
    <x v="0"/>
    <x v="1"/>
    <x v="2"/>
    <m/>
    <x v="0"/>
    <x v="0"/>
    <x v="1"/>
    <x v="0"/>
    <x v="0"/>
    <x v="0"/>
    <s v="Decreto Nº 323 de 27 de Maio de 2013"/>
    <x v="0"/>
    <s v="SIM, SEMESTRALMENTE"/>
    <s v="CONVÊNIOS E SUAS PRESTAÇÕES DE CONTAS    PROCESSOS LICITATÓRIOS DE COMPRAS E SERVIÇOS    ÁREA DE RECURSOS HUMANOS    ENTIDADES PRIVADAS QUE RECEBEM RECURSOS PÚBLICOS    ÁREA FINANCEIRA E DE PRESTAÇÕES DE CONTAS (EXCETO CONVÊNIOS)    AVALIAÇÃO DOS CONTROLE"/>
    <m/>
    <m/>
    <m/>
    <m/>
    <m/>
    <m/>
    <m/>
    <s v="ÁREA DE PATRIMÔNIO"/>
    <x v="13"/>
    <x v="13"/>
    <x v="5"/>
    <x v="1"/>
    <x v="0"/>
    <x v="0"/>
    <x v="0"/>
    <m/>
    <m/>
    <x v="0"/>
    <x v="0"/>
    <s v="ELABORAÇÃO DA PRESTAÇÃO DE CONTAS ANUAL DO PREFEITO, PARA ENVIO AO CONTROLE EXTERNO    MONITORAMENTO E CONSOLIDAÇÃO DE INFORMAÇÕES SOBRE A LAI NO EXECUTIVO MUNICIPAL (ART. 41-III DA LEI 12.527/2011)    REVISÃO DE REGISTROS CONTÁBEIS DIÁRIOS"/>
    <s v="PARECER EM PROCESSOS DE PRESTAÇÃO DE CONTAS    REMESSA DE INFORMAÇÕES VIA SISTEMA e-SFINGE    ATENDIMENTO A ÓRGÃOS DE CONTROLE (CÂMARA, TCE, MPSC, TCU, CGU, MPF ETC.)    RELATÓRIOS DE AUDITORIA"/>
    <s v="SIM, É FEITO RELATÓRIO BIMESTRAL"/>
    <m/>
    <m/>
    <m/>
    <n v="95076999968"/>
  </r>
  <r>
    <s v="junior.maraca@hotmail.com"/>
    <x v="209"/>
    <s v="RENAN MACHADO FREGULIA"/>
    <n v="7887614988"/>
    <s v="renan_maraca182@hotmail.com"/>
    <m/>
    <n v="4835231111"/>
    <x v="0"/>
    <x v="2"/>
    <s v="Portaria 248/2015; Data: 08/09/2015"/>
    <m/>
    <m/>
    <s v="SUPERIOR INCOMPLETO"/>
    <x v="0"/>
    <x v="5"/>
    <m/>
    <x v="4"/>
    <x v="1"/>
    <s v="Lei"/>
    <s v="26/2011"/>
    <m/>
    <x v="2"/>
    <x v="0"/>
    <x v="0"/>
    <x v="0"/>
    <m/>
    <x v="0"/>
    <x v="0"/>
    <x v="2"/>
    <x v="1"/>
    <x v="0"/>
    <x v="0"/>
    <s v="O município segue a Lei Federal nº 12.527/11 (Acesso a Informação) e a (Lei da Transparência) Lei Complementar nº 131/09."/>
    <x v="0"/>
    <s v="NÃO FORMALIZA PLANEJAMENTO"/>
    <s v="NENHUMA ÁREA PLANEJADA"/>
    <m/>
    <m/>
    <m/>
    <m/>
    <m/>
    <m/>
    <m/>
    <s v="NENHUMA ATÉ O MOMENTO"/>
    <x v="1"/>
    <x v="0"/>
    <x v="2"/>
    <x v="0"/>
    <x v="0"/>
    <x v="0"/>
    <x v="0"/>
    <m/>
    <m/>
    <x v="0"/>
    <x v="0"/>
    <s v="[OUTRAS: ] SERVIÇOS DIVERSOS NO SETOR DE COMPRAS E LICITAÇÕES, ELABORAÇÃO DE RELATÓRIOS BIMESTRAIS, REFERENTE A RESPONSABILIDADE FISCAL DO MUNICÍPIO.    ELABORAÇÃO DA PRESTAÇÃO DE CONTAS ANUAL DO PREFEITO, PARA ENVIO AO CONTROLE EXTERNO    RECEBIMENTO DE "/>
    <s v="PARECER SOBRE ATOS DE PESSOAL    REMESSA DE INFORMAÇÕES VIA SISTEMA e-SFINGE    RELATÓRIOS DE GESTÃO FISCAL E/OU RESUMIDO DE EXECUÇÃO ORÇAMENTÁRIA    PARECER EM PROCESSOS DE PRESTAÇÃO DE CONTAS"/>
    <s v="SIM, É FEITO RELATÓRIO ANUAL"/>
    <m/>
    <m/>
    <m/>
    <n v="7887614988"/>
  </r>
  <r>
    <s v="junior_roza@yahoo.com.br"/>
    <x v="210"/>
    <s v="JOSÉ ALCIR ROZA JUNIOR"/>
    <n v="2686483954"/>
    <s v="junior_roza@yahoo.com.br"/>
    <m/>
    <s v="(47) 3383-0222"/>
    <x v="3"/>
    <x v="1"/>
    <s v="Portaria 5348/2015"/>
    <m/>
    <m/>
    <s v="SUPERIOR INCOMPLETO"/>
    <x v="32"/>
    <x v="1"/>
    <m/>
    <x v="4"/>
    <x v="1"/>
    <s v="Lei"/>
    <s v="51/2004"/>
    <m/>
    <x v="0"/>
    <x v="0"/>
    <x v="0"/>
    <x v="0"/>
    <m/>
    <x v="0"/>
    <x v="0"/>
    <x v="0"/>
    <x v="0"/>
    <x v="0"/>
    <x v="0"/>
    <s v="Decreto"/>
    <x v="0"/>
    <s v="NÃO FORMALIZA PLANEJAMENTO"/>
    <s v="NENHUMA ÁREA PLANEJADA"/>
    <m/>
    <m/>
    <m/>
    <m/>
    <m/>
    <m/>
    <m/>
    <s v="ÁREA DE PATRIMÔNIO"/>
    <x v="1"/>
    <x v="0"/>
    <x v="2"/>
    <x v="2"/>
    <x v="2"/>
    <x v="0"/>
    <x v="0"/>
    <m/>
    <m/>
    <x v="0"/>
    <x v="0"/>
    <s v="[OUTRAS: ] Fiscalização de Prestação de Contas    NENHUMA"/>
    <s v="REMESSA DE INFORMAÇÕES VIA SISTEMA e-SFINGE    PARECER EM PROCESSOS DE PRESTAÇÃO DE CONTAS"/>
    <s v="A UCI NÃO FORMALIZA RELATÓRIO PERIÓDICO DE ATIVIDADES"/>
    <m/>
    <m/>
    <m/>
    <n v="2686483954"/>
  </r>
  <r>
    <s v="juridico@celsoramos.sc.gov.br"/>
    <x v="211"/>
    <s v="ANDRIGO DE MATTIA"/>
    <n v="3259902988"/>
    <s v="andrigomattias@gmail.com"/>
    <m/>
    <s v="(49)35471211 "/>
    <x v="0"/>
    <x v="1"/>
    <s v="4520/2015 20/01/2015"/>
    <m/>
    <m/>
    <s v="SUPERIOR INCOMPLETO"/>
    <x v="7"/>
    <x v="1"/>
    <m/>
    <x v="1"/>
    <x v="0"/>
    <s v="NA"/>
    <s v="NA"/>
    <m/>
    <x v="2"/>
    <x v="0"/>
    <x v="0"/>
    <x v="0"/>
    <m/>
    <x v="0"/>
    <x v="0"/>
    <x v="0"/>
    <x v="1"/>
    <x v="0"/>
    <x v="0"/>
    <s v="DECRETO Nº 1927, DE 20 DE MAIO DE 2013."/>
    <x v="0"/>
    <s v="NÃO FORMALIZA PLANEJAMENTO"/>
    <s v="NENHUMA ÁREA PLANEJADA"/>
    <m/>
    <m/>
    <m/>
    <m/>
    <m/>
    <m/>
    <m/>
    <s v="NENHUMA ATÉ O MOMENTO"/>
    <x v="1"/>
    <x v="0"/>
    <x v="2"/>
    <x v="4"/>
    <x v="1"/>
    <x v="0"/>
    <x v="0"/>
    <m/>
    <m/>
    <x v="0"/>
    <x v="0"/>
    <s v="NENHUMA"/>
    <s v="RECOMENDAÇÕES EMITIDAS PARA MELHORIAS E/OU FORTALECIMENTO DA GESTÃO    ATENDIMENTO A ÓRGÃOS DE CONTROLE (CÂMARA, TCE, MPSC, TCU, CGU, MPF ETC.)    RELATÓRIOS DE GESTÃO FISCAL E/OU RESUMIDO DE EXECUÇÃO ORÇAMENTÁRIA    REMESSA DE INFORMAÇÕES VIA SISTEMA e-S"/>
    <s v="A UCI NÃO FORMALIZA RELATÓRIO PERIÓDICO DE ATIVIDADES"/>
    <m/>
    <m/>
    <m/>
    <n v="3259902988"/>
  </r>
  <r>
    <s v="juridico@ita.sc.gov.br"/>
    <x v="212"/>
    <s v="LUIZ CARLOS PUNTEL"/>
    <n v="44555539915"/>
    <s v="controleinterno@ita.sc.gov.br"/>
    <m/>
    <s v="(49)34589500"/>
    <x v="0"/>
    <x v="2"/>
    <s v="Portaria 352/13 de 20/02/2015"/>
    <m/>
    <m/>
    <s v="ESPECIALIZAÇÃO OU PÓS-GRADUAÇÃO"/>
    <x v="1"/>
    <x v="2"/>
    <m/>
    <x v="4"/>
    <x v="1"/>
    <s v="Decreto"/>
    <s v="85/2003"/>
    <m/>
    <x v="1"/>
    <x v="0"/>
    <x v="0"/>
    <x v="0"/>
    <m/>
    <x v="0"/>
    <x v="0"/>
    <x v="3"/>
    <x v="1"/>
    <x v="0"/>
    <x v="0"/>
    <s v="Decreto"/>
    <x v="0"/>
    <s v="SIM, ANUALMENTE"/>
    <s v="ÁREA DE RECURSOS HUMANOS    ÁREAS OU PROGRAMAS FINALÍSTICOS (SAÚDE, EDUCAÇÃO, MERENDA ETC.)    ÁREA DE PATRIMÔNIO    CONVÊNIOS E SUAS PRESTAÇÕES DE CONTAS"/>
    <m/>
    <m/>
    <m/>
    <m/>
    <m/>
    <m/>
    <m/>
    <s v="ÁREAS OU PROGRAMAS FINALÍSTICOS (SAÚDE, EDUCAÇÃO, MERENDA ETC.)"/>
    <x v="2"/>
    <x v="24"/>
    <x v="1"/>
    <x v="3"/>
    <x v="3"/>
    <x v="0"/>
    <x v="0"/>
    <m/>
    <m/>
    <x v="3"/>
    <x v="0"/>
    <s v="FISCALIZAÇÃO DE CONTRATOS"/>
    <s v="REMESSA DE INFORMAÇÕES VIA SISTEMA e-SFINGE    RELATÓRIOS DE GESTÃO FISCAL E/OU RESUMIDO DE EXECUÇÃO ORÇAMENTÁRIA    PARECER SOBRE ATOS DE PESSOAL    RELATÓRIOS DE AUDITORIA"/>
    <s v="SIM, É FEITO RELATÓRIO BIMESTRAL"/>
    <m/>
    <m/>
    <m/>
    <n v="44555539915"/>
  </r>
  <r>
    <s v="kaita@bol.com.br"/>
    <x v="213"/>
    <s v="KAITA HELEN TESTONI"/>
    <n v="577922912"/>
    <s v="kaita@bol.com.br"/>
    <m/>
    <n v="4733659513"/>
    <x v="4"/>
    <x v="1"/>
    <s v="Decreto 808/2009"/>
    <m/>
    <m/>
    <s v="ESPECIALIZAÇÃO OU PÓS-GRADUAÇÃO"/>
    <x v="5"/>
    <x v="2"/>
    <m/>
    <x v="0"/>
    <x v="1"/>
    <s v="Lei"/>
    <s v="1545/2003"/>
    <m/>
    <x v="2"/>
    <x v="1"/>
    <x v="1"/>
    <x v="2"/>
    <m/>
    <x v="0"/>
    <x v="1"/>
    <x v="1"/>
    <x v="3"/>
    <x v="0"/>
    <x v="0"/>
    <s v="Decreto"/>
    <x v="0"/>
    <s v="SIM, ANUALMENTE"/>
    <s v="PROCESSOS LICITATÓRIOS DE COMPRAS E SERVIÇOS    CONVÊNIOS E SUAS PRESTAÇÕES DE CONTAS    ENTIDADES PRIVADAS QUE RECEBEM RECURSOS PÚBLICOS"/>
    <m/>
    <m/>
    <m/>
    <m/>
    <m/>
    <m/>
    <m/>
    <s v="AVALIAÇÃO DOS CONTROLES INTERNOS ADMINISTRATIVOS"/>
    <x v="0"/>
    <x v="0"/>
    <x v="2"/>
    <x v="2"/>
    <x v="1"/>
    <x v="0"/>
    <x v="0"/>
    <m/>
    <m/>
    <x v="0"/>
    <x v="0"/>
    <s v="[OUTRAS: ] Emissão de pareceres sobre a regularidade dos processos admissionais (IN TCE), análise e emissão de parecer de prestações de contas de recursos repassados a entidades do terceiro setor, análise e emissão de parecer nas prestações de contas de a"/>
    <s v="PARECER SOBRE ATOS DE PESSOAL    PARECER EM PROCESSOS DE PRESTAÇÃO DE CONTAS    REMESSA DE INFORMAÇÕES VIA SISTEMA e-SFINGE    NOTIFICAÇÕES DE FALHAS OU IRREGULARIDADES, PARA CORREÇÃO E/OU PROVIDÊNCIAS"/>
    <s v="[OUTRAS ] A Unidade elabora um relatório simplificado demonstrando as atividades desenvolvidas mês a mês, que é destinado à Chefe do Poder Executivo Municipal e bimestralmente ao Tribunal de Contas do Estado."/>
    <m/>
    <m/>
    <m/>
    <n v="577922912"/>
  </r>
  <r>
    <s v="karinamariniribeiro@yahoo.com.br"/>
    <x v="214"/>
    <s v="KARINA APARECIDA MARINI RIBEIRO"/>
    <n v="804212961"/>
    <s v="karinamariniribeiro@yahoo.com.br"/>
    <m/>
    <s v="49 34370132"/>
    <x v="0"/>
    <x v="1"/>
    <s v="576/2015"/>
    <m/>
    <m/>
    <s v="ESPECIALIZAÇÃO OU PÓS-GRADUAÇÃO"/>
    <x v="5"/>
    <x v="55"/>
    <m/>
    <x v="1"/>
    <x v="1"/>
    <s v="Lei Complementar e Decreto "/>
    <s v="LC 0018/2005"/>
    <m/>
    <x v="2"/>
    <x v="0"/>
    <x v="1"/>
    <x v="2"/>
    <m/>
    <x v="0"/>
    <x v="0"/>
    <x v="1"/>
    <x v="0"/>
    <x v="3"/>
    <x v="0"/>
    <s v="Decreto n° 131/2013"/>
    <x v="0"/>
    <s v="NÃO FORMALIZA PLANEJAMENTO"/>
    <s v="PROCESSOS LICITATÓRIOS DE COMPRAS E SERVIÇOS    ÁREA DE RECURSOS HUMANOS    NENHUMA ÁREA PLANEJADA    OBRAS PÚBLICAS    CONVÊNIOS E SUAS PRESTAÇÕES DE CONTAS"/>
    <m/>
    <m/>
    <m/>
    <m/>
    <m/>
    <m/>
    <m/>
    <s v="OBRAS PÚBLICAS"/>
    <x v="13"/>
    <x v="0"/>
    <x v="4"/>
    <x v="1"/>
    <x v="1"/>
    <x v="0"/>
    <x v="0"/>
    <m/>
    <m/>
    <x v="0"/>
    <x v="0"/>
    <s v="REVISÃO DE REGISTROS CONTÁBEIS DIÁRIOS    MONITORAMENTO E CONSOLIDAÇÃO DE INFORMAÇÕES SOBRE A LAI NO EXECUTIVO MUNICIPAL (ART. 41-III DA LEI 12.527/2011)    FISCALIZAÇÃO DE CONTRATOS"/>
    <s v="RELATÓRIOS DE GESTÃO FISCAL E/OU RESUMIDO DE EXECUÇÃO ORÇAMENTÁRIA    REMESSA DE INFORMAÇÕES VIA SISTEMA e-SFINGE    NOTIFICAÇÕES DE FALHAS OU IRREGULARIDADES, PARA CORREÇÃO E/OU PROVIDÊNCIAS    PARECER EM PROCESSOS DE PRESTAÇÃO DE CONTAS"/>
    <s v="A UCI NÃO FORMALIZA RELATÓRIO PERIÓDICO DE ATIVIDADES"/>
    <m/>
    <m/>
    <m/>
    <n v="804212961"/>
  </r>
  <r>
    <s v="kityrou@hotmail.com"/>
    <x v="215"/>
    <s v="CRISTIANO CANCELIER"/>
    <n v="796887993"/>
    <s v="kityrou@hotmail.com"/>
    <m/>
    <n v="4834687210"/>
    <x v="0"/>
    <x v="1"/>
    <s v="Decreto nº 144/2014"/>
    <m/>
    <m/>
    <s v="ESPECIALIZAÇÃO OU PÓS-GRADUAÇÃO"/>
    <x v="39"/>
    <x v="56"/>
    <m/>
    <x v="4"/>
    <x v="0"/>
    <s v="NA"/>
    <s v="144/2014"/>
    <m/>
    <x v="0"/>
    <x v="0"/>
    <x v="0"/>
    <x v="0"/>
    <m/>
    <x v="0"/>
    <x v="3"/>
    <x v="0"/>
    <x v="2"/>
    <x v="3"/>
    <x v="0"/>
    <s v="Lei"/>
    <x v="0"/>
    <s v="NÃO FORMALIZA PLANEJAMENTO"/>
    <s v="NENHUMA ÁREA PLANEJADA"/>
    <m/>
    <m/>
    <m/>
    <m/>
    <m/>
    <m/>
    <m/>
    <s v="NENHUMA ATÉ O MOMENTO"/>
    <x v="1"/>
    <x v="0"/>
    <x v="2"/>
    <x v="0"/>
    <x v="1"/>
    <x v="0"/>
    <x v="0"/>
    <m/>
    <m/>
    <x v="0"/>
    <x v="0"/>
    <s v="[OUTRAS: ] Gestor Municipal de Convênios"/>
    <s v="PARECER EM PROCESSOS DE PRESTAÇÃO DE CONTAS    ATENDIMENTO A ÓRGÃOS DE CONTROLE (CÂMARA, TCE, MPSC, TCU, CGU, MPF ETC.)    RELATÓRIOS DE GESTÃO FISCAL E/OU RESUMIDO DE EXECUÇÃO ORÇAMENTÁRIA    REMESSA DE INFORMAÇÕES VIA SISTEMA e-SFINGE"/>
    <s v="A UCI NÃO FORMALIZA RELATÓRIO PERIÓDICO DE ATIVIDADES"/>
    <m/>
    <m/>
    <m/>
    <n v="796887993"/>
  </r>
  <r>
    <s v="laurentino@laurentino.sc.gov.br"/>
    <x v="216"/>
    <s v="JOI CESAR DE MEDEIROS"/>
    <n v="5265152954"/>
    <s v="controleinterno@laurentino.sc.gov.br"/>
    <m/>
    <s v="47 35461346"/>
    <x v="0"/>
    <x v="0"/>
    <s v="Portaria n. 2520/2010"/>
    <m/>
    <m/>
    <s v="SUPERIOR COMPLETO"/>
    <x v="5"/>
    <x v="5"/>
    <m/>
    <x v="0"/>
    <x v="1"/>
    <s v="Lei Municipal"/>
    <s v="1098/2010"/>
    <m/>
    <x v="2"/>
    <x v="0"/>
    <x v="0"/>
    <x v="0"/>
    <m/>
    <x v="0"/>
    <x v="0"/>
    <x v="0"/>
    <x v="1"/>
    <x v="0"/>
    <x v="0"/>
    <s v="LEI Nº 1209, de 04 de junho de 2013"/>
    <x v="3"/>
    <s v="SIM, ANUALMENTE    [Outro:] REALIZADO ANUALMENTE NO ANO DE 2013"/>
    <s v="CONVÊNIOS E SUAS PRESTAÇÕES DE CONTAS    ENTIDADES PRIVADAS QUE RECEBEM RECURSOS PÚBLICOS    ÁREA DE PATRIMÔNIO"/>
    <m/>
    <m/>
    <m/>
    <m/>
    <m/>
    <m/>
    <m/>
    <s v="ÁREA DE RECURSOS HUMANOS    CONVÊNIOS E SUAS PRESTAÇÕES DE CONTAS    ENTIDADES PRIVADAS QUE RECEBEM RECURSOS PÚBLICOS    OBRAS PÚBLICAS"/>
    <x v="10"/>
    <x v="13"/>
    <x v="3"/>
    <x v="1"/>
    <x v="1"/>
    <x v="4"/>
    <x v="1"/>
    <m/>
    <m/>
    <x v="0"/>
    <x v="0"/>
    <s v="MONITORAMENTO E CONSOLIDAÇÃO DE INFORMAÇÕES SOBRE A LAI NO EXECUTIVO MUNICIPAL (ART. 41-III DA LEI 12.527/2011)    ASSESSORIA JURÍDICA    [OUTRAS: ] AUXÍLIO ELABORAÇÃO DECRETOS PROJETOS DE LEI, AUXÍLIO RESOLUÇÃO EXPEDIENTES DIVERSOS"/>
    <s v="PARECER EM PROCESSOS DE PRESTAÇÃO DE CONTAS    ATENDIMENTO A ÓRGÃOS DE CONTROLE (CÂMARA, TCE, MPSC, TCU, CGU, MPF ETC.)    REMESSA DE INFORMAÇÕES VIA SISTEMA e-SFINGE    NOTIFICAÇÕES DE FALHAS OU IRREGULARIDADES, PARA CORREÇÃO E/OU PROVIDÊNCIAS"/>
    <s v="A UCI NÃO FORMALIZA RELATÓRIO PERIÓDICO DE ATIVIDADES"/>
    <m/>
    <m/>
    <m/>
    <n v="5265152954"/>
  </r>
  <r>
    <s v="lawiese@uol.com.br"/>
    <x v="217"/>
    <s v="LUIZ ALBERTO WIESE"/>
    <n v="29301270900"/>
    <s v="wiese@rionegrinho.sc.gov.br"/>
    <m/>
    <s v="(47) 3646-3608"/>
    <x v="4"/>
    <x v="1"/>
    <s v="17942/2013"/>
    <m/>
    <m/>
    <s v="SUPERIOR INCOMPLETO"/>
    <x v="7"/>
    <x v="1"/>
    <m/>
    <x v="3"/>
    <x v="1"/>
    <s v="LEI "/>
    <s v="1845/2006"/>
    <m/>
    <x v="2"/>
    <x v="1"/>
    <x v="0"/>
    <x v="1"/>
    <m/>
    <x v="0"/>
    <x v="0"/>
    <x v="0"/>
    <x v="2"/>
    <x v="0"/>
    <x v="0"/>
    <s v="DECRETO"/>
    <x v="0"/>
    <s v="NÃO FORMALIZA PLANEJAMENTO"/>
    <s v="NENHUMA ÁREA PLANEJADA"/>
    <m/>
    <m/>
    <m/>
    <m/>
    <m/>
    <m/>
    <m/>
    <s v="NENHUMA ATÉ O MOMENTO"/>
    <x v="1"/>
    <x v="0"/>
    <x v="2"/>
    <x v="4"/>
    <x v="1"/>
    <x v="0"/>
    <x v="4"/>
    <m/>
    <m/>
    <x v="0"/>
    <x v="3"/>
    <s v="ELABORAÇÃO DA PRESTAÇÃO DE CONTAS ANUAL DO PREFEITO, PARA ENVIO AO CONTROLE EXTERNO    REVISÃO DE REGISTROS CONTÁBEIS DIÁRIOS    FISCALIZAÇÃO DE CONTRATOS"/>
    <s v="PARECER EM PROCESSOS DE PRESTAÇÃO DE CONTAS    PARECER SOBRE TOMADAS DE CONTAS ESPECIAIS (TCEs)    PARECER SOBRE ATOS DE PESSOAL    REMESSA DE INFORMAÇÕES VIA SISTEMA e-SFINGE"/>
    <s v="SIM, É FEITO RELATÓRIO BIMESTRAL"/>
    <m/>
    <m/>
    <m/>
    <n v="29301270900"/>
  </r>
  <r>
    <s v="leirozadanubya@gmail.com"/>
    <x v="218"/>
    <s v="DANÚBYA L. C. LEIROZA"/>
    <n v="5930337950"/>
    <s v="leirozadanubya@gmail.com"/>
    <m/>
    <n v="4832798045"/>
    <x v="4"/>
    <x v="1"/>
    <s v="Portaria 458/2013"/>
    <m/>
    <m/>
    <s v="ESPECIALIZAÇÃO OU PÓS-GRADUAÇÃO"/>
    <x v="5"/>
    <x v="57"/>
    <m/>
    <x v="4"/>
    <x v="1"/>
    <s v="Decreto 91/2010; Lei 1920/2003."/>
    <s v="1920/2003"/>
    <m/>
    <x v="2"/>
    <x v="1"/>
    <x v="0"/>
    <x v="0"/>
    <m/>
    <x v="1"/>
    <x v="2"/>
    <x v="2"/>
    <x v="2"/>
    <x v="3"/>
    <x v="0"/>
    <s v="Decreto 197/2012 "/>
    <x v="0"/>
    <s v="SIM, ANUALMENTE"/>
    <s v="CONVÊNIOS E SUAS PRESTAÇÕES DE CONTAS    PROCESSOS LICITATÓRIOS DE COMPRAS E SERVIÇOS    ÁREA DE RECURSOS HUMANOS    ENTIDADES PRIVADAS QUE RECEBEM RECURSOS PÚBLICOS    OBRAS PÚBLICAS"/>
    <m/>
    <m/>
    <m/>
    <m/>
    <m/>
    <m/>
    <m/>
    <s v="ÁREA DE PATRIMÔNIO"/>
    <x v="4"/>
    <x v="5"/>
    <x v="2"/>
    <x v="2"/>
    <x v="0"/>
    <x v="1"/>
    <x v="0"/>
    <m/>
    <m/>
    <x v="3"/>
    <x v="0"/>
    <s v="MONITORAMENTO E CONSOLIDAÇÃO DE INFORMAÇÕES SOBRE A LAI NO EXECUTIVO MUNICIPAL (ART. 41-III DA LEI 12.527/2011)    ELABORAÇÃO DA PRESTAÇÃO DE CONTAS ANUAL DO PREFEITO, PARA ENVIO AO CONTROLE EXTERNO"/>
    <s v="PARECER EM PROCESSOS DE PRESTAÇÃO DE CONTAS    REMESSA DE INFORMAÇÕES VIA SISTEMA e-SFINGE    NOTIFICAÇÕES DE FALHAS OU IRREGULARIDADES, PARA CORREÇÃO E/OU PROVIDÊNCIAS    RECOMENDAÇÕES EMITIDAS PARA MELHORIAS E/OU FORTALECIMENTO DA GESTÃO"/>
    <s v="A UCI NÃO FORMALIZA RELATÓRIO PERIÓDICO DE ATIVIDADES"/>
    <m/>
    <m/>
    <m/>
    <n v="5930337950"/>
  </r>
  <r>
    <s v="leocadio@itapema.sc.gov.br"/>
    <x v="219"/>
    <s v="LEOCÁDIO SCHROEDER GIACOMELLO"/>
    <n v="55871577920"/>
    <s v="leocadio@itapema.sc.gov.br"/>
    <m/>
    <s v="47-91120032"/>
    <x v="3"/>
    <x v="1"/>
    <s v="013/2013 de 02 de janeiro 2013"/>
    <m/>
    <m/>
    <s v="ESPECIALIZAÇÃO OU PÓS-GRADUAÇÃO"/>
    <x v="5"/>
    <x v="58"/>
    <m/>
    <x v="4"/>
    <x v="1"/>
    <s v="Lei e Decreto."/>
    <s v="n.3182/ 2013. "/>
    <m/>
    <x v="2"/>
    <x v="1"/>
    <x v="0"/>
    <x v="0"/>
    <m/>
    <x v="0"/>
    <x v="0"/>
    <x v="2"/>
    <x v="0"/>
    <x v="0"/>
    <x v="0"/>
    <s v="DECRETO Nº 79/2013"/>
    <x v="17"/>
    <s v="SIM, ANUALMENTE"/>
    <s v="NENHUMA ÁREA PLANEJADA"/>
    <m/>
    <m/>
    <m/>
    <m/>
    <m/>
    <m/>
    <m/>
    <s v="[OUTRAS: ] Com o auxilio do Controle Interno foi solicitada   na área de manutenção de veículos pesados e Combustíveis referentes aos anos de 2014 e 2015."/>
    <x v="1"/>
    <x v="0"/>
    <x v="2"/>
    <x v="2"/>
    <x v="1"/>
    <x v="7"/>
    <x v="0"/>
    <m/>
    <m/>
    <x v="12"/>
    <x v="12"/>
    <s v="REVISÃO DE REGISTROS CONTÁBEIS DIÁRIOS    ASSESSORIA JURÍDICA"/>
    <s v="RECOMENDAÇÕES EMITIDAS PARA MELHORIAS E/OU FORTALECIMENTO DA GESTÃO    NOTIFICAÇÕES DE FALHAS OU IRREGULARIDADES, PARA CORREÇÃO E/OU PROVIDÊNCIAS    PARECER EM PROCESSOS DE PRESTAÇÃO DE CONTAS    PARECER SOBRE TOMADAS DE CONTAS ESPECIAIS (TCEs)    PARECER"/>
    <s v="A UCI NÃO FORMALIZA RELATÓRIO PERIÓDICO DE ATIVIDADES"/>
    <m/>
    <m/>
    <m/>
    <n v="55871577920"/>
  </r>
  <r>
    <s v="leoneteteles@yahoo.com.br"/>
    <x v="220"/>
    <s v="LEONETE DA SILVA TELES GONÇALVES"/>
    <n v="82437394915"/>
    <s v="leoneteteles@yahoo.com.br"/>
    <m/>
    <s v="49 88742487"/>
    <x v="1"/>
    <x v="2"/>
    <s v="Portaria 145/2013       "/>
    <m/>
    <m/>
    <s v="ESPECIALIZAÇÃO OU PÓS-GRADUAÇÃO"/>
    <x v="21"/>
    <x v="2"/>
    <m/>
    <x v="0"/>
    <x v="1"/>
    <s v="Lei"/>
    <s v="1595/2003"/>
    <m/>
    <x v="2"/>
    <x v="0"/>
    <x v="1"/>
    <x v="1"/>
    <m/>
    <x v="1"/>
    <x v="2"/>
    <x v="0"/>
    <x v="0"/>
    <x v="0"/>
    <x v="0"/>
    <s v="Lei"/>
    <x v="0"/>
    <s v="SIM, BIMESTRALMENTE"/>
    <s v="AVALIAÇÃO DOS CONTROLES INTERNOS ADMINISTRATIVOS"/>
    <m/>
    <m/>
    <m/>
    <m/>
    <m/>
    <m/>
    <m/>
    <s v="ÁREAS OU PROGRAMAS FINALÍSTICOS (SAÚDE, EDUCAÇÃO, MERENDA ETC.)"/>
    <x v="0"/>
    <x v="4"/>
    <x v="0"/>
    <x v="0"/>
    <x v="1"/>
    <x v="0"/>
    <x v="0"/>
    <m/>
    <m/>
    <x v="3"/>
    <x v="3"/>
    <s v="[OUTRAS: ] Atividades da Secretaria de Planejamento e Administração."/>
    <s v="PARECER SOBRE ATOS DE PESSOAL    REMESSA DE INFORMAÇÕES VIA SISTEMA e-SFINGE    PARECER EM PROCESSOS DE PRESTAÇÃO DE CONTAS    NOTIFICAÇÕES DE FALHAS OU IRREGULARIDADES, PARA CORREÇÃO E/OU PROVIDÊNCIAS"/>
    <s v="SIM, É FEITO RELATÓRIO BIMESTRAL"/>
    <m/>
    <m/>
    <m/>
    <n v="82437394915"/>
  </r>
  <r>
    <s v="licitacoes@majorgercino.sc.gov.br"/>
    <x v="221"/>
    <s v="LILAINE TERESINHA HEIDERSCHEIDT"/>
    <n v="3582715922"/>
    <s v="llilaine@yahoo.com.br"/>
    <m/>
    <n v="4832731258"/>
    <x v="0"/>
    <x v="2"/>
    <s v="Portaria 207/2013"/>
    <m/>
    <m/>
    <s v="ESPECIALIZAÇÃO OU PÓS-GRADUAÇÃO"/>
    <x v="0"/>
    <x v="59"/>
    <m/>
    <x v="3"/>
    <x v="0"/>
    <s v="NA"/>
    <s v="NA"/>
    <m/>
    <x v="2"/>
    <x v="0"/>
    <x v="1"/>
    <x v="2"/>
    <m/>
    <x v="0"/>
    <x v="0"/>
    <x v="0"/>
    <x v="1"/>
    <x v="0"/>
    <x v="0"/>
    <s v="."/>
    <x v="0"/>
    <s v="NÃO FORMALIZA PLANEJAMENTO"/>
    <s v="NENHUMA ÁREA PLANEJADA"/>
    <m/>
    <m/>
    <m/>
    <m/>
    <m/>
    <m/>
    <m/>
    <s v="EXECUÇÃO E FISCALIZAÇÃO DE CONTRATOS PÚBLICOS    PROCESSOS LICITATÓRIOS DE COMPRAS E SERVIÇOS"/>
    <x v="1"/>
    <x v="0"/>
    <x v="0"/>
    <x v="0"/>
    <x v="0"/>
    <x v="0"/>
    <x v="0"/>
    <m/>
    <m/>
    <x v="0"/>
    <x v="0"/>
    <s v="[OUTRAS: ] Acompanhamento nas Licitações e Contratos Administrativos    NENHUMA"/>
    <s v="REMESSA DE INFORMAÇÕES VIA SISTEMA e-SFINGE    RELATÓRIOS DE GESTÃO FISCAL E/OU RESUMIDO DE EXECUÇÃO ORÇAMENTÁRIA"/>
    <s v="SIM, É FEITO RELATÓRIO BIMESTRAL"/>
    <m/>
    <m/>
    <m/>
    <m/>
  </r>
  <r>
    <s v="luciana@paes.adv.br"/>
    <x v="222"/>
    <s v="LUCIANA SCHMITZ PAES"/>
    <n v="4218292906"/>
    <s v="controleinterno@correiapinto.sc.gov.br"/>
    <m/>
    <s v="(49)3243-1150"/>
    <x v="4"/>
    <x v="1"/>
    <s v="Portaria 317/2015 de 27/04/2015"/>
    <m/>
    <m/>
    <s v="ESPECIALIZAÇÃO OU PÓS-GRADUAÇÃO"/>
    <x v="5"/>
    <x v="2"/>
    <m/>
    <x v="3"/>
    <x v="1"/>
    <s v="LEI COMPLEMENTAR REGULAMENTADA POR DECRETO"/>
    <s v="LC 1216/2003  DECRETO 80/2004"/>
    <m/>
    <x v="2"/>
    <x v="0"/>
    <x v="0"/>
    <x v="0"/>
    <m/>
    <x v="0"/>
    <x v="0"/>
    <x v="3"/>
    <x v="1"/>
    <x v="0"/>
    <x v="0"/>
    <s v="LEI ORDINÁRIA"/>
    <x v="0"/>
    <s v="SIM, ANUALMENTE"/>
    <s v="PROCESSOS LICITATÓRIOS DE COMPRAS E SERVIÇOS    ÁREA DE RECURSOS HUMANOS    ÁREA DE PATRIMÔNIO    EXECUÇÃO E FISCALIZAÇÃO DE CONTRATOS PÚBLICOS"/>
    <m/>
    <m/>
    <m/>
    <m/>
    <m/>
    <m/>
    <m/>
    <s v="NENHUMA ATÉ O MOMENTO"/>
    <x v="2"/>
    <x v="5"/>
    <x v="0"/>
    <x v="1"/>
    <x v="0"/>
    <x v="4"/>
    <x v="1"/>
    <m/>
    <m/>
    <x v="3"/>
    <x v="5"/>
    <s v="ASSESSORIA JURÍDICA"/>
    <s v="ATENDIMENTO A ÓRGÃOS DE CONTROLE (CÂMARA, TCE, MPSC, TCU, CGU, MPF ETC.)    REMESSA DE INFORMAÇÕES VIA SISTEMA e-SFINGE    NOTIFICAÇÕES DE FALHAS OU IRREGULARIDADES, PARA CORREÇÃO E/OU PROVIDÊNCIAS    RECOMENDAÇÕES EMITIDAS PARA MELHORIAS E/OU FORTALECIME"/>
    <s v="A UCI NÃO FORMALIZA RELATÓRIO PERIÓDICO DE ATIVIDADES"/>
    <m/>
    <m/>
    <m/>
    <n v="4218292906"/>
  </r>
  <r>
    <s v="luiz.domingos@hotmail.com"/>
    <x v="223"/>
    <s v="LUIZ ANTONIO DOMINGOS"/>
    <n v="54222133949"/>
    <s v="luiz.domingos@hotmail.com"/>
    <m/>
    <s v="48 34699000"/>
    <x v="1"/>
    <x v="0"/>
    <s v="decreto 288/2008 02/07/2008"/>
    <m/>
    <m/>
    <s v="ESPECIALIZAÇÃO OU PÓS-GRADUAÇÃO"/>
    <x v="1"/>
    <x v="60"/>
    <m/>
    <x v="0"/>
    <x v="0"/>
    <s v="lei"/>
    <s v="325/2004 468/2007"/>
    <m/>
    <x v="0"/>
    <x v="0"/>
    <x v="0"/>
    <x v="0"/>
    <m/>
    <x v="0"/>
    <x v="0"/>
    <x v="0"/>
    <x v="0"/>
    <x v="0"/>
    <x v="1"/>
    <s v="NA"/>
    <x v="0"/>
    <s v="NÃO FORMALIZA PLANEJAMENTO"/>
    <s v="NENHUMA ÁREA PLANEJADA"/>
    <m/>
    <m/>
    <m/>
    <m/>
    <m/>
    <m/>
    <m/>
    <s v="NENHUMA ATÉ O MOMENTO"/>
    <x v="1"/>
    <x v="0"/>
    <x v="2"/>
    <x v="2"/>
    <x v="1"/>
    <x v="0"/>
    <x v="0"/>
    <m/>
    <m/>
    <x v="0"/>
    <x v="0"/>
    <s v="ELABORAÇÃO DA PRESTAÇÃO DE CONTAS ANUAL DO PREFEITO, PARA ENVIO AO CONTROLE EXTERNO    [OUTRAS: ] INFORMACOES AO TCE, INFORMACOES AO MINISTERIO DA SAUDE    FISCALIZAÇÃO DE CONTRATOS    REVISÃO DE REGISTROS CONTÁBEIS DIÁRIOS"/>
    <s v="REMESSA DE INFORMAÇÕES VIA SISTEMA e-SFINGE    RELATÓRIOS DE GESTÃO FISCAL E/OU RESUMIDO DE EXECUÇÃO ORÇAMENTÁRIA    ATENDIMENTO A ÓRGÃOS DE CONTROLE (CÂMARA, TCE, MPSC, TCU, CGU, MPF ETC.)    PARECER SOBRE ATOS DE PESSOAL"/>
    <s v="[OUTRAS ] RELATORIO DE CONTROLE INTERNO QUE É ENVIADO AO TCE BIMESTRAL    SIM, É FEITO RELATÓRIO ANUAL"/>
    <m/>
    <m/>
    <m/>
    <n v="54222133949"/>
  </r>
  <r>
    <s v="luizpaz15@hotmail.com"/>
    <x v="224"/>
    <s v="LUIZ ERÁCLIO PAZ"/>
    <n v="65216865934"/>
    <s v="luizpaz15@hotmail.com"/>
    <m/>
    <s v="49 33510060"/>
    <x v="0"/>
    <x v="0"/>
    <s v="Lei Municipal nº 032/2009 de 20/05/2009 "/>
    <m/>
    <m/>
    <s v="SUPERIOR COMPLETO"/>
    <x v="1"/>
    <x v="1"/>
    <m/>
    <x v="0"/>
    <x v="1"/>
    <s v="Lei"/>
    <s v="Lei Municipal nº 032/2009 de 20/05/2009 "/>
    <m/>
    <x v="0"/>
    <x v="0"/>
    <x v="0"/>
    <x v="0"/>
    <m/>
    <x v="0"/>
    <x v="0"/>
    <x v="0"/>
    <x v="1"/>
    <x v="2"/>
    <x v="0"/>
    <s v="Lei 550/2013"/>
    <x v="0"/>
    <s v="NÃO FORMALIZA PLANEJAMENTO"/>
    <s v="NENHUMA ÁREA PLANEJADA"/>
    <m/>
    <m/>
    <m/>
    <m/>
    <m/>
    <m/>
    <m/>
    <s v="NENHUMA ATÉ O MOMENTO"/>
    <x v="14"/>
    <x v="0"/>
    <x v="2"/>
    <x v="0"/>
    <x v="1"/>
    <x v="5"/>
    <x v="0"/>
    <m/>
    <m/>
    <x v="0"/>
    <x v="0"/>
    <s v="REVISÃO DE REGISTROS CONTÁBEIS DIÁRIOS    MONITORAMENTO E CONSOLIDAÇÃO DE INFORMAÇÕES SOBRE A LAI NO EXECUTIVO MUNICIPAL (ART. 41-III DA LEI 12.527/2011)    FISCALIZAÇÃO DE CONTRATOS    [OUTRAS: ] Prestação de Contas de Convênios; e-Sfinge Obras"/>
    <s v="RECOMENDAÇÕES EMITIDAS PARA MELHORIAS E/OU FORTALECIMENTO DA GESTÃO    NOTIFICAÇÕES DE FALHAS OU IRREGULARIDADES, PARA CORREÇÃO E/OU PROVIDÊNCIAS    PARECER SOBRE ATOS DE PESSOAL    REMESSA DE INFORMAÇÕES VIA SISTEMA e-SFINGE"/>
    <s v="A UCI NÃO FORMALIZA RELATÓRIO PERIÓDICO DE ATIVIDADES"/>
    <m/>
    <m/>
    <m/>
    <n v="65216865934"/>
  </r>
  <r>
    <s v="mansurneto@ig.com.br"/>
    <x v="225"/>
    <s v="MELQUIADES MANSUR ELIAS NETO"/>
    <n v="95184783920"/>
    <s v="mansurneto@ig.com.br"/>
    <m/>
    <s v="(48) 32454303"/>
    <x v="0"/>
    <x v="1"/>
    <s v="Decreto 4403/2013"/>
    <m/>
    <m/>
    <s v="SUPERIOR COMPLETO"/>
    <x v="5"/>
    <x v="1"/>
    <m/>
    <x v="0"/>
    <x v="1"/>
    <s v="Decreto"/>
    <s v="3536/2009"/>
    <m/>
    <x v="2"/>
    <x v="0"/>
    <x v="0"/>
    <x v="0"/>
    <m/>
    <x v="0"/>
    <x v="0"/>
    <x v="0"/>
    <x v="0"/>
    <x v="0"/>
    <x v="0"/>
    <s v="lei"/>
    <x v="14"/>
    <s v="SIM, ANUALMENTE"/>
    <s v="CONVÊNIOS E SUAS PRESTAÇÕES DE CONTAS"/>
    <m/>
    <m/>
    <m/>
    <m/>
    <m/>
    <m/>
    <m/>
    <s v="ÁREA DE RECURSOS HUMANOS    ÁREA FINANCEIRA E DE PRESTAÇÕES DE CONTAS (EXCETO CONVÊNIOS)    AVALIAÇÃO DOS CONTROLES INTERNOS ADMINISTRATIVOS"/>
    <x v="0"/>
    <x v="4"/>
    <x v="0"/>
    <x v="4"/>
    <x v="3"/>
    <x v="11"/>
    <x v="10"/>
    <m/>
    <m/>
    <x v="1"/>
    <x v="3"/>
    <s v="[OUTRAS: ] cobrança de multas dos funcionarios motoristas pela infrações de transito dos carros oficias; abertura de processos administrativos e denuncias para depois encaminhar para a comissão responsável.    ELABORAÇÃO DA PRESTAÇÃO DE CONTAS ANUAL DO PR"/>
    <s v="REMESSA DE INFORMAÇÕES VIA SISTEMA e-SFINGE    PARECER EM PROCESSOS DE PRESTAÇÃO DE CONTAS    PARECER SOBRE ATOS DE PESSOAL    ATENDIMENTO A ÓRGÃOS DE CONTROLE (CÂMARA, TCE, MPSC, TCU, CGU, MPF ETC.)"/>
    <s v="A UCI NÃO FORMALIZA RELATÓRIO PERIÓDICO DE ATIVIDADES"/>
    <m/>
    <m/>
    <m/>
    <n v="95184783920"/>
  </r>
  <r>
    <s v="marcelo.duz@xaxim.sc.gov.br"/>
    <x v="226"/>
    <s v="MARCELO LUIZ DUZ"/>
    <n v="443290911"/>
    <s v="marcelo.duz@xaxim.sc.gov.br, controladoria@xaxim.sc.gov.br"/>
    <m/>
    <s v="(49) 9968-6688 (49) 3353-8242"/>
    <x v="0"/>
    <x v="1"/>
    <s v="01.03.2013 - Decreto 0167-2013"/>
    <m/>
    <m/>
    <s v="ESPECIALIZAÇÃO OU PÓS-GRADUAÇÃO"/>
    <x v="1"/>
    <x v="10"/>
    <m/>
    <x v="1"/>
    <x v="1"/>
    <s v="Lei Complementar 008-2003 e Decreto 0222-2004"/>
    <s v="Lei Complementar 0008-2003 e Decreto 0222-2004"/>
    <m/>
    <x v="2"/>
    <x v="0"/>
    <x v="0"/>
    <x v="0"/>
    <m/>
    <x v="0"/>
    <x v="0"/>
    <x v="0"/>
    <x v="0"/>
    <x v="0"/>
    <x v="0"/>
    <s v="Lei 3842-2013"/>
    <x v="0"/>
    <s v="SIM, ANUALMENTE"/>
    <s v="PROCESSOS LICITATÓRIOS DE COMPRAS E SERVIÇOS    EXECUÇÃO E FISCALIZAÇÃO DE CONTRATOS PÚBLICOS"/>
    <m/>
    <m/>
    <m/>
    <m/>
    <m/>
    <m/>
    <m/>
    <s v="NENHUMA ATÉ O MOMENTO"/>
    <x v="1"/>
    <x v="0"/>
    <x v="3"/>
    <x v="3"/>
    <x v="0"/>
    <x v="4"/>
    <x v="0"/>
    <m/>
    <m/>
    <x v="0"/>
    <x v="0"/>
    <s v="ELABORAÇÃO DA PRESTAÇÃO DE CONTAS ANUAL DO PREFEITO, PARA ENVIO AO CONTROLE EXTERNO    [OUTRAS: ] remessa do e-Sfinge, suporte aos usuários dos aplicativos Betha, compensacoes de tributos municipais, analise de contratos, baixa da divida ativa cobrada em "/>
    <s v="REMESSA DE INFORMAÇÕES VIA SISTEMA e-SFINGE    NOTIFICAÇÕES DE FALHAS OU IRREGULARIDADES, PARA CORREÇÃO E/OU PROVIDÊNCIAS    RECOMENDAÇÕES EMITIDAS PARA MELHORIAS E/OU FORTALECIMENTO DA GESTÃO    PARECER SOBRE ATOS DE PESSOAL"/>
    <s v="SIM, É FEITO RELATÓRIO BIMESTRAL"/>
    <m/>
    <m/>
    <m/>
    <n v="443290911"/>
  </r>
  <r>
    <s v="marcia.berga@unochapeco.edu.br"/>
    <x v="227"/>
    <s v="ODIRLEI CARLOS BERGAMASCHI"/>
    <n v="2373759900"/>
    <s v="bergamaschi_@hotmail.com"/>
    <m/>
    <s v="49 3349 0010"/>
    <x v="0"/>
    <x v="2"/>
    <s v="Portaria 101/2015"/>
    <m/>
    <m/>
    <s v="SUPERIOR COMPLETO"/>
    <x v="1"/>
    <x v="1"/>
    <m/>
    <x v="0"/>
    <x v="1"/>
    <s v="Lei 459/2003"/>
    <s v="459/2003"/>
    <m/>
    <x v="2"/>
    <x v="0"/>
    <x v="1"/>
    <x v="1"/>
    <m/>
    <x v="0"/>
    <x v="0"/>
    <x v="0"/>
    <x v="0"/>
    <x v="0"/>
    <x v="0"/>
    <s v="Não se aplica"/>
    <x v="0"/>
    <s v="NÃO FORMALIZA PLANEJAMENTO"/>
    <s v="ÁREA DE PATRIMÔNIO    CONVÊNIOS E SUAS PRESTAÇÕES DE CONTAS    AVALIAÇÃO DOS CONTROLES INTERNOS ADMINISTRATIVOS"/>
    <m/>
    <m/>
    <m/>
    <m/>
    <m/>
    <m/>
    <m/>
    <s v="PROCESSOS LICITATÓRIOS DE COMPRAS E SERVIÇOS"/>
    <x v="0"/>
    <x v="0"/>
    <x v="2"/>
    <x v="1"/>
    <x v="0"/>
    <x v="0"/>
    <x v="0"/>
    <m/>
    <m/>
    <x v="3"/>
    <x v="0"/>
    <s v="ELABORAÇÃO DE INVENTÁRIOS"/>
    <s v="ATENDIMENTO A ÓRGÃOS DE CONTROLE (CÂMARA, TCE, MPSC, TCU, CGU, MPF ETC.)    RECOMENDAÇÕES EMITIDAS PARA MELHORIAS E/OU FORTALECIMENTO DA GESTÃO    PARECER SOBRE ATOS DE PESSOAL    REMESSA DE INFORMAÇÕES VIA SISTEMA e-SFINGE"/>
    <s v="A UCI NÃO FORMALIZA RELATÓRIO PERIÓDICO DE ATIVIDADES"/>
    <m/>
    <m/>
    <m/>
    <n v="2373759900"/>
  </r>
  <r>
    <s v="marcos@imbuia.sc.gov.br"/>
    <x v="228"/>
    <s v="MARCOS ANTÔNIO DE SOUZA"/>
    <n v="12838985"/>
    <s v="marcos@imbuia.sc.gov.br"/>
    <m/>
    <s v="(47) 3557-2411"/>
    <x v="0"/>
    <x v="2"/>
    <s v="Portaria 11/2004"/>
    <m/>
    <m/>
    <s v="ESPECIALIZAÇÃO OU PÓS-GRADUAÇÃO"/>
    <x v="5"/>
    <x v="5"/>
    <m/>
    <x v="0"/>
    <x v="1"/>
    <s v="Lei Complementar 25/2005"/>
    <s v="25/2005"/>
    <m/>
    <x v="2"/>
    <x v="0"/>
    <x v="0"/>
    <x v="0"/>
    <m/>
    <x v="0"/>
    <x v="0"/>
    <x v="0"/>
    <x v="0"/>
    <x v="0"/>
    <x v="0"/>
    <s v="Lei 1559/2013"/>
    <x v="0"/>
    <s v="NÃO FORMALIZA PLANEJAMENTO"/>
    <s v="NENHUMA ÁREA PLANEJADA"/>
    <m/>
    <m/>
    <m/>
    <m/>
    <m/>
    <m/>
    <m/>
    <s v="ENTIDADES PRIVADAS QUE RECEBEM RECURSOS PÚBLICOS    ÁREAS OU PROGRAMAS FINALÍSTICOS (SAÚDE, EDUCAÇÃO, MERENDA ETC.)    AVALIAÇÃO DOS CONTROLES INTERNOS ADMINISTRATIVOS    ÁREA FINANCEIRA E DE PRESTAÇÕES DE CONTAS (EXCETO CONVÊNIOS)    CONVÊNIOS E SUAS PRE"/>
    <x v="1"/>
    <x v="2"/>
    <x v="3"/>
    <x v="1"/>
    <x v="0"/>
    <x v="0"/>
    <x v="0"/>
    <m/>
    <m/>
    <x v="0"/>
    <x v="0"/>
    <s v="MONITORAMENTO E CONSOLIDAÇÃO DE INFORMAÇÕES SOBRE A LAI NO EXECUTIVO MUNICIPAL (ART. 41-III DA LEI 12.527/2011)    ASSESSORIA JURÍDICA"/>
    <s v="ATENDIMENTO A ÓRGÃOS DE CONTROLE (CÂMARA, TCE, MPSC, TCU, CGU, MPF ETC.)    RELATÓRIOS DE GESTÃO FISCAL E/OU RESUMIDO DE EXECUÇÃO ORÇAMENTÁRIA    RECOMENDAÇÕES EMITIDAS PARA MELHORIAS E/OU FORTALECIMENTO DA GESTÃO    REMESSA DE INFORMAÇÕES VIA SISTEMA e-S"/>
    <s v="SIM, É FEITO RELATÓRIO BIMESTRAL"/>
    <m/>
    <m/>
    <m/>
    <n v="12838985"/>
  </r>
  <r>
    <s v="margacristina@bol.com.br"/>
    <x v="229"/>
    <s v="MARGARETE CRISTINA SOARES DO NASCIMENTO"/>
    <n v="4766590945"/>
    <s v="controleinterno@rodeio.sc.gov.br"/>
    <m/>
    <s v="47 3384-0161"/>
    <x v="4"/>
    <x v="2"/>
    <s v="Portaria 5652/2014"/>
    <m/>
    <m/>
    <s v="SUPERIOR INCOMPLETO"/>
    <x v="21"/>
    <x v="1"/>
    <m/>
    <x v="3"/>
    <x v="1"/>
    <s v="Lei"/>
    <n v="1418"/>
    <m/>
    <x v="2"/>
    <x v="0"/>
    <x v="0"/>
    <x v="0"/>
    <m/>
    <x v="0"/>
    <x v="0"/>
    <x v="0"/>
    <x v="0"/>
    <x v="0"/>
    <x v="0"/>
    <s v="Decreto"/>
    <x v="0"/>
    <s v="SIM, BIMESTRALMENTE"/>
    <s v="CONVÊNIOS E SUAS PRESTAÇÕES DE CONTAS    ÁREA FINANCEIRA E DE PRESTAÇÕES DE CONTAS (EXCETO CONVÊNIOS)    ÁREA DE RECURSOS HUMANOS"/>
    <m/>
    <m/>
    <m/>
    <m/>
    <m/>
    <m/>
    <m/>
    <s v="EXECUÇÃO E FISCALIZAÇÃO DE CONTRATOS PÚBLICOS"/>
    <x v="1"/>
    <x v="0"/>
    <x v="2"/>
    <x v="0"/>
    <x v="1"/>
    <x v="0"/>
    <x v="0"/>
    <m/>
    <m/>
    <x v="0"/>
    <x v="0"/>
    <s v="FISCALIZAÇÃO DE CONTRATOS    MONITORAMENTO E CONSOLIDAÇÃO DE INFORMAÇÕES SOBRE A LAI NO EXECUTIVO MUNICIPAL (ART. 41-III DA LEI 12.527/2011)"/>
    <s v="NOTIFICAÇÕES DE FALHAS OU IRREGULARIDADES, PARA CORREÇÃO E/OU PROVIDÊNCIAS    RECOMENDAÇÕES EMITIDAS PARA MELHORIAS E/OU FORTALECIMENTO DA GESTÃO    PARECER EM PROCESSOS DE PRESTAÇÃO DE CONTAS    ATENDIMENTO A ÓRGÃOS DE CONTROLE (CÂMARA, TCE, MPSC, TCU, C"/>
    <s v="A UCI NÃO FORMALIZA RELATÓRIO PERIÓDICO DE ATIVIDADES"/>
    <m/>
    <m/>
    <m/>
    <n v="4766590945"/>
  </r>
  <r>
    <s v="maria.rita@luzerna.sc.gov.br"/>
    <x v="230"/>
    <s v="MARIA RITA NOGUEIRA PASA"/>
    <n v="3982654963"/>
    <s v="maria.rita@luzerna.sc.gov.br"/>
    <m/>
    <s v="49 35514700"/>
    <x v="1"/>
    <x v="1"/>
    <s v="05/2013; Portaria 182/13"/>
    <m/>
    <m/>
    <s v="SUPERIOR COMPLETO"/>
    <x v="5"/>
    <x v="1"/>
    <m/>
    <x v="4"/>
    <x v="1"/>
    <s v="Lei 34 de 30 de dezembro de 2003; e Decreto 496 de 30 de dezembro de 2003;"/>
    <s v="34/2003"/>
    <m/>
    <x v="2"/>
    <x v="0"/>
    <x v="0"/>
    <x v="0"/>
    <m/>
    <x v="0"/>
    <x v="0"/>
    <x v="0"/>
    <x v="2"/>
    <x v="0"/>
    <x v="0"/>
    <s v="Decreto nº 1629/2013"/>
    <x v="0"/>
    <s v="[Outro:] Para o ano de 2014 foi realizado plano anual de auditorias e inspeções"/>
    <s v="NENHUMA ÁREA PLANEJADA"/>
    <m/>
    <m/>
    <m/>
    <m/>
    <m/>
    <m/>
    <m/>
    <s v="CONVÊNIOS E SUAS PRESTAÇÕES DE CONTAS    PROCESSOS LICITATÓRIOS DE COMPRAS E SERVIÇOS    OBRAS PÚBLICAS"/>
    <x v="4"/>
    <x v="5"/>
    <x v="5"/>
    <x v="4"/>
    <x v="1"/>
    <x v="0"/>
    <x v="0"/>
    <m/>
    <m/>
    <x v="0"/>
    <x v="0"/>
    <s v="MONITORAMENTO E CONSOLIDAÇÃO DE INFORMAÇÕES SOBRE A LAI NO EXECUTIVO MUNICIPAL (ART. 41-III DA LEI 12.527/2011)"/>
    <s v="RELATÓRIOS DE AUDITORIA    PARECER EM PROCESSOS DE PRESTAÇÃO DE CONTAS    REMESSA DE INFORMAÇÕES VIA SISTEMA e-SFINGE    [OUTROS:] Analise e parecer em processos licitatórios"/>
    <s v="[OUTRAS ] É realizado relatório do resultado das auditorias/inspeções quando realizadas."/>
    <m/>
    <m/>
    <m/>
    <n v="3982654963"/>
  </r>
  <r>
    <s v="marisa2201@yahoo.com.br"/>
    <x v="231"/>
    <s v="MARISA MOENSTER BACKES"/>
    <n v="3675775933"/>
    <s v="controleinterno@saobonifacio.sc.gov.br"/>
    <m/>
    <s v="(48)32520111"/>
    <x v="0"/>
    <x v="2"/>
    <s v="Portaria 0482/2014"/>
    <m/>
    <m/>
    <s v="ESPECIALIZAÇÃO OU PÓS-GRADUAÇÃO"/>
    <x v="9"/>
    <x v="61"/>
    <m/>
    <x v="0"/>
    <x v="1"/>
    <s v="Lei"/>
    <s v="1103/2003"/>
    <m/>
    <x v="2"/>
    <x v="0"/>
    <x v="0"/>
    <x v="0"/>
    <m/>
    <x v="0"/>
    <x v="0"/>
    <x v="0"/>
    <x v="0"/>
    <x v="0"/>
    <x v="0"/>
    <s v="Decreto"/>
    <x v="0"/>
    <s v="SIM, ANUALMENTE"/>
    <s v="NENHUMA ÁREA PLANEJADA    ÁREAS OU PROGRAMAS FINALÍSTICOS (SAÚDE, EDUCAÇÃO, MERENDA ETC.)    ÁREA FINANCEIRA E DE PRESTAÇÕES DE CONTAS (EXCETO CONVÊNIOS)"/>
    <m/>
    <m/>
    <m/>
    <m/>
    <m/>
    <m/>
    <m/>
    <s v="NENHUMA ATÉ O MOMENTO"/>
    <x v="1"/>
    <x v="0"/>
    <x v="2"/>
    <x v="3"/>
    <x v="0"/>
    <x v="0"/>
    <x v="0"/>
    <m/>
    <m/>
    <x v="0"/>
    <x v="0"/>
    <s v="ELABORAÇÃO DA PRESTAÇÃO DE CONTAS ANUAL DO PREFEITO, PARA ENVIO AO CONTROLE EXTERNO    MONITORAMENTO E CONSOLIDAÇÃO DE INFORMAÇÕES SOBRE A LAI NO EXECUTIVO MUNICIPAL (ART. 41-III DA LEI 12.527/2011)"/>
    <s v="REMESSA DE INFORMAÇÕES VIA SISTEMA e-SFINGE    PARECER SOBRE ATOS DE PESSOAL    PARECER EM PROCESSOS DE PRESTAÇÃO DE CONTAS    ATENDIMENTO A ÓRGÃOS DE CONTROLE (CÂMARA, TCE, MPSC, TCU, CGU, MPF ETC.)"/>
    <s v="A UCI NÃO FORMALIZA RELATÓRIO PERIÓDICO DE ATIVIDADES"/>
    <m/>
    <m/>
    <m/>
    <n v="3675775933"/>
  </r>
  <r>
    <s v="miriamkarla_mf@hotmail.com"/>
    <x v="232"/>
    <s v="MIRIAM KARLA MACIEL"/>
    <n v="4428303947"/>
    <s v="miriamkarla_mf@hotmail.com"/>
    <m/>
    <s v="(49)3556-0020"/>
    <x v="1"/>
    <x v="2"/>
    <d v="2010-05-01T00:00:00"/>
    <m/>
    <m/>
    <s v="SUPERIOR COMPLETO"/>
    <x v="1"/>
    <x v="1"/>
    <m/>
    <x v="0"/>
    <x v="1"/>
    <s v="Lei Municipal"/>
    <s v="380/2004"/>
    <m/>
    <x v="2"/>
    <x v="4"/>
    <x v="1"/>
    <x v="1"/>
    <m/>
    <x v="0"/>
    <x v="0"/>
    <x v="0"/>
    <x v="1"/>
    <x v="0"/>
    <x v="1"/>
    <s v="não se aplica"/>
    <x v="14"/>
    <s v="NÃO FORMALIZA PLANEJAMENTO"/>
    <s v="NENHUMA ÁREA PLANEJADA"/>
    <m/>
    <m/>
    <m/>
    <m/>
    <m/>
    <m/>
    <m/>
    <s v="NENHUMA ATÉ O MOMENTO"/>
    <x v="0"/>
    <x v="5"/>
    <x v="2"/>
    <x v="0"/>
    <x v="1"/>
    <x v="1"/>
    <x v="0"/>
    <m/>
    <m/>
    <x v="0"/>
    <x v="0"/>
    <s v="ELABORAÇÃO DE INVENTÁRIOS"/>
    <s v="REMESSA DE INFORMAÇÕES VIA SISTEMA e-SFINGE    RECOMENDAÇÕES EMITIDAS PARA MELHORIAS E/OU FORTALECIMENTO DA GESTÃO    NOTIFICAÇÕES DE FALHAS OU IRREGULARIDADES, PARA CORREÇÃO E/OU PROVIDÊNCIAS    PARECER SOBRE ATOS DE PESSOAL"/>
    <s v="A UCI NÃO FORMALIZA RELATÓRIO PERIÓDICO DE ATIVIDADES"/>
    <m/>
    <m/>
    <m/>
    <n v="4428303947"/>
  </r>
  <r>
    <s v="moapivatto@hotmail.com"/>
    <x v="233"/>
    <s v="MOACIR SEBASTIAO PIVATTO"/>
    <n v="50212940910"/>
    <s v="controleinterno@salete.sc.gov.br"/>
    <m/>
    <n v="4735630266"/>
    <x v="0"/>
    <x v="2"/>
    <s v="15/05/2015 - 204/2015"/>
    <m/>
    <m/>
    <s v="SUPERIOR COMPLETO"/>
    <x v="0"/>
    <x v="1"/>
    <m/>
    <x v="1"/>
    <x v="1"/>
    <s v="LEI"/>
    <s v="025/2003"/>
    <m/>
    <x v="2"/>
    <x v="0"/>
    <x v="0"/>
    <x v="0"/>
    <m/>
    <x v="1"/>
    <x v="0"/>
    <x v="0"/>
    <x v="3"/>
    <x v="0"/>
    <x v="1"/>
    <s v="NA"/>
    <x v="0"/>
    <s v="[Outro:] IMPLEMENTAREMOS PLANEJAMENTO MENSAL"/>
    <s v="NENHUMA ÁREA PLANEJADA    [Outras:] PASSARÁ A PLANEJAR EM TODAS AS ÁREAS"/>
    <m/>
    <m/>
    <m/>
    <m/>
    <m/>
    <m/>
    <m/>
    <s v="NENHUMA ATÉ O MOMENTO"/>
    <x v="1"/>
    <x v="0"/>
    <x v="2"/>
    <x v="1"/>
    <x v="3"/>
    <x v="0"/>
    <x v="0"/>
    <m/>
    <m/>
    <x v="0"/>
    <x v="0"/>
    <s v="ELABORAÇÃO DE INVENTÁRIOS"/>
    <s v="ATENDIMENTO A ÓRGÃOS DE CONTROLE (CÂMARA, TCE, MPSC, TCU, CGU, MPF ETC.)    RELATÓRIOS DE GESTÃO FISCAL E/OU RESUMIDO DE EXECUÇÃO ORÇAMENTÁRIA    REMESSA DE INFORMAÇÕES VIA SISTEMA e-SFINGE    PARECER EM PROCESSOS DE PRESTAÇÃO DE CONTAS"/>
    <s v="SIM, É FEITO RELATÓRIO BIMESTRAL"/>
    <m/>
    <m/>
    <m/>
    <n v="50212940910"/>
  </r>
  <r>
    <s v="monnyou@hotmail.com"/>
    <x v="234"/>
    <s v="MÔNICA FARIAS DA SILVA"/>
    <n v="4158433916"/>
    <s v="pm@santarosadosul.sc.gov.br"/>
    <m/>
    <s v="(48)35341113"/>
    <x v="0"/>
    <x v="2"/>
    <s v="Nº 005 02/01/2008"/>
    <m/>
    <m/>
    <s v="SUPERIOR COMPLETO"/>
    <x v="10"/>
    <x v="1"/>
    <m/>
    <x v="4"/>
    <x v="1"/>
    <s v="LEI"/>
    <s v="552/2003"/>
    <m/>
    <x v="2"/>
    <x v="0"/>
    <x v="0"/>
    <x v="0"/>
    <m/>
    <x v="0"/>
    <x v="0"/>
    <x v="0"/>
    <x v="0"/>
    <x v="0"/>
    <x v="1"/>
    <s v="não se aplica"/>
    <x v="0"/>
    <s v="SIM, ANUALMENTE"/>
    <s v="NENHUMA ÁREA PLANEJADA"/>
    <m/>
    <m/>
    <m/>
    <m/>
    <m/>
    <m/>
    <m/>
    <s v="PROCESSOS LICITATÓRIOS DE COMPRAS E SERVIÇOS    CONVÊNIOS E SUAS PRESTAÇÕES DE CONTAS    ÁREA FINANCEIRA E DE PRESTAÇÕES DE CONTAS (EXCETO CONVÊNIOS)    ÁREAS OU PROGRAMAS FINALÍSTICOS (SAÚDE, EDUCAÇÃO, MERENDA ETC.)    ENTIDADES PRIVADAS QUE RECEBEM RECU"/>
    <x v="1"/>
    <x v="0"/>
    <x v="2"/>
    <x v="2"/>
    <x v="1"/>
    <x v="0"/>
    <x v="0"/>
    <m/>
    <m/>
    <x v="0"/>
    <x v="0"/>
    <s v="REVISÃO DE REGISTROS CONTÁBEIS DIÁRIOS    ELABORAÇÃO DA PRESTAÇÃO DE CONTAS ANUAL DO PREFEITO, PARA ENVIO AO CONTROLE EXTERNO    FISCALIZAÇÃO DE CONTRATOS"/>
    <s v="RELATÓRIOS DE GESTÃO FISCAL E/OU RESUMIDO DE EXECUÇÃO ORÇAMENTÁRIA    REMESSA DE INFORMAÇÕES VIA SISTEMA e-SFINGE    PARECER SOBRE ATOS DE PESSOAL    ATENDIMENTO A ÓRGÃOS DE CONTROLE (CÂMARA, TCE, MPSC, TCU, CGU, MPF ETC.)"/>
    <s v="A UCI NÃO FORMALIZA RELATÓRIO PERIÓDICO DE ATIVIDADES"/>
    <m/>
    <m/>
    <m/>
    <n v="4158433916"/>
  </r>
  <r>
    <s v="msanocki1@yahoo.com.br"/>
    <x v="235"/>
    <s v="MILTON SANOCKI"/>
    <n v="74672630900"/>
    <s v="milton@saobentodosul.sc.gov.br"/>
    <m/>
    <s v="47 3631-6048"/>
    <x v="1"/>
    <x v="2"/>
    <s v="Portaria 4034/2014"/>
    <m/>
    <m/>
    <s v="SUPERIOR COMPLETO"/>
    <x v="16"/>
    <x v="1"/>
    <m/>
    <x v="3"/>
    <x v="1"/>
    <s v="LEI"/>
    <s v="75/2001"/>
    <m/>
    <x v="1"/>
    <x v="5"/>
    <x v="0"/>
    <x v="0"/>
    <m/>
    <x v="5"/>
    <x v="0"/>
    <x v="3"/>
    <x v="0"/>
    <x v="0"/>
    <x v="0"/>
    <s v="Lei"/>
    <x v="0"/>
    <s v="NÃO FORMALIZA PLANEJAMENTO"/>
    <s v="NENHUMA ÁREA PLANEJADA"/>
    <m/>
    <m/>
    <m/>
    <m/>
    <m/>
    <m/>
    <m/>
    <s v="PROCESSOS LICITATÓRIOS DE COMPRAS E SERVIÇOS    CONVÊNIOS E SUAS PRESTAÇÕES DE CONTAS"/>
    <x v="1"/>
    <x v="0"/>
    <x v="2"/>
    <x v="2"/>
    <x v="1"/>
    <x v="0"/>
    <x v="0"/>
    <m/>
    <m/>
    <x v="0"/>
    <x v="3"/>
    <s v="ELABORAÇÃO DA PRESTAÇÃO DE CONTAS ANUAL DO PREFEITO, PARA ENVIO AO CONTROLE EXTERNO"/>
    <s v="PARECER EM PROCESSOS DE PRESTAÇÃO DE CONTAS    REMESSA DE INFORMAÇÕES VIA SISTEMA e-SFINGE    ATENDIMENTO A ÓRGÃOS DE CONTROLE (CÂMARA, TCE, MPSC, TCU, CGU, MPF ETC.)    PARECER SOBRE ATOS DE PESSOAL"/>
    <s v="A UCI NÃO FORMALIZA RELATÓRIO PERIÓDICO DE ATIVIDADES"/>
    <m/>
    <m/>
    <m/>
    <n v="74672630900"/>
  </r>
  <r>
    <s v="mtestoni@univali.br"/>
    <x v="236"/>
    <s v="MILITINO TESTONI"/>
    <n v="9355340915"/>
    <s v="mtestoni.ci@balneariocamboriu.sc.gov.br"/>
    <m/>
    <s v="(47)32677051"/>
    <x v="5"/>
    <x v="1"/>
    <s v="Portaria 20.811/2015"/>
    <m/>
    <m/>
    <s v="ESPECIALIZAÇÃO OU PÓS-GRADUAÇÃO"/>
    <x v="5"/>
    <x v="16"/>
    <m/>
    <x v="0"/>
    <x v="1"/>
    <s v="Lei"/>
    <s v="3815/2015"/>
    <m/>
    <x v="10"/>
    <x v="6"/>
    <x v="1"/>
    <x v="1"/>
    <m/>
    <x v="1"/>
    <x v="2"/>
    <x v="1"/>
    <x v="2"/>
    <x v="0"/>
    <x v="1"/>
    <s v="NA"/>
    <x v="3"/>
    <s v="NÃO FORMALIZA PLANEJAMENTO"/>
    <s v="NENHUMA ÁREA PLANEJADA"/>
    <m/>
    <m/>
    <m/>
    <m/>
    <m/>
    <m/>
    <m/>
    <s v="ÁREA FINANCEIRA E DE PRESTAÇÕES DE CONTAS (EXCETO CONVÊNIOS)    ÁREA DE RECURSOS HUMANOS    CONVÊNIOS E SUAS PRESTAÇÕES DE CONTAS    ENTIDADES PRIVADAS QUE RECEBEM RECURSOS PÚBLICOS"/>
    <x v="23"/>
    <x v="25"/>
    <x v="4"/>
    <x v="2"/>
    <x v="0"/>
    <x v="0"/>
    <x v="0"/>
    <m/>
    <m/>
    <x v="4"/>
    <x v="12"/>
    <s v="NENHUMA"/>
    <s v="PARECER SOBRE ATOS DE PESSOAL    PARECER EM PROCESSOS DE PRESTAÇÃO DE CONTAS    RELATÓRIOS DE AUDITORIA    REMESSA DE INFORMAÇÕES VIA SISTEMA e-SFINGE"/>
    <s v="SIM, É FEITO RELATÓRIO BIMESTRAL"/>
    <m/>
    <m/>
    <m/>
    <n v="9355340915"/>
  </r>
  <r>
    <s v="nadiadallaw@yahoo.com.br"/>
    <x v="237"/>
    <s v="NÁDIA CABRAL E SILVA DALLA ROZA"/>
    <n v="1527181928"/>
    <s v="controladoriapmp@picarras.sc.gov.br"/>
    <m/>
    <s v="(47)33474747"/>
    <x v="5"/>
    <x v="1"/>
    <s v="Portaria nº 278/2014"/>
    <m/>
    <m/>
    <s v="SUPERIOR INCOMPLETO"/>
    <x v="5"/>
    <x v="1"/>
    <m/>
    <x v="3"/>
    <x v="1"/>
    <s v="Lei Complementar nº 066/2003"/>
    <s v="Lei Complementar nº 033/2003 e Decreto nº 392/2004."/>
    <m/>
    <x v="2"/>
    <x v="0"/>
    <x v="0"/>
    <x v="0"/>
    <m/>
    <x v="0"/>
    <x v="0"/>
    <x v="2"/>
    <x v="3"/>
    <x v="0"/>
    <x v="0"/>
    <s v="Lei 088/2013"/>
    <x v="0"/>
    <s v="SIM, ANUALMENTE"/>
    <s v="CONVÊNIOS E SUAS PRESTAÇÕES DE CONTAS    ÁREA DE PATRIMÔNIO    AVALIAÇÃO DOS CONTROLES INTERNOS ADMINISTRATIVOS    ÁREA DE RECURSOS HUMANOS"/>
    <m/>
    <m/>
    <m/>
    <m/>
    <m/>
    <m/>
    <m/>
    <s v="ÁREA DE PATRIMÔNIO"/>
    <x v="0"/>
    <x v="0"/>
    <x v="1"/>
    <x v="1"/>
    <x v="3"/>
    <x v="0"/>
    <x v="0"/>
    <m/>
    <m/>
    <x v="0"/>
    <x v="0"/>
    <s v="FISCALIZAÇÃO DE CONTRATOS    RECEBIMENTO DE COMPRAS    ELABORAÇÃO DA PRESTAÇÃO DE CONTAS ANUAL DO PREFEITO, PARA ENVIO AO CONTROLE EXTERNO    MONITORAMENTO E CONSOLIDAÇÃO DE INFORMAÇÕES SOBRE A LAI NO EXECUTIVO MUNICIPAL (ART. 41-III DA LEI 12.527/2011)"/>
    <s v="REMESSA DE INFORMAÇÕES VIA SISTEMA e-SFINGE    PARECER SOBRE ATOS DE PESSOAL    PARECER EM PROCESSOS DE PRESTAÇÃO DE CONTAS    RELATÓRIOS DE GESTÃO FISCAL E/OU RESUMIDO DE EXECUÇÃO ORÇAMENTÁRIA"/>
    <s v="SIM, É FEITO RELATÓRIO ANUAL"/>
    <m/>
    <m/>
    <m/>
    <n v="1527181928"/>
  </r>
  <r>
    <s v="neivamoretti@hotmail.com"/>
    <x v="238"/>
    <s v="NEIVA REGINA DEINANI MORETTI"/>
    <n v="76470598900"/>
    <s v="neivamoretti@hotmailcom"/>
    <m/>
    <s v="(49)91680272"/>
    <x v="1"/>
    <x v="2"/>
    <s v="Portaria n.º 356/15 de 08.04.15"/>
    <m/>
    <m/>
    <s v="ESPECIALIZAÇÃO OU PÓS-GRADUAÇÃO"/>
    <x v="1"/>
    <x v="62"/>
    <m/>
    <x v="1"/>
    <x v="1"/>
    <s v="Lei"/>
    <s v="1720/03 de 17 de Dezembro de 2003"/>
    <m/>
    <x v="2"/>
    <x v="4"/>
    <x v="0"/>
    <x v="0"/>
    <m/>
    <x v="0"/>
    <x v="0"/>
    <x v="0"/>
    <x v="0"/>
    <x v="0"/>
    <x v="0"/>
    <s v="lei"/>
    <x v="0"/>
    <s v="[Outro:] bIMESTRA    NÃO FORMALIZA PLANEJAMENTO"/>
    <s v="[Outras:] Existe inspeções bimestrais na realização do relatório de controle interno, onde verifica-se questões referente à obras públicas, recursos humanos, licitação, contratos, área financeira, etc"/>
    <m/>
    <m/>
    <m/>
    <m/>
    <m/>
    <m/>
    <m/>
    <s v="OBRAS PÚBLICAS    ÁREAS OU PROGRAMAS FINALÍSTICOS (SAÚDE, EDUCAÇÃO, MERENDA ETC.)    EXECUÇÃO E FISCALIZAÇÃO DE CONTRATOS PÚBLICOS    ÁREA FINANCEIRA E DE PRESTAÇÕES DE CONTAS (EXCETO CONVÊNIOS)    PROCESSOS LICITATÓRIOS DE COMPRAS E SERVIÇOS    ÁREA DE R"/>
    <x v="4"/>
    <x v="3"/>
    <x v="0"/>
    <x v="0"/>
    <x v="1"/>
    <x v="1"/>
    <x v="4"/>
    <m/>
    <m/>
    <x v="3"/>
    <x v="0"/>
    <s v="REVISÃO DE REGISTROS CONTÁBEIS DIÁRIOS    ELABORAÇÃO DA PRESTAÇÃO DE CONTAS ANUAL DO PREFEITO, PARA ENVIO AO CONTROLE EXTERNO"/>
    <s v="ATENDIMENTO A ÓRGÃOS DE CONTROLE (CÂMARA, TCE, MPSC, TCU, CGU, MPF ETC.)    RELATÓRIOS DE GESTÃO FISCAL E/OU RESUMIDO DE EXECUÇÃO ORÇAMENTÁRIA    REMESSA DE INFORMAÇÕES VIA SISTEMA e-SFINGE    PARECER SOBRE ATOS DE PESSOAL"/>
    <s v="SIM, É FEITO RELATÓRIO BIMESTRAL"/>
    <m/>
    <m/>
    <m/>
    <n v="76470598900"/>
  </r>
  <r>
    <s v="orleyha@gmail.com"/>
    <x v="239"/>
    <s v="ORLEY HAVRELHUK"/>
    <n v="636405974"/>
    <s v="orleyha@gmail.com"/>
    <m/>
    <s v="(47) 8444-9323"/>
    <x v="0"/>
    <x v="2"/>
    <s v="Portaria 239/2005"/>
    <m/>
    <m/>
    <s v="SUPERIOR COMPLETO    [Outro:] Escpecilização em Controle da Gestão Publica - UFSC"/>
    <x v="26"/>
    <x v="2"/>
    <m/>
    <x v="0"/>
    <x v="1"/>
    <s v="Lei"/>
    <s v="003/2004"/>
    <m/>
    <x v="2"/>
    <x v="0"/>
    <x v="0"/>
    <x v="0"/>
    <m/>
    <x v="0"/>
    <x v="0"/>
    <x v="3"/>
    <x v="3"/>
    <x v="0"/>
    <x v="0"/>
    <s v="Lei"/>
    <x v="0"/>
    <s v="[Outro:] Planejamento a partir do exercicio de 2016"/>
    <s v="[Outras:] Esta sendo realizado planejamento a partir do exercício de 2016"/>
    <m/>
    <m/>
    <m/>
    <m/>
    <m/>
    <m/>
    <m/>
    <s v="[OUTRAS: ] Esta sendo realizado planejamento a partir do exercício de 2016"/>
    <x v="0"/>
    <x v="0"/>
    <x v="3"/>
    <x v="3"/>
    <x v="0"/>
    <x v="0"/>
    <x v="0"/>
    <m/>
    <m/>
    <x v="0"/>
    <x v="0"/>
    <s v="[OUTRAS: ] Compras, e-Sfinge..."/>
    <s v="NOTIFICAÇÕES DE FALHAS OU IRREGULARIDADES, PARA CORREÇÃO E/OU PROVIDÊNCIAS    RECOMENDAÇÕES EMITIDAS PARA MELHORIAS E/OU FORTALECIMENTO DA GESTÃO    RELATÓRIOS DE GESTÃO FISCAL E/OU RESUMIDO DE EXECUÇÃO ORÇAMENTÁRIA    ATENDIMENTO A ÓRGÃOS DE CONTROLE (CÂ"/>
    <s v="SIM, É FEITO RELATÓRIO BIMESTRAL"/>
    <m/>
    <m/>
    <m/>
    <n v="6364"/>
  </r>
  <r>
    <s v="papanduva@papanduva.sc.gov.br"/>
    <x v="240"/>
    <s v="ANDRÉ LUIZ GERALDI"/>
    <n v="2824004940"/>
    <s v="ci@papanduva.sc.gov.br"/>
    <m/>
    <s v="(47)3653-2166"/>
    <x v="1"/>
    <x v="1"/>
    <s v="5983/2013"/>
    <m/>
    <m/>
    <s v="SUPERIOR COMPLETO"/>
    <x v="5"/>
    <x v="1"/>
    <m/>
    <x v="4"/>
    <x v="1"/>
    <s v="Lei"/>
    <s v="003/2002"/>
    <m/>
    <x v="2"/>
    <x v="0"/>
    <x v="0"/>
    <x v="0"/>
    <m/>
    <x v="0"/>
    <x v="0"/>
    <x v="0"/>
    <x v="3"/>
    <x v="0"/>
    <x v="0"/>
    <s v="2341/2013"/>
    <x v="18"/>
    <s v="NÃO FORMALIZA PLANEJAMENTO"/>
    <s v="NENHUMA ÁREA PLANEJADA"/>
    <m/>
    <m/>
    <m/>
    <m/>
    <m/>
    <m/>
    <m/>
    <s v="PROCESSOS LICITATÓRIOS DE COMPRAS E SERVIÇOS    ENTIDADES PRIVADAS QUE RECEBEM RECURSOS PÚBLICOS    EXECUÇÃO E FISCALIZAÇÃO DE CONTRATOS PÚBLICOS    OBRAS PÚBLICAS"/>
    <x v="2"/>
    <x v="13"/>
    <x v="2"/>
    <x v="2"/>
    <x v="1"/>
    <x v="0"/>
    <x v="5"/>
    <m/>
    <m/>
    <x v="3"/>
    <x v="0"/>
    <s v="NENHUMA"/>
    <s v="PARECER SOBRE ATOS DE PESSOAL    REMESSA DE INFORMAÇÕES VIA SISTEMA e-SFINGE    RELATÓRIOS DE GESTÃO FISCAL E/OU RESUMIDO DE EXECUÇÃO ORÇAMENTÁRIA    RECOMENDAÇÕES EMITIDAS PARA MELHORIAS E/OU FORTALECIMENTO DA GESTÃO"/>
    <s v="SIM, É FEITO RELATÓRIO BIMESTRAL"/>
    <m/>
    <m/>
    <m/>
    <n v="2824004940"/>
  </r>
  <r>
    <s v="patricia.effting@tubarao.sc.gov.br"/>
    <x v="241"/>
    <s v="ANELISE COSTA HONORATO VALERIM"/>
    <n v="91262836972"/>
    <s v="controladoria@tubarao.sc.gov.br"/>
    <m/>
    <s v="(48)36219014"/>
    <x v="4"/>
    <x v="2"/>
    <s v="Decreto 3455/2015"/>
    <m/>
    <m/>
    <s v="SUPERIOR COMPLETO"/>
    <x v="1"/>
    <x v="1"/>
    <m/>
    <x v="3"/>
    <x v="1"/>
    <s v="Lei Complementar nº 007/2005"/>
    <s v="Lei Complementar nº 007/2005"/>
    <m/>
    <x v="2"/>
    <x v="1"/>
    <x v="0"/>
    <x v="0"/>
    <m/>
    <x v="0"/>
    <x v="0"/>
    <x v="3"/>
    <x v="3"/>
    <x v="0"/>
    <x v="1"/>
    <s v="NA"/>
    <x v="0"/>
    <s v="[Outro:] O setor está em fase de reestruturação, ultima nomeação em 28/10/15"/>
    <s v="NENHUMA ÁREA PLANEJADA"/>
    <m/>
    <m/>
    <m/>
    <m/>
    <m/>
    <m/>
    <m/>
    <s v="ÁREA FINANCEIRA E DE PRESTAÇÕES DE CONTAS (EXCETO CONVÊNIOS)"/>
    <x v="0"/>
    <x v="4"/>
    <x v="2"/>
    <x v="2"/>
    <x v="2"/>
    <x v="0"/>
    <x v="0"/>
    <m/>
    <m/>
    <x v="3"/>
    <x v="3"/>
    <s v="ELABORAÇÃO DA PRESTAÇÃO DE CONTAS ANUAL DO PREFEITO, PARA ENVIO AO CONTROLE EXTERNO"/>
    <s v="PARECER EM PROCESSOS DE PRESTAÇÃO DE CONTAS    REMESSA DE INFORMAÇÕES VIA SISTEMA e-SFINGE    PARECER SOBRE ATOS DE PESSOAL    PARECER SOBRE TOMADAS DE CONTAS ESPECIAIS (TCEs)"/>
    <s v="SIM, É FEITO RELATÓRIO BIMESTRAL"/>
    <m/>
    <m/>
    <m/>
    <n v="91262836972"/>
  </r>
  <r>
    <s v="paula.vieira@imbituba.sc.gov.br"/>
    <x v="242"/>
    <s v="ISRAEL PEDROSO ROCHA"/>
    <n v="5999534976"/>
    <s v="israel.rocha@imbituba.sc.gov.br"/>
    <m/>
    <n v="4833558155"/>
    <x v="4"/>
    <x v="1"/>
    <s v="PORTARIA PMI/GGP Nº 87, de 18 de fevereiro de 2015.   "/>
    <m/>
    <m/>
    <s v="SUPERIOR COMPLETO"/>
    <x v="5"/>
    <x v="1"/>
    <m/>
    <x v="3"/>
    <x v="1"/>
    <s v="DECRETO PMI Nº 097, DE 31 DE MAIO DE 2015."/>
    <s v="DECRETO PMI Nº 097/2015."/>
    <m/>
    <x v="2"/>
    <x v="3"/>
    <x v="0"/>
    <x v="0"/>
    <m/>
    <x v="1"/>
    <x v="3"/>
    <x v="0"/>
    <x v="0"/>
    <x v="3"/>
    <x v="1"/>
    <s v="NA"/>
    <x v="16"/>
    <s v="SIM, ANUALMENTE"/>
    <s v="ÁREAS OU PROGRAMAS FINALÍSTICOS (SAÚDE, EDUCAÇÃO, MERENDA ETC.)"/>
    <m/>
    <m/>
    <m/>
    <m/>
    <m/>
    <m/>
    <m/>
    <s v="NENHUMA ATÉ O MOMENTO"/>
    <x v="2"/>
    <x v="0"/>
    <x v="2"/>
    <x v="2"/>
    <x v="3"/>
    <x v="12"/>
    <x v="11"/>
    <m/>
    <m/>
    <x v="4"/>
    <x v="3"/>
    <s v="[OUTRAS: ] Parecer nas prestações de contas de Convenios; Parecer nas admissões de servidores; Assessoramento aos conselhos municipais; Parecer e controle orçamentário nas licitações. Acompanhamento a comissão permanente de sindicância e processo administ"/>
    <s v="NOTIFICAÇÕES DE FALHAS OU IRREGULARIDADES, PARA CORREÇÃO E/OU PROVIDÊNCIAS    PARECER EM PROCESSOS DE PRESTAÇÃO DE CONTAS    ATENDIMENTO A ÓRGÃOS DE CONTROLE (CÂMARA, TCE, MPSC, TCU, CGU, MPF ETC.)    PARECER SOBRE ATOS DE PESSOAL"/>
    <s v="A UCI NÃO FORMALIZA RELATÓRIO PERIÓDICO DE ATIVIDADES"/>
    <m/>
    <m/>
    <m/>
    <n v="5999534976"/>
  </r>
  <r>
    <s v="paulo.cap@hotmail.com"/>
    <x v="243"/>
    <s v="PAULO RICARDO PESAVENTO"/>
    <n v="64688232934"/>
    <s v="cgm@jabora.sc.gov.br"/>
    <m/>
    <s v="(49) 3526-2009"/>
    <x v="4"/>
    <x v="1"/>
    <s v="Portaria 08/2013"/>
    <m/>
    <m/>
    <s v="ESPECIALIZAÇÃO OU PÓS-GRADUAÇÃO"/>
    <x v="1"/>
    <x v="2"/>
    <m/>
    <x v="3"/>
    <x v="1"/>
    <s v="Lei"/>
    <s v="069/2005"/>
    <m/>
    <x v="2"/>
    <x v="0"/>
    <x v="0"/>
    <x v="0"/>
    <m/>
    <x v="0"/>
    <x v="0"/>
    <x v="0"/>
    <x v="0"/>
    <x v="0"/>
    <x v="0"/>
    <s v="Decreto"/>
    <x v="0"/>
    <s v="NÃO FORMALIZA PLANEJAMENTO"/>
    <s v="NENHUMA ÁREA PLANEJADA"/>
    <m/>
    <m/>
    <m/>
    <m/>
    <m/>
    <m/>
    <m/>
    <s v="OBRAS PÚBLICAS    ÁREA DE RECURSOS HUMANOS    ENTIDADES PRIVADAS QUE RECEBEM RECURSOS PÚBLICOS    ÁREA FINANCEIRA E DE PRESTAÇÕES DE CONTAS (EXCETO CONVÊNIOS)"/>
    <x v="24"/>
    <x v="2"/>
    <x v="4"/>
    <x v="0"/>
    <x v="0"/>
    <x v="0"/>
    <x v="0"/>
    <m/>
    <m/>
    <x v="3"/>
    <x v="0"/>
    <s v="ELABORAÇÃO DA PRESTAÇÃO DE CONTAS ANUAL DO PREFEITO, PARA ENVIO AO CONTROLE EXTERNO"/>
    <s v="PARECER EM PROCESSOS DE PRESTAÇÃO DE CONTAS    REMESSA DE INFORMAÇÕES VIA SISTEMA e-SFINGE    ATENDIMENTO A ÓRGÃOS DE CONTROLE (CÂMARA, TCE, MPSC, TCU, CGU, MPF ETC.)    NOTIFICAÇÕES DE FALHAS OU IRREGULARIDADES, PARA CORREÇÃO E/OU PROVIDÊNCIAS"/>
    <s v="A UCI NÃO FORMALIZA RELATÓRIO PERIÓDICO DE ATIVIDADES"/>
    <m/>
    <m/>
    <m/>
    <n v="64688232934"/>
  </r>
  <r>
    <s v="pcg1966@outlook.com"/>
    <x v="244"/>
    <s v="PAULO CESAR GARCIA"/>
    <n v="58691847972"/>
    <s v="pcg1966@outlook.com"/>
    <m/>
    <s v="(41) 3521 0920"/>
    <x v="0"/>
    <x v="1"/>
    <s v="Decreto 6922/2015"/>
    <m/>
    <m/>
    <s v="SUPERIOR INCOMPLETO    [Outro:] Curso Técnico em Contabilidade"/>
    <x v="7"/>
    <x v="1"/>
    <m/>
    <x v="4"/>
    <x v="1"/>
    <s v="Lei"/>
    <s v="50/2004"/>
    <m/>
    <x v="2"/>
    <x v="0"/>
    <x v="0"/>
    <x v="0"/>
    <m/>
    <x v="0"/>
    <x v="1"/>
    <x v="3"/>
    <x v="1"/>
    <x v="0"/>
    <x v="0"/>
    <s v="Lei"/>
    <x v="0"/>
    <s v="SIM, BIMESTRALMENTE"/>
    <s v="CONVÊNIOS E SUAS PRESTAÇÕES DE CONTAS    ÁREA DE RECURSOS HUMANOS    ENTIDADES PRIVADAS QUE RECEBEM RECURSOS PÚBLICOS    AVALIAÇÃO DOS CONTROLES INTERNOS ADMINISTRATIVOS    OBRAS PÚBLICAS"/>
    <m/>
    <m/>
    <m/>
    <m/>
    <m/>
    <m/>
    <m/>
    <s v="EXECUÇÃO E FISCALIZAÇÃO DE CONTRATOS PÚBLICOS    ÁREA DE PATRIMÔNIO    PROCESSOS LICITATÓRIOS DE COMPRAS E SERVIÇOS    ÁREA FINANCEIRA E DE PRESTAÇÕES DE CONTAS (EXCETO CONVÊNIOS)"/>
    <x v="13"/>
    <x v="5"/>
    <x v="4"/>
    <x v="1"/>
    <x v="0"/>
    <x v="0"/>
    <x v="0"/>
    <m/>
    <m/>
    <x v="0"/>
    <x v="0"/>
    <s v="MONITORAMENTO E CONSOLIDAÇÃO DE INFORMAÇÕES SOBRE A LAI NO EXECUTIVO MUNICIPAL (ART. 41-III DA LEI 12.527/2011)    ELABORAÇÃO DA PRESTAÇÃO DE CONTAS ANUAL DO PREFEITO, PARA ENVIO AO CONTROLE EXTERNO"/>
    <s v="PARECER SOBRE ATOS DE PESSOAL    PARECER SOBRE TOMADAS DE CONTAS ESPECIAIS (TCEs)    PARECER EM PROCESSOS DE PRESTAÇÃO DE CONTAS    NOTIFICAÇÕES DE FALHAS OU IRREGULARIDADES, PARA CORREÇÃO E/OU PROVIDÊNCIAS    RECOMENDAÇÕES EMITIDAS PARA MELHORIAS E/OU FO"/>
    <s v="A UCI NÃO FORMALIZA RELATÓRIO PERIÓDICO DE ATIVIDADES"/>
    <m/>
    <m/>
    <m/>
    <n v="58691847972"/>
  </r>
  <r>
    <s v="pm.savi@bol.com.br"/>
    <x v="245"/>
    <s v="PRISCILA MICHELS SAVI"/>
    <n v="943211913"/>
    <s v="pm.savi@bol.com.br"/>
    <m/>
    <s v="(48) 35261445"/>
    <x v="0"/>
    <x v="2"/>
    <s v="Portaria 257/2011"/>
    <m/>
    <m/>
    <s v="SUPERIOR COMPLETO"/>
    <x v="1"/>
    <x v="1"/>
    <m/>
    <x v="0"/>
    <x v="1"/>
    <s v="Lei"/>
    <s v="013/2004"/>
    <m/>
    <x v="2"/>
    <x v="0"/>
    <x v="1"/>
    <x v="1"/>
    <m/>
    <x v="1"/>
    <x v="0"/>
    <x v="0"/>
    <x v="0"/>
    <x v="0"/>
    <x v="1"/>
    <s v="NA"/>
    <x v="0"/>
    <s v="NÃO FORMALIZA PLANEJAMENTO"/>
    <s v="NENHUMA ÁREA PLANEJADA"/>
    <m/>
    <m/>
    <m/>
    <m/>
    <m/>
    <m/>
    <m/>
    <s v="PROCESSOS LICITATÓRIOS DE COMPRAS E SERVIÇOS    EXECUÇÃO E FISCALIZAÇÃO DE CONTRATOS PÚBLICOS    ÁREA DE PATRIMÔNIO"/>
    <x v="1"/>
    <x v="4"/>
    <x v="2"/>
    <x v="3"/>
    <x v="1"/>
    <x v="0"/>
    <x v="0"/>
    <m/>
    <m/>
    <x v="0"/>
    <x v="0"/>
    <s v="FISCALIZAÇÃO DE CONTRATOS    ELABORAÇÃO DA PRESTAÇÃO DE CONTAS ANUAL DO PREFEITO, PARA ENVIO AO CONTROLE EXTERNO"/>
    <s v="NOTIFICAÇÕES DE FALHAS OU IRREGULARIDADES, PARA CORREÇÃO E/OU PROVIDÊNCIAS    PARECER EM PROCESSOS DE PRESTAÇÃO DE CONTAS    PARECER SOBRE ATOS DE PESSOAL    RELATÓRIOS DE GESTÃO FISCAL E/OU RESUMIDO DE EXECUÇÃO ORÇAMENTÁRIA"/>
    <s v="SIM, É FEITO RELATÓRIO BIMESTRAL"/>
    <m/>
    <m/>
    <m/>
    <n v="943211913"/>
  </r>
  <r>
    <s v="pmjcontroleinterno@gmail.com"/>
    <x v="246"/>
    <s v="GLAUSI HEIDEMANN"/>
    <n v="6953559969"/>
    <s v="pmjcontroleinterno@gmail.com"/>
    <m/>
    <s v="(48)9957-5547"/>
    <x v="1"/>
    <x v="1"/>
    <s v="Portaria 008/2013"/>
    <m/>
    <m/>
    <s v="ESPECIALIZAÇÃO OU PÓS-GRADUAÇÃO"/>
    <x v="40"/>
    <x v="63"/>
    <m/>
    <x v="4"/>
    <x v="1"/>
    <s v="Lei"/>
    <s v="1046/2004"/>
    <m/>
    <x v="1"/>
    <x v="0"/>
    <x v="0"/>
    <x v="0"/>
    <m/>
    <x v="0"/>
    <x v="0"/>
    <x v="0"/>
    <x v="2"/>
    <x v="0"/>
    <x v="1"/>
    <s v="Não se aplica."/>
    <x v="0"/>
    <s v="NÃO FORMALIZA PLANEJAMENTO"/>
    <s v="NENHUMA ÁREA PLANEJADA"/>
    <m/>
    <m/>
    <m/>
    <m/>
    <m/>
    <m/>
    <m/>
    <s v="ÁREA DE RECURSOS HUMANOS"/>
    <x v="2"/>
    <x v="5"/>
    <x v="0"/>
    <x v="0"/>
    <x v="0"/>
    <x v="5"/>
    <x v="1"/>
    <m/>
    <m/>
    <x v="2"/>
    <x v="0"/>
    <s v="REVISÃO DE REGISTROS CONTÁBEIS DIÁRIOS"/>
    <s v="RELATÓRIOS DE GESTÃO FISCAL E/OU RESUMIDO DE EXECUÇÃO ORÇAMENTÁRIA    REMESSA DE INFORMAÇÕES VIA SISTEMA e-SFINGE    PARECER SOBRE ATOS DE PESSOAL    NOTIFICAÇÕES DE FALHAS OU IRREGULARIDADES, PARA CORREÇÃO E/OU PROVIDÊNCIAS"/>
    <s v="SIM, É FEITO RELATÓRIO BIMESTRAL"/>
    <m/>
    <m/>
    <m/>
    <n v="6953559969"/>
  </r>
  <r>
    <s v="pmpenhasc@yahoo.com.br"/>
    <x v="247"/>
    <s v="RAFAEL CELESTINO"/>
    <n v="2963415923"/>
    <s v="pmpenhasc@yahoo.com.br"/>
    <m/>
    <s v="47-3345-0200"/>
    <x v="4"/>
    <x v="1"/>
    <s v="13/02/2105 Decreto 2222/2015"/>
    <m/>
    <m/>
    <s v="SUPERIOR COMPLETO"/>
    <x v="1"/>
    <x v="1"/>
    <m/>
    <x v="1"/>
    <x v="1"/>
    <s v="Lei "/>
    <s v="57/2013"/>
    <m/>
    <x v="2"/>
    <x v="1"/>
    <x v="0"/>
    <x v="0"/>
    <m/>
    <x v="0"/>
    <x v="2"/>
    <x v="0"/>
    <x v="0"/>
    <x v="0"/>
    <x v="1"/>
    <s v="NA"/>
    <x v="19"/>
    <s v="SIM, SEMESTRALMENTE"/>
    <s v="OBRAS PÚBLICAS    EXECUÇÃO E FISCALIZAÇÃO DE CONTRATOS PÚBLICOS    CONVÊNIOS E SUAS PRESTAÇÕES DE CONTAS    ÁREAS OU PROGRAMAS FINALÍSTICOS (SAÚDE, EDUCAÇÃO, MERENDA ETC.)    PROCESSOS LICITATÓRIOS DE COMPRAS E SERVIÇOS    ENTIDADES PRIVADAS QUE RECEBEM R"/>
    <m/>
    <m/>
    <m/>
    <m/>
    <m/>
    <m/>
    <m/>
    <s v="ÁREA DE PATRIMÔNIO    ÁREA FINANCEIRA E DE PRESTAÇÕES DE CONTAS (EXCETO CONVÊNIOS)    AVALIAÇÃO DOS CONTROLES INTERNOS ADMINISTRATIVOS"/>
    <x v="1"/>
    <x v="26"/>
    <x v="6"/>
    <x v="5"/>
    <x v="4"/>
    <x v="13"/>
    <x v="12"/>
    <m/>
    <m/>
    <x v="13"/>
    <x v="13"/>
    <m/>
    <m/>
    <m/>
    <m/>
    <m/>
    <m/>
    <m/>
  </r>
  <r>
    <s v="pmtcci@hotmail.com"/>
    <x v="248"/>
    <s v="CELSO MARCELINO"/>
    <n v="51811685900"/>
    <s v="pmtcci@hotmail.com"/>
    <m/>
    <s v="(47)35440271"/>
    <x v="0"/>
    <x v="0"/>
    <s v="Portaria 0254/2002"/>
    <m/>
    <m/>
    <s v="SUPERIOR INCOMPLETO"/>
    <x v="0"/>
    <x v="2"/>
    <m/>
    <x v="0"/>
    <x v="1"/>
    <s v="Lei Complementar nº 1338/2002"/>
    <s v="Decreto 004/2003"/>
    <m/>
    <x v="2"/>
    <x v="0"/>
    <x v="0"/>
    <x v="0"/>
    <m/>
    <x v="0"/>
    <x v="0"/>
    <x v="0"/>
    <x v="3"/>
    <x v="0"/>
    <x v="0"/>
    <s v="Lei nº 1814/2013"/>
    <x v="0"/>
    <s v="SIM, ANUALMENTE"/>
    <s v="EXECUÇÃO E FISCALIZAÇÃO DE CONTRATOS PÚBLICOS    CONVÊNIOS E SUAS PRESTAÇÕES DE CONTAS    ÁREAS OU PROGRAMAS FINALÍSTICOS (SAÚDE, EDUCAÇÃO, MERENDA ETC.)    PROCESSOS LICITATÓRIOS DE COMPRAS E SERVIÇOS    ÁREA DE RECURSOS HUMANOS    ÁREA FINANCEIRA E DE P"/>
    <m/>
    <m/>
    <m/>
    <m/>
    <m/>
    <m/>
    <m/>
    <s v="ENTIDADES PRIVADAS QUE RECEBEM RECURSOS PÚBLICOS"/>
    <x v="3"/>
    <x v="19"/>
    <x v="0"/>
    <x v="4"/>
    <x v="0"/>
    <x v="0"/>
    <x v="0"/>
    <m/>
    <m/>
    <x v="0"/>
    <x v="0"/>
    <s v="NENHUMA"/>
    <s v="RECOMENDAÇÕES EMITIDAS PARA MELHORIAS E/OU FORTALECIMENTO DA GESTÃO    NOTIFICAÇÕES DE FALHAS OU IRREGULARIDADES, PARA CORREÇÃO E/OU PROVIDÊNCIAS    PARECER EM PROCESSOS DE PRESTAÇÃO DE CONTAS    PARECER SOBRE ATOS DE PESSOAL"/>
    <s v="SIM, É FEITO RELATÓRIO BIMESTRAL"/>
    <m/>
    <m/>
    <m/>
    <n v="51811685900"/>
  </r>
  <r>
    <s v="pmurupema@gmail.com"/>
    <x v="249"/>
    <s v="CLAUDIA ARRUDA PAGANI"/>
    <n v="63616246920"/>
    <s v="pmurupema@gmail.com"/>
    <m/>
    <s v="(49) 32363020"/>
    <x v="1"/>
    <x v="2"/>
    <s v="Portaria 020/2013"/>
    <m/>
    <m/>
    <s v="SUPERIOR COMPLETO"/>
    <x v="41"/>
    <x v="64"/>
    <m/>
    <x v="4"/>
    <x v="1"/>
    <s v="Lei"/>
    <s v="466/2003"/>
    <m/>
    <x v="2"/>
    <x v="0"/>
    <x v="0"/>
    <x v="0"/>
    <m/>
    <x v="0"/>
    <x v="0"/>
    <x v="0"/>
    <x v="0"/>
    <x v="0"/>
    <x v="0"/>
    <s v="Lei"/>
    <x v="0"/>
    <s v="SIM, ANUALMENTE"/>
    <s v="[Outras:] Acompanhamento e orientação em todos os órgãos da Administração juntamente com os responsáveis de cada setor da Administração com o auxílio  da assessoria jurídica para esclarecimento de dúvidas que vez ou outra surgem indagando e questionando a"/>
    <m/>
    <m/>
    <m/>
    <m/>
    <m/>
    <m/>
    <m/>
    <s v="NENHUMA ATÉ O MOMENTO"/>
    <x v="1"/>
    <x v="0"/>
    <x v="3"/>
    <x v="1"/>
    <x v="0"/>
    <x v="0"/>
    <x v="0"/>
    <m/>
    <m/>
    <x v="0"/>
    <x v="0"/>
    <s v="FISCALIZAÇÃO DE CONTRATOS    ASSESSORIA JURÍDICA    ELABORAÇÃO DA PRESTAÇÃO DE CONTAS ANUAL DO PREFEITO, PARA ENVIO AO CONTROLE EXTERNO"/>
    <s v="RELATÓRIOS DE GESTÃO FISCAL E/OU RESUMIDO DE EXECUÇÃO ORÇAMENTÁRIA    ATENDIMENTO A ÓRGÃOS DE CONTROLE (CÂMARA, TCE, MPSC, TCU, CGU, MPF ETC.)    PARECER SOBRE ATOS DE PESSOAL    REMESSA DE INFORMAÇÕES VIA SISTEMA e-SFINGE"/>
    <s v="A UCI NÃO FORMALIZA RELATÓRIO PERIÓDICO DE ATIVIDADES"/>
    <m/>
    <m/>
    <m/>
    <n v="63616246920"/>
  </r>
  <r>
    <s v="prefcedro@hotmail.com"/>
    <x v="250"/>
    <s v="RUDIMAR CESAR WINTER"/>
    <n v="65743873968"/>
    <s v="controladoria@prefcedro.sc.gov.br"/>
    <m/>
    <s v="(49)9151-0066"/>
    <x v="4"/>
    <x v="0"/>
    <s v="Decreto 4200/2005"/>
    <m/>
    <m/>
    <s v="SUPERIOR COMPLETO"/>
    <x v="0"/>
    <x v="1"/>
    <m/>
    <x v="0"/>
    <x v="1"/>
    <s v="Lei Complementar "/>
    <s v="007/2005"/>
    <m/>
    <x v="2"/>
    <x v="0"/>
    <x v="0"/>
    <x v="0"/>
    <m/>
    <x v="0"/>
    <x v="2"/>
    <x v="0"/>
    <x v="3"/>
    <x v="0"/>
    <x v="1"/>
    <s v="LEI"/>
    <x v="0"/>
    <s v="SIM, ANUALMENTE"/>
    <s v="ÁREA DE RECURSOS HUMANOS    PROCESSOS LICITATÓRIOS DE COMPRAS E SERVIÇOS"/>
    <m/>
    <m/>
    <m/>
    <m/>
    <m/>
    <m/>
    <m/>
    <s v="[OUTRAS: ] Poder Legislativo    ENTIDADES PRIVADAS QUE RECEBEM RECURSOS PÚBLICOS    ÁREAS OU PROGRAMAS FINALÍSTICOS (SAÚDE, EDUCAÇÃO, MERENDA ETC.)    AVALIAÇÃO DOS CONTROLES INTERNOS ADMINISTRATIVOS    ÁREA FINANCEIRA E DE PRESTAÇÕES DE CONTAS (EXCETO CO"/>
    <x v="2"/>
    <x v="5"/>
    <x v="0"/>
    <x v="2"/>
    <x v="0"/>
    <x v="4"/>
    <x v="1"/>
    <m/>
    <m/>
    <x v="3"/>
    <x v="0"/>
    <s v="ASSESSORIA JURÍDICA    [OUTRAS: ] Elaboração de Pareceres sobre Atos de Pessoal, Pareceres sobre Prestações de contas de recursos Transferidos as Instituições, Controle sobre Operações de Crédito, Comunicações Internas, Relatórios de Controle Interno, Rem"/>
    <s v="PARECER SOBRE ATOS DE PESSOAL    PARECER EM PROCESSOS DE PRESTAÇÃO DE CONTAS    RECOMENDAÇÕES EMITIDAS PARA MELHORIAS E/OU FORTALECIMENTO DA GESTÃO    NOTIFICAÇÕES DE FALHAS OU IRREGULARIDADES, PARA CORREÇÃO E/OU PROVIDÊNCIAS"/>
    <s v="A UCI NÃO FORMALIZA RELATÓRIO PERIÓDICO DE ATIVIDADES"/>
    <m/>
    <m/>
    <m/>
    <n v="65743873968"/>
  </r>
  <r>
    <s v="prefeito@gravatal.sc.gov.br"/>
    <x v="251"/>
    <s v="NILSON RIBEIRO FERNANDES"/>
    <n v="86854593972"/>
    <s v="controleinterno@gravatal.sc.gov.br"/>
    <m/>
    <s v="(48)3648-8000"/>
    <x v="0"/>
    <x v="0"/>
    <s v="Decreto, nº  130/2007"/>
    <m/>
    <m/>
    <s v="ESPECIALIZAÇÃO OU PÓS-GRADUAÇÃO"/>
    <x v="5"/>
    <x v="2"/>
    <m/>
    <x v="0"/>
    <x v="1"/>
    <s v="Lei, Decreto"/>
    <s v="1029/2003 "/>
    <m/>
    <x v="0"/>
    <x v="0"/>
    <x v="0"/>
    <x v="0"/>
    <m/>
    <x v="0"/>
    <x v="2"/>
    <x v="0"/>
    <x v="0"/>
    <x v="0"/>
    <x v="1"/>
    <s v="não de aplica"/>
    <x v="3"/>
    <s v="[Outro:] formaliza conforme disponibilidadem em função de ser apenas 01 servidor    SIM, BIMESTRALMENTE"/>
    <s v="ÁREA FINANCEIRA E DE PRESTAÇÕES DE CONTAS (EXCETO CONVÊNIOS)    ÁREA DE RECURSOS HUMANOS    CONVÊNIOS E SUAS PRESTAÇÕES DE CONTAS"/>
    <m/>
    <m/>
    <m/>
    <m/>
    <m/>
    <m/>
    <m/>
    <s v="PROCESSOS LICITATÓRIOS DE COMPRAS E SERVIÇOS"/>
    <x v="0"/>
    <x v="0"/>
    <x v="2"/>
    <x v="4"/>
    <x v="1"/>
    <x v="0"/>
    <x v="0"/>
    <m/>
    <m/>
    <x v="3"/>
    <x v="0"/>
    <s v="[OUTRAS: ] revisão prestação de contas de adiantamentos, convênios controle de multas de trânsito.. contatos com operadoras de telefonia sobre contas de telefone e instalação de linhas.     ELABORAÇÃO DA PRESTAÇÃO DE CONTAS ANUAL DO PREFEITO, PARA ENVIO A"/>
    <s v="PARECER SOBRE ATOS DE PESSOAL    REMESSA DE INFORMAÇÕES VIA SISTEMA e-SFINGE    RELATÓRIOS DE GESTÃO FISCAL E/OU RESUMIDO DE EXECUÇÃO ORÇAMENTÁRIA    ATENDIMENTO A ÓRGÃOS DE CONTROLE (CÂMARA, TCE, MPSC, TCU, CGU, MPF ETC.)"/>
    <s v="SIM, É FEITO RELATÓRIO BIMESTRAL"/>
    <m/>
    <m/>
    <m/>
    <n v="86854593972"/>
  </r>
  <r>
    <s v="prefeito@portobelo.sc.gov.br"/>
    <x v="252"/>
    <s v="RENEU NYLAND"/>
    <n v="8079692068"/>
    <s v="controleinterno@portobelo.sc.gov.br"/>
    <m/>
    <s v="47 3369 4111 ramal 215"/>
    <x v="1"/>
    <x v="1"/>
    <s v="Portaria N.508/2013"/>
    <m/>
    <m/>
    <s v="ESPECIALIZAÇÃO OU PÓS-GRADUAÇÃO"/>
    <x v="1"/>
    <x v="5"/>
    <m/>
    <x v="1"/>
    <x v="1"/>
    <s v="Lei 1.338 de 18/02/2005 e Decreto 208 de 01/08/2007."/>
    <s v="Decreto 208/2007."/>
    <m/>
    <x v="2"/>
    <x v="0"/>
    <x v="0"/>
    <x v="0"/>
    <m/>
    <x v="0"/>
    <x v="0"/>
    <x v="2"/>
    <x v="3"/>
    <x v="0"/>
    <x v="0"/>
    <s v="Lei 2.063/2013."/>
    <x v="20"/>
    <s v="NÃO FORMALIZA PLANEJAMENTO"/>
    <s v="NENHUMA ÁREA PLANEJADA    [Outras:] Não temos auditor disponível."/>
    <m/>
    <m/>
    <m/>
    <m/>
    <m/>
    <m/>
    <m/>
    <s v="NENHUMA ATÉ O MOMENTO"/>
    <x v="4"/>
    <x v="0"/>
    <x v="2"/>
    <x v="3"/>
    <x v="2"/>
    <x v="0"/>
    <x v="0"/>
    <m/>
    <m/>
    <x v="0"/>
    <x v="0"/>
    <s v="MONITORAMENTO E CONSOLIDAÇÃO DE INFORMAÇÕES SOBRE A LAI NO EXECUTIVO MUNICIPAL (ART. 41-III DA LEI 12.527/2011)    ELABORAÇÃO DA PRESTAÇÃO DE CONTAS ANUAL DO PREFEITO, PARA ENVIO AO CONTROLE EXTERNO"/>
    <s v="ATENDIMENTO A ÓRGÃOS DE CONTROLE (CÂMARA, TCE, MPSC, TCU, CGU, MPF ETC.)    PARECER EM PROCESSOS DE PRESTAÇÃO DE CONTAS    NOTIFICAÇÕES DE FALHAS OU IRREGULARIDADES, PARA CORREÇÃO E/OU PROVIDÊNCIAS    RECOMENDAÇÕES EMITIDAS PARA MELHORIAS E/OU FORTALECIME"/>
    <s v="SIM, É FEITO RELATÓRIO BIMESTRAL"/>
    <m/>
    <m/>
    <m/>
    <n v="8079692068"/>
  </r>
  <r>
    <s v="prefeito@presidentenereu.sc.gov.br"/>
    <x v="253"/>
    <s v="CARLA SCHAUFELBERGER"/>
    <n v="652918913"/>
    <s v="controle@presidentenereu.sc.gov.br"/>
    <m/>
    <s v="(047)3362-1115"/>
    <x v="0"/>
    <x v="2"/>
    <s v="Portaria 289/2014"/>
    <m/>
    <m/>
    <s v="ESPECIALIZAÇÃO OU PÓS-GRADUAÇÃO"/>
    <x v="0"/>
    <x v="10"/>
    <m/>
    <x v="4"/>
    <x v="1"/>
    <s v="Lei Complementar"/>
    <s v="004/2003 de 19/12/2003"/>
    <m/>
    <x v="2"/>
    <x v="0"/>
    <x v="0"/>
    <x v="0"/>
    <m/>
    <x v="0"/>
    <x v="0"/>
    <x v="0"/>
    <x v="0"/>
    <x v="0"/>
    <x v="0"/>
    <s v="DECRETO"/>
    <x v="0"/>
    <s v="NÃO FORMALIZA PLANEJAMENTO"/>
    <s v="NENHUMA ÁREA PLANEJADA"/>
    <m/>
    <m/>
    <m/>
    <m/>
    <m/>
    <m/>
    <m/>
    <s v="ÁREA DE RECURSOS HUMANOS    EXECUÇÃO E FISCALIZAÇÃO DE CONTRATOS PÚBLICOS"/>
    <x v="10"/>
    <x v="13"/>
    <x v="3"/>
    <x v="1"/>
    <x v="2"/>
    <x v="2"/>
    <x v="1"/>
    <m/>
    <m/>
    <x v="0"/>
    <x v="0"/>
    <s v="[OUTRAS: ] AUXILIO AO SETOR DE RH"/>
    <s v="RELATÓRIOS DE GESTÃO FISCAL E/OU RESUMIDO DE EXECUÇÃO ORÇAMENTÁRIA    PARECER SOBRE ATOS DE PESSOAL    NOTIFICAÇÕES DE FALHAS OU IRREGULARIDADES, PARA CORREÇÃO E/OU PROVIDÊNCIAS    RELATÓRIOS DE AUDITORIA"/>
    <s v="A UCI NÃO FORMALIZA RELATÓRIO PERIÓDICO DE ATIVIDADES    [OUTRAS ] AS PRINCIPAIS ATIVIDADES DA UCI SÃO APRESENTADAS EM REUNIÃO BIMESTRAL, REGISTRADA EM ATA."/>
    <m/>
    <m/>
    <m/>
    <n v="652918913"/>
  </r>
  <r>
    <s v="prefeito@riqueza.sc.gov.br"/>
    <x v="254"/>
    <s v="IVAN GRUNEVALD"/>
    <n v="5890043951"/>
    <s v="controle@riqueza.sc.gov.br"/>
    <m/>
    <n v="4936753200"/>
    <x v="0"/>
    <x v="1"/>
    <s v="Portaria 156/2013 de 01/05/2013"/>
    <m/>
    <m/>
    <s v="ESPECIALIZAÇÃO OU PÓS-GRADUAÇÃO"/>
    <x v="1"/>
    <x v="2"/>
    <m/>
    <x v="0"/>
    <x v="1"/>
    <s v="DECRETO "/>
    <s v="1962 / 2011"/>
    <m/>
    <x v="2"/>
    <x v="0"/>
    <x v="0"/>
    <x v="0"/>
    <m/>
    <x v="0"/>
    <x v="0"/>
    <x v="0"/>
    <x v="0"/>
    <x v="0"/>
    <x v="0"/>
    <s v="Decreto"/>
    <x v="0"/>
    <s v="NÃO FORMALIZA PLANEJAMENTO"/>
    <s v="NENHUMA ÁREA PLANEJADA"/>
    <m/>
    <m/>
    <m/>
    <m/>
    <m/>
    <m/>
    <m/>
    <s v="NENHUMA ATÉ O MOMENTO"/>
    <x v="1"/>
    <x v="13"/>
    <x v="1"/>
    <x v="4"/>
    <x v="0"/>
    <x v="0"/>
    <x v="0"/>
    <m/>
    <m/>
    <x v="0"/>
    <x v="0"/>
    <s v="NENHUMA"/>
    <s v="PARECER SOBRE ATOS DE PESSOAL    ATENDIMENTO A ÓRGÃOS DE CONTROLE (CÂMARA, TCE, MPSC, TCU, CGU, MPF ETC.)    PARECER EM PROCESSOS DE PRESTAÇÃO DE CONTAS    RECOMENDAÇÕES EMITIDAS PARA MELHORIAS E/OU FORTALECIMENTO DA GESTÃO"/>
    <s v="A UCI NÃO FORMALIZA RELATÓRIO PERIÓDICO DE ATIVIDADES"/>
    <m/>
    <m/>
    <m/>
    <n v="5890043951"/>
  </r>
  <r>
    <s v="prefeito@romelandia.sc.gov.br"/>
    <x v="255"/>
    <s v="EVANDRO LUIZ SCHÄFER"/>
    <n v="3941065980"/>
    <s v="controle@romelandia.sc.gov.br"/>
    <m/>
    <n v="4984162979"/>
    <x v="0"/>
    <x v="0"/>
    <s v="Portaria 4526/2008"/>
    <m/>
    <m/>
    <s v="ESPECIALIZAÇÃO OU PÓS-GRADUAÇÃO"/>
    <x v="5"/>
    <x v="2"/>
    <m/>
    <x v="0"/>
    <x v="1"/>
    <s v="Lei"/>
    <s v="1573/2005"/>
    <m/>
    <x v="2"/>
    <x v="0"/>
    <x v="1"/>
    <x v="1"/>
    <m/>
    <x v="0"/>
    <x v="0"/>
    <x v="0"/>
    <x v="0"/>
    <x v="0"/>
    <x v="0"/>
    <s v="Lei"/>
    <x v="0"/>
    <s v="NÃO FORMALIZA PLANEJAMENTO"/>
    <s v="NENHUMA ÁREA PLANEJADA"/>
    <m/>
    <m/>
    <m/>
    <m/>
    <m/>
    <m/>
    <m/>
    <s v="NENHUMA ATÉ O MOMENTO"/>
    <x v="1"/>
    <x v="0"/>
    <x v="2"/>
    <x v="0"/>
    <x v="0"/>
    <x v="0"/>
    <x v="0"/>
    <m/>
    <m/>
    <x v="0"/>
    <x v="0"/>
    <s v="ASSESSORIA JURÍDICA    TREINAMENTO DE AGENTES PÚBLICOS SOBRE TRANSPARÊNCIA (ART. 41-II DA LEI 12.527/2011)    MONITORAMENTO E CONSOLIDAÇÃO DE INFORMAÇÕES SOBRE A LAI NO EXECUTIVO MUNICIPAL (ART. 41-III DA LEI 12.527/2011)"/>
    <s v="PARECER EM PROCESSOS DE PRESTAÇÃO DE CONTAS    REMESSA DE INFORMAÇÕES VIA SISTEMA e-SFINGE    RELATÓRIOS DE GESTÃO FISCAL E/OU RESUMIDO DE EXECUÇÃO ORÇAMENTÁRIA    ATENDIMENTO A ÓRGÃOS DE CONTROLE (CÂMARA, TCE, MPSC, TCU, CGU, MPF ETC.)"/>
    <s v="SIM, É FEITO RELATÓRIO BIMESTRAL"/>
    <m/>
    <m/>
    <m/>
    <n v="3941065980"/>
  </r>
  <r>
    <s v="prefeito@santiagodosul.sc.gov.br"/>
    <x v="256"/>
    <s v="JOSEMAR LUIS LUMI"/>
    <n v="91561604968"/>
    <s v="j_lumi@hotmail.com"/>
    <m/>
    <s v="(49) 3345-3012"/>
    <x v="1"/>
    <x v="0"/>
    <s v="Decreto nº 068/2003"/>
    <m/>
    <m/>
    <s v="SUPERIOR INCOMPLETO"/>
    <x v="1"/>
    <x v="1"/>
    <m/>
    <x v="0"/>
    <x v="1"/>
    <s v="Lei Complementar nº 011/2003"/>
    <s v="165/2003"/>
    <m/>
    <x v="2"/>
    <x v="0"/>
    <x v="0"/>
    <x v="0"/>
    <m/>
    <x v="0"/>
    <x v="0"/>
    <x v="0"/>
    <x v="0"/>
    <x v="0"/>
    <x v="0"/>
    <s v="Lei"/>
    <x v="0"/>
    <s v="SIM, ANUALMENTE"/>
    <s v="ÁREAS OU PROGRAMAS FINALÍSTICOS (SAÚDE, EDUCAÇÃO, MERENDA ETC.)"/>
    <m/>
    <m/>
    <m/>
    <m/>
    <m/>
    <m/>
    <m/>
    <s v="ÁREA DE RECURSOS HUMANOS"/>
    <x v="2"/>
    <x v="0"/>
    <x v="0"/>
    <x v="0"/>
    <x v="3"/>
    <x v="4"/>
    <x v="0"/>
    <m/>
    <m/>
    <x v="0"/>
    <x v="0"/>
    <s v="RECEBIMENTO DE COMPRAS    ELABORAÇÃO DA PRESTAÇÃO DE CONTAS ANUAL DO PREFEITO, PARA ENVIO AO CONTROLE EXTERNO    [OUTRAS: ] Sistema de Frotas, Sistema de Almoxarifado."/>
    <s v="PARECER EM PROCESSOS DE PRESTAÇÃO DE CONTAS    PARECER SOBRE ATOS DE PESSOAL    REMESSA DE INFORMAÇÕES VIA SISTEMA e-SFINGE    RECOMENDAÇÕES EMITIDAS PARA MELHORIAS E/OU FORTALECIMENTO DA GESTÃO"/>
    <s v="SIM, É FEITO RELATÓRIO BIMESTRAL"/>
    <m/>
    <m/>
    <m/>
    <n v="91561604968"/>
  </r>
  <r>
    <s v="prefeitura@agronomica.sc.gov.br"/>
    <x v="257"/>
    <s v="MARILENE NIQUELATTI"/>
    <n v="58004564968"/>
    <s v="controleinterno@agronomica.sc.gov.br"/>
    <m/>
    <s v="(47) 3542-0166"/>
    <x v="0"/>
    <x v="2"/>
    <s v="128/2004"/>
    <m/>
    <m/>
    <s v="ESPECIALIZAÇÃO OU PÓS-GRADUAÇÃO"/>
    <x v="0"/>
    <x v="65"/>
    <m/>
    <x v="0"/>
    <x v="1"/>
    <s v="Lei"/>
    <s v="631/2002"/>
    <m/>
    <x v="2"/>
    <x v="0"/>
    <x v="0"/>
    <x v="0"/>
    <m/>
    <x v="0"/>
    <x v="0"/>
    <x v="0"/>
    <x v="0"/>
    <x v="0"/>
    <x v="0"/>
    <s v="Lei"/>
    <x v="0"/>
    <s v="SIM, ANUALMENTE"/>
    <s v="ÁREA DE RECURSOS HUMANOS    ÁREAS OU PROGRAMAS FINALÍSTICOS (SAÚDE, EDUCAÇÃO, MERENDA ETC.)    PROCESSOS LICITATÓRIOS DE COMPRAS E SERVIÇOS"/>
    <m/>
    <m/>
    <m/>
    <m/>
    <m/>
    <m/>
    <m/>
    <s v="[OUTRAS: ] Câmara de Vereadores(O Sistema de Controle Interno do município inclui o Poder Legislativo"/>
    <x v="4"/>
    <x v="20"/>
    <x v="0"/>
    <x v="3"/>
    <x v="2"/>
    <x v="1"/>
    <x v="0"/>
    <m/>
    <m/>
    <x v="0"/>
    <x v="0"/>
    <s v="NENHUMA"/>
    <s v="REMESSA DE INFORMAÇÕES VIA SISTEMA e-SFINGE    PARECER SOBRE ATOS DE PESSOAL    RECOMENDAÇÕES EMITIDAS PARA MELHORIAS E/OU FORTALECIMENTO DA GESTÃO    PARECER EM PROCESSOS DE PRESTAÇÃO DE CONTAS"/>
    <s v="SIM, É FEITO RELATÓRIO BIMESTRAL"/>
    <m/>
    <m/>
    <m/>
    <n v="58004564968"/>
  </r>
  <r>
    <s v="prefeitura@altobelavista.sc.gov.br"/>
    <x v="258"/>
    <s v="TARCÍSIO GOSSENHEIMER"/>
    <n v="91506107915"/>
    <s v="controleinterno@altobelavista.sc.gov.br"/>
    <m/>
    <n v="4934559022"/>
    <x v="1"/>
    <x v="0"/>
    <s v="Portaria 156/2005"/>
    <m/>
    <m/>
    <s v="ESPECIALIZAÇÃO OU PÓS-GRADUAÇÃO"/>
    <x v="1"/>
    <x v="66"/>
    <m/>
    <x v="0"/>
    <x v="1"/>
    <s v="Lei 218, de 17/06/2003"/>
    <s v="638/2005"/>
    <m/>
    <x v="2"/>
    <x v="0"/>
    <x v="1"/>
    <x v="2"/>
    <m/>
    <x v="0"/>
    <x v="0"/>
    <x v="0"/>
    <x v="0"/>
    <x v="0"/>
    <x v="1"/>
    <s v="NA"/>
    <x v="0"/>
    <s v="SIM, ANUALMENTE"/>
    <s v="ÁREA DE RECURSOS HUMANOS    PROCESSOS LICITATÓRIOS DE COMPRAS E SERVIÇOS    ÁREA DE PATRIMÔNIO"/>
    <m/>
    <m/>
    <m/>
    <m/>
    <m/>
    <m/>
    <m/>
    <s v="NENHUMA ATÉ O MOMENTO"/>
    <x v="2"/>
    <x v="5"/>
    <x v="0"/>
    <x v="0"/>
    <x v="0"/>
    <x v="0"/>
    <x v="4"/>
    <m/>
    <m/>
    <x v="0"/>
    <x v="0"/>
    <s v="NENHUMA"/>
    <s v="NOTIFICAÇÕES DE FALHAS OU IRREGULARIDADES, PARA CORREÇÃO E/OU PROVIDÊNCIAS    PARECER SOBRE ATOS DE PESSOAL    REMESSA DE INFORMAÇÕES VIA SISTEMA e-SFINGE    ATENDIMENTO A ÓRGÃOS DE CONTROLE (CÂMARA, TCE, MPSC, TCU, CGU, MPF ETC.)"/>
    <s v="SIM, É FEITO RELATÓRIO BIMESTRAL"/>
    <m/>
    <m/>
    <m/>
    <n v="91506107915"/>
  </r>
  <r>
    <s v="prefeitura@arroiotrinta.sc.gov.br"/>
    <x v="259"/>
    <s v="JOÃO MARCOS FERRONATO"/>
    <n v="5249006981"/>
    <s v="joaomarcos@arroio30.com.br"/>
    <m/>
    <s v="(49)35356022"/>
    <x v="0"/>
    <x v="0"/>
    <s v="Portaria 037/2012 de 01/02/2012"/>
    <m/>
    <m/>
    <s v="SUPERIOR COMPLETO"/>
    <x v="42"/>
    <x v="1"/>
    <m/>
    <x v="0"/>
    <x v="1"/>
    <s v="Lei n° 1006/2003"/>
    <s v="Lei n° 1006/2003"/>
    <m/>
    <x v="0"/>
    <x v="0"/>
    <x v="1"/>
    <x v="1"/>
    <m/>
    <x v="0"/>
    <x v="0"/>
    <x v="0"/>
    <x v="3"/>
    <x v="3"/>
    <x v="0"/>
    <s v="DECRETO N° 1500 DE 08 / 11/2012"/>
    <x v="0"/>
    <s v="NÃO FORMALIZA PLANEJAMENTO"/>
    <s v="NENHUMA ÁREA PLANEJADA"/>
    <m/>
    <m/>
    <m/>
    <m/>
    <m/>
    <m/>
    <m/>
    <s v="CONVÊNIOS E SUAS PRESTAÇÕES DE CONTAS    PROCESSOS LICITATÓRIOS DE COMPRAS E SERVIÇOS    EXECUÇÃO E FISCALIZAÇÃO DE CONTRATOS PÚBLICOS"/>
    <x v="0"/>
    <x v="3"/>
    <x v="2"/>
    <x v="0"/>
    <x v="3"/>
    <x v="0"/>
    <x v="0"/>
    <m/>
    <m/>
    <x v="0"/>
    <x v="0"/>
    <s v="[OUTRAS: ] EM OUTRAS ÁREAS, TRÂNSITO, SERVIÇO MILITAR"/>
    <s v="RELATÓRIOS DE GESTÃO FISCAL E/OU RESUMIDO DE EXECUÇÃO ORÇAMENTÁRIA    REMESSA DE INFORMAÇÕES VIA SISTEMA e-SFINGE    PARECER SOBRE ATOS DE PESSOAL    PARECER EM PROCESSOS DE PRESTAÇÃO DE CONTAS"/>
    <s v="A UCI NÃO FORMALIZA RELATÓRIO PERIÓDICO DE ATIVIDADES"/>
    <m/>
    <m/>
    <m/>
    <n v="5249006981"/>
  </r>
  <r>
    <s v="prefeitura@atalanta.sc.gov.br"/>
    <x v="260"/>
    <s v="JOARES JOCHEM"/>
    <n v="2336368978"/>
    <s v="joaresjochem@yahoo.com.br"/>
    <m/>
    <s v="(47)3535-0015"/>
    <x v="1"/>
    <x v="2"/>
    <s v="Portaria Nº 110/2006 de 01/11/2006."/>
    <m/>
    <m/>
    <s v="[Outro:] Pòs-Graduação Incompleto.    SUPERIOR COMPLETO"/>
    <x v="1"/>
    <x v="2"/>
    <m/>
    <x v="4"/>
    <x v="1"/>
    <s v="Lei Complementar"/>
    <s v="LEI COMPLEMENTAR Nº 002/03 DE 07 DE MAIO DE 2003."/>
    <m/>
    <x v="2"/>
    <x v="0"/>
    <x v="0"/>
    <x v="0"/>
    <m/>
    <x v="0"/>
    <x v="0"/>
    <x v="3"/>
    <x v="3"/>
    <x v="0"/>
    <x v="0"/>
    <s v="Lei "/>
    <x v="0"/>
    <s v="SIM, BIMESTRALMENTE"/>
    <s v="AVALIAÇÃO DOS CONTROLES INTERNOS ADMINISTRATIVOS"/>
    <m/>
    <m/>
    <m/>
    <m/>
    <m/>
    <m/>
    <m/>
    <s v="ÁREA FINANCEIRA E DE PRESTAÇÕES DE CONTAS (EXCETO CONVÊNIOS)    ÁREA DE PATRIMÔNIO"/>
    <x v="1"/>
    <x v="0"/>
    <x v="0"/>
    <x v="4"/>
    <x v="1"/>
    <x v="0"/>
    <x v="0"/>
    <m/>
    <m/>
    <x v="0"/>
    <x v="0"/>
    <s v="FISCALIZAÇÃO DE CONTRATOS    ASSESSORIA JURÍDICA    ELABORAÇÃO DA PRESTAÇÃO DE CONTAS ANUAL DO PREFEITO, PARA ENVIO AO CONTROLE EXTERNO    MONITORAMENTO E CONSOLIDAÇÃO DE INFORMAÇÕES SOBRE A LAI NO EXECUTIVO MUNICIPAL (ART. 41-III DA LEI 12.527/2011)    R"/>
    <s v="REMESSA DE INFORMAÇÕES VIA SISTEMA e-SFINGE    RELATÓRIOS DE AUDITORIA    ATENDIMENTO A ÓRGÃOS DE CONTROLE (CÂMARA, TCE, MPSC, TCU, CGU, MPF ETC.)    RELATÓRIOS DE GESTÃO FISCAL E/OU RESUMIDO DE EXECUÇÃO ORÇAMENTÁRIA"/>
    <s v="SIM, É FEITO RELATÓRIO BIMESTRAL"/>
    <m/>
    <m/>
    <m/>
    <n v="2336368978"/>
  </r>
  <r>
    <s v="prefeitura@itaiopolis.sc.gov.br"/>
    <x v="261"/>
    <s v="HELIO LUIS DRESSENO"/>
    <n v="90420764968"/>
    <s v="prefeitura@itaiopolis.sc.gov.br"/>
    <m/>
    <s v="(47) 3652-2211 ramal 213"/>
    <x v="0"/>
    <x v="0"/>
    <s v="Portaria 264/2004, de 06/07/2004"/>
    <m/>
    <m/>
    <s v="ESPECIALIZAÇÃO OU PÓS-GRADUAÇÃO"/>
    <x v="43"/>
    <x v="2"/>
    <m/>
    <x v="0"/>
    <x v="1"/>
    <s v="decreto nº 76-2005"/>
    <s v="74/2003"/>
    <m/>
    <x v="2"/>
    <x v="0"/>
    <x v="0"/>
    <x v="0"/>
    <m/>
    <x v="0"/>
    <x v="0"/>
    <x v="3"/>
    <x v="0"/>
    <x v="0"/>
    <x v="1"/>
    <s v="NA"/>
    <x v="0"/>
    <s v="NÃO FORMALIZA PLANEJAMENTO"/>
    <s v="NENHUMA ÁREA PLANEJADA"/>
    <m/>
    <m/>
    <m/>
    <m/>
    <m/>
    <m/>
    <m/>
    <s v="NENHUMA ATÉ O MOMENTO"/>
    <x v="1"/>
    <x v="0"/>
    <x v="2"/>
    <x v="0"/>
    <x v="1"/>
    <x v="0"/>
    <x v="0"/>
    <m/>
    <m/>
    <x v="0"/>
    <x v="0"/>
    <s v="MONITORAMENTO E CONSOLIDAÇÃO DE INFORMAÇÕES SOBRE A LAI NO EXECUTIVO MUNICIPAL (ART. 41-III DA LEI 12.527/2011)    ELABORAÇÃO DA PRESTAÇÃO DE CONTAS ANUAL DO PREFEITO, PARA ENVIO AO CONTROLE EXTERNO    ELABORAÇÃO DE INVENTÁRIOS    ASSESSORIA JURÍDICA    R"/>
    <s v="ATENDIMENTO A ÓRGÃOS DE CONTROLE (CÂMARA, TCE, MPSC, TCU, CGU, MPF ETC.)    RELATÓRIOS DE GESTÃO FISCAL E/OU RESUMIDO DE EXECUÇÃO ORÇAMENTÁRIA    RECOMENDAÇÕES EMITIDAS PARA MELHORIAS E/OU FORTALECIMENTO DA GESTÃO    REMESSA DE INFORMAÇÕES VIA SISTEMA e-S"/>
    <s v="A UCI NÃO FORMALIZA RELATÓRIO PERIÓDICO DE ATIVIDADES"/>
    <m/>
    <m/>
    <m/>
    <n v="90420764968"/>
  </r>
  <r>
    <s v="prefeitura@paulolopes.sc.gov.br"/>
    <x v="262"/>
    <s v="DANIELE RODRIGUES DEMÉTRIO"/>
    <n v="9541573975"/>
    <s v="prefeitura@paulolopes.sc.gov.br"/>
    <m/>
    <s v="48 9107-1426"/>
    <x v="1"/>
    <x v="1"/>
    <s v="Portaria nº 322/2015"/>
    <m/>
    <m/>
    <s v="SUPERIOR INCOMPLETO"/>
    <x v="0"/>
    <x v="1"/>
    <m/>
    <x v="2"/>
    <x v="1"/>
    <s v="Lei"/>
    <s v="Lei nº 1019/2013"/>
    <m/>
    <x v="0"/>
    <x v="0"/>
    <x v="0"/>
    <x v="0"/>
    <m/>
    <x v="0"/>
    <x v="0"/>
    <x v="0"/>
    <x v="1"/>
    <x v="2"/>
    <x v="0"/>
    <s v="Lei"/>
    <x v="0"/>
    <s v="NÃO FORMALIZA PLANEJAMENTO"/>
    <s v="NENHUMA ÁREA PLANEJADA"/>
    <m/>
    <m/>
    <m/>
    <m/>
    <m/>
    <m/>
    <m/>
    <s v="NENHUMA ATÉ O MOMENTO"/>
    <x v="1"/>
    <x v="0"/>
    <x v="2"/>
    <x v="0"/>
    <x v="1"/>
    <x v="0"/>
    <x v="0"/>
    <m/>
    <m/>
    <x v="0"/>
    <x v="0"/>
    <s v="MONITORAMENTO E CONSOLIDAÇÃO DE INFORMAÇÕES SOBRE A LAI NO EXECUTIVO MUNICIPAL (ART. 41-III DA LEI 12.527/2011)    ELABORAÇÃO DA PRESTAÇÃO DE CONTAS ANUAL DO PREFEITO, PARA ENVIO AO CONTROLE EXTERNO"/>
    <s v="RECOMENDAÇÕES EMITIDAS PARA MELHORIAS E/OU FORTALECIMENTO DA GESTÃO    RELATÓRIOS DE GESTÃO FISCAL E/OU RESUMIDO DE EXECUÇÃO ORÇAMENTÁRIA    REMESSA DE INFORMAÇÕES VIA SISTEMA e-SFINGE    PARECER SOBRE ATOS DE PESSOAL"/>
    <s v="A UCI NÃO FORMALIZA RELATÓRIO PERIÓDICO DE ATIVIDADES"/>
    <m/>
    <m/>
    <m/>
    <n v="9541573975"/>
  </r>
  <r>
    <s v="prefeitura@peritiba.sc.gov.br"/>
    <x v="263"/>
    <s v="ADRIANA BOLL"/>
    <n v="82505764972"/>
    <s v="controle_interno@peritiba.sc.gov.br"/>
    <m/>
    <s v="49-34531122 Ramal 213"/>
    <x v="2"/>
    <x v="0"/>
    <s v="Decreto 2301/2004; de 18/02/2004"/>
    <m/>
    <m/>
    <s v="ESPECIALIZAÇÃO OU PÓS-GRADUAÇÃO"/>
    <x v="1"/>
    <x v="5"/>
    <m/>
    <x v="4"/>
    <x v="1"/>
    <s v="Lei"/>
    <s v="1434/2003"/>
    <m/>
    <x v="2"/>
    <x v="0"/>
    <x v="0"/>
    <x v="1"/>
    <m/>
    <x v="0"/>
    <x v="0"/>
    <x v="0"/>
    <x v="0"/>
    <x v="0"/>
    <x v="0"/>
    <s v="Decreto 175/2012, de 14/11/2012."/>
    <x v="0"/>
    <s v="SIM, ANUALMENTE"/>
    <s v="[Outras:] Controle de Frotas,     ÁREA DE RECURSOS HUMANOS    ÁREA DE PATRIMÔNIO    CONVÊNIOS E SUAS PRESTAÇÕES DE CONTAS    ÁREAS OU PROGRAMAS FINALÍSTICOS (SAÚDE, EDUCAÇÃO, MERENDA ETC.)    PROCESSOS LICITATÓRIOS DE COMPRAS E SERVIÇOS"/>
    <m/>
    <m/>
    <m/>
    <m/>
    <m/>
    <m/>
    <m/>
    <s v="[OUTRAS: ] Setor de Tributos"/>
    <x v="2"/>
    <x v="0"/>
    <x v="2"/>
    <x v="0"/>
    <x v="2"/>
    <x v="0"/>
    <x v="0"/>
    <m/>
    <m/>
    <x v="0"/>
    <x v="0"/>
    <s v="REVISÃO DE REGISTROS CONTÁBEIS DIÁRIOS    ELABORAÇÃO DA PRESTAÇÃO DE CONTAS ANUAL DO PREFEITO, PARA ENVIO AO CONTROLE EXTERNO    [OUTRAS: ] E-sfinge TCE"/>
    <s v="RELATÓRIOS DE GESTÃO FISCAL E/OU RESUMIDO DE EXECUÇÃO ORÇAMENTÁRIA    REMESSA DE INFORMAÇÕES VIA SISTEMA e-SFINGE    PARECER SOBRE ATOS DE PESSOAL    RECOMENDAÇÕES EMITIDAS PARA MELHORIAS E/OU FORTALECIMENTO DA GESTÃO"/>
    <s v="SIM, É FEITO RELATÓRIO BIMESTRAL"/>
    <m/>
    <m/>
    <m/>
    <n v="82505764972"/>
  </r>
  <r>
    <s v="prefeitura@prefeituravidalramos.com.br"/>
    <x v="264"/>
    <s v="ODAIR CONACO"/>
    <n v="4733562312"/>
    <s v="odaprefvr@gmail.com"/>
    <m/>
    <s v="(47) 3356-2300"/>
    <x v="0"/>
    <x v="1"/>
    <s v="Portaria 181/2013 de 15 Julho"/>
    <m/>
    <m/>
    <s v="SUPERIOR COMPLETO"/>
    <x v="5"/>
    <x v="1"/>
    <m/>
    <x v="3"/>
    <x v="1"/>
    <s v="lei complementar 20/2002"/>
    <s v="Lei complementar 20/2002 26 dezembro 2002"/>
    <m/>
    <x v="2"/>
    <x v="0"/>
    <x v="0"/>
    <x v="2"/>
    <m/>
    <x v="0"/>
    <x v="2"/>
    <x v="2"/>
    <x v="3"/>
    <x v="3"/>
    <x v="0"/>
    <s v="Lei, Decreto"/>
    <x v="0"/>
    <s v="SIM, BIMESTRALMENTE"/>
    <s v="ÁREA DE RECURSOS HUMANOS    PROCESSOS LICITATÓRIOS DE COMPRAS E SERVIÇOS    ÁREAS OU PROGRAMAS FINALÍSTICOS (SAÚDE, EDUCAÇÃO, MERENDA ETC.)    CONVÊNIOS E SUAS PRESTAÇÕES DE CONTAS    EXECUÇÃO E FISCALIZAÇÃO DE CONTRATOS PÚBLICOS    ÁREA DE PATRIMÔNIO    "/>
    <m/>
    <m/>
    <m/>
    <m/>
    <m/>
    <m/>
    <m/>
    <s v="NENHUMA ATÉ O MOMENTO"/>
    <x v="1"/>
    <x v="0"/>
    <x v="4"/>
    <x v="2"/>
    <x v="0"/>
    <x v="1"/>
    <x v="4"/>
    <m/>
    <m/>
    <x v="4"/>
    <x v="3"/>
    <s v="RECEBIMENTO DE COMPRAS    FISCALIZAÇÃO DE CONTRATOS    REVISÃO DE REGISTROS CONTÁBEIS DIÁRIOS    TREINAMENTO DE AGENTES PÚBLICOS SOBRE TRANSPARÊNCIA (ART. 41-II DA LEI 12.527/2011)"/>
    <s v="RELATÓRIOS DE AUDITORIA    NOTIFICAÇÕES DE FALHAS OU IRREGULARIDADES, PARA CORREÇÃO E/OU PROVIDÊNCIAS    PARECER EM PROCESSOS DE PRESTAÇÃO DE CONTAS    PARECER SOBRE ATOS DE PESSOAL    REMESSA DE INFORMAÇÕES VIA SISTEMA e-SFINGE    ATENDIMENTO A ÓRGÃOS DE"/>
    <s v="SIM, É FEITO RELATÓRIO BIMESTRAL"/>
    <m/>
    <m/>
    <m/>
    <n v="677496907"/>
  </r>
  <r>
    <s v="prefeitura@saojoao.sc.gov.br"/>
    <x v="265"/>
    <s v="ANDRÉ KLUNK"/>
    <n v="2630024970"/>
    <s v="continterno@saojoao.sc.gov.br"/>
    <m/>
    <s v="(49) 3636-1122"/>
    <x v="0"/>
    <x v="2"/>
    <s v="Portaria nº 025/2013"/>
    <m/>
    <m/>
    <s v="ESPECIALIZAÇÃO OU PÓS-GRADUAÇÃO"/>
    <x v="26"/>
    <x v="67"/>
    <m/>
    <x v="2"/>
    <x v="1"/>
    <s v="Lei Complementar 709/2002"/>
    <s v="709/2002"/>
    <m/>
    <x v="2"/>
    <x v="0"/>
    <x v="0"/>
    <x v="0"/>
    <m/>
    <x v="1"/>
    <x v="0"/>
    <x v="0"/>
    <x v="2"/>
    <x v="0"/>
    <x v="0"/>
    <s v="Decreto"/>
    <x v="0"/>
    <s v="NÃO FORMALIZA PLANEJAMENTO"/>
    <s v="NENHUMA ÁREA PLANEJADA"/>
    <m/>
    <m/>
    <m/>
    <m/>
    <m/>
    <m/>
    <m/>
    <s v="ÁREA DE PATRIMÔNIO    CONVÊNIOS E SUAS PRESTAÇÕES DE CONTAS"/>
    <x v="5"/>
    <x v="27"/>
    <x v="0"/>
    <x v="4"/>
    <x v="3"/>
    <x v="6"/>
    <x v="5"/>
    <m/>
    <m/>
    <x v="0"/>
    <x v="0"/>
    <s v="MONITORAMENTO E CONSOLIDAÇÃO DE INFORMAÇÕES SOBRE A LAI NO EXECUTIVO MUNICIPAL (ART. 41-III DA LEI 12.527/2011)    TREINAMENTO DE AGENTES PÚBLICOS SOBRE TRANSPARÊNCIA (ART. 41-II DA LEI 12.527/2011)    ELABORAÇÃO DA PRESTAÇÃO DE CONTAS ANUAL DO PREFEITO, "/>
    <s v="RELATÓRIOS DE GESTÃO FISCAL E/OU RESUMIDO DE EXECUÇÃO ORÇAMENTÁRIA    REMESSA DE INFORMAÇÕES VIA SISTEMA e-SFINGE    PARECER EM PROCESSOS DE PRESTAÇÃO DE CONTAS    ATENDIMENTO A ÓRGÃOS DE CONTROLE (CÂMARA, TCE, MPSC, TCU, CGU, MPF ETC.)"/>
    <s v="SIM, É FEITO RELATÓRIO BIMESTRAL"/>
    <m/>
    <m/>
    <m/>
    <n v="2630024970"/>
  </r>
  <r>
    <s v="prefeitura@schroeder.sc.gov.br"/>
    <x v="266"/>
    <s v="PAULO ROBERTO FERREIRA"/>
    <n v="744616999"/>
    <s v="paulof@schroeder.sc.gov.br"/>
    <m/>
    <n v="4733746526"/>
    <x v="4"/>
    <x v="1"/>
    <s v="Portaria 6113/2015"/>
    <m/>
    <m/>
    <s v="SUPERIOR COMPLETO"/>
    <x v="44"/>
    <x v="1"/>
    <m/>
    <x v="3"/>
    <x v="1"/>
    <s v="Lei Complementar 41/2006"/>
    <d v="2003-12-22T00:00:00"/>
    <m/>
    <x v="2"/>
    <x v="0"/>
    <x v="1"/>
    <x v="2"/>
    <m/>
    <x v="0"/>
    <x v="0"/>
    <x v="0"/>
    <x v="2"/>
    <x v="0"/>
    <x v="0"/>
    <s v="Lei 1938/2013"/>
    <x v="0"/>
    <s v="NÃO FORMALIZA PLANEJAMENTO"/>
    <s v="NENHUMA ÁREA PLANEJADA"/>
    <m/>
    <m/>
    <m/>
    <m/>
    <m/>
    <m/>
    <m/>
    <s v="CONVÊNIOS E SUAS PRESTAÇÕES DE CONTAS"/>
    <x v="0"/>
    <x v="4"/>
    <x v="0"/>
    <x v="2"/>
    <x v="1"/>
    <x v="0"/>
    <x v="4"/>
    <m/>
    <m/>
    <x v="0"/>
    <x v="0"/>
    <s v="ELABORAÇÃO DA PRESTAÇÃO DE CONTAS ANUAL DO PREFEITO, PARA ENVIO AO CONTROLE EXTERNO    FISCALIZAÇÃO DE CONTRATOS"/>
    <s v="PARECER EM PROCESSOS DE PRESTAÇÃO DE CONTAS    REMESSA DE INFORMAÇÕES VIA SISTEMA e-SFINGE    RELATÓRIOS DE GESTÃO FISCAL E/OU RESUMIDO DE EXECUÇÃO ORÇAMENTÁRIA    PARECER SOBRE ATOS DE PESSOAL"/>
    <s v="A UCI NÃO FORMALIZA RELATÓRIO PERIÓDICO DE ATIVIDADES"/>
    <m/>
    <m/>
    <m/>
    <n v="744616999"/>
  </r>
  <r>
    <s v="prefeitura@zortea.sc.gov.br"/>
    <x v="267"/>
    <s v="ADEMIR ALVES"/>
    <n v="2138706907"/>
    <s v="controleinterno@zortea.sc.gov.br"/>
    <m/>
    <s v="(49) 3557-2000"/>
    <x v="3"/>
    <x v="1"/>
    <s v="264/2014"/>
    <m/>
    <m/>
    <s v="SUPERIOR COMPLETO"/>
    <x v="0"/>
    <x v="1"/>
    <m/>
    <x v="4"/>
    <x v="1"/>
    <s v="lei"/>
    <s v="211/2003 12/12/2003"/>
    <m/>
    <x v="2"/>
    <x v="0"/>
    <x v="0"/>
    <x v="0"/>
    <m/>
    <x v="0"/>
    <x v="0"/>
    <x v="3"/>
    <x v="3"/>
    <x v="2"/>
    <x v="0"/>
    <s v="Decreto"/>
    <x v="0"/>
    <s v="NÃO FORMALIZA PLANEJAMENTO"/>
    <s v="NENHUMA ÁREA PLANEJADA"/>
    <m/>
    <m/>
    <m/>
    <m/>
    <m/>
    <m/>
    <m/>
    <s v="NENHUMA ATÉ O MOMENTO"/>
    <x v="1"/>
    <x v="0"/>
    <x v="2"/>
    <x v="3"/>
    <x v="1"/>
    <x v="0"/>
    <x v="0"/>
    <m/>
    <m/>
    <x v="0"/>
    <x v="0"/>
    <s v="FISCALIZAÇÃO DE CONTRATOS    ELABORAÇÃO DA PRESTAÇÃO DE CONTAS ANUAL DO PREFEITO, PARA ENVIO AO CONTROLE EXTERNO    REVISÃO DE REGISTROS CONTÁBEIS DIÁRIOS"/>
    <s v="ATENDIMENTO A ÓRGÃOS DE CONTROLE (CÂMARA, TCE, MPSC, TCU, CGU, MPF ETC.)    PARECER SOBRE ATOS DE PESSOAL    PARECER EM PROCESSOS DE PRESTAÇÃO DE CONTAS    REMESSA DE INFORMAÇÕES VIA SISTEMA e-SFINGE"/>
    <s v="A UCI NÃO FORMALIZA RELATÓRIO PERIÓDICO DE ATIVIDADES"/>
    <m/>
    <m/>
    <m/>
    <n v="2138706907"/>
  </r>
  <r>
    <s v="rcechinel@hotmail.com"/>
    <x v="268"/>
    <s v="RENATO CECHINEL"/>
    <n v="5041193975"/>
    <s v="rcechinel@hotmail.com"/>
    <m/>
    <s v="(48)8811-6265"/>
    <x v="1"/>
    <x v="0"/>
    <s v="Portaria 628/2010"/>
    <m/>
    <m/>
    <s v="ESPECIALIZAÇÃO OU PÓS-GRADUAÇÃO"/>
    <x v="5"/>
    <x v="68"/>
    <m/>
    <x v="0"/>
    <x v="1"/>
    <s v="Decreto"/>
    <s v="1154/2004"/>
    <m/>
    <x v="3"/>
    <x v="1"/>
    <x v="1"/>
    <x v="1"/>
    <m/>
    <x v="0"/>
    <x v="0"/>
    <x v="0"/>
    <x v="0"/>
    <x v="0"/>
    <x v="1"/>
    <s v="na"/>
    <x v="0"/>
    <s v="SIM, BIMESTRALMENTE"/>
    <s v="NENHUMA ÁREA PLANEJADA"/>
    <m/>
    <m/>
    <m/>
    <m/>
    <m/>
    <m/>
    <m/>
    <s v="NENHUMA ATÉ O MOMENTO"/>
    <x v="1"/>
    <x v="0"/>
    <x v="2"/>
    <x v="2"/>
    <x v="1"/>
    <x v="0"/>
    <x v="0"/>
    <m/>
    <m/>
    <x v="0"/>
    <x v="0"/>
    <s v="ELABORAÇÃO DA PRESTAÇÃO DE CONTAS ANUAL DO PREFEITO, PARA ENVIO AO CONTROLE EXTERNO    MONITORAMENTO E CONSOLIDAÇÃO DE INFORMAÇÕES SOBRE A LAI NO EXECUTIVO MUNICIPAL (ART. 41-III DA LEI 12.527/2011)"/>
    <s v="RELATÓRIOS DE GESTÃO FISCAL E/OU RESUMIDO DE EXECUÇÃO ORÇAMENTÁRIA    REMESSA DE INFORMAÇÕES VIA SISTEMA e-SFINGE"/>
    <s v="SIM, É FEITO RELATÓRIO BIMESTRAL"/>
    <m/>
    <m/>
    <m/>
    <n v="5041193975"/>
  </r>
  <r>
    <s v="ronaldo.rocha@riodosul.sc.gov.br"/>
    <x v="269"/>
    <s v="RONALDO DA ROCHA"/>
    <n v="92018653920"/>
    <s v="ronaldo.rocha@riodosul.sc.gov.br"/>
    <m/>
    <n v="4735311206"/>
    <x v="0"/>
    <x v="2"/>
    <s v="Portaria 0613RH/2015"/>
    <m/>
    <m/>
    <s v="ESPECIALIZAÇÃO OU PÓS-GRADUAÇÃO"/>
    <x v="5"/>
    <x v="69"/>
    <m/>
    <x v="4"/>
    <x v="1"/>
    <s v="LEI COMPLEMENTAR Nº  102, de 22 de julho de 2003."/>
    <s v="LEI COMPLEMENTAR Nº  102, de 22 de julho de 2003."/>
    <m/>
    <x v="2"/>
    <x v="1"/>
    <x v="0"/>
    <x v="1"/>
    <m/>
    <x v="0"/>
    <x v="2"/>
    <x v="0"/>
    <x v="3"/>
    <x v="0"/>
    <x v="0"/>
    <s v="Decreto nº 3.925, de 07 de março de 2014"/>
    <x v="14"/>
    <s v="NÃO FORMALIZA PLANEJAMENTO"/>
    <s v="NENHUMA ÁREA PLANEJADA"/>
    <m/>
    <m/>
    <m/>
    <m/>
    <m/>
    <m/>
    <m/>
    <s v="NENHUMA ATÉ O MOMENTO"/>
    <x v="7"/>
    <x v="2"/>
    <x v="0"/>
    <x v="0"/>
    <x v="1"/>
    <x v="14"/>
    <x v="3"/>
    <m/>
    <m/>
    <x v="0"/>
    <x v="0"/>
    <s v="ELABORAÇÃO DA PRESTAÇÃO DE CONTAS ANUAL DO PREFEITO, PARA ENVIO AO CONTROLE EXTERNO    FISCALIZAÇÃO DE CONTRATOS"/>
    <s v="NOTIFICAÇÕES DE FALHAS OU IRREGULARIDADES, PARA CORREÇÃO E/OU PROVIDÊNCIAS    ATENDIMENTO A ÓRGÃOS DE CONTROLE (CÂMARA, TCE, MPSC, TCU, CGU, MPF ETC.)    REMESSA DE INFORMAÇÕES VIA SISTEMA e-SFINGE    PARECER SOBRE ATOS DE PESSOAL    PARECER EM PROCESSOS "/>
    <s v="SIM, É FEITO RELATÓRIO BIMESTRAL"/>
    <m/>
    <m/>
    <m/>
    <n v="92018653920"/>
  </r>
  <r>
    <s v="sandra@aurora.sc.gov.br"/>
    <x v="270"/>
    <s v="SANDRA SIMONE SIEVERTD"/>
    <n v="81252641915"/>
    <s v="sandra@aurora.sc.gov.br"/>
    <m/>
    <n v="4735240144"/>
    <x v="0"/>
    <x v="2"/>
    <s v="portaria 095/2013, 21/01/2013"/>
    <m/>
    <m/>
    <s v="SUPERIOR COMPLETO"/>
    <x v="5"/>
    <x v="2"/>
    <m/>
    <x v="0"/>
    <x v="1"/>
    <s v="na"/>
    <s v="NA"/>
    <m/>
    <x v="0"/>
    <x v="0"/>
    <x v="1"/>
    <x v="2"/>
    <m/>
    <x v="1"/>
    <x v="0"/>
    <x v="0"/>
    <x v="0"/>
    <x v="0"/>
    <x v="0"/>
    <s v="LEI 1484/2013"/>
    <x v="0"/>
    <s v="NÃO FORMALIZA PLANEJAMENTO"/>
    <s v="NENHUMA ÁREA PLANEJADA"/>
    <m/>
    <m/>
    <m/>
    <m/>
    <m/>
    <m/>
    <m/>
    <s v="NENHUMA ATÉ O MOMENTO"/>
    <x v="1"/>
    <x v="0"/>
    <x v="2"/>
    <x v="1"/>
    <x v="1"/>
    <x v="0"/>
    <x v="0"/>
    <m/>
    <m/>
    <x v="0"/>
    <x v="0"/>
    <s v="MONITORAMENTO E CONSOLIDAÇÃO DE INFORMAÇÕES SOBRE A LAI NO EXECUTIVO MUNICIPAL (ART. 41-III DA LEI 12.527/2011)    [OUTRAS: ] IGNORAR A OPÇÃO NENHUMA - NÃO FOI POSSÍVEL DELETAR    ELABORAÇÃO DA PRESTAÇÃO DE CONTAS ANUAL DO PREFEITO, PARA ENVIO AO CONTROLE"/>
    <s v="REMESSA DE INFORMAÇÕES VIA SISTEMA e-SFINGE    RELATÓRIOS DE GESTÃO FISCAL E/OU RESUMIDO DE EXECUÇÃO ORÇAMENTÁRIA    ATENDIMENTO A ÓRGÃOS DE CONTROLE (CÂMARA, TCE, MPSC, TCU, CGU, MPF ETC.)    NOTIFICAÇÕES DE FALHAS OU IRREGULARIDADES, PARA CORREÇÃO E/OU "/>
    <s v="SIM, É FEITO RELATÓRIO BIMESTRAL"/>
    <m/>
    <m/>
    <m/>
    <n v="81252641915"/>
  </r>
  <r>
    <s v="sandrabressan@hotmail.com"/>
    <x v="271"/>
    <s v="SANDRA REGINA PARAVISI BRESSAN"/>
    <n v="56070829972"/>
    <s v="ci@pinheiropreto.sc.gov.br"/>
    <m/>
    <s v="(49)35622000  (49) 35622016"/>
    <x v="0"/>
    <x v="2"/>
    <s v="Portaria 310/2011 de 29 de dezembro 2011"/>
    <m/>
    <m/>
    <s v="SUPERIOR COMPLETO"/>
    <x v="1"/>
    <x v="1"/>
    <m/>
    <x v="0"/>
    <x v="1"/>
    <s v="Lei n.1.108/2003 de 09 de dezembro de 2003"/>
    <s v="1.108 de 09 de dezembro de 2003"/>
    <m/>
    <x v="0"/>
    <x v="0"/>
    <x v="0"/>
    <x v="0"/>
    <m/>
    <x v="0"/>
    <x v="0"/>
    <x v="0"/>
    <x v="0"/>
    <x v="0"/>
    <x v="0"/>
    <s v="Decreto 3.714/2012 de 11/12/2012"/>
    <x v="0"/>
    <s v="NÃO FORMALIZA PLANEJAMENTO"/>
    <s v="NENHUMA ÁREA PLANEJADA"/>
    <m/>
    <m/>
    <m/>
    <m/>
    <m/>
    <m/>
    <m/>
    <s v="ÁREA DE RECURSOS HUMANOS"/>
    <x v="1"/>
    <x v="0"/>
    <x v="2"/>
    <x v="0"/>
    <x v="1"/>
    <x v="0"/>
    <x v="0"/>
    <m/>
    <m/>
    <x v="0"/>
    <x v="0"/>
    <s v="ELABORAÇÃO DA PRESTAÇÃO DE CONTAS ANUAL DO PREFEITO, PARA ENVIO AO CONTROLE EXTERNO"/>
    <s v="RELATÓRIOS DE GESTÃO FISCAL E/OU RESUMIDO DE EXECUÇÃO ORÇAMENTÁRIA    PARECER SOBRE ATOS DE PESSOAL    PARECER EM PROCESSOS DE PRESTAÇÃO DE CONTAS    NOTIFICAÇÕES DE FALHAS OU IRREGULARIDADES, PARA CORREÇÃO E/OU PROVIDÊNCIAS    RECOMENDAÇÕES EMITIDAS PARA"/>
    <s v="SIM, É FEITO RELATÓRIO BIMESTRAL"/>
    <m/>
    <m/>
    <m/>
    <n v="56070829972"/>
  </r>
  <r>
    <s v="schieflerbento@gmail.com"/>
    <x v="272"/>
    <s v="THIAGO ROSA DA LUZ"/>
    <n v="469078901"/>
    <s v="controleinterno@laguna.sc.gov.br"/>
    <m/>
    <s v="(48) 3644-0401 (ramal 210)"/>
    <x v="1"/>
    <x v="1"/>
    <s v="Portaria, nº RH 148/2013 de 10/01/2013"/>
    <m/>
    <m/>
    <s v="SUPERIOR COMPLETO"/>
    <x v="5"/>
    <x v="5"/>
    <m/>
    <x v="3"/>
    <x v="1"/>
    <s v="Lei 140/2006 (Data da lei: 14/06/2006)"/>
    <s v="140/2006 (Data da lei: 14/06/2006)"/>
    <m/>
    <x v="2"/>
    <x v="0"/>
    <x v="0"/>
    <x v="0"/>
    <m/>
    <x v="1"/>
    <x v="2"/>
    <x v="2"/>
    <x v="0"/>
    <x v="3"/>
    <x v="0"/>
    <s v="NA"/>
    <x v="0"/>
    <s v="NÃO FORMALIZA PLANEJAMENTO"/>
    <s v="PROCESSOS LICITATÓRIOS DE COMPRAS E SERVIÇOS    EXECUÇÃO E FISCALIZAÇÃO DE CONTRATOS PÚBLICOS    CONVÊNIOS E SUAS PRESTAÇÕES DE CONTAS"/>
    <m/>
    <m/>
    <m/>
    <m/>
    <m/>
    <m/>
    <m/>
    <s v="OBRAS PÚBLICAS    PROCESSOS LICITATÓRIOS DE COMPRAS E SERVIÇOS"/>
    <x v="4"/>
    <x v="13"/>
    <x v="0"/>
    <x v="1"/>
    <x v="3"/>
    <x v="15"/>
    <x v="13"/>
    <m/>
    <m/>
    <x v="0"/>
    <x v="0"/>
    <s v="ELABORAÇÃO DA PRESTAÇÃO DE CONTAS ANUAL DO PREFEITO, PARA ENVIO AO CONTROLE EXTERNO"/>
    <s v="RECOMENDAÇÕES EMITIDAS PARA MELHORIAS E/OU FORTALECIMENTO DA GESTÃO    NOTIFICAÇÕES DE FALHAS OU IRREGULARIDADES, PARA CORREÇÃO E/OU PROVIDÊNCIAS    RELATÓRIOS DE AUDITORIA    ATENDIMENTO A ÓRGÃOS DE CONTROLE (CÂMARA, TCE, MPSC, TCU, CGU, MPF ETC.)    PAR"/>
    <s v="SIM, É FEITO RELATÓRIO BIMESTRAL"/>
    <m/>
    <m/>
    <m/>
    <n v="469078901"/>
  </r>
  <r>
    <s v="sci@camposnovos.sc.gov.br"/>
    <x v="273"/>
    <s v="JAMES ADALCIO DOS SANTOS"/>
    <n v="79923437949"/>
    <s v="sci@camposnovos.sc.gov.br"/>
    <m/>
    <s v="(49)3541-6211"/>
    <x v="3"/>
    <x v="2"/>
    <s v="Portaria 093/2013"/>
    <m/>
    <m/>
    <s v="ESPECIALIZAÇÃO OU PÓS-GRADUAÇÃO"/>
    <x v="45"/>
    <x v="70"/>
    <m/>
    <x v="4"/>
    <x v="1"/>
    <s v="Lei"/>
    <s v="2909/2004"/>
    <m/>
    <x v="2"/>
    <x v="1"/>
    <x v="0"/>
    <x v="0"/>
    <m/>
    <x v="1"/>
    <x v="0"/>
    <x v="2"/>
    <x v="0"/>
    <x v="0"/>
    <x v="1"/>
    <s v="NA"/>
    <x v="0"/>
    <s v="NÃO FORMALIZA PLANEJAMENTO"/>
    <s v="ENTIDADES PRIVADAS QUE RECEBEM RECURSOS PÚBLICOS    ÁREA DE RECURSOS HUMANOS    PROCESSOS LICITATÓRIOS DE COMPRAS E SERVIÇOS"/>
    <m/>
    <m/>
    <m/>
    <m/>
    <m/>
    <m/>
    <m/>
    <s v="NENHUMA ATÉ O MOMENTO"/>
    <x v="0"/>
    <x v="0"/>
    <x v="0"/>
    <x v="3"/>
    <x v="3"/>
    <x v="0"/>
    <x v="0"/>
    <m/>
    <m/>
    <x v="0"/>
    <x v="0"/>
    <s v="NENHUMA"/>
    <s v="REMESSA DE INFORMAÇÕES VIA SISTEMA e-SFINGE    RELATÓRIOS DE GESTÃO FISCAL E/OU RESUMIDO DE EXECUÇÃO ORÇAMENTÁRIA    PARECER SOBRE ATOS DE PESSOAL    PARECER EM PROCESSOS DE PRESTAÇÃO DE CONTAS"/>
    <s v="SIM, É FEITO RELATÓRIO BIMESTRAL"/>
    <m/>
    <m/>
    <m/>
    <n v="79923437949"/>
  </r>
  <r>
    <s v="secretaria.gabinete@itapoa.sc.gov.br"/>
    <x v="274"/>
    <s v="NEIDE TEREZINHA BECHER LUPATELLI"/>
    <n v="48429872949"/>
    <s v="controladoria@itapoa.sc.gov.br"/>
    <m/>
    <s v="47 34438806"/>
    <x v="4"/>
    <x v="2"/>
    <s v="Decreto 1737/2013"/>
    <m/>
    <m/>
    <s v="ENSINO MÉDIO    [Outro:] Técnico em contabilidade"/>
    <x v="7"/>
    <x v="1"/>
    <m/>
    <x v="4"/>
    <x v="1"/>
    <s v="LCM 009/05, LCM10/05, Decreto 139/05"/>
    <s v="NA"/>
    <m/>
    <x v="2"/>
    <x v="1"/>
    <x v="1"/>
    <x v="2"/>
    <m/>
    <x v="0"/>
    <x v="0"/>
    <x v="0"/>
    <x v="0"/>
    <x v="0"/>
    <x v="0"/>
    <s v="Decreto 2031/13"/>
    <x v="14"/>
    <s v="SIM, ANUALMENTE"/>
    <s v="CONVÊNIOS E SUAS PRESTAÇÕES DE CONTAS    ÁREAS OU PROGRAMAS FINALÍSTICOS (SAÚDE, EDUCAÇÃO, MERENDA ETC.)    ÁREA DE PATRIMÔNIO    PROCESSOS LICITATÓRIOS DE COMPRAS E SERVIÇOS    [Outras:] Auditoria anual    ÁREA DE RECURSOS HUMANOS    EXECUÇÃO E FISCALIZA"/>
    <m/>
    <m/>
    <m/>
    <m/>
    <m/>
    <m/>
    <m/>
    <s v="NENHUMA ATÉ O MOMENTO"/>
    <x v="0"/>
    <x v="4"/>
    <x v="1"/>
    <x v="2"/>
    <x v="0"/>
    <x v="0"/>
    <x v="0"/>
    <m/>
    <m/>
    <x v="1"/>
    <x v="14"/>
    <s v="NENHUMA"/>
    <s v="PARECER EM PROCESSOS DE PRESTAÇÃO DE CONTAS    PARECER SOBRE ATOS DE PESSOAL    REMESSA DE INFORMAÇÕES VIA SISTEMA e-SFINGE    RELATÓRIOS DE AUDITORIA"/>
    <s v="SIM, É FEITO RELATÓRIO BIMESTRAL"/>
    <m/>
    <m/>
    <m/>
    <n v="48429872949"/>
  </r>
  <r>
    <s v="secrprefeito@capinzal.sc.gov.br"/>
    <x v="275"/>
    <s v="ALEXANDRE ROCA NASCIMENTO"/>
    <n v="2322273902"/>
    <s v="controleinterno@capinzal.sc.gov.br"/>
    <m/>
    <s v="(49) 3555-8729"/>
    <x v="0"/>
    <x v="1"/>
    <s v="Portaria 092/2014"/>
    <m/>
    <m/>
    <s v="SUPERIOR COMPLETO"/>
    <x v="5"/>
    <x v="1"/>
    <m/>
    <x v="0"/>
    <x v="1"/>
    <s v="Lei Complementar nº. 072/2003 e Decreto nº. 038/2005."/>
    <s v="072/2003"/>
    <m/>
    <x v="2"/>
    <x v="0"/>
    <x v="1"/>
    <x v="2"/>
    <m/>
    <x v="0"/>
    <x v="2"/>
    <x v="3"/>
    <x v="1"/>
    <x v="2"/>
    <x v="0"/>
    <s v="Decreto nº. 57, de 23 de maio de 2013"/>
    <x v="0"/>
    <s v="SIM, ANUALMENTE"/>
    <s v="ENTIDADES PRIVADAS QUE RECEBEM RECURSOS PÚBLICOS    ÁREA FINANCEIRA E DE PRESTAÇÕES DE CONTAS (EXCETO CONVÊNIOS)    PROCESSOS LICITATÓRIOS DE COMPRAS E SERVIÇOS    ÁREA DE RECURSOS HUMANOS    CONVÊNIOS E SUAS PRESTAÇÕES DE CONTAS"/>
    <m/>
    <m/>
    <m/>
    <m/>
    <m/>
    <m/>
    <m/>
    <s v="EXECUÇÃO E FISCALIZAÇÃO DE CONTRATOS PÚBLICOS"/>
    <x v="0"/>
    <x v="2"/>
    <x v="1"/>
    <x v="1"/>
    <x v="0"/>
    <x v="2"/>
    <x v="5"/>
    <m/>
    <m/>
    <x v="3"/>
    <x v="0"/>
    <s v="[OUTRAS: ] Coordenador Municipal de Defesa Civil    NENHUMA"/>
    <s v="PARECER SOBRE ATOS DE PESSOAL    PARECER EM PROCESSOS DE PRESTAÇÃO DE CONTAS    RELATÓRIOS DE GESTÃO FISCAL E/OU RESUMIDO DE EXECUÇÃO ORÇAMENTÁRIA    REMESSA DE INFORMAÇÕES VIA SISTEMA e-SFINGE"/>
    <s v="A UCI NÃO FORMALIZA RELATÓRIO PERIÓDICO DE ATIVIDADES"/>
    <m/>
    <m/>
    <m/>
    <n v="2322273902"/>
  </r>
  <r>
    <s v="sidiguidini@bol.com.br"/>
    <x v="276"/>
    <s v="VANDERLEI ZANATTA"/>
    <n v="56106068968"/>
    <s v="decozanatta@hotmail.com"/>
    <m/>
    <s v="(49) 3435-0122"/>
    <x v="3"/>
    <x v="1"/>
    <s v="Decreto 078/22013"/>
    <m/>
    <m/>
    <s v="SUPERIOR COMPLETO"/>
    <x v="1"/>
    <x v="1"/>
    <m/>
    <x v="4"/>
    <x v="1"/>
    <s v="LEI COMPLEMENTAR"/>
    <s v="040/2003"/>
    <m/>
    <x v="2"/>
    <x v="0"/>
    <x v="1"/>
    <x v="2"/>
    <m/>
    <x v="0"/>
    <x v="0"/>
    <x v="0"/>
    <x v="3"/>
    <x v="0"/>
    <x v="0"/>
    <s v="DECRETO"/>
    <x v="21"/>
    <s v="SIM, ANUALMENTE"/>
    <s v="OBRAS PÚBLICAS    EXECUÇÃO E FISCALIZAÇÃO DE CONTRATOS PÚBLICOS    CONVÊNIOS E SUAS PRESTAÇÕES DE CONTAS    ÁREAS OU PROGRAMAS FINALÍSTICOS (SAÚDE, EDUCAÇÃO, MERENDA ETC.)    ÁREA FINANCEIRA E DE PRESTAÇÕES DE CONTAS (EXCETO CONVÊNIOS)    PROCESSOS LICITA"/>
    <m/>
    <m/>
    <m/>
    <m/>
    <m/>
    <m/>
    <m/>
    <s v="ÁREA DE RECURSOS HUMANOS    ÁREA DE PATRIMÔNIO    AVALIAÇÃO DOS CONTROLES INTERNOS ADMINISTRATIVOS    ENTIDADES PRIVADAS QUE RECEBEM RECURSOS PÚBLICOS"/>
    <x v="1"/>
    <x v="0"/>
    <x v="5"/>
    <x v="4"/>
    <x v="3"/>
    <x v="0"/>
    <x v="0"/>
    <m/>
    <m/>
    <x v="0"/>
    <x v="0"/>
    <s v="RECEBIMENTO DE COMPRAS    REVISÃO DE REGISTROS CONTÁBEIS DIÁRIOS    ELABORAÇÃO DA PRESTAÇÃO DE CONTAS ANUAL DO PREFEITO, PARA ENVIO AO CONTROLE EXTERNO    MONITORAMENTO E CONSOLIDAÇÃO DE INFORMAÇÕES SOBRE A LAI NO EXECUTIVO MUNICIPAL (ART. 41-III DA LEI 1"/>
    <s v="ATENDIMENTO A ÓRGÃOS DE CONTROLE (CÂMARA, TCE, MPSC, TCU, CGU, MPF ETC.)    PARECER SOBRE ATOS DE PESSOAL    RELATÓRIOS DE GESTÃO FISCAL E/OU RESUMIDO DE EXECUÇÃO ORÇAMENTÁRIA    REMESSA DE INFORMAÇÕES VIA SISTEMA e-SFINGE"/>
    <s v="SIM, É FEITO RELATÓRIO BIMESTRAL"/>
    <m/>
    <m/>
    <m/>
    <n v="56106068968"/>
  </r>
  <r>
    <s v="silvana.coelho@gmail.com"/>
    <x v="277"/>
    <s v="SILVANA COELHO"/>
    <n v="4168573966"/>
    <s v="controladoria@govcelsoramos.com"/>
    <m/>
    <n v="4832620131"/>
    <x v="3"/>
    <x v="1"/>
    <s v="04/05/2015 Portaria 230/2015"/>
    <m/>
    <m/>
    <s v="SUPERIOR COMPLETO"/>
    <x v="1"/>
    <x v="1"/>
    <m/>
    <x v="2"/>
    <x v="1"/>
    <s v="Decreto"/>
    <s v="263/2011"/>
    <m/>
    <x v="2"/>
    <x v="2"/>
    <x v="0"/>
    <x v="0"/>
    <m/>
    <x v="1"/>
    <x v="1"/>
    <x v="0"/>
    <x v="2"/>
    <x v="1"/>
    <x v="1"/>
    <s v="NA"/>
    <x v="0"/>
    <s v="[Outro:] Sim. Quadrimestralmente"/>
    <s v="EXECUÇÃO E FISCALIZAÇÃO DE CONTRATOS PÚBLICOS    CONVÊNIOS E SUAS PRESTAÇÕES DE CONTAS    ÁREAS OU PROGRAMAS FINALÍSTICOS (SAÚDE, EDUCAÇÃO, MERENDA ETC.)    ÁREA DE RECURSOS HUMANOS    [Outras:] PPA, LDO, LOA, Receita, Desesa, Patrimonio, atos de pessoal "/>
    <m/>
    <m/>
    <m/>
    <m/>
    <m/>
    <m/>
    <m/>
    <s v="[OUTRAS: ] PPA, LDO, LOA, Receita, Desesa, Patrimonio, atos de pessoal e outros controles de atos da administração, conforme normas de controle interno dos principais atos da administração."/>
    <x v="2"/>
    <x v="5"/>
    <x v="4"/>
    <x v="3"/>
    <x v="0"/>
    <x v="0"/>
    <x v="0"/>
    <m/>
    <m/>
    <x v="3"/>
    <x v="3"/>
    <s v="TREINAMENTO DE AGENTES PÚBLICOS SOBRE TRANSPARÊNCIA (ART. 41-II DA LEI 12.527/2011)    ELABORAÇÃO DA PRESTAÇÃO DE CONTAS ANUAL DO PREFEITO, PARA ENVIO AO CONTROLE EXTERNO    FISCALIZAÇÃO DE CONTRATOS    ASSESSORIA JURÍDICA"/>
    <s v="PARECER EM PROCESSOS DE PRESTAÇÃO DE CONTAS    PARECER SOBRE ATOS DE PESSOAL    [OUTROS:] RELATÓRIO BIMESTRAL CONTROLE INTERNO.    ATENDIMENTO A ÓRGÃOS DE CONTROLE (CÂMARA, TCE, MPSC, TCU, CGU, MPF ETC.)"/>
    <s v="SIM, É FEITO RELATÓRIO BIMESTRAL"/>
    <m/>
    <m/>
    <m/>
    <n v="4168573966"/>
  </r>
  <r>
    <s v="silveiralidiane@hotmail.com"/>
    <x v="278"/>
    <s v="LIDIANE SILVEIRA DE SA RIBAS "/>
    <n v="4519349974"/>
    <s v="SILVEIRALIDIANE@HOTMAIL.COM"/>
    <m/>
    <n v="4796947692"/>
    <x v="0"/>
    <x v="0"/>
    <s v="158/2011;04/2015"/>
    <m/>
    <m/>
    <s v="SUPERIOR COMPLETO"/>
    <x v="1"/>
    <x v="62"/>
    <m/>
    <x v="4"/>
    <x v="1"/>
    <s v="10180/2001"/>
    <n v="2001"/>
    <m/>
    <x v="0"/>
    <x v="0"/>
    <x v="1"/>
    <x v="1"/>
    <m/>
    <x v="1"/>
    <x v="3"/>
    <x v="2"/>
    <x v="1"/>
    <x v="0"/>
    <x v="0"/>
    <s v="8437/1992"/>
    <x v="0"/>
    <s v="NÃO FORMALIZA PLANEJAMENTO"/>
    <s v="NENHUMA ÁREA PLANEJADA"/>
    <m/>
    <m/>
    <m/>
    <m/>
    <m/>
    <m/>
    <m/>
    <s v="NENHUMA ATÉ O MOMENTO"/>
    <x v="1"/>
    <x v="0"/>
    <x v="2"/>
    <x v="0"/>
    <x v="1"/>
    <x v="0"/>
    <x v="0"/>
    <m/>
    <m/>
    <x v="0"/>
    <x v="0"/>
    <s v="NENHUMA"/>
    <s v="ATENDIMENTO A ÓRGÃOS DE CONTROLE (CÂMARA, TCE, MPSC, TCU, CGU, MPF ETC.)    PARECER EM PROCESSOS DE PRESTAÇÃO DE CONTAS    REMESSA DE INFORMAÇÕES VIA SISTEMA e-SFINGE    RELATÓRIOS DE GESTÃO FISCAL E/OU RESUMIDO DE EXECUÇÃO ORÇAMENTÁRIA"/>
    <s v="SIM, É FEITO RELATÓRIO BIMESTRAL"/>
    <m/>
    <m/>
    <m/>
    <n v="4519349974"/>
  </r>
  <r>
    <s v="simo_nielsson@hotmail.com"/>
    <x v="279"/>
    <s v="SIMONE MARLI NIELSSON"/>
    <n v="5313672908"/>
    <s v="contabilidade01@princesa.sc.gov.br"/>
    <m/>
    <s v="(49)3641-0059"/>
    <x v="0"/>
    <x v="0"/>
    <s v="Decreto 125/2015"/>
    <m/>
    <m/>
    <s v="ESPECIALIZAÇÃO OU PÓS-GRADUAÇÃO"/>
    <x v="0"/>
    <x v="71"/>
    <m/>
    <x v="4"/>
    <x v="1"/>
    <s v="Lei"/>
    <s v="151/2005"/>
    <m/>
    <x v="2"/>
    <x v="0"/>
    <x v="1"/>
    <x v="1"/>
    <m/>
    <x v="0"/>
    <x v="0"/>
    <x v="0"/>
    <x v="0"/>
    <x v="0"/>
    <x v="0"/>
    <s v="Lei"/>
    <x v="0"/>
    <s v="NÃO FORMALIZA PLANEJAMENTO"/>
    <s v="NENHUMA ÁREA PLANEJADA"/>
    <m/>
    <m/>
    <m/>
    <m/>
    <m/>
    <m/>
    <m/>
    <s v="PROCESSOS LICITATÓRIOS DE COMPRAS E SERVIÇOS    NENHUMA ATÉ O MOMENTO"/>
    <x v="10"/>
    <x v="0"/>
    <x v="3"/>
    <x v="0"/>
    <x v="3"/>
    <x v="1"/>
    <x v="0"/>
    <m/>
    <m/>
    <x v="0"/>
    <x v="0"/>
    <s v="ASSESSORIA JURÍDICA    ELABORAÇÃO DA PRESTAÇÃO DE CONTAS ANUAL DO PREFEITO, PARA ENVIO AO CONTROLE EXTERNO    [OUTRAS: ] Elaboração de Projetos de Lei, Comunicação entre órgão de controle (MP, TCE, Estado)."/>
    <s v="PARECER EM PROCESSOS DE PRESTAÇÃO DE CONTAS    ATENDIMENTO A ÓRGÃOS DE CONTROLE (CÂMARA, TCE, MPSC, TCU, CGU, MPF ETC.)    REMESSA DE INFORMAÇÕES VIA SISTEMA e-SFINGE    PARECER SOBRE ATOS DE PESSOAL    NOTIFICAÇÕES DE FALHAS OU IRREGULARIDADES, PARA CORR"/>
    <s v="A UCI NÃO FORMALIZA RELATÓRIO PERIÓDICO DE ATIVIDADES"/>
    <m/>
    <m/>
    <m/>
    <n v="5313672908"/>
  </r>
  <r>
    <s v="sinandrodebarba@hotmail.com"/>
    <x v="280"/>
    <s v="SINANDRO JOSÉ DE BARBA"/>
    <n v="2628812924"/>
    <s v="sinandrodebarba@hotmail.com"/>
    <m/>
    <n v="4984144070"/>
    <x v="0"/>
    <x v="2"/>
    <s v="Data 08 de junho. Portaria n156/2009"/>
    <m/>
    <m/>
    <s v="ESPECIALIZAÇÃO OU PÓS-GRADUAÇÃO"/>
    <x v="0"/>
    <x v="2"/>
    <m/>
    <x v="0"/>
    <x v="1"/>
    <s v="Lei Municipal n. 256/2003"/>
    <s v="256/2003"/>
    <m/>
    <x v="2"/>
    <x v="0"/>
    <x v="1"/>
    <x v="2"/>
    <m/>
    <x v="1"/>
    <x v="0"/>
    <x v="1"/>
    <x v="2"/>
    <x v="0"/>
    <x v="0"/>
    <s v="Decreto n. 83/2013"/>
    <x v="0"/>
    <s v="NÃO FORMALIZA PLANEJAMENTO"/>
    <s v="NENHUMA ÁREA PLANEJADA"/>
    <m/>
    <m/>
    <m/>
    <m/>
    <m/>
    <m/>
    <m/>
    <s v="NENHUMA ATÉ O MOMENTO"/>
    <x v="2"/>
    <x v="3"/>
    <x v="2"/>
    <x v="1"/>
    <x v="0"/>
    <x v="0"/>
    <x v="0"/>
    <m/>
    <m/>
    <x v="0"/>
    <x v="0"/>
    <s v="MONITORAMENTO E CONSOLIDAÇÃO DE INFORMAÇÕES SOBRE A LAI NO EXECUTIVO MUNICIPAL (ART. 41-III DA LEI 12.527/2011)    ELABORAÇÃO DA PRESTAÇÃO DE CONTAS ANUAL DO PREFEITO, PARA ENVIO AO CONTROLE EXTERNO"/>
    <s v="PARECER EM PROCESSOS DE PRESTAÇÃO DE CONTAS    PARECER SOBRE ATOS DE PESSOAL    REMESSA DE INFORMAÇÕES VIA SISTEMA e-SFINGE    ATENDIMENTO A ÓRGÃOS DE CONTROLE (CÂMARA, TCE, MPSC, TCU, CGU, MPF ETC.)"/>
    <s v="A UCI NÃO FORMALIZA RELATÓRIO PERIÓDICO DE ATIVIDADES"/>
    <m/>
    <m/>
    <m/>
    <n v="2628812924"/>
  </r>
  <r>
    <s v="soldetofol@hotmail.com"/>
    <x v="281"/>
    <s v="SOLANGE DETOFOL"/>
    <s v="038.392.599-16"/>
    <s v="soldetofol@hotmail.com"/>
    <m/>
    <s v="49 36570001"/>
    <x v="0"/>
    <x v="0"/>
    <s v="Decreto 287/2010"/>
    <m/>
    <m/>
    <s v="ESPECIALIZAÇÃO OU PÓS-GRADUAÇÃO"/>
    <x v="0"/>
    <x v="72"/>
    <m/>
    <x v="0"/>
    <x v="1"/>
    <s v="Lei."/>
    <s v="498/2003"/>
    <m/>
    <x v="2"/>
    <x v="0"/>
    <x v="1"/>
    <x v="2"/>
    <m/>
    <x v="0"/>
    <x v="0"/>
    <x v="0"/>
    <x v="0"/>
    <x v="0"/>
    <x v="0"/>
    <s v="Lei"/>
    <x v="0"/>
    <s v="NÃO FORMALIZA PLANEJAMENTO"/>
    <s v="NENHUMA ÁREA PLANEJADA"/>
    <m/>
    <m/>
    <m/>
    <m/>
    <m/>
    <m/>
    <m/>
    <s v="NENHUMA ATÉ O MOMENTO"/>
    <x v="3"/>
    <x v="3"/>
    <x v="4"/>
    <x v="4"/>
    <x v="3"/>
    <x v="0"/>
    <x v="0"/>
    <m/>
    <m/>
    <x v="0"/>
    <x v="0"/>
    <s v="NENHUMA"/>
    <s v="PARECER SOBRE ATOS DE PESSOAL    PARECER EM PROCESSOS DE PRESTAÇÃO DE CONTAS    NOTIFICAÇÕES DE FALHAS OU IRREGULARIDADES, PARA CORREÇÃO E/OU PROVIDÊNCIAS    REMESSA DE INFORMAÇÕES VIA SISTEMA e-SFINGE"/>
    <s v="A UCI NÃO FORMALIZA RELATÓRIO PERIÓDICO DE ATIVIDADES"/>
    <m/>
    <m/>
    <m/>
    <s v="038.392.599-16"/>
  </r>
  <r>
    <s v="soniaborchers@gmail.com"/>
    <x v="282"/>
    <s v="ROBERTO MINATI"/>
    <n v="3171438917"/>
    <s v="robminati@gmail.com"/>
    <m/>
    <s v="(49) 9121-7049"/>
    <x v="0"/>
    <x v="2"/>
    <s v="2475/2014"/>
    <m/>
    <m/>
    <s v="SUPERIOR COMPLETO"/>
    <x v="5"/>
    <x v="1"/>
    <m/>
    <x v="1"/>
    <x v="1"/>
    <s v="Lei e Decreto"/>
    <s v="3476/2009"/>
    <m/>
    <x v="2"/>
    <x v="1"/>
    <x v="0"/>
    <x v="0"/>
    <m/>
    <x v="1"/>
    <x v="0"/>
    <x v="0"/>
    <x v="0"/>
    <x v="0"/>
    <x v="0"/>
    <s v="Lei"/>
    <x v="0"/>
    <s v="SIM, ANUALMENTE"/>
    <s v="ENTIDADES PRIVADAS QUE RECEBEM RECURSOS PÚBLICOS"/>
    <m/>
    <m/>
    <m/>
    <m/>
    <m/>
    <m/>
    <m/>
    <s v="NENHUMA ATÉ O MOMENTO"/>
    <x v="25"/>
    <x v="28"/>
    <x v="4"/>
    <x v="1"/>
    <x v="1"/>
    <x v="0"/>
    <x v="4"/>
    <m/>
    <m/>
    <x v="6"/>
    <x v="12"/>
    <s v="MONITORAMENTO E CONSOLIDAÇÃO DE INFORMAÇÕES SOBRE A LAI NO EXECUTIVO MUNICIPAL (ART. 41-III DA LEI 12.527/2011)    ELABORAÇÃO DA PRESTAÇÃO DE CONTAS ANUAL DO PREFEITO, PARA ENVIO AO CONTROLE EXTERNO"/>
    <s v="PARECER EM PROCESSOS DE PRESTAÇÃO DE CONTAS    RECOMENDAÇÕES EMITIDAS PARA MELHORIAS E/OU FORTALECIMENTO DA GESTÃO    RELATÓRIOS DE AUDITORIA    NOTIFICAÇÕES DE FALHAS OU IRREGULARIDADES, PARA CORREÇÃO E/OU PROVIDÊNCIAS    REMESSA DE INFORMAÇÕES VIA SISTE"/>
    <s v="SIM, É FEITO RELATÓRIO BIMESTRAL"/>
    <m/>
    <m/>
    <m/>
    <n v="3171438917"/>
  </r>
  <r>
    <s v="steiner.v@ig.com.br"/>
    <x v="283"/>
    <s v="VLADIMIR STEINER"/>
    <n v="89645561949"/>
    <s v="controleinterno@indaial.sc.gov.br"/>
    <m/>
    <s v="(47) 33178806"/>
    <x v="4"/>
    <x v="2"/>
    <s v="Decreto 2177/11; Portaria 1561/04"/>
    <m/>
    <m/>
    <s v="ESPECIALIZAÇÃO OU PÓS-GRADUAÇÃO    [Outro:] 1-Especialização em Controladoria e Gestão Financeira. 2-Especialização em Contabilidade Pública e Auditoria Governamental"/>
    <x v="1"/>
    <x v="73"/>
    <m/>
    <x v="0"/>
    <x v="1"/>
    <s v="Decreto"/>
    <s v="548/13"/>
    <m/>
    <x v="2"/>
    <x v="0"/>
    <x v="1"/>
    <x v="1"/>
    <m/>
    <x v="0"/>
    <x v="0"/>
    <x v="2"/>
    <x v="0"/>
    <x v="0"/>
    <x v="0"/>
    <s v="Decreto"/>
    <x v="0"/>
    <s v="NÃO FORMALIZA PLANEJAMENTO    [Outro:] Há planejamento para o atendimento as atribuições e obrigações legais porém não está constituído na forma de Plano de Trabalho e ou outro instrumento congênere"/>
    <s v="NENHUMA ÁREA PLANEJADA"/>
    <m/>
    <m/>
    <m/>
    <m/>
    <m/>
    <m/>
    <m/>
    <s v="[OUTRAS: ] Ações de fiscalização e de orientação (mais relevantes) nas áreas de: -Regime Próprio de Previdência (RPPS) -Percepção de abono por agente público; -Orientação Normativa da Controladoria ?Geral a cerca de critérios mínimos a serem observados na"/>
    <x v="7"/>
    <x v="19"/>
    <x v="5"/>
    <x v="4"/>
    <x v="0"/>
    <x v="0"/>
    <x v="0"/>
    <m/>
    <m/>
    <x v="3"/>
    <x v="0"/>
    <s v="ASSESSORIA JURÍDICA    MONITORAMENTO E CONSOLIDAÇÃO DE INFORMAÇÕES SOBRE A LAI NO EXECUTIVO MUNICIPAL (ART. 41-III DA LEI 12.527/2011)    [OUTRAS: ] Para os itens acima selecionados esta Controladoria Geral é rotineiramente provocada e ou solicitada a pro"/>
    <s v="NOTIFICAÇÕES DE FALHAS OU IRREGULARIDADES, PARA CORREÇÃO E/OU PROVIDÊNCIAS    [OUTROS:] Dentre os produtos acima elencados não há que se desmerecer nenhum, porém a ênfase a cada um se dá conforme as exigências, uns de caráter ordinário (característica fre"/>
    <s v="[OUTRAS ] SIM, sem prejuízo dos relatórios legais a órgãos de controle externo é elaborado mensalmente o relatório de controle interno com abrangência as atividades de controle e o acompanhamento, orçamentário, financeiro, patrimonial e fiscal que é proto"/>
    <m/>
    <m/>
    <m/>
    <n v="89645561949"/>
  </r>
  <r>
    <s v="taniagbortoli@hotmail.com"/>
    <x v="284"/>
    <s v="JOSÉ CARLOS ONEDA"/>
    <s v="250.851.669-49"/>
    <s v="administracao@saltoveloso.sc.gov.br"/>
    <m/>
    <s v="(49)35360146"/>
    <x v="1"/>
    <x v="1"/>
    <s v="Portaria nº 003/2014"/>
    <m/>
    <m/>
    <s v="ENSINO MÉDIO"/>
    <x v="7"/>
    <x v="1"/>
    <m/>
    <x v="0"/>
    <x v="0"/>
    <s v="DECRETO"/>
    <s v="DECRETO N.º 014/2006 DE 12 DE MAIO DE 2006."/>
    <m/>
    <x v="2"/>
    <x v="0"/>
    <x v="1"/>
    <x v="1"/>
    <m/>
    <x v="0"/>
    <x v="0"/>
    <x v="0"/>
    <x v="0"/>
    <x v="0"/>
    <x v="0"/>
    <s v="DECRETO Nº 005, DE 25 DE JANEIRO DE 2013."/>
    <x v="0"/>
    <s v="NÃO FORMALIZA PLANEJAMENTO"/>
    <s v="NENHUMA ÁREA PLANEJADA"/>
    <m/>
    <m/>
    <m/>
    <m/>
    <m/>
    <m/>
    <m/>
    <s v="NENHUMA ATÉ O MOMENTO"/>
    <x v="1"/>
    <x v="0"/>
    <x v="2"/>
    <x v="2"/>
    <x v="1"/>
    <x v="0"/>
    <x v="0"/>
    <m/>
    <m/>
    <x v="0"/>
    <x v="0"/>
    <s v="NENHUMA"/>
    <s v="PARECER EM PROCESSOS DE PRESTAÇÃO DE CONTAS    NOTIFICAÇÕES DE FALHAS OU IRREGULARIDADES, PARA CORREÇÃO E/OU PROVIDÊNCIAS    RECOMENDAÇÕES EMITIDAS PARA MELHORIAS E/OU FORTALECIMENTO DA GESTÃO    PARECER SOBRE ATOS DE PESSOAL"/>
    <s v="SIM, É FEITO RELATÓRIO BIMESTRAL"/>
    <m/>
    <m/>
    <m/>
    <s v="250.851.669-49"/>
  </r>
  <r>
    <s v="tigrinhos@tigrinhos.sc.gov.br"/>
    <x v="285"/>
    <s v="LUCIANE PISSATTO"/>
    <n v="98187040963"/>
    <s v="controladoria@mhnet.com.br"/>
    <m/>
    <s v="(49) 36580068"/>
    <x v="0"/>
    <x v="0"/>
    <s v="50-2007"/>
    <m/>
    <m/>
    <s v="SUPERIOR COMPLETO"/>
    <x v="5"/>
    <x v="74"/>
    <m/>
    <x v="4"/>
    <x v="1"/>
    <s v="DECRETO 35"/>
    <s v="Lei n 333-2003"/>
    <m/>
    <x v="2"/>
    <x v="0"/>
    <x v="1"/>
    <x v="1"/>
    <m/>
    <x v="0"/>
    <x v="0"/>
    <x v="0"/>
    <x v="0"/>
    <x v="0"/>
    <x v="0"/>
    <s v="Decreto 052 2012"/>
    <x v="0"/>
    <s v="SIM, ANUALMENTE"/>
    <s v="ÁREA DE RECURSOS HUMANOS"/>
    <m/>
    <m/>
    <m/>
    <m/>
    <m/>
    <m/>
    <m/>
    <s v="ÁREA DE PATRIMÔNIO"/>
    <x v="2"/>
    <x v="5"/>
    <x v="0"/>
    <x v="4"/>
    <x v="1"/>
    <x v="0"/>
    <x v="0"/>
    <m/>
    <m/>
    <x v="0"/>
    <x v="0"/>
    <s v="ASSESSORIA JURÍDICA    ELABORAÇÃO DE INVENTÁRIOS"/>
    <s v="RECOMENDAÇÕES EMITIDAS PARA MELHORIAS E/OU FORTALECIMENTO DA GESTÃO    REMESSA DE INFORMAÇÕES VIA SISTEMA e-SFINGE    PARECER EM PROCESSOS DE PRESTAÇÃO DE CONTAS    NOTIFICAÇÕES DE FALHAS OU IRREGULARIDADES, PARA CORREÇÃO E/OU PROVIDÊNCIAS"/>
    <s v="SIM, É FEITO RELATÓRIO BIMESTRAL"/>
    <m/>
    <m/>
    <m/>
    <n v="98187040963"/>
  </r>
  <r>
    <s v="tributos@aguasmornas.sc.gov.br"/>
    <x v="286"/>
    <s v="AUJOR HILLESHEIN"/>
    <n v="89863860972"/>
    <s v="controleinterno@aguasmornas.sc.gov.br; tributos@aguasmornas.sc.gov.br"/>
    <m/>
    <s v="(48)3245-7252"/>
    <x v="0"/>
    <x v="2"/>
    <s v="Portaria 86/2011"/>
    <m/>
    <m/>
    <s v="SUPERIOR COMPLETO"/>
    <x v="1"/>
    <x v="1"/>
    <m/>
    <x v="3"/>
    <x v="1"/>
    <s v="LEI MUNICIPAL 647/2003; DECRETO 22/2004"/>
    <s v="LEI MUNICIPAL 647/2003;  DATA 08/12/2003"/>
    <m/>
    <x v="2"/>
    <x v="0"/>
    <x v="0"/>
    <x v="0"/>
    <m/>
    <x v="0"/>
    <x v="0"/>
    <x v="0"/>
    <x v="0"/>
    <x v="0"/>
    <x v="0"/>
    <s v="LEI MUNICIPAL 842/2013; DECRETO 19/2013"/>
    <x v="0"/>
    <s v="NÃO FORMALIZA PLANEJAMENTO"/>
    <s v="NENHUMA ÁREA PLANEJADA"/>
    <m/>
    <m/>
    <m/>
    <m/>
    <m/>
    <m/>
    <m/>
    <s v="NENHUMA ATÉ O MOMENTO"/>
    <x v="1"/>
    <x v="0"/>
    <x v="0"/>
    <x v="0"/>
    <x v="0"/>
    <x v="0"/>
    <x v="0"/>
    <m/>
    <m/>
    <x v="0"/>
    <x v="0"/>
    <s v="NENHUMA"/>
    <s v="RELATÓRIOS DE GESTÃO FISCAL E/OU RESUMIDO DE EXECUÇÃO ORÇAMENTÁRIA    REMESSA DE INFORMAÇÕES VIA SISTEMA e-SFINGE    RELATÓRIOS DE AUDITORIA    PARECER EM PROCESSOS DE PRESTAÇÃO DE CONTAS"/>
    <s v="SIM, É FEITO RELATÓRIO BIMESTRAL"/>
    <m/>
    <m/>
    <m/>
    <n v="89863860972"/>
  </r>
  <r>
    <s v="valdenir@riodooeste.com.br"/>
    <x v="287"/>
    <s v="VALDENIR HELLMANN"/>
    <n v="83327533920"/>
    <s v="valdenir@riodooeste.com.br"/>
    <m/>
    <s v="(47) 3543-0261"/>
    <x v="0"/>
    <x v="0"/>
    <s v="Portaria 4200/2007"/>
    <m/>
    <m/>
    <s v="ESPECIALIZAÇÃO OU PÓS-GRADUAÇÃO"/>
    <x v="0"/>
    <x v="10"/>
    <m/>
    <x v="0"/>
    <x v="1"/>
    <s v="Lei complementar "/>
    <s v="025/2007"/>
    <m/>
    <x v="2"/>
    <x v="0"/>
    <x v="0"/>
    <x v="0"/>
    <m/>
    <x v="0"/>
    <x v="0"/>
    <x v="0"/>
    <x v="0"/>
    <x v="0"/>
    <x v="0"/>
    <s v="Decreto"/>
    <x v="0"/>
    <s v="NÃO FORMALIZA PLANEJAMENTO"/>
    <s v="NENHUMA ÁREA PLANEJADA"/>
    <m/>
    <m/>
    <m/>
    <m/>
    <m/>
    <m/>
    <m/>
    <s v="ÁREA DE RECURSOS HUMANOS    PROCESSOS LICITATÓRIOS DE COMPRAS E SERVIÇOS"/>
    <x v="0"/>
    <x v="0"/>
    <x v="2"/>
    <x v="4"/>
    <x v="0"/>
    <x v="0"/>
    <x v="0"/>
    <m/>
    <m/>
    <x v="0"/>
    <x v="0"/>
    <s v="NENHUMA"/>
    <s v="PARECER SOBRE ATOS DE PESSOAL    REMESSA DE INFORMAÇÕES VIA SISTEMA e-SFINGE    NOTIFICAÇÕES DE FALHAS OU IRREGULARIDADES, PARA CORREÇÃO E/OU PROVIDÊNCIAS    PARECER EM PROCESSOS DE PRESTAÇÃO DE CONTAS"/>
    <s v="SIM, É FEITO RELATÓRIO BIMESTRAL"/>
    <m/>
    <m/>
    <m/>
    <n v="83327533920"/>
  </r>
  <r>
    <s v="verabullacolle@hotmail.com"/>
    <x v="288"/>
    <s v="VERA LÚCIA BULLA COLLE"/>
    <n v="84285990920"/>
    <s v="controle@saomiguel.sc.gov.br"/>
    <m/>
    <s v="(49) 36312064"/>
    <x v="0"/>
    <x v="1"/>
    <s v="Portaria 0014/2013"/>
    <m/>
    <m/>
    <s v="SUPERIOR COMPLETO"/>
    <x v="0"/>
    <x v="1"/>
    <m/>
    <x v="4"/>
    <x v="1"/>
    <s v="Lei Municipal 5319/2003, Lei Complementar 024/2013"/>
    <s v="5319/2003"/>
    <m/>
    <x v="2"/>
    <x v="1"/>
    <x v="0"/>
    <x v="0"/>
    <m/>
    <x v="2"/>
    <x v="0"/>
    <x v="0"/>
    <x v="3"/>
    <x v="0"/>
    <x v="0"/>
    <s v="Decreto 7.535/2012"/>
    <x v="3"/>
    <s v="SIM, ANUALMENTE"/>
    <s v="ÁREAS OU PROGRAMAS FINALÍSTICOS (SAÚDE, EDUCAÇÃO, MERENDA ETC.)"/>
    <m/>
    <m/>
    <m/>
    <m/>
    <m/>
    <m/>
    <m/>
    <s v="[OUTRAS: ] Assistência Social"/>
    <x v="4"/>
    <x v="0"/>
    <x v="0"/>
    <x v="3"/>
    <x v="0"/>
    <x v="5"/>
    <x v="5"/>
    <m/>
    <m/>
    <x v="3"/>
    <x v="0"/>
    <s v="ELABORAÇÃO DA PRESTAÇÃO DE CONTAS ANUAL DO PREFEITO, PARA ENVIO AO CONTROLE EXTERNO    MONITORAMENTO E CONSOLIDAÇÃO DE INFORMAÇÕES SOBRE A LAI NO EXECUTIVO MUNICIPAL (ART. 41-III DA LEI 12.527/2011)"/>
    <s v="REMESSA DE INFORMAÇÕES VIA SISTEMA e-SFINGE    PARECER SOBRE ATOS DE PESSOAL    PARECER EM PROCESSOS DE PRESTAÇÃO DE CONTAS    NOTIFICAÇÕES DE FALHAS OU IRREGULARIDADES, PARA CORREÇÃO E/OU PROVIDÊNCIAS"/>
    <s v="SIM, É FEITO RELATÓRIO BIMESTRAL"/>
    <m/>
    <m/>
    <m/>
    <n v="84285990920"/>
  </r>
  <r>
    <s v="vitormeireles@vitormeireles.sc.gov.br"/>
    <x v="289"/>
    <s v="ANDRÉ LUÍS RINALDI"/>
    <n v="508400961"/>
    <s v="controleinterno@vitormeireles.sc.gov.br"/>
    <m/>
    <s v="47 32580211"/>
    <x v="0"/>
    <x v="0"/>
    <s v="Portaria 110/2006"/>
    <m/>
    <m/>
    <s v="ESPECIALIZAÇÃO OU PÓS-GRADUAÇÃO"/>
    <x v="0"/>
    <x v="10"/>
    <m/>
    <x v="0"/>
    <x v="1"/>
    <s v="Lei"/>
    <d v="2003-12-01T00:00:00"/>
    <m/>
    <x v="2"/>
    <x v="0"/>
    <x v="1"/>
    <x v="1"/>
    <m/>
    <x v="0"/>
    <x v="0"/>
    <x v="0"/>
    <x v="0"/>
    <x v="0"/>
    <x v="0"/>
    <s v="Lei"/>
    <x v="0"/>
    <s v="NÃO FORMALIZA PLANEJAMENTO"/>
    <s v="NENHUMA ÁREA PLANEJADA"/>
    <m/>
    <m/>
    <m/>
    <m/>
    <m/>
    <m/>
    <m/>
    <s v="NENHUMA ATÉ O MOMENTO"/>
    <x v="1"/>
    <x v="0"/>
    <x v="2"/>
    <x v="1"/>
    <x v="3"/>
    <x v="0"/>
    <x v="0"/>
    <m/>
    <m/>
    <x v="0"/>
    <x v="0"/>
    <s v="ELABORAÇÃO DA PRESTAÇÃO DE CONTAS ANUAL DO PREFEITO, PARA ENVIO AO CONTROLE EXTERNO    TREINAMENTO DE AGENTES PÚBLICOS SOBRE TRANSPARÊNCIA (ART. 41-II DA LEI 12.527/2011)    ASSESSORIA JURÍDICA    FISCALIZAÇÃO DE CONTRATOS"/>
    <s v="PARECER SOBRE ATOS DE PESSOAL    ATENDIMENTO A ÓRGÃOS DE CONTROLE (CÂMARA, TCE, MPSC, TCU, CGU, MPF ETC.)    RELATÓRIOS DE GESTÃO FISCAL E/OU RESUMIDO DE EXECUÇÃO ORÇAMENTÁRIA    REMESSA DE INFORMAÇÕES VIA SISTEMA e-SFINGE"/>
    <s v="A UCI NÃO FORMALIZA RELATÓRIO PERIÓDICO DE ATIVIDADES"/>
    <m/>
    <m/>
    <m/>
    <n v="508400961"/>
  </r>
  <r>
    <s v="volna_ls@hotmail.com"/>
    <x v="290"/>
    <s v="VOLNEI LUIZ DOS SANTOS"/>
    <n v="77706749991"/>
    <s v="volna_ls@hotmail.com"/>
    <m/>
    <s v="(49)32480141"/>
    <x v="2"/>
    <x v="0"/>
    <s v="ATO DE NOMEAÇÃO Nº002/2001"/>
    <m/>
    <m/>
    <s v="ESPECIALIZAÇÃO OU PÓS-GRADUAÇÃO"/>
    <x v="1"/>
    <x v="75"/>
    <m/>
    <x v="4"/>
    <x v="1"/>
    <s v="LEI Nº 1053/2003"/>
    <s v="1053/2003"/>
    <m/>
    <x v="2"/>
    <x v="0"/>
    <x v="1"/>
    <x v="1"/>
    <m/>
    <x v="0"/>
    <x v="0"/>
    <x v="0"/>
    <x v="0"/>
    <x v="0"/>
    <x v="0"/>
    <s v="NA"/>
    <x v="0"/>
    <s v="NÃO FORMALIZA PLANEJAMENTO"/>
    <s v="NENHUMA ÁREA PLANEJADA"/>
    <m/>
    <m/>
    <m/>
    <m/>
    <m/>
    <m/>
    <m/>
    <s v="NENHUMA ATÉ O MOMENTO"/>
    <x v="0"/>
    <x v="3"/>
    <x v="3"/>
    <x v="1"/>
    <x v="1"/>
    <x v="0"/>
    <x v="0"/>
    <m/>
    <m/>
    <x v="0"/>
    <x v="0"/>
    <s v="NENHUMA"/>
    <s v="REMESSA DE INFORMAÇÕES VIA SISTEMA e-SFINGE    RELATÓRIOS DE GESTÃO FISCAL E/OU RESUMIDO DE EXECUÇÃO ORÇAMENTÁRIA    RECOMENDAÇÕES EMITIDAS PARA MELHORIAS E/OU FORTALECIMENTO DA GESTÃO    NOTIFICAÇÕES DE FALHAS OU IRREGULARIDADES, PARA CORREÇÃO E/OU PROVI"/>
    <s v="SIM, É FEITO RELATÓRIO BIMESTRAL"/>
    <m/>
    <m/>
    <m/>
    <n v="77706749991"/>
  </r>
  <r>
    <m/>
    <x v="291"/>
    <m/>
    <m/>
    <m/>
    <m/>
    <m/>
    <x v="6"/>
    <x v="4"/>
    <m/>
    <m/>
    <m/>
    <m/>
    <x v="46"/>
    <x v="76"/>
    <m/>
    <x v="6"/>
    <x v="2"/>
    <m/>
    <m/>
    <m/>
    <x v="11"/>
    <x v="7"/>
    <x v="2"/>
    <x v="5"/>
    <m/>
    <x v="6"/>
    <x v="4"/>
    <x v="4"/>
    <x v="4"/>
    <x v="4"/>
    <x v="2"/>
    <m/>
    <x v="19"/>
    <m/>
    <m/>
    <m/>
    <m/>
    <m/>
    <m/>
    <m/>
    <m/>
    <m/>
    <m/>
    <x v="26"/>
    <x v="26"/>
    <x v="6"/>
    <x v="5"/>
    <x v="4"/>
    <x v="13"/>
    <x v="12"/>
    <m/>
    <m/>
    <x v="13"/>
    <x v="13"/>
    <m/>
    <m/>
    <m/>
    <m/>
    <m/>
    <m/>
    <m/>
  </r>
</pivotCacheRecords>
</file>

<file path=xl/pivotCache/pivotCacheRecords2.xml><?xml version="1.0" encoding="utf-8"?>
<pivotCacheRecords xmlns="http://schemas.openxmlformats.org/spreadsheetml/2006/main" xmlns:r="http://schemas.openxmlformats.org/officeDocument/2006/relationships" count="295">
  <r>
    <s v="4200051"/>
    <s v="ABDON BATISTA "/>
    <n v="2630"/>
    <x v="0"/>
    <s v="AMPLASC"/>
    <s v="P"/>
    <s v="RM do Contestado"/>
    <s v="Serrana"/>
    <s v="Curitibanos"/>
    <n v="18244247.210000001"/>
    <n v="241"/>
    <n v="0"/>
    <x v="0"/>
    <n v="9.1184260310253507E-2"/>
    <n v="4.1493775933609959E-3"/>
    <n v="2630"/>
    <n v="6936.9761254752857"/>
    <n v="18244247.210000001"/>
    <n v="241"/>
    <n v="0"/>
    <x v="0"/>
    <n v="3"/>
    <n v="0"/>
    <n v="0.3"/>
    <x v="0"/>
    <x v="0"/>
    <n v="0.4"/>
    <x v="0"/>
    <n v="0"/>
    <n v="1"/>
    <n v="0"/>
    <n v="0"/>
    <n v="2"/>
    <s v="RELATÓRIOS DE GESTÃO FISCAL E/OU RESUMIDO DE EXECUÇÃO ORÇAMENTÁRIA;NOTIFICAÇÕES DE FALHAS OU IRREGULARIDADES, PARA CORREÇÃO E/OU PROVIDÊNCIAS;RECOMENDAÇÕES EMITIDAS PARA MELHORIAS E/OU FORTALECIMENTO DA GESTÃO;ATENDIMENTO A ÓRGÃOS DE CONTROLE (CÂMARA, TCE, MPSC, TCU, CGU, MPF ETC.)"/>
    <x v="0"/>
    <x v="0"/>
    <x v="0"/>
    <x v="0"/>
    <x v="0"/>
    <x v="0"/>
    <n v="1"/>
    <x v="0"/>
    <n v="0"/>
    <n v="0"/>
    <n v="2"/>
    <x v="0"/>
    <x v="0"/>
    <x v="0"/>
    <x v="0"/>
    <x v="0"/>
    <x v="0"/>
    <x v="0"/>
    <x v="0"/>
    <x v="0"/>
    <x v="0"/>
    <n v="4.9000000000000004"/>
    <n v="8.9"/>
    <n v="19"/>
    <n v="10"/>
    <n v="3"/>
    <n v="0"/>
    <n v="6"/>
    <n v="1"/>
    <x v="0"/>
    <n v="23246.02460047264"/>
    <n v="0.68100000000000005"/>
    <n v="3.8022813688212928E-3"/>
    <n v="3.8022813688212925E-4"/>
    <n v="0"/>
    <n v="10"/>
    <n v="1"/>
    <n v="0"/>
    <s v="ASSESSOR DE CONTROLE INTERNO"/>
  </r>
  <r>
    <s v="4200101"/>
    <s v="ABELARDO LUZ "/>
    <n v="17717"/>
    <x v="1"/>
    <s v="AMAI"/>
    <s v="P"/>
    <s v="RM do Extremo Oeste"/>
    <s v="Oeste Catarinense"/>
    <s v="Xanxerê"/>
    <n v="52947798.859999999"/>
    <n v="816"/>
    <n v="0"/>
    <x v="0"/>
    <n v="4.622967537250014E-2"/>
    <n v="2.4509803921568627E-3"/>
    <n v="8858.5"/>
    <n v="2988.5307252920925"/>
    <n v="26473899.43"/>
    <n v="408"/>
    <n v="0"/>
    <x v="1"/>
    <n v="0"/>
    <n v="0"/>
    <n v="0.5"/>
    <x v="1"/>
    <x v="0"/>
    <n v="0.4"/>
    <x v="0"/>
    <n v="0"/>
    <n v="0"/>
    <n v="0"/>
    <n v="0"/>
    <n v="1"/>
    <s v="RELATÓRIOS DE GESTÃO FISCAL E/OU RESUMIDO DE EXECUÇÃO ORÇAMENTÁRIA;REMESSA DE INFORMAÇÕES VIA SISTEMA e-SFINGE;PARECER EM PROCESSOS DE PRESTAÇÃO DE CONTAS;PARECER SOBRE ATOS DE PESSOAL"/>
    <x v="0"/>
    <x v="0"/>
    <x v="0"/>
    <x v="0"/>
    <x v="0"/>
    <x v="1"/>
    <n v="2"/>
    <x v="1"/>
    <n v="2"/>
    <n v="2"/>
    <n v="2"/>
    <x v="1"/>
    <x v="1"/>
    <x v="1"/>
    <x v="1"/>
    <x v="1"/>
    <x v="0"/>
    <x v="0"/>
    <x v="0"/>
    <x v="0"/>
    <x v="0"/>
    <n v="8.1999999999999993"/>
    <n v="7.5"/>
    <n v="40"/>
    <n v="6"/>
    <n v="4"/>
    <n v="0"/>
    <n v="30"/>
    <n v="5"/>
    <x v="0"/>
    <n v="43341.695429380932"/>
    <n v="0.624"/>
    <n v="6.8860416549077156E-3"/>
    <n v="3.3865778630693685E-4"/>
    <n v="5.6442964384489474E-5"/>
    <n v="122"/>
    <n v="6"/>
    <n v="1"/>
    <s v="CONTROLADOR GERAL"/>
  </r>
  <r>
    <s v="4200200"/>
    <s v="AGROLÂNDIA "/>
    <n v="10272"/>
    <x v="1"/>
    <s v="AMAVI"/>
    <s v="M"/>
    <s v="RM do Alto Vale do Itajaí"/>
    <s v="Vale do Itajaí"/>
    <s v="Ituporanga"/>
    <n v="21570728.240000002"/>
    <n v="312"/>
    <n v="0"/>
    <x v="0"/>
    <n v="3.0845279288185864E-2"/>
    <n v="3.205128205128205E-3"/>
    <n v="10272"/>
    <n v="2099.954073208723"/>
    <n v="21570728.240000002"/>
    <n v="312"/>
    <n v="0"/>
    <x v="0"/>
    <n v="2"/>
    <n v="2"/>
    <n v="0.1"/>
    <x v="2"/>
    <x v="1"/>
    <n v="0.8"/>
    <x v="1"/>
    <n v="1"/>
    <n v="0"/>
    <n v="0"/>
    <n v="0"/>
    <n v="3"/>
    <s v="PARECER EM PROCESSOS DE PRESTAÇÃO DE CONTAS;PARECER SOBRE ATOS DE PESSOAL;REMESSA DE INFORMAÇÕES VIA SISTEMA e-SFINGE;RELATÓRIOS DE GESTÃO FISCAL E/OU RESUMIDO DE EXECUÇÃO ORÇAMENTÁRIA"/>
    <x v="1"/>
    <x v="0"/>
    <x v="0"/>
    <x v="0"/>
    <x v="0"/>
    <x v="2"/>
    <n v="1"/>
    <x v="0"/>
    <n v="0"/>
    <n v="0"/>
    <n v="3"/>
    <x v="0"/>
    <x v="2"/>
    <x v="2"/>
    <x v="0"/>
    <x v="1"/>
    <x v="1"/>
    <x v="0"/>
    <x v="0"/>
    <x v="0"/>
    <x v="0"/>
    <n v="7.7"/>
    <n v="9.1999999999999993"/>
    <n v="0"/>
    <n v="0"/>
    <n v="0"/>
    <n v="0"/>
    <n v="0"/>
    <n v="4"/>
    <x v="0"/>
    <n v="22063.875281501038"/>
    <n v="0.67100000000000004"/>
    <n v="6.8146417445482863E-4"/>
    <n v="5.8411214953271024E-4"/>
    <n v="2.9205607476635512E-4"/>
    <n v="7"/>
    <n v="6"/>
    <n v="3"/>
    <s v="OUTROS "/>
  </r>
  <r>
    <s v="4200309"/>
    <s v="AGRONÔMICA "/>
    <n v="5306"/>
    <x v="2"/>
    <s v="AMAVI"/>
    <s v="M"/>
    <s v="RM do Alto Vale do Itajaí"/>
    <s v="Vale do Itajaí"/>
    <s v="Rio do Sul"/>
    <n v="15026859.09"/>
    <n v="190"/>
    <n v="0"/>
    <x v="0"/>
    <n v="3.626646306547051E-2"/>
    <n v="5.263157894736842E-3"/>
    <n v="5306"/>
    <n v="2832.0503373539391"/>
    <n v="15026859.09"/>
    <n v="190"/>
    <n v="0"/>
    <x v="2"/>
    <n v="3"/>
    <n v="9"/>
    <n v="0.2"/>
    <x v="3"/>
    <x v="2"/>
    <n v="0.8"/>
    <x v="2"/>
    <n v="1"/>
    <n v="0"/>
    <n v="0"/>
    <n v="0"/>
    <n v="0"/>
    <s v="REMESSA DE INFORMAÇÕES VIA SISTEMA e-SFINGE;PARECER SOBRE ATOS DE PESSOAL;RECOMENDAÇÕES EMITIDAS PARA MELHORIAS E/OU FORTALECIMENTO DA GESTÃO;PARECER EM PROCESSOS DE PRESTAÇÃO DE CONTAS"/>
    <x v="0"/>
    <x v="0"/>
    <x v="0"/>
    <x v="0"/>
    <x v="0"/>
    <x v="2"/>
    <n v="1"/>
    <x v="1"/>
    <n v="0"/>
    <n v="0"/>
    <n v="1"/>
    <x v="1"/>
    <x v="3"/>
    <x v="1"/>
    <x v="0"/>
    <x v="1"/>
    <x v="0"/>
    <x v="0"/>
    <x v="0"/>
    <x v="0"/>
    <x v="0"/>
    <n v="8.3000000000000007"/>
    <n v="8.8000000000000007"/>
    <n v="16"/>
    <n v="1"/>
    <n v="0"/>
    <n v="0"/>
    <n v="15"/>
    <n v="0"/>
    <x v="0"/>
    <n v="22946.880346497677"/>
    <n v="0.67800000000000005"/>
    <n v="5.6539766302299288E-4"/>
    <n v="3.769317753486619E-4"/>
    <n v="0"/>
    <n v="3"/>
    <n v="2"/>
    <n v="0"/>
    <s v="CONTROLADOR INTERNO"/>
  </r>
  <r>
    <s v="4200408"/>
    <s v="ÁGUA DOCE "/>
    <n v="7132"/>
    <x v="2"/>
    <s v="AMMOC"/>
    <s v="P"/>
    <s v="RM do Contestado"/>
    <s v="Oeste Catarinense"/>
    <s v="Joaçaba"/>
    <n v="22716054.100000001"/>
    <n v="299"/>
    <n v="0"/>
    <x v="0"/>
    <n v="4.1988484763375931E-2"/>
    <n v="3.3444816053511705E-3"/>
    <n v="7132"/>
    <n v="3185.0889091418958"/>
    <n v="22716054.100000001"/>
    <n v="299"/>
    <n v="0"/>
    <x v="2"/>
    <n v="1"/>
    <n v="1"/>
    <n v="0.2"/>
    <x v="3"/>
    <x v="2"/>
    <n v="0.8"/>
    <x v="2"/>
    <n v="0"/>
    <n v="0"/>
    <n v="0"/>
    <n v="0"/>
    <n v="1"/>
    <s v="PARECER EM PROCESSOS DE PRESTAÇÃO DE CONTAS;RELATÓRIOS DE AUDITORIA;RECOMENDAÇÕES EMITIDAS PARA MELHORIAS E/OU FORTALECIMENTO DA GESTÃO;REMESSA DE INFORMAÇÕES VIA SISTEMA e-SFINGE"/>
    <x v="0"/>
    <x v="0"/>
    <x v="0"/>
    <x v="0"/>
    <x v="0"/>
    <x v="2"/>
    <n v="1"/>
    <x v="1"/>
    <n v="0"/>
    <n v="0"/>
    <n v="1"/>
    <x v="1"/>
    <x v="3"/>
    <x v="3"/>
    <x v="0"/>
    <x v="1"/>
    <x v="1"/>
    <x v="0"/>
    <x v="0"/>
    <x v="0"/>
    <x v="0"/>
    <n v="7.8"/>
    <n v="9.4"/>
    <n v="11"/>
    <n v="2"/>
    <n v="4"/>
    <n v="0"/>
    <n v="5"/>
    <n v="7"/>
    <x v="0"/>
    <n v="34508.780729090773"/>
    <n v="0.64800000000000002"/>
    <n v="1.2619181155356142E-3"/>
    <n v="0"/>
    <n v="1.4021312394840157E-4"/>
    <n v="9"/>
    <n v="0"/>
    <n v="1"/>
    <s v="CONTROLADOR INTERNO"/>
  </r>
  <r>
    <s v="4200507"/>
    <s v="ÁGUAS DE CHAPECÓ "/>
    <n v="6379"/>
    <x v="2"/>
    <s v="AMOSC"/>
    <s v="M"/>
    <s v="RM Chapecó"/>
    <s v="Oeste Catarinense"/>
    <s v="Chapecó"/>
    <n v="14677291.58"/>
    <n v="197"/>
    <n v="0"/>
    <x v="0"/>
    <n v="3.1043176804286164E-2"/>
    <n v="5.076142131979695E-3"/>
    <n v="6379"/>
    <n v="2300.8765605894341"/>
    <n v="14677291.58"/>
    <n v="197"/>
    <n v="0"/>
    <x v="0"/>
    <n v="0"/>
    <n v="0"/>
    <n v="0.2"/>
    <x v="3"/>
    <x v="0"/>
    <n v="0.4"/>
    <x v="1"/>
    <n v="0"/>
    <n v="0"/>
    <n v="0"/>
    <n v="0"/>
    <n v="2"/>
    <s v="PARECER EM PROCESSOS DE PRESTAÇÃO DE CONTAS;REMESSA DE INFORMAÇÕES VIA SISTEMA e-SFINGE;PARECER SOBRE ATOS DE PESSOAL;ATENDIMENTO A ÓRGÃOS DE CONTROLE (CÂMARA, TCE, MPSC, TCU, CGU, MPF ETC.)"/>
    <x v="1"/>
    <x v="1"/>
    <x v="1"/>
    <x v="0"/>
    <x v="0"/>
    <x v="1"/>
    <n v="1"/>
    <x v="0"/>
    <n v="0"/>
    <n v="0"/>
    <n v="3"/>
    <x v="0"/>
    <x v="3"/>
    <x v="2"/>
    <x v="2"/>
    <x v="1"/>
    <x v="0"/>
    <x v="0"/>
    <x v="0"/>
    <x v="0"/>
    <x v="0"/>
    <n v="6.9"/>
    <n v="9.8000000000000007"/>
    <n v="0"/>
    <n v="0"/>
    <n v="0"/>
    <n v="0"/>
    <n v="0"/>
    <n v="2"/>
    <x v="0"/>
    <n v="13495.449515547602"/>
    <n v="0.54800000000000004"/>
    <n v="2.5082301301144381E-3"/>
    <n v="3.1352876626430476E-4"/>
    <n v="1.5676438313215238E-4"/>
    <n v="16"/>
    <n v="2"/>
    <n v="1"/>
    <s v="CONTROLADOR GERAL"/>
  </r>
  <r>
    <s v="4200556"/>
    <s v="ÁGUAS FRIAS "/>
    <n v="2408"/>
    <x v="0"/>
    <s v="AMOSC"/>
    <s v="M"/>
    <s v="RM Chapecó"/>
    <s v="Oeste Catarinense"/>
    <s v="Chapecó"/>
    <n v="12826434.310000001"/>
    <n v="149"/>
    <n v="0"/>
    <x v="0"/>
    <n v="6.1595700702769741E-2"/>
    <n v="6.7114093959731542E-3"/>
    <n v="2408"/>
    <n v="5326.5923214285713"/>
    <n v="12826434.310000001"/>
    <n v="149"/>
    <n v="0"/>
    <x v="2"/>
    <n v="1"/>
    <n v="0"/>
    <n v="0.2"/>
    <x v="3"/>
    <x v="3"/>
    <n v="0.2"/>
    <x v="0"/>
    <n v="0"/>
    <n v="0"/>
    <n v="0"/>
    <n v="0"/>
    <n v="1"/>
    <s v="REMESSA DE INFORMAÇÕES VIA SISTEMA e-SFINGE;PARECER SOBRE ATOS DE PESSOAL;NOTIFICAÇÕES DE FALHAS OU IRREGULARIDADES, PARA CORREÇÃO E/OU PROVIDÊNCIAS;ATENDIMENTO A ÓRGÃOS DE CONTROLE (CÂMARA, TCE, MPSC, TCU, CGU, MPF ETC.)"/>
    <x v="0"/>
    <x v="0"/>
    <x v="0"/>
    <x v="1"/>
    <x v="1"/>
    <x v="0"/>
    <n v="1"/>
    <x v="1"/>
    <n v="0"/>
    <n v="0"/>
    <n v="1"/>
    <x v="1"/>
    <x v="3"/>
    <x v="3"/>
    <x v="0"/>
    <x v="1"/>
    <x v="1"/>
    <x v="0"/>
    <x v="0"/>
    <x v="0"/>
    <x v="1"/>
    <n v="5.0999999999999996"/>
    <n v="8.4"/>
    <n v="7"/>
    <n v="6"/>
    <n v="1"/>
    <n v="0"/>
    <n v="0"/>
    <n v="2"/>
    <x v="0"/>
    <n v="48231.690821658347"/>
    <n v="0.64900000000000002"/>
    <n v="8.3056478405315617E-4"/>
    <n v="8.3056478405315617E-4"/>
    <n v="4.1528239202657808E-4"/>
    <n v="2"/>
    <n v="2"/>
    <n v="1"/>
    <s v="CONTROLADOR INTERNO"/>
  </r>
  <r>
    <s v="4200606"/>
    <s v="ÁGUAS MORNAS "/>
    <n v="6113"/>
    <x v="2"/>
    <s v="GRANFPOLIS"/>
    <s v="G"/>
    <s v="RM Florianópolis"/>
    <s v="Grande Florianópolis"/>
    <s v="Tabuleiro"/>
    <n v="16901795.109999999"/>
    <n v="240"/>
    <n v="0"/>
    <x v="0"/>
    <n v="3.9867109634551492E-2"/>
    <n v="4.1666666666666666E-3"/>
    <n v="6113"/>
    <n v="2764.8936872239487"/>
    <n v="16901795.109999999"/>
    <n v="240"/>
    <n v="0"/>
    <x v="0"/>
    <n v="0"/>
    <n v="0"/>
    <n v="0.2"/>
    <x v="3"/>
    <x v="3"/>
    <n v="0.2"/>
    <x v="0"/>
    <n v="0"/>
    <n v="0"/>
    <n v="0"/>
    <n v="0"/>
    <n v="0"/>
    <s v="RELATÓRIOS DE GESTÃO FISCAL E/OU RESUMIDO DE EXECUÇÃO ORÇAMENTÁRIA;REMESSA DE INFORMAÇÕES VIA SISTEMA e-SFINGE;RELATÓRIOS DE AUDITORIA;PARECER EM PROCESSOS DE PRESTAÇÃO DE CONTAS"/>
    <x v="0"/>
    <x v="0"/>
    <x v="0"/>
    <x v="0"/>
    <x v="0"/>
    <x v="2"/>
    <n v="1"/>
    <x v="1"/>
    <n v="0"/>
    <n v="0"/>
    <n v="3"/>
    <x v="0"/>
    <x v="2"/>
    <x v="2"/>
    <x v="0"/>
    <x v="1"/>
    <x v="0"/>
    <x v="0"/>
    <x v="0"/>
    <x v="0"/>
    <x v="1"/>
    <n v="6.7"/>
    <n v="10"/>
    <n v="8"/>
    <n v="3"/>
    <n v="0"/>
    <n v="0"/>
    <n v="5"/>
    <n v="3"/>
    <x v="0"/>
    <n v="25137.275306334643"/>
    <n v="0.66700000000000004"/>
    <n v="9.8151480451496805E-4"/>
    <n v="0"/>
    <n v="0"/>
    <n v="6"/>
    <n v="0"/>
    <n v="0"/>
    <s v="CONTROLADOR INTERNO"/>
  </r>
  <r>
    <s v="4200705"/>
    <s v="ALFREDO WAGNER "/>
    <n v="9850"/>
    <x v="2"/>
    <s v="GRANFPOLIS"/>
    <s v="G"/>
    <s v="RM Florianópolis"/>
    <s v="Grande Florianópolis"/>
    <s v="Tabuleiro"/>
    <n v="18953776.280000001"/>
    <n v="373"/>
    <n v="0"/>
    <x v="0"/>
    <n v="3.808454155605473E-2"/>
    <n v="2.6809651474530832E-3"/>
    <n v="9850"/>
    <n v="1924.2412467005076"/>
    <n v="18953776.280000001"/>
    <n v="373"/>
    <n v="0"/>
    <x v="1"/>
    <n v="1"/>
    <n v="6"/>
    <n v="0.2"/>
    <x v="3"/>
    <x v="4"/>
    <n v="0.6"/>
    <x v="1"/>
    <n v="0"/>
    <n v="0"/>
    <n v="1"/>
    <n v="0"/>
    <n v="1"/>
    <s v="PARECER SOBRE ATOS DE PESSOAL;PARECER EM PROCESSOS DE PRESTAÇÃO DE CONTAS;NOTIFICAÇÕES DE FALHAS OU IRREGULARIDADES, PARA CORREÇÃO E/OU PROVIDÊNCIAS;REMESSA DE INFORMAÇÕES VIA SISTEMA e-SFINGE"/>
    <x v="0"/>
    <x v="2"/>
    <x v="0"/>
    <x v="0"/>
    <x v="0"/>
    <x v="1"/>
    <n v="1"/>
    <x v="1"/>
    <n v="0"/>
    <n v="5"/>
    <n v="2"/>
    <x v="0"/>
    <x v="2"/>
    <x v="2"/>
    <x v="0"/>
    <x v="1"/>
    <x v="0"/>
    <x v="0"/>
    <x v="0"/>
    <x v="0"/>
    <x v="0"/>
    <n v="6.7"/>
    <n v="7.1"/>
    <n v="7"/>
    <n v="4"/>
    <n v="1"/>
    <n v="0"/>
    <n v="2"/>
    <n v="8"/>
    <x v="0"/>
    <n v="16671.804962183349"/>
    <n v="0.627"/>
    <n v="4.1624365482233507E-3"/>
    <n v="2.0304568527918781E-4"/>
    <n v="3.0456852791878173E-4"/>
    <n v="41"/>
    <n v="2"/>
    <n v="3"/>
    <s v="CONTROLADOR INTERNO"/>
  </r>
  <r>
    <s v="4200754"/>
    <s v="ALTO BELA VISTA "/>
    <n v="1987"/>
    <x v="0"/>
    <s v="AMAUC"/>
    <s v="M"/>
    <s v="RM do Contestado"/>
    <s v="Oeste Catarinense"/>
    <s v="Concórdia"/>
    <n v="13646592.59"/>
    <n v="157"/>
    <n v="0"/>
    <x v="0"/>
    <n v="7.8617926890335504E-2"/>
    <n v="6.369426751592357E-3"/>
    <n v="1987"/>
    <n v="6867.9378912934071"/>
    <n v="13646592.59"/>
    <n v="157"/>
    <n v="0"/>
    <x v="2"/>
    <n v="2"/>
    <n v="2"/>
    <n v="0.2"/>
    <x v="3"/>
    <x v="3"/>
    <n v="0.2"/>
    <x v="0"/>
    <n v="0"/>
    <n v="1"/>
    <n v="0"/>
    <n v="0"/>
    <n v="0"/>
    <s v="NOTIFICAÇÕES DE FALHAS OU IRREGULARIDADES, PARA CORREÇÃO E/OU PROVIDÊNCIAS;PARECER SOBRE ATOS DE PESSOAL;REMESSA DE INFORMAÇÕES VIA SISTEMA e-SFINGE;ATENDIMENTO A ÓRGÃOS DE CONTROLE (CÂMARA, TCE, MPSC, TCU, CGU, MPF ETC.)"/>
    <x v="0"/>
    <x v="0"/>
    <x v="0"/>
    <x v="0"/>
    <x v="0"/>
    <x v="0"/>
    <n v="1"/>
    <x v="0"/>
    <n v="0"/>
    <n v="0"/>
    <n v="1"/>
    <x v="1"/>
    <x v="2"/>
    <x v="3"/>
    <x v="0"/>
    <x v="0"/>
    <x v="0"/>
    <x v="0"/>
    <x v="0"/>
    <x v="0"/>
    <x v="1"/>
    <n v="7"/>
    <n v="7.6"/>
    <n v="6"/>
    <n v="1"/>
    <n v="0"/>
    <n v="0"/>
    <n v="5"/>
    <n v="4"/>
    <x v="0"/>
    <n v="19972.583874673976"/>
    <n v="0.69"/>
    <n v="1.5098137896326119E-3"/>
    <n v="0"/>
    <n v="0"/>
    <n v="3"/>
    <n v="0"/>
    <n v="0"/>
    <s v="OUTROS "/>
  </r>
  <r>
    <s v="4200804"/>
    <s v="ANCHIETA "/>
    <n v="5987"/>
    <x v="2"/>
    <s v="AMEOSC"/>
    <s v="P"/>
    <s v="RM do Extremo Oeste"/>
    <s v="Oeste Catarinense"/>
    <s v="São Miguel do Oeste"/>
    <n v="17545571.77"/>
    <n v="240"/>
    <n v="22"/>
    <x v="1"/>
    <n v="3.9564787339268048E-2"/>
    <n v="4.1666666666666666E-3"/>
    <n v="5987"/>
    <n v="2930.6116201770501"/>
    <n v="17545571.77"/>
    <n v="240"/>
    <n v="0"/>
    <x v="1"/>
    <n v="5"/>
    <n v="0"/>
    <n v="0.3"/>
    <x v="0"/>
    <x v="4"/>
    <n v="0.6"/>
    <x v="0"/>
    <n v="2"/>
    <n v="0"/>
    <n v="0"/>
    <n v="0"/>
    <n v="1"/>
    <s v="NOTIFICAÇÕES DE FALHAS OU IRREGULARIDADES, PARA CORREÇÃO E/OU PROVIDÊNCIAS;PARECER EM PROCESSOS DE PRESTAÇÃO DE CONTAS;PARECER SOBRE ATOS DE PESSOAL;REMESSA DE INFORMAÇÕES VIA SISTEMA e-SFINGE"/>
    <x v="0"/>
    <x v="0"/>
    <x v="1"/>
    <x v="0"/>
    <x v="0"/>
    <x v="2"/>
    <n v="1"/>
    <x v="0"/>
    <n v="0"/>
    <n v="0"/>
    <n v="3"/>
    <x v="0"/>
    <x v="4"/>
    <x v="4"/>
    <x v="0"/>
    <x v="1"/>
    <x v="1"/>
    <x v="0"/>
    <x v="0"/>
    <x v="0"/>
    <x v="0"/>
    <n v="7.9"/>
    <n v="4.9000000000000004"/>
    <n v="26"/>
    <n v="13"/>
    <n v="6"/>
    <n v="0"/>
    <n v="7"/>
    <n v="4"/>
    <x v="1"/>
    <n v="26614.936420558992"/>
    <n v="0.65800000000000003"/>
    <n v="2.3383998663771507E-3"/>
    <n v="1.6702856188408218E-4"/>
    <n v="3.3405712376816435E-4"/>
    <n v="14"/>
    <n v="1"/>
    <n v="2"/>
    <s v="AUDITOR INTERNO"/>
  </r>
  <r>
    <s v="4200903"/>
    <s v="ANGELINA "/>
    <n v="5053"/>
    <x v="2"/>
    <s v="GRANFPOLIS"/>
    <s v="G"/>
    <s v="RM Florianópolis"/>
    <s v="Grande Florianópolis"/>
    <s v="Tijucas"/>
    <n v="15519066.33"/>
    <n v="267"/>
    <n v="0"/>
    <x v="0"/>
    <n v="5.2260716382853789E-2"/>
    <n v="3.7453183520599251E-3"/>
    <n v="5053"/>
    <n v="3071.2579319216306"/>
    <n v="15519066.33"/>
    <n v="267"/>
    <n v="0"/>
    <x v="0"/>
    <n v="0"/>
    <n v="0"/>
    <n v="0.1"/>
    <x v="2"/>
    <x v="1"/>
    <n v="0.8"/>
    <x v="3"/>
    <n v="0"/>
    <n v="0"/>
    <n v="0"/>
    <n v="0"/>
    <n v="1"/>
    <s v="ATENDIMENTO A ÓRGÃOS DE CONTROLE (CÂMARA, TCE, MPSC, TCU, CGU, MPF ETC.);REMESSA DE INFORMAÇÕES VIA SISTEMA e-SFINGE;PARECER EM PROCESSOS DE PRESTAÇÃO DE CONTAS;NOTIFICAÇÕES DE FALHAS OU IRREGULARIDADES, PARA CORREÇÃO E/OU PROVIDÊNCIAS;RECOMENDAÇÕES EMITIDAS PARA MELHORIAS E/OU FORTALECIMENTO DA GESTÃO"/>
    <x v="0"/>
    <x v="0"/>
    <x v="0"/>
    <x v="0"/>
    <x v="2"/>
    <x v="1"/>
    <n v="1"/>
    <x v="1"/>
    <n v="0"/>
    <n v="0"/>
    <n v="2"/>
    <x v="2"/>
    <x v="3"/>
    <x v="2"/>
    <x v="2"/>
    <x v="1"/>
    <x v="0"/>
    <x v="0"/>
    <x v="0"/>
    <x v="0"/>
    <x v="0"/>
    <n v="6.6"/>
    <n v="6.6"/>
    <n v="8"/>
    <n v="3"/>
    <n v="0"/>
    <n v="0"/>
    <n v="5"/>
    <n v="0"/>
    <x v="0"/>
    <n v="18624.348313070917"/>
    <n v="0.56699999999999995"/>
    <n v="2.7706313081337819E-3"/>
    <n v="0"/>
    <n v="1.9790223629527012E-4"/>
    <n v="14"/>
    <n v="0"/>
    <n v="1"/>
    <s v="CONTROLADOR INTERNO"/>
  </r>
  <r>
    <s v="4201000"/>
    <s v="ANITA GARIBALDI "/>
    <n v="7881"/>
    <x v="2"/>
    <s v="AMURES"/>
    <s v="M"/>
    <s v="RM Lages"/>
    <s v="Serrana"/>
    <s v="Campos de Lages"/>
    <n v="20734834.039999999"/>
    <n v="375"/>
    <n v="0"/>
    <x v="0"/>
    <n v="4.6554934823091247E-2"/>
    <n v="2.6666666666666666E-3"/>
    <n v="7881"/>
    <n v="2630.9902347417838"/>
    <n v="20734834.039999999"/>
    <n v="375"/>
    <n v="0"/>
    <x v="1"/>
    <n v="1"/>
    <n v="1"/>
    <n v="0.2"/>
    <x v="3"/>
    <x v="3"/>
    <n v="0.2"/>
    <x v="3"/>
    <n v="0"/>
    <n v="0"/>
    <n v="1"/>
    <n v="1"/>
    <n v="1"/>
    <s v="PARECER SOBRE ATOS DE PESSOAL;REMESSA DE INFORMAÇÕES VIA SISTEMA e-SFINGE;PARECER EM PROCESSOS DE PRESTAÇÃO DE CONTAS;NOTIFICAÇÕES DE FALHAS OU IRREGULARIDADES, PARA CORREÇÃO E/OU PROVIDÊNCIAS"/>
    <x v="0"/>
    <x v="1"/>
    <x v="0"/>
    <x v="0"/>
    <x v="0"/>
    <x v="2"/>
    <n v="1"/>
    <x v="0"/>
    <n v="1"/>
    <n v="1"/>
    <n v="1"/>
    <x v="1"/>
    <x v="3"/>
    <x v="3"/>
    <x v="0"/>
    <x v="1"/>
    <x v="0"/>
    <x v="0"/>
    <x v="0"/>
    <x v="0"/>
    <x v="1"/>
    <n v="6.4"/>
    <n v="6.2"/>
    <n v="65"/>
    <n v="27"/>
    <n v="10"/>
    <n v="0"/>
    <n v="28"/>
    <n v="3"/>
    <x v="0"/>
    <n v="11516.663603949817"/>
    <n v="0.61399999999999999"/>
    <n v="5.5830478365689632E-3"/>
    <n v="7.6132470498667686E-4"/>
    <n v="0"/>
    <n v="44"/>
    <n v="6"/>
    <n v="0"/>
    <s v="OUTROS "/>
  </r>
  <r>
    <s v="4201109"/>
    <s v="ANITÁPOLIS "/>
    <n v="3253"/>
    <x v="0"/>
    <s v="GRANFPOLIS"/>
    <s v="G"/>
    <s v="RM Florianópolis"/>
    <s v="Grande Florianópolis"/>
    <s v="Tabuleiro"/>
    <n v="12661993.680000002"/>
    <n v="189"/>
    <n v="0"/>
    <x v="0"/>
    <n v="5.8046683046683048E-2"/>
    <n v="5.2910052910052907E-3"/>
    <n v="3253"/>
    <n v="3892.4050660928378"/>
    <n v="12661993.680000002"/>
    <n v="189"/>
    <n v="0"/>
    <x v="0"/>
    <n v="0"/>
    <n v="0"/>
    <n v="0.1"/>
    <x v="2"/>
    <x v="4"/>
    <n v="0.6"/>
    <x v="3"/>
    <n v="1"/>
    <n v="0"/>
    <n v="0"/>
    <n v="0"/>
    <n v="1"/>
    <s v="RELATÓRIOS DE GESTÃO FISCAL E/OU RESUMIDO DE EXECUÇÃO ORÇAMENTÁRIA;REMESSA DE INFORMAÇÕES VIA SISTEMA e-SFINGE;PARECER SOBRE ATOS DE PESSOAL;NOTIFICAÇÕES DE FALHAS OU IRREGULARIDADES, PARA CORREÇÃO E/OU PROVIDÊNCIAS"/>
    <x v="0"/>
    <x v="0"/>
    <x v="0"/>
    <x v="0"/>
    <x v="2"/>
    <x v="0"/>
    <n v="1"/>
    <x v="1"/>
    <n v="0"/>
    <n v="0"/>
    <n v="1"/>
    <x v="1"/>
    <x v="4"/>
    <x v="0"/>
    <x v="2"/>
    <x v="1"/>
    <x v="1"/>
    <x v="0"/>
    <x v="0"/>
    <x v="1"/>
    <x v="0"/>
    <n v="7"/>
    <n v="8.4"/>
    <n v="7"/>
    <n v="1"/>
    <n v="0"/>
    <n v="0"/>
    <n v="6"/>
    <n v="6"/>
    <x v="0"/>
    <n v="16869.097142041017"/>
    <n v="0.59299999999999997"/>
    <n v="3.6889025514909315E-3"/>
    <n v="0"/>
    <n v="0"/>
    <n v="12"/>
    <n v="0"/>
    <n v="0"/>
    <s v="CONTROLADOR INTERNO"/>
  </r>
  <r>
    <s v="4201208"/>
    <s v="ANTÔNIO CARLOS "/>
    <n v="8118"/>
    <x v="2"/>
    <s v="GRANFPOLIS"/>
    <s v="G"/>
    <s v="RM Florianópolis"/>
    <s v="Grande Florianópolis"/>
    <s v="Florianópolis"/>
    <n v="23925392.949999999"/>
    <n v="336"/>
    <n v="0"/>
    <x v="0"/>
    <n v="4.193709435846231E-2"/>
    <n v="2.976190476190476E-3"/>
    <n v="8118"/>
    <n v="2947.2028763242179"/>
    <n v="23925392.949999999"/>
    <n v="336"/>
    <n v="0"/>
    <x v="0"/>
    <n v="1"/>
    <n v="1"/>
    <n v="0.2"/>
    <x v="3"/>
    <x v="2"/>
    <n v="0.8"/>
    <x v="1"/>
    <n v="0"/>
    <n v="0"/>
    <n v="0"/>
    <n v="0"/>
    <n v="1"/>
    <s v="PARECER SOBRE ATOS DE PESSOAL;REMESSA DE INFORMAÇÕES VIA SISTEMA e-SFINGE;NOTIFICAÇÕES DE FALHAS OU IRREGULARIDADES, PARA CORREÇÃO E/OU PROVIDÊNCIAS;PARECER EM PROCESSOS DE PRESTAÇÃO DE CONTAS"/>
    <x v="0"/>
    <x v="0"/>
    <x v="0"/>
    <x v="0"/>
    <x v="0"/>
    <x v="2"/>
    <n v="1"/>
    <x v="1"/>
    <n v="0"/>
    <n v="0"/>
    <n v="1"/>
    <x v="1"/>
    <x v="2"/>
    <x v="3"/>
    <x v="3"/>
    <x v="1"/>
    <x v="1"/>
    <x v="0"/>
    <x v="0"/>
    <x v="0"/>
    <x v="0"/>
    <n v="8"/>
    <n v="10"/>
    <n v="12"/>
    <n v="5"/>
    <n v="4"/>
    <n v="0"/>
    <n v="3"/>
    <n v="0"/>
    <x v="0"/>
    <n v="60936.381217258291"/>
    <n v="0.73499999999999999"/>
    <n v="7.3909830007390983E-4"/>
    <n v="0"/>
    <n v="0"/>
    <n v="6"/>
    <n v="0"/>
    <n v="0"/>
    <s v="OUTROS "/>
  </r>
  <r>
    <s v="4201257"/>
    <s v="APIÚNA "/>
    <n v="10322"/>
    <x v="1"/>
    <s v="AMMVI"/>
    <s v="G"/>
    <s v="RM Vale do Itajaí"/>
    <s v="Vale do Itajaí"/>
    <s v="Blumenau"/>
    <n v="29599575.799999997"/>
    <n v="391"/>
    <n v="0"/>
    <x v="0"/>
    <n v="3.8292037998237195E-2"/>
    <n v="2.5575447570332483E-3"/>
    <n v="10322"/>
    <n v="2867.6202092617705"/>
    <n v="29599575.799999997"/>
    <n v="391"/>
    <n v="0"/>
    <x v="2"/>
    <n v="2"/>
    <n v="0"/>
    <n v="0.1"/>
    <x v="2"/>
    <x v="0"/>
    <n v="0.4"/>
    <x v="0"/>
    <n v="1"/>
    <n v="0"/>
    <n v="0"/>
    <n v="0"/>
    <n v="0"/>
    <s v="NOTIFICAÇÕES DE FALHAS OU IRREGULARIDADES, PARA CORREÇÃO E/OU PROVIDÊNCIAS;PARECER EM PROCESSOS DE PRESTAÇÃO DE CONTAS;PARECER SOBRE ATOS DE PESSOAL;REMESSA DE INFORMAÇÕES VIA SISTEMA e-SFINGE"/>
    <x v="1"/>
    <x v="0"/>
    <x v="0"/>
    <x v="0"/>
    <x v="0"/>
    <x v="0"/>
    <n v="1"/>
    <x v="1"/>
    <n v="0"/>
    <n v="0"/>
    <n v="2"/>
    <x v="1"/>
    <x v="3"/>
    <x v="4"/>
    <x v="0"/>
    <x v="1"/>
    <x v="1"/>
    <x v="0"/>
    <x v="0"/>
    <x v="0"/>
    <x v="0"/>
    <n v="9.4"/>
    <n v="10"/>
    <n v="13"/>
    <n v="4"/>
    <n v="0"/>
    <n v="0"/>
    <n v="9"/>
    <n v="6"/>
    <x v="0"/>
    <n v="29059.73155998228"/>
    <n v="0.68799999999999994"/>
    <n v="4.8440224762642901E-4"/>
    <n v="5.8128269715171474E-4"/>
    <n v="9.6880449525285791E-5"/>
    <n v="5"/>
    <n v="6"/>
    <n v="1"/>
    <s v="CONTROLADOR INTERNO"/>
  </r>
  <r>
    <s v="4201273"/>
    <s v="ARABUTÃ "/>
    <n v="4276"/>
    <x v="0"/>
    <s v="AMAUC"/>
    <s v="M"/>
    <s v="RM do Contestado"/>
    <s v="Oeste Catarinense"/>
    <s v="Concórdia"/>
    <n v="19485314.690000001"/>
    <n v="199"/>
    <n v="0"/>
    <x v="0"/>
    <n v="4.6571495436461503E-2"/>
    <n v="5.0251256281407036E-3"/>
    <n v="4276"/>
    <n v="4556.9024064546311"/>
    <n v="19485314.690000001"/>
    <n v="199"/>
    <n v="0"/>
    <x v="0"/>
    <n v="0"/>
    <n v="0"/>
    <n v="0.3"/>
    <x v="0"/>
    <x v="0"/>
    <n v="0.4"/>
    <x v="0"/>
    <n v="0"/>
    <n v="0"/>
    <n v="0"/>
    <n v="0"/>
    <n v="0"/>
    <s v="REMESSA DE INFORMAÇÕES VIA SISTEMA e-SFINGE;PARECER SOBRE ATOS DE PESSOAL;PARECER EM PROCESSOS DE PRESTAÇÃO DE CONTAS;RELATÓRIOS DE GESTÃO FISCAL E/OU RESUMIDO DE EXECUÇÃO ORÇAMENTÁRIA"/>
    <x v="1"/>
    <x v="0"/>
    <x v="0"/>
    <x v="0"/>
    <x v="0"/>
    <x v="0"/>
    <n v="1"/>
    <x v="1"/>
    <n v="0"/>
    <n v="0"/>
    <n v="1"/>
    <x v="0"/>
    <x v="2"/>
    <x v="2"/>
    <x v="3"/>
    <x v="1"/>
    <x v="1"/>
    <x v="0"/>
    <x v="0"/>
    <x v="0"/>
    <x v="0"/>
    <n v="8.4"/>
    <n v="8.8000000000000007"/>
    <n v="1"/>
    <n v="0"/>
    <n v="0"/>
    <n v="0"/>
    <n v="1"/>
    <n v="1"/>
    <x v="0"/>
    <n v="20619.791983358115"/>
    <n v="0.69"/>
    <n v="1.1693171188026192E-3"/>
    <n v="2.3386342376052386E-4"/>
    <n v="4.6772684752104771E-4"/>
    <n v="5"/>
    <n v="1"/>
    <n v="2"/>
    <s v="OUTROS "/>
  </r>
  <r>
    <s v="4201307"/>
    <s v="ARAQUARI "/>
    <n v="32454"/>
    <x v="3"/>
    <s v="AMUNESC"/>
    <s v="M"/>
    <s v="RM Norte/Nordeste Catarinense"/>
    <s v="Norte Catarinense"/>
    <s v="Joinville"/>
    <n v="69159592.519999996"/>
    <n v="914"/>
    <n v="25"/>
    <x v="1"/>
    <n v="2.9455365775056398E-2"/>
    <n v="1.0940919037199124E-3"/>
    <n v="32454"/>
    <n v="2131.0036519381279"/>
    <n v="69159592.519999996"/>
    <n v="914"/>
    <n v="0"/>
    <x v="0"/>
    <n v="2"/>
    <n v="2"/>
    <n v="0.1"/>
    <x v="2"/>
    <x v="2"/>
    <n v="0.8"/>
    <x v="0"/>
    <n v="4"/>
    <n v="3"/>
    <n v="0"/>
    <n v="0"/>
    <n v="2"/>
    <s v="REMESSA DE INFORMAÇÕES VIA SISTEMA e-SFINGE;RELATÓRIOS DE GESTÃO FISCAL E/OU RESUMIDO DE EXECUÇÃO ORÇAMENTÁRIA;PARECER EM PROCESSOS DE PRESTAÇÃO DE CONTAS;PARECER SOBRE ATOS DE PESSOAL"/>
    <x v="0"/>
    <x v="0"/>
    <x v="0"/>
    <x v="0"/>
    <x v="2"/>
    <x v="2"/>
    <n v="1"/>
    <x v="1"/>
    <n v="0"/>
    <n v="0"/>
    <n v="2"/>
    <x v="1"/>
    <x v="5"/>
    <x v="3"/>
    <x v="0"/>
    <x v="1"/>
    <x v="0"/>
    <x v="0"/>
    <x v="0"/>
    <x v="2"/>
    <x v="0"/>
    <n v="3.7"/>
    <n v="7.5"/>
    <n v="22"/>
    <n v="14"/>
    <n v="0"/>
    <n v="0"/>
    <n v="8"/>
    <n v="1"/>
    <x v="0"/>
    <n v="33879.310955187553"/>
    <n v="0.68100000000000005"/>
    <n v="1.4173907684722992E-3"/>
    <n v="2.4650274234300858E-4"/>
    <n v="1.2325137117150429E-4"/>
    <n v="46"/>
    <n v="8"/>
    <n v="4"/>
    <s v="CONTROLADOR INTERNO"/>
  </r>
  <r>
    <s v="4201406"/>
    <s v="ARARANGUÁ "/>
    <n v="65769"/>
    <x v="4"/>
    <s v="AMESC"/>
    <s v="M"/>
    <s v="RM Carbonífera"/>
    <s v="Sul Catarinense"/>
    <s v="Araranguá"/>
    <n v="113188194.48"/>
    <n v="1129"/>
    <n v="76"/>
    <x v="1"/>
    <n v="1.7345214318635734E-2"/>
    <n v="8.8573959255978745E-4"/>
    <n v="65769"/>
    <n v="1720.9961300916846"/>
    <n v="113188194.48"/>
    <n v="1129"/>
    <n v="0"/>
    <x v="1"/>
    <n v="4"/>
    <n v="2"/>
    <n v="0.5"/>
    <x v="4"/>
    <x v="0"/>
    <n v="0.4"/>
    <x v="0"/>
    <n v="0"/>
    <n v="0"/>
    <n v="0"/>
    <n v="0"/>
    <n v="0"/>
    <s v="PARECER SOBRE ATOS DE PESSOAL;PARECER SOBRE TOMADAS DE CONTAS ESPECIAIS (TCEs);PARECER EM PROCESSOS DE PRESTAÇÃO DE CONTAS;NOTIFICAÇÕES DE FALHAS OU IRREGULARIDADES, PARA CORREÇÃO E/OU PROVIDÊNCIAS;RECOMENDAÇÕES EMITIDAS PARA MELHORIAS E/OU FORTALECIMENTO DA GESTÃO;REMESSA DE INFORMAÇÕES VIA SISTEMA e-SFINGE;ATENDIMENTO A ÓRGÃOS DE CONTROLE (CÂMARA, TCE, MPSC, TCU, CGU, MPF ETC.)"/>
    <x v="1"/>
    <x v="2"/>
    <x v="0"/>
    <x v="0"/>
    <x v="0"/>
    <x v="1"/>
    <n v="1"/>
    <x v="1"/>
    <n v="0"/>
    <n v="0"/>
    <n v="2"/>
    <x v="2"/>
    <x v="6"/>
    <x v="2"/>
    <x v="1"/>
    <x v="1"/>
    <x v="1"/>
    <x v="0"/>
    <x v="0"/>
    <x v="2"/>
    <x v="0"/>
    <n v="6"/>
    <n v="9.6999999999999993"/>
    <n v="30"/>
    <n v="13"/>
    <n v="1"/>
    <n v="0"/>
    <n v="16"/>
    <n v="3"/>
    <x v="1"/>
    <n v="20762.806077105623"/>
    <n v="0.67500000000000004"/>
    <n v="1.5508826346759112E-3"/>
    <n v="1.8245678055010719E-4"/>
    <n v="1.2163785370007146E-4"/>
    <n v="102"/>
    <n v="12"/>
    <n v="8"/>
    <s v="CONTROLADOR INTERNO"/>
  </r>
  <r>
    <s v="4201505"/>
    <s v="ARMAZÉM "/>
    <n v="8341"/>
    <x v="2"/>
    <s v="AMUREL"/>
    <s v="M"/>
    <s v="RM Tubarão"/>
    <s v="Sul Catarinense"/>
    <s v="Tubarão"/>
    <n v="16624398.17"/>
    <n v="253"/>
    <n v="0"/>
    <x v="0"/>
    <n v="3.0662949945461156E-2"/>
    <n v="7.9051383399209481E-3"/>
    <n v="4170.5"/>
    <n v="1993.0941337969068"/>
    <n v="8312199.085"/>
    <n v="126.5"/>
    <n v="0"/>
    <x v="0"/>
    <n v="0"/>
    <n v="0"/>
    <n v="0.2"/>
    <x v="3"/>
    <x v="0"/>
    <n v="0.4"/>
    <x v="3"/>
    <n v="0"/>
    <n v="0"/>
    <n v="0"/>
    <n v="0"/>
    <n v="1"/>
    <s v="RELATÓRIOS DE GESTÃO FISCAL E/OU RESUMIDO DE EXECUÇÃO ORÇAMENTÁRIA;REMESSA DE INFORMAÇÕES VIA SISTEMA e-SFINGE;PARECER SOBRE ATOS DE PESSOAL;PARECER EM PROCESSOS DE PRESTAÇÃO DE CONTAS"/>
    <x v="0"/>
    <x v="0"/>
    <x v="1"/>
    <x v="0"/>
    <x v="1"/>
    <x v="2"/>
    <n v="2"/>
    <x v="1"/>
    <n v="0"/>
    <n v="1"/>
    <n v="1"/>
    <x v="2"/>
    <x v="2"/>
    <x v="4"/>
    <x v="0"/>
    <x v="0"/>
    <x v="0"/>
    <x v="0"/>
    <x v="0"/>
    <x v="0"/>
    <x v="0"/>
    <n v="5.3"/>
    <n v="7.1"/>
    <n v="25"/>
    <n v="6"/>
    <n v="1"/>
    <n v="0"/>
    <n v="18"/>
    <n v="1"/>
    <x v="0"/>
    <n v="16671.173038328106"/>
    <n v="0.623"/>
    <n v="1.0790073132717899E-3"/>
    <n v="1.1988970147464332E-4"/>
    <n v="1.1988970147464332E-4"/>
    <n v="9"/>
    <n v="1"/>
    <n v="1"/>
    <s v="CONTROLADOR INTERNO"/>
  </r>
  <r>
    <s v="4201604"/>
    <s v="ARROIO TRINTA "/>
    <n v="3563"/>
    <x v="0"/>
    <s v="AMARP"/>
    <s v="G"/>
    <s v="RM do Contestado"/>
    <s v="Oeste Catarinense"/>
    <s v="Joaçaba"/>
    <n v="14720193.369999999"/>
    <n v="175"/>
    <n v="0"/>
    <x v="0"/>
    <n v="4.9115913555992138E-2"/>
    <n v="5.7142857142857143E-3"/>
    <n v="3563"/>
    <n v="4131.4042576480488"/>
    <n v="14720193.369999999"/>
    <n v="175"/>
    <n v="0"/>
    <x v="0"/>
    <n v="1"/>
    <n v="6"/>
    <n v="0.1"/>
    <x v="2"/>
    <x v="3"/>
    <n v="0.2"/>
    <x v="1"/>
    <n v="0"/>
    <n v="0"/>
    <n v="0"/>
    <n v="0"/>
    <n v="1"/>
    <s v="RELATÓRIOS DE GESTÃO FISCAL E/OU RESUMIDO DE EXECUÇÃO ORÇAMENTÁRIA;REMESSA DE INFORMAÇÕES VIA SISTEMA e-SFINGE;PARECER SOBRE ATOS DE PESSOAL;PARECER EM PROCESSOS DE PRESTAÇÃO DE CONTAS"/>
    <x v="1"/>
    <x v="0"/>
    <x v="1"/>
    <x v="0"/>
    <x v="1"/>
    <x v="0"/>
    <n v="1"/>
    <x v="0"/>
    <n v="1"/>
    <n v="0"/>
    <n v="1"/>
    <x v="0"/>
    <x v="3"/>
    <x v="2"/>
    <x v="3"/>
    <x v="1"/>
    <x v="0"/>
    <x v="0"/>
    <x v="0"/>
    <x v="0"/>
    <x v="1"/>
    <n v="8.3000000000000007"/>
    <n v="8.3000000000000007"/>
    <n v="7"/>
    <n v="0"/>
    <n v="0"/>
    <n v="0"/>
    <n v="7"/>
    <n v="1"/>
    <x v="0"/>
    <n v="23285.218182634293"/>
    <n v="0.69899999999999995"/>
    <n v="5.6132472635419596E-4"/>
    <n v="0"/>
    <n v="0"/>
    <n v="2"/>
    <n v="0"/>
    <n v="0"/>
    <s v="CONTROLADOR INTERNO"/>
  </r>
  <r>
    <s v="4201653"/>
    <s v="ARVOREDO "/>
    <n v="2271"/>
    <x v="0"/>
    <s v="AMAUC"/>
    <s v="M"/>
    <s v="RM Chapecó"/>
    <s v="Oeste Catarinense"/>
    <s v="Concórdia"/>
    <n v="13844193.02"/>
    <n v="153"/>
    <n v="0"/>
    <x v="0"/>
    <n v="6.7223198594024605E-2"/>
    <n v="6.5359477124183009E-3"/>
    <n v="2271"/>
    <n v="6096.0779480405108"/>
    <n v="13844193.02"/>
    <n v="153"/>
    <n v="0"/>
    <x v="0"/>
    <n v="0"/>
    <n v="0"/>
    <n v="0.5"/>
    <x v="1"/>
    <x v="3"/>
    <n v="0.2"/>
    <x v="0"/>
    <n v="0"/>
    <n v="0"/>
    <n v="0"/>
    <n v="0"/>
    <n v="2"/>
    <s v="REMESSA DE INFORMAÇÕES VIA SISTEMA e-SFINGE;PARECER SOBRE ATOS DE PESSOAL;NOTIFICAÇÕES DE FALHAS OU IRREGULARIDADES, PARA CORREÇÃO E/OU PROVIDÊNCIAS;ATENDIMENTO A ÓRGÃOS DE CONTROLE (CÂMARA, TCE, MPSC, TCU, CGU, MPF ETC.)"/>
    <x v="0"/>
    <x v="0"/>
    <x v="0"/>
    <x v="0"/>
    <x v="1"/>
    <x v="2"/>
    <n v="1"/>
    <x v="0"/>
    <n v="0"/>
    <n v="0"/>
    <n v="1"/>
    <x v="0"/>
    <x v="3"/>
    <x v="2"/>
    <x v="2"/>
    <x v="1"/>
    <x v="1"/>
    <x v="0"/>
    <x v="0"/>
    <x v="0"/>
    <x v="1"/>
    <n v="5"/>
    <n v="8.8000000000000007"/>
    <n v="2"/>
    <n v="0"/>
    <n v="0"/>
    <n v="0"/>
    <n v="2"/>
    <n v="0"/>
    <x v="0"/>
    <n v="23449.706423562166"/>
    <n v="0.61199999999999999"/>
    <n v="1.7613386173491853E-3"/>
    <n v="0"/>
    <n v="0"/>
    <n v="4"/>
    <n v="0"/>
    <n v="0"/>
    <s v="OUTROS "/>
  </r>
  <r>
    <s v="4201703"/>
    <s v="ASCURRA "/>
    <n v="7781"/>
    <x v="2"/>
    <s v="AMMVI"/>
    <s v="G"/>
    <s v="RM Vale do Itajaí"/>
    <s v="Vale do Itajaí"/>
    <s v="Blumenau"/>
    <n v="16865631.789999999"/>
    <n v="272"/>
    <n v="0"/>
    <x v="0"/>
    <n v="3.5178479048111742E-2"/>
    <n v="3.6764705882352941E-3"/>
    <n v="7781"/>
    <n v="2167.5403919804653"/>
    <n v="16865631.789999999"/>
    <n v="272"/>
    <n v="0"/>
    <x v="0"/>
    <n v="0"/>
    <n v="0"/>
    <n v="0.1"/>
    <x v="2"/>
    <x v="1"/>
    <n v="0.8"/>
    <x v="2"/>
    <n v="0"/>
    <n v="0"/>
    <n v="0"/>
    <n v="0"/>
    <n v="1"/>
    <s v="REMESSA DE INFORMAÇÕES VIA SISTEMA e-SFINGE;PARECER EM PROCESSOS DE PRESTAÇÃO DE CONTAS"/>
    <x v="1"/>
    <x v="0"/>
    <x v="0"/>
    <x v="0"/>
    <x v="1"/>
    <x v="1"/>
    <n v="1"/>
    <x v="1"/>
    <n v="0"/>
    <n v="0"/>
    <n v="2"/>
    <x v="2"/>
    <x v="7"/>
    <x v="2"/>
    <x v="0"/>
    <x v="1"/>
    <x v="0"/>
    <x v="0"/>
    <x v="0"/>
    <x v="0"/>
    <x v="0"/>
    <n v="6.8"/>
    <n v="9.3000000000000007"/>
    <n v="6"/>
    <n v="1"/>
    <n v="1"/>
    <n v="0"/>
    <n v="4"/>
    <n v="1"/>
    <x v="0"/>
    <n v="28472.073675286076"/>
    <n v="0.74099999999999999"/>
    <n v="3.8555455596966969E-4"/>
    <n v="0"/>
    <n v="1.2851818532322323E-4"/>
    <n v="3"/>
    <n v="0"/>
    <n v="1"/>
    <s v="ASSESSOR DE CONTROLE INTERNO"/>
  </r>
  <r>
    <s v="4201802"/>
    <s v="ATALANTA "/>
    <n v="3282"/>
    <x v="0"/>
    <s v="AMAVI"/>
    <s v="M"/>
    <s v="RM do Alto Vale do Itajaí"/>
    <s v="Vale do Itajaí"/>
    <s v="Ituporanga"/>
    <n v="11034139.109999999"/>
    <n v="171"/>
    <n v="0"/>
    <x v="0"/>
    <n v="5.1881067961165046E-2"/>
    <n v="5.8479532163742687E-3"/>
    <n v="3282"/>
    <n v="3362.0167915904935"/>
    <n v="11034139.109999999"/>
    <n v="171"/>
    <n v="0"/>
    <x v="1"/>
    <n v="0"/>
    <n v="0"/>
    <n v="0.2"/>
    <x v="3"/>
    <x v="4"/>
    <n v="0.6"/>
    <x v="3"/>
    <n v="0"/>
    <n v="0"/>
    <n v="0"/>
    <n v="0"/>
    <n v="3"/>
    <s v="REMESSA DE INFORMAÇÕES VIA SISTEMA e-SFINGE;RELATÓRIOS DE AUDITORIA;ATENDIMENTO A ÓRGÃOS DE CONTROLE (CÂMARA, TCE, MPSC, TCU, CGU, MPF ETC.);RELATÓRIOS DE GESTÃO FISCAL E/OU RESUMIDO DE EXECUÇÃO ORÇAMENTÁRIA"/>
    <x v="0"/>
    <x v="0"/>
    <x v="0"/>
    <x v="0"/>
    <x v="0"/>
    <x v="2"/>
    <n v="1"/>
    <x v="1"/>
    <n v="0"/>
    <n v="0"/>
    <n v="2"/>
    <x v="0"/>
    <x v="2"/>
    <x v="3"/>
    <x v="3"/>
    <x v="1"/>
    <x v="1"/>
    <x v="0"/>
    <x v="0"/>
    <x v="2"/>
    <x v="0"/>
    <n v="5.9"/>
    <n v="8.1999999999999993"/>
    <n v="4"/>
    <n v="1"/>
    <n v="1"/>
    <n v="0"/>
    <n v="2"/>
    <n v="6"/>
    <x v="0"/>
    <n v="32109.788860790424"/>
    <n v="0.64900000000000002"/>
    <n v="1.5234613040828763E-3"/>
    <n v="0"/>
    <n v="3.0469226081657528E-4"/>
    <n v="5"/>
    <n v="0"/>
    <n v="1"/>
    <s v="OUTROS "/>
  </r>
  <r>
    <s v="4201901"/>
    <s v="AURORA "/>
    <n v="5674"/>
    <x v="2"/>
    <s v="AMAVI"/>
    <s v="M"/>
    <s v="RM do Alto Vale do Itajaí"/>
    <s v="Vale do Itajaí"/>
    <s v="Rio do Sul"/>
    <n v="17916655.899999999"/>
    <n v="278"/>
    <n v="0"/>
    <x v="0"/>
    <n v="4.9047282992237123E-2"/>
    <n v="3.5971223021582736E-3"/>
    <n v="5674"/>
    <n v="3157.676401127952"/>
    <n v="17916655.899999999"/>
    <n v="278"/>
    <n v="0"/>
    <x v="0"/>
    <n v="0"/>
    <n v="0"/>
    <n v="0.1"/>
    <x v="2"/>
    <x v="0"/>
    <n v="0.4"/>
    <x v="3"/>
    <n v="0"/>
    <n v="0"/>
    <n v="0"/>
    <n v="0"/>
    <n v="0"/>
    <s v="REMESSA DE INFORMAÇÕES VIA SISTEMA e-SFINGE;RELATÓRIOS DE GESTÃO FISCAL E/OU RESUMIDO DE EXECUÇÃO ORÇAMENTÁRIA;ATENDIMENTO A ÓRGÃOS DE CONTROLE (CÂMARA, TCE, MPSC, TCU, CGU, MPF ETC.);NOTIFICAÇÕES DE FALHAS OU IRREGULARIDADES, PARA CORREÇÃO E/OU PROVIDÊNCIAS"/>
    <x v="0"/>
    <x v="0"/>
    <x v="0"/>
    <x v="0"/>
    <x v="1"/>
    <x v="2"/>
    <n v="1"/>
    <x v="0"/>
    <n v="0"/>
    <n v="1"/>
    <n v="1"/>
    <x v="0"/>
    <x v="1"/>
    <x v="3"/>
    <x v="0"/>
    <x v="1"/>
    <x v="0"/>
    <x v="0"/>
    <x v="0"/>
    <x v="0"/>
    <x v="1"/>
    <n v="4.0999999999999996"/>
    <n v="9.4"/>
    <n v="11"/>
    <n v="2"/>
    <n v="1"/>
    <n v="0"/>
    <n v="8"/>
    <n v="2"/>
    <x v="1"/>
    <n v="22946.32265881234"/>
    <n v="0.65"/>
    <n v="7.0497003877335212E-4"/>
    <n v="0"/>
    <n v="0"/>
    <n v="4"/>
    <n v="0"/>
    <n v="0"/>
    <s v="CONTROLADOR INTERNO"/>
  </r>
  <r>
    <s v="4201950"/>
    <s v="BALNEÁRIO ARROIO DO SILVA "/>
    <n v="11616"/>
    <x v="1"/>
    <s v="AMESC"/>
    <s v="M"/>
    <s v="RM Carbonífera"/>
    <s v="Sul Catarinense"/>
    <s v="Araranguá"/>
    <n v="26560664.580000002"/>
    <n v="475"/>
    <n v="0"/>
    <x v="0"/>
    <n v="4.2229729729729729E-2"/>
    <n v="2.1052631578947368E-3"/>
    <n v="11616"/>
    <n v="2286.5585898760332"/>
    <n v="26560664.580000002"/>
    <n v="475"/>
    <n v="0"/>
    <x v="0"/>
    <n v="0"/>
    <n v="1"/>
    <n v="0.1"/>
    <x v="2"/>
    <x v="2"/>
    <n v="0.8"/>
    <x v="3"/>
    <n v="0"/>
    <n v="0"/>
    <n v="0"/>
    <n v="0"/>
    <n v="1"/>
    <s v="NOTIFICAÇÕES DE FALHAS OU IRREGULARIDADES, PARA CORREÇÃO E/OU PROVIDÊNCIAS;PARECER EM PROCESSOS DE PRESTAÇÃO DE CONTAS;PARECER SOBRE ATOS DE PESSOAL;RELATÓRIOS DE GESTÃO FISCAL E/OU RESUMIDO DE EXECUÇÃO ORÇAMENTÁRIA"/>
    <x v="0"/>
    <x v="0"/>
    <x v="0"/>
    <x v="0"/>
    <x v="0"/>
    <x v="2"/>
    <n v="1"/>
    <x v="0"/>
    <n v="1"/>
    <n v="1"/>
    <n v="1"/>
    <x v="0"/>
    <x v="2"/>
    <x v="2"/>
    <x v="0"/>
    <x v="0"/>
    <x v="1"/>
    <x v="0"/>
    <x v="0"/>
    <x v="0"/>
    <x v="0"/>
    <n v="6.6"/>
    <n v="8.8000000000000007"/>
    <n v="4"/>
    <n v="1"/>
    <n v="0"/>
    <n v="0"/>
    <n v="3"/>
    <n v="5"/>
    <x v="0"/>
    <n v="11540.706536121701"/>
    <n v="0.68"/>
    <n v="3.0991735537190084E-3"/>
    <n v="2.5826446280991736E-4"/>
    <n v="0"/>
    <n v="36"/>
    <n v="3"/>
    <n v="0"/>
    <s v="CONTROLADOR INTERNO"/>
  </r>
  <r>
    <n v="4202057"/>
    <s v="BALNEÁRIO BARRA DO SUL "/>
    <n v="9828"/>
    <x v="2"/>
    <s v="AMUNESC"/>
    <s v="M"/>
    <s v="RM Norte/Nordeste Catarinense"/>
    <s v="Norte Catarinense"/>
    <s v="Joinville"/>
    <n v="27220750.390000001"/>
    <n v="405"/>
    <n v="2"/>
    <x v="1"/>
    <n v="4.2275574112734866E-2"/>
    <n v="4.9382716049382715E-3"/>
    <n v="4914"/>
    <n v="2769.7141218966221"/>
    <n v="13610375.195"/>
    <n v="202.5"/>
    <n v="0"/>
    <x v="2"/>
    <n v="25"/>
    <n v="47"/>
    <n v="0.5"/>
    <x v="1"/>
    <x v="4"/>
    <n v="0.6"/>
    <x v="3"/>
    <n v="0"/>
    <n v="1"/>
    <n v="0"/>
    <n v="0"/>
    <n v="1"/>
    <s v="PARECER SOBRE ATOS DE PESSOAL;PARECER EM PROCESSOS DE PRESTAÇÃO DE CONTAS;RECOMENDAÇÕES EMITIDAS PARA MELHORIAS E/OU FORTALECIMENTO DA GESTÃO;REMESSA DE INFORMAÇÕES VIA SISTEMA e-SFINGE"/>
    <x v="0"/>
    <x v="0"/>
    <x v="0"/>
    <x v="0"/>
    <x v="0"/>
    <x v="0"/>
    <n v="2"/>
    <x v="0"/>
    <n v="0"/>
    <n v="1"/>
    <n v="1"/>
    <x v="1"/>
    <x v="2"/>
    <x v="4"/>
    <x v="0"/>
    <x v="1"/>
    <x v="1"/>
    <x v="0"/>
    <x v="0"/>
    <x v="0"/>
    <x v="0"/>
    <n v="8"/>
    <n v="8.9"/>
    <n v="12"/>
    <n v="2"/>
    <n v="3"/>
    <n v="0"/>
    <n v="7"/>
    <n v="6"/>
    <x v="0"/>
    <n v="15580.840328064942"/>
    <n v="0.72399999999999998"/>
    <n v="0"/>
    <n v="6.105006105006105E-4"/>
    <n v="1.0175010175010175E-4"/>
    <n v="0"/>
    <n v="6"/>
    <n v="1"/>
    <s v="OUTROS "/>
  </r>
  <r>
    <s v="4202008"/>
    <s v="BALNEÁRIO CAMBORIÚ "/>
    <n v="128155"/>
    <x v="5"/>
    <s v="AMFRI"/>
    <s v="G"/>
    <s v="RM Foz do Rio Itajaí"/>
    <s v="Vale do Itajaí"/>
    <s v="Itajaí"/>
    <n v="521361381.20999998"/>
    <n v="4672"/>
    <n v="415"/>
    <x v="1"/>
    <n v="3.7508931653780997E-2"/>
    <n v="1.9263698630136985E-3"/>
    <n v="14239.444444444445"/>
    <n v="4068.2094433303419"/>
    <n v="57929042.356666662"/>
    <n v="519.11111111111109"/>
    <n v="1"/>
    <x v="0"/>
    <n v="215"/>
    <n v="388"/>
    <n v="0.5"/>
    <x v="4"/>
    <x v="1"/>
    <n v="0.8"/>
    <x v="0"/>
    <n v="0"/>
    <n v="0"/>
    <n v="2"/>
    <n v="3"/>
    <n v="0"/>
    <s v="PARECER SOBRE ATOS DE PESSOAL;PARECER EM PROCESSOS DE PRESTAÇÃO DE CONTAS;RELATÓRIOS DE AUDITORIA;REMESSA DE INFORMAÇÕES VIA SISTEMA e-SFINGE"/>
    <x v="0"/>
    <x v="1"/>
    <x v="0"/>
    <x v="0"/>
    <x v="3"/>
    <x v="1"/>
    <n v="9"/>
    <x v="0"/>
    <n v="1"/>
    <n v="1"/>
    <n v="1"/>
    <x v="1"/>
    <x v="1"/>
    <x v="3"/>
    <x v="2"/>
    <x v="0"/>
    <x v="0"/>
    <x v="0"/>
    <x v="0"/>
    <x v="1"/>
    <x v="0"/>
    <n v="8.8000000000000007"/>
    <n v="9.6"/>
    <n v="70"/>
    <n v="40"/>
    <n v="1"/>
    <n v="1"/>
    <n v="28"/>
    <n v="1"/>
    <x v="0"/>
    <n v="32105.775747138883"/>
    <n v="0.82399999999999995"/>
    <n v="1.4825796886582654E-4"/>
    <n v="1.5606101985876479E-4"/>
    <n v="8.5833560922320625E-5"/>
    <n v="19"/>
    <n v="20"/>
    <n v="11"/>
    <s v="SECRETÁRIO DE CONTROLE INTERNO"/>
  </r>
  <r>
    <s v="4202073"/>
    <s v="BALNEÁRIO GAIVOTA "/>
    <n v="9841"/>
    <x v="2"/>
    <s v="AMESC"/>
    <s v="M"/>
    <s v="RM Carbonífera"/>
    <s v="Sul Catarinense"/>
    <s v="Araranguá"/>
    <n v="26310070.809999999"/>
    <n v="416"/>
    <n v="13"/>
    <x v="1"/>
    <n v="4.3555648623180822E-2"/>
    <n v="2.403846153846154E-3"/>
    <n v="9841"/>
    <n v="2673.5159851641092"/>
    <n v="26310070.809999999"/>
    <n v="416"/>
    <n v="0"/>
    <x v="0"/>
    <n v="6"/>
    <n v="6"/>
    <n v="0.5"/>
    <x v="4"/>
    <x v="2"/>
    <n v="0.8"/>
    <x v="3"/>
    <n v="0"/>
    <n v="0"/>
    <n v="0"/>
    <n v="0"/>
    <n v="1"/>
    <s v="RELATÓRIOS DE GESTÃO FISCAL E/OU RESUMIDO DE EXECUÇÃO ORÇAMENTÁRIA;REMESSA DE INFORMAÇÕES VIA SISTEMA e-SFINGE;PARECER SOBRE ATOS DE PESSOAL;ATENDIMENTO A ÓRGÃOS DE CONTROLE (CÂMARA, TCE, MPSC, TCU, CGU, MPF ETC.)"/>
    <x v="1"/>
    <x v="2"/>
    <x v="0"/>
    <x v="0"/>
    <x v="4"/>
    <x v="1"/>
    <n v="1"/>
    <x v="1"/>
    <n v="1"/>
    <n v="0"/>
    <n v="4"/>
    <x v="0"/>
    <x v="2"/>
    <x v="3"/>
    <x v="3"/>
    <x v="0"/>
    <x v="1"/>
    <x v="0"/>
    <x v="0"/>
    <x v="3"/>
    <x v="0"/>
    <n v="4.0999999999999996"/>
    <n v="6.4"/>
    <n v="9"/>
    <n v="0"/>
    <n v="2"/>
    <n v="0"/>
    <n v="7"/>
    <n v="3"/>
    <x v="0"/>
    <n v="11482.129404571844"/>
    <n v="0.65200000000000002"/>
    <n v="2.3371608576364189E-3"/>
    <n v="3.04847068387359E-4"/>
    <n v="1.01615689462453E-4"/>
    <n v="23"/>
    <n v="3"/>
    <n v="1"/>
    <s v="CONTROLADOR INTERNO"/>
  </r>
  <r>
    <s v="4212809"/>
    <s v="BALNEÁRIO PIÇARRAS "/>
    <n v="20617"/>
    <x v="3"/>
    <s v="AMFRI"/>
    <s v="G"/>
    <s v="RM Foz do Rio Itajaí"/>
    <s v="Vale do Itajaí"/>
    <s v="Itajaí"/>
    <n v="58362880.710000008"/>
    <n v="991"/>
    <n v="2"/>
    <x v="1"/>
    <n v="4.9609531437725271E-2"/>
    <n v="1.0090817356205853E-3"/>
    <n v="20617"/>
    <n v="2830.8134408497845"/>
    <n v="58362880.710000008"/>
    <n v="991"/>
    <n v="0"/>
    <x v="2"/>
    <n v="1"/>
    <n v="0"/>
    <n v="0.5"/>
    <x v="1"/>
    <x v="0"/>
    <n v="0.4"/>
    <x v="1"/>
    <n v="0"/>
    <n v="0"/>
    <n v="0"/>
    <n v="0"/>
    <n v="2"/>
    <s v="REMESSA DE INFORMAÇÕES VIA SISTEMA e-SFINGE;PARECER SOBRE ATOS DE PESSOAL;PARECER EM PROCESSOS DE PRESTAÇÃO DE CONTAS;RELATÓRIOS DE GESTÃO FISCAL E/OU RESUMIDO DE EXECUÇÃO ORÇAMENTÁRIA"/>
    <x v="2"/>
    <x v="0"/>
    <x v="0"/>
    <x v="0"/>
    <x v="0"/>
    <x v="1"/>
    <n v="1"/>
    <x v="1"/>
    <n v="0"/>
    <n v="0"/>
    <n v="3"/>
    <x v="2"/>
    <x v="1"/>
    <x v="2"/>
    <x v="3"/>
    <x v="1"/>
    <x v="0"/>
    <x v="0"/>
    <x v="0"/>
    <x v="3"/>
    <x v="0"/>
    <n v="7.6"/>
    <n v="7.8"/>
    <n v="31"/>
    <n v="7"/>
    <n v="15"/>
    <n v="0"/>
    <n v="9"/>
    <n v="3"/>
    <x v="0"/>
    <n v="24167.91996669798"/>
    <n v="0.73799999999999999"/>
    <n v="1.6006208468739389E-3"/>
    <n v="1.9401464810593199E-4"/>
    <n v="4.8503662026482997E-5"/>
    <n v="33"/>
    <n v="4"/>
    <n v="1"/>
    <s v="SECRETÁRIO DE CONTROLE INTERNO"/>
  </r>
  <r>
    <n v="4220000"/>
    <s v="BALNEÁRIO RINCÃO"/>
    <n v="12018"/>
    <x v="1"/>
    <s v="AMREC"/>
    <s v="G"/>
    <s v="RM Carbonífera"/>
    <s v="Sul Catarinense"/>
    <s v="Criciúma"/>
    <n v="27033376.91"/>
    <n v="336"/>
    <n v="14"/>
    <x v="1"/>
    <n v="2.8416779431664412E-2"/>
    <n v="2.976190476190476E-3"/>
    <n v="12018"/>
    <n v="2249.4072982193375"/>
    <n v="27033376.91"/>
    <n v="336"/>
    <n v="0"/>
    <x v="0"/>
    <n v="0"/>
    <n v="0"/>
    <n v="0.1"/>
    <x v="2"/>
    <x v="3"/>
    <n v="0.2"/>
    <x v="3"/>
    <n v="0"/>
    <n v="0"/>
    <n v="0"/>
    <n v="0"/>
    <n v="1"/>
    <s v="PARECER EM PROCESSOS DE PRESTAÇÃO DE CONTAS;ATENDIMENTO A ÓRGÃOS DE CONTROLE (CÂMARA, TCE, MPSC, TCU, CGU, MPF ETC.);RELATÓRIOS DE GESTÃO FISCAL E/OU RESUMIDO DE EXECUÇÃO ORÇAMENTÁRIA;REMESSA DE INFORMAÇÕES VIA SISTEMA e-SFINGE"/>
    <x v="1"/>
    <x v="3"/>
    <x v="1"/>
    <x v="1"/>
    <x v="1"/>
    <x v="1"/>
    <n v="1"/>
    <x v="1"/>
    <n v="0"/>
    <n v="0"/>
    <n v="2"/>
    <x v="1"/>
    <x v="8"/>
    <x v="5"/>
    <x v="2"/>
    <x v="1"/>
    <x v="0"/>
    <x v="0"/>
    <x v="0"/>
    <x v="0"/>
    <x v="0"/>
    <n v="7.6"/>
    <n v="10"/>
    <n v="2"/>
    <n v="1"/>
    <n v="0"/>
    <n v="0"/>
    <n v="1"/>
    <n v="15"/>
    <x v="0"/>
    <n v="11295.022529340078"/>
    <m/>
    <n v="2.4130470960226327E-3"/>
    <n v="4.1604260276252288E-4"/>
    <n v="8.3208520552504578E-5"/>
    <n v="29"/>
    <n v="5"/>
    <n v="1"/>
    <s v="CONTROLADOR INTERNO"/>
  </r>
  <r>
    <s v="4202081"/>
    <s v="BANDEIRANTE "/>
    <n v="2808"/>
    <x v="0"/>
    <s v="AMEOSC"/>
    <s v="P"/>
    <s v="RM do Extremo Oeste"/>
    <s v="Oeste Catarinense"/>
    <s v="São Miguel do Oeste"/>
    <n v="10989414.43"/>
    <n v="191"/>
    <n v="0"/>
    <x v="0"/>
    <n v="6.7348377997179132E-2"/>
    <n v="5.235602094240838E-3"/>
    <n v="2808"/>
    <n v="3913.6091274928772"/>
    <n v="10989414.43"/>
    <n v="191"/>
    <n v="0"/>
    <x v="0"/>
    <n v="1"/>
    <n v="1"/>
    <n v="0.1"/>
    <x v="2"/>
    <x v="3"/>
    <n v="0.2"/>
    <x v="0"/>
    <n v="0"/>
    <n v="1"/>
    <n v="0"/>
    <n v="0"/>
    <n v="0"/>
    <s v="PARECER EM PROCESSOS DE PRESTAÇÃO DE CONTAS;PARECER SOBRE ATOS DE PESSOAL;RELATÓRIOS DE GESTÃO FISCAL E/OU RESUMIDO DE EXECUÇÃO ORÇAMENTÁRIA;REMESSA DE INFORMAÇÕES VIA SISTEMA e-SFINGE"/>
    <x v="1"/>
    <x v="0"/>
    <x v="0"/>
    <x v="0"/>
    <x v="0"/>
    <x v="1"/>
    <n v="1"/>
    <x v="1"/>
    <n v="0"/>
    <n v="0"/>
    <n v="4"/>
    <x v="0"/>
    <x v="9"/>
    <x v="2"/>
    <x v="0"/>
    <x v="1"/>
    <x v="1"/>
    <x v="0"/>
    <x v="0"/>
    <x v="0"/>
    <x v="1"/>
    <n v="7.3"/>
    <n v="7.7"/>
    <n v="2"/>
    <n v="1"/>
    <n v="0"/>
    <n v="0"/>
    <n v="1"/>
    <n v="5"/>
    <x v="0"/>
    <n v="14545.683630520552"/>
    <n v="0.59099999999999997"/>
    <n v="3.205128205128205E-3"/>
    <n v="3.5612535612535614E-4"/>
    <n v="3.5612535612535614E-4"/>
    <n v="9"/>
    <n v="1"/>
    <n v="1"/>
    <s v="CONTROLADOR GERAL"/>
  </r>
  <r>
    <s v="4202099"/>
    <s v="BARRA BONITA "/>
    <n v="1790"/>
    <x v="0"/>
    <s v="AMEOSC"/>
    <s v="P"/>
    <s v="RM do Extremo Oeste"/>
    <s v="Oeste Catarinense"/>
    <s v="São Miguel do Oeste"/>
    <n v="10349160.719999999"/>
    <n v="143"/>
    <n v="0"/>
    <x v="0"/>
    <n v="7.8787878787878782E-2"/>
    <n v="6.993006993006993E-3"/>
    <n v="1790"/>
    <n v="5781.6540335195523"/>
    <n v="10349160.719999999"/>
    <n v="143"/>
    <n v="0"/>
    <x v="0"/>
    <n v="0"/>
    <n v="0"/>
    <n v="0.1"/>
    <x v="2"/>
    <x v="1"/>
    <n v="0.8"/>
    <x v="1"/>
    <n v="0"/>
    <n v="0"/>
    <n v="0"/>
    <n v="0"/>
    <n v="1"/>
    <s v="PARECER EM PROCESSOS DE PRESTAÇÃO DE CONTAS;ATENDIMENTO A ÓRGÃOS DE CONTROLE (CÂMARA, TCE, MPSC, TCU, CGU, MPF ETC.);RELATÓRIOS DE GESTÃO FISCAL E/OU RESUMIDO DE EXECUÇÃO ORÇAMENTÁRIA;REMESSA DE INFORMAÇÕES VIA SISTEMA e-SFINGE;PARECER SOBRE ATOS DE PESSOAL;NOTIFICAÇÕES DE FALHAS OU IRREGULARIDADES, PARA CORREÇÃO E/OU PROVIDÊNCIAS;RECOMENDAÇÕES EMITIDAS PARA MELHORIAS E/OU FORTALECIMENTO DA GESTÃO"/>
    <x v="0"/>
    <x v="0"/>
    <x v="0"/>
    <x v="0"/>
    <x v="0"/>
    <x v="0"/>
    <n v="1"/>
    <x v="0"/>
    <n v="1"/>
    <n v="0"/>
    <n v="1"/>
    <x v="1"/>
    <x v="3"/>
    <x v="3"/>
    <x v="0"/>
    <x v="1"/>
    <x v="0"/>
    <x v="0"/>
    <x v="0"/>
    <x v="0"/>
    <x v="1"/>
    <n v="7.8"/>
    <n v="8.9"/>
    <n v="4"/>
    <n v="2"/>
    <n v="0"/>
    <n v="0"/>
    <n v="2"/>
    <n v="1"/>
    <x v="0"/>
    <n v="16523.660995930375"/>
    <n v="0.63500000000000001"/>
    <n v="5.5865921787709492E-4"/>
    <n v="0"/>
    <n v="0"/>
    <n v="1"/>
    <n v="0"/>
    <n v="0"/>
    <s v="CONTROLADOR INTERNO"/>
  </r>
  <r>
    <s v="4202107"/>
    <s v="BARRA VELHA "/>
    <n v="26374"/>
    <x v="3"/>
    <s v="AMVALI"/>
    <s v="M"/>
    <s v="RM Norte/Nordeste Catarinense"/>
    <s v="Vale do Itajaí"/>
    <s v="Itajaí"/>
    <n v="64284333.5"/>
    <n v="932"/>
    <n v="14"/>
    <x v="1"/>
    <n v="3.6318291637440575E-2"/>
    <n v="2.1459227467811159E-3"/>
    <n v="13187"/>
    <n v="2437.4131151892016"/>
    <n v="32142166.75"/>
    <n v="466"/>
    <n v="0"/>
    <x v="2"/>
    <n v="2"/>
    <n v="2"/>
    <n v="0.5"/>
    <x v="1"/>
    <x v="4"/>
    <n v="0.6"/>
    <x v="3"/>
    <n v="5"/>
    <n v="10"/>
    <n v="2"/>
    <n v="2"/>
    <n v="1"/>
    <s v="PARECER SOBRE ATOS DE PESSOAL;PARECER SOBRE TOMADAS DE CONTAS ESPECIAIS (TCEs);PARECER EM PROCESSOS DE PRESTAÇÃO DE CONTAS;NOTIFICAÇÕES DE FALHAS OU IRREGULARIDADES, PARA CORREÇÃO E/OU PROVIDÊNCIAS;RECOMENDAÇÕES EMITIDAS PARA MELHORIAS E/OU FORTALECIMENTO DA GESTÃO;REMESSA DE INFORMAÇÕES VIA SISTEMA e-SFINGE;ATENDIMENTO A ÓRGÃOS DE CONTROLE (CÂMARA, TCE, MPSC, TCU, CGU, MPF ETC.)"/>
    <x v="0"/>
    <x v="0"/>
    <x v="0"/>
    <x v="0"/>
    <x v="0"/>
    <x v="1"/>
    <n v="2"/>
    <x v="1"/>
    <n v="1"/>
    <n v="1"/>
    <n v="3"/>
    <x v="2"/>
    <x v="6"/>
    <x v="2"/>
    <x v="1"/>
    <x v="1"/>
    <x v="0"/>
    <x v="0"/>
    <x v="0"/>
    <x v="2"/>
    <x v="0"/>
    <n v="7.9"/>
    <n v="9.5"/>
    <n v="12"/>
    <n v="3"/>
    <n v="1"/>
    <n v="1"/>
    <n v="7"/>
    <n v="7"/>
    <x v="0"/>
    <n v="39920.505377319227"/>
    <n v="0.72899999999999998"/>
    <n v="1.0616516266019566E-3"/>
    <n v="3.0332903617198757E-4"/>
    <n v="0"/>
    <n v="28"/>
    <n v="8"/>
    <n v="0"/>
    <s v="CONTROLADOR GERAL"/>
  </r>
  <r>
    <s v="4202131"/>
    <s v="BELA VISTA DO TOLDO "/>
    <n v="6248"/>
    <x v="2"/>
    <s v="AMPLANORTE"/>
    <s v="G"/>
    <s v="RM Norte/Nordeste Catarinense"/>
    <s v="Norte Catarinense"/>
    <s v="Canoinhas"/>
    <n v="17806138.640000001"/>
    <n v="374"/>
    <n v="0"/>
    <x v="0"/>
    <n v="6.0138285898054353E-2"/>
    <n v="2.6737967914438501E-3"/>
    <n v="6248"/>
    <n v="2849.8941485275291"/>
    <n v="17806138.640000001"/>
    <n v="374"/>
    <n v="0"/>
    <x v="0"/>
    <n v="1"/>
    <n v="0"/>
    <n v="0.2"/>
    <x v="3"/>
    <x v="2"/>
    <n v="0.8"/>
    <x v="1"/>
    <n v="1"/>
    <n v="0"/>
    <n v="0"/>
    <n v="0"/>
    <n v="0"/>
    <s v="ATENDIMENTO A ÓRGÃOS DE CONTROLE (CÂMARA, TCE, MPSC, TCU, CGU, MPF ETC.);REMESSA DE INFORMAÇÕES VIA SISTEMA e-SFINGE;PARECER SOBRE ATOS DE PESSOAL;RELATÓRIOS DE AUDITORIA"/>
    <x v="0"/>
    <x v="0"/>
    <x v="0"/>
    <x v="0"/>
    <x v="1"/>
    <x v="2"/>
    <n v="1"/>
    <x v="0"/>
    <n v="0"/>
    <n v="0"/>
    <n v="4"/>
    <x v="0"/>
    <x v="2"/>
    <x v="6"/>
    <x v="0"/>
    <x v="1"/>
    <x v="1"/>
    <x v="0"/>
    <x v="0"/>
    <x v="0"/>
    <x v="1"/>
    <n v="7.8"/>
    <n v="6.8"/>
    <n v="8"/>
    <n v="0"/>
    <n v="0"/>
    <n v="0"/>
    <n v="8"/>
    <n v="1"/>
    <x v="0"/>
    <n v="24932.965510956499"/>
    <n v="0.52500000000000002"/>
    <n v="6.7221510883482714E-3"/>
    <n v="0"/>
    <n v="0"/>
    <n v="42"/>
    <n v="0"/>
    <n v="0"/>
    <s v="ASSESSOR DE CONTROLE INTERNO"/>
  </r>
  <r>
    <s v="4202156"/>
    <s v="BELMONTE "/>
    <n v="2700"/>
    <x v="0"/>
    <s v="AMEOSC"/>
    <s v="P"/>
    <s v="RM do Extremo Oeste"/>
    <s v="Oeste Catarinense"/>
    <s v="São Miguel do Oeste"/>
    <n v="12599543.510000002"/>
    <n v="152"/>
    <n v="0"/>
    <x v="0"/>
    <n v="5.637982195845697E-2"/>
    <n v="6.5789473684210523E-3"/>
    <n v="2700"/>
    <n v="4666.4975962962972"/>
    <n v="12599543.510000002"/>
    <n v="152"/>
    <n v="0"/>
    <x v="0"/>
    <n v="0"/>
    <n v="1"/>
    <n v="0.5"/>
    <x v="1"/>
    <x v="0"/>
    <n v="0.4"/>
    <x v="0"/>
    <n v="0"/>
    <n v="0"/>
    <n v="0"/>
    <n v="0"/>
    <n v="1"/>
    <s v="PARECER SOBRE ATOS DE PESSOAL;REMESSA DE INFORMAÇÕES VIA SISTEMA e-SFINGE;ATENDIMENTO A ÓRGÃOS DE CONTROLE (CÂMARA, TCE, MPSC, TCU, CGU, MPF ETC.);RELATÓRIOS DE GESTÃO FISCAL E/OU RESUMIDO DE EXECUÇÃO ORÇAMENTÁRIA"/>
    <x v="0"/>
    <x v="0"/>
    <x v="0"/>
    <x v="0"/>
    <x v="0"/>
    <x v="1"/>
    <n v="1"/>
    <x v="1"/>
    <n v="0"/>
    <n v="0"/>
    <n v="3"/>
    <x v="0"/>
    <x v="3"/>
    <x v="2"/>
    <x v="0"/>
    <x v="0"/>
    <x v="0"/>
    <x v="0"/>
    <x v="0"/>
    <x v="0"/>
    <x v="1"/>
    <n v="3.9"/>
    <n v="4.0999999999999996"/>
    <n v="8"/>
    <n v="2"/>
    <n v="2"/>
    <n v="0"/>
    <n v="4"/>
    <n v="1"/>
    <x v="0"/>
    <n v="16210.771402870239"/>
    <n v="0.59899999999999998"/>
    <n v="1.8148148148148149E-2"/>
    <n v="0"/>
    <n v="3.7037037037037035E-4"/>
    <n v="49"/>
    <n v="0"/>
    <n v="1"/>
    <s v="CONTROLADOR INTERNO"/>
  </r>
  <r>
    <s v="4202206"/>
    <s v="BENEDITO NOVO "/>
    <n v="11168"/>
    <x v="1"/>
    <s v="AMMVI"/>
    <s v="G"/>
    <s v="RM Vale do Itajaí"/>
    <s v="Vale do Itajaí"/>
    <s v="Blumenau"/>
    <n v="20445225.25"/>
    <n v="345"/>
    <n v="0"/>
    <x v="0"/>
    <n v="3.1258494156020659E-2"/>
    <n v="2.8985507246376812E-3"/>
    <n v="11168"/>
    <n v="1830.6971033309455"/>
    <n v="20445225.25"/>
    <n v="345"/>
    <n v="0"/>
    <x v="0"/>
    <n v="0"/>
    <n v="0"/>
    <n v="0.1"/>
    <x v="2"/>
    <x v="1"/>
    <n v="0.8"/>
    <x v="0"/>
    <n v="0"/>
    <n v="0"/>
    <n v="0"/>
    <n v="0"/>
    <n v="4"/>
    <s v="ATENDIMENTO A ÓRGÃOS DE CONTROLE (CÂMARA, TCE, MPSC, TCU, CGU, MPF ETC.);REMESSA DE INFORMAÇÕES VIA SISTEMA e-SFINGE;PARECER EM PROCESSOS DE PRESTAÇÃO DE CONTAS;PARECER SOBRE ATOS DE PESSOAL"/>
    <x v="0"/>
    <x v="0"/>
    <x v="0"/>
    <x v="0"/>
    <x v="0"/>
    <x v="2"/>
    <n v="1"/>
    <x v="1"/>
    <n v="0"/>
    <n v="0"/>
    <n v="4"/>
    <x v="0"/>
    <x v="10"/>
    <x v="2"/>
    <x v="0"/>
    <x v="1"/>
    <x v="1"/>
    <x v="0"/>
    <x v="0"/>
    <x v="0"/>
    <x v="0"/>
    <n v="6.3"/>
    <n v="5.2"/>
    <n v="2"/>
    <n v="1"/>
    <n v="0"/>
    <n v="0"/>
    <n v="1"/>
    <n v="1"/>
    <x v="0"/>
    <n v="15878.630716432735"/>
    <n v="0.66600000000000004"/>
    <n v="6.2679083094555879E-4"/>
    <n v="8.954154727793696E-5"/>
    <n v="1.7908309455587392E-4"/>
    <n v="7"/>
    <n v="1"/>
    <n v="2"/>
    <s v="OUTROS "/>
  </r>
  <r>
    <s v="4202305"/>
    <s v="BIGUAÇU "/>
    <n v="64488"/>
    <x v="4"/>
    <s v="GRANFPOLIS"/>
    <s v="G"/>
    <s v="RM Florianópolis"/>
    <s v="Grande Florianópolis"/>
    <s v="Florianópolis"/>
    <n v="118974837.91"/>
    <n v="1942"/>
    <n v="0"/>
    <x v="0"/>
    <n v="3.0611601513240858E-2"/>
    <n v="1.0298661174047373E-3"/>
    <n v="32244"/>
    <n v="1844.9143702704378"/>
    <n v="59487418.954999998"/>
    <n v="971"/>
    <n v="0"/>
    <x v="2"/>
    <n v="3"/>
    <n v="2"/>
    <n v="0.1"/>
    <x v="2"/>
    <x v="1"/>
    <n v="0.8"/>
    <x v="0"/>
    <n v="1"/>
    <n v="0"/>
    <n v="1"/>
    <n v="0"/>
    <n v="0"/>
    <s v="PARECER EM PROCESSOS DE PRESTAÇÃO DE CONTAS;REMESSA DE INFORMAÇÕES VIA SISTEMA e-SFINGE;NOTIFICAÇÕES DE FALHAS OU IRREGULARIDADES, PARA CORREÇÃO E/OU PROVIDÊNCIAS;RECOMENDAÇÕES EMITIDAS PARA MELHORIAS E/OU FORTALECIMENTO DA GESTÃO"/>
    <x v="1"/>
    <x v="1"/>
    <x v="1"/>
    <x v="0"/>
    <x v="0"/>
    <x v="1"/>
    <n v="2"/>
    <x v="1"/>
    <n v="0"/>
    <n v="1"/>
    <n v="2"/>
    <x v="1"/>
    <x v="1"/>
    <x v="7"/>
    <x v="2"/>
    <x v="1"/>
    <x v="1"/>
    <x v="0"/>
    <x v="0"/>
    <x v="3"/>
    <x v="0"/>
    <n v="6.6"/>
    <n v="9.1"/>
    <n v="81"/>
    <n v="39"/>
    <n v="16"/>
    <n v="0"/>
    <n v="26"/>
    <n v="2"/>
    <x v="0"/>
    <n v="22212.834594838125"/>
    <n v="0.76500000000000001"/>
    <n v="1.6437166604639623E-3"/>
    <n v="1.8608113137327876E-4"/>
    <n v="2.1709465326882522E-4"/>
    <n v="106"/>
    <n v="12"/>
    <n v="14"/>
    <s v="CONTROLADOR GERAL"/>
  </r>
  <r>
    <s v="4202404"/>
    <s v="BLUMENAU "/>
    <n v="338876"/>
    <x v="5"/>
    <s v="AMMVI"/>
    <s v="G"/>
    <s v="RM Vale do Itajaí"/>
    <s v="Vale do Itajaí"/>
    <s v="Blumenau"/>
    <n v="1068011991.9299999"/>
    <n v="7435"/>
    <n v="805"/>
    <x v="1"/>
    <n v="2.2260345746432656E-2"/>
    <n v="5.3799596503026229E-4"/>
    <n v="84719"/>
    <n v="3151.6306611562932"/>
    <n v="267002997.98249999"/>
    <n v="1858.75"/>
    <n v="0"/>
    <x v="0"/>
    <n v="0"/>
    <n v="0"/>
    <n v="0.1"/>
    <x v="2"/>
    <x v="1"/>
    <n v="0.8"/>
    <x v="0"/>
    <n v="0"/>
    <n v="0"/>
    <n v="12"/>
    <n v="0"/>
    <n v="0"/>
    <s v="PARECER SOBRE ATOS DE PESSOAL;REMESSA DE INFORMAÇÕES VIA SISTEMA e-SFINGE;PARECER EM PROCESSOS DE PRESTAÇÃO DE CONTAS;RECOMENDAÇÕES EMITIDAS PARA MELHORIAS E/OU FORTALECIMENTO DA GESTÃO"/>
    <x v="3"/>
    <x v="2"/>
    <x v="2"/>
    <x v="0"/>
    <x v="2"/>
    <x v="0"/>
    <n v="4"/>
    <x v="1"/>
    <n v="0"/>
    <n v="3"/>
    <n v="5"/>
    <x v="1"/>
    <x v="2"/>
    <x v="4"/>
    <x v="1"/>
    <x v="1"/>
    <x v="1"/>
    <x v="1"/>
    <x v="0"/>
    <x v="3"/>
    <x v="0"/>
    <n v="5.4"/>
    <n v="9.8000000000000007"/>
    <n v="104"/>
    <n v="30"/>
    <n v="5"/>
    <n v="3"/>
    <n v="66"/>
    <n v="1"/>
    <x v="0"/>
    <n v="39179.508682963635"/>
    <n v="0.80600000000000005"/>
    <n v="5.2526587896457703E-4"/>
    <n v="2.3607455234363011E-4"/>
    <n v="1.2689007188470118E-4"/>
    <n v="178"/>
    <n v="80"/>
    <n v="43"/>
    <s v="OUTROS "/>
  </r>
  <r>
    <s v="4202438"/>
    <s v="BOCAINA DO SUL "/>
    <n v="3424"/>
    <x v="0"/>
    <s v="AMURES"/>
    <s v="M"/>
    <s v="RM Lages"/>
    <s v="Serrana"/>
    <s v="Campos de Lages"/>
    <n v="13047157.35"/>
    <n v="246"/>
    <n v="0"/>
    <x v="0"/>
    <n v="7.2183098591549297E-2"/>
    <n v="4.0650406504065045E-3"/>
    <n v="3424"/>
    <n v="3810.5015625000001"/>
    <n v="13047157.35"/>
    <n v="246"/>
    <n v="0"/>
    <x v="1"/>
    <n v="2"/>
    <n v="0"/>
    <n v="0.4"/>
    <x v="5"/>
    <x v="2"/>
    <n v="0.8"/>
    <x v="1"/>
    <n v="0"/>
    <n v="0"/>
    <n v="0"/>
    <n v="0"/>
    <n v="2"/>
    <s v="RECOMENDAÇÕES EMITIDAS PARA MELHORIAS E/OU FORTALECIMENTO DA GESTÃO;NOTIFICAÇÕES DE FALHAS OU IRREGULARIDADES, PARA CORREÇÃO E/OU PROVIDÊNCIAS;REMESSA DE INFORMAÇÕES VIA SISTEMA e-SFINGE;RELATÓRIOS DE GESTÃO FISCAL E/OU RESUMIDO DE EXECUÇÃO ORÇAMENTÁRIA"/>
    <x v="2"/>
    <x v="0"/>
    <x v="0"/>
    <x v="0"/>
    <x v="2"/>
    <x v="1"/>
    <n v="1"/>
    <x v="0"/>
    <n v="0"/>
    <n v="0"/>
    <n v="3"/>
    <x v="1"/>
    <x v="4"/>
    <x v="3"/>
    <x v="0"/>
    <x v="1"/>
    <x v="1"/>
    <x v="0"/>
    <x v="0"/>
    <x v="0"/>
    <x v="1"/>
    <n v="5.8"/>
    <n v="7.8"/>
    <n v="25"/>
    <n v="10"/>
    <n v="0"/>
    <n v="0"/>
    <n v="15"/>
    <n v="4"/>
    <x v="0"/>
    <n v="16148.570109428732"/>
    <n v="0.56499999999999995"/>
    <n v="3.5046728971962616E-3"/>
    <n v="2.9205607476635512E-4"/>
    <n v="2.9205607476635512E-4"/>
    <n v="12"/>
    <n v="1"/>
    <n v="1"/>
    <s v="OUTROS "/>
  </r>
  <r>
    <s v="4202503"/>
    <s v="BOM JARDIM DA SERRA "/>
    <n v="4631"/>
    <x v="0"/>
    <s v="AMURES"/>
    <s v="M"/>
    <s v="RM Foz do Rio Itajaí"/>
    <s v="Vale do Itajaí"/>
    <s v="Itajaí"/>
    <n v="14359260.120000001"/>
    <n v="273"/>
    <n v="0"/>
    <x v="0"/>
    <n v="5.9373640713353631E-2"/>
    <n v="3.663003663003663E-3"/>
    <n v="4631"/>
    <n v="3100.6823839343556"/>
    <n v="14359260.120000001"/>
    <n v="273"/>
    <n v="0"/>
    <x v="0"/>
    <n v="0"/>
    <n v="0"/>
    <n v="0.1"/>
    <x v="2"/>
    <x v="3"/>
    <n v="0.2"/>
    <x v="0"/>
    <n v="0"/>
    <n v="0"/>
    <n v="0"/>
    <n v="0"/>
    <n v="0"/>
    <s v="REMESSA DE INFORMAÇÕES VIA SISTEMA e-SFINGE"/>
    <x v="1"/>
    <x v="0"/>
    <x v="0"/>
    <x v="1"/>
    <x v="0"/>
    <x v="2"/>
    <n v="1"/>
    <x v="1"/>
    <n v="0"/>
    <n v="0"/>
    <n v="3"/>
    <x v="0"/>
    <x v="3"/>
    <x v="2"/>
    <x v="0"/>
    <x v="0"/>
    <x v="1"/>
    <x v="0"/>
    <x v="0"/>
    <x v="0"/>
    <x v="1"/>
    <n v="6.2"/>
    <n v="6.8"/>
    <n v="10"/>
    <n v="6"/>
    <n v="2"/>
    <n v="0"/>
    <n v="2"/>
    <n v="6"/>
    <x v="0"/>
    <n v="17071.45781024986"/>
    <n v="0.57699999999999996"/>
    <n v="3.0231051608723817E-3"/>
    <n v="0"/>
    <n v="0"/>
    <n v="14"/>
    <n v="0"/>
    <n v="0"/>
    <s v="CONTROLADOR INTERNO"/>
  </r>
  <r>
    <s v="4202537"/>
    <s v="BOM JESUS "/>
    <n v="2821"/>
    <x v="0"/>
    <s v="AMAI"/>
    <s v="P"/>
    <s v="RM Lages"/>
    <s v="Serrana"/>
    <s v="Campos de Lages"/>
    <n v="11713545.939999999"/>
    <n v="197"/>
    <n v="0"/>
    <x v="0"/>
    <n v="7.1093468062071452E-2"/>
    <n v="1.015228426395939E-2"/>
    <n v="1410.5"/>
    <n v="4152.2672598369372"/>
    <n v="5856772.9699999997"/>
    <n v="98.5"/>
    <n v="0"/>
    <x v="0"/>
    <n v="2"/>
    <n v="3"/>
    <n v="0.1"/>
    <x v="2"/>
    <x v="4"/>
    <n v="0.6"/>
    <x v="0"/>
    <n v="0"/>
    <n v="0"/>
    <n v="0"/>
    <n v="0"/>
    <n v="2"/>
    <s v="REMESSA DE INFORMAÇÕES VIA SISTEMA e-SFINGE;RELATÓRIOS DE AUDITORIA;NOTIFICAÇÕES DE FALHAS OU IRREGULARIDADES, PARA CORREÇÃO E/OU PROVIDÊNCIAS;ATENDIMENTO A ÓRGÃOS DE CONTROLE (CÂMARA, TCE, MPSC, TCU, CGU, MPF ETC.)"/>
    <x v="1"/>
    <x v="0"/>
    <x v="0"/>
    <x v="0"/>
    <x v="0"/>
    <x v="0"/>
    <n v="2"/>
    <x v="1"/>
    <n v="0"/>
    <n v="2"/>
    <n v="2"/>
    <x v="1"/>
    <x v="2"/>
    <x v="4"/>
    <x v="0"/>
    <x v="1"/>
    <x v="1"/>
    <x v="0"/>
    <x v="0"/>
    <x v="0"/>
    <x v="1"/>
    <n v="7.8"/>
    <n v="7.2"/>
    <n v="5"/>
    <n v="2"/>
    <n v="1"/>
    <n v="0"/>
    <n v="2"/>
    <n v="7"/>
    <x v="0"/>
    <n v="26287.804503261552"/>
    <n v="0.57399999999999995"/>
    <n v="4.2538107054236086E-3"/>
    <n v="0"/>
    <n v="0"/>
    <n v="12"/>
    <n v="0"/>
    <n v="0"/>
    <s v="OUTROS "/>
  </r>
  <r>
    <s v="4202578"/>
    <s v="BOM JESUS DO OESTE "/>
    <n v="2156"/>
    <x v="0"/>
    <s v="AMERIOS"/>
    <s v="P"/>
    <s v="RM do Extremo Oeste"/>
    <s v="Oeste Catarinense"/>
    <s v="Xanxerê"/>
    <n v="11483900.289999999"/>
    <n v="169"/>
    <n v="0"/>
    <x v="0"/>
    <n v="7.8313253012048195E-2"/>
    <n v="5.9171597633136093E-3"/>
    <n v="2156"/>
    <n v="5326.4843645640067"/>
    <n v="11483900.289999999"/>
    <n v="169"/>
    <n v="0"/>
    <x v="0"/>
    <n v="0"/>
    <n v="1"/>
    <n v="0.1"/>
    <x v="2"/>
    <x v="2"/>
    <n v="0.8"/>
    <x v="0"/>
    <n v="0"/>
    <n v="0"/>
    <n v="0"/>
    <n v="0"/>
    <n v="0"/>
    <s v="PARECER SOBRE ATOS DE PESSOAL;[OUTROS:] PARECER LICITAÇÕES;RELATÓRIOS DE GESTÃO FISCAL E/OU RESUMIDO DE EXECUÇÃO ORÇAMENTÁRIA;REMESSA DE INFORMAÇÕES VIA SISTEMA e-SFINGE;RECOMENDAÇÕES EMITIDAS PARA MELHORIAS E/OU FORTALECIMENTO DA GESTÃO"/>
    <x v="0"/>
    <x v="0"/>
    <x v="0"/>
    <x v="0"/>
    <x v="0"/>
    <x v="0"/>
    <n v="1"/>
    <x v="1"/>
    <n v="0"/>
    <n v="0"/>
    <n v="3"/>
    <x v="1"/>
    <x v="2"/>
    <x v="4"/>
    <x v="0"/>
    <x v="1"/>
    <x v="1"/>
    <x v="0"/>
    <x v="0"/>
    <x v="0"/>
    <x v="0"/>
    <n v="7"/>
    <n v="7"/>
    <n v="2"/>
    <n v="0"/>
    <n v="0"/>
    <n v="0"/>
    <n v="2"/>
    <n v="5"/>
    <x v="0"/>
    <n v="46691.860323055604"/>
    <n v="0.69399999999999995"/>
    <n v="2.3191094619666049E-3"/>
    <n v="0"/>
    <n v="0"/>
    <n v="5"/>
    <n v="0"/>
    <n v="0"/>
    <s v="OUTROS "/>
  </r>
  <r>
    <s v="4202602"/>
    <s v="BOM RETIRO "/>
    <n v="9598"/>
    <x v="2"/>
    <s v="AMURES"/>
    <s v="M"/>
    <s v="RM do Extremo Oeste"/>
    <s v="Oeste Catarinense"/>
    <s v="Chapecó"/>
    <n v="19206659.09"/>
    <n v="447"/>
    <n v="0"/>
    <x v="0"/>
    <n v="4.7062539481996207E-2"/>
    <n v="0"/>
    <n v="9598"/>
    <n v="2001.1105532402585"/>
    <n v="19206659.09"/>
    <n v="447"/>
    <n v="0"/>
    <x v="0"/>
    <n v="3"/>
    <n v="6"/>
    <n v="0.2"/>
    <x v="3"/>
    <x v="3"/>
    <n v="0.2"/>
    <x v="3"/>
    <n v="1"/>
    <n v="1"/>
    <n v="1"/>
    <n v="0"/>
    <n v="1"/>
    <s v="ATENDIMENTO A ÓRGÃOS DE CONTROLE (CÂMARA, TCE, MPSC, TCU, CGU, MPF ETC.);RELATÓRIOS DE GESTÃO FISCAL E/OU RESUMIDO DE EXECUÇÃO ORÇAMENTÁRIA;REMESSA DE INFORMAÇÕES VIA SISTEMA e-SFINGE;PARECER SOBRE ATOS DE PESSOAL"/>
    <x v="0"/>
    <x v="0"/>
    <x v="0"/>
    <x v="0"/>
    <x v="0"/>
    <x v="2"/>
    <n v="0"/>
    <x v="1"/>
    <n v="0"/>
    <n v="0"/>
    <n v="5"/>
    <x v="1"/>
    <x v="2"/>
    <x v="3"/>
    <x v="0"/>
    <x v="1"/>
    <x v="1"/>
    <x v="0"/>
    <x v="0"/>
    <x v="0"/>
    <x v="1"/>
    <n v="8.1"/>
    <n v="9.1"/>
    <n v="27"/>
    <n v="13"/>
    <n v="2"/>
    <n v="0"/>
    <n v="12"/>
    <n v="5"/>
    <x v="0"/>
    <n v="24195.049979594318"/>
    <n v="0.58899999999999997"/>
    <n v="5.3136070014586376E-3"/>
    <n v="5.2094186288810171E-4"/>
    <n v="3.12565117732861E-4"/>
    <n v="51"/>
    <n v="5"/>
    <n v="3"/>
    <s v="OUTROS "/>
  </r>
  <r>
    <s v="4202453"/>
    <s v="BOMBINHAS "/>
    <n v="17477"/>
    <x v="1"/>
    <s v="AMFRI"/>
    <s v="G"/>
    <s v="RM Lages"/>
    <s v="Serrana"/>
    <s v="Campos de Lages"/>
    <n v="77771510.669999987"/>
    <n v="944"/>
    <n v="44"/>
    <x v="1"/>
    <n v="5.5867905545363084E-2"/>
    <n v="2.1186440677966102E-3"/>
    <n v="8738.5"/>
    <n v="4449.934809749956"/>
    <n v="38885755.334999993"/>
    <n v="472"/>
    <n v="0"/>
    <x v="0"/>
    <n v="0"/>
    <n v="0"/>
    <n v="0.1"/>
    <x v="2"/>
    <x v="2"/>
    <n v="0.8"/>
    <x v="1"/>
    <n v="1"/>
    <n v="0"/>
    <n v="0"/>
    <n v="0"/>
    <n v="0"/>
    <s v="REMESSA DE INFORMAÇÕES VIA SISTEMA e-SFINGE;PARECER SOBRE ATOS DE PESSOAL;PARECER EM PROCESSOS DE PRESTAÇÃO DE CONTAS;RECOMENDAÇÕES EMITIDAS PARA MELHORIAS E/OU FORTALECIMENTO DA GESTÃO"/>
    <x v="1"/>
    <x v="0"/>
    <x v="0"/>
    <x v="0"/>
    <x v="0"/>
    <x v="1"/>
    <n v="2"/>
    <x v="1"/>
    <n v="0"/>
    <n v="0"/>
    <n v="5"/>
    <x v="0"/>
    <x v="1"/>
    <x v="2"/>
    <x v="0"/>
    <x v="1"/>
    <x v="0"/>
    <x v="0"/>
    <x v="0"/>
    <x v="2"/>
    <x v="0"/>
    <n v="9.6999999999999993"/>
    <n v="8.6999999999999993"/>
    <n v="14"/>
    <n v="4"/>
    <n v="1"/>
    <n v="0"/>
    <n v="9"/>
    <n v="11"/>
    <x v="0"/>
    <n v="23135.143064615047"/>
    <n v="0.79700000000000004"/>
    <n v="1.029925044343995E-3"/>
    <n v="2.8609029009555415E-4"/>
    <n v="1.1443611603822166E-4"/>
    <n v="18"/>
    <n v="5"/>
    <n v="2"/>
    <s v="CONTROLADOR GERAL"/>
  </r>
  <r>
    <s v="4202701"/>
    <s v="BOTUVERÁ "/>
    <n v="4943"/>
    <x v="0"/>
    <s v="AMMVI"/>
    <s v="G"/>
    <s v="RM Vale do Itajaí"/>
    <s v="Vale do Itajaí"/>
    <s v="Blumenau"/>
    <n v="18377037.780000001"/>
    <n v="153"/>
    <n v="0"/>
    <x v="0"/>
    <n v="3.1455592105263157E-2"/>
    <n v="6.5359477124183009E-3"/>
    <n v="4943"/>
    <n v="3717.7903661743881"/>
    <n v="18377037.780000001"/>
    <n v="153"/>
    <n v="0"/>
    <x v="0"/>
    <n v="3"/>
    <n v="1"/>
    <n v="0.1"/>
    <x v="2"/>
    <x v="4"/>
    <n v="0.6"/>
    <x v="3"/>
    <n v="0"/>
    <n v="0"/>
    <n v="0"/>
    <n v="0"/>
    <n v="2"/>
    <s v="RELATÓRIOS DE AUDITORIA;PARECER SOBRE ATOS DE PESSOAL;NOTIFICAÇÕES DE FALHAS OU IRREGULARIDADES, PARA CORREÇÃO E/OU PROVIDÊNCIAS"/>
    <x v="1"/>
    <x v="0"/>
    <x v="0"/>
    <x v="0"/>
    <x v="1"/>
    <x v="1"/>
    <n v="1"/>
    <x v="1"/>
    <n v="0"/>
    <n v="0"/>
    <n v="5"/>
    <x v="0"/>
    <x v="1"/>
    <x v="2"/>
    <x v="0"/>
    <x v="1"/>
    <x v="0"/>
    <x v="0"/>
    <x v="0"/>
    <x v="0"/>
    <x v="0"/>
    <n v="9.8000000000000007"/>
    <n v="8.8000000000000007"/>
    <n v="4"/>
    <n v="0"/>
    <n v="2"/>
    <n v="0"/>
    <n v="2"/>
    <n v="13"/>
    <x v="0"/>
    <n v="36041.438393794087"/>
    <n v="0.72599999999999998"/>
    <n v="8.0922516690269067E-4"/>
    <n v="0"/>
    <n v="2.0230629172567267E-4"/>
    <n v="4"/>
    <n v="0"/>
    <n v="1"/>
    <s v="OUTROS "/>
  </r>
  <r>
    <s v="4202800"/>
    <s v="BRAÇO DO NORTE "/>
    <n v="31765"/>
    <x v="3"/>
    <s v="AMUREL"/>
    <s v="M"/>
    <s v="RM Tubarão"/>
    <s v="Sul Catarinense"/>
    <s v="Tubarão"/>
    <n v="63209922.579999998"/>
    <n v="1291"/>
    <n v="0"/>
    <x v="0"/>
    <n v="4.1220984067179667E-2"/>
    <n v="0"/>
    <n v="31765"/>
    <n v="1989.9235819297969"/>
    <n v="63209922.579999998"/>
    <n v="1291"/>
    <n v="0"/>
    <x v="0"/>
    <n v="0"/>
    <n v="0"/>
    <n v="0.1"/>
    <x v="2"/>
    <x v="3"/>
    <n v="0.2"/>
    <x v="3"/>
    <n v="0"/>
    <n v="0"/>
    <n v="1"/>
    <n v="0"/>
    <n v="0"/>
    <s v="PARECER SOBRE TOMADAS DE CONTAS ESPECIAIS (TCEs);REMESSA DE INFORMAÇÕES VIA SISTEMA e-SFINGE;RELATÓRIOS DE GESTÃO FISCAL E/OU RESUMIDO DE EXECUÇÃO ORÇAMENTÁRIA;ATENDIMENTO A ÓRGÃOS DE CONTROLE (CÂMARA, TCE, MPSC, TCU, CGU, MPF ETC.)"/>
    <x v="1"/>
    <x v="0"/>
    <x v="0"/>
    <x v="1"/>
    <x v="0"/>
    <x v="2"/>
    <n v="0"/>
    <x v="1"/>
    <n v="0"/>
    <n v="0"/>
    <n v="3"/>
    <x v="1"/>
    <x v="2"/>
    <x v="3"/>
    <x v="0"/>
    <x v="0"/>
    <x v="1"/>
    <x v="0"/>
    <x v="0"/>
    <x v="0"/>
    <x v="0"/>
    <n v="7.5"/>
    <n v="8.3000000000000007"/>
    <n v="51"/>
    <n v="7"/>
    <n v="1"/>
    <n v="0"/>
    <n v="43"/>
    <n v="6"/>
    <x v="0"/>
    <n v="24855.683958565736"/>
    <n v="0.76400000000000001"/>
    <n v="8.8147331969148435E-4"/>
    <n v="2.2036832992287109E-4"/>
    <n v="1.5740594994490792E-4"/>
    <n v="28"/>
    <n v="7"/>
    <n v="5"/>
    <s v="OUTROS "/>
  </r>
  <r>
    <s v="4202859"/>
    <s v="BRAÇO DO TROMBUDO "/>
    <n v="3654"/>
    <x v="0"/>
    <s v="AMAVI"/>
    <s v="M"/>
    <s v="RM do Alto Vale do Itajaí"/>
    <s v="Vale do Itajaí"/>
    <s v="Rio do Sul"/>
    <n v="15283226.359999999"/>
    <n v="208"/>
    <n v="0"/>
    <x v="0"/>
    <n v="5.7347670250896057E-2"/>
    <n v="0"/>
    <n v="3654"/>
    <n v="4182.6016310892173"/>
    <n v="15283226.359999999"/>
    <n v="208"/>
    <n v="0"/>
    <x v="0"/>
    <n v="0"/>
    <n v="0"/>
    <n v="0.1"/>
    <x v="2"/>
    <x v="3"/>
    <n v="0.2"/>
    <x v="3"/>
    <n v="0"/>
    <n v="0"/>
    <n v="0"/>
    <n v="0"/>
    <n v="2"/>
    <s v="RECOMENDAÇÕES EMITIDAS PARA MELHORIAS E/OU FORTALECIMENTO DA GESTÃO;REMESSA DE INFORMAÇÕES VIA SISTEMA e-SFINGE;RELATÓRIOS DE GESTÃO FISCAL E/OU RESUMIDO DE EXECUÇÃO ORÇAMENTÁRIA;ATENDIMENTO A ÓRGÃOS DE CONTROLE (CÂMARA, TCE, MPSC, TCU, CGU, MPF ETC.)"/>
    <x v="1"/>
    <x v="0"/>
    <x v="0"/>
    <x v="1"/>
    <x v="1"/>
    <x v="2"/>
    <n v="0"/>
    <x v="0"/>
    <n v="0"/>
    <n v="0"/>
    <n v="4"/>
    <x v="0"/>
    <x v="2"/>
    <x v="4"/>
    <x v="0"/>
    <x v="1"/>
    <x v="0"/>
    <x v="0"/>
    <x v="0"/>
    <x v="0"/>
    <x v="0"/>
    <n v="7.1"/>
    <n v="1.9"/>
    <n v="3"/>
    <n v="1"/>
    <n v="0"/>
    <n v="0"/>
    <n v="2"/>
    <n v="3"/>
    <x v="0"/>
    <n v="42101.64978915688"/>
    <n v="0.72"/>
    <n v="0"/>
    <n v="2.7367268746579092E-4"/>
    <n v="0"/>
    <n v="0"/>
    <n v="1"/>
    <n v="0"/>
    <s v="OUTROS "/>
  </r>
  <r>
    <s v="4202875"/>
    <s v="BRUNÓPOLIS "/>
    <n v="2639"/>
    <x v="0"/>
    <s v="AMPLASC"/>
    <s v="P"/>
    <s v="RM do Contestado"/>
    <s v="Serrana"/>
    <s v="Curitibanos"/>
    <n v="12136657.460000001"/>
    <n v="225"/>
    <n v="0"/>
    <x v="0"/>
    <n v="8.3643122676579931E-2"/>
    <n v="0"/>
    <n v="2639"/>
    <n v="4598.9607654414558"/>
    <n v="12136657.460000001"/>
    <n v="225"/>
    <n v="0"/>
    <x v="0"/>
    <n v="1"/>
    <n v="2"/>
    <n v="0.1"/>
    <x v="2"/>
    <x v="3"/>
    <n v="0.2"/>
    <x v="3"/>
    <n v="1"/>
    <n v="0"/>
    <n v="0"/>
    <n v="0"/>
    <n v="1"/>
    <s v="REMESSA DE INFORMAÇÕES VIA SISTEMA e-SFINGE;RECOMENDAÇÕES EMITIDAS PARA MELHORIAS E/OU FORTALECIMENTO DA GESTÃO;NOTIFICAÇÕES DE FALHAS OU IRREGULARIDADES, PARA CORREÇÃO E/OU PROVIDÊNCIAS;PARECER SOBRE ATOS DE PESSOAL"/>
    <x v="1"/>
    <x v="0"/>
    <x v="0"/>
    <x v="0"/>
    <x v="0"/>
    <x v="2"/>
    <n v="0"/>
    <x v="0"/>
    <n v="1"/>
    <n v="0"/>
    <n v="1"/>
    <x v="0"/>
    <x v="2"/>
    <x v="2"/>
    <x v="1"/>
    <x v="0"/>
    <x v="1"/>
    <x v="0"/>
    <x v="0"/>
    <x v="0"/>
    <x v="1"/>
    <n v="7.7"/>
    <n v="7.4"/>
    <n v="10"/>
    <n v="2"/>
    <n v="6"/>
    <n v="0"/>
    <n v="2"/>
    <n v="6"/>
    <x v="0"/>
    <n v="18636.760643382946"/>
    <n v="0.60099999999999998"/>
    <n v="7.1996968548692685E-3"/>
    <n v="3.7893141341417203E-4"/>
    <n v="0"/>
    <n v="19"/>
    <n v="1"/>
    <n v="0"/>
    <s v="OUTROS "/>
  </r>
  <r>
    <s v="4202909"/>
    <s v="BRUSQUE "/>
    <n v="122775"/>
    <x v="5"/>
    <s v="AMMVI"/>
    <s v="G"/>
    <s v="RM Vale do Itajaí"/>
    <s v="Vale do Itajaí"/>
    <s v="Blumenau"/>
    <n v="283926388.94999993"/>
    <n v="2363"/>
    <n v="152"/>
    <x v="1"/>
    <n v="1.973788621689122E-2"/>
    <n v="1.2695725772323319E-3"/>
    <n v="40925"/>
    <n v="2312.5749456322537"/>
    <n v="94642129.649999976"/>
    <n v="787.66666666666663"/>
    <n v="0"/>
    <x v="2"/>
    <n v="602"/>
    <n v="355"/>
    <n v="0.3"/>
    <x v="0"/>
    <x v="2"/>
    <n v="0.8"/>
    <x v="2"/>
    <n v="0"/>
    <n v="0"/>
    <n v="0"/>
    <n v="0"/>
    <n v="1"/>
    <s v="ATENDIMENTO A ÓRGÃOS DE CONTROLE (CÂMARA, TCE, MPSC, TCU, CGU, MPF ETC.);PARECER EM PROCESSOS DE PRESTAÇÃO DE CONTAS;PARECER SOBRE ATOS DE PESSOAL;REMESSA DE INFORMAÇÕES VIA SISTEMA e-SFINGE"/>
    <x v="1"/>
    <x v="1"/>
    <x v="1"/>
    <x v="0"/>
    <x v="0"/>
    <x v="1"/>
    <n v="3"/>
    <x v="0"/>
    <n v="0"/>
    <n v="2"/>
    <n v="2"/>
    <x v="1"/>
    <x v="2"/>
    <x v="6"/>
    <x v="0"/>
    <x v="0"/>
    <x v="1"/>
    <x v="0"/>
    <x v="0"/>
    <x v="2"/>
    <x v="0"/>
    <n v="7.2"/>
    <n v="9.6"/>
    <n v="81"/>
    <n v="45"/>
    <n v="13"/>
    <n v="1"/>
    <n v="22"/>
    <n v="4"/>
    <x v="0"/>
    <n v="37650.069488792949"/>
    <n v="0.78700000000000003"/>
    <n v="8.0635308491142337E-4"/>
    <n v="1.8733455508043167E-4"/>
    <n v="1.4660965180207696E-4"/>
    <n v="99"/>
    <n v="23"/>
    <n v="18"/>
    <s v="CONTROLADOR GERAL"/>
  </r>
  <r>
    <s v="4203006"/>
    <s v="CAÇADOR "/>
    <n v="75812"/>
    <x v="4"/>
    <s v="AMARP"/>
    <s v="G"/>
    <s v="RM do Contestado"/>
    <s v="Oeste Catarinense"/>
    <s v="Joaçaba"/>
    <n v="143902054.65000001"/>
    <n v="1893"/>
    <n v="80"/>
    <x v="1"/>
    <n v="2.5223856731691717E-2"/>
    <n v="1.5847860538827259E-3"/>
    <n v="25270.666666666668"/>
    <n v="1898.1434950931252"/>
    <n v="47967351.550000004"/>
    <n v="631"/>
    <n v="0"/>
    <x v="0"/>
    <n v="974"/>
    <n v="1896"/>
    <n v="0.5"/>
    <x v="1"/>
    <x v="4"/>
    <n v="0.6"/>
    <x v="2"/>
    <n v="0"/>
    <n v="0"/>
    <n v="1"/>
    <n v="0"/>
    <n v="0"/>
    <s v="NOTIFICAÇÕES DE FALHAS OU IRREGULARIDADES, PARA CORREÇÃO E/OU PROVIDÊNCIAS;PARECER EM PROCESSOS DE PRESTAÇÃO DE CONTAS;PARECER SOBRE ATOS DE PESSOAL;REMESSA DE INFORMAÇÕES VIA SISTEMA e-SFINGE"/>
    <x v="0"/>
    <x v="1"/>
    <x v="0"/>
    <x v="0"/>
    <x v="0"/>
    <x v="2"/>
    <n v="3"/>
    <x v="0"/>
    <n v="0"/>
    <n v="2"/>
    <n v="3"/>
    <x v="1"/>
    <x v="1"/>
    <x v="1"/>
    <x v="0"/>
    <x v="1"/>
    <x v="1"/>
    <x v="0"/>
    <x v="0"/>
    <x v="2"/>
    <x v="0"/>
    <n v="9.1999999999999993"/>
    <n v="8.4"/>
    <n v="48"/>
    <n v="14"/>
    <n v="4"/>
    <n v="0"/>
    <n v="30"/>
    <n v="3"/>
    <x v="1"/>
    <n v="34194.777473479255"/>
    <n v="0.70099999999999996"/>
    <n v="1.6751965388065214E-3"/>
    <n v="3.2976309819026013E-4"/>
    <n v="1.5828628713132487E-4"/>
    <n v="127"/>
    <n v="25"/>
    <n v="12"/>
    <s v="ASSESSOR DE CONTROLE INTERNO"/>
  </r>
  <r>
    <s v="4203105"/>
    <s v="CAIBI "/>
    <n v="6243"/>
    <x v="2"/>
    <s v="AMERIOS"/>
    <s v="P"/>
    <s v="RM do Extremo Oeste"/>
    <s v="Oeste Catarinense"/>
    <s v="Chapecó"/>
    <n v="19527829.09"/>
    <n v="316"/>
    <n v="0"/>
    <x v="0"/>
    <n v="5.0487298290461738E-2"/>
    <n v="3.1645569620253164E-3"/>
    <n v="6243"/>
    <n v="3127.9559650808906"/>
    <n v="19527829.09"/>
    <n v="316"/>
    <n v="0"/>
    <x v="0"/>
    <n v="1"/>
    <n v="0"/>
    <n v="0.3"/>
    <x v="0"/>
    <x v="0"/>
    <n v="0.4"/>
    <x v="0"/>
    <n v="0"/>
    <n v="0"/>
    <n v="0"/>
    <n v="0"/>
    <n v="0"/>
    <s v="RELATÓRIOS DE GESTÃO FISCAL E/OU RESUMIDO DE EXECUÇÃO ORÇAMENTÁRIA;ATENDIMENTO A ÓRGÃOS DE CONTROLE (CÂMARA, TCE, MPSC, TCU, CGU, MPF ETC.);REMESSA DE INFORMAÇÕES VIA SISTEMA e-SFINGE;PARECER EM PROCESSOS DE PRESTAÇÃO DE CONTAS;RECOMENDAÇÕES EMITIDAS PARA MELHORIAS E/OU FORTALECIMENTO DA GESTÃO"/>
    <x v="1"/>
    <x v="0"/>
    <x v="0"/>
    <x v="0"/>
    <x v="0"/>
    <x v="1"/>
    <n v="1"/>
    <x v="1"/>
    <n v="0"/>
    <n v="0"/>
    <n v="2"/>
    <x v="0"/>
    <x v="2"/>
    <x v="2"/>
    <x v="0"/>
    <x v="1"/>
    <x v="1"/>
    <x v="0"/>
    <x v="0"/>
    <x v="0"/>
    <x v="1"/>
    <n v="8.6999999999999993"/>
    <n v="8"/>
    <n v="1"/>
    <n v="1"/>
    <n v="0"/>
    <n v="0"/>
    <n v="0"/>
    <n v="10"/>
    <x v="0"/>
    <n v="20365.411885646427"/>
    <n v="0.58499999999999996"/>
    <n v="2.5628704148646484E-3"/>
    <n v="1.6017940092904052E-4"/>
    <n v="4.8053820278712159E-4"/>
    <n v="16"/>
    <n v="1"/>
    <n v="3"/>
    <s v="CONTROLADOR INTERNO"/>
  </r>
  <r>
    <s v="4203154"/>
    <s v="CALMON "/>
    <n v="3398"/>
    <x v="0"/>
    <s v="AMARP"/>
    <s v="G"/>
    <s v="RM do Contestado"/>
    <s v="Oeste Catarinense"/>
    <s v="Joaçaba"/>
    <n v="15061637.720000001"/>
    <n v="321"/>
    <n v="0"/>
    <x v="0"/>
    <n v="9.421778690930438E-2"/>
    <n v="3.1152647975077881E-3"/>
    <n v="3398"/>
    <n v="4432.5008004708652"/>
    <n v="15061637.720000001"/>
    <n v="321"/>
    <n v="0"/>
    <x v="0"/>
    <n v="0"/>
    <n v="0"/>
    <n v="0.3"/>
    <x v="0"/>
    <x v="4"/>
    <n v="0.6"/>
    <x v="0"/>
    <n v="0"/>
    <n v="0"/>
    <n v="0"/>
    <n v="0"/>
    <n v="1"/>
    <s v="NOTIFICAÇÕES DE FALHAS OU IRREGULARIDADES, PARA CORREÇÃO E/OU PROVIDÊNCIAS;RELATÓRIOS DE GESTÃO FISCAL E/OU RESUMIDO DE EXECUÇÃO ORÇAMENTÁRIA;REMESSA DE INFORMAÇÕES VIA SISTEMA e-SFINGE;PARECER SOBRE ATOS DE PESSOAL"/>
    <x v="0"/>
    <x v="0"/>
    <x v="0"/>
    <x v="0"/>
    <x v="1"/>
    <x v="0"/>
    <n v="1"/>
    <x v="1"/>
    <n v="0"/>
    <n v="1"/>
    <n v="1"/>
    <x v="1"/>
    <x v="3"/>
    <x v="3"/>
    <x v="3"/>
    <x v="0"/>
    <x v="0"/>
    <x v="0"/>
    <x v="0"/>
    <x v="0"/>
    <x v="1"/>
    <n v="8.1"/>
    <n v="8.6"/>
    <n v="8"/>
    <n v="1"/>
    <n v="0"/>
    <n v="0"/>
    <n v="7"/>
    <n v="1"/>
    <x v="1"/>
    <n v="19970.793196219693"/>
    <n v="0.54600000000000004"/>
    <n v="7.3572689817539725E-3"/>
    <n v="2.942907592701589E-4"/>
    <n v="2.942907592701589E-4"/>
    <n v="25"/>
    <n v="1"/>
    <n v="1"/>
    <s v="CONTROLADOR INTERNO"/>
  </r>
  <r>
    <s v="4203204"/>
    <s v="CAMBORIÚ "/>
    <n v="74434"/>
    <x v="4"/>
    <s v="AMFRI"/>
    <s v="G"/>
    <s v="RM Foz do Rio Itajaí"/>
    <s v="Vale do Itajaí"/>
    <s v="Itajaí"/>
    <n v="150620371.72"/>
    <n v="1833"/>
    <n v="20"/>
    <x v="1"/>
    <n v="2.5366380205089883E-2"/>
    <n v="1.0911074740861974E-3"/>
    <n v="37217"/>
    <n v="2023.5426246070344"/>
    <n v="75310185.859999999"/>
    <n v="916.5"/>
    <n v="0"/>
    <x v="2"/>
    <n v="1"/>
    <n v="0"/>
    <n v="0.1"/>
    <x v="2"/>
    <x v="1"/>
    <n v="0.8"/>
    <x v="3"/>
    <n v="0"/>
    <n v="0"/>
    <n v="0"/>
    <n v="0"/>
    <n v="1"/>
    <s v="PARECER SOBRE ATOS DE PESSOAL;PARECER EM PROCESSOS DE PRESTAÇÃO DE CONTAS;REMESSA DE INFORMAÇÕES VIA SISTEMA e-SFINGE;NOTIFICAÇÕES DE FALHAS OU IRREGULARIDADES, PARA CORREÇÃO E/OU PROVIDÊNCIAS"/>
    <x v="4"/>
    <x v="2"/>
    <x v="0"/>
    <x v="0"/>
    <x v="0"/>
    <x v="1"/>
    <n v="2"/>
    <x v="0"/>
    <n v="0"/>
    <n v="0"/>
    <n v="1"/>
    <x v="1"/>
    <x v="1"/>
    <x v="3"/>
    <x v="3"/>
    <x v="1"/>
    <x v="0"/>
    <x v="0"/>
    <x v="0"/>
    <x v="1"/>
    <x v="0"/>
    <n v="7.5"/>
    <n v="8.3000000000000007"/>
    <n v="29"/>
    <n v="5"/>
    <n v="4"/>
    <n v="1"/>
    <n v="19"/>
    <n v="5"/>
    <x v="0"/>
    <n v="12843.361648348113"/>
    <n v="0.74399999999999999"/>
    <n v="1.128516538141172E-3"/>
    <n v="4.2991106214901792E-4"/>
    <n v="1.8808608969019534E-4"/>
    <n v="84"/>
    <n v="32"/>
    <n v="14"/>
    <s v="CONTROLADOR GERAL"/>
  </r>
  <r>
    <s v="4203303"/>
    <s v="CAMPO ALEGRE "/>
    <n v="11992"/>
    <x v="1"/>
    <s v="AMUNESC"/>
    <s v="M"/>
    <s v="RM Lages"/>
    <s v="Serrana"/>
    <s v="Campos de Lages"/>
    <n v="30787622.34"/>
    <n v="408"/>
    <n v="1"/>
    <x v="1"/>
    <n v="3.4051076614922383E-2"/>
    <n v="2.4509803921568627E-3"/>
    <n v="11992"/>
    <n v="2567.3467595063375"/>
    <n v="30787622.34"/>
    <n v="408"/>
    <n v="0"/>
    <x v="2"/>
    <n v="3"/>
    <n v="6"/>
    <n v="0.3"/>
    <x v="0"/>
    <x v="4"/>
    <n v="0.6"/>
    <x v="3"/>
    <n v="0"/>
    <n v="0"/>
    <n v="0"/>
    <n v="0"/>
    <n v="2"/>
    <s v="PARECER EM PROCESSOS DE PRESTAÇÃO DE CONTAS;PARECER SOBRE ATOS DE PESSOAL;REMESSA DE INFORMAÇÕES VIA SISTEMA e-SFINGE;ATENDIMENTO A ÓRGÃOS DE CONTROLE (CÂMARA, TCE, MPSC, TCU, CGU, MPF ETC.)"/>
    <x v="0"/>
    <x v="2"/>
    <x v="0"/>
    <x v="0"/>
    <x v="2"/>
    <x v="2"/>
    <n v="1"/>
    <x v="1"/>
    <n v="0"/>
    <n v="0"/>
    <n v="3"/>
    <x v="0"/>
    <x v="2"/>
    <x v="2"/>
    <x v="0"/>
    <x v="1"/>
    <x v="0"/>
    <x v="0"/>
    <x v="0"/>
    <x v="0"/>
    <x v="0"/>
    <n v="7"/>
    <n v="8"/>
    <n v="15"/>
    <n v="9"/>
    <n v="0"/>
    <n v="1"/>
    <n v="5"/>
    <n v="9"/>
    <x v="0"/>
    <n v="23207.982842420246"/>
    <n v="0.68600000000000005"/>
    <n v="1.667778519012675E-3"/>
    <n v="0"/>
    <n v="1.667778519012675E-4"/>
    <n v="20"/>
    <n v="0"/>
    <n v="2"/>
    <s v="OUTROS "/>
  </r>
  <r>
    <s v="4203402"/>
    <s v="CAMPO BELO DO SUL "/>
    <n v="7297"/>
    <x v="2"/>
    <s v="AMURES"/>
    <s v="M"/>
    <s v="RM Norte/Nordeste Catarinense"/>
    <s v="Norte Catarinense"/>
    <s v="São Bento do Sul"/>
    <n v="20174589.859999999"/>
    <n v="344"/>
    <n v="0"/>
    <x v="0"/>
    <n v="4.6751834737700462E-2"/>
    <n v="2.9069767441860465E-3"/>
    <n v="7297"/>
    <n v="2764.7786569823215"/>
    <n v="20174589.859999999"/>
    <n v="344"/>
    <n v="2"/>
    <x v="1"/>
    <n v="0"/>
    <n v="0"/>
    <n v="0.5"/>
    <x v="4"/>
    <x v="0"/>
    <n v="0.4"/>
    <x v="3"/>
    <n v="6"/>
    <n v="5"/>
    <n v="3"/>
    <n v="4"/>
    <n v="1"/>
    <s v="PARECER SOBRE ATOS DE PESSOAL;NOTIFICAÇÕES DE FALHAS OU IRREGULARIDADES, PARA CORREÇÃO E/OU PROVIDÊNCIAS;RECOMENDAÇÕES EMITIDAS PARA MELHORIAS E/OU FORTALECIMENTO DA GESTÃO;ATENDIMENTO A ÓRGÃOS DE CONTROLE (CÂMARA, TCE, MPSC, TCU, CGU, MPF ETC.)"/>
    <x v="0"/>
    <x v="3"/>
    <x v="2"/>
    <x v="0"/>
    <x v="2"/>
    <x v="1"/>
    <n v="1"/>
    <x v="0"/>
    <n v="0"/>
    <n v="0"/>
    <n v="3"/>
    <x v="0"/>
    <x v="3"/>
    <x v="2"/>
    <x v="2"/>
    <x v="1"/>
    <x v="0"/>
    <x v="0"/>
    <x v="0"/>
    <x v="1"/>
    <x v="1"/>
    <n v="5.7"/>
    <n v="6.8"/>
    <n v="15"/>
    <n v="5"/>
    <n v="2"/>
    <n v="0"/>
    <n v="8"/>
    <n v="1"/>
    <x v="0"/>
    <n v="20141.895387139721"/>
    <n v="0.58699999999999997"/>
    <n v="5.4817048101959706E-3"/>
    <n v="2.7408524050979852E-4"/>
    <n v="1.3704262025489926E-4"/>
    <n v="40"/>
    <n v="2"/>
    <n v="1"/>
    <s v="CONTROLADOR INTERNO"/>
  </r>
  <r>
    <s v="4203501"/>
    <s v="CAMPO ERÊ "/>
    <n v="8993"/>
    <x v="2"/>
    <s v="AMERIOS"/>
    <s v="P"/>
    <s v="RM Lages"/>
    <s v="Serrana"/>
    <s v="Campos de Lages"/>
    <n v="24756968.169999998"/>
    <n v="501"/>
    <n v="0"/>
    <x v="0"/>
    <n v="5.5067047702791826E-2"/>
    <n v="0"/>
    <n v="8993"/>
    <n v="2752.915397531413"/>
    <n v="24756968.169999998"/>
    <n v="501"/>
    <n v="0"/>
    <x v="2"/>
    <n v="0"/>
    <n v="0"/>
    <n v="0.1"/>
    <x v="2"/>
    <x v="3"/>
    <n v="0.2"/>
    <x v="3"/>
    <n v="1"/>
    <n v="0"/>
    <n v="1"/>
    <n v="0"/>
    <n v="1"/>
    <s v="PARECER SOBRE TOMADAS DE CONTAS ESPECIAIS (TCEs);REMESSA DE INFORMAÇÕES VIA SISTEMA e-SFINGE;ATENDIMENTO A ÓRGÃOS DE CONTROLE (CÂMARA, TCE, MPSC, TCU, CGU, MPF ETC.);PARECER EM PROCESSOS DE PRESTAÇÃO DE CONTAS"/>
    <x v="0"/>
    <x v="0"/>
    <x v="0"/>
    <x v="0"/>
    <x v="0"/>
    <x v="0"/>
    <n v="0"/>
    <x v="0"/>
    <n v="1"/>
    <n v="0"/>
    <n v="1"/>
    <x v="1"/>
    <x v="2"/>
    <x v="4"/>
    <x v="0"/>
    <x v="0"/>
    <x v="0"/>
    <x v="0"/>
    <x v="0"/>
    <x v="2"/>
    <x v="1"/>
    <n v="5.3"/>
    <n v="5.7"/>
    <n v="14"/>
    <n v="4"/>
    <n v="0"/>
    <n v="0"/>
    <n v="10"/>
    <n v="2"/>
    <x v="0"/>
    <n v="30740.628227875521"/>
    <n v="0.66600000000000004"/>
    <n v="4.3367063271433333E-3"/>
    <n v="8.8958078505504284E-4"/>
    <n v="1.1119759813188036E-4"/>
    <n v="39"/>
    <n v="8"/>
    <n v="1"/>
    <s v="OUTROS "/>
  </r>
  <r>
    <s v="4203600"/>
    <s v="CAMPOS NOVOS "/>
    <n v="35054"/>
    <x v="3"/>
    <s v="AMPLASC"/>
    <s v="P"/>
    <s v="RM do Extremo Oeste"/>
    <s v="Oeste Catarinense"/>
    <s v="Chapecó"/>
    <n v="104184531.97"/>
    <n v="1318"/>
    <n v="212"/>
    <x v="1"/>
    <n v="3.795973618271363E-2"/>
    <n v="1.5174506828528073E-3"/>
    <n v="17527"/>
    <n v="2972.1153640098132"/>
    <n v="52092265.984999999"/>
    <n v="659"/>
    <n v="0"/>
    <x v="0"/>
    <n v="1"/>
    <n v="0"/>
    <n v="0.2"/>
    <x v="3"/>
    <x v="2"/>
    <n v="0.8"/>
    <x v="1"/>
    <n v="0"/>
    <n v="0"/>
    <n v="0"/>
    <n v="0"/>
    <n v="0"/>
    <s v="REMESSA DE INFORMAÇÕES VIA SISTEMA e-SFINGE;RELATÓRIOS DE GESTÃO FISCAL E/OU RESUMIDO DE EXECUÇÃO ORÇAMENTÁRIA;PARECER SOBRE ATOS DE PESSOAL;PARECER EM PROCESSOS DE PRESTAÇÃO DE CONTAS"/>
    <x v="0"/>
    <x v="0"/>
    <x v="0"/>
    <x v="0"/>
    <x v="0"/>
    <x v="2"/>
    <n v="2"/>
    <x v="1"/>
    <n v="0"/>
    <n v="1"/>
    <n v="2"/>
    <x v="1"/>
    <x v="11"/>
    <x v="8"/>
    <x v="0"/>
    <x v="0"/>
    <x v="0"/>
    <x v="0"/>
    <x v="0"/>
    <x v="3"/>
    <x v="0"/>
    <n v="8.9"/>
    <n v="8.8000000000000007"/>
    <n v="23"/>
    <n v="12"/>
    <n v="4"/>
    <n v="3"/>
    <n v="4"/>
    <n v="4"/>
    <x v="0"/>
    <n v="47627.407332319453"/>
    <n v="0.71499999999999997"/>
    <n v="1.0555143492896673E-3"/>
    <n v="2.5674673361100015E-4"/>
    <n v="1.9969190391966679E-4"/>
    <n v="37"/>
    <n v="9"/>
    <n v="7"/>
    <s v="ASSESSOR DE CONTROLE INTERNO"/>
  </r>
  <r>
    <s v="4203709"/>
    <s v="CANELINHA "/>
    <n v="11617"/>
    <x v="1"/>
    <s v="GRANFPOLIS"/>
    <s v="G"/>
    <s v="RM do Contestado"/>
    <s v="Serrana"/>
    <s v="Curitibanos"/>
    <n v="29345704.099999998"/>
    <n v="456"/>
    <n v="50"/>
    <x v="1"/>
    <n v="3.9818372336709748E-2"/>
    <n v="2.1929824561403508E-3"/>
    <n v="11617"/>
    <n v="2526.1000344322974"/>
    <n v="29345704.099999998"/>
    <n v="456"/>
    <n v="0"/>
    <x v="2"/>
    <n v="1"/>
    <n v="1"/>
    <n v="0.3"/>
    <x v="0"/>
    <x v="0"/>
    <n v="0.4"/>
    <x v="1"/>
    <n v="1"/>
    <n v="0"/>
    <n v="0"/>
    <n v="0"/>
    <n v="2"/>
    <s v="RELATÓRIOS DE GESTÃO FISCAL E/OU RESUMIDO DE EXECUÇÃO ORÇAMENTÁRIA;NOTIFICAÇÕES DE FALHAS OU IRREGULARIDADES, PARA CORREÇÃO E/OU PROVIDÊNCIAS;PARECER EM PROCESSOS DE PRESTAÇÃO DE CONTAS;REMESSA DE INFORMAÇÕES VIA SISTEMA e-SFINGE;PARECER SOBRE ATOS DE PESSOAL"/>
    <x v="0"/>
    <x v="2"/>
    <x v="0"/>
    <x v="0"/>
    <x v="0"/>
    <x v="0"/>
    <n v="1"/>
    <x v="1"/>
    <n v="0"/>
    <n v="0"/>
    <n v="1"/>
    <x v="0"/>
    <x v="1"/>
    <x v="4"/>
    <x v="0"/>
    <x v="1"/>
    <x v="0"/>
    <x v="0"/>
    <x v="0"/>
    <x v="0"/>
    <x v="1"/>
    <n v="6.6"/>
    <n v="8.3000000000000007"/>
    <n v="14"/>
    <n v="6"/>
    <n v="0"/>
    <n v="0"/>
    <n v="8"/>
    <n v="10"/>
    <x v="0"/>
    <n v="14607.589356133665"/>
    <n v="0.66800000000000004"/>
    <n v="3.8736334681931653E-3"/>
    <n v="2.5824223121287767E-4"/>
    <n v="1.7216148747525178E-4"/>
    <n v="45"/>
    <n v="3"/>
    <n v="2"/>
    <s v="CONTROLADOR INTERNO"/>
  </r>
  <r>
    <s v="4203808"/>
    <s v="CANOINHAS "/>
    <n v="54188"/>
    <x v="4"/>
    <s v="AMPLANORTE"/>
    <s v="G"/>
    <s v="RM Florianópolis"/>
    <s v="Grande Florianópolis"/>
    <s v="Tijucas"/>
    <n v="110123862.28999999"/>
    <n v="1574"/>
    <n v="39"/>
    <x v="1"/>
    <n v="2.9105567780469313E-2"/>
    <n v="1.2706480304955528E-3"/>
    <n v="27094"/>
    <n v="2032.2555231785634"/>
    <n v="55061931.144999996"/>
    <n v="787"/>
    <n v="0"/>
    <x v="0"/>
    <n v="2"/>
    <n v="0"/>
    <n v="0.1"/>
    <x v="2"/>
    <x v="1"/>
    <n v="0.8"/>
    <x v="0"/>
    <n v="0"/>
    <n v="0"/>
    <n v="0"/>
    <n v="0"/>
    <n v="0"/>
    <s v="REMESSA DE INFORMAÇÕES VIA SISTEMA e-SFINGE;RELATÓRIOS DE GESTÃO FISCAL E/OU RESUMIDO DE EXECUÇÃO ORÇAMENTÁRIA;PARECER SOBRE ATOS DE PESSOAL;PARECER EM PROCESSOS DE PRESTAÇÃO DE CONTAS"/>
    <x v="1"/>
    <x v="1"/>
    <x v="0"/>
    <x v="0"/>
    <x v="0"/>
    <x v="1"/>
    <n v="2"/>
    <x v="1"/>
    <n v="0"/>
    <n v="1"/>
    <n v="2"/>
    <x v="1"/>
    <x v="3"/>
    <x v="3"/>
    <x v="0"/>
    <x v="0"/>
    <x v="1"/>
    <x v="0"/>
    <x v="0"/>
    <x v="2"/>
    <x v="0"/>
    <n v="8.6999999999999993"/>
    <n v="8.6999999999999993"/>
    <n v="29"/>
    <n v="5"/>
    <n v="0"/>
    <n v="0"/>
    <n v="24"/>
    <n v="7"/>
    <x v="0"/>
    <n v="24847.106095166542"/>
    <n v="0.71499999999999997"/>
    <n v="1.9746069240422232E-3"/>
    <n v="2.583597844541227E-4"/>
    <n v="2.0299697349966783E-4"/>
    <n v="107"/>
    <n v="14"/>
    <n v="11"/>
    <s v="OUTROS "/>
  </r>
  <r>
    <s v="4203253"/>
    <s v="CAPÃO ALTO "/>
    <n v="2654"/>
    <x v="0"/>
    <s v="AMURES"/>
    <s v="M"/>
    <s v="RM Norte/Nordeste Catarinense"/>
    <s v="Norte Catarinense"/>
    <s v="Canoinhas"/>
    <n v="15687540.16"/>
    <n v="273"/>
    <n v="0"/>
    <x v="0"/>
    <n v="0.1017897091722595"/>
    <n v="3.663003663003663E-3"/>
    <n v="2654"/>
    <n v="5910.9043556895249"/>
    <n v="15687540.16"/>
    <n v="273"/>
    <n v="0"/>
    <x v="2"/>
    <n v="4"/>
    <n v="6"/>
    <n v="0.5"/>
    <x v="4"/>
    <x v="0"/>
    <n v="0.4"/>
    <x v="0"/>
    <n v="1"/>
    <n v="0"/>
    <n v="1"/>
    <n v="0"/>
    <n v="2"/>
    <s v="REMESSA DE INFORMAÇÕES VIA SISTEMA e-SFINGE;PARECER SOBRE ATOS DE PESSOAL;PARECER SOBRE TOMADAS DE CONTAS ESPECIAIS (TCEs);RECOMENDAÇÕES EMITIDAS PARA MELHORIAS E/OU FORTALECIMENTO DA GESTÃO"/>
    <x v="0"/>
    <x v="0"/>
    <x v="0"/>
    <x v="0"/>
    <x v="3"/>
    <x v="0"/>
    <n v="1"/>
    <x v="1"/>
    <n v="0"/>
    <n v="0"/>
    <n v="1"/>
    <x v="1"/>
    <x v="3"/>
    <x v="3"/>
    <x v="0"/>
    <x v="1"/>
    <x v="0"/>
    <x v="0"/>
    <x v="0"/>
    <x v="0"/>
    <x v="0"/>
    <n v="8.1999999999999993"/>
    <n v="7.3"/>
    <n v="38"/>
    <n v="12"/>
    <n v="0"/>
    <n v="1"/>
    <n v="25"/>
    <n v="2"/>
    <x v="0"/>
    <n v="36775.991004925927"/>
    <n v="0.621"/>
    <n v="2.2607385079125848E-3"/>
    <n v="3.7678975131876413E-4"/>
    <n v="0"/>
    <n v="6"/>
    <n v="1"/>
    <n v="0"/>
    <s v="CONTROLADOR INTERNO"/>
  </r>
  <r>
    <s v="4203907"/>
    <s v="CAPINZAL "/>
    <n v="22129"/>
    <x v="3"/>
    <s v="AMMOC"/>
    <s v="P"/>
    <s v="RM do Contestado"/>
    <s v="Oeste Catarinense"/>
    <s v="Joaçaba"/>
    <n v="58369621.579999998"/>
    <n v="605"/>
    <n v="10"/>
    <x v="1"/>
    <n v="2.7590295512586648E-2"/>
    <n v="1.652892561983471E-3"/>
    <n v="22129"/>
    <n v="2637.6981146911294"/>
    <n v="58369621.579999998"/>
    <n v="605"/>
    <n v="0"/>
    <x v="2"/>
    <n v="1"/>
    <n v="5"/>
    <n v="0.5"/>
    <x v="1"/>
    <x v="0"/>
    <n v="0.4"/>
    <x v="0"/>
    <n v="5"/>
    <n v="3"/>
    <n v="1"/>
    <n v="0"/>
    <n v="1"/>
    <s v="PARECER SOBRE ATOS DE PESSOAL;PARECER EM PROCESSOS DE PRESTAÇÃO DE CONTAS;RELATÓRIOS DE GESTÃO FISCAL E/OU RESUMIDO DE EXECUÇÃO ORÇAMENTÁRIA;REMESSA DE INFORMAÇÕES VIA SISTEMA e-SFINGE"/>
    <x v="1"/>
    <x v="1"/>
    <x v="2"/>
    <x v="0"/>
    <x v="0"/>
    <x v="1"/>
    <n v="1"/>
    <x v="0"/>
    <n v="0"/>
    <n v="0"/>
    <n v="1"/>
    <x v="0"/>
    <x v="1"/>
    <x v="2"/>
    <x v="1"/>
    <x v="1"/>
    <x v="1"/>
    <x v="0"/>
    <x v="0"/>
    <x v="2"/>
    <x v="1"/>
    <n v="8.6"/>
    <n v="9.8000000000000007"/>
    <n v="32"/>
    <n v="8"/>
    <n v="4"/>
    <n v="0"/>
    <n v="20"/>
    <n v="1"/>
    <x v="0"/>
    <n v="25561.693220008103"/>
    <n v="0.69899999999999995"/>
    <n v="1.3556871074156085E-4"/>
    <n v="3.1632699173030863E-4"/>
    <n v="4.5189570247186951E-5"/>
    <n v="3"/>
    <n v="7"/>
    <n v="1"/>
    <s v="CONTROLADOR INTERNO"/>
  </r>
  <r>
    <s v="4203956"/>
    <s v="CAPIVARI DE BAIXO "/>
    <n v="23663"/>
    <x v="3"/>
    <s v="AMUREL"/>
    <s v="M"/>
    <s v="RM Tubarão"/>
    <s v="Sul Catarinense"/>
    <s v="Tubarão"/>
    <n v="62639580.359999999"/>
    <n v="1167"/>
    <n v="0"/>
    <x v="0"/>
    <n v="4.9995715876959987E-2"/>
    <n v="8.5689802913453304E-4"/>
    <n v="23663"/>
    <n v="2647.1529544013861"/>
    <n v="62639580.359999999"/>
    <n v="1167"/>
    <n v="0"/>
    <x v="0"/>
    <n v="0"/>
    <n v="2"/>
    <n v="0.1"/>
    <x v="2"/>
    <x v="1"/>
    <n v="0.8"/>
    <x v="3"/>
    <n v="0"/>
    <n v="0"/>
    <n v="0"/>
    <n v="1"/>
    <n v="0"/>
    <s v="PARECER SOBRE ATOS DE PESSOAL;PARECER EM PROCESSOS DE PRESTAÇÃO DE CONTAS;RELATÓRIOS DE AUDITORIA;NOTIFICAÇÕES DE FALHAS OU IRREGULARIDADES, PARA CORREÇÃO E/OU PROVIDÊNCIAS"/>
    <x v="0"/>
    <x v="1"/>
    <x v="0"/>
    <x v="0"/>
    <x v="0"/>
    <x v="0"/>
    <n v="1"/>
    <x v="0"/>
    <n v="0"/>
    <n v="0"/>
    <n v="4"/>
    <x v="0"/>
    <x v="2"/>
    <x v="3"/>
    <x v="1"/>
    <x v="0"/>
    <x v="0"/>
    <x v="0"/>
    <x v="0"/>
    <x v="0"/>
    <x v="0"/>
    <n v="6.5"/>
    <n v="8.6"/>
    <n v="67"/>
    <n v="23"/>
    <n v="10"/>
    <n v="0"/>
    <n v="34"/>
    <n v="6"/>
    <x v="0"/>
    <n v="36705.258144851257"/>
    <n v="0.67400000000000004"/>
    <n v="9.7198157461015082E-4"/>
    <n v="2.1130034230655453E-4"/>
    <n v="1.6904027384524362E-4"/>
    <n v="23"/>
    <n v="5"/>
    <n v="4"/>
    <s v="CONTROLADOR INTERNO"/>
  </r>
  <r>
    <s v="4204004"/>
    <s v="CATANDUVAS "/>
    <n v="10374"/>
    <x v="1"/>
    <s v="AMMOC"/>
    <s v="P"/>
    <s v="RM do Contestado"/>
    <s v="Oeste Catarinense"/>
    <s v="Joaçaba"/>
    <n v="19699876.639999997"/>
    <n v="506"/>
    <n v="0"/>
    <x v="0"/>
    <n v="4.9394767668879347E-2"/>
    <n v="1.976284584980237E-3"/>
    <n v="10374"/>
    <n v="1898.9663235010601"/>
    <n v="19699876.639999997"/>
    <n v="506"/>
    <n v="0"/>
    <x v="0"/>
    <n v="3"/>
    <n v="0"/>
    <n v="0.1"/>
    <x v="2"/>
    <x v="3"/>
    <n v="0.2"/>
    <x v="3"/>
    <n v="2"/>
    <n v="0"/>
    <n v="0"/>
    <n v="0"/>
    <n v="0"/>
    <s v="RELATÓRIOS DE AUDITORIA;REMESSA DE INFORMAÇÕES VIA SISTEMA e-SFINGE;PARECER SOBRE ATOS DE PESSOAL;PARECER EM PROCESSOS DE PRESTAÇÃO DE CONTAS"/>
    <x v="1"/>
    <x v="0"/>
    <x v="0"/>
    <x v="0"/>
    <x v="0"/>
    <x v="1"/>
    <n v="1"/>
    <x v="1"/>
    <n v="0"/>
    <n v="1"/>
    <n v="1"/>
    <x v="0"/>
    <x v="3"/>
    <x v="2"/>
    <x v="0"/>
    <x v="1"/>
    <x v="1"/>
    <x v="0"/>
    <x v="0"/>
    <x v="1"/>
    <x v="0"/>
    <n v="8.9"/>
    <n v="9.6999999999999993"/>
    <n v="17"/>
    <n v="4"/>
    <n v="0"/>
    <n v="1"/>
    <n v="12"/>
    <n v="1"/>
    <x v="0"/>
    <n v="26190.803656609911"/>
    <n v="0.69499999999999995"/>
    <n v="1.92789666473877E-3"/>
    <n v="2.8918449971081548E-4"/>
    <n v="0"/>
    <n v="20"/>
    <n v="3"/>
    <n v="0"/>
    <s v="ASSESSOR DE CONTROLE INTERNO"/>
  </r>
  <r>
    <s v="4204103"/>
    <s v="CAXAMBU DO SUL "/>
    <n v="4028"/>
    <x v="0"/>
    <s v="AMOSC"/>
    <s v="M"/>
    <s v="RM Chapecó"/>
    <s v="Oeste Catarinense"/>
    <s v="Chapecó"/>
    <n v="16225312.32"/>
    <n v="238"/>
    <n v="0"/>
    <x v="0"/>
    <n v="5.7795046138902378E-2"/>
    <n v="4.2016806722689074E-3"/>
    <n v="4028"/>
    <n v="4028.1311618669315"/>
    <n v="16225312.32"/>
    <n v="238"/>
    <n v="0"/>
    <x v="0"/>
    <n v="0"/>
    <n v="0"/>
    <n v="0.1"/>
    <x v="2"/>
    <x v="0"/>
    <n v="0.4"/>
    <x v="0"/>
    <n v="1"/>
    <n v="1"/>
    <n v="0"/>
    <n v="0"/>
    <n v="3"/>
    <s v="NOTIFICAÇÕES DE FALHAS OU IRREGULARIDADES, PARA CORREÇÃO E/OU PROVIDÊNCIAS;PARECER SOBRE ATOS DE PESSOAL;RELATÓRIOS DE GESTÃO FISCAL E/OU RESUMIDO DE EXECUÇÃO ORÇAMENTÁRIA;REMESSA DE INFORMAÇÕES VIA SISTEMA e-SFINGE"/>
    <x v="0"/>
    <x v="3"/>
    <x v="0"/>
    <x v="0"/>
    <x v="0"/>
    <x v="1"/>
    <n v="1"/>
    <x v="1"/>
    <n v="0"/>
    <n v="0"/>
    <n v="3"/>
    <x v="1"/>
    <x v="3"/>
    <x v="3"/>
    <x v="0"/>
    <x v="1"/>
    <x v="1"/>
    <x v="0"/>
    <x v="0"/>
    <x v="3"/>
    <x v="1"/>
    <n v="8.3000000000000007"/>
    <n v="9.8000000000000007"/>
    <n v="4"/>
    <n v="2"/>
    <n v="1"/>
    <n v="0"/>
    <n v="1"/>
    <n v="2"/>
    <x v="0"/>
    <n v="32282.980385862866"/>
    <n v="0.59399999999999997"/>
    <n v="4.9652432969215492E-3"/>
    <n v="4.965243296921549E-4"/>
    <n v="2.4826216484607745E-4"/>
    <n v="20"/>
    <n v="2"/>
    <n v="1"/>
    <s v="CONTROLADOR INTERNO"/>
  </r>
  <r>
    <s v="4204152"/>
    <s v="CELSO RAMOS "/>
    <n v="2776"/>
    <x v="0"/>
    <s v="AMPLASC"/>
    <s v="P"/>
    <s v="RM do Contestado"/>
    <s v="Serrana"/>
    <s v="Campos de Lages"/>
    <n v="14077717.640000001"/>
    <n v="277"/>
    <n v="0"/>
    <x v="0"/>
    <n v="9.9497126436781616E-2"/>
    <n v="3.6101083032490976E-3"/>
    <n v="2776"/>
    <n v="5071.2239337175797"/>
    <n v="14077717.640000001"/>
    <n v="277"/>
    <n v="0"/>
    <x v="0"/>
    <n v="0"/>
    <n v="0"/>
    <n v="0.1"/>
    <x v="2"/>
    <x v="4"/>
    <n v="0.6"/>
    <x v="3"/>
    <n v="0"/>
    <n v="0"/>
    <n v="0"/>
    <n v="0"/>
    <n v="0"/>
    <s v="RECOMENDAÇÕES EMITIDAS PARA MELHORIAS E/OU FORTALECIMENTO DA GESTÃO;ATENDIMENTO A ÓRGÃOS DE CONTROLE (CÂMARA, TCE, MPSC, TCU, CGU, MPF ETC.);RELATÓRIOS DE GESTÃO FISCAL E/OU RESUMIDO DE EXECUÇÃO ORÇAMENTÁRIA;REMESSA DE INFORMAÇÕES VIA SISTEMA e-SFINGE"/>
    <x v="1"/>
    <x v="0"/>
    <x v="0"/>
    <x v="1"/>
    <x v="0"/>
    <x v="1"/>
    <n v="1"/>
    <x v="1"/>
    <n v="0"/>
    <n v="0"/>
    <n v="5"/>
    <x v="2"/>
    <x v="6"/>
    <x v="2"/>
    <x v="1"/>
    <x v="1"/>
    <x v="0"/>
    <x v="0"/>
    <x v="0"/>
    <x v="0"/>
    <x v="1"/>
    <n v="7.2"/>
    <n v="7.5"/>
    <n v="33"/>
    <n v="13"/>
    <n v="3"/>
    <n v="0"/>
    <n v="17"/>
    <n v="7"/>
    <x v="0"/>
    <n v="15450.500040478781"/>
    <n v="0.61699999999999999"/>
    <n v="2.881844380403458E-3"/>
    <n v="0"/>
    <n v="0"/>
    <n v="8"/>
    <n v="0"/>
    <n v="0"/>
    <s v="CONTROLADOR INTERNO"/>
  </r>
  <r>
    <s v="4204178"/>
    <s v="CERRO NEGRO "/>
    <n v="3362"/>
    <x v="0"/>
    <s v="AMURES"/>
    <s v="M"/>
    <s v="RM Lages"/>
    <s v="Serrana"/>
    <s v="Campos de Lages"/>
    <n v="14212800.99"/>
    <n v="303"/>
    <n v="0"/>
    <x v="0"/>
    <n v="8.8674275680421424E-2"/>
    <n v="3.3003300330033004E-3"/>
    <n v="3362"/>
    <n v="4227.4839351576447"/>
    <n v="14212800.99"/>
    <n v="303"/>
    <n v="0"/>
    <x v="1"/>
    <n v="0"/>
    <n v="6"/>
    <n v="0.5"/>
    <x v="4"/>
    <x v="1"/>
    <n v="0.8"/>
    <x v="0"/>
    <n v="1"/>
    <n v="0"/>
    <n v="0"/>
    <n v="0"/>
    <n v="0"/>
    <s v="ATENDIMENTO A ÓRGÃOS DE CONTROLE (CÂMARA, TCE, MPSC, TCU, CGU, MPF ETC.);REMESSA DE INFORMAÇÕES VIA SISTEMA e-SFINGE;RELATÓRIOS DE AUDITORIA;RELATÓRIOS DE GESTÃO FISCAL E/OU RESUMIDO DE EXECUÇÃO ORÇAMENTÁRIA"/>
    <x v="0"/>
    <x v="0"/>
    <x v="0"/>
    <x v="0"/>
    <x v="0"/>
    <x v="2"/>
    <n v="1"/>
    <x v="1"/>
    <n v="0"/>
    <n v="0"/>
    <n v="2"/>
    <x v="1"/>
    <x v="4"/>
    <x v="0"/>
    <x v="0"/>
    <x v="1"/>
    <x v="0"/>
    <x v="0"/>
    <x v="0"/>
    <x v="0"/>
    <x v="1"/>
    <n v="7.2"/>
    <n v="9.4"/>
    <n v="8"/>
    <n v="2"/>
    <n v="0"/>
    <n v="0"/>
    <n v="6"/>
    <n v="3"/>
    <x v="0"/>
    <n v="16368.552386917007"/>
    <n v="0.55900000000000005"/>
    <n v="8.030933967876264E-3"/>
    <n v="5.9488399762046404E-4"/>
    <n v="2.9744199881023202E-4"/>
    <n v="27"/>
    <n v="2"/>
    <n v="1"/>
    <s v="OUTROS "/>
  </r>
  <r>
    <s v="4204194"/>
    <s v="CHAPADÃO DO LAGEADO "/>
    <n v="2912"/>
    <x v="0"/>
    <s v="AMAVI"/>
    <s v="M"/>
    <s v="RM do Alto Vale do Itajaí"/>
    <s v="Vale do Itajaí"/>
    <s v="Ituporanga"/>
    <n v="12043806.52"/>
    <n v="210"/>
    <n v="0"/>
    <x v="0"/>
    <n v="7.2614107883817433E-2"/>
    <n v="4.7619047619047623E-3"/>
    <n v="2912"/>
    <n v="4135.9225686813188"/>
    <n v="12043806.52"/>
    <n v="210"/>
    <n v="0"/>
    <x v="0"/>
    <n v="3"/>
    <n v="3"/>
    <n v="0.3"/>
    <x v="0"/>
    <x v="0"/>
    <n v="0.4"/>
    <x v="3"/>
    <n v="6"/>
    <n v="2"/>
    <n v="0"/>
    <n v="0"/>
    <n v="0"/>
    <s v="REMESSA DE INFORMAÇÕES VIA SISTEMA e-SFINGE;PARECER SOBRE ATOS DE PESSOAL;NOTIFICAÇÕES DE FALHAS OU IRREGULARIDADES, PARA CORREÇÃO E/OU PROVIDÊNCIAS;RELATÓRIOS DE GESTÃO FISCAL E/OU RESUMIDO DE EXECUÇÃO ORÇAMENTÁRIA"/>
    <x v="1"/>
    <x v="0"/>
    <x v="0"/>
    <x v="0"/>
    <x v="2"/>
    <x v="1"/>
    <n v="1"/>
    <x v="1"/>
    <n v="0"/>
    <n v="0"/>
    <n v="2"/>
    <x v="3"/>
    <x v="6"/>
    <x v="2"/>
    <x v="0"/>
    <x v="1"/>
    <x v="1"/>
    <x v="0"/>
    <x v="0"/>
    <x v="0"/>
    <x v="0"/>
    <n v="3.4"/>
    <n v="8.5"/>
    <n v="3"/>
    <n v="2"/>
    <n v="1"/>
    <n v="0"/>
    <n v="0"/>
    <n v="4"/>
    <x v="0"/>
    <n v="23173.129702102226"/>
    <n v="0.59799999999999998"/>
    <n v="5.151098901098901E-3"/>
    <n v="6.8681318681318687E-4"/>
    <n v="0"/>
    <n v="15"/>
    <n v="2"/>
    <n v="0"/>
    <s v="CONTROLADOR INTERNO"/>
  </r>
  <r>
    <s v="4204202"/>
    <s v="CHAPECÓ "/>
    <n v="205795"/>
    <x v="5"/>
    <s v="AMOSC"/>
    <s v="M"/>
    <s v="RM Chapecó"/>
    <s v="Oeste Catarinense"/>
    <s v="Chapecó"/>
    <n v="516717287.57999998"/>
    <n v="5813"/>
    <n v="0"/>
    <x v="0"/>
    <n v="2.8775945626184973E-2"/>
    <n v="5.1608463788061247E-4"/>
    <n v="68598.333333333328"/>
    <n v="2510.8349939502905"/>
    <n v="172239095.85999998"/>
    <n v="1937.6666666666667"/>
    <n v="0"/>
    <x v="0"/>
    <n v="2000"/>
    <n v="2500"/>
    <n v="0.2"/>
    <x v="3"/>
    <x v="0"/>
    <n v="0.4"/>
    <x v="2"/>
    <n v="0"/>
    <n v="0"/>
    <n v="0"/>
    <n v="0"/>
    <n v="7"/>
    <s v="ATENDIMENTO A ÓRGÃOS DE CONTROLE (CÂMARA, TCE, MPSC, TCU, CGU, MPF ETC.);RELATÓRIOS DE GESTÃO FISCAL E/OU RESUMIDO DE EXECUÇÃO ORÇAMENTÁRIA;PARECER EM PROCESSOS DE PRESTAÇÃO DE CONTAS;PARECER SOBRE ATOS DE PESSOAL"/>
    <x v="0"/>
    <x v="1"/>
    <x v="1"/>
    <x v="0"/>
    <x v="0"/>
    <x v="1"/>
    <n v="3"/>
    <x v="0"/>
    <n v="1"/>
    <n v="1"/>
    <n v="1"/>
    <x v="0"/>
    <x v="2"/>
    <x v="2"/>
    <x v="1"/>
    <x v="1"/>
    <x v="1"/>
    <x v="0"/>
    <x v="0"/>
    <x v="3"/>
    <x v="0"/>
    <n v="6"/>
    <n v="10"/>
    <n v="49"/>
    <n v="24"/>
    <n v="6"/>
    <n v="3"/>
    <n v="16"/>
    <n v="4"/>
    <x v="0"/>
    <n v="33411.416428367622"/>
    <n v="0.72"/>
    <n v="1.2633931825360189E-3"/>
    <n v="2.4296022741077285E-4"/>
    <n v="1.6035375009111009E-4"/>
    <n v="260"/>
    <n v="50"/>
    <n v="33"/>
    <s v="CONTROLADOR GERAL"/>
  </r>
  <r>
    <s v="4204251"/>
    <s v="COCAL DO SUL "/>
    <n v="16156"/>
    <x v="1"/>
    <s v="AMREC"/>
    <s v="G"/>
    <s v="RM Carbonífera"/>
    <s v="Sul Catarinense"/>
    <s v="Criciúma"/>
    <n v="44459448.609999999"/>
    <n v="600"/>
    <n v="22"/>
    <x v="1"/>
    <n v="3.7478918108563936E-2"/>
    <n v="1.6666666666666668E-3"/>
    <n v="16156"/>
    <n v="2751.8846626640257"/>
    <n v="44459448.609999999"/>
    <n v="600"/>
    <n v="0"/>
    <x v="2"/>
    <n v="10"/>
    <n v="5"/>
    <n v="0.1"/>
    <x v="2"/>
    <x v="3"/>
    <n v="0.2"/>
    <x v="3"/>
    <n v="0"/>
    <n v="0"/>
    <n v="0"/>
    <n v="0"/>
    <n v="1"/>
    <s v="PARECER SOBRE ATOS DE PESSOAL;ATENDIMENTO A ÓRGÃOS DE CONTROLE (CÂMARA, TCE, MPSC, TCU, CGU, MPF ETC.);RELATÓRIOS DE GESTÃO FISCAL E/OU RESUMIDO DE EXECUÇÃO ORÇAMENTÁRIA;REMESSA DE INFORMAÇÕES VIA SISTEMA e-SFINGE"/>
    <x v="1"/>
    <x v="0"/>
    <x v="0"/>
    <x v="1"/>
    <x v="0"/>
    <x v="0"/>
    <n v="1"/>
    <x v="1"/>
    <n v="0"/>
    <n v="0"/>
    <n v="1"/>
    <x v="0"/>
    <x v="2"/>
    <x v="2"/>
    <x v="0"/>
    <x v="0"/>
    <x v="1"/>
    <x v="0"/>
    <x v="0"/>
    <x v="0"/>
    <x v="1"/>
    <n v="7.2"/>
    <n v="8.8000000000000007"/>
    <n v="11"/>
    <n v="0"/>
    <n v="0"/>
    <n v="0"/>
    <n v="11"/>
    <n v="5"/>
    <x v="0"/>
    <n v="29539.323786354773"/>
    <n v="0.73199999999999998"/>
    <n v="1.4855162168853676E-3"/>
    <n v="3.094825451844516E-4"/>
    <n v="1.8568952711067095E-4"/>
    <n v="24"/>
    <n v="5"/>
    <n v="3"/>
    <s v="CONTROLADOR INTERNO"/>
  </r>
  <r>
    <s v="4204301"/>
    <s v="CONCÓRDIA "/>
    <n v="72642"/>
    <x v="4"/>
    <s v="AMAUC"/>
    <s v="M"/>
    <s v="RM do Contestado"/>
    <s v="Oeste Catarinense"/>
    <s v="Concórdia"/>
    <n v="193553596.97"/>
    <n v="2133"/>
    <n v="49"/>
    <x v="1"/>
    <n v="2.9594993964452709E-2"/>
    <n v="1.4064697609001407E-3"/>
    <n v="24214"/>
    <n v="2664.4860682525259"/>
    <n v="64517865.656666666"/>
    <n v="711"/>
    <n v="2"/>
    <x v="0"/>
    <n v="3"/>
    <n v="2"/>
    <n v="0.4"/>
    <x v="5"/>
    <x v="4"/>
    <n v="0.6"/>
    <x v="0"/>
    <n v="2"/>
    <n v="3"/>
    <n v="1"/>
    <n v="0"/>
    <n v="1"/>
    <s v="RECOMENDAÇÕES EMITIDAS PARA MELHORIAS E/OU FORTALECIMENTO DA GESTÃO;RELATÓRIOS DE AUDITORIA;PARECER EM PROCESSOS DE PRESTAÇÃO DE CONTAS;PARECER SOBRE ATOS DE PESSOAL"/>
    <x v="0"/>
    <x v="1"/>
    <x v="0"/>
    <x v="0"/>
    <x v="0"/>
    <x v="1"/>
    <n v="3"/>
    <x v="0"/>
    <n v="1"/>
    <n v="1"/>
    <n v="1"/>
    <x v="1"/>
    <x v="2"/>
    <x v="4"/>
    <x v="3"/>
    <x v="1"/>
    <x v="1"/>
    <x v="0"/>
    <x v="0"/>
    <x v="2"/>
    <x v="0"/>
    <n v="8.3000000000000007"/>
    <n v="9.5"/>
    <n v="32"/>
    <n v="7"/>
    <n v="0"/>
    <n v="0"/>
    <n v="25"/>
    <n v="0"/>
    <x v="0"/>
    <n v="32937.437260615996"/>
    <n v="0.70799999999999996"/>
    <n v="9.6362985600616723E-4"/>
    <n v="1.7895983040114535E-4"/>
    <n v="1.5142754880096915E-4"/>
    <n v="70"/>
    <n v="13"/>
    <n v="11"/>
    <s v="AUDITOR INTERNO"/>
  </r>
  <r>
    <s v="4204350"/>
    <s v="CORDILHEIRA ALTA "/>
    <n v="4184"/>
    <x v="0"/>
    <s v="AMOSC"/>
    <s v="M"/>
    <s v="RM Chapecó"/>
    <s v="Oeste Catarinense"/>
    <s v="Chapecó"/>
    <n v="18286895.859999999"/>
    <n v="186"/>
    <n v="0"/>
    <x v="0"/>
    <n v="4.5211473018959648E-2"/>
    <n v="5.3763440860215058E-3"/>
    <n v="4184"/>
    <n v="4370.67300669216"/>
    <n v="18286895.859999999"/>
    <n v="186"/>
    <n v="0"/>
    <x v="2"/>
    <n v="3"/>
    <n v="1"/>
    <n v="0.1"/>
    <x v="2"/>
    <x v="2"/>
    <n v="0.8"/>
    <x v="1"/>
    <n v="0"/>
    <n v="0"/>
    <n v="0"/>
    <n v="0"/>
    <n v="0"/>
    <s v="PARECER SOBRE ATOS DE PESSOAL;REMESSA DE INFORMAÇÕES VIA SISTEMA e-SFINGE;RELATÓRIOS DE AUDITORIA;PARECER EM PROCESSOS DE PRESTAÇÃO DE CONTAS"/>
    <x v="2"/>
    <x v="0"/>
    <x v="1"/>
    <x v="0"/>
    <x v="0"/>
    <x v="0"/>
    <n v="1"/>
    <x v="0"/>
    <n v="1"/>
    <n v="0"/>
    <n v="1"/>
    <x v="1"/>
    <x v="3"/>
    <x v="4"/>
    <x v="0"/>
    <x v="1"/>
    <x v="1"/>
    <x v="0"/>
    <x v="0"/>
    <x v="0"/>
    <x v="0"/>
    <n v="4.0999999999999996"/>
    <n v="8.1999999999999993"/>
    <n v="5"/>
    <n v="3"/>
    <n v="1"/>
    <n v="0"/>
    <n v="1"/>
    <n v="1"/>
    <x v="0"/>
    <n v="46880.575514322176"/>
    <n v="0.65700000000000003"/>
    <n v="2.390057361376673E-4"/>
    <n v="4.7801147227533459E-4"/>
    <n v="0"/>
    <n v="1"/>
    <n v="2"/>
    <n v="0"/>
    <s v="OUTROS "/>
  </r>
  <r>
    <s v="4204400"/>
    <s v="CORONEL FREITAS "/>
    <n v="10201"/>
    <x v="1"/>
    <s v="AMOSC"/>
    <s v="M"/>
    <s v="RM Chapecó"/>
    <s v="Oeste Catarinense"/>
    <s v="Chapecó"/>
    <n v="30357169.68"/>
    <n v="336"/>
    <n v="0"/>
    <x v="0"/>
    <n v="3.2825322391559206E-2"/>
    <n v="2.976190476190476E-3"/>
    <n v="10201"/>
    <n v="2975.9013508479561"/>
    <n v="30357169.68"/>
    <n v="336"/>
    <n v="0"/>
    <x v="0"/>
    <n v="2"/>
    <n v="2"/>
    <n v="0.2"/>
    <x v="3"/>
    <x v="0"/>
    <n v="0.4"/>
    <x v="0"/>
    <n v="2"/>
    <n v="1"/>
    <n v="0"/>
    <n v="0"/>
    <n v="1"/>
    <s v="RECOMENDAÇÕES EMITIDAS PARA MELHORIAS E/OU FORTALECIMENTO DA GESTÃO;NOTIFICAÇÕES DE FALHAS OU IRREGULARIDADES, PARA CORREÇÃO E/OU PROVIDÊNCIAS;PARECER EM PROCESSOS DE PRESTAÇÃO DE CONTAS;PARECER SOBRE ATOS DE PESSOAL;REMESSA DE INFORMAÇÕES VIA SISTEMA e-SFINGE;ATENDIMENTO A ÓRGÃOS DE CONTROLE (CÂMARA, TCE, MPSC, TCU, CGU, MPF ETC.)"/>
    <x v="0"/>
    <x v="0"/>
    <x v="0"/>
    <x v="0"/>
    <x v="1"/>
    <x v="0"/>
    <n v="1"/>
    <x v="0"/>
    <n v="1"/>
    <n v="1"/>
    <n v="1"/>
    <x v="1"/>
    <x v="5"/>
    <x v="4"/>
    <x v="2"/>
    <x v="1"/>
    <x v="1"/>
    <x v="0"/>
    <x v="0"/>
    <x v="0"/>
    <x v="0"/>
    <n v="8.6"/>
    <n v="9"/>
    <n v="20"/>
    <n v="5"/>
    <n v="7"/>
    <n v="0"/>
    <n v="8"/>
    <n v="3"/>
    <x v="0"/>
    <n v="26031.437824627774"/>
    <n v="0.67"/>
    <n v="1.078325654347613E-3"/>
    <n v="0"/>
    <n v="9.8029604940692082E-5"/>
    <n v="11"/>
    <n v="0"/>
    <n v="1"/>
    <s v="CONTROLADOR INTERNO"/>
  </r>
  <r>
    <s v="4204459"/>
    <s v="CORONEL MARTINS "/>
    <n v="2534"/>
    <x v="0"/>
    <s v="AMNOROESTE"/>
    <s v="P"/>
    <s v="RM do Extremo Oeste"/>
    <s v="Oeste Catarinense"/>
    <s v="Xanxerê"/>
    <n v="11117083.220000001"/>
    <n v="193"/>
    <n v="0"/>
    <x v="0"/>
    <n v="7.6375148397309064E-2"/>
    <n v="5.1813471502590676E-3"/>
    <n v="2534"/>
    <n v="4387.1678058405687"/>
    <n v="11117083.220000001"/>
    <n v="193"/>
    <n v="0"/>
    <x v="3"/>
    <n v="0"/>
    <n v="0"/>
    <n v="0.1"/>
    <x v="2"/>
    <x v="3"/>
    <n v="0.2"/>
    <x v="2"/>
    <n v="0"/>
    <n v="0"/>
    <n v="0"/>
    <n v="0"/>
    <n v="4"/>
    <s v="RELATÓRIOS DE GESTÃO FISCAL E/OU RESUMIDO DE EXECUÇÃO ORÇAMENTÁRIA;REMESSA DE INFORMAÇÕES VIA SISTEMA e-SFINGE;NOTIFICAÇÕES DE FALHAS OU IRREGULARIDADES, PARA CORREÇÃO E/OU PROVIDÊNCIAS;PARECER SOBRE ATOS DE PESSOAL"/>
    <x v="2"/>
    <x v="0"/>
    <x v="0"/>
    <x v="0"/>
    <x v="1"/>
    <x v="1"/>
    <n v="1"/>
    <x v="1"/>
    <n v="0"/>
    <n v="0"/>
    <n v="4"/>
    <x v="2"/>
    <x v="6"/>
    <x v="2"/>
    <x v="0"/>
    <x v="1"/>
    <x v="1"/>
    <x v="0"/>
    <x v="0"/>
    <x v="0"/>
    <x v="0"/>
    <n v="5.3"/>
    <n v="8.6"/>
    <n v="6"/>
    <n v="3"/>
    <n v="0"/>
    <n v="0"/>
    <n v="3"/>
    <n v="0"/>
    <x v="0"/>
    <n v="16295.157367509091"/>
    <n v="0.54200000000000004"/>
    <n v="3.5516969218626678E-3"/>
    <n v="0"/>
    <n v="0"/>
    <n v="9"/>
    <n v="0"/>
    <n v="0"/>
    <s v="CONTROLADOR INTERNO"/>
  </r>
  <r>
    <s v="4204558"/>
    <s v="CORREIA PINTO "/>
    <n v="13826"/>
    <x v="1"/>
    <s v="AMURES"/>
    <s v="M"/>
    <s v="RM Norte/Nordeste Catarinense"/>
    <s v="Norte Catarinense"/>
    <s v="Joinville"/>
    <n v="38497212.689999998"/>
    <n v="663"/>
    <n v="43"/>
    <x v="1"/>
    <n v="4.714499040034132E-2"/>
    <n v="1.5082956259426848E-3"/>
    <n v="13826"/>
    <n v="2784.4071090698681"/>
    <n v="38497212.689999998"/>
    <n v="663"/>
    <n v="0"/>
    <x v="2"/>
    <n v="2"/>
    <n v="2"/>
    <n v="0.2"/>
    <x v="3"/>
    <x v="0"/>
    <n v="0.4"/>
    <x v="0"/>
    <n v="2"/>
    <n v="2"/>
    <n v="1"/>
    <n v="2"/>
    <n v="1"/>
    <s v="ATENDIMENTO A ÓRGÃOS DE CONTROLE (CÂMARA, TCE, MPSC, TCU, CGU, MPF ETC.);REMESSA DE INFORMAÇÕES VIA SISTEMA e-SFINGE;NOTIFICAÇÕES DE FALHAS OU IRREGULARIDADES, PARA CORREÇÃO E/OU PROVIDÊNCIAS;RECOMENDAÇÕES EMITIDAS PARA MELHORIAS E/OU FORTALECIMENTO DA GESTÃO"/>
    <x v="1"/>
    <x v="0"/>
    <x v="0"/>
    <x v="0"/>
    <x v="0"/>
    <x v="1"/>
    <n v="1"/>
    <x v="1"/>
    <n v="0"/>
    <n v="0"/>
    <n v="3"/>
    <x v="1"/>
    <x v="1"/>
    <x v="3"/>
    <x v="1"/>
    <x v="1"/>
    <x v="1"/>
    <x v="0"/>
    <x v="0"/>
    <x v="2"/>
    <x v="1"/>
    <n v="8.6"/>
    <n v="8.5"/>
    <n v="61"/>
    <n v="25"/>
    <n v="5"/>
    <n v="0"/>
    <n v="31"/>
    <n v="3"/>
    <x v="0"/>
    <n v="32017.57377711956"/>
    <n v="0.66500000000000004"/>
    <n v="5.6415449153768265E-3"/>
    <n v="6.5094749023578765E-4"/>
    <n v="3.6163749457543756E-4"/>
    <n v="78"/>
    <n v="9"/>
    <n v="5"/>
    <s v="CONTROLADOR GERAL"/>
  </r>
  <r>
    <s v="4204509"/>
    <s v="CORUPÁ "/>
    <n v="15132"/>
    <x v="1"/>
    <s v="AMVALI"/>
    <s v="M"/>
    <s v="RM Lages"/>
    <s v="Serrana"/>
    <s v="Campos de Lages"/>
    <n v="35500974.43"/>
    <n v="457"/>
    <n v="1"/>
    <x v="1"/>
    <n v="3.0619765494137353E-2"/>
    <n v="4.3763676148796497E-3"/>
    <n v="7566"/>
    <n v="2346.0860712397566"/>
    <n v="17750487.215"/>
    <n v="228.5"/>
    <n v="0"/>
    <x v="1"/>
    <n v="20"/>
    <n v="5"/>
    <n v="0.1"/>
    <x v="2"/>
    <x v="3"/>
    <n v="0.2"/>
    <x v="3"/>
    <n v="0"/>
    <n v="0"/>
    <n v="0"/>
    <n v="0"/>
    <n v="1"/>
    <s v="ATENDIMENTO A ÓRGÃOS DE CONTROLE (CÂMARA, TCE, MPSC, TCU, CGU, MPF ETC.);PARECER EM PROCESSOS DE PRESTAÇÃO DE CONTAS;REMESSA DE INFORMAÇÕES VIA SISTEMA e-SFINGE;RELATÓRIOS DE GESTÃO FISCAL E/OU RESUMIDO DE EXECUÇÃO ORÇAMENTÁRIA"/>
    <x v="0"/>
    <x v="1"/>
    <x v="0"/>
    <x v="0"/>
    <x v="0"/>
    <x v="2"/>
    <n v="2"/>
    <x v="1"/>
    <n v="0"/>
    <n v="1"/>
    <n v="2"/>
    <x v="0"/>
    <x v="3"/>
    <x v="2"/>
    <x v="0"/>
    <x v="1"/>
    <x v="1"/>
    <x v="0"/>
    <x v="0"/>
    <x v="0"/>
    <x v="0"/>
    <n v="9"/>
    <n v="9.6999999999999993"/>
    <n v="7"/>
    <n v="3"/>
    <n v="1"/>
    <n v="0"/>
    <n v="3"/>
    <n v="6"/>
    <x v="0"/>
    <n v="27241.269510015027"/>
    <n v="0.69899999999999995"/>
    <n v="7.2693629394660324E-4"/>
    <n v="2.6434047052603752E-4"/>
    <n v="1.9825535289452815E-4"/>
    <n v="11"/>
    <n v="4"/>
    <n v="3"/>
    <s v="CONTROLADOR GERAL"/>
  </r>
  <r>
    <s v="4204608"/>
    <s v="CRICIÚMA "/>
    <n v="206918"/>
    <x v="5"/>
    <s v="AMREC"/>
    <s v="G"/>
    <s v="RM Carbonífera"/>
    <s v="Sul Catarinense"/>
    <s v="Criciúma"/>
    <n v="503030232.77000004"/>
    <n v="5119"/>
    <n v="191"/>
    <x v="1"/>
    <n v="2.5011359916351929E-2"/>
    <n v="9.7675327212346169E-4"/>
    <n v="41383.599999999999"/>
    <n v="2431.0607717549951"/>
    <n v="100606046.55400001"/>
    <n v="1023.8"/>
    <n v="0"/>
    <x v="3"/>
    <n v="0"/>
    <n v="0"/>
    <n v="0.1"/>
    <x v="2"/>
    <x v="1"/>
    <n v="0.8"/>
    <x v="2"/>
    <n v="0"/>
    <n v="0"/>
    <n v="0"/>
    <n v="0"/>
    <n v="1"/>
    <s v="NOTIFICAÇÕES DE FALHAS OU IRREGULARIDADES, PARA CORREÇÃO E/OU PROVIDÊNCIAS;REMESSA DE INFORMAÇÕES VIA SISTEMA e-SFINGE;RELATÓRIOS DE GESTÃO FISCAL E/OU RESUMIDO DE EXECUÇÃO ORÇAMENTÁRIA;RECOMENDAÇÕES EMITIDAS PARA MELHORIAS E/OU FORTALECIMENTO DA GESTÃO"/>
    <x v="5"/>
    <x v="0"/>
    <x v="1"/>
    <x v="0"/>
    <x v="1"/>
    <x v="1"/>
    <n v="5"/>
    <x v="1"/>
    <n v="0"/>
    <n v="2"/>
    <n v="5"/>
    <x v="1"/>
    <x v="3"/>
    <x v="0"/>
    <x v="3"/>
    <x v="0"/>
    <x v="0"/>
    <x v="0"/>
    <x v="0"/>
    <x v="2"/>
    <x v="0"/>
    <n v="0"/>
    <n v="6.8"/>
    <n v="236"/>
    <n v="119"/>
    <n v="67"/>
    <n v="1"/>
    <n v="49"/>
    <n v="7"/>
    <x v="0"/>
    <n v="27516.97346678597"/>
    <n v="0.76100000000000001"/>
    <n v="9.3273663963502451E-4"/>
    <n v="1.9331329318860612E-4"/>
    <n v="1.2565364057259398E-4"/>
    <n v="193"/>
    <n v="40"/>
    <n v="26"/>
    <s v="OUTROS "/>
  </r>
  <r>
    <s v="4204707"/>
    <s v="CUNHA PORÃ "/>
    <n v="10982"/>
    <x v="1"/>
    <s v="AMERIOS"/>
    <s v="P"/>
    <s v="RM do Extremo Oeste"/>
    <s v="Oeste Catarinense"/>
    <s v="Chapecó"/>
    <n v="26706206.379999999"/>
    <n v="377"/>
    <n v="0"/>
    <x v="0"/>
    <n v="3.4448099415204679E-2"/>
    <n v="2.6525198938992041E-3"/>
    <n v="10982"/>
    <n v="2431.8162793662354"/>
    <n v="26706206.379999999"/>
    <n v="377"/>
    <n v="0"/>
    <x v="0"/>
    <n v="0"/>
    <n v="0"/>
    <n v="0.1"/>
    <x v="2"/>
    <x v="3"/>
    <n v="0.2"/>
    <x v="0"/>
    <n v="0"/>
    <n v="0"/>
    <n v="0"/>
    <n v="0"/>
    <n v="0"/>
    <s v="RELATÓRIOS DE GESTÃO FISCAL E/OU RESUMIDO DE EXECUÇÃO ORÇAMENTÁRIA;ATENDIMENTO A ÓRGÃOS DE CONTROLE (CÂMARA, TCE, MPSC, TCU, CGU, MPF ETC.);REMESSA DE INFORMAÇÕES VIA SISTEMA e-SFINGE;PARECER SOBRE ATOS DE PESSOAL;NOTIFICAÇÕES DE FALHAS OU IRREGULARIDADES, PARA CORREÇÃO E/OU PROVIDÊNCIAS;RECOMENDAÇÕES EMITIDAS PARA MELHORIAS E/OU FORTALECIMENTO DA GESTÃO"/>
    <x v="1"/>
    <x v="0"/>
    <x v="0"/>
    <x v="0"/>
    <x v="2"/>
    <x v="1"/>
    <n v="1"/>
    <x v="1"/>
    <n v="0"/>
    <n v="0"/>
    <n v="5"/>
    <x v="1"/>
    <x v="2"/>
    <x v="9"/>
    <x v="0"/>
    <x v="1"/>
    <x v="0"/>
    <x v="2"/>
    <x v="1"/>
    <x v="0"/>
    <x v="2"/>
    <n v="9"/>
    <n v="8.3000000000000007"/>
    <n v="46"/>
    <n v="25"/>
    <n v="3"/>
    <n v="0"/>
    <n v="18"/>
    <n v="1"/>
    <x v="0"/>
    <n v="51043.819467681955"/>
    <n v="0.65700000000000003"/>
    <n v="1.9122199963576762E-3"/>
    <n v="1.8211619012930248E-4"/>
    <n v="2.7317428519395374E-4"/>
    <n v="21"/>
    <n v="2"/>
    <n v="3"/>
    <s v="OUTROS "/>
  </r>
  <r>
    <s v="4204756"/>
    <s v="CUNHATAÍ "/>
    <n v="1943"/>
    <x v="0"/>
    <s v="AMERIOS"/>
    <s v="P"/>
    <s v="RM Chapecó"/>
    <s v="Oeste Catarinense"/>
    <s v="Chapecó"/>
    <n v="11399039.199999999"/>
    <n v="116"/>
    <n v="0"/>
    <x v="0"/>
    <n v="5.9886422302529684E-2"/>
    <n v="8.6206896551724137E-3"/>
    <n v="1943"/>
    <n v="5866.7211528564076"/>
    <n v="11399039.199999999"/>
    <n v="116"/>
    <n v="0"/>
    <x v="2"/>
    <n v="3"/>
    <n v="2"/>
    <n v="0.1"/>
    <x v="2"/>
    <x v="3"/>
    <n v="0.2"/>
    <x v="1"/>
    <n v="0"/>
    <n v="0"/>
    <n v="0"/>
    <n v="0"/>
    <n v="2"/>
    <s v="ATENDIMENTO A ÓRGÃOS DE CONTROLE (CÂMARA, TCE, MPSC, TCU, CGU, MPF ETC.);RECOMENDAÇÕES EMITIDAS PARA MELHORIAS E/OU FORTALECIMENTO DA GESTÃO;RELATÓRIOS DE GESTÃO FISCAL E/OU RESUMIDO DE EXECUÇÃO ORÇAMENTÁRIA;REMESSA DE INFORMAÇÕES VIA SISTEMA e-SFINGE"/>
    <x v="0"/>
    <x v="0"/>
    <x v="1"/>
    <x v="0"/>
    <x v="0"/>
    <x v="1"/>
    <n v="1"/>
    <x v="1"/>
    <n v="0"/>
    <n v="0"/>
    <n v="2"/>
    <x v="1"/>
    <x v="2"/>
    <x v="2"/>
    <x v="0"/>
    <x v="1"/>
    <x v="0"/>
    <x v="0"/>
    <x v="0"/>
    <x v="0"/>
    <x v="1"/>
    <n v="7.8"/>
    <n v="8.9"/>
    <n v="1"/>
    <n v="1"/>
    <n v="0"/>
    <n v="0"/>
    <n v="0"/>
    <n v="4"/>
    <x v="0"/>
    <n v="17816.59117455866"/>
    <n v="0.62"/>
    <n v="5.1466803911477102E-4"/>
    <n v="5.1466803911477102E-4"/>
    <n v="5.1466803911477102E-4"/>
    <n v="1"/>
    <n v="1"/>
    <n v="1"/>
    <s v="CONTROLADOR INTERNO"/>
  </r>
  <r>
    <s v="4204806"/>
    <s v="CURITIBANOS "/>
    <n v="39231"/>
    <x v="3"/>
    <s v="AMURC"/>
    <s v="P"/>
    <s v="RM Lages"/>
    <s v="Serrana"/>
    <s v="Curitibanos"/>
    <n v="77069326.050000012"/>
    <n v="1032"/>
    <n v="0"/>
    <x v="0"/>
    <n v="2.642021453623819E-2"/>
    <n v="9.6899224806201549E-4"/>
    <n v="39231"/>
    <n v="1964.5006767607251"/>
    <n v="77069326.050000012"/>
    <n v="1032"/>
    <n v="0"/>
    <x v="2"/>
    <n v="4"/>
    <n v="4"/>
    <n v="0.2"/>
    <x v="3"/>
    <x v="4"/>
    <n v="0.6"/>
    <x v="0"/>
    <n v="3"/>
    <n v="2"/>
    <n v="0"/>
    <n v="0"/>
    <n v="2"/>
    <s v="PARECER EM PROCESSOS DE PRESTAÇÃO DE CONTAS;RELATÓRIOS DE AUDITORIA;PARECER SOBRE ATOS DE PESSOAL;REMESSA DE INFORMAÇÕES VIA SISTEMA e-SFINGE"/>
    <x v="0"/>
    <x v="1"/>
    <x v="1"/>
    <x v="0"/>
    <x v="2"/>
    <x v="2"/>
    <n v="1"/>
    <x v="1"/>
    <n v="0"/>
    <n v="0"/>
    <n v="1"/>
    <x v="0"/>
    <x v="3"/>
    <x v="2"/>
    <x v="3"/>
    <x v="1"/>
    <x v="0"/>
    <x v="0"/>
    <x v="0"/>
    <x v="0"/>
    <x v="0"/>
    <n v="9"/>
    <n v="9.3000000000000007"/>
    <n v="43"/>
    <n v="14"/>
    <n v="3"/>
    <n v="0"/>
    <n v="26"/>
    <n v="1"/>
    <x v="0"/>
    <n v="23883.549016364457"/>
    <n v="0.66300000000000003"/>
    <n v="2.217634013917565E-3"/>
    <n v="3.8235069205475264E-4"/>
    <n v="1.2745023068491755E-4"/>
    <n v="87"/>
    <n v="15"/>
    <n v="5"/>
    <s v="CONTROLADOR INTERNO"/>
  </r>
  <r>
    <s v="4204905"/>
    <s v="DESCANSO "/>
    <n v="8505"/>
    <x v="2"/>
    <s v="AMEOSC"/>
    <s v="P"/>
    <s v="RM do Extremo Oeste"/>
    <s v="Oeste Catarinense"/>
    <s v="São Miguel do Oeste"/>
    <n v="20613956.060000002"/>
    <n v="281"/>
    <n v="0"/>
    <x v="0"/>
    <n v="3.2834774480018696E-2"/>
    <n v="3.5587188612099642E-3"/>
    <n v="8505"/>
    <n v="2423.7455684891243"/>
    <n v="20613956.060000002"/>
    <n v="281"/>
    <n v="0"/>
    <x v="0"/>
    <n v="3"/>
    <n v="4"/>
    <n v="0.5"/>
    <x v="1"/>
    <x v="4"/>
    <n v="0.6"/>
    <x v="1"/>
    <n v="0"/>
    <n v="3"/>
    <n v="0"/>
    <n v="0"/>
    <n v="3"/>
    <s v="PARECER EM PROCESSOS DE PRESTAÇÃO DE CONTAS;RELATÓRIOS DE GESTÃO FISCAL E/OU RESUMIDO DE EXECUÇÃO ORÇAMENTÁRIA;PARECER SOBRE ATOS DE PESSOAL;ATENDIMENTO A ÓRGÃOS DE CONTROLE (CÂMARA, TCE, MPSC, TCU, CGU, MPF ETC.)"/>
    <x v="2"/>
    <x v="2"/>
    <x v="0"/>
    <x v="0"/>
    <x v="5"/>
    <x v="1"/>
    <n v="1"/>
    <x v="1"/>
    <n v="0"/>
    <n v="0"/>
    <n v="2"/>
    <x v="0"/>
    <x v="5"/>
    <x v="4"/>
    <x v="3"/>
    <x v="1"/>
    <x v="1"/>
    <x v="0"/>
    <x v="0"/>
    <x v="0"/>
    <x v="1"/>
    <n v="7.3"/>
    <n v="7.4"/>
    <n v="19"/>
    <n v="9"/>
    <n v="0"/>
    <n v="0"/>
    <n v="10"/>
    <n v="6"/>
    <x v="0"/>
    <n v="20975.221884801966"/>
    <n v="0.61599999999999999"/>
    <n v="1.0582010582010583E-3"/>
    <n v="1.1757789535567314E-4"/>
    <n v="2.3515579071134627E-4"/>
    <n v="9"/>
    <n v="1"/>
    <n v="2"/>
    <s v="OUTROS "/>
  </r>
  <r>
    <s v="4205001"/>
    <s v="DIONÍSIO CERQUEIRA "/>
    <n v="15339"/>
    <x v="1"/>
    <s v="AMEOSC"/>
    <s v="P"/>
    <s v="RM do Extremo Oeste"/>
    <s v="Oeste Catarinense"/>
    <s v="São Miguel do Oeste"/>
    <n v="42009763.719999999"/>
    <n v="646"/>
    <n v="53"/>
    <x v="1"/>
    <n v="4.2269187986651836E-2"/>
    <n v="1.5479876160990713E-3"/>
    <n v="15339"/>
    <n v="2738.7550505248059"/>
    <n v="42009763.719999999"/>
    <n v="646"/>
    <n v="0"/>
    <x v="2"/>
    <n v="0"/>
    <n v="0"/>
    <n v="0.2"/>
    <x v="3"/>
    <x v="3"/>
    <n v="0.2"/>
    <x v="3"/>
    <n v="0"/>
    <n v="0"/>
    <n v="0"/>
    <n v="0"/>
    <n v="2"/>
    <s v="REMESSA DE INFORMAÇÕES VIA SISTEMA e-SFINGE;PARECER EM PROCESSOS DE PRESTAÇÃO DE CONTAS;PARECER SOBRE ATOS DE PESSOAL;RELATÓRIOS DE GESTÃO FISCAL E/OU RESUMIDO DE EXECUÇÃO ORÇAMENTÁRIA"/>
    <x v="1"/>
    <x v="0"/>
    <x v="0"/>
    <x v="0"/>
    <x v="0"/>
    <x v="0"/>
    <n v="1"/>
    <x v="0"/>
    <n v="0"/>
    <n v="0"/>
    <n v="1"/>
    <x v="1"/>
    <x v="12"/>
    <x v="4"/>
    <x v="3"/>
    <x v="0"/>
    <x v="1"/>
    <x v="0"/>
    <x v="0"/>
    <x v="0"/>
    <x v="1"/>
    <n v="5.8"/>
    <n v="7.8"/>
    <n v="21"/>
    <n v="7"/>
    <n v="1"/>
    <n v="0"/>
    <n v="13"/>
    <n v="4"/>
    <x v="0"/>
    <n v="22316.577768960069"/>
    <n v="0.64400000000000002"/>
    <n v="3.9115978877371409E-3"/>
    <n v="3.2596649064476171E-4"/>
    <n v="2.607731925158094E-4"/>
    <n v="60"/>
    <n v="5"/>
    <n v="4"/>
    <s v="CONTROLADOR INTERNO"/>
  </r>
  <r>
    <s v="4205100"/>
    <s v="DONA EMMA "/>
    <n v="3997"/>
    <x v="0"/>
    <s v="AMAVI"/>
    <s v="M"/>
    <s v="RM do Alto Vale do Itajaí"/>
    <s v="Vale do Itajaí"/>
    <s v="Rio do Sul"/>
    <n v="11807164.24"/>
    <n v="140"/>
    <n v="0"/>
    <x v="0"/>
    <n v="3.5398230088495575E-2"/>
    <n v="7.1428571428571426E-3"/>
    <n v="3997"/>
    <n v="2954.0065649236926"/>
    <n v="11807164.24"/>
    <n v="140"/>
    <n v="0"/>
    <x v="2"/>
    <n v="10"/>
    <n v="10"/>
    <n v="0.2"/>
    <x v="3"/>
    <x v="2"/>
    <n v="0.8"/>
    <x v="3"/>
    <n v="0"/>
    <n v="0"/>
    <n v="0"/>
    <n v="0"/>
    <n v="0"/>
    <s v="NOTIFICAÇÕES DE FALHAS OU IRREGULARIDADES, PARA CORREÇÃO E/OU PROVIDÊNCIAS;RELATÓRIOS DE AUDITORIA;PARECER SOBRE ATOS DE PESSOAL;PARECER EM PROCESSOS DE PRESTAÇÃO DE CONTAS"/>
    <x v="1"/>
    <x v="0"/>
    <x v="0"/>
    <x v="0"/>
    <x v="0"/>
    <x v="2"/>
    <n v="1"/>
    <x v="1"/>
    <n v="0"/>
    <n v="0"/>
    <n v="1"/>
    <x v="3"/>
    <x v="6"/>
    <x v="2"/>
    <x v="0"/>
    <x v="0"/>
    <x v="0"/>
    <x v="0"/>
    <x v="0"/>
    <x v="0"/>
    <x v="0"/>
    <n v="6.4"/>
    <n v="5"/>
    <n v="9"/>
    <n v="4"/>
    <n v="1"/>
    <n v="0"/>
    <n v="4"/>
    <n v="3"/>
    <x v="0"/>
    <n v="18212.227193369428"/>
    <n v="0.68700000000000006"/>
    <n v="2.501876407305479E-4"/>
    <n v="2.501876407305479E-4"/>
    <n v="0"/>
    <n v="1"/>
    <n v="1"/>
    <n v="0"/>
    <s v="CONTROLADOR INTERNO"/>
  </r>
  <r>
    <s v="4205159"/>
    <s v="DOUTOR PEDRINHO "/>
    <n v="3937"/>
    <x v="0"/>
    <s v="AMMVI"/>
    <s v="G"/>
    <s v="RM Vale do Itajaí"/>
    <s v="Vale do Itajaí"/>
    <s v="Blumenau"/>
    <n v="12227110.18"/>
    <n v="146"/>
    <n v="0"/>
    <x v="0"/>
    <n v="3.759979397373165E-2"/>
    <n v="6.8493150684931503E-3"/>
    <n v="3937"/>
    <n v="3105.6921971043939"/>
    <n v="12227110.18"/>
    <n v="146"/>
    <n v="0"/>
    <x v="0"/>
    <n v="0"/>
    <n v="0"/>
    <n v="0.1"/>
    <x v="2"/>
    <x v="3"/>
    <n v="0.2"/>
    <x v="3"/>
    <n v="0"/>
    <n v="0"/>
    <n v="0"/>
    <n v="0"/>
    <n v="1"/>
    <s v="RELATÓRIOS DE GESTÃO FISCAL E/OU RESUMIDO DE EXECUÇÃO ORÇAMENTÁRIA;REMESSA DE INFORMAÇÕES VIA SISTEMA e-SFINGE;PARECER EM PROCESSOS DE PRESTAÇÃO DE CONTAS;ATENDIMENTO A ÓRGÃOS DE CONTROLE (CÂMARA, TCE, MPSC, TCU, CGU, MPF ETC.)"/>
    <x v="0"/>
    <x v="0"/>
    <x v="0"/>
    <x v="0"/>
    <x v="4"/>
    <x v="2"/>
    <n v="1"/>
    <x v="0"/>
    <n v="0"/>
    <n v="1"/>
    <n v="2"/>
    <x v="3"/>
    <x v="2"/>
    <x v="2"/>
    <x v="0"/>
    <x v="1"/>
    <x v="1"/>
    <x v="0"/>
    <x v="0"/>
    <x v="0"/>
    <x v="1"/>
    <n v="6.8"/>
    <n v="9.1"/>
    <n v="0"/>
    <n v="0"/>
    <n v="0"/>
    <n v="0"/>
    <n v="0"/>
    <n v="4"/>
    <x v="0"/>
    <n v="15310.664849787592"/>
    <n v="0.68300000000000005"/>
    <n v="0"/>
    <n v="0"/>
    <n v="0"/>
    <n v="0"/>
    <n v="0"/>
    <n v="0"/>
    <s v="CONTROLADOR INTERNO"/>
  </r>
  <r>
    <s v="4205175"/>
    <s v="ENTRE RIOS "/>
    <n v="3151"/>
    <x v="0"/>
    <s v="AMAI"/>
    <s v="P"/>
    <s v="RM do Extremo Oeste"/>
    <s v="Oeste Catarinense"/>
    <s v="Xanxerê"/>
    <n v="11394490.73"/>
    <n v="223"/>
    <n v="0"/>
    <x v="0"/>
    <n v="7.1132376395534297E-2"/>
    <n v="4.4843049327354259E-3"/>
    <n v="3151"/>
    <n v="3616.1506601079022"/>
    <n v="11394490.73"/>
    <n v="223"/>
    <n v="0"/>
    <x v="0"/>
    <n v="8"/>
    <n v="0"/>
    <n v="0.1"/>
    <x v="2"/>
    <x v="3"/>
    <n v="0.2"/>
    <x v="3"/>
    <n v="3"/>
    <n v="0"/>
    <n v="0"/>
    <n v="0"/>
    <n v="4"/>
    <s v="RECOMENDAÇÕES EMITIDAS PARA MELHORIAS E/OU FORTALECIMENTO DA GESTÃO;NOTIFICAÇÕES DE FALHAS OU IRREGULARIDADES, PARA CORREÇÃO E/OU PROVIDÊNCIAS;PARECER SOBRE ATOS DE PESSOAL;REMESSA DE INFORMAÇÕES VIA SISTEMA e-SFINGE"/>
    <x v="1"/>
    <x v="0"/>
    <x v="2"/>
    <x v="0"/>
    <x v="1"/>
    <x v="0"/>
    <n v="1"/>
    <x v="1"/>
    <n v="0"/>
    <n v="0"/>
    <n v="1"/>
    <x v="0"/>
    <x v="2"/>
    <x v="2"/>
    <x v="1"/>
    <x v="1"/>
    <x v="1"/>
    <x v="0"/>
    <x v="0"/>
    <x v="0"/>
    <x v="0"/>
    <n v="8.4"/>
    <n v="9.3000000000000007"/>
    <n v="11"/>
    <n v="2"/>
    <n v="1"/>
    <n v="0"/>
    <n v="8"/>
    <n v="7"/>
    <x v="0"/>
    <n v="28528.515130524876"/>
    <n v="0.46600000000000003"/>
    <n v="8.5687083465566492E-3"/>
    <n v="3.1735956839098697E-4"/>
    <n v="3.1735956839098697E-4"/>
    <n v="27"/>
    <n v="1"/>
    <n v="1"/>
    <s v="CONTROLADOR INTERNO"/>
  </r>
  <r>
    <s v="4205191"/>
    <s v="ERMO "/>
    <n v="2078"/>
    <x v="0"/>
    <s v="AMESC"/>
    <s v="M"/>
    <s v="RM Carbonífera"/>
    <s v="Sul Catarinense"/>
    <s v="Araranguá"/>
    <n v="11350405.01"/>
    <n v="156"/>
    <n v="0"/>
    <x v="0"/>
    <n v="7.5036075036075039E-2"/>
    <n v="6.41025641025641E-3"/>
    <n v="2078"/>
    <n v="5462.1775794032719"/>
    <n v="11350405.01"/>
    <n v="156"/>
    <n v="0"/>
    <x v="1"/>
    <n v="1"/>
    <n v="1"/>
    <n v="0.2"/>
    <x v="3"/>
    <x v="3"/>
    <n v="0.2"/>
    <x v="3"/>
    <n v="0"/>
    <n v="0"/>
    <n v="0"/>
    <n v="0"/>
    <n v="1"/>
    <s v="RECOMENDAÇÕES EMITIDAS PARA MELHORIAS E/OU FORTALECIMENTO DA GESTÃO;RELATÓRIOS DE GESTÃO FISCAL E/OU RESUMIDO DE EXECUÇÃO ORÇAMENTÁRIA;REMESSA DE INFORMAÇÕES VIA SISTEMA e-SFINGE;NOTIFICAÇÕES DE FALHAS OU IRREGULARIDADES, PARA CORREÇÃO E/OU PROVIDÊNCIAS"/>
    <x v="0"/>
    <x v="0"/>
    <x v="0"/>
    <x v="0"/>
    <x v="1"/>
    <x v="1"/>
    <n v="1"/>
    <x v="1"/>
    <n v="0"/>
    <n v="0"/>
    <n v="2"/>
    <x v="0"/>
    <x v="3"/>
    <x v="2"/>
    <x v="0"/>
    <x v="1"/>
    <x v="0"/>
    <x v="0"/>
    <x v="0"/>
    <x v="0"/>
    <x v="0"/>
    <n v="7.6"/>
    <n v="8.6"/>
    <n v="5"/>
    <n v="2"/>
    <n v="0"/>
    <n v="0"/>
    <n v="3"/>
    <n v="3"/>
    <x v="0"/>
    <n v="25824.042115200627"/>
    <n v="0.64200000000000002"/>
    <n v="2.406159769008662E-3"/>
    <n v="4.8123195380173246E-4"/>
    <n v="0"/>
    <n v="5"/>
    <n v="1"/>
    <n v="0"/>
    <s v="OUTROS "/>
  </r>
  <r>
    <s v="4205209"/>
    <s v="ERVAL VELHO "/>
    <n v="4464"/>
    <x v="0"/>
    <s v="AMMOC"/>
    <s v="P"/>
    <s v="RM do Contestado"/>
    <s v="Oeste Catarinense"/>
    <s v="Joaçaba"/>
    <n v="14313709.809999999"/>
    <n v="196"/>
    <n v="0"/>
    <x v="0"/>
    <n v="4.3985637342908439E-2"/>
    <n v="5.1020408163265302E-3"/>
    <n v="4464"/>
    <n v="3206.4762119175625"/>
    <n v="14313709.809999999"/>
    <n v="196"/>
    <n v="0"/>
    <x v="1"/>
    <n v="0"/>
    <n v="0"/>
    <n v="0.5"/>
    <x v="1"/>
    <x v="4"/>
    <n v="0.6"/>
    <x v="0"/>
    <n v="0"/>
    <n v="1"/>
    <n v="0"/>
    <n v="0"/>
    <n v="1"/>
    <s v="RELATÓRIOS DE GESTÃO FISCAL E/OU RESUMIDO DE EXECUÇÃO ORÇAMENTÁRIA;REMESSA DE INFORMAÇÕES VIA SISTEMA e-SFINGE;PARECER SOBRE ATOS DE PESSOAL;RECOMENDAÇÕES EMITIDAS PARA MELHORIAS E/OU FORTALECIMENTO DA GESTÃO"/>
    <x v="0"/>
    <x v="0"/>
    <x v="0"/>
    <x v="0"/>
    <x v="2"/>
    <x v="1"/>
    <n v="1"/>
    <x v="1"/>
    <n v="0"/>
    <n v="0"/>
    <n v="1"/>
    <x v="0"/>
    <x v="3"/>
    <x v="2"/>
    <x v="0"/>
    <x v="1"/>
    <x v="1"/>
    <x v="0"/>
    <x v="0"/>
    <x v="0"/>
    <x v="0"/>
    <n v="8.5"/>
    <n v="9"/>
    <n v="23"/>
    <n v="7"/>
    <n v="1"/>
    <n v="0"/>
    <n v="15"/>
    <n v="2"/>
    <x v="0"/>
    <n v="24210.038238599405"/>
    <n v="0.69599999999999995"/>
    <n v="3.1362007168458782E-3"/>
    <n v="6.7204301075268823E-4"/>
    <n v="0"/>
    <n v="14"/>
    <n v="3"/>
    <n v="0"/>
    <s v="CONTROLADOR INTERNO"/>
  </r>
  <r>
    <s v="4205308"/>
    <s v="FAXINAL DOS GUEDES "/>
    <n v="10771"/>
    <x v="1"/>
    <s v="AMAI"/>
    <s v="P"/>
    <s v="RM Chapecó"/>
    <s v="Oeste Catarinense"/>
    <s v="Xanxerê"/>
    <n v="34592431.890000001"/>
    <n v="442"/>
    <n v="0"/>
    <x v="0"/>
    <n v="4.0986646884272997E-2"/>
    <n v="2.2624434389140274E-3"/>
    <n v="10771"/>
    <n v="3211.6267653885434"/>
    <n v="34592431.890000001"/>
    <n v="442"/>
    <n v="0"/>
    <x v="1"/>
    <n v="0"/>
    <n v="0"/>
    <n v="0.2"/>
    <x v="3"/>
    <x v="3"/>
    <n v="0.2"/>
    <x v="2"/>
    <n v="0"/>
    <n v="0"/>
    <n v="0"/>
    <n v="0"/>
    <n v="3"/>
    <s v="ATENDIMENTO A ÓRGÃOS DE CONTROLE (CÂMARA, TCE, MPSC, TCU, CGU, MPF ETC.);RELATÓRIOS DE GESTÃO FISCAL E/OU RESUMIDO DE EXECUÇÃO ORÇAMENTÁRIA;PARECER SOBRE ATOS DE PESSOAL;REMESSA DE INFORMAÇÕES VIA SISTEMA e-SFINGE"/>
    <x v="1"/>
    <x v="3"/>
    <x v="0"/>
    <x v="0"/>
    <x v="2"/>
    <x v="1"/>
    <n v="1"/>
    <x v="1"/>
    <n v="0"/>
    <n v="0"/>
    <n v="1"/>
    <x v="2"/>
    <x v="2"/>
    <x v="2"/>
    <x v="0"/>
    <x v="0"/>
    <x v="0"/>
    <x v="0"/>
    <x v="0"/>
    <x v="1"/>
    <x v="1"/>
    <n v="7.7"/>
    <n v="7.7"/>
    <n v="16"/>
    <n v="10"/>
    <n v="3"/>
    <n v="0"/>
    <n v="3"/>
    <n v="3"/>
    <x v="0"/>
    <n v="41772.237699975696"/>
    <n v="0.67800000000000005"/>
    <n v="2.8780985980874571E-3"/>
    <n v="9.284189026088571E-5"/>
    <n v="1.8568378052177142E-4"/>
    <n v="31"/>
    <n v="1"/>
    <n v="2"/>
    <s v="ASSESSOR DE CONTROLE INTERNO"/>
  </r>
  <r>
    <s v="4205357"/>
    <s v="FLOR DO SERTÃO "/>
    <n v="1600"/>
    <x v="0"/>
    <s v="AMERIOS"/>
    <s v="P"/>
    <s v="RM do Extremo Oeste"/>
    <s v="Oeste Catarinense"/>
    <s v="Chapecó"/>
    <n v="11443986.42"/>
    <n v="113"/>
    <n v="0"/>
    <x v="0"/>
    <n v="7.0492825951341237E-2"/>
    <n v="8.8495575221238937E-3"/>
    <n v="1600"/>
    <n v="7152.4915124999998"/>
    <n v="11443986.42"/>
    <n v="113"/>
    <n v="0"/>
    <x v="0"/>
    <n v="2"/>
    <n v="6"/>
    <n v="0.1"/>
    <x v="2"/>
    <x v="0"/>
    <n v="0.4"/>
    <x v="0"/>
    <n v="0"/>
    <n v="0"/>
    <n v="0"/>
    <n v="0"/>
    <n v="0"/>
    <s v="PARECER EM PROCESSOS DE PRESTAÇÃO DE CONTAS;PARECER SOBRE ATOS DE PESSOAL;REMESSA DE INFORMAÇÕES VIA SISTEMA e-SFINGE;ATENDIMENTO A ÓRGÃOS DE CONTROLE (CÂMARA, TCE, MPSC, TCU, CGU, MPF ETC.)"/>
    <x v="1"/>
    <x v="0"/>
    <x v="0"/>
    <x v="0"/>
    <x v="0"/>
    <x v="2"/>
    <n v="1"/>
    <x v="0"/>
    <n v="0"/>
    <n v="1"/>
    <n v="1"/>
    <x v="1"/>
    <x v="3"/>
    <x v="3"/>
    <x v="2"/>
    <x v="1"/>
    <x v="1"/>
    <x v="0"/>
    <x v="0"/>
    <x v="1"/>
    <x v="0"/>
    <n v="7.6"/>
    <n v="8.9"/>
    <n v="3"/>
    <n v="0"/>
    <n v="0"/>
    <n v="0"/>
    <n v="3"/>
    <n v="7"/>
    <x v="0"/>
    <n v="15882.673293265938"/>
    <n v="0.67900000000000005"/>
    <n v="6.875E-3"/>
    <n v="6.2500000000000001E-4"/>
    <n v="0"/>
    <n v="11"/>
    <n v="1"/>
    <n v="0"/>
    <s v="CONTROLADOR INTERNO"/>
  </r>
  <r>
    <s v="4205407"/>
    <s v="FLORIANÓPOLIS "/>
    <n v="469690"/>
    <x v="5"/>
    <s v="GRANFPOLIS"/>
    <s v="G"/>
    <s v="RM Florianópolis"/>
    <s v="Grande Florianópolis"/>
    <s v="Florianópolis"/>
    <n v="1341416938.6299999"/>
    <n v="10132"/>
    <n v="143"/>
    <x v="1"/>
    <n v="2.1953354538442205E-2"/>
    <n v="8.8827477299644689E-4"/>
    <n v="52187.777777777781"/>
    <n v="2855.9623126530264"/>
    <n v="149046326.51444444"/>
    <n v="1125.7777777777778"/>
    <n v="0"/>
    <x v="2"/>
    <n v="8"/>
    <n v="5"/>
    <n v="0.2"/>
    <x v="3"/>
    <x v="4"/>
    <n v="0.6"/>
    <x v="2"/>
    <n v="5"/>
    <n v="2"/>
    <n v="0"/>
    <n v="0"/>
    <n v="1"/>
    <s v="RECOMENDAÇÕES EMITIDAS PARA MELHORIAS E/OU FORTALECIMENTO DA GESTÃO;NOTIFICAÇÕES DE FALHAS OU IRREGULARIDADES, PARA CORREÇÃO E/OU PROVIDÊNCIAS;REMESSA DE INFORMAÇÕES VIA SISTEMA e-SFINGE;PARECER EM PROCESSOS DE PRESTAÇÃO DE CONTAS"/>
    <x v="0"/>
    <x v="2"/>
    <x v="0"/>
    <x v="0"/>
    <x v="0"/>
    <x v="0"/>
    <n v="9"/>
    <x v="1"/>
    <n v="0"/>
    <n v="5"/>
    <n v="2"/>
    <x v="1"/>
    <x v="2"/>
    <x v="6"/>
    <x v="1"/>
    <x v="1"/>
    <x v="1"/>
    <x v="0"/>
    <x v="0"/>
    <x v="1"/>
    <x v="0"/>
    <n v="7.7"/>
    <n v="10"/>
    <n v="801"/>
    <n v="401"/>
    <n v="39"/>
    <n v="2"/>
    <n v="359"/>
    <n v="11"/>
    <x v="0"/>
    <n v="32385.04078013156"/>
    <n v="0.76500000000000001"/>
    <n v="7.3239796461495885E-4"/>
    <n v="1.8097042730311482E-4"/>
    <n v="1.1922757563499329E-4"/>
    <n v="344"/>
    <n v="85"/>
    <n v="56"/>
    <s v="SECRETÁRIO DE CONTROLE INTERNO"/>
  </r>
  <r>
    <s v="4205431"/>
    <s v="FORMOSA DO SUL "/>
    <n v="2576"/>
    <x v="0"/>
    <s v="AMOSC"/>
    <s v="M"/>
    <s v="RM do Extremo Oeste"/>
    <s v="Oeste Catarinense"/>
    <s v="Chapecó"/>
    <n v="11603633.92"/>
    <n v="100"/>
    <n v="0"/>
    <x v="0"/>
    <n v="3.8624951718810349E-2"/>
    <n v="0.01"/>
    <n v="2576"/>
    <n v="4504.5162732919252"/>
    <n v="11603633.92"/>
    <n v="100"/>
    <n v="0"/>
    <x v="0"/>
    <n v="1"/>
    <n v="0"/>
    <n v="0.1"/>
    <x v="2"/>
    <x v="0"/>
    <n v="0.4"/>
    <x v="3"/>
    <n v="0"/>
    <n v="0"/>
    <n v="0"/>
    <n v="0"/>
    <n v="5"/>
    <s v="PARECER EM PROCESSOS DE PRESTAÇÃO DE CONTAS;RELATÓRIOS DE GESTÃO FISCAL E/OU RESUMIDO DE EXECUÇÃO ORÇAMENTÁRIA;ATENDIMENTO A ÓRGÃOS DE CONTROLE (CÂMARA, TCE, MPSC, TCU, CGU, MPF ETC.);REMESSA DE INFORMAÇÕES VIA SISTEMA e-SFINGE"/>
    <x v="1"/>
    <x v="1"/>
    <x v="0"/>
    <x v="1"/>
    <x v="1"/>
    <x v="0"/>
    <n v="1"/>
    <x v="0"/>
    <n v="0"/>
    <n v="0"/>
    <n v="3"/>
    <x v="1"/>
    <x v="2"/>
    <x v="4"/>
    <x v="2"/>
    <x v="1"/>
    <x v="1"/>
    <x v="0"/>
    <x v="0"/>
    <x v="0"/>
    <x v="0"/>
    <n v="7.3"/>
    <n v="9.4"/>
    <n v="3"/>
    <n v="0"/>
    <n v="0"/>
    <n v="0"/>
    <n v="3"/>
    <n v="1"/>
    <x v="0"/>
    <n v="17121.023739895896"/>
    <n v="0.71899999999999997"/>
    <n v="3.105590062111801E-3"/>
    <n v="0"/>
    <n v="0"/>
    <n v="8"/>
    <n v="0"/>
    <n v="0"/>
    <s v="CONTROLADOR INTERNO"/>
  </r>
  <r>
    <s v="4205456"/>
    <s v="FORQUILHINHA "/>
    <n v="25129"/>
    <x v="3"/>
    <s v="AMREC"/>
    <s v="G"/>
    <s v="RM Carbonífera"/>
    <s v="Sul Catarinense"/>
    <s v="Criciúma"/>
    <n v="61660280.750000007"/>
    <n v="944"/>
    <n v="4"/>
    <x v="1"/>
    <n v="3.822790961367134E-2"/>
    <n v="1.0593220338983051E-3"/>
    <n v="25129"/>
    <n v="2453.7498806160215"/>
    <n v="61660280.750000007"/>
    <n v="944"/>
    <n v="0"/>
    <x v="2"/>
    <n v="2"/>
    <n v="2"/>
    <n v="0.2"/>
    <x v="3"/>
    <x v="0"/>
    <n v="0.4"/>
    <x v="0"/>
    <n v="0"/>
    <n v="0"/>
    <n v="0"/>
    <n v="0"/>
    <n v="1"/>
    <s v="REMESSA DE INFORMAÇÕES VIA SISTEMA e-SFINGE;PARECER SOBRE ATOS DE PESSOAL;NOTIFICAÇÕES DE FALHAS OU IRREGULARIDADES, PARA CORREÇÃO E/OU PROVIDÊNCIAS;RELATÓRIOS DE GESTÃO FISCAL E/OU RESUMIDO DE EXECUÇÃO ORÇAMENTÁRIA"/>
    <x v="1"/>
    <x v="0"/>
    <x v="0"/>
    <x v="1"/>
    <x v="1"/>
    <x v="2"/>
    <n v="1"/>
    <x v="1"/>
    <n v="0"/>
    <n v="0"/>
    <n v="1"/>
    <x v="1"/>
    <x v="2"/>
    <x v="4"/>
    <x v="2"/>
    <x v="0"/>
    <x v="1"/>
    <x v="0"/>
    <x v="0"/>
    <x v="0"/>
    <x v="1"/>
    <n v="6.1"/>
    <n v="10"/>
    <n v="66"/>
    <n v="9"/>
    <n v="34"/>
    <n v="0"/>
    <n v="23"/>
    <n v="3"/>
    <x v="0"/>
    <n v="21653.62556870397"/>
    <n v="0.74"/>
    <n v="1.1142504675872497E-3"/>
    <n v="2.3876795734012495E-4"/>
    <n v="0"/>
    <n v="28"/>
    <n v="6"/>
    <n v="0"/>
    <s v="OUTROS "/>
  </r>
  <r>
    <s v="4205506"/>
    <s v="FRAIBURGO "/>
    <n v="35942"/>
    <x v="3"/>
    <s v="AMARP"/>
    <s v="G"/>
    <s v="RM do Contestado"/>
    <s v="Oeste Catarinense"/>
    <s v="Joaçaba"/>
    <n v="81239856.780000001"/>
    <n v="1416"/>
    <n v="51"/>
    <x v="1"/>
    <n v="3.9574075626729273E-2"/>
    <n v="7.0621468926553672E-4"/>
    <n v="35942"/>
    <n v="2260.3042896889433"/>
    <n v="81239856.780000001"/>
    <n v="1416"/>
    <n v="0"/>
    <x v="0"/>
    <n v="2"/>
    <n v="1"/>
    <n v="0.1"/>
    <x v="2"/>
    <x v="2"/>
    <n v="0.8"/>
    <x v="0"/>
    <n v="1"/>
    <n v="1"/>
    <n v="0"/>
    <n v="0"/>
    <n v="2"/>
    <s v="RECOMENDAÇÕES EMITIDAS PARA MELHORIAS E/OU FORTALECIMENTO DA GESTÃO;REMESSA DE INFORMAÇÕES VIA SISTEMA e-SFINGE;RELATÓRIOS DE GESTÃO FISCAL E/OU RESUMIDO DE EXECUÇÃO ORÇAMENTÁRIA;ATENDIMENTO A ÓRGÃOS DE CONTROLE (CÂMARA, TCE, MPSC, TCU, CGU, MPF ETC.)"/>
    <x v="0"/>
    <x v="0"/>
    <x v="0"/>
    <x v="0"/>
    <x v="0"/>
    <x v="1"/>
    <n v="1"/>
    <x v="1"/>
    <n v="0"/>
    <n v="0"/>
    <n v="1"/>
    <x v="1"/>
    <x v="2"/>
    <x v="4"/>
    <x v="1"/>
    <x v="1"/>
    <x v="0"/>
    <x v="0"/>
    <x v="0"/>
    <x v="0"/>
    <x v="0"/>
    <n v="6.9"/>
    <n v="6.8"/>
    <n v="128"/>
    <n v="45"/>
    <n v="7"/>
    <n v="0"/>
    <n v="76"/>
    <n v="2"/>
    <x v="0"/>
    <n v="23171.216862964404"/>
    <n v="0.69"/>
    <n v="1.3633075510544766E-3"/>
    <n v="8.3467809248233263E-5"/>
    <n v="1.1129041233097768E-4"/>
    <n v="49"/>
    <n v="3"/>
    <n v="4"/>
    <s v="CONTROLADOR INTERNO"/>
  </r>
  <r>
    <s v="4205555"/>
    <s v="FREI ROGÉRIO "/>
    <n v="2249"/>
    <x v="0"/>
    <s v="AMURC"/>
    <s v="P"/>
    <s v="RM Lages"/>
    <s v="Serrana"/>
    <s v="Curitibanos"/>
    <n v="11218559.83"/>
    <n v="207"/>
    <n v="0"/>
    <x v="0"/>
    <n v="8.9960886571056067E-2"/>
    <n v="4.830917874396135E-3"/>
    <n v="2249"/>
    <n v="4988.24358826145"/>
    <n v="11218559.83"/>
    <n v="207"/>
    <n v="0"/>
    <x v="0"/>
    <n v="0"/>
    <n v="0"/>
    <n v="0.1"/>
    <x v="2"/>
    <x v="1"/>
    <n v="0.8"/>
    <x v="1"/>
    <n v="0"/>
    <n v="0"/>
    <n v="0"/>
    <n v="0"/>
    <n v="0"/>
    <s v="ATENDIMENTO A ÓRGÃOS DE CONTROLE (CÂMARA, TCE, MPSC, TCU, CGU, MPF ETC.);REMESSA DE INFORMAÇÕES VIA SISTEMA e-SFINGE;NOTIFICAÇÕES DE FALHAS OU IRREGULARIDADES, PARA CORREÇÃO E/OU PROVIDÊNCIAS;PARECER SOBRE ATOS DE PESSOAL"/>
    <x v="0"/>
    <x v="0"/>
    <x v="0"/>
    <x v="0"/>
    <x v="0"/>
    <x v="0"/>
    <n v="1"/>
    <x v="0"/>
    <n v="1"/>
    <n v="0"/>
    <n v="1"/>
    <x v="0"/>
    <x v="3"/>
    <x v="2"/>
    <x v="0"/>
    <x v="1"/>
    <x v="1"/>
    <x v="0"/>
    <x v="0"/>
    <x v="0"/>
    <x v="0"/>
    <n v="7.8"/>
    <n v="7.8"/>
    <n v="8"/>
    <n v="2"/>
    <n v="0"/>
    <n v="0"/>
    <n v="6"/>
    <n v="0"/>
    <x v="0"/>
    <n v="22990.206541524134"/>
    <n v="0.53200000000000003"/>
    <n v="4.8910626945309022E-3"/>
    <n v="0"/>
    <n v="4.4464206313917296E-4"/>
    <n v="11"/>
    <n v="0"/>
    <n v="1"/>
    <s v="CONTROLADOR INTERNO"/>
  </r>
  <r>
    <s v="4205605"/>
    <s v="GALVÃO "/>
    <n v="3217"/>
    <x v="0"/>
    <s v="AMNOROESTE"/>
    <s v="P"/>
    <s v="RM do Extremo Oeste"/>
    <s v="Oeste Catarinense"/>
    <s v="Xanxerê"/>
    <n v="13130591.029999999"/>
    <n v="192"/>
    <n v="0"/>
    <x v="0"/>
    <n v="5.8234758871701549E-2"/>
    <n v="5.208333333333333E-3"/>
    <n v="3217"/>
    <n v="4081.6260584395395"/>
    <n v="13130591.029999999"/>
    <n v="192"/>
    <n v="0"/>
    <x v="2"/>
    <n v="3"/>
    <n v="2"/>
    <n v="0.3"/>
    <x v="0"/>
    <x v="0"/>
    <n v="0.4"/>
    <x v="1"/>
    <n v="0"/>
    <n v="0"/>
    <n v="0"/>
    <n v="0"/>
    <n v="1"/>
    <s v="NOTIFICAÇÕES DE FALHAS OU IRREGULARIDADES, PARA CORREÇÃO E/OU PROVIDÊNCIAS;RELATÓRIOS DE AUDITORIA;RELATÓRIOS DE GESTÃO FISCAL E/OU RESUMIDO DE EXECUÇÃO ORÇAMENTÁRIA;PARECER EM PROCESSOS DE PRESTAÇÃO DE CONTAS;RECOMENDAÇÕES EMITIDAS PARA MELHORIAS E/OU FORTALECIMENTO DA GESTÃO"/>
    <x v="0"/>
    <x v="0"/>
    <x v="0"/>
    <x v="0"/>
    <x v="0"/>
    <x v="0"/>
    <n v="1"/>
    <x v="1"/>
    <n v="1"/>
    <n v="1"/>
    <n v="1"/>
    <x v="0"/>
    <x v="2"/>
    <x v="2"/>
    <x v="3"/>
    <x v="1"/>
    <x v="1"/>
    <x v="0"/>
    <x v="0"/>
    <x v="0"/>
    <x v="0"/>
    <n v="8.4"/>
    <n v="8.6"/>
    <n v="7"/>
    <n v="1"/>
    <n v="1"/>
    <n v="0"/>
    <n v="5"/>
    <n v="2"/>
    <x v="0"/>
    <n v="31896.267362191884"/>
    <n v="0.60699999999999998"/>
    <n v="4.3518806341311779E-3"/>
    <n v="0"/>
    <n v="3.1084861672365556E-4"/>
    <n v="14"/>
    <n v="0"/>
    <n v="1"/>
    <s v="OUTROS "/>
  </r>
  <r>
    <s v="4205704"/>
    <s v="GAROPABA "/>
    <n v="21061"/>
    <x v="3"/>
    <s v="GRANFPOLIS"/>
    <s v="G"/>
    <s v="RM Florianópolis"/>
    <s v="Sul Catarinense"/>
    <s v="Tubarão"/>
    <n v="48265890.82"/>
    <n v="810"/>
    <n v="0"/>
    <x v="0"/>
    <n v="3.9425651009978094E-2"/>
    <n v="1.2345679012345679E-3"/>
    <n v="21061"/>
    <n v="2291.7188557048576"/>
    <n v="48265890.82"/>
    <n v="810"/>
    <n v="0"/>
    <x v="0"/>
    <n v="1"/>
    <n v="0"/>
    <n v="0.1"/>
    <x v="2"/>
    <x v="1"/>
    <n v="0.8"/>
    <x v="3"/>
    <n v="0"/>
    <n v="0"/>
    <n v="0"/>
    <n v="0"/>
    <n v="1"/>
    <s v="PARECER EM PROCESSOS DE PRESTAÇÃO DE CONTAS;RELATÓRIOS DE GESTÃO FISCAL E/OU RESUMIDO DE EXECUÇÃO ORÇAMENTÁRIA;REMESSA DE INFORMAÇÕES VIA SISTEMA e-SFINGE;PARECER SOBRE ATOS DE PESSOAL"/>
    <x v="1"/>
    <x v="0"/>
    <x v="0"/>
    <x v="0"/>
    <x v="0"/>
    <x v="2"/>
    <n v="1"/>
    <x v="1"/>
    <n v="0"/>
    <n v="0"/>
    <n v="5"/>
    <x v="1"/>
    <x v="4"/>
    <x v="3"/>
    <x v="0"/>
    <x v="1"/>
    <x v="1"/>
    <x v="0"/>
    <x v="0"/>
    <x v="0"/>
    <x v="0"/>
    <n v="6.7"/>
    <n v="8.3000000000000007"/>
    <n v="39"/>
    <n v="2"/>
    <n v="0"/>
    <n v="0"/>
    <n v="37"/>
    <n v="2"/>
    <x v="0"/>
    <n v="17710.047881410872"/>
    <n v="0.68799999999999994"/>
    <n v="2.6114619438773086E-3"/>
    <n v="4.7481126252314702E-5"/>
    <n v="4.7481126252314702E-5"/>
    <n v="55"/>
    <n v="1"/>
    <n v="1"/>
    <s v="OUTROS "/>
  </r>
  <r>
    <s v="4205803"/>
    <s v="GARUVA "/>
    <n v="16786"/>
    <x v="1"/>
    <s v="AMUNESC"/>
    <s v="M"/>
    <s v="RM Norte/Nordeste Catarinense"/>
    <s v="Norte Catarinense"/>
    <s v="Joinville"/>
    <n v="46978661.07"/>
    <n v="608"/>
    <n v="0"/>
    <x v="0"/>
    <n v="3.6994219653179193E-2"/>
    <n v="1.6447368421052631E-3"/>
    <n v="16786"/>
    <n v="2798.6811074705111"/>
    <n v="46978661.07"/>
    <n v="608"/>
    <n v="0"/>
    <x v="1"/>
    <n v="0"/>
    <n v="0"/>
    <n v="0.1"/>
    <x v="2"/>
    <x v="1"/>
    <n v="0.8"/>
    <x v="2"/>
    <n v="3"/>
    <n v="0"/>
    <n v="0"/>
    <n v="0"/>
    <n v="1"/>
    <s v="REMESSA DE INFORMAÇÕES VIA SISTEMA e-SFINGE;PARECER SOBRE ATOS DE PESSOAL;RELATÓRIOS DE GESTÃO FISCAL E/OU RESUMIDO DE EXECUÇÃO ORÇAMENTÁRIA;NOTIFICAÇÕES DE FALHAS OU IRREGULARIDADES, PARA CORREÇÃO E/OU PROVIDÊNCIAS"/>
    <x v="0"/>
    <x v="0"/>
    <x v="1"/>
    <x v="0"/>
    <x v="2"/>
    <x v="2"/>
    <n v="1"/>
    <x v="1"/>
    <n v="0"/>
    <n v="0"/>
    <n v="1"/>
    <x v="1"/>
    <x v="3"/>
    <x v="2"/>
    <x v="3"/>
    <x v="0"/>
    <x v="1"/>
    <x v="0"/>
    <x v="0"/>
    <x v="0"/>
    <x v="1"/>
    <n v="6.8"/>
    <n v="6"/>
    <n v="13"/>
    <n v="4"/>
    <n v="2"/>
    <n v="0"/>
    <n v="7"/>
    <n v="3"/>
    <x v="0"/>
    <n v="34239.102196559412"/>
    <n v="0.69499999999999995"/>
    <n v="2.5616585249612772E-3"/>
    <n v="1.7872036220660073E-4"/>
    <n v="1.7872036220660073E-4"/>
    <n v="43"/>
    <n v="3"/>
    <n v="3"/>
    <s v="CONTROLADOR GERAL"/>
  </r>
  <r>
    <s v="4205902"/>
    <s v="GASPAR "/>
    <n v="65024"/>
    <x v="4"/>
    <s v="AMMVI"/>
    <s v="G"/>
    <s v="RM Vale do Itajaí"/>
    <s v="Vale do Itajaí"/>
    <s v="Blumenau"/>
    <n v="139944610.09999999"/>
    <n v="1785"/>
    <n v="117"/>
    <x v="1"/>
    <n v="2.7966659355121739E-2"/>
    <n v="1.1204481792717086E-3"/>
    <n v="32512"/>
    <n v="2152.1993433193898"/>
    <n v="69972305.049999997"/>
    <n v="892.5"/>
    <n v="2"/>
    <x v="0"/>
    <n v="0"/>
    <n v="2"/>
    <n v="0.1"/>
    <x v="2"/>
    <x v="0"/>
    <n v="0.4"/>
    <x v="1"/>
    <n v="2"/>
    <n v="0"/>
    <n v="2"/>
    <n v="2"/>
    <n v="2"/>
    <s v="PARECER EM PROCESSOS DE PRESTAÇÃO DE CONTAS;REMESSA DE INFORMAÇÕES VIA SISTEMA e-SFINGE;NOTIFICAÇÕES DE FALHAS OU IRREGULARIDADES, PARA CORREÇÃO E/OU PROVIDÊNCIAS;RECOMENDAÇÕES EMITIDAS PARA MELHORIAS E/OU FORTALECIMENTO DA GESTÃO"/>
    <x v="0"/>
    <x v="1"/>
    <x v="0"/>
    <x v="0"/>
    <x v="0"/>
    <x v="2"/>
    <n v="2"/>
    <x v="1"/>
    <n v="0"/>
    <n v="0"/>
    <n v="3"/>
    <x v="2"/>
    <x v="1"/>
    <x v="2"/>
    <x v="2"/>
    <x v="0"/>
    <x v="0"/>
    <x v="0"/>
    <x v="0"/>
    <x v="0"/>
    <x v="0"/>
    <n v="6.2"/>
    <n v="8.8000000000000007"/>
    <n v="19"/>
    <n v="2"/>
    <n v="3"/>
    <n v="0"/>
    <n v="14"/>
    <n v="1"/>
    <x v="0"/>
    <n v="29365.79968587316"/>
    <n v="0.79900000000000004"/>
    <n v="1.0919045275590551E-3"/>
    <n v="3.2295767716535435E-4"/>
    <n v="1.5378937007874016E-4"/>
    <n v="71"/>
    <n v="21"/>
    <n v="10"/>
    <s v="OUTROS "/>
  </r>
  <r>
    <s v="4206009"/>
    <s v="GOVERNADOR CELSO RAMOS "/>
    <n v="13944"/>
    <x v="1"/>
    <s v="GRANFPOLIS"/>
    <s v="G"/>
    <s v="RM Florianópolis"/>
    <s v="Grande Florianópolis"/>
    <s v="Florianópolis"/>
    <n v="38035408.649999999"/>
    <n v="763"/>
    <n v="0"/>
    <x v="0"/>
    <n v="5.5285848851532496E-2"/>
    <n v="3.9318479685452159E-3"/>
    <n v="4648"/>
    <n v="2727.7258067986231"/>
    <n v="12678469.549999999"/>
    <n v="254.33333333333334"/>
    <n v="0"/>
    <x v="4"/>
    <n v="2"/>
    <n v="2"/>
    <n v="0.5"/>
    <x v="4"/>
    <x v="2"/>
    <n v="0.8"/>
    <x v="0"/>
    <n v="0"/>
    <n v="0"/>
    <n v="1"/>
    <n v="1"/>
    <n v="2"/>
    <s v="PARECER EM PROCESSOS DE PRESTAÇÃO DE CONTAS;PARECER SOBRE ATOS DE PESSOAL;[OUTROS:] RELATÓRIO BIMESTRAL CONTROLE INTERNO.;ATENDIMENTO A ÓRGÃOS DE CONTROLE (CÂMARA, TCE, MPSC, TCU, CGU, MPF ETC.)"/>
    <x v="0"/>
    <x v="2"/>
    <x v="3"/>
    <x v="0"/>
    <x v="0"/>
    <x v="1"/>
    <n v="3"/>
    <x v="1"/>
    <n v="0"/>
    <n v="1"/>
    <n v="4"/>
    <x v="0"/>
    <x v="2"/>
    <x v="2"/>
    <x v="2"/>
    <x v="0"/>
    <x v="1"/>
    <x v="0"/>
    <x v="0"/>
    <x v="0"/>
    <x v="0"/>
    <n v="5"/>
    <n v="10"/>
    <n v="34"/>
    <n v="16"/>
    <n v="6"/>
    <n v="0"/>
    <n v="12"/>
    <n v="3"/>
    <x v="0"/>
    <n v="14242.098183385548"/>
    <n v="0.62"/>
    <n v="1.3625932300631097E-3"/>
    <n v="1.4343086632243257E-4"/>
    <n v="7.1715433161216287E-5"/>
    <n v="19"/>
    <n v="2"/>
    <n v="1"/>
    <s v="ASSESSOR DE CONTROLE INTERNO"/>
  </r>
  <r>
    <s v="4206108"/>
    <s v="GRÃO PARÁ "/>
    <n v="6478"/>
    <x v="2"/>
    <s v="AMUREL"/>
    <s v="M"/>
    <s v="RM Tubarão"/>
    <s v="Sul Catarinense"/>
    <s v="Tubarão"/>
    <n v="18773925.27"/>
    <n v="305"/>
    <n v="7"/>
    <x v="1"/>
    <n v="4.7301488833746901E-2"/>
    <n v="0"/>
    <n v="6478"/>
    <n v="2898.1051667181227"/>
    <n v="18773925.27"/>
    <n v="305"/>
    <n v="0"/>
    <x v="0"/>
    <n v="1"/>
    <n v="1"/>
    <n v="0.1"/>
    <x v="2"/>
    <x v="3"/>
    <n v="0.2"/>
    <x v="3"/>
    <n v="0"/>
    <n v="0"/>
    <n v="0"/>
    <n v="0"/>
    <n v="5"/>
    <s v="RECOMENDAÇÕES EMITIDAS PARA MELHORIAS E/OU FORTALECIMENTO DA GESTÃO;[OUTROS:] Relatório Bimestral dirigido aos Gestores e ao TCE;PARECER SOBRE ATOS DE PESSOAL;PARECER EM PROCESSOS DE PRESTAÇÃO DE CONTAS"/>
    <x v="1"/>
    <x v="0"/>
    <x v="0"/>
    <x v="0"/>
    <x v="0"/>
    <x v="2"/>
    <n v="0"/>
    <x v="1"/>
    <n v="0"/>
    <n v="0"/>
    <n v="4"/>
    <x v="1"/>
    <x v="11"/>
    <x v="8"/>
    <x v="0"/>
    <x v="0"/>
    <x v="1"/>
    <x v="0"/>
    <x v="0"/>
    <x v="0"/>
    <x v="1"/>
    <n v="6"/>
    <n v="8.1"/>
    <n v="15"/>
    <n v="1"/>
    <n v="2"/>
    <n v="0"/>
    <n v="12"/>
    <n v="3"/>
    <x v="0"/>
    <n v="23356.462719920604"/>
    <n v="0.64100000000000001"/>
    <n v="1.389317690645261E-3"/>
    <n v="0"/>
    <n v="1.5436863229391788E-4"/>
    <n v="9"/>
    <n v="0"/>
    <n v="1"/>
    <s v="CONTROLADOR GERAL"/>
  </r>
  <r>
    <s v="4206207"/>
    <s v="GRAVATAL "/>
    <n v="11231"/>
    <x v="1"/>
    <s v="AMUREL"/>
    <s v="M"/>
    <s v="RM Tubarão"/>
    <s v="Sul Catarinense"/>
    <s v="Tubarão"/>
    <n v="23051287.369999997"/>
    <n v="462"/>
    <n v="0"/>
    <x v="0"/>
    <n v="4.1442411194833155E-2"/>
    <n v="2.1645021645021645E-3"/>
    <n v="11231"/>
    <n v="2052.4697150743477"/>
    <n v="23051287.369999997"/>
    <n v="462"/>
    <n v="1"/>
    <x v="1"/>
    <n v="1"/>
    <n v="0"/>
    <n v="0.1"/>
    <x v="2"/>
    <x v="4"/>
    <n v="0.6"/>
    <x v="3"/>
    <n v="0"/>
    <n v="0"/>
    <n v="1"/>
    <n v="0"/>
    <n v="4"/>
    <s v="PARECER SOBRE ATOS DE PESSOAL;REMESSA DE INFORMAÇÕES VIA SISTEMA e-SFINGE;RELATÓRIOS DE GESTÃO FISCAL E/OU RESUMIDO DE EXECUÇÃO ORÇAMENTÁRIA;ATENDIMENTO A ÓRGÃOS DE CONTROLE (CÂMARA, TCE, MPSC, TCU, CGU, MPF ETC.)"/>
    <x v="0"/>
    <x v="1"/>
    <x v="0"/>
    <x v="0"/>
    <x v="1"/>
    <x v="0"/>
    <n v="1"/>
    <x v="1"/>
    <n v="0"/>
    <n v="0"/>
    <n v="1"/>
    <x v="1"/>
    <x v="1"/>
    <x v="3"/>
    <x v="0"/>
    <x v="0"/>
    <x v="1"/>
    <x v="0"/>
    <x v="0"/>
    <x v="0"/>
    <x v="0"/>
    <n v="6.6"/>
    <n v="10"/>
    <n v="24"/>
    <n v="6"/>
    <n v="1"/>
    <n v="0"/>
    <n v="17"/>
    <n v="1"/>
    <x v="0"/>
    <n v="14843.004819703932"/>
    <n v="0.60499999999999998"/>
    <n v="1.3355889947466832E-3"/>
    <n v="3.5615706526578221E-4"/>
    <n v="0"/>
    <n v="15"/>
    <n v="4"/>
    <n v="0"/>
    <s v="CONTROLADOR INTERNO"/>
  </r>
  <r>
    <s v="4206306"/>
    <s v="GUABIRUBA "/>
    <n v="21612"/>
    <x v="3"/>
    <s v="AMMVI"/>
    <s v="G"/>
    <s v="RM Vale do Itajaí"/>
    <s v="Vale do Itajaí"/>
    <s v="Blumenau"/>
    <n v="49310589.550000004"/>
    <n v="692"/>
    <n v="15"/>
    <x v="1"/>
    <n v="3.2880357312553454E-2"/>
    <n v="1.4450867052023121E-3"/>
    <n v="21612"/>
    <n v="2281.6300920784752"/>
    <n v="49310589.550000004"/>
    <n v="692"/>
    <n v="0"/>
    <x v="2"/>
    <n v="126"/>
    <n v="103"/>
    <n v="0.3"/>
    <x v="0"/>
    <x v="2"/>
    <n v="0.8"/>
    <x v="1"/>
    <n v="0"/>
    <n v="0"/>
    <n v="0"/>
    <n v="0"/>
    <n v="1"/>
    <s v="NOTIFICAÇÕES DE FALHAS OU IRREGULARIDADES, PARA CORREÇÃO E/OU PROVIDÊNCIAS;REMESSA DE INFORMAÇÕES VIA SISTEMA e-SFINGE;PARECER SOBRE ATOS DE PESSOAL;PARECER EM PROCESSOS DE PRESTAÇÃO DE CONTAS"/>
    <x v="1"/>
    <x v="1"/>
    <x v="1"/>
    <x v="0"/>
    <x v="0"/>
    <x v="1"/>
    <n v="1"/>
    <x v="1"/>
    <n v="0"/>
    <n v="0"/>
    <n v="2"/>
    <x v="0"/>
    <x v="3"/>
    <x v="2"/>
    <x v="0"/>
    <x v="1"/>
    <x v="1"/>
    <x v="0"/>
    <x v="0"/>
    <x v="0"/>
    <x v="0"/>
    <n v="9.1999999999999993"/>
    <n v="9.6999999999999993"/>
    <n v="12"/>
    <n v="6"/>
    <n v="1"/>
    <n v="0"/>
    <n v="5"/>
    <n v="2"/>
    <x v="0"/>
    <n v="37359.583378946489"/>
    <n v="0.67700000000000005"/>
    <n v="7.4032944660373866E-4"/>
    <n v="3.2389413288913565E-4"/>
    <n v="0"/>
    <n v="16"/>
    <n v="7"/>
    <n v="0"/>
    <s v="OUTROS "/>
  </r>
  <r>
    <s v="4206405"/>
    <s v="GUARACIABA "/>
    <n v="10374"/>
    <x v="1"/>
    <s v="AMEOSC"/>
    <s v="P"/>
    <s v="RM do Extremo Oeste"/>
    <s v="Oeste Catarinense"/>
    <s v="São Miguel do Oeste"/>
    <n v="25815978.890000001"/>
    <n v="350"/>
    <n v="0"/>
    <x v="0"/>
    <n v="3.3547397680437074E-2"/>
    <n v="2.8571428571428571E-3"/>
    <n v="10374"/>
    <n v="2488.5269799498747"/>
    <n v="25815978.890000001"/>
    <n v="350"/>
    <n v="0"/>
    <x v="2"/>
    <n v="2"/>
    <n v="0"/>
    <n v="0.1"/>
    <x v="2"/>
    <x v="1"/>
    <n v="0.8"/>
    <x v="0"/>
    <n v="0"/>
    <n v="0"/>
    <n v="0"/>
    <n v="0"/>
    <n v="0"/>
    <s v="RECOMENDAÇÕES EMITIDAS PARA MELHORIAS E/OU FORTALECIMENTO DA GESTÃO;NOTIFICAÇÕES DE FALHAS OU IRREGULARIDADES, PARA CORREÇÃO E/OU PROVIDÊNCIAS;PARECER EM PROCESSOS DE PRESTAÇÃO DE CONTAS;REMESSA DE INFORMAÇÕES VIA SISTEMA e-SFINGE"/>
    <x v="0"/>
    <x v="0"/>
    <x v="0"/>
    <x v="0"/>
    <x v="2"/>
    <x v="0"/>
    <n v="1"/>
    <x v="1"/>
    <n v="0"/>
    <n v="0"/>
    <n v="5"/>
    <x v="0"/>
    <x v="3"/>
    <x v="2"/>
    <x v="0"/>
    <x v="1"/>
    <x v="1"/>
    <x v="0"/>
    <x v="0"/>
    <x v="0"/>
    <x v="0"/>
    <n v="6.1"/>
    <n v="8.9"/>
    <n v="5"/>
    <n v="0"/>
    <n v="0"/>
    <n v="0"/>
    <n v="5"/>
    <n v="1"/>
    <x v="0"/>
    <n v="24311.36526125222"/>
    <n v="0.65100000000000002"/>
    <n v="5.7836899942163096E-4"/>
    <n v="2.8918449971081548E-4"/>
    <n v="9.6394833236938498E-5"/>
    <n v="6"/>
    <n v="3"/>
    <n v="1"/>
    <s v="CONTROLADOR INTERNO"/>
  </r>
  <r>
    <s v="4206504"/>
    <s v="GUARAMIRIM "/>
    <n v="40878"/>
    <x v="3"/>
    <s v="AMVALI"/>
    <s v="M"/>
    <s v="RM Norte/Nordeste Catarinense"/>
    <s v="Norte Catarinense"/>
    <s v="Joinville"/>
    <n v="99907584"/>
    <n v="887"/>
    <n v="0"/>
    <x v="0"/>
    <n v="2.2247861747222153E-2"/>
    <n v="3.3821871476888386E-3"/>
    <n v="13626"/>
    <n v="2444.0428592396888"/>
    <n v="33302528"/>
    <n v="295.66666666666669"/>
    <n v="0"/>
    <x v="2"/>
    <n v="2"/>
    <n v="3"/>
    <n v="0.3"/>
    <x v="0"/>
    <x v="0"/>
    <n v="0.4"/>
    <x v="3"/>
    <n v="0"/>
    <n v="2"/>
    <n v="0"/>
    <n v="0"/>
    <n v="0"/>
    <s v="REMESSA DE INFORMAÇÕES VIA SISTEMA e-SFINGE;PARECER SOBRE ATOS DE PESSOAL;RELATÓRIOS DE AUDITORIA;PARECER EM PROCESSOS DE PRESTAÇÃO DE CONTAS"/>
    <x v="0"/>
    <x v="0"/>
    <x v="0"/>
    <x v="0"/>
    <x v="0"/>
    <x v="2"/>
    <n v="3"/>
    <x v="0"/>
    <n v="1"/>
    <n v="1"/>
    <n v="5"/>
    <x v="0"/>
    <x v="2"/>
    <x v="2"/>
    <x v="0"/>
    <x v="0"/>
    <x v="1"/>
    <x v="1"/>
    <x v="2"/>
    <x v="1"/>
    <x v="0"/>
    <n v="8.4"/>
    <n v="9.8000000000000007"/>
    <n v="13"/>
    <n v="2"/>
    <n v="0"/>
    <n v="1"/>
    <n v="10"/>
    <n v="4"/>
    <x v="0"/>
    <n v="35033.262709185874"/>
    <n v="0.72099999999999997"/>
    <n v="5.3818679974558439E-4"/>
    <n v="2.2016732716864817E-4"/>
    <n v="1.7124125446450414E-4"/>
    <n v="22"/>
    <n v="9"/>
    <n v="7"/>
    <s v="CONTROLADOR GERAL"/>
  </r>
  <r>
    <s v="4206603"/>
    <s v="GUARUJÁ DO SUL "/>
    <n v="5097"/>
    <x v="2"/>
    <s v="AMEOSC"/>
    <s v="P"/>
    <s v="RM do Extremo Oeste"/>
    <s v="Oeste Catarinense"/>
    <s v="São Miguel do Oeste"/>
    <n v="13579578.66"/>
    <n v="203"/>
    <n v="0"/>
    <x v="0"/>
    <n v="3.9992119779353824E-2"/>
    <n v="4.9261083743842365E-3"/>
    <n v="5097"/>
    <n v="2664.2296762801648"/>
    <n v="13579578.66"/>
    <n v="203"/>
    <n v="0"/>
    <x v="0"/>
    <n v="0"/>
    <n v="0"/>
    <n v="0.1"/>
    <x v="2"/>
    <x v="3"/>
    <n v="0.2"/>
    <x v="3"/>
    <n v="0"/>
    <n v="0"/>
    <n v="0"/>
    <n v="0"/>
    <n v="0"/>
    <s v="REMESSA DE INFORMAÇÕES VIA SISTEMA e-SFINGE;PARECER EM PROCESSOS DE PRESTAÇÃO DE CONTAS;NOTIFICAÇÕES DE FALHAS OU IRREGULARIDADES, PARA CORREÇÃO E/OU PROVIDÊNCIAS;ATENDIMENTO A ÓRGÃOS DE CONTROLE (CÂMARA, TCE, MPSC, TCU, CGU, MPF ETC.)"/>
    <x v="0"/>
    <x v="0"/>
    <x v="0"/>
    <x v="0"/>
    <x v="2"/>
    <x v="0"/>
    <n v="1"/>
    <x v="0"/>
    <n v="0"/>
    <n v="0"/>
    <n v="1"/>
    <x v="0"/>
    <x v="3"/>
    <x v="3"/>
    <x v="0"/>
    <x v="1"/>
    <x v="1"/>
    <x v="0"/>
    <x v="0"/>
    <x v="0"/>
    <x v="0"/>
    <n v="7.7"/>
    <n v="8.1999999999999993"/>
    <n v="12"/>
    <n v="2"/>
    <n v="4"/>
    <n v="0"/>
    <n v="6"/>
    <n v="1"/>
    <x v="0"/>
    <n v="21697.788162642995"/>
    <n v="0.65900000000000003"/>
    <n v="1.5695507161075143E-3"/>
    <n v="1.9619383951343929E-4"/>
    <n v="0"/>
    <n v="8"/>
    <n v="1"/>
    <n v="0"/>
    <s v="AUDITOR INTERNO"/>
  </r>
  <r>
    <s v="4206652"/>
    <s v="GUATAMBÚ "/>
    <n v="4739"/>
    <x v="0"/>
    <s v="AMOSC"/>
    <s v="M"/>
    <s v="RM Chapecó"/>
    <s v="Oeste Catarinense"/>
    <s v="Chapecó"/>
    <n v="16416056.439999999"/>
    <n v="228"/>
    <n v="0"/>
    <x v="0"/>
    <n v="4.8070841239721697E-2"/>
    <n v="4.3859649122807015E-3"/>
    <n v="4739"/>
    <n v="3464.033855243722"/>
    <n v="16416056.439999999"/>
    <n v="228"/>
    <n v="0"/>
    <x v="3"/>
    <n v="2"/>
    <n v="2"/>
    <n v="0.3"/>
    <x v="0"/>
    <x v="0"/>
    <n v="0.4"/>
    <x v="2"/>
    <n v="0"/>
    <n v="0"/>
    <n v="0"/>
    <n v="0"/>
    <n v="0"/>
    <s v="RELATÓRIOS DE GESTÃO FISCAL E/OU RESUMIDO DE EXECUÇÃO ORÇAMENTÁRIA;RELATÓRIOS DE AUDITORIA;PARECER EM PROCESSOS DE PRESTAÇÃO DE CONTAS;REMESSA DE INFORMAÇÕES VIA SISTEMA e-SFINGE"/>
    <x v="2"/>
    <x v="0"/>
    <x v="0"/>
    <x v="0"/>
    <x v="1"/>
    <x v="2"/>
    <n v="1"/>
    <x v="1"/>
    <n v="0"/>
    <n v="0"/>
    <n v="3"/>
    <x v="1"/>
    <x v="3"/>
    <x v="3"/>
    <x v="0"/>
    <x v="1"/>
    <x v="1"/>
    <x v="0"/>
    <x v="0"/>
    <x v="0"/>
    <x v="1"/>
    <n v="6.7"/>
    <n v="8"/>
    <n v="0"/>
    <n v="0"/>
    <n v="0"/>
    <n v="0"/>
    <n v="0"/>
    <n v="2"/>
    <x v="0"/>
    <n v="81834.394122667203"/>
    <n v="0.60199999999999998"/>
    <n v="1.4771048744460858E-3"/>
    <n v="6.3304494619117959E-4"/>
    <n v="2.1101498206372652E-4"/>
    <n v="7"/>
    <n v="3"/>
    <n v="1"/>
    <s v="CONTROLADOR INTERNO"/>
  </r>
  <r>
    <s v="4206702"/>
    <s v="HERVAL D´OESTE "/>
    <n v="22204"/>
    <x v="3"/>
    <s v="AMMOC"/>
    <s v="P"/>
    <s v="RM do Contestado"/>
    <s v="Oeste Catarinense"/>
    <s v="Joaçaba"/>
    <n v="45311303.880000003"/>
    <n v="521"/>
    <n v="0"/>
    <x v="0"/>
    <n v="2.3592808948059592E-2"/>
    <n v="1.9193857965451055E-3"/>
    <n v="22204"/>
    <n v="2040.6820338677717"/>
    <n v="45311303.880000003"/>
    <n v="521"/>
    <n v="0"/>
    <x v="0"/>
    <n v="1"/>
    <n v="0"/>
    <n v="0.1"/>
    <x v="2"/>
    <x v="2"/>
    <n v="0.8"/>
    <x v="1"/>
    <n v="0"/>
    <n v="0"/>
    <n v="0"/>
    <n v="0"/>
    <n v="4"/>
    <s v="ATENDIMENTO A ÓRGÃOS DE CONTROLE (CÂMARA, TCE, MPSC, TCU, CGU, MPF ETC.);PARECER EM PROCESSOS DE PRESTAÇÃO DE CONTAS;PARECER SOBRE ATOS DE PESSOAL;REMESSA DE INFORMAÇÕES VIA SISTEMA e-SFINGE"/>
    <x v="1"/>
    <x v="1"/>
    <x v="0"/>
    <x v="0"/>
    <x v="0"/>
    <x v="2"/>
    <n v="1"/>
    <x v="1"/>
    <n v="0"/>
    <n v="0"/>
    <n v="1"/>
    <x v="1"/>
    <x v="3"/>
    <x v="9"/>
    <x v="0"/>
    <x v="1"/>
    <x v="1"/>
    <x v="0"/>
    <x v="0"/>
    <x v="2"/>
    <x v="1"/>
    <n v="8.6999999999999993"/>
    <n v="10"/>
    <n v="79"/>
    <n v="26"/>
    <n v="16"/>
    <n v="0"/>
    <n v="37"/>
    <n v="7"/>
    <x v="1"/>
    <n v="17861.917045999344"/>
    <n v="0.63100000000000001"/>
    <n v="1.3060709782021257E-3"/>
    <n v="2.7022158169699153E-4"/>
    <n v="1.3511079084849577E-4"/>
    <n v="29"/>
    <n v="6"/>
    <n v="3"/>
    <s v="OUTROS "/>
  </r>
  <r>
    <s v="4206751"/>
    <s v="IBIAM "/>
    <n v="1970"/>
    <x v="0"/>
    <s v="AMARP"/>
    <s v="G"/>
    <s v="RM do Contestado"/>
    <s v="Oeste Catarinense"/>
    <s v="Joaçaba"/>
    <n v="10364681.460000001"/>
    <n v="129"/>
    <n v="0"/>
    <x v="0"/>
    <n v="6.5449010654490103E-2"/>
    <n v="7.7519379844961239E-3"/>
    <n v="1970"/>
    <n v="5261.2596243654825"/>
    <n v="10364681.460000001"/>
    <n v="129"/>
    <n v="0"/>
    <x v="1"/>
    <n v="3"/>
    <n v="67"/>
    <n v="0.2"/>
    <x v="3"/>
    <x v="0"/>
    <n v="0.4"/>
    <x v="0"/>
    <n v="1"/>
    <n v="3"/>
    <n v="0"/>
    <n v="0"/>
    <n v="3"/>
    <s v="RECOMENDAÇÕES EMITIDAS PARA MELHORIAS E/OU FORTALECIMENTO DA GESTÃO;PARECER EM PROCESSOS DE PRESTAÇÃO DE CONTAS;PARECER SOBRE ATOS DE PESSOAL;ATENDIMENTO A ÓRGÃOS DE CONTROLE (CÂMARA, TCE, MPSC, TCU, CGU, MPF ETC.);REMESSA DE INFORMAÇÕES VIA SISTEMA e-SFINGE;NOTIFICAÇÕES DE FALHAS OU IRREGULARIDADES, PARA CORREÇÃO E/OU PROVIDÊNCIAS"/>
    <x v="0"/>
    <x v="0"/>
    <x v="0"/>
    <x v="0"/>
    <x v="1"/>
    <x v="2"/>
    <n v="1"/>
    <x v="1"/>
    <n v="0"/>
    <n v="0"/>
    <n v="1"/>
    <x v="1"/>
    <x v="3"/>
    <x v="4"/>
    <x v="0"/>
    <x v="1"/>
    <x v="0"/>
    <x v="0"/>
    <x v="0"/>
    <x v="0"/>
    <x v="1"/>
    <n v="8.8000000000000007"/>
    <n v="9.8000000000000007"/>
    <n v="22"/>
    <n v="5"/>
    <n v="0"/>
    <n v="3"/>
    <n v="14"/>
    <n v="0"/>
    <x v="0"/>
    <n v="26848.74919124183"/>
    <n v="0.625"/>
    <n v="3.0456852791878172E-3"/>
    <n v="5.0761421319796957E-4"/>
    <n v="0"/>
    <n v="6"/>
    <n v="1"/>
    <n v="0"/>
    <s v="OUTROS "/>
  </r>
  <r>
    <s v="4206801"/>
    <s v="IBICARÉ "/>
    <n v="3313"/>
    <x v="0"/>
    <s v="AMMOC"/>
    <s v="P"/>
    <s v="RM do Contestado"/>
    <s v="Oeste Catarinense"/>
    <s v="Joaçaba"/>
    <n v="13042188.1"/>
    <n v="112"/>
    <n v="0"/>
    <x v="0"/>
    <n v="3.3573141486810551E-2"/>
    <n v="8.9285714285714281E-3"/>
    <n v="3313"/>
    <n v="3936.6701177180803"/>
    <n v="13042188.1"/>
    <n v="112"/>
    <n v="0"/>
    <x v="2"/>
    <n v="2"/>
    <n v="1"/>
    <n v="0.2"/>
    <x v="3"/>
    <x v="3"/>
    <n v="0.2"/>
    <x v="3"/>
    <n v="0"/>
    <n v="0"/>
    <n v="0"/>
    <n v="0"/>
    <n v="0"/>
    <s v="REMESSA DE INFORMAÇÕES VIA SISTEMA e-SFINGE;PARECER EM PROCESSOS DE PRESTAÇÃO DE CONTAS;NOTIFICAÇÕES DE FALHAS OU IRREGULARIDADES, PARA CORREÇÃO E/OU PROVIDÊNCIAS;ATENDIMENTO A ÓRGÃOS DE CONTROLE (CÂMARA, TCE, MPSC, TCU, CGU, MPF ETC.)"/>
    <x v="1"/>
    <x v="0"/>
    <x v="0"/>
    <x v="0"/>
    <x v="0"/>
    <x v="2"/>
    <n v="1"/>
    <x v="1"/>
    <n v="0"/>
    <n v="0"/>
    <n v="2"/>
    <x v="0"/>
    <x v="2"/>
    <x v="2"/>
    <x v="3"/>
    <x v="1"/>
    <x v="0"/>
    <x v="0"/>
    <x v="0"/>
    <x v="2"/>
    <x v="1"/>
    <n v="9.6"/>
    <n v="9.8000000000000007"/>
    <n v="6"/>
    <n v="1"/>
    <n v="3"/>
    <n v="0"/>
    <n v="2"/>
    <n v="4"/>
    <x v="0"/>
    <n v="21492.438393570254"/>
    <n v="0.66700000000000004"/>
    <n v="6.036824630244491E-4"/>
    <n v="6.036824630244491E-4"/>
    <n v="0"/>
    <n v="2"/>
    <n v="2"/>
    <n v="0"/>
    <s v="CONTROLADOR INTERNO"/>
  </r>
  <r>
    <s v="4206900"/>
    <s v="IBIRAMA "/>
    <n v="18412"/>
    <x v="1"/>
    <s v="AMAVI"/>
    <s v="M"/>
    <s v="RM do Alto Vale do Itajaí"/>
    <s v="Vale do Itajaí"/>
    <s v="Rio do Sul"/>
    <n v="47822351.170000002"/>
    <n v="580"/>
    <n v="0"/>
    <x v="0"/>
    <n v="3.177211722815667E-2"/>
    <n v="1.7241379310344827E-3"/>
    <n v="18412"/>
    <n v="2597.3469025635454"/>
    <n v="47822351.170000002"/>
    <n v="580"/>
    <n v="0"/>
    <x v="2"/>
    <n v="3"/>
    <n v="2"/>
    <n v="0.2"/>
    <x v="3"/>
    <x v="3"/>
    <n v="0.2"/>
    <x v="0"/>
    <n v="0"/>
    <n v="0"/>
    <n v="0"/>
    <n v="0"/>
    <n v="1"/>
    <s v="REMESSA DE INFORMAÇÕES VIA SISTEMA e-SFINGE;PARECER SOBRE ATOS DE PESSOAL;PARECER EM PROCESSOS DE PRESTAÇÃO DE CONTAS;ATENDIMENTO A ÓRGÃOS DE CONTROLE (CÂMARA, TCE, MPSC, TCU, CGU, MPF ETC.)"/>
    <x v="1"/>
    <x v="1"/>
    <x v="0"/>
    <x v="0"/>
    <x v="0"/>
    <x v="2"/>
    <n v="1"/>
    <x v="1"/>
    <n v="0"/>
    <n v="1"/>
    <n v="1"/>
    <x v="2"/>
    <x v="6"/>
    <x v="2"/>
    <x v="0"/>
    <x v="1"/>
    <x v="1"/>
    <x v="0"/>
    <x v="0"/>
    <x v="0"/>
    <x v="0"/>
    <n v="6.4"/>
    <n v="9.6999999999999993"/>
    <n v="12"/>
    <n v="1"/>
    <n v="1"/>
    <n v="0"/>
    <n v="10"/>
    <n v="3"/>
    <x v="0"/>
    <n v="19491.25285563646"/>
    <n v="0.73299999999999998"/>
    <n v="7.6037366934607862E-4"/>
    <n v="2.1724961981316532E-4"/>
    <n v="1.0862480990658266E-4"/>
    <n v="14"/>
    <n v="4"/>
    <n v="2"/>
    <s v="CONTROLADOR INTERNO"/>
  </r>
  <r>
    <s v="4207007"/>
    <s v="IÇARA "/>
    <n v="53145"/>
    <x v="4"/>
    <s v="AMREC"/>
    <s v="G"/>
    <s v="RM Carbonífera"/>
    <s v="Sul Catarinense"/>
    <s v="Criciúma"/>
    <n v="132289109.69999999"/>
    <n v="1704"/>
    <n v="27"/>
    <x v="1"/>
    <n v="3.2591232499426213E-2"/>
    <n v="1.1737089201877935E-3"/>
    <n v="26572.5"/>
    <n v="2489.2108326277166"/>
    <n v="66144554.849999994"/>
    <n v="852"/>
    <n v="0"/>
    <x v="0"/>
    <n v="3"/>
    <n v="3"/>
    <n v="0.1"/>
    <x v="2"/>
    <x v="4"/>
    <n v="0.6"/>
    <x v="3"/>
    <n v="0"/>
    <n v="0"/>
    <n v="0"/>
    <n v="1"/>
    <n v="0"/>
    <s v="RECOMENDAÇÕES EMITIDAS PARA MELHORIAS E/OU FORTALECIMENTO DA GESTÃO;RELATÓRIOS DE GESTÃO FISCAL E/OU RESUMIDO DE EXECUÇÃO ORÇAMENTÁRIA;REMESSA DE INFORMAÇÕES VIA SISTEMA e-SFINGE;PARECER EM PROCESSOS DE PRESTAÇÃO DE CONTAS"/>
    <x v="1"/>
    <x v="0"/>
    <x v="0"/>
    <x v="0"/>
    <x v="0"/>
    <x v="1"/>
    <n v="2"/>
    <x v="1"/>
    <n v="0"/>
    <n v="0"/>
    <n v="2"/>
    <x v="1"/>
    <x v="4"/>
    <x v="0"/>
    <x v="0"/>
    <x v="1"/>
    <x v="0"/>
    <x v="0"/>
    <x v="0"/>
    <x v="0"/>
    <x v="0"/>
    <n v="8.4"/>
    <n v="10"/>
    <n v="30"/>
    <n v="18"/>
    <n v="0"/>
    <n v="1"/>
    <n v="11"/>
    <n v="6"/>
    <x v="0"/>
    <n v="29882.187881217182"/>
    <n v="0.71299999999999997"/>
    <n v="1.2418854078464579E-3"/>
    <n v="3.1987957474833006E-4"/>
    <n v="7.5265782293724718E-5"/>
    <n v="66"/>
    <n v="17"/>
    <n v="4"/>
    <s v="CONTROLADOR INTERNO"/>
  </r>
  <r>
    <s v="4207106"/>
    <s v="ILHOTA "/>
    <n v="13493"/>
    <x v="1"/>
    <s v="AMFRI"/>
    <s v="G"/>
    <s v="RM Vale do Itajaí"/>
    <s v="Vale do Itajaí"/>
    <s v="Itajaí"/>
    <n v="28442755.969999999"/>
    <n v="560"/>
    <n v="2"/>
    <x v="1"/>
    <n v="4.2076790142009164E-2"/>
    <n v="1.7857142857142857E-3"/>
    <n v="13493"/>
    <n v="2107.9638308752687"/>
    <n v="28442755.969999999"/>
    <n v="560"/>
    <n v="0"/>
    <x v="0"/>
    <n v="3"/>
    <n v="6"/>
    <n v="0.5"/>
    <x v="1"/>
    <x v="0"/>
    <n v="0.4"/>
    <x v="3"/>
    <n v="0"/>
    <n v="0"/>
    <n v="0"/>
    <n v="0"/>
    <n v="0"/>
    <s v="RELATÓRIOS DE GESTÃO FISCAL E/OU RESUMIDO DE EXECUÇÃO ORÇAMENTÁRIA;REMESSA DE INFORMAÇÕES VIA SISTEMA e-SFINGE;ATENDIMENTO A ÓRGÃOS DE CONTROLE (CÂMARA, TCE, MPSC, TCU, CGU, MPF ETC.);NOTIFICAÇÕES DE FALHAS OU IRREGULARIDADES, PARA CORREÇÃO E/OU PROVIDÊNCIAS"/>
    <x v="0"/>
    <x v="0"/>
    <x v="0"/>
    <x v="0"/>
    <x v="0"/>
    <x v="2"/>
    <n v="1"/>
    <x v="1"/>
    <n v="0"/>
    <n v="1"/>
    <n v="1"/>
    <x v="0"/>
    <x v="1"/>
    <x v="2"/>
    <x v="3"/>
    <x v="1"/>
    <x v="0"/>
    <x v="0"/>
    <x v="0"/>
    <x v="3"/>
    <x v="0"/>
    <n v="1"/>
    <n v="8.1999999999999993"/>
    <n v="13"/>
    <n v="5"/>
    <n v="2"/>
    <n v="0"/>
    <n v="6"/>
    <n v="2"/>
    <x v="0"/>
    <n v="27479.74818556376"/>
    <n v="0.63"/>
    <n v="1.4081375528051583E-3"/>
    <n v="5.1878751945453195E-4"/>
    <n v="1.482250055584377E-4"/>
    <n v="19"/>
    <n v="7"/>
    <n v="2"/>
    <s v="CONTROLADOR INTERNO"/>
  </r>
  <r>
    <s v="4207205"/>
    <s v="IMARUÍ "/>
    <n v="10933"/>
    <x v="1"/>
    <s v="AMUREL"/>
    <s v="M"/>
    <s v="RM Tubarão"/>
    <s v="Sul Catarinense"/>
    <s v="Tubarão"/>
    <n v="18253190.25"/>
    <n v="504"/>
    <n v="0"/>
    <x v="0"/>
    <n v="4.5335971934874514E-2"/>
    <n v="1.984126984126984E-3"/>
    <n v="10933"/>
    <n v="1669.5500091466204"/>
    <n v="18253190.25"/>
    <n v="504"/>
    <n v="0"/>
    <x v="0"/>
    <n v="0"/>
    <n v="0"/>
    <n v="0.1"/>
    <x v="2"/>
    <x v="2"/>
    <n v="0.8"/>
    <x v="2"/>
    <n v="0"/>
    <n v="0"/>
    <n v="0"/>
    <n v="0"/>
    <n v="0"/>
    <s v="REMESSA DE INFORMAÇÕES VIA SISTEMA e-SFINGE;RELATÓRIOS DE GESTÃO FISCAL E/OU RESUMIDO DE EXECUÇÃO ORÇAMENTÁRIA;PARECER EM PROCESSOS DE PRESTAÇÃO DE CONTAS;NOTIFICAÇÕES DE FALHAS OU IRREGULARIDADES, PARA CORREÇÃO E/OU PROVIDÊNCIAS"/>
    <x v="1"/>
    <x v="0"/>
    <x v="0"/>
    <x v="0"/>
    <x v="0"/>
    <x v="2"/>
    <n v="1"/>
    <x v="1"/>
    <n v="0"/>
    <n v="0"/>
    <n v="1"/>
    <x v="2"/>
    <x v="2"/>
    <x v="2"/>
    <x v="0"/>
    <x v="0"/>
    <x v="1"/>
    <x v="0"/>
    <x v="0"/>
    <x v="0"/>
    <x v="1"/>
    <n v="7.7"/>
    <n v="9.1"/>
    <n v="19"/>
    <n v="7"/>
    <n v="2"/>
    <n v="0"/>
    <n v="10"/>
    <n v="1"/>
    <x v="0"/>
    <n v="14078.72173496191"/>
    <n v="0.624"/>
    <n v="6.4941004298911548E-3"/>
    <n v="9.1466203237903593E-5"/>
    <n v="9.1466203237903593E-5"/>
    <n v="71"/>
    <n v="1"/>
    <n v="1"/>
    <s v="OUTROS "/>
  </r>
  <r>
    <s v="4207304"/>
    <s v="IMBITUBA "/>
    <n v="43168"/>
    <x v="3"/>
    <s v="AMUREL"/>
    <s v="M"/>
    <s v="RM Tubarão"/>
    <s v="Sul Catarinense"/>
    <s v="Tubarão"/>
    <n v="92628346.299999982"/>
    <n v="1675"/>
    <n v="0"/>
    <x v="0"/>
    <n v="3.9219818301020885E-2"/>
    <n v="2.3880597014925373E-3"/>
    <n v="10792"/>
    <n v="2145.7641377872492"/>
    <n v="23157086.574999996"/>
    <n v="418.75"/>
    <n v="3"/>
    <x v="2"/>
    <n v="2"/>
    <n v="0"/>
    <n v="0.1"/>
    <x v="2"/>
    <x v="1"/>
    <n v="0.8"/>
    <x v="1"/>
    <n v="24"/>
    <n v="17"/>
    <n v="2"/>
    <n v="1"/>
    <n v="3"/>
    <s v="NOTIFICAÇÕES DE FALHAS OU IRREGULARIDADES, PARA CORREÇÃO E/OU PROVIDÊNCIAS;PARECER EM PROCESSOS DE PRESTAÇÃO DE CONTAS;ATENDIMENTO A ÓRGÃOS DE CONTROLE (CÂMARA, TCE, MPSC, TCU, CGU, MPF ETC.);PARECER SOBRE ATOS DE PESSOAL"/>
    <x v="1"/>
    <x v="3"/>
    <x v="1"/>
    <x v="0"/>
    <x v="0"/>
    <x v="1"/>
    <n v="4"/>
    <x v="1"/>
    <n v="0"/>
    <n v="1"/>
    <n v="3"/>
    <x v="0"/>
    <x v="1"/>
    <x v="2"/>
    <x v="0"/>
    <x v="0"/>
    <x v="0"/>
    <x v="0"/>
    <x v="0"/>
    <x v="0"/>
    <x v="1"/>
    <n v="6.4"/>
    <n v="8.6"/>
    <n v="51"/>
    <n v="40"/>
    <n v="2"/>
    <n v="0"/>
    <n v="9"/>
    <n v="5"/>
    <x v="0"/>
    <n v="21250.237456152561"/>
    <n v="0.67"/>
    <n v="1.8300593031875462E-3"/>
    <n v="3.2431430689399554E-4"/>
    <n v="1.1582653817642698E-4"/>
    <n v="79"/>
    <n v="14"/>
    <n v="5"/>
    <s v="CONTROLADOR GERAL"/>
  </r>
  <r>
    <s v="4207403"/>
    <s v="IMBUIA "/>
    <n v="6040"/>
    <x v="2"/>
    <s v="AMAVI"/>
    <s v="M"/>
    <s v="RM do Alto Vale do Itajaí"/>
    <s v="Vale do Itajaí"/>
    <s v="Ituporanga"/>
    <n v="17636383.539999999"/>
    <n v="262"/>
    <n v="35"/>
    <x v="1"/>
    <n v="4.3717670615718338E-2"/>
    <n v="3.8167938931297708E-3"/>
    <n v="6040"/>
    <n v="2919.931049668874"/>
    <n v="17636383.539999999"/>
    <n v="262"/>
    <n v="0"/>
    <x v="0"/>
    <n v="0"/>
    <n v="5"/>
    <n v="0.3"/>
    <x v="0"/>
    <x v="0"/>
    <n v="0.4"/>
    <x v="0"/>
    <n v="0"/>
    <n v="0"/>
    <n v="0"/>
    <n v="0"/>
    <n v="1"/>
    <s v="ATENDIMENTO A ÓRGÃOS DE CONTROLE (CÂMARA, TCE, MPSC, TCU, CGU, MPF ETC.);RELATÓRIOS DE GESTÃO FISCAL E/OU RESUMIDO DE EXECUÇÃO ORÇAMENTÁRIA;RECOMENDAÇÕES EMITIDAS PARA MELHORIAS E/OU FORTALECIMENTO DA GESTÃO;REMESSA DE INFORMAÇÕES VIA SISTEMA e-SFINGE"/>
    <x v="0"/>
    <x v="0"/>
    <x v="0"/>
    <x v="0"/>
    <x v="0"/>
    <x v="2"/>
    <n v="1"/>
    <x v="1"/>
    <n v="0"/>
    <n v="0"/>
    <n v="1"/>
    <x v="1"/>
    <x v="1"/>
    <x v="4"/>
    <x v="0"/>
    <x v="1"/>
    <x v="0"/>
    <x v="0"/>
    <x v="0"/>
    <x v="0"/>
    <x v="0"/>
    <n v="7.3"/>
    <n v="8.5"/>
    <n v="2"/>
    <n v="1"/>
    <n v="1"/>
    <n v="0"/>
    <n v="0"/>
    <n v="4"/>
    <x v="0"/>
    <n v="19186.705916976141"/>
    <n v="0.67200000000000004"/>
    <n v="4.1390728476821195E-3"/>
    <n v="0"/>
    <n v="1.6556291390728477E-4"/>
    <n v="25"/>
    <n v="0"/>
    <n v="1"/>
    <s v="CONTROLADOR INTERNO"/>
  </r>
  <r>
    <s v="4207502"/>
    <s v="INDAIAL "/>
    <n v="63489"/>
    <x v="4"/>
    <s v="AMMVI"/>
    <s v="G"/>
    <s v="RM Vale do Itajaí"/>
    <s v="Vale do Itajaí"/>
    <s v="Blumenau"/>
    <n v="139869582.09000003"/>
    <n v="1746"/>
    <n v="44"/>
    <x v="1"/>
    <n v="2.8175832687838884E-2"/>
    <n v="5.7273768613974802E-4"/>
    <n v="63489"/>
    <n v="2203.0522151868831"/>
    <n v="139869582.09000003"/>
    <n v="1746"/>
    <n v="0"/>
    <x v="0"/>
    <n v="10"/>
    <n v="12"/>
    <n v="0.4"/>
    <x v="5"/>
    <x v="4"/>
    <n v="0.6"/>
    <x v="0"/>
    <n v="0"/>
    <n v="0"/>
    <n v="1"/>
    <n v="0"/>
    <n v="3"/>
    <s v="NOTIFICAÇÕES DE FALHAS OU IRREGULARIDADES, PARA CORREÇÃO E/OU PROVIDÊNCIAS;[OUTROS:] Dentre os produtos acima elencados não há que se desmerecer nenhum, porém a ênfase a cada um se dá conforme as exigências, uns de caráter ordinário (característica frequente) outros mais sazonais de acordo com as ocorrências de fato gerador e ou época do ano. Acreditamos no resultado (resolutividade) do trabalho do dia a dia, aquele pautado na orientação preventiva e orientativa, em questões do cotidiano que exijam respostas no presente (tempo real) e ou nas questões em que sentimos necessidade de atuação no momento bem como as respostas as questões que nos são levadas a conhecimento.; REMESSA DE INFORMAÇÕES VIA SISTEMA e-SFINGE;RELATÓRIOS DE GESTÃO FISCAL E/OU RESUMIDO DE EXECUÇÃO ORÇAMENTÁRIA;RECOMENDAÇÕES EMITIDAS PARA MELHORIAS E/OU FORTALECIMENTO DA GESTÃO"/>
    <x v="4"/>
    <x v="0"/>
    <x v="0"/>
    <x v="0"/>
    <x v="0"/>
    <x v="2"/>
    <n v="1"/>
    <x v="0"/>
    <n v="1"/>
    <n v="0"/>
    <n v="1"/>
    <x v="1"/>
    <x v="2"/>
    <x v="6"/>
    <x v="0"/>
    <x v="1"/>
    <x v="1"/>
    <x v="0"/>
    <x v="0"/>
    <x v="3"/>
    <x v="0"/>
    <n v="6.3"/>
    <n v="9.1999999999999993"/>
    <n v="15"/>
    <n v="12"/>
    <n v="3"/>
    <n v="0"/>
    <n v="0"/>
    <n v="2"/>
    <x v="0"/>
    <n v="31027.675468756021"/>
    <n v="0.76100000000000001"/>
    <n v="4.5677203925089386E-4"/>
    <n v="2.362613996125313E-4"/>
    <n v="1.1025531981918128E-4"/>
    <n v="29"/>
    <n v="15"/>
    <n v="7"/>
    <s v="CONTROLADOR GERAL"/>
  </r>
  <r>
    <s v="4207577"/>
    <s v="IOMERÊ "/>
    <n v="2880"/>
    <x v="0"/>
    <s v="AMARP"/>
    <s v="G"/>
    <s v="RM do Contestado"/>
    <s v="Oeste Catarinense"/>
    <s v="Joaçaba"/>
    <n v="15064082.399999999"/>
    <n v="101"/>
    <n v="0"/>
    <x v="0"/>
    <n v="3.5302341838517999E-2"/>
    <n v="9.9009900990099011E-3"/>
    <n v="2880"/>
    <n v="5230.5841666666665"/>
    <n v="15064082.399999999"/>
    <n v="101"/>
    <n v="0"/>
    <x v="2"/>
    <n v="2"/>
    <n v="2"/>
    <n v="0.1"/>
    <x v="2"/>
    <x v="2"/>
    <n v="0.8"/>
    <x v="3"/>
    <n v="0"/>
    <n v="0"/>
    <n v="0"/>
    <n v="0"/>
    <n v="1"/>
    <s v="PARECER EM PROCESSOS DE PRESTAÇÃO DE CONTAS;PARECER SOBRE ATOS DE PESSOAL;REMESSA DE INFORMAÇÕES VIA SISTEMA e-SFINGE;RELATÓRIOS DE GESTÃO FISCAL E/OU RESUMIDO DE EXECUÇÃO ORÇAMENTÁRIA"/>
    <x v="1"/>
    <x v="0"/>
    <x v="0"/>
    <x v="0"/>
    <x v="1"/>
    <x v="1"/>
    <n v="1"/>
    <x v="0"/>
    <n v="0"/>
    <n v="0"/>
    <n v="4"/>
    <x v="0"/>
    <x v="3"/>
    <x v="2"/>
    <x v="3"/>
    <x v="1"/>
    <x v="1"/>
    <x v="0"/>
    <x v="0"/>
    <x v="0"/>
    <x v="1"/>
    <n v="5"/>
    <n v="7.8"/>
    <n v="11"/>
    <n v="4"/>
    <n v="1"/>
    <n v="0"/>
    <n v="6"/>
    <n v="3"/>
    <x v="0"/>
    <n v="34007.119560164159"/>
    <n v="0.71299999999999997"/>
    <n v="6.9444444444444447E-4"/>
    <n v="3.4722222222222224E-4"/>
    <n v="0"/>
    <n v="2"/>
    <n v="1"/>
    <n v="0"/>
    <s v="OUTROS "/>
  </r>
  <r>
    <s v="4207601"/>
    <s v="IPIRA "/>
    <n v="4637"/>
    <x v="0"/>
    <s v="AMAUC"/>
    <s v="M"/>
    <s v="RM do Contestado"/>
    <s v="Oeste Catarinense"/>
    <s v="Concórdia"/>
    <n v="16190632.669999998"/>
    <n v="220"/>
    <n v="0"/>
    <x v="0"/>
    <n v="4.7058823529411764E-2"/>
    <n v="4.5454545454545452E-3"/>
    <n v="4637"/>
    <n v="3491.6180008626261"/>
    <n v="16190632.669999998"/>
    <n v="220"/>
    <n v="0"/>
    <x v="2"/>
    <n v="1"/>
    <n v="2"/>
    <n v="0.1"/>
    <x v="2"/>
    <x v="1"/>
    <n v="0.8"/>
    <x v="0"/>
    <n v="0"/>
    <n v="0"/>
    <n v="0"/>
    <n v="0"/>
    <n v="2"/>
    <s v="RELATÓRIOS DE AUDITORIA;PARECER SOBRE ATOS DE PESSOAL;PARECER EM PROCESSOS DE PRESTAÇÃO DE CONTAS;REMESSA DE INFORMAÇÕES VIA SISTEMA e-SFINGE"/>
    <x v="0"/>
    <x v="0"/>
    <x v="0"/>
    <x v="0"/>
    <x v="2"/>
    <x v="2"/>
    <n v="1"/>
    <x v="1"/>
    <n v="0"/>
    <n v="0"/>
    <n v="1"/>
    <x v="0"/>
    <x v="1"/>
    <x v="2"/>
    <x v="3"/>
    <x v="1"/>
    <x v="0"/>
    <x v="0"/>
    <x v="0"/>
    <x v="3"/>
    <x v="0"/>
    <n v="7.4"/>
    <n v="7.4"/>
    <n v="4"/>
    <n v="1"/>
    <n v="0"/>
    <n v="0"/>
    <n v="3"/>
    <n v="3"/>
    <x v="0"/>
    <n v="14166.802880247062"/>
    <n v="0.66500000000000004"/>
    <n v="8.6262669829631228E-4"/>
    <n v="0"/>
    <n v="0"/>
    <n v="4"/>
    <n v="0"/>
    <n v="0"/>
    <s v="CONTROLADOR INTERNO"/>
  </r>
  <r>
    <s v="4207650"/>
    <s v="IPORÃ DO OESTE "/>
    <n v="8823"/>
    <x v="2"/>
    <s v="AMEOSC"/>
    <s v="P"/>
    <s v="RM do Extremo Oeste"/>
    <s v="Oeste Catarinense"/>
    <s v="São Miguel do Oeste"/>
    <n v="21897169.91"/>
    <n v="264"/>
    <n v="0"/>
    <x v="0"/>
    <n v="3.0106055422511119E-2"/>
    <n v="1.1363636363636364E-2"/>
    <n v="2941"/>
    <n v="2481.8281661566361"/>
    <n v="7299056.6366666667"/>
    <n v="88"/>
    <n v="0"/>
    <x v="0"/>
    <n v="0"/>
    <n v="0"/>
    <n v="0.1"/>
    <x v="2"/>
    <x v="3"/>
    <n v="0.2"/>
    <x v="3"/>
    <n v="0"/>
    <n v="0"/>
    <n v="0"/>
    <n v="0"/>
    <n v="1"/>
    <s v="RECOMENDAÇÕES EMITIDAS PARA MELHORIAS E/OU FORTALECIMENTO DA GESTÃO;NOTIFICAÇÕES DE FALHAS OU IRREGULARIDADES, PARA CORREÇÃO E/OU PROVIDÊNCIAS;[OUTROS:] Elaboração das Peças Orçamentárias do Município.;REMESSA DE INFORMAÇÕES VIA SISTEMA e-SFINGE;PARECER EM PROCESSOS DE PRESTAÇÃO DE CONTAS"/>
    <x v="1"/>
    <x v="0"/>
    <x v="0"/>
    <x v="0"/>
    <x v="0"/>
    <x v="0"/>
    <n v="3"/>
    <x v="0"/>
    <n v="1"/>
    <n v="2"/>
    <n v="1"/>
    <x v="1"/>
    <x v="5"/>
    <x v="4"/>
    <x v="3"/>
    <x v="0"/>
    <x v="1"/>
    <x v="0"/>
    <x v="0"/>
    <x v="0"/>
    <x v="0"/>
    <n v="8"/>
    <n v="6.4"/>
    <n v="24"/>
    <n v="3"/>
    <n v="1"/>
    <n v="0"/>
    <n v="20"/>
    <n v="2"/>
    <x v="0"/>
    <n v="20382.72352554035"/>
    <n v="0.72099999999999997"/>
    <n v="3.4002040122407346E-4"/>
    <n v="0"/>
    <n v="0"/>
    <n v="3"/>
    <n v="0"/>
    <n v="0"/>
    <s v="OUTROS "/>
  </r>
  <r>
    <s v="4207684"/>
    <s v="IPUAÇU "/>
    <n v="7262"/>
    <x v="2"/>
    <s v="AMAI"/>
    <s v="P"/>
    <s v="RM do Extremo Oeste"/>
    <s v="Oeste Catarinense"/>
    <s v="Xanxerê"/>
    <n v="21251067.110000003"/>
    <n v="232"/>
    <n v="0"/>
    <x v="0"/>
    <n v="3.2253579869317393E-2"/>
    <n v="4.3103448275862068E-3"/>
    <n v="7262"/>
    <n v="2926.3380762875245"/>
    <n v="21251067.110000003"/>
    <n v="232"/>
    <n v="0"/>
    <x v="2"/>
    <n v="2"/>
    <n v="5"/>
    <n v="0.1"/>
    <x v="2"/>
    <x v="3"/>
    <n v="0.2"/>
    <x v="0"/>
    <n v="0"/>
    <n v="3"/>
    <n v="0"/>
    <n v="0"/>
    <n v="1"/>
    <s v="RECOMENDAÇÕES EMITIDAS PARA MELHORIAS E/OU FORTALECIMENTO DA GESTÃO;NOTIFICAÇÕES DE FALHAS OU IRREGULARIDADES, PARA CORREÇÃO E/OU PROVIDÊNCIAS;RELATÓRIOS DE AUDITORIA;PARECER EM PROCESSOS DE PRESTAÇÃO DE CONTAS;PARECER SOBRE ATOS DE PESSOAL;REMESSA DE INFORMAÇÕES VIA SISTEMA e-SFINGE;ATENDIMENTO A ÓRGÃOS DE CONTROLE (CÂMARA, TCE, MPSC, TCU, CGU, MPF ETC.)"/>
    <x v="5"/>
    <x v="0"/>
    <x v="2"/>
    <x v="1"/>
    <x v="3"/>
    <x v="0"/>
    <n v="1"/>
    <x v="1"/>
    <n v="1"/>
    <n v="0"/>
    <n v="2"/>
    <x v="1"/>
    <x v="3"/>
    <x v="3"/>
    <x v="1"/>
    <x v="0"/>
    <x v="1"/>
    <x v="0"/>
    <x v="0"/>
    <x v="0"/>
    <x v="0"/>
    <n v="7.5"/>
    <n v="8.5"/>
    <n v="10"/>
    <n v="0"/>
    <n v="1"/>
    <n v="0"/>
    <n v="9"/>
    <n v="7"/>
    <x v="0"/>
    <n v="40793.916443818205"/>
    <n v="0.48599999999999999"/>
    <n v="5.9212338198843294E-3"/>
    <n v="1.101624896722666E-3"/>
    <n v="0"/>
    <n v="43"/>
    <n v="8"/>
    <n v="0"/>
    <s v="CONTROLADOR INTERNO"/>
  </r>
  <r>
    <s v="4207700"/>
    <s v="IPUMIRIM "/>
    <n v="7499"/>
    <x v="2"/>
    <s v="AMAUC"/>
    <s v="M"/>
    <s v="RM do Contestado"/>
    <s v="Oeste Catarinense"/>
    <s v="Concórdia"/>
    <n v="24355217.259999998"/>
    <n v="343"/>
    <n v="0"/>
    <x v="0"/>
    <n v="4.5935449310298644E-2"/>
    <n v="2.9154518950437317E-3"/>
    <n v="7499"/>
    <n v="3247.7953407120945"/>
    <n v="24355217.259999998"/>
    <n v="343"/>
    <n v="0"/>
    <x v="1"/>
    <n v="3"/>
    <n v="7"/>
    <n v="0.1"/>
    <x v="2"/>
    <x v="1"/>
    <n v="0.8"/>
    <x v="0"/>
    <n v="0"/>
    <n v="2"/>
    <n v="0"/>
    <n v="0"/>
    <n v="2"/>
    <s v="PARECER EM PROCESSOS DE PRESTAÇÃO DE CONTAS;REMESSA DE INFORMAÇÕES VIA SISTEMA e-SFINGE;PARECER SOBRE ATOS DE PESSOAL;RELATÓRIOS DE GESTÃO FISCAL E/OU RESUMIDO DE EXECUÇÃO ORÇAMENTÁRIA"/>
    <x v="1"/>
    <x v="0"/>
    <x v="0"/>
    <x v="0"/>
    <x v="0"/>
    <x v="0"/>
    <n v="1"/>
    <x v="0"/>
    <n v="0"/>
    <n v="0"/>
    <n v="1"/>
    <x v="1"/>
    <x v="2"/>
    <x v="4"/>
    <x v="0"/>
    <x v="1"/>
    <x v="1"/>
    <x v="0"/>
    <x v="0"/>
    <x v="0"/>
    <x v="0"/>
    <n v="8.9"/>
    <n v="8.3000000000000007"/>
    <n v="2"/>
    <n v="0"/>
    <n v="0"/>
    <n v="0"/>
    <n v="2"/>
    <n v="1"/>
    <x v="0"/>
    <n v="28249.64689011691"/>
    <n v="0.72"/>
    <n v="1.0668089078543807E-3"/>
    <n v="4.0005334044539273E-4"/>
    <n v="0"/>
    <n v="8"/>
    <n v="3"/>
    <n v="0"/>
    <s v="OUTROS "/>
  </r>
  <r>
    <s v="4207759"/>
    <s v="IRACEMINHA "/>
    <n v="4139"/>
    <x v="0"/>
    <s v="AMERIOS"/>
    <s v="P"/>
    <s v="RM do Extremo Oeste"/>
    <s v="Oeste Catarinense"/>
    <s v="Chapecó"/>
    <n v="13421960.610000001"/>
    <n v="215"/>
    <n v="0"/>
    <x v="0"/>
    <n v="5.1497005988023953E-2"/>
    <n v="4.6511627906976744E-3"/>
    <n v="4139"/>
    <n v="3242.8027567045183"/>
    <n v="13421960.610000001"/>
    <n v="215"/>
    <n v="2"/>
    <x v="1"/>
    <n v="1"/>
    <n v="2"/>
    <n v="0.2"/>
    <x v="3"/>
    <x v="0"/>
    <n v="0.4"/>
    <x v="1"/>
    <n v="2"/>
    <n v="0"/>
    <n v="5"/>
    <n v="2"/>
    <n v="1"/>
    <s v="RELATÓRIOS DE GESTÃO FISCAL E/OU RESUMIDO DE EXECUÇÃO ORÇAMENTÁRIA"/>
    <x v="0"/>
    <x v="3"/>
    <x v="0"/>
    <x v="0"/>
    <x v="4"/>
    <x v="3"/>
    <n v="1"/>
    <x v="1"/>
    <n v="0"/>
    <n v="0"/>
    <n v="2"/>
    <x v="2"/>
    <x v="6"/>
    <x v="2"/>
    <x v="0"/>
    <x v="1"/>
    <x v="0"/>
    <x v="0"/>
    <x v="0"/>
    <x v="0"/>
    <x v="0"/>
    <n v="7.3"/>
    <n v="6.8"/>
    <n v="1"/>
    <n v="0"/>
    <n v="0"/>
    <n v="0"/>
    <n v="1"/>
    <n v="1"/>
    <x v="0"/>
    <n v="19371.85163625417"/>
    <n v="0.629"/>
    <n v="1.4496255134090359E-3"/>
    <n v="7.2481275670451797E-4"/>
    <n v="0"/>
    <n v="6"/>
    <n v="3"/>
    <n v="0"/>
    <s v="CONTROLADOR INTERNO"/>
  </r>
  <r>
    <s v="4207809"/>
    <s v="IRANI "/>
    <n v="10118"/>
    <x v="1"/>
    <s v="AMAUC"/>
    <s v="M"/>
    <s v="RM do Contestado"/>
    <s v="Oeste Catarinense"/>
    <s v="Concórdia"/>
    <n v="21823197.609999999"/>
    <n v="292"/>
    <n v="0"/>
    <x v="0"/>
    <n v="2.91039569420911E-2"/>
    <n v="3.4246575342465752E-3"/>
    <n v="10118"/>
    <n v="2156.8687102194108"/>
    <n v="21823197.609999999"/>
    <n v="292"/>
    <n v="0"/>
    <x v="0"/>
    <n v="0"/>
    <n v="0"/>
    <n v="0.1"/>
    <x v="2"/>
    <x v="1"/>
    <n v="0.8"/>
    <x v="1"/>
    <n v="0"/>
    <n v="1"/>
    <n v="0"/>
    <n v="0"/>
    <n v="2"/>
    <s v="RECOMENDAÇÕES EMITIDAS PARA MELHORIAS E/OU FORTALECIMENTO DA GESTÃO;REMESSA DE INFORMAÇÕES VIA SISTEMA e-SFINGE;RELATÓRIOS DE GESTÃO FISCAL E/OU RESUMIDO DE EXECUÇÃO ORÇAMENTÁRIA;ATENDIMENTO A ÓRGÃOS DE CONTROLE (CÂMARA, TCE, MPSC, TCU, CGU, MPF ETC.)"/>
    <x v="1"/>
    <x v="0"/>
    <x v="0"/>
    <x v="0"/>
    <x v="0"/>
    <x v="2"/>
    <n v="1"/>
    <x v="0"/>
    <n v="0"/>
    <n v="0"/>
    <n v="4"/>
    <x v="1"/>
    <x v="1"/>
    <x v="3"/>
    <x v="3"/>
    <x v="1"/>
    <x v="1"/>
    <x v="0"/>
    <x v="0"/>
    <x v="0"/>
    <x v="1"/>
    <n v="4.9000000000000004"/>
    <n v="7.8"/>
    <n v="10"/>
    <n v="4"/>
    <n v="0"/>
    <n v="0"/>
    <n v="6"/>
    <n v="2"/>
    <x v="0"/>
    <n v="18108.794285302141"/>
    <n v="0.59199999999999997"/>
    <n v="2.3720102787112077E-3"/>
    <n v="2.9650128483890096E-4"/>
    <n v="3.9533504645186798E-4"/>
    <n v="24"/>
    <n v="3"/>
    <n v="4"/>
    <s v="CONTROLADOR GERAL"/>
  </r>
  <r>
    <s v="4207858"/>
    <s v="IRATI "/>
    <n v="2025"/>
    <x v="0"/>
    <s v="AMOSC"/>
    <s v="M"/>
    <s v="RM do Extremo Oeste"/>
    <s v="Oeste Catarinense"/>
    <s v="Chapecó"/>
    <n v="11027530.51"/>
    <n v="136"/>
    <n v="0"/>
    <x v="0"/>
    <n v="6.647116324535679E-2"/>
    <n v="7.3529411764705881E-3"/>
    <n v="2025"/>
    <n v="5445.6940790123454"/>
    <n v="11027530.51"/>
    <n v="136"/>
    <n v="0"/>
    <x v="0"/>
    <n v="1"/>
    <n v="0"/>
    <n v="0.1"/>
    <x v="2"/>
    <x v="0"/>
    <n v="0.4"/>
    <x v="0"/>
    <n v="0"/>
    <n v="0"/>
    <n v="1"/>
    <n v="0"/>
    <n v="1"/>
    <s v="ATENDIMENTO A ÓRGÃOS DE CONTROLE (CÂMARA, TCE, MPSC, TCU, CGU, MPF ETC.);RECOMENDAÇÕES EMITIDAS PARA MELHORIAS E/OU FORTALECIMENTO DA GESTÃO;PARECER SOBRE ATOS DE PESSOAL;REMESSA DE INFORMAÇÕES VIA SISTEMA e-SFINGE"/>
    <x v="1"/>
    <x v="0"/>
    <x v="0"/>
    <x v="0"/>
    <x v="0"/>
    <x v="2"/>
    <n v="1"/>
    <x v="0"/>
    <n v="1"/>
    <n v="0"/>
    <n v="1"/>
    <x v="0"/>
    <x v="2"/>
    <x v="2"/>
    <x v="0"/>
    <x v="1"/>
    <x v="0"/>
    <x v="0"/>
    <x v="0"/>
    <x v="0"/>
    <x v="0"/>
    <n v="7"/>
    <n v="9.3000000000000007"/>
    <n v="3"/>
    <n v="0"/>
    <n v="0"/>
    <n v="0"/>
    <n v="3"/>
    <n v="3"/>
    <x v="0"/>
    <n v="21837.682233366017"/>
    <n v="0.57699999999999996"/>
    <n v="2.4691358024691358E-3"/>
    <n v="0"/>
    <n v="0"/>
    <n v="5"/>
    <n v="0"/>
    <n v="0"/>
    <s v="CONTROLADOR INTERNO"/>
  </r>
  <r>
    <s v="4207908"/>
    <s v="IRINEÓPOLIS "/>
    <n v="10989"/>
    <x v="1"/>
    <s v="AMPLANORTE"/>
    <s v="G"/>
    <s v="RM Norte/Nordeste Catarinense"/>
    <s v="Norte Catarinense"/>
    <s v="Canoinhas"/>
    <n v="27763378.75"/>
    <n v="386"/>
    <n v="18"/>
    <x v="1"/>
    <n v="3.5360938072554048E-2"/>
    <n v="2.5906735751295338E-3"/>
    <n v="10989"/>
    <n v="2526.4699927199927"/>
    <n v="27763378.75"/>
    <n v="386"/>
    <n v="0"/>
    <x v="0"/>
    <n v="0"/>
    <n v="0"/>
    <n v="0.1"/>
    <x v="2"/>
    <x v="3"/>
    <n v="0.2"/>
    <x v="3"/>
    <n v="0"/>
    <n v="0"/>
    <n v="0"/>
    <n v="0"/>
    <n v="1"/>
    <s v="PARECER SOBRE ATOS DE PESSOAL;[OUTROS:] Auxilio no envio de informações ao fly transparência.;RELATÓRIOS DE GESTÃO FISCAL E/OU RESUMIDO DE EXECUÇÃO ORÇAMENTÁRIA;REMESSA DE INFORMAÇÕES VIA SISTEMA e-SFINGE"/>
    <x v="0"/>
    <x v="0"/>
    <x v="0"/>
    <x v="0"/>
    <x v="2"/>
    <x v="1"/>
    <n v="1"/>
    <x v="1"/>
    <n v="0"/>
    <n v="0"/>
    <n v="2"/>
    <x v="0"/>
    <x v="3"/>
    <x v="2"/>
    <x v="0"/>
    <x v="1"/>
    <x v="0"/>
    <x v="0"/>
    <x v="0"/>
    <x v="0"/>
    <x v="0"/>
    <n v="8.6999999999999993"/>
    <n v="8"/>
    <n v="2"/>
    <n v="0"/>
    <n v="0"/>
    <n v="0"/>
    <n v="2"/>
    <n v="0"/>
    <x v="0"/>
    <n v="25561.540846644068"/>
    <n v="0.6"/>
    <n v="4.8230048230048228E-3"/>
    <n v="1.8200018200018199E-4"/>
    <n v="9.1000091000090997E-5"/>
    <n v="53"/>
    <n v="2"/>
    <n v="1"/>
    <s v="OUTROS "/>
  </r>
  <r>
    <s v="4208005"/>
    <s v="ITÁ "/>
    <n v="6347"/>
    <x v="2"/>
    <s v="AMAUC"/>
    <s v="M"/>
    <s v="RM Chapecó"/>
    <s v="Oeste Catarinense"/>
    <s v="Concórdia"/>
    <n v="35254538.850000001"/>
    <n v="426"/>
    <n v="0"/>
    <x v="1"/>
    <n v="6.6739777534074882E-2"/>
    <n v="2.3474178403755869E-3"/>
    <n v="6347"/>
    <n v="5554.5200645974483"/>
    <n v="35254538.850000001"/>
    <n v="426"/>
    <n v="0"/>
    <x v="2"/>
    <n v="2"/>
    <n v="40"/>
    <n v="0.5"/>
    <x v="1"/>
    <x v="2"/>
    <n v="0.8"/>
    <x v="1"/>
    <n v="0"/>
    <n v="0"/>
    <n v="1"/>
    <n v="0"/>
    <n v="1"/>
    <s v="REMESSA DE INFORMAÇÕES VIA SISTEMA e-SFINGE;RELATÓRIOS DE GESTÃO FISCAL E/OU RESUMIDO DE EXECUÇÃO ORÇAMENTÁRIA;PARECER SOBRE ATOS DE PESSOAL;RELATÓRIOS DE AUDITORIA"/>
    <x v="0"/>
    <x v="0"/>
    <x v="0"/>
    <x v="0"/>
    <x v="2"/>
    <x v="2"/>
    <n v="1"/>
    <x v="1"/>
    <n v="0"/>
    <n v="0"/>
    <n v="2"/>
    <x v="1"/>
    <x v="2"/>
    <x v="3"/>
    <x v="1"/>
    <x v="1"/>
    <x v="0"/>
    <x v="0"/>
    <x v="2"/>
    <x v="2"/>
    <x v="1"/>
    <n v="7.3"/>
    <n v="7"/>
    <n v="45"/>
    <n v="11"/>
    <n v="7"/>
    <n v="0"/>
    <n v="27"/>
    <n v="3"/>
    <x v="0"/>
    <n v="23733.767839493288"/>
    <n v="0.67200000000000004"/>
    <n v="1.5755475027572081E-3"/>
    <n v="1.5755475027572083E-4"/>
    <n v="0"/>
    <n v="10"/>
    <n v="1"/>
    <n v="0"/>
    <s v="CONTROLADOR INTERNO"/>
  </r>
  <r>
    <s v="4208104"/>
    <s v="ITAIÓPOLIS "/>
    <n v="21263"/>
    <x v="3"/>
    <s v="AMPLANORTE"/>
    <s v="G"/>
    <s v="RM Norte/Nordeste Catarinense"/>
    <s v="Norte Catarinense"/>
    <s v="Canoinhas"/>
    <n v="44088740.039999999"/>
    <n v="713"/>
    <n v="62"/>
    <x v="1"/>
    <n v="3.372912625952032E-2"/>
    <n v="1.4025245441795231E-3"/>
    <n v="21263"/>
    <n v="2073.4957456614775"/>
    <n v="44088740.039999999"/>
    <n v="713"/>
    <n v="0"/>
    <x v="0"/>
    <n v="0"/>
    <n v="0"/>
    <n v="0.1"/>
    <x v="2"/>
    <x v="3"/>
    <n v="0.2"/>
    <x v="3"/>
    <n v="0"/>
    <n v="0"/>
    <n v="0"/>
    <n v="0"/>
    <n v="3"/>
    <s v="ATENDIMENTO A ÓRGÃOS DE CONTROLE (CÂMARA, TCE, MPSC, TCU, CGU, MPF ETC.);RELATÓRIOS DE GESTÃO FISCAL E/OU RESUMIDO DE EXECUÇÃO ORÇAMENTÁRIA;RECOMENDAÇÕES EMITIDAS PARA MELHORIAS E/OU FORTALECIMENTO DA GESTÃO;REMESSA DE INFORMAÇÕES VIA SISTEMA e-SFINGE"/>
    <x v="1"/>
    <x v="0"/>
    <x v="0"/>
    <x v="0"/>
    <x v="0"/>
    <x v="0"/>
    <n v="1"/>
    <x v="1"/>
    <n v="0"/>
    <n v="0"/>
    <n v="1"/>
    <x v="1"/>
    <x v="13"/>
    <x v="3"/>
    <x v="0"/>
    <x v="0"/>
    <x v="0"/>
    <x v="0"/>
    <x v="0"/>
    <x v="2"/>
    <x v="1"/>
    <n v="7.8"/>
    <n v="7.8"/>
    <n v="18"/>
    <n v="1"/>
    <n v="0"/>
    <n v="0"/>
    <n v="17"/>
    <n v="1"/>
    <x v="0"/>
    <n v="25936.474313126841"/>
    <n v="0.64100000000000001"/>
    <n v="2.539622818981329E-3"/>
    <n v="1.8812020881343178E-4"/>
    <n v="1.8812020881343178E-4"/>
    <n v="54"/>
    <n v="4"/>
    <n v="4"/>
    <s v="CONTROLADOR INTERNO"/>
  </r>
  <r>
    <s v="4208203"/>
    <s v="ITAJAÍ "/>
    <n v="205271"/>
    <x v="5"/>
    <s v="AMFRI"/>
    <s v="G"/>
    <s v="RM Foz do Rio Itajaí"/>
    <s v="Vale do Itajaí"/>
    <s v="Itajaí"/>
    <n v="941938749.62000012"/>
    <n v="5381"/>
    <n v="239"/>
    <x v="1"/>
    <n v="2.6697162589242745E-2"/>
    <n v="1.4867125069689649E-3"/>
    <n v="25658.875"/>
    <n v="4588.7570558919679"/>
    <n v="117742343.70250002"/>
    <n v="672.625"/>
    <n v="0"/>
    <x v="2"/>
    <n v="6"/>
    <n v="7"/>
    <n v="0.4"/>
    <x v="5"/>
    <x v="4"/>
    <n v="0.6"/>
    <x v="0"/>
    <n v="319"/>
    <n v="278"/>
    <n v="2"/>
    <n v="2"/>
    <n v="1"/>
    <s v="REMESSA DE INFORMAÇÕES VIA SISTEMA e-SFINGE;RELATÓRIOS DE AUDITORIA;RECOMENDAÇÕES EMITIDAS PARA MELHORIAS E/OU FORTALECIMENTO DA GESTÃO;NOTIFICAÇÕES DE FALHAS OU IRREGULARIDADES, PARA CORREÇÃO E/OU PROVIDÊNCIAS"/>
    <x v="0"/>
    <x v="1"/>
    <x v="1"/>
    <x v="0"/>
    <x v="0"/>
    <x v="1"/>
    <n v="8"/>
    <x v="1"/>
    <n v="0"/>
    <n v="3"/>
    <n v="3"/>
    <x v="0"/>
    <x v="1"/>
    <x v="2"/>
    <x v="2"/>
    <x v="1"/>
    <x v="1"/>
    <x v="0"/>
    <x v="0"/>
    <x v="1"/>
    <x v="0"/>
    <n v="9.1"/>
    <n v="10"/>
    <n v="331"/>
    <n v="160"/>
    <n v="75"/>
    <n v="0"/>
    <n v="96"/>
    <n v="4"/>
    <x v="0"/>
    <n v="77730.692148849732"/>
    <n v="0.81699999999999995"/>
    <n v="7.4048453020641005E-4"/>
    <n v="3.7511387385456298E-4"/>
    <n v="1.4614826254073882E-4"/>
    <n v="152"/>
    <n v="77"/>
    <n v="30"/>
    <s v="CONTROLADOR GERAL"/>
  </r>
  <r>
    <s v="4208302"/>
    <s v="ITAPEMA "/>
    <n v="57089"/>
    <x v="4"/>
    <s v="AMFRI"/>
    <s v="G"/>
    <s v="RM Foz do Rio Itajaí"/>
    <s v="Vale do Itajaí"/>
    <s v="Itajaí"/>
    <n v="166435119.99000001"/>
    <n v="2152"/>
    <n v="0"/>
    <x v="0"/>
    <n v="3.9115893558237601E-2"/>
    <n v="9.2936802973977691E-4"/>
    <n v="28544.5"/>
    <n v="2915.3623288199128"/>
    <n v="83217559.995000005"/>
    <n v="1076"/>
    <n v="3"/>
    <x v="2"/>
    <n v="0"/>
    <n v="0"/>
    <n v="0.1"/>
    <x v="2"/>
    <x v="1"/>
    <n v="0.8"/>
    <x v="3"/>
    <n v="8"/>
    <n v="0"/>
    <n v="0"/>
    <n v="3"/>
    <n v="2"/>
    <s v="RECOMENDAÇÕES EMITIDAS PARA MELHORIAS E/OU FORTALECIMENTO DA GESTÃO;NOTIFICAÇÕES DE FALHAS OU IRREGULARIDADES, PARA CORREÇÃO E/OU PROVIDÊNCIAS;PARECER EM PROCESSOS DE PRESTAÇÃO DE CONTAS;PARECER SOBRE TOMADAS DE CONTAS ESPECIAIS (TCEs);PARECER SOBRE ATOS DE PESSOAL;REMESSA DE INFORMAÇÕES VIA SISTEMA e-SFINGE;RELATÓRIOS DE GESTÃO FISCAL E/OU RESUMIDO DE EXECUÇÃO ORÇAMENTÁRIA;ATENDIMENTO A ÓRGÃOS DE CONTROLE (CÂMARA, TCE, MPSC, TCU, CGU, MPF ETC.)"/>
    <x v="1"/>
    <x v="0"/>
    <x v="0"/>
    <x v="0"/>
    <x v="0"/>
    <x v="1"/>
    <n v="2"/>
    <x v="1"/>
    <n v="0"/>
    <n v="0"/>
    <n v="2"/>
    <x v="1"/>
    <x v="1"/>
    <x v="1"/>
    <x v="0"/>
    <x v="1"/>
    <x v="1"/>
    <x v="0"/>
    <x v="0"/>
    <x v="3"/>
    <x v="0"/>
    <n v="6.1"/>
    <n v="7.7"/>
    <n v="12"/>
    <n v="11"/>
    <n v="0"/>
    <n v="0"/>
    <n v="1"/>
    <n v="1"/>
    <x v="0"/>
    <n v="22123.205380641557"/>
    <n v="0.80400000000000005"/>
    <n v="1.3487712168719019E-3"/>
    <n v="3.6784669551051866E-4"/>
    <n v="1.0509905586014819E-4"/>
    <n v="77"/>
    <n v="21"/>
    <n v="6"/>
    <s v="ASSESSOR DE CONTROLE INTERNO"/>
  </r>
  <r>
    <s v="4208401"/>
    <s v="ITAPIRANGA "/>
    <n v="16398"/>
    <x v="1"/>
    <s v="AMEOSC"/>
    <s v="P"/>
    <s v="RM do Extremo Oeste"/>
    <s v="Oeste Catarinense"/>
    <s v="São Miguel do Oeste"/>
    <n v="46001010.480000004"/>
    <n v="562"/>
    <n v="0"/>
    <x v="0"/>
    <n v="3.4578231711068726E-2"/>
    <n v="3.5587188612099642E-3"/>
    <n v="8199"/>
    <n v="2805.2817709476767"/>
    <n v="23000505.240000002"/>
    <n v="281"/>
    <n v="0"/>
    <x v="2"/>
    <n v="6"/>
    <n v="1"/>
    <n v="0.4"/>
    <x v="5"/>
    <x v="4"/>
    <n v="0.6"/>
    <x v="0"/>
    <n v="1"/>
    <n v="0"/>
    <n v="0"/>
    <n v="0"/>
    <n v="5"/>
    <s v="PARECER EM PROCESSOS DE PRESTAÇÃO DE CONTAS;RELATÓRIOS DE AUDITORIA;PARECER SOBRE ATOS DE PESSOAL;REMESSA DE INFORMAÇÕES VIA SISTEMA e-SFINGE"/>
    <x v="3"/>
    <x v="0"/>
    <x v="0"/>
    <x v="0"/>
    <x v="0"/>
    <x v="1"/>
    <n v="2"/>
    <x v="1"/>
    <n v="0"/>
    <n v="1"/>
    <n v="2"/>
    <x v="0"/>
    <x v="3"/>
    <x v="3"/>
    <x v="0"/>
    <x v="1"/>
    <x v="1"/>
    <x v="0"/>
    <x v="0"/>
    <x v="0"/>
    <x v="1"/>
    <n v="7.7"/>
    <n v="8.4"/>
    <n v="19"/>
    <n v="7"/>
    <n v="2"/>
    <n v="1"/>
    <n v="9"/>
    <n v="2"/>
    <x v="0"/>
    <n v="37601.563677996761"/>
    <n v="0.68799999999999994"/>
    <n v="7.3179656055616534E-4"/>
    <n v="2.4393218685205513E-4"/>
    <n v="0"/>
    <n v="12"/>
    <n v="4"/>
    <n v="0"/>
    <s v="CONTROLADOR INTERNO"/>
  </r>
  <r>
    <s v="4208450"/>
    <s v="ITAPOÁ "/>
    <n v="18137"/>
    <x v="1"/>
    <s v="AMUNESC"/>
    <s v="M"/>
    <s v="RM Norte/Nordeste Catarinense"/>
    <s v="Norte Catarinense"/>
    <s v="Joinville"/>
    <n v="67852762.189999998"/>
    <n v="704"/>
    <n v="0"/>
    <x v="0"/>
    <n v="4.0180355002568349E-2"/>
    <n v="2.840909090909091E-3"/>
    <n v="9068.5"/>
    <n v="3741.1237905938137"/>
    <n v="33926381.094999999"/>
    <n v="352"/>
    <n v="0"/>
    <x v="2"/>
    <n v="1"/>
    <n v="1"/>
    <n v="0.5"/>
    <x v="1"/>
    <x v="1"/>
    <n v="0.8"/>
    <x v="0"/>
    <n v="0"/>
    <n v="0"/>
    <n v="0"/>
    <n v="0"/>
    <n v="0"/>
    <s v="PARECER EM PROCESSOS DE PRESTAÇÃO DE CONTAS;PARECER SOBRE ATOS DE PESSOAL;REMESSA DE INFORMAÇÕES VIA SISTEMA e-SFINGE;RELATÓRIOS DE AUDITORIA"/>
    <x v="0"/>
    <x v="0"/>
    <x v="0"/>
    <x v="0"/>
    <x v="0"/>
    <x v="2"/>
    <n v="2"/>
    <x v="0"/>
    <n v="0"/>
    <n v="0"/>
    <n v="2"/>
    <x v="3"/>
    <x v="6"/>
    <x v="2"/>
    <x v="0"/>
    <x v="1"/>
    <x v="1"/>
    <x v="0"/>
    <x v="0"/>
    <x v="0"/>
    <x v="0"/>
    <n v="6.2"/>
    <n v="8.6999999999999993"/>
    <n v="44"/>
    <n v="17"/>
    <n v="14"/>
    <n v="0"/>
    <n v="13"/>
    <n v="5"/>
    <x v="0"/>
    <n v="35126.757674327368"/>
    <n v="0.753"/>
    <n v="1.4335336604730661E-3"/>
    <n v="2.7567955009097426E-4"/>
    <n v="1.1027182003638971E-4"/>
    <n v="26"/>
    <n v="5"/>
    <n v="2"/>
    <s v="CONTROLADOR GERAL"/>
  </r>
  <r>
    <s v="4208500"/>
    <s v="ITUPORANGA "/>
    <n v="24061"/>
    <x v="3"/>
    <s v="AMAVI"/>
    <s v="M"/>
    <s v="RM do Alto Vale do Itajaí"/>
    <s v="Vale do Itajaí"/>
    <s v="Ituporanga"/>
    <n v="50421346.260000005"/>
    <n v="768"/>
    <n v="9"/>
    <x v="1"/>
    <n v="3.2300121966606386E-2"/>
    <n v="1.3020833333333333E-3"/>
    <n v="24061"/>
    <n v="2095.5632043555966"/>
    <n v="50421346.260000005"/>
    <n v="768"/>
    <n v="0"/>
    <x v="0"/>
    <n v="2"/>
    <n v="0"/>
    <n v="0.2"/>
    <x v="3"/>
    <x v="2"/>
    <n v="0.8"/>
    <x v="0"/>
    <n v="0"/>
    <n v="0"/>
    <n v="1"/>
    <n v="0"/>
    <n v="0"/>
    <s v="ATENDIMENTO A ÓRGÃOS DE CONTROLE (CÂMARA, TCE, MPSC, TCU, CGU, MPF ETC.);RELATÓRIOS DE GESTÃO FISCAL E/OU RESUMIDO DE EXECUÇÃO ORÇAMENTÁRIA;PARECER SOBRE ATOS DE PESSOAL;PARECER EM PROCESSOS DE PRESTAÇÃO DE CONTAS;RECOMENDAÇÕES EMITIDAS PARA MELHORIAS E/OU FORTALECIMENTO DA GESTÃO;RELATÓRIOS DE AUDITORIA"/>
    <x v="0"/>
    <x v="0"/>
    <x v="0"/>
    <x v="0"/>
    <x v="2"/>
    <x v="0"/>
    <n v="1"/>
    <x v="0"/>
    <n v="1"/>
    <n v="1"/>
    <n v="1"/>
    <x v="1"/>
    <x v="2"/>
    <x v="4"/>
    <x v="0"/>
    <x v="1"/>
    <x v="1"/>
    <x v="0"/>
    <x v="0"/>
    <x v="0"/>
    <x v="1"/>
    <n v="8.3000000000000007"/>
    <n v="8.1"/>
    <n v="10"/>
    <n v="3"/>
    <n v="3"/>
    <n v="0"/>
    <n v="4"/>
    <n v="5"/>
    <x v="0"/>
    <n v="25216.294528369075"/>
    <n v="0.67800000000000005"/>
    <n v="1.329953036033415E-3"/>
    <n v="1.6624412950417688E-4"/>
    <n v="8.3122064752088438E-5"/>
    <n v="32"/>
    <n v="4"/>
    <n v="2"/>
    <s v="CONTROLADOR INTERNO"/>
  </r>
  <r>
    <s v="4208609"/>
    <s v="JABORÁ "/>
    <n v="4023"/>
    <x v="0"/>
    <s v="AMAUC"/>
    <s v="M"/>
    <s v="RM do Contestado"/>
    <s v="Oeste Catarinense"/>
    <s v="Joaçaba"/>
    <n v="15998819.059999999"/>
    <n v="239"/>
    <n v="0"/>
    <x v="0"/>
    <n v="5.9158415841584155E-2"/>
    <n v="4.1841004184100415E-3"/>
    <n v="4023"/>
    <n v="3976.8379468058661"/>
    <n v="15998819.059999999"/>
    <n v="239"/>
    <n v="0"/>
    <x v="0"/>
    <n v="33"/>
    <n v="5"/>
    <n v="0.5"/>
    <x v="4"/>
    <x v="3"/>
    <n v="0.2"/>
    <x v="0"/>
    <n v="0"/>
    <n v="0"/>
    <n v="1"/>
    <n v="0"/>
    <n v="0"/>
    <s v="PARECER EM PROCESSOS DE PRESTAÇÃO DE CONTAS;REMESSA DE INFORMAÇÕES VIA SISTEMA e-SFINGE;ATENDIMENTO A ÓRGÃOS DE CONTROLE (CÂMARA, TCE, MPSC, TCU, CGU, MPF ETC.);NOTIFICAÇÕES DE FALHAS OU IRREGULARIDADES, PARA CORREÇÃO E/OU PROVIDÊNCIAS"/>
    <x v="1"/>
    <x v="0"/>
    <x v="0"/>
    <x v="0"/>
    <x v="0"/>
    <x v="1"/>
    <n v="1"/>
    <x v="1"/>
    <n v="0"/>
    <n v="0"/>
    <n v="3"/>
    <x v="1"/>
    <x v="2"/>
    <x v="3"/>
    <x v="0"/>
    <x v="1"/>
    <x v="1"/>
    <x v="0"/>
    <x v="0"/>
    <x v="0"/>
    <x v="0"/>
    <n v="6.3"/>
    <n v="7.7"/>
    <n v="24"/>
    <n v="5"/>
    <n v="0"/>
    <n v="0"/>
    <n v="19"/>
    <n v="0"/>
    <x v="0"/>
    <n v="24814.106347148292"/>
    <n v="0.628"/>
    <n v="1.7399950285856326E-3"/>
    <n v="4.9714143673875214E-4"/>
    <n v="0"/>
    <n v="7"/>
    <n v="2"/>
    <n v="0"/>
    <s v="CONTROLADOR GERAL"/>
  </r>
  <r>
    <s v="4208708"/>
    <s v="JACINTO MACHADO "/>
    <n v="10608"/>
    <x v="1"/>
    <s v="AMESC"/>
    <s v="M"/>
    <s v="RM Carbonífera"/>
    <s v="Sul Catarinense"/>
    <s v="Araranguá"/>
    <n v="25142425.809999999"/>
    <n v="396"/>
    <n v="14"/>
    <x v="1"/>
    <n v="3.7211050554407064E-2"/>
    <n v="2.5252525252525255E-3"/>
    <n v="10608"/>
    <n v="2370.1381796757164"/>
    <n v="25142425.809999999"/>
    <n v="396"/>
    <n v="0"/>
    <x v="0"/>
    <n v="3"/>
    <n v="6"/>
    <n v="0.5"/>
    <x v="1"/>
    <x v="3"/>
    <n v="0.2"/>
    <x v="1"/>
    <n v="0"/>
    <n v="0"/>
    <n v="0"/>
    <n v="0"/>
    <n v="1"/>
    <s v="ATENDIMENTO A ÓRGÃOS DE CONTROLE (CÂMARA, TCE, MPSC, TCU, CGU, MPF ETC.);RELATÓRIOS DE GESTÃO FISCAL E/OU RESUMIDO DE EXECUÇÃO ORÇAMENTÁRIA;REMESSA DE INFORMAÇÕES VIA SISTEMA e-SFINGE;RECOMENDAÇÕES EMITIDAS PARA MELHORIAS E/OU FORTALECIMENTO DA GESTÃO"/>
    <x v="0"/>
    <x v="1"/>
    <x v="2"/>
    <x v="0"/>
    <x v="2"/>
    <x v="1"/>
    <n v="1"/>
    <x v="1"/>
    <n v="0"/>
    <n v="0"/>
    <n v="1"/>
    <x v="0"/>
    <x v="14"/>
    <x v="2"/>
    <x v="0"/>
    <x v="1"/>
    <x v="1"/>
    <x v="0"/>
    <x v="0"/>
    <x v="0"/>
    <x v="1"/>
    <n v="6.6"/>
    <n v="10"/>
    <n v="5"/>
    <n v="1"/>
    <n v="0"/>
    <n v="0"/>
    <n v="4"/>
    <n v="15"/>
    <x v="0"/>
    <n v="25459.296981606003"/>
    <n v="0.64500000000000002"/>
    <n v="3.0165912518853697E-3"/>
    <n v="2.8280542986425342E-4"/>
    <n v="1.885369532428356E-4"/>
    <n v="32"/>
    <n v="3"/>
    <n v="2"/>
    <s v="CONTROLADOR GERAL"/>
  </r>
  <r>
    <s v="4208807"/>
    <s v="JAGUARUNA "/>
    <n v="18980"/>
    <x v="1"/>
    <s v="AMUREL"/>
    <s v="M"/>
    <s v="RM Tubarão"/>
    <s v="Sul Catarinense"/>
    <s v="Tubarão"/>
    <n v="42092771"/>
    <n v="422"/>
    <n v="6"/>
    <x v="1"/>
    <n v="2.256201881950385E-2"/>
    <n v="2.3696682464454978E-3"/>
    <n v="18980"/>
    <n v="2217.7434668071655"/>
    <n v="42092771"/>
    <n v="422"/>
    <n v="0"/>
    <x v="0"/>
    <n v="2"/>
    <n v="2"/>
    <n v="0.2"/>
    <x v="3"/>
    <x v="3"/>
    <n v="0.2"/>
    <x v="0"/>
    <n v="3"/>
    <n v="2"/>
    <n v="3"/>
    <n v="0"/>
    <n v="1"/>
    <s v="RELATÓRIOS DE GESTÃO FISCAL E/OU RESUMIDO DE EXECUÇÃO ORÇAMENTÁRIA;REMESSA DE INFORMAÇÕES VIA SISTEMA e-SFINGE;PARECER SOBRE ATOS DE PESSOAL;NOTIFICAÇÕES DE FALHAS OU IRREGULARIDADES, PARA CORREÇÃO E/OU PROVIDÊNCIAS"/>
    <x v="0"/>
    <x v="0"/>
    <x v="0"/>
    <x v="0"/>
    <x v="2"/>
    <x v="1"/>
    <n v="1"/>
    <x v="1"/>
    <n v="0"/>
    <n v="0"/>
    <n v="2"/>
    <x v="1"/>
    <x v="15"/>
    <x v="0"/>
    <x v="2"/>
    <x v="0"/>
    <x v="1"/>
    <x v="0"/>
    <x v="0"/>
    <x v="0"/>
    <x v="1"/>
    <n v="7.5"/>
    <n v="9"/>
    <n v="29"/>
    <n v="10"/>
    <n v="2"/>
    <n v="0"/>
    <n v="17"/>
    <n v="8"/>
    <x v="0"/>
    <n v="17201.087011298958"/>
    <n v="0.64400000000000002"/>
    <n v="1.3698630136986301E-3"/>
    <n v="1.0537407797681771E-4"/>
    <n v="5.2687038988408854E-5"/>
    <n v="26"/>
    <n v="2"/>
    <n v="1"/>
    <s v="OUTROS "/>
  </r>
  <r>
    <s v="4208906"/>
    <s v="JARAGUÁ DO SUL "/>
    <n v="163735"/>
    <x v="5"/>
    <s v="AMVALI"/>
    <s v="M"/>
    <s v="RM Norte/Nordeste Catarinense"/>
    <s v="Norte Catarinense"/>
    <s v="Joinville"/>
    <n v="554909291.76999998"/>
    <n v="4431"/>
    <n v="114"/>
    <x v="1"/>
    <n v="2.7669020812648694E-2"/>
    <n v="1.5797788309636651E-3"/>
    <n v="23390.714285714286"/>
    <n v="3389.0694828228538"/>
    <n v="79272755.96714285"/>
    <n v="633"/>
    <n v="1"/>
    <x v="0"/>
    <n v="268"/>
    <n v="253"/>
    <n v="0.3"/>
    <x v="0"/>
    <x v="2"/>
    <n v="0.8"/>
    <x v="0"/>
    <n v="5"/>
    <n v="5"/>
    <n v="1"/>
    <n v="5"/>
    <n v="1"/>
    <s v="RELATÓRIOS DE GESTÃO FISCAL E/OU RESUMIDO DE EXECUÇÃO ORÇAMENTÁRIA;REMESSA DE INFORMAÇÕES VIA SISTEMA e-SFINGE;PARECER SOBRE ATOS DE PESSOAL;PARECER EM PROCESSOS DE PRESTAÇÃO DE CONTAS"/>
    <x v="1"/>
    <x v="3"/>
    <x v="3"/>
    <x v="0"/>
    <x v="0"/>
    <x v="1"/>
    <n v="7"/>
    <x v="0"/>
    <n v="5"/>
    <n v="2"/>
    <n v="4"/>
    <x v="1"/>
    <x v="1"/>
    <x v="1"/>
    <x v="3"/>
    <x v="0"/>
    <x v="0"/>
    <x v="0"/>
    <x v="2"/>
    <x v="2"/>
    <x v="0"/>
    <n v="9.8000000000000007"/>
    <n v="9.8000000000000007"/>
    <n v="68"/>
    <n v="45"/>
    <n v="5"/>
    <n v="0"/>
    <n v="18"/>
    <n v="1"/>
    <x v="0"/>
    <n v="50132.731709621614"/>
    <n v="0.78900000000000003"/>
    <n v="5.9242067975692433E-4"/>
    <n v="2.5040461721684428E-4"/>
    <n v="1.3436345314074571E-4"/>
    <n v="97"/>
    <n v="41"/>
    <n v="22"/>
    <s v="CONTROLADOR GERAL"/>
  </r>
  <r>
    <s v="4208955"/>
    <s v="JARDINÓPOLIS "/>
    <n v="1672"/>
    <x v="0"/>
    <s v="AMOSC"/>
    <s v="M"/>
    <s v="RM do Extremo Oeste"/>
    <s v="Oeste Catarinense"/>
    <s v="Chapecó"/>
    <n v="11073016.969999999"/>
    <n v="134"/>
    <n v="0"/>
    <x v="0"/>
    <n v="7.8962875662934584E-2"/>
    <n v="7.462686567164179E-3"/>
    <n v="1672"/>
    <n v="6622.6178050239223"/>
    <n v="11073016.969999999"/>
    <n v="134"/>
    <n v="0"/>
    <x v="1"/>
    <n v="8"/>
    <n v="3"/>
    <n v="0.5"/>
    <x v="4"/>
    <x v="4"/>
    <n v="0.6"/>
    <x v="0"/>
    <n v="0"/>
    <n v="0"/>
    <n v="0"/>
    <n v="0"/>
    <n v="2"/>
    <s v="PARECER SOBRE ATOS DE PESSOAL;PARECER EM PROCESSOS DE PRESTAÇÃO DE CONTAS;NOTIFICAÇÕES DE FALHAS OU IRREGULARIDADES, PARA CORREÇÃO E/OU PROVIDÊNCIAS;REMESSA DE INFORMAÇÕES VIA SISTEMA e-SFINGE"/>
    <x v="0"/>
    <x v="0"/>
    <x v="0"/>
    <x v="0"/>
    <x v="0"/>
    <x v="2"/>
    <n v="1"/>
    <x v="0"/>
    <n v="1"/>
    <n v="2"/>
    <n v="1"/>
    <x v="0"/>
    <x v="1"/>
    <x v="2"/>
    <x v="1"/>
    <x v="1"/>
    <x v="1"/>
    <x v="0"/>
    <x v="0"/>
    <x v="0"/>
    <x v="0"/>
    <n v="5"/>
    <n v="8.5"/>
    <n v="6"/>
    <n v="3"/>
    <n v="2"/>
    <n v="0"/>
    <n v="1"/>
    <n v="2"/>
    <x v="0"/>
    <n v="22595.386803125115"/>
    <n v="0.625"/>
    <n v="2.3923444976076554E-3"/>
    <n v="0"/>
    <n v="0"/>
    <n v="4"/>
    <n v="0"/>
    <n v="0"/>
    <s v="CONTROLADOR INTERNO"/>
  </r>
  <r>
    <s v="4209003"/>
    <s v="JOAÇABA "/>
    <n v="29008"/>
    <x v="3"/>
    <s v="AMMOC"/>
    <s v="P"/>
    <s v="RM do Contestado"/>
    <s v="Oeste Catarinense"/>
    <s v="Joaçaba"/>
    <n v="107384247.63"/>
    <n v="895"/>
    <n v="81"/>
    <x v="1"/>
    <n v="3.1179237066713116E-2"/>
    <n v="2.2346368715083797E-3"/>
    <n v="14504"/>
    <n v="3701.8838813430775"/>
    <n v="53692123.814999998"/>
    <n v="447.5"/>
    <n v="0"/>
    <x v="2"/>
    <n v="70"/>
    <n v="140"/>
    <n v="0.5"/>
    <x v="4"/>
    <x v="0"/>
    <n v="0.4"/>
    <x v="3"/>
    <n v="0"/>
    <n v="1"/>
    <n v="5"/>
    <n v="3"/>
    <n v="0"/>
    <s v="PARECER EM PROCESSOS DE PRESTAÇÃO DE CONTAS;RECOMENDAÇÕES EMITIDAS PARA MELHORIAS E/OU FORTALECIMENTO DA GESTÃO;RELATÓRIOS DE AUDITORIA;NOTIFICAÇÕES DE FALHAS OU IRREGULARIDADES, PARA CORREÇÃO E/OU PROVIDÊNCIAS;REMESSA DE INFORMAÇÕES VIA SISTEMA e-SFINGE;PARECER SOBRE TOMADAS DE CONTAS ESPECIAIS (TCEs);PARECER SOBRE ATOS DE PESSOAL;ATENDIMENTO A ÓRGÃOS DE CONTROLE (CÂMARA, TCE, MPSC, TCU, CGU, MPF ETC.)"/>
    <x v="0"/>
    <x v="0"/>
    <x v="0"/>
    <x v="0"/>
    <x v="0"/>
    <x v="2"/>
    <n v="2"/>
    <x v="1"/>
    <n v="0"/>
    <n v="1"/>
    <n v="5"/>
    <x v="0"/>
    <x v="1"/>
    <x v="2"/>
    <x v="0"/>
    <x v="1"/>
    <x v="0"/>
    <x v="1"/>
    <x v="0"/>
    <x v="0"/>
    <x v="0"/>
    <n v="9.3000000000000007"/>
    <n v="10"/>
    <n v="99"/>
    <n v="36"/>
    <n v="39"/>
    <n v="1"/>
    <n v="23"/>
    <n v="1"/>
    <x v="0"/>
    <n v="38399.435633855188"/>
    <n v="0.78400000000000003"/>
    <n v="1.3099834528405958E-3"/>
    <n v="3.1025923883066739E-4"/>
    <n v="1.0341974627688913E-4"/>
    <n v="38"/>
    <n v="9"/>
    <n v="3"/>
    <s v="CONTROLADOR INTERNO"/>
  </r>
  <r>
    <s v="4209102"/>
    <s v="JOINVILLE "/>
    <n v="562151"/>
    <x v="6"/>
    <s v="AMUNESC"/>
    <s v="M"/>
    <s v="RM Norte/Nordeste Catarinense"/>
    <s v="Norte Catarinense"/>
    <s v="Joinville"/>
    <n v="1400925576.8699999"/>
    <n v="10686"/>
    <n v="406"/>
    <x v="1"/>
    <n v="1.9267906116289008E-2"/>
    <n v="1.2165450121654502E-3"/>
    <n v="43242.384615384617"/>
    <n v="2492.0805564163365"/>
    <n v="107763505.91307691"/>
    <n v="822"/>
    <n v="1"/>
    <x v="2"/>
    <n v="7"/>
    <n v="13"/>
    <n v="0.5"/>
    <x v="4"/>
    <x v="0"/>
    <n v="0.4"/>
    <x v="0"/>
    <n v="2"/>
    <n v="2"/>
    <n v="5"/>
    <n v="3"/>
    <n v="2"/>
    <s v="RELATÓRIOS DE AUDITORIA;PARECER EM PROCESSOS DE PRESTAÇÃO DE CONTAS;REMESSA DE INFORMAÇÕES VIA SISTEMA e-SFINGE;RELATÓRIOS DE GESTÃO FISCAL E/OU RESUMIDO DE EXECUÇÃO ORÇAMENTÁRIA"/>
    <x v="0"/>
    <x v="1"/>
    <x v="1"/>
    <x v="0"/>
    <x v="3"/>
    <x v="1"/>
    <n v="13"/>
    <x v="1"/>
    <n v="0"/>
    <n v="5"/>
    <n v="3"/>
    <x v="1"/>
    <x v="1"/>
    <x v="1"/>
    <x v="3"/>
    <x v="0"/>
    <x v="0"/>
    <x v="1"/>
    <x v="0"/>
    <x v="2"/>
    <x v="0"/>
    <n v="7.9"/>
    <n v="9.8000000000000007"/>
    <n v="102"/>
    <n v="63"/>
    <n v="3"/>
    <n v="0"/>
    <n v="36"/>
    <n v="4"/>
    <x v="0"/>
    <n v="40184.127347716982"/>
    <n v="0.77"/>
    <n v="7.1155258996248344E-4"/>
    <n v="2.3303347321271332E-4"/>
    <n v="1.4408939946740289E-4"/>
    <n v="400"/>
    <n v="131"/>
    <n v="81"/>
    <s v="CONTROLADOR GERAL"/>
  </r>
  <r>
    <s v="4209151"/>
    <s v="JOSÉ BOITEUX "/>
    <n v="4862"/>
    <x v="0"/>
    <s v="AMAVI"/>
    <s v="M"/>
    <s v="RM do Alto Vale do Itajaí"/>
    <s v="Vale do Itajaí"/>
    <s v="Rio do Sul"/>
    <n v="14300672.68"/>
    <n v="218"/>
    <n v="0"/>
    <x v="0"/>
    <n v="4.4948453608247424E-2"/>
    <n v="4.5871559633027525E-3"/>
    <n v="4862"/>
    <n v="2941.3148251748253"/>
    <n v="14300672.68"/>
    <n v="218"/>
    <n v="0"/>
    <x v="0"/>
    <n v="0"/>
    <n v="0"/>
    <n v="0.1"/>
    <x v="2"/>
    <x v="0"/>
    <n v="0.4"/>
    <x v="2"/>
    <n v="0"/>
    <n v="0"/>
    <n v="0"/>
    <n v="0"/>
    <n v="0"/>
    <s v="ATENDIMENTO A ÓRGÃOS DE CONTROLE (CÂMARA, TCE, MPSC, TCU, CGU, MPF ETC.);RELATÓRIOS DE GESTÃO FISCAL E/OU RESUMIDO DE EXECUÇÃO ORÇAMENTÁRIA;PARECER SOBRE ATOS DE PESSOAL;REMESSA DE INFORMAÇÕES VIA SISTEMA e-SFINGE"/>
    <x v="1"/>
    <x v="0"/>
    <x v="0"/>
    <x v="0"/>
    <x v="0"/>
    <x v="0"/>
    <n v="1"/>
    <x v="0"/>
    <n v="0"/>
    <n v="0"/>
    <n v="1"/>
    <x v="1"/>
    <x v="2"/>
    <x v="4"/>
    <x v="2"/>
    <x v="1"/>
    <x v="1"/>
    <x v="0"/>
    <x v="0"/>
    <x v="0"/>
    <x v="0"/>
    <n v="6"/>
    <n v="7.5"/>
    <n v="7"/>
    <n v="0"/>
    <n v="0"/>
    <n v="0"/>
    <n v="7"/>
    <n v="2"/>
    <x v="0"/>
    <n v="16746.825534164003"/>
    <n v="0.63900000000000001"/>
    <n v="4.7305635540929661E-3"/>
    <n v="4.1135335252982314E-4"/>
    <n v="0"/>
    <n v="23"/>
    <n v="2"/>
    <n v="0"/>
    <s v="OUTROS "/>
  </r>
  <r>
    <s v="4209177"/>
    <s v="JUPIÁ "/>
    <n v="2142"/>
    <x v="0"/>
    <s v="AMNOROESTE"/>
    <s v="P"/>
    <s v="RM do Extremo Oeste"/>
    <s v="Oeste Catarinense"/>
    <s v="Xanxerê"/>
    <n v="11801538.199999999"/>
    <n v="153"/>
    <n v="0"/>
    <x v="0"/>
    <n v="7.1162790697674422E-2"/>
    <n v="6.5359477124183009E-3"/>
    <n v="2142"/>
    <n v="5509.5883286647986"/>
    <n v="11801538.199999999"/>
    <n v="153"/>
    <n v="0"/>
    <x v="2"/>
    <n v="1"/>
    <n v="1"/>
    <n v="0.1"/>
    <x v="2"/>
    <x v="3"/>
    <n v="0.2"/>
    <x v="1"/>
    <n v="0"/>
    <n v="0"/>
    <n v="0"/>
    <n v="0"/>
    <n v="0"/>
    <s v="PARECER SOBRE ATOS DE PESSOAL;REMESSA DE INFORMAÇÕES VIA SISTEMA e-SFINGE;RELATÓRIOS DE GESTÃO FISCAL E/OU RESUMIDO DE EXECUÇÃO ORÇAMENTÁRIA;ATENDIMENTO A ÓRGÃOS DE CONTROLE (CÂMARA, TCE, MPSC, TCU, CGU, MPF ETC.)"/>
    <x v="0"/>
    <x v="0"/>
    <x v="0"/>
    <x v="0"/>
    <x v="0"/>
    <x v="0"/>
    <n v="1"/>
    <x v="1"/>
    <n v="0"/>
    <n v="0"/>
    <n v="1"/>
    <x v="1"/>
    <x v="16"/>
    <x v="3"/>
    <x v="0"/>
    <x v="0"/>
    <x v="1"/>
    <x v="0"/>
    <x v="0"/>
    <x v="2"/>
    <x v="1"/>
    <n v="6.4"/>
    <n v="8.1"/>
    <n v="3"/>
    <n v="2"/>
    <n v="0"/>
    <n v="0"/>
    <n v="1"/>
    <n v="6"/>
    <x v="0"/>
    <n v="20636.229876780075"/>
    <n v="0.60599999999999998"/>
    <n v="6.0690943043884222E-3"/>
    <n v="0"/>
    <n v="0"/>
    <n v="13"/>
    <n v="0"/>
    <n v="0"/>
    <s v="CONTROLADOR INTERNO"/>
  </r>
  <r>
    <s v="4209201"/>
    <s v="LACERDÓPOLIS "/>
    <n v="2246"/>
    <x v="0"/>
    <s v="AMMOC"/>
    <s v="P"/>
    <s v="RM do Contestado"/>
    <s v="Oeste Catarinense"/>
    <s v="Joaçaba"/>
    <n v="13237955.25"/>
    <n v="132"/>
    <n v="0"/>
    <x v="0"/>
    <n v="5.8823529411764705E-2"/>
    <n v="7.575757575757576E-3"/>
    <n v="2246"/>
    <n v="5894.0139136242205"/>
    <n v="13237955.25"/>
    <n v="132"/>
    <n v="0"/>
    <x v="0"/>
    <n v="0"/>
    <n v="0"/>
    <n v="0.1"/>
    <x v="2"/>
    <x v="3"/>
    <n v="0.2"/>
    <x v="3"/>
    <n v="0"/>
    <n v="0"/>
    <n v="0"/>
    <n v="0"/>
    <n v="3"/>
    <s v="REMESSA DE INFORMAÇÕES VIA SISTEMA e-SFINGE;PARECER SOBRE ATOS DE PESSOAL;PARECER EM PROCESSOS DE PRESTAÇÃO DE CONTAS;RELATÓRIOS DE GESTÃO FISCAL E/OU RESUMIDO DE EXECUÇÃO ORÇAMENTÁRIA"/>
    <x v="1"/>
    <x v="0"/>
    <x v="0"/>
    <x v="0"/>
    <x v="4"/>
    <x v="1"/>
    <n v="1"/>
    <x v="1"/>
    <n v="0"/>
    <n v="0"/>
    <n v="1"/>
    <x v="3"/>
    <x v="2"/>
    <x v="2"/>
    <x v="0"/>
    <x v="0"/>
    <x v="0"/>
    <x v="0"/>
    <x v="0"/>
    <x v="0"/>
    <x v="1"/>
    <n v="6.4"/>
    <n v="6.6"/>
    <n v="6"/>
    <n v="0"/>
    <n v="0"/>
    <n v="0"/>
    <n v="6"/>
    <n v="11"/>
    <x v="0"/>
    <n v="49147.816199099798"/>
    <n v="0.68200000000000005"/>
    <n v="4.4523597506678539E-4"/>
    <n v="4.4523597506678539E-4"/>
    <n v="0"/>
    <n v="1"/>
    <n v="1"/>
    <n v="0"/>
    <s v="CONTROLADOR INTERNO"/>
  </r>
  <r>
    <s v="4209300"/>
    <s v="LAGES "/>
    <n v="158732"/>
    <x v="5"/>
    <s v="AMURES"/>
    <s v="M"/>
    <s v="RM Lages"/>
    <s v="Serrana"/>
    <s v="Campos de Lages"/>
    <n v="430490927.12"/>
    <n v="5081"/>
    <n v="0"/>
    <x v="0"/>
    <n v="3.1986955919569897E-2"/>
    <n v="2.361739814997048E-3"/>
    <n v="13227.666666666666"/>
    <n v="2712.061380943981"/>
    <n v="35874243.92666667"/>
    <n v="423.41666666666669"/>
    <n v="0"/>
    <x v="2"/>
    <n v="1"/>
    <n v="0"/>
    <n v="0.5"/>
    <x v="4"/>
    <x v="1"/>
    <n v="0.8"/>
    <x v="0"/>
    <n v="113"/>
    <n v="148"/>
    <n v="0"/>
    <n v="0"/>
    <n v="2"/>
    <s v="PARECER SOBRE ATOS DE PESSOAL;RELATÓRIOS DE AUDITORIA;NOTIFICAÇÕES DE FALHAS OU IRREGULARIDADES, PARA CORREÇÃO E/OU PROVIDÊNCIAS;REMESSA DE INFORMAÇÕES VIA SISTEMA e-SFINGE"/>
    <x v="0"/>
    <x v="3"/>
    <x v="3"/>
    <x v="0"/>
    <x v="0"/>
    <x v="1"/>
    <n v="12"/>
    <x v="1"/>
    <n v="0"/>
    <n v="4"/>
    <n v="4"/>
    <x v="1"/>
    <x v="1"/>
    <x v="1"/>
    <x v="3"/>
    <x v="1"/>
    <x v="1"/>
    <x v="0"/>
    <x v="0"/>
    <x v="1"/>
    <x v="1"/>
    <n v="8"/>
    <n v="9.1999999999999993"/>
    <n v="120"/>
    <n v="48"/>
    <n v="2"/>
    <n v="3"/>
    <n v="67"/>
    <n v="2"/>
    <x v="0"/>
    <n v="22767.757754563048"/>
    <n v="0.73499999999999999"/>
    <n v="5.0399415366781744E-5"/>
    <n v="4.0319532293425395E-4"/>
    <n v="2.2679736915051784E-4"/>
    <n v="8"/>
    <n v="64"/>
    <n v="36"/>
    <s v="AUDITOR INTERNO"/>
  </r>
  <r>
    <s v="4209409"/>
    <s v="LAGUNA "/>
    <n v="44650"/>
    <x v="3"/>
    <s v="AMUREL"/>
    <s v="M"/>
    <s v="RM Tubarão"/>
    <s v="Sul Catarinense"/>
    <s v="Tubarão"/>
    <n v="87000329.460000008"/>
    <n v="1345"/>
    <n v="59"/>
    <x v="1"/>
    <n v="3.0350212113006588E-2"/>
    <n v="7.4349442379182155E-4"/>
    <n v="44650"/>
    <n v="1948.4956206047034"/>
    <n v="87000329.460000008"/>
    <n v="1345"/>
    <n v="0"/>
    <x v="0"/>
    <n v="3"/>
    <n v="4"/>
    <n v="0.2"/>
    <x v="3"/>
    <x v="0"/>
    <n v="0.4"/>
    <x v="1"/>
    <n v="20"/>
    <n v="47"/>
    <n v="0"/>
    <n v="0"/>
    <n v="0"/>
    <s v="RECOMENDAÇÕES EMITIDAS PARA MELHORIAS E/OU FORTALECIMENTO DA GESTÃO;NOTIFICAÇÕES DE FALHAS OU IRREGULARIDADES, PARA CORREÇÃO E/OU PROVIDÊNCIAS;RELATÓRIOS DE AUDITORIA;ATENDIMENTO A ÓRGÃOS DE CONTROLE (CÂMARA, TCE, MPSC, TCU, CGU, MPF ETC.);PARECER SOBRE ATOS DE PESSOAL;REMESSA DE INFORMAÇÕES VIA SISTEMA e-SFINGE;RELATÓRIOS DE GESTÃO FISCAL E/OU RESUMIDO DE EXECUÇÃO ORÇAMENTÁRIA;PARECER EM PROCESSOS DE PRESTAÇÃO DE CONTAS"/>
    <x v="0"/>
    <x v="1"/>
    <x v="1"/>
    <x v="0"/>
    <x v="0"/>
    <x v="1"/>
    <n v="1"/>
    <x v="1"/>
    <n v="0"/>
    <n v="1"/>
    <n v="3"/>
    <x v="0"/>
    <x v="1"/>
    <x v="4"/>
    <x v="0"/>
    <x v="1"/>
    <x v="1"/>
    <x v="0"/>
    <x v="0"/>
    <x v="3"/>
    <x v="0"/>
    <n v="8.3000000000000007"/>
    <n v="9"/>
    <n v="52"/>
    <n v="31"/>
    <n v="10"/>
    <n v="0"/>
    <n v="11"/>
    <n v="4"/>
    <x v="0"/>
    <n v="15470.061998911207"/>
    <n v="0.67200000000000004"/>
    <n v="1.045912653975364E-2"/>
    <n v="2.0156774916013439E-4"/>
    <n v="8.9585666293393062E-5"/>
    <n v="467"/>
    <n v="9"/>
    <n v="4"/>
    <s v="OUTROS "/>
  </r>
  <r>
    <s v="4209458"/>
    <s v="LAJEADO GRANDE "/>
    <n v="1470"/>
    <x v="0"/>
    <s v="AMAI"/>
    <s v="P"/>
    <s v="RM Chapecó"/>
    <s v="Oeste Catarinense"/>
    <s v="Xanxerê"/>
    <n v="10133371.84"/>
    <n v="133"/>
    <n v="0"/>
    <x v="0"/>
    <n v="8.9925625422582825E-2"/>
    <n v="7.5187969924812026E-3"/>
    <n v="1470"/>
    <n v="6893.4502312925169"/>
    <n v="10133371.84"/>
    <n v="133"/>
    <n v="0"/>
    <x v="1"/>
    <n v="1"/>
    <n v="0"/>
    <n v="0.3"/>
    <x v="0"/>
    <x v="0"/>
    <n v="0.4"/>
    <x v="0"/>
    <n v="0"/>
    <n v="0"/>
    <n v="0"/>
    <n v="0"/>
    <n v="0"/>
    <s v="RECOMENDAÇÕES EMITIDAS PARA MELHORIAS E/OU FORTALECIMENTO DA GESTÃO;REMESSA DE INFORMAÇÕES VIA SISTEMA e-SFINGE;PARECER SOBRE ATOS DE PESSOAL;RELATÓRIOS DE AUDITORIA"/>
    <x v="0"/>
    <x v="0"/>
    <x v="0"/>
    <x v="0"/>
    <x v="0"/>
    <x v="0"/>
    <n v="1"/>
    <x v="0"/>
    <n v="1"/>
    <n v="1"/>
    <n v="2"/>
    <x v="0"/>
    <x v="2"/>
    <x v="2"/>
    <x v="2"/>
    <x v="1"/>
    <x v="0"/>
    <x v="0"/>
    <x v="0"/>
    <x v="0"/>
    <x v="1"/>
    <n v="7.4"/>
    <n v="9.6"/>
    <n v="15"/>
    <n v="7"/>
    <n v="1"/>
    <n v="0"/>
    <n v="7"/>
    <n v="3"/>
    <x v="0"/>
    <n v="61434.476876269902"/>
    <n v="0.59899999999999998"/>
    <n v="4.3537414965986392E-2"/>
    <n v="6.8027210884353737E-4"/>
    <n v="6.8027210884353737E-4"/>
    <n v="64"/>
    <n v="1"/>
    <n v="1"/>
    <s v="OUTROS "/>
  </r>
  <r>
    <s v="4209508"/>
    <s v="LAURENTINO "/>
    <n v="6598"/>
    <x v="2"/>
    <s v="AMAVI"/>
    <s v="M"/>
    <s v="RM do Alto Vale do Itajaí"/>
    <s v="Vale do Itajaí"/>
    <s v="Rio do Sul"/>
    <n v="17238216.130000003"/>
    <n v="234"/>
    <n v="0"/>
    <x v="0"/>
    <n v="3.5999999999999997E-2"/>
    <n v="4.2735042735042739E-3"/>
    <n v="6598"/>
    <n v="2612.6426386783878"/>
    <n v="17238216.130000003"/>
    <n v="234"/>
    <n v="1"/>
    <x v="2"/>
    <n v="5"/>
    <n v="4"/>
    <n v="0.3"/>
    <x v="0"/>
    <x v="0"/>
    <n v="0.4"/>
    <x v="3"/>
    <n v="2"/>
    <n v="2"/>
    <n v="0"/>
    <n v="0"/>
    <n v="3"/>
    <s v="PARECER EM PROCESSOS DE PRESTAÇÃO DE CONTAS;ATENDIMENTO A ÓRGÃOS DE CONTROLE (CÂMARA, TCE, MPSC, TCU, CGU, MPF ETC.);REMESSA DE INFORMAÇÕES VIA SISTEMA e-SFINGE;NOTIFICAÇÕES DE FALHAS OU IRREGULARIDADES, PARA CORREÇÃO E/OU PROVIDÊNCIAS"/>
    <x v="1"/>
    <x v="0"/>
    <x v="0"/>
    <x v="0"/>
    <x v="0"/>
    <x v="0"/>
    <n v="1"/>
    <x v="1"/>
    <n v="0"/>
    <n v="0"/>
    <n v="1"/>
    <x v="0"/>
    <x v="1"/>
    <x v="4"/>
    <x v="1"/>
    <x v="1"/>
    <x v="1"/>
    <x v="0"/>
    <x v="0"/>
    <x v="0"/>
    <x v="1"/>
    <n v="5.2"/>
    <n v="8.5"/>
    <n v="15"/>
    <n v="3"/>
    <n v="0"/>
    <n v="0"/>
    <n v="12"/>
    <n v="0"/>
    <x v="0"/>
    <n v="25859.124516268854"/>
    <n v="0.69799999999999995"/>
    <n v="6.062443164595332E-4"/>
    <n v="3.031221582297666E-4"/>
    <n v="0"/>
    <n v="4"/>
    <n v="2"/>
    <n v="0"/>
    <s v="CONTROLADOR INTERNO"/>
  </r>
  <r>
    <s v="4209607"/>
    <s v="LAURO MULLER "/>
    <n v="14996"/>
    <x v="1"/>
    <s v="AMREC"/>
    <s v="G"/>
    <s v="RM Carbonífera"/>
    <s v="Sul Catarinense"/>
    <s v="Criciúma"/>
    <n v="31980311.780000001"/>
    <n v="609"/>
    <n v="43"/>
    <x v="1"/>
    <n v="4.0820430323748241E-2"/>
    <n v="4.9261083743842365E-3"/>
    <n v="4998.666666666667"/>
    <n v="2132.5894758602294"/>
    <n v="10660103.926666668"/>
    <n v="203"/>
    <n v="0"/>
    <x v="0"/>
    <n v="0"/>
    <n v="0"/>
    <n v="0.2"/>
    <x v="3"/>
    <x v="0"/>
    <n v="0.4"/>
    <x v="0"/>
    <n v="0"/>
    <n v="0"/>
    <n v="0"/>
    <n v="0"/>
    <n v="2"/>
    <s v="ATENDIMENTO A ÓRGÃOS DE CONTROLE (CÂMARA, TCE, MPSC, TCU, CGU, MPF ETC.);RELATÓRIOS DE GESTÃO FISCAL E/OU RESUMIDO DE EXECUÇÃO ORÇAMENTÁRIA;PARECER SOBRE ATOS DE PESSOAL;REMESSA DE INFORMAÇÕES VIA SISTEMA e-SFINGE"/>
    <x v="0"/>
    <x v="0"/>
    <x v="0"/>
    <x v="1"/>
    <x v="4"/>
    <x v="2"/>
    <n v="3"/>
    <x v="1"/>
    <n v="0"/>
    <n v="2"/>
    <n v="1"/>
    <x v="2"/>
    <x v="3"/>
    <x v="2"/>
    <x v="0"/>
    <x v="0"/>
    <x v="1"/>
    <x v="0"/>
    <x v="0"/>
    <x v="0"/>
    <x v="0"/>
    <n v="3.7"/>
    <n v="9.5"/>
    <n v="5"/>
    <n v="2"/>
    <n v="0"/>
    <n v="0"/>
    <n v="3"/>
    <n v="2"/>
    <x v="0"/>
    <n v="16451.75450330109"/>
    <n v="0.70699999999999996"/>
    <n v="8.0021339023739668E-4"/>
    <n v="2.6673779674579886E-4"/>
    <n v="2.6673779674579886E-4"/>
    <n v="12"/>
    <n v="4"/>
    <n v="4"/>
    <s v="CONTROLADOR INTERNO"/>
  </r>
  <r>
    <s v="4209706"/>
    <s v="LEBON RÉGIS "/>
    <n v="12105"/>
    <x v="1"/>
    <s v="AMARP"/>
    <s v="G"/>
    <s v="RM do Contestado"/>
    <s v="Oeste Catarinense"/>
    <s v="Joaçaba"/>
    <n v="24022143.239999998"/>
    <n v="533"/>
    <n v="47"/>
    <x v="1"/>
    <n v="4.4082375320486311E-2"/>
    <n v="1.876172607879925E-3"/>
    <n v="12105"/>
    <n v="1984.4810607187112"/>
    <n v="24022143.239999998"/>
    <n v="533"/>
    <n v="0"/>
    <x v="0"/>
    <n v="0"/>
    <n v="0"/>
    <n v="0.1"/>
    <x v="2"/>
    <x v="1"/>
    <n v="0.8"/>
    <x v="0"/>
    <n v="0"/>
    <n v="0"/>
    <n v="0"/>
    <n v="0"/>
    <n v="2"/>
    <s v="ATENDIMENTO A ÓRGÃOS DE CONTROLE (CÂMARA, TCE, MPSC, TCU, CGU, MPF ETC.);RELATÓRIOS DE GESTÃO FISCAL E/OU RESUMIDO DE EXECUÇÃO ORÇAMENTÁRIA;REMESSA DE INFORMAÇÕES VIA SISTEMA e-SFINGE;PARECER EM PROCESSOS DE PRESTAÇÃO DE CONTAS"/>
    <x v="0"/>
    <x v="0"/>
    <x v="0"/>
    <x v="0"/>
    <x v="1"/>
    <x v="0"/>
    <n v="1"/>
    <x v="0"/>
    <n v="0"/>
    <n v="0"/>
    <n v="1"/>
    <x v="0"/>
    <x v="2"/>
    <x v="2"/>
    <x v="0"/>
    <x v="1"/>
    <x v="1"/>
    <x v="0"/>
    <x v="0"/>
    <x v="0"/>
    <x v="1"/>
    <n v="8.1"/>
    <n v="7.9"/>
    <n v="18"/>
    <n v="4"/>
    <n v="0"/>
    <n v="1"/>
    <n v="13"/>
    <n v="7"/>
    <x v="0"/>
    <n v="16567.605449875362"/>
    <n v="0.56299999999999994"/>
    <n v="6.6914498141263943E-3"/>
    <n v="4.9566294919454773E-4"/>
    <n v="1.6522098306484924E-4"/>
    <n v="81"/>
    <n v="6"/>
    <n v="2"/>
    <s v="CONTROLADOR INTERNO"/>
  </r>
  <r>
    <s v="4209805"/>
    <s v="LEOBERTO LEAL "/>
    <n v="3218"/>
    <x v="0"/>
    <s v="GRANFPOLIS"/>
    <s v="G"/>
    <s v="RM Florianópolis"/>
    <s v="Grande Florianópolis"/>
    <s v="Tijucas"/>
    <n v="10788118.220000001"/>
    <n v="205"/>
    <n v="3"/>
    <x v="1"/>
    <n v="6.2922038060159613E-2"/>
    <n v="4.8780487804878049E-3"/>
    <n v="3218"/>
    <n v="3352.4295276569301"/>
    <n v="10788118.220000001"/>
    <n v="205"/>
    <n v="0"/>
    <x v="0"/>
    <n v="3"/>
    <n v="8"/>
    <n v="0.3"/>
    <x v="0"/>
    <x v="4"/>
    <n v="0.6"/>
    <x v="3"/>
    <n v="0"/>
    <n v="0"/>
    <n v="0"/>
    <n v="0"/>
    <n v="0"/>
    <s v="PARECER SOBRE ATOS DE PESSOAL;RECOMENDAÇÕES EMITIDAS PARA MELHORIAS E/OU FORTALECIMENTO DA GESTÃO;NOTIFICAÇÕES DE FALHAS OU IRREGULARIDADES, PARA CORREÇÃO E/OU PROVIDÊNCIAS;PARECER EM PROCESSOS DE PRESTAÇÃO DE CONTAS"/>
    <x v="1"/>
    <x v="0"/>
    <x v="0"/>
    <x v="0"/>
    <x v="1"/>
    <x v="1"/>
    <n v="1"/>
    <x v="0"/>
    <n v="0"/>
    <n v="1"/>
    <n v="1"/>
    <x v="1"/>
    <x v="3"/>
    <x v="3"/>
    <x v="0"/>
    <x v="1"/>
    <x v="1"/>
    <x v="0"/>
    <x v="0"/>
    <x v="0"/>
    <x v="0"/>
    <n v="2.2999999999999998"/>
    <n v="5"/>
    <n v="5"/>
    <n v="0"/>
    <n v="2"/>
    <n v="0"/>
    <n v="3"/>
    <n v="4"/>
    <x v="0"/>
    <n v="21719.356129731194"/>
    <n v="0.63500000000000001"/>
    <n v="5.2827843380981974E-3"/>
    <n v="0"/>
    <n v="0"/>
    <n v="17"/>
    <n v="0"/>
    <n v="0"/>
    <s v="AUDITOR INTERNO"/>
  </r>
  <r>
    <s v="4209854"/>
    <s v="LINDÓIA DO SUL "/>
    <n v="4644"/>
    <x v="0"/>
    <s v="AMAUC"/>
    <s v="M"/>
    <s v="RM do Contestado"/>
    <s v="Oeste Catarinense"/>
    <s v="Concórdia"/>
    <n v="16638200.810000001"/>
    <n v="189"/>
    <n v="0"/>
    <x v="0"/>
    <n v="4.0566645202833228E-2"/>
    <n v="5.2910052910052907E-3"/>
    <n v="4644"/>
    <n v="3582.7305792420329"/>
    <n v="16638200.810000001"/>
    <n v="189"/>
    <n v="1"/>
    <x v="2"/>
    <n v="1"/>
    <n v="1"/>
    <n v="0.5"/>
    <x v="4"/>
    <x v="0"/>
    <n v="0.4"/>
    <x v="1"/>
    <n v="1"/>
    <n v="3"/>
    <n v="0"/>
    <n v="0"/>
    <n v="2"/>
    <s v="NOTIFICAÇÕES DE FALHAS OU IRREGULARIDADES, PARA CORREÇÃO E/OU PROVIDÊNCIAS;ATENDIMENTO A ÓRGÃOS DE CONTROLE (CÂMARA, TCE, MPSC, TCU, CGU, MPF ETC.);PARECER EM PROCESSOS DE PRESTAÇÃO DE CONTAS;REMESSA DE INFORMAÇÕES VIA SISTEMA e-SFINGE"/>
    <x v="0"/>
    <x v="0"/>
    <x v="0"/>
    <x v="0"/>
    <x v="0"/>
    <x v="0"/>
    <n v="1"/>
    <x v="0"/>
    <n v="0"/>
    <n v="0"/>
    <n v="3"/>
    <x v="1"/>
    <x v="3"/>
    <x v="4"/>
    <x v="3"/>
    <x v="1"/>
    <x v="1"/>
    <x v="0"/>
    <x v="0"/>
    <x v="3"/>
    <x v="0"/>
    <n v="6.4"/>
    <n v="9"/>
    <n v="8"/>
    <n v="4"/>
    <n v="2"/>
    <n v="0"/>
    <n v="2"/>
    <n v="5"/>
    <x v="0"/>
    <n v="23544.44020571667"/>
    <n v="0.70799999999999996"/>
    <n v="1.0766580534022395E-3"/>
    <n v="0"/>
    <n v="0"/>
    <n v="5"/>
    <n v="0"/>
    <n v="0"/>
    <s v="AUDITOR INTERNO"/>
  </r>
  <r>
    <s v="4209904"/>
    <s v="LONTRAS "/>
    <n v="11393"/>
    <x v="1"/>
    <s v="AMAVI"/>
    <s v="M"/>
    <s v="RM do Alto Vale do Itajaí"/>
    <s v="Vale do Itajaí"/>
    <s v="Rio do Sul"/>
    <n v="25270981.739999998"/>
    <n v="384"/>
    <n v="0"/>
    <x v="0"/>
    <n v="3.4285714285714287E-2"/>
    <n v="2.6041666666666665E-3"/>
    <n v="11393"/>
    <n v="2218.1147845168084"/>
    <n v="25270981.739999998"/>
    <n v="384"/>
    <n v="0"/>
    <x v="0"/>
    <n v="0"/>
    <n v="0"/>
    <n v="0.1"/>
    <x v="2"/>
    <x v="3"/>
    <n v="0.2"/>
    <x v="3"/>
    <n v="1"/>
    <n v="0"/>
    <n v="0"/>
    <n v="0"/>
    <n v="1"/>
    <s v="RECOMENDAÇÕES EMITIDAS PARA MELHORIAS E/OU FORTALECIMENTO DA GESTÃO;NOTIFICAÇÕES DE FALHAS OU IRREGULARIDADES, PARA CORREÇÃO E/OU PROVIDÊNCIAS;RELATÓRIOS DE GESTÃO FISCAL E/OU RESUMIDO DE EXECUÇÃO ORÇAMENTÁRIA;PARECER SOBRE ATOS DE PESSOAL;REMESSA DE INFORMAÇÕES VIA SISTEMA e-SFINGE;PARECER EM PROCESSOS DE PRESTAÇÃO DE CONTAS"/>
    <x v="1"/>
    <x v="0"/>
    <x v="0"/>
    <x v="0"/>
    <x v="0"/>
    <x v="0"/>
    <n v="1"/>
    <x v="1"/>
    <n v="0"/>
    <n v="0"/>
    <n v="2"/>
    <x v="0"/>
    <x v="2"/>
    <x v="2"/>
    <x v="0"/>
    <x v="1"/>
    <x v="0"/>
    <x v="0"/>
    <x v="0"/>
    <x v="0"/>
    <x v="0"/>
    <n v="6.8"/>
    <n v="9.1"/>
    <n v="15"/>
    <n v="2"/>
    <n v="0"/>
    <n v="0"/>
    <n v="13"/>
    <n v="1"/>
    <x v="0"/>
    <n v="18763.134492531237"/>
    <n v="0.70599999999999996"/>
    <n v="5.2663916439919247E-4"/>
    <n v="1.7554638813306416E-4"/>
    <n v="4.3886597033266039E-4"/>
    <n v="6"/>
    <n v="2"/>
    <n v="5"/>
    <s v="AUDITOR INTERNO"/>
  </r>
  <r>
    <s v="4210001"/>
    <s v="LUIZ ALVES "/>
    <n v="11908"/>
    <x v="1"/>
    <s v="AMFRI"/>
    <s v="G"/>
    <s v="RM Vale do Itajaí"/>
    <s v="Vale do Itajaí"/>
    <s v="Blumenau"/>
    <n v="31990486.890000001"/>
    <n v="417"/>
    <n v="0"/>
    <x v="0"/>
    <n v="3.5784776452415686E-2"/>
    <n v="2.3980815347721821E-3"/>
    <n v="11908"/>
    <n v="2686.4701788713469"/>
    <n v="31990486.890000001"/>
    <n v="417"/>
    <n v="0"/>
    <x v="0"/>
    <n v="0"/>
    <n v="0"/>
    <n v="0.1"/>
    <x v="2"/>
    <x v="3"/>
    <n v="0.2"/>
    <x v="3"/>
    <n v="0"/>
    <n v="0"/>
    <n v="0"/>
    <n v="0"/>
    <n v="1"/>
    <s v="REMESSA DE INFORMAÇÕES VIA SISTEMA e-SFINGE;PARECER EM PROCESSOS DE PRESTAÇÃO DE CONTAS;NOTIFICAÇÕES DE FALHAS OU IRREGULARIDADES, PARA CORREÇÃO E/OU PROVIDÊNCIAS;RELATÓRIOS DE GESTÃO FISCAL E/OU RESUMIDO DE EXECUÇÃO ORÇAMENTÁRIA"/>
    <x v="0"/>
    <x v="0"/>
    <x v="0"/>
    <x v="0"/>
    <x v="0"/>
    <x v="1"/>
    <n v="1"/>
    <x v="1"/>
    <n v="0"/>
    <n v="0"/>
    <n v="1"/>
    <x v="3"/>
    <x v="2"/>
    <x v="4"/>
    <x v="0"/>
    <x v="1"/>
    <x v="1"/>
    <x v="0"/>
    <x v="0"/>
    <x v="0"/>
    <x v="0"/>
    <n v="9.1999999999999993"/>
    <n v="9.3000000000000007"/>
    <n v="1"/>
    <n v="0"/>
    <n v="1"/>
    <n v="0"/>
    <n v="0"/>
    <n v="3"/>
    <x v="0"/>
    <n v="35839.228173089235"/>
    <n v="0.67700000000000005"/>
    <n v="3.3590863285186428E-4"/>
    <n v="3.3590863285186428E-4"/>
    <n v="1.6795431642593214E-4"/>
    <n v="4"/>
    <n v="4"/>
    <n v="2"/>
    <s v="CONTROLADOR INTERNO"/>
  </r>
  <r>
    <s v="4210035"/>
    <s v="LUZERNA "/>
    <n v="5701"/>
    <x v="2"/>
    <s v="AMMOC"/>
    <s v="P"/>
    <s v="RM do Contestado"/>
    <s v="Oeste Catarinense"/>
    <s v="Joaçaba"/>
    <n v="19286469.629999999"/>
    <n v="269"/>
    <n v="0"/>
    <x v="0"/>
    <n v="4.7192982456140349E-2"/>
    <n v="3.7174721189591076E-3"/>
    <n v="5701"/>
    <n v="3382.9976547974038"/>
    <n v="19286469.629999999"/>
    <n v="269"/>
    <n v="0"/>
    <x v="2"/>
    <n v="3"/>
    <n v="2"/>
    <n v="0.4"/>
    <x v="5"/>
    <x v="4"/>
    <n v="0.6"/>
    <x v="3"/>
    <n v="0"/>
    <n v="0"/>
    <n v="0"/>
    <n v="0"/>
    <n v="0"/>
    <s v="RELATÓRIOS DE AUDITORIA;PARECER EM PROCESSOS DE PRESTAÇÃO DE CONTAS;REMESSA DE INFORMAÇÕES VIA SISTEMA e-SFINGE;[OUTROS:] Analise e parecer em processos licitatórios"/>
    <x v="6"/>
    <x v="0"/>
    <x v="0"/>
    <x v="0"/>
    <x v="0"/>
    <x v="1"/>
    <n v="1"/>
    <x v="1"/>
    <n v="0"/>
    <n v="0"/>
    <n v="2"/>
    <x v="0"/>
    <x v="1"/>
    <x v="2"/>
    <x v="2"/>
    <x v="1"/>
    <x v="1"/>
    <x v="0"/>
    <x v="0"/>
    <x v="0"/>
    <x v="0"/>
    <n v="9.1999999999999993"/>
    <n v="9.6"/>
    <n v="7"/>
    <n v="2"/>
    <n v="4"/>
    <n v="0"/>
    <n v="1"/>
    <n v="1"/>
    <x v="0"/>
    <n v="25665.934723987128"/>
    <n v="0.77800000000000002"/>
    <n v="5.2622346956674273E-4"/>
    <n v="1.7540782318891423E-4"/>
    <n v="0"/>
    <n v="3"/>
    <n v="1"/>
    <n v="0"/>
    <s v="OUTROS "/>
  </r>
  <r>
    <s v="4210050"/>
    <s v="MACIEIRA "/>
    <n v="1815"/>
    <x v="0"/>
    <s v="AMARP"/>
    <s v="G"/>
    <s v="RM do Contestado"/>
    <s v="Oeste Catarinense"/>
    <s v="Joaçaba"/>
    <n v="11820453.43"/>
    <n v="159"/>
    <n v="0"/>
    <x v="0"/>
    <n v="8.7218869994514531E-2"/>
    <n v="6.2893081761006293E-3"/>
    <n v="1815"/>
    <n v="6512.6465179063362"/>
    <n v="11820453.43"/>
    <n v="159"/>
    <n v="0"/>
    <x v="2"/>
    <n v="0"/>
    <n v="2"/>
    <n v="0.4"/>
    <x v="5"/>
    <x v="4"/>
    <n v="0.6"/>
    <x v="0"/>
    <n v="0"/>
    <n v="0"/>
    <n v="0"/>
    <n v="0"/>
    <n v="0"/>
    <s v="RECOMENDAÇÕES EMITIDAS PARA MELHORIAS E/OU FORTALECIMENTO DA GESTÃO;REMESSA DE INFORMAÇÕES VIA SISTEMA e-SFINGE;PARECER SOBRE ATOS DE PESSOAL;NOTIFICAÇÕES DE FALHAS OU IRREGULARIDADES, PARA CORREÇÃO E/OU PROVIDÊNCIAS"/>
    <x v="2"/>
    <x v="0"/>
    <x v="0"/>
    <x v="0"/>
    <x v="2"/>
    <x v="0"/>
    <n v="1"/>
    <x v="1"/>
    <n v="0"/>
    <n v="0"/>
    <n v="4"/>
    <x v="1"/>
    <x v="2"/>
    <x v="6"/>
    <x v="3"/>
    <x v="1"/>
    <x v="0"/>
    <x v="0"/>
    <x v="0"/>
    <x v="0"/>
    <x v="0"/>
    <n v="7"/>
    <n v="7.2"/>
    <n v="6"/>
    <n v="2"/>
    <n v="1"/>
    <n v="0"/>
    <n v="3"/>
    <n v="8"/>
    <x v="0"/>
    <n v="25028.638536225266"/>
    <n v="0.63800000000000001"/>
    <n v="0"/>
    <n v="0"/>
    <n v="5.5096418732782364E-4"/>
    <n v="0"/>
    <n v="0"/>
    <n v="1"/>
    <s v="CONTROLADOR INTERNO"/>
  </r>
  <r>
    <s v="4210100"/>
    <s v="MAFRA "/>
    <n v="55313"/>
    <x v="4"/>
    <s v="AMPLANORTE"/>
    <s v="G"/>
    <s v="RM Norte/Nordeste Catarinense"/>
    <s v="Norte Catarinense"/>
    <s v="Canoinhas"/>
    <n v="111012910.37"/>
    <n v="1657"/>
    <n v="0"/>
    <x v="0"/>
    <n v="3.0120700937977168E-2"/>
    <n v="2.4140012070006035E-3"/>
    <n v="13828.25"/>
    <n v="2006.9949265091391"/>
    <n v="27753227.592500001"/>
    <n v="414.25"/>
    <n v="0"/>
    <x v="2"/>
    <n v="1"/>
    <n v="0"/>
    <n v="0.3"/>
    <x v="0"/>
    <x v="2"/>
    <n v="0.8"/>
    <x v="0"/>
    <n v="1"/>
    <n v="1"/>
    <n v="0"/>
    <n v="0"/>
    <n v="0"/>
    <s v="PARECER EM PROCESSOS DE PRESTAÇÃO DE CONTAS;RELATÓRIOS DE GESTÃO FISCAL E/OU RESUMIDO DE EXECUÇÃO ORÇAMENTÁRIA;REMESSA DE INFORMAÇÕES VIA SISTEMA e-SFINGE;PARECER SOBRE ATOS DE PESSOAL"/>
    <x v="1"/>
    <x v="1"/>
    <x v="0"/>
    <x v="0"/>
    <x v="0"/>
    <x v="2"/>
    <n v="4"/>
    <x v="1"/>
    <n v="0"/>
    <n v="3"/>
    <n v="2"/>
    <x v="1"/>
    <x v="3"/>
    <x v="3"/>
    <x v="0"/>
    <x v="1"/>
    <x v="1"/>
    <x v="0"/>
    <x v="0"/>
    <x v="3"/>
    <x v="1"/>
    <n v="7.2"/>
    <n v="8.6999999999999993"/>
    <n v="119"/>
    <n v="11"/>
    <n v="7"/>
    <n v="0"/>
    <n v="101"/>
    <n v="2"/>
    <x v="1"/>
    <n v="22661.5009909826"/>
    <n v="0.747"/>
    <n v="1.9886825881799937E-3"/>
    <n v="2.8926292191709001E-4"/>
    <n v="1.4463146095854501E-4"/>
    <n v="110"/>
    <n v="16"/>
    <n v="8"/>
    <s v="CONTROLADOR INTERNO"/>
  </r>
  <r>
    <s v="4210209"/>
    <s v="MAJOR GERCINO "/>
    <n v="3402"/>
    <x v="0"/>
    <s v="GRANFPOLIS"/>
    <s v="G"/>
    <s v="RM Florianópolis"/>
    <s v="Grande Florianópolis"/>
    <s v="Tijucas"/>
    <n v="11143340.029999999"/>
    <n v="215"/>
    <n v="0"/>
    <x v="0"/>
    <n v="6.3440542933018595E-2"/>
    <n v="4.6511627906976744E-3"/>
    <n v="3402"/>
    <n v="3275.5261699000584"/>
    <n v="11143340.029999999"/>
    <n v="215"/>
    <n v="0"/>
    <x v="0"/>
    <n v="0"/>
    <n v="0"/>
    <n v="0.2"/>
    <x v="3"/>
    <x v="3"/>
    <n v="0.2"/>
    <x v="0"/>
    <n v="0"/>
    <n v="0"/>
    <n v="0"/>
    <n v="0"/>
    <n v="1"/>
    <s v="REMESSA DE INFORMAÇÕES VIA SISTEMA e-SFINGE;RELATÓRIOS DE GESTÃO FISCAL E/OU RESUMIDO DE EXECUÇÃO ORÇAMENTÁRIA"/>
    <x v="0"/>
    <x v="0"/>
    <x v="0"/>
    <x v="1"/>
    <x v="0"/>
    <x v="2"/>
    <n v="1"/>
    <x v="0"/>
    <n v="0"/>
    <n v="0"/>
    <n v="3"/>
    <x v="1"/>
    <x v="3"/>
    <x v="3"/>
    <x v="1"/>
    <x v="1"/>
    <x v="0"/>
    <x v="0"/>
    <x v="0"/>
    <x v="0"/>
    <x v="0"/>
    <n v="5.7"/>
    <n v="6.8"/>
    <n v="18"/>
    <n v="6"/>
    <n v="0"/>
    <n v="0"/>
    <n v="12"/>
    <n v="10"/>
    <x v="0"/>
    <n v="10317.863358957253"/>
    <n v="0.59"/>
    <n v="1.4697236919459142E-3"/>
    <n v="0"/>
    <n v="0"/>
    <n v="5"/>
    <n v="0"/>
    <n v="0"/>
    <s v="CONTROLADOR INTERNO"/>
  </r>
  <r>
    <s v="4210308"/>
    <s v="MAJOR VIEIRA "/>
    <n v="7899"/>
    <x v="2"/>
    <s v="AMPLANORTE"/>
    <s v="G"/>
    <s v="RM Norte/Nordeste Catarinense"/>
    <s v="Norte Catarinense"/>
    <s v="Canoinhas"/>
    <n v="19181505.640000001"/>
    <n v="244"/>
    <n v="17"/>
    <x v="1"/>
    <n v="3.1118479785741615E-2"/>
    <n v="4.0983606557377051E-3"/>
    <n v="7899"/>
    <n v="2428.3460741866061"/>
    <n v="19181505.640000001"/>
    <n v="244"/>
    <n v="0"/>
    <x v="0"/>
    <n v="0"/>
    <n v="0"/>
    <n v="0.1"/>
    <x v="2"/>
    <x v="3"/>
    <n v="0.2"/>
    <x v="3"/>
    <n v="0"/>
    <n v="0"/>
    <n v="0"/>
    <n v="0"/>
    <n v="0"/>
    <s v="ATENDIMENTO A ÓRGÃOS DE CONTROLE (CÂMARA, TCE, MPSC, TCU, CGU, MPF ETC.);PARECER EM PROCESSOS DE PRESTAÇÃO DE CONTAS;REMESSA DE INFORMAÇÕES VIA SISTEMA e-SFINGE;RELATÓRIOS DE GESTÃO FISCAL E/OU RESUMIDO DE EXECUÇÃO ORÇAMENTÁRIA"/>
    <x v="0"/>
    <x v="3"/>
    <x v="0"/>
    <x v="0"/>
    <x v="1"/>
    <x v="0"/>
    <n v="1"/>
    <x v="0"/>
    <n v="1"/>
    <n v="1"/>
    <n v="2"/>
    <x v="0"/>
    <x v="2"/>
    <x v="3"/>
    <x v="1"/>
    <x v="1"/>
    <x v="1"/>
    <x v="0"/>
    <x v="0"/>
    <x v="3"/>
    <x v="1"/>
    <n v="4.3"/>
    <n v="4.3"/>
    <n v="12"/>
    <n v="3"/>
    <n v="0"/>
    <n v="0"/>
    <n v="9"/>
    <n v="3"/>
    <x v="1"/>
    <n v="21064.78720812362"/>
    <n v="0.54900000000000004"/>
    <n v="2.658564375237372E-3"/>
    <n v="0"/>
    <n v="2.5319660716546398E-4"/>
    <n v="21"/>
    <n v="0"/>
    <n v="2"/>
    <s v="CONTROLADOR INTERNO"/>
  </r>
  <r>
    <s v="4210407"/>
    <s v="MARACAJÁ "/>
    <n v="6963"/>
    <x v="2"/>
    <s v="AMESC"/>
    <s v="M"/>
    <s v="RM Carbonífera"/>
    <s v="Sul Catarinense"/>
    <s v="Araranguá"/>
    <n v="18807793.640000001"/>
    <n v="304"/>
    <n v="0"/>
    <x v="0"/>
    <n v="4.4231049032445804E-2"/>
    <n v="3.2894736842105261E-3"/>
    <n v="6963"/>
    <n v="2701.1049317822776"/>
    <n v="18807793.640000001"/>
    <n v="304"/>
    <n v="0"/>
    <x v="0"/>
    <n v="0"/>
    <n v="0"/>
    <n v="0.1"/>
    <x v="2"/>
    <x v="3"/>
    <n v="0.2"/>
    <x v="0"/>
    <n v="0"/>
    <n v="0"/>
    <n v="0"/>
    <n v="0"/>
    <n v="2"/>
    <s v="PARECER SOBRE ATOS DE PESSOAL;REMESSA DE INFORMAÇÕES VIA SISTEMA e-SFINGE;RELATÓRIOS DE GESTÃO FISCAL E/OU RESUMIDO DE EXECUÇÃO ORÇAMENTÁRIA;PARECER EM PROCESSOS DE PRESTAÇÃO DE CONTAS"/>
    <x v="2"/>
    <x v="0"/>
    <x v="0"/>
    <x v="0"/>
    <x v="0"/>
    <x v="2"/>
    <n v="1"/>
    <x v="1"/>
    <n v="0"/>
    <n v="0"/>
    <n v="2"/>
    <x v="2"/>
    <x v="3"/>
    <x v="4"/>
    <x v="1"/>
    <x v="1"/>
    <x v="1"/>
    <x v="0"/>
    <x v="0"/>
    <x v="3"/>
    <x v="0"/>
    <n v="2.9"/>
    <n v="8.5"/>
    <n v="7"/>
    <n v="2"/>
    <n v="0"/>
    <n v="0"/>
    <n v="5"/>
    <n v="2"/>
    <x v="0"/>
    <n v="23262.717802867341"/>
    <n v="0.56299999999999994"/>
    <n v="1.8670113456843314E-3"/>
    <n v="4.3084877208099956E-4"/>
    <n v="2.8723251472066638E-4"/>
    <n v="13"/>
    <n v="3"/>
    <n v="2"/>
    <s v="CONTROLADOR INTERNO"/>
  </r>
  <r>
    <s v="4210506"/>
    <s v="MARAVILHA "/>
    <n v="24345"/>
    <x v="3"/>
    <s v="AMERIOS"/>
    <s v="P"/>
    <s v="RM do Extremo Oeste"/>
    <s v="Oeste Catarinense"/>
    <s v="Chapecó"/>
    <n v="54206066"/>
    <n v="801"/>
    <n v="0"/>
    <x v="0"/>
    <n v="3.3409801876955164E-2"/>
    <n v="1.2484394506866417E-3"/>
    <n v="24345"/>
    <n v="2226.5790100636682"/>
    <n v="54206066"/>
    <n v="801"/>
    <n v="1"/>
    <x v="0"/>
    <n v="0"/>
    <n v="2"/>
    <n v="0.1"/>
    <x v="2"/>
    <x v="0"/>
    <n v="0.4"/>
    <x v="1"/>
    <n v="0"/>
    <n v="0"/>
    <n v="0"/>
    <n v="1"/>
    <n v="1"/>
    <s v="RECOMENDAÇÕES EMITIDAS PARA MELHORIAS E/OU FORTALECIMENTO DA GESTÃO;REMESSA DE INFORMAÇÕES VIA SISTEMA e-SFINGE;PARECER SOBRE ATOS DE PESSOAL;PARECER EM PROCESSOS DE PRESTAÇÃO DE CONTAS"/>
    <x v="0"/>
    <x v="0"/>
    <x v="0"/>
    <x v="0"/>
    <x v="0"/>
    <x v="1"/>
    <n v="1"/>
    <x v="1"/>
    <n v="0"/>
    <n v="0"/>
    <n v="3"/>
    <x v="1"/>
    <x v="2"/>
    <x v="4"/>
    <x v="3"/>
    <x v="1"/>
    <x v="0"/>
    <x v="0"/>
    <x v="0"/>
    <x v="0"/>
    <x v="0"/>
    <n v="9.1"/>
    <n v="7.8"/>
    <n v="23"/>
    <n v="5"/>
    <n v="1"/>
    <n v="0"/>
    <n v="17"/>
    <n v="2"/>
    <x v="0"/>
    <n v="36402.016117027873"/>
    <n v="0.72799999999999998"/>
    <n v="9.0367631957280752E-4"/>
    <n v="2.0538098172109262E-4"/>
    <n v="2.4645717806531114E-4"/>
    <n v="22"/>
    <n v="5"/>
    <n v="6"/>
    <s v="CONTROLADOR INTERNO"/>
  </r>
  <r>
    <s v="4210555"/>
    <s v="MAREMA "/>
    <n v="1999"/>
    <x v="0"/>
    <s v="AMAI"/>
    <s v="P"/>
    <s v="RM Chapecó"/>
    <s v="Oeste Catarinense"/>
    <s v="Xanxerê"/>
    <n v="12083891.380000001"/>
    <n v="152"/>
    <n v="0"/>
    <x v="0"/>
    <n v="7.4291300097751714E-2"/>
    <n v="6.5789473684210523E-3"/>
    <n v="1999"/>
    <n v="6044.9681740870437"/>
    <n v="12083891.380000001"/>
    <n v="152"/>
    <n v="0"/>
    <x v="0"/>
    <n v="0"/>
    <n v="0"/>
    <n v="0.3"/>
    <x v="0"/>
    <x v="0"/>
    <n v="0.4"/>
    <x v="0"/>
    <n v="0"/>
    <n v="0"/>
    <n v="0"/>
    <n v="0"/>
    <n v="1"/>
    <s v="RELATÓRIOS DE GESTÃO FISCAL E/OU RESUMIDO DE EXECUÇÃO ORÇAMENTÁRIA;ATENDIMENTO A ÓRGÃOS DE CONTROLE (CÂMARA, TCE, MPSC, TCU, CGU, MPF ETC.);REMESSA DE INFORMAÇÕES VIA SISTEMA e-SFINGE;PARECER SOBRE ATOS DE PESSOAL;PARECER EM PROCESSOS DE PRESTAÇÃO DE CONTAS"/>
    <x v="1"/>
    <x v="3"/>
    <x v="1"/>
    <x v="0"/>
    <x v="1"/>
    <x v="2"/>
    <n v="1"/>
    <x v="1"/>
    <n v="0"/>
    <n v="0"/>
    <n v="1"/>
    <x v="0"/>
    <x v="2"/>
    <x v="2"/>
    <x v="1"/>
    <x v="1"/>
    <x v="0"/>
    <x v="0"/>
    <x v="0"/>
    <x v="0"/>
    <x v="0"/>
    <n v="7.3"/>
    <n v="9.6"/>
    <n v="7"/>
    <n v="3"/>
    <n v="1"/>
    <n v="0"/>
    <n v="3"/>
    <n v="2"/>
    <x v="0"/>
    <n v="49765.800743910782"/>
    <n v="0.626"/>
    <n v="3.0015007503751876E-3"/>
    <n v="0"/>
    <n v="0"/>
    <n v="6"/>
    <n v="0"/>
    <n v="0"/>
    <s v="CONTROLADOR GERAL"/>
  </r>
  <r>
    <s v="4210605"/>
    <s v="MASSARANDUBA "/>
    <n v="16024"/>
    <x v="1"/>
    <s v="AMVALI"/>
    <s v="M"/>
    <s v="RM Norte/Nordeste Catarinense"/>
    <s v="Norte Catarinense"/>
    <s v="Joinville"/>
    <n v="36443068.409999996"/>
    <n v="574"/>
    <n v="0"/>
    <x v="0"/>
    <n v="3.6315323294951282E-2"/>
    <n v="1.7421602787456446E-3"/>
    <n v="16024"/>
    <n v="2274.2803550923613"/>
    <n v="36443068.409999996"/>
    <n v="574"/>
    <n v="0"/>
    <x v="2"/>
    <n v="0"/>
    <n v="0"/>
    <n v="0.1"/>
    <x v="2"/>
    <x v="0"/>
    <n v="0.4"/>
    <x v="3"/>
    <n v="1"/>
    <n v="1"/>
    <n v="1"/>
    <n v="1"/>
    <n v="3"/>
    <s v="REMESSA DE INFORMAÇÕES VIA SISTEMA e-SFINGE;RELATÓRIOS DE AUDITORIA;RECOMENDAÇÕES EMITIDAS PARA MELHORIAS E/OU FORTALECIMENTO DA GESTÃO;RELATÓRIOS DE GESTÃO FISCAL E/OU RESUMIDO DE EXECUÇÃO ORÇAMENTÁRIA"/>
    <x v="0"/>
    <x v="0"/>
    <x v="0"/>
    <x v="0"/>
    <x v="0"/>
    <x v="2"/>
    <n v="1"/>
    <x v="0"/>
    <n v="0"/>
    <n v="0"/>
    <n v="2"/>
    <x v="2"/>
    <x v="3"/>
    <x v="2"/>
    <x v="0"/>
    <x v="0"/>
    <x v="1"/>
    <x v="0"/>
    <x v="0"/>
    <x v="0"/>
    <x v="0"/>
    <n v="8"/>
    <n v="9.5"/>
    <n v="5"/>
    <n v="0"/>
    <n v="0"/>
    <n v="0"/>
    <n v="5"/>
    <n v="2"/>
    <x v="0"/>
    <n v="25935.554833317583"/>
    <n v="0.69499999999999995"/>
    <n v="4.992511233150275E-4"/>
    <n v="0"/>
    <n v="6.2406390414378437E-5"/>
    <n v="8"/>
    <n v="0"/>
    <n v="1"/>
    <s v="OUTROS "/>
  </r>
  <r>
    <s v="4210704"/>
    <s v="MATOS COSTA "/>
    <n v="2690"/>
    <x v="0"/>
    <s v="AMARP"/>
    <s v="G"/>
    <s v="RM do Contestado"/>
    <s v="Oeste Catarinense"/>
    <s v="Joaçaba"/>
    <n v="11538781.710000001"/>
    <n v="237"/>
    <n v="0"/>
    <x v="0"/>
    <n v="8.6844998167827037E-2"/>
    <n v="4.2194092827004216E-3"/>
    <n v="2690"/>
    <n v="4289.5099293680305"/>
    <n v="11538781.710000001"/>
    <n v="237"/>
    <n v="0"/>
    <x v="0"/>
    <n v="0"/>
    <n v="0"/>
    <n v="0.1"/>
    <x v="2"/>
    <x v="3"/>
    <n v="0.2"/>
    <x v="3"/>
    <n v="0"/>
    <n v="0"/>
    <n v="0"/>
    <n v="0"/>
    <n v="1"/>
    <s v="RECOMENDAÇÕES EMITIDAS PARA MELHORIAS E/OU FORTALECIMENTO DA GESTÃO;PARECER EM PROCESSOS DE PRESTAÇÃO DE CONTAS;ATENDIMENTO A ÓRGÃOS DE CONTROLE (CÂMARA, TCE, MPSC, TCU, CGU, MPF ETC.);REMESSA DE INFORMAÇÕES VIA SISTEMA e-SFINGE;PARECER SOBRE ATOS DE PESSOAL"/>
    <x v="1"/>
    <x v="0"/>
    <x v="0"/>
    <x v="1"/>
    <x v="1"/>
    <x v="1"/>
    <n v="1"/>
    <x v="1"/>
    <n v="0"/>
    <n v="1"/>
    <n v="3"/>
    <x v="2"/>
    <x v="6"/>
    <x v="2"/>
    <x v="0"/>
    <x v="1"/>
    <x v="1"/>
    <x v="0"/>
    <x v="0"/>
    <x v="0"/>
    <x v="1"/>
    <n v="7.1"/>
    <n v="6"/>
    <n v="4"/>
    <n v="0"/>
    <n v="0"/>
    <n v="0"/>
    <n v="4"/>
    <n v="3"/>
    <x v="0"/>
    <n v="11675.849729271793"/>
    <n v="0.622"/>
    <n v="5.9479553903345724E-3"/>
    <n v="3.7174721189591077E-4"/>
    <n v="0"/>
    <n v="16"/>
    <n v="1"/>
    <n v="0"/>
    <s v="CONTROLADOR INTERNO"/>
  </r>
  <r>
    <s v="4210803"/>
    <s v="MELEIRO "/>
    <n v="7066"/>
    <x v="2"/>
    <s v="AMESC"/>
    <s v="M"/>
    <s v="RM Carbonífera"/>
    <s v="Sul Catarinense"/>
    <s v="Araranguá"/>
    <n v="21357278.040000003"/>
    <n v="264"/>
    <n v="7"/>
    <x v="1"/>
    <n v="3.7309214245336349E-2"/>
    <n v="3.787878787878788E-3"/>
    <n v="7066"/>
    <n v="3022.5414718369661"/>
    <n v="21357278.040000003"/>
    <n v="264"/>
    <n v="0"/>
    <x v="0"/>
    <n v="0"/>
    <n v="0"/>
    <n v="0.1"/>
    <x v="2"/>
    <x v="1"/>
    <n v="0.8"/>
    <x v="1"/>
    <n v="0"/>
    <n v="0"/>
    <n v="0"/>
    <n v="0"/>
    <n v="4"/>
    <s v="PARECER SOBRE ATOS DE PESSOAL;RELATÓRIOS DE GESTÃO FISCAL E/OU RESUMIDO DE EXECUÇÃO ORÇAMENTÁRIA;REMESSA DE INFORMAÇÕES VIA SISTEMA e-SFINGE;NOTIFICAÇÕES DE FALHAS OU IRREGULARIDADES, PARA CORREÇÃO E/OU PROVIDÊNCIAS"/>
    <x v="0"/>
    <x v="0"/>
    <x v="2"/>
    <x v="0"/>
    <x v="1"/>
    <x v="2"/>
    <n v="1"/>
    <x v="1"/>
    <n v="0"/>
    <n v="1"/>
    <n v="1"/>
    <x v="0"/>
    <x v="4"/>
    <x v="2"/>
    <x v="3"/>
    <x v="1"/>
    <x v="1"/>
    <x v="0"/>
    <x v="0"/>
    <x v="0"/>
    <x v="1"/>
    <n v="5.3"/>
    <n v="9.1"/>
    <n v="3"/>
    <n v="2"/>
    <n v="0"/>
    <n v="0"/>
    <n v="1"/>
    <n v="1"/>
    <x v="0"/>
    <n v="20499.939316405347"/>
    <n v="0.626"/>
    <n v="9.9065949617888473E-4"/>
    <n v="2.8304557033682421E-4"/>
    <n v="1.415227851684121E-4"/>
    <n v="7"/>
    <n v="2"/>
    <n v="1"/>
    <s v="CONTROLADOR INTERNO"/>
  </r>
  <r>
    <s v="4210852"/>
    <s v="MIRIM DOCE "/>
    <n v="2424"/>
    <x v="0"/>
    <s v="AMAVI"/>
    <s v="M"/>
    <s v="RM do Alto Vale do Itajaí"/>
    <s v="Vale do Itajaí"/>
    <s v="Rio do Sul"/>
    <n v="11195558.359999999"/>
    <n v="207"/>
    <n v="0"/>
    <x v="0"/>
    <n v="8.4489795918367347E-2"/>
    <n v="4.830917874396135E-3"/>
    <n v="2424"/>
    <n v="4618.6296864686465"/>
    <n v="11195558.359999999"/>
    <n v="207"/>
    <n v="0"/>
    <x v="0"/>
    <n v="0"/>
    <n v="0"/>
    <n v="0.1"/>
    <x v="2"/>
    <x v="0"/>
    <n v="0.4"/>
    <x v="2"/>
    <n v="0"/>
    <n v="0"/>
    <n v="0"/>
    <n v="0"/>
    <n v="0"/>
    <s v="RELATÓRIOS DE GESTÃO FISCAL E/OU RESUMIDO DE EXECUÇÃO ORÇAMENTÁRIA;REMESSA DE INFORMAÇÕES VIA SISTEMA e-SFINGE;PARECER SOBRE ATOS DE PESSOAL;ATENDIMENTO A ÓRGÃOS DE CONTROLE (CÂMARA, TCE, MPSC, TCU, CGU, MPF ETC.)"/>
    <x v="0"/>
    <x v="0"/>
    <x v="2"/>
    <x v="0"/>
    <x v="0"/>
    <x v="0"/>
    <n v="1"/>
    <x v="0"/>
    <n v="1"/>
    <n v="1"/>
    <n v="2"/>
    <x v="0"/>
    <x v="3"/>
    <x v="2"/>
    <x v="1"/>
    <x v="1"/>
    <x v="1"/>
    <x v="0"/>
    <x v="0"/>
    <x v="2"/>
    <x v="1"/>
    <n v="4.5999999999999996"/>
    <n v="0"/>
    <n v="10"/>
    <n v="5"/>
    <n v="0"/>
    <n v="0"/>
    <n v="5"/>
    <n v="3"/>
    <x v="0"/>
    <n v="21245.253935441244"/>
    <n v="0.68300000000000005"/>
    <n v="4.5379537953795382E-3"/>
    <n v="0"/>
    <n v="0"/>
    <n v="11"/>
    <n v="0"/>
    <n v="0"/>
    <s v="CONTROLADOR INTERNO"/>
  </r>
  <r>
    <s v="4210902"/>
    <s v="MODELO "/>
    <n v="4169"/>
    <x v="0"/>
    <s v="AMERIOS"/>
    <s v="P"/>
    <s v="RM do Extremo Oeste"/>
    <s v="Oeste Catarinense"/>
    <s v="Chapecó"/>
    <n v="16100773.5"/>
    <n v="178"/>
    <n v="0"/>
    <x v="0"/>
    <n v="4.280904280904281E-2"/>
    <n v="5.6179775280898875E-3"/>
    <n v="4169"/>
    <n v="3862.0229071719837"/>
    <n v="16100773.5"/>
    <n v="178"/>
    <n v="0"/>
    <x v="2"/>
    <n v="0"/>
    <n v="0"/>
    <n v="0.3"/>
    <x v="0"/>
    <x v="3"/>
    <n v="0.2"/>
    <x v="0"/>
    <n v="0"/>
    <n v="0"/>
    <n v="0"/>
    <n v="0"/>
    <n v="0"/>
    <s v="PARECER SOBRE ATOS DE PESSOAL;ATENDIMENTO A ÓRGÃOS DE CONTROLE (CÂMARA, TCE, MPSC, TCU, CGU, MPF ETC.);REMESSA DE INFORMAÇÕES VIA SISTEMA e-SFINGE;RELATÓRIOS DE GESTÃO FISCAL E/OU RESUMIDO DE EXECUÇÃO ORÇAMENTÁRIA"/>
    <x v="1"/>
    <x v="0"/>
    <x v="0"/>
    <x v="0"/>
    <x v="0"/>
    <x v="2"/>
    <n v="1"/>
    <x v="1"/>
    <n v="0"/>
    <n v="1"/>
    <n v="1"/>
    <x v="1"/>
    <x v="17"/>
    <x v="3"/>
    <x v="0"/>
    <x v="1"/>
    <x v="0"/>
    <x v="0"/>
    <x v="0"/>
    <x v="0"/>
    <x v="1"/>
    <n v="5"/>
    <n v="6.9"/>
    <n v="2"/>
    <n v="1"/>
    <n v="0"/>
    <n v="0"/>
    <n v="1"/>
    <n v="6"/>
    <x v="0"/>
    <n v="31125.179344869564"/>
    <n v="0.66200000000000003"/>
    <n v="2.3986567522187575E-4"/>
    <n v="0"/>
    <n v="0"/>
    <n v="1"/>
    <n v="0"/>
    <n v="0"/>
    <s v="OUTROS "/>
  </r>
  <r>
    <s v="4211009"/>
    <s v="MONDAÍ "/>
    <n v="11189"/>
    <x v="1"/>
    <s v="AMEOSC"/>
    <s v="P"/>
    <s v="RM do Extremo Oeste"/>
    <s v="Oeste Catarinense"/>
    <s v="São Miguel do Oeste"/>
    <n v="29661774.379999999"/>
    <n v="375"/>
    <n v="0"/>
    <x v="0"/>
    <n v="3.3985861881457316E-2"/>
    <n v="2.6666666666666666E-3"/>
    <n v="11189"/>
    <n v="2650.976349986594"/>
    <n v="29661774.379999999"/>
    <n v="375"/>
    <n v="0"/>
    <x v="0"/>
    <n v="0"/>
    <n v="0"/>
    <n v="0.1"/>
    <x v="2"/>
    <x v="4"/>
    <n v="0.6"/>
    <x v="0"/>
    <n v="0"/>
    <n v="0"/>
    <n v="0"/>
    <n v="0"/>
    <n v="2"/>
    <s v="PARECER EM PROCESSOS DE PRESTAÇÃO DE CONTAS;PARECER SOBRE ATOS DE PESSOAL;REMESSA DE INFORMAÇÕES VIA SISTEMA e-SFINGE;RELATÓRIOS DE GESTÃO FISCAL E/OU RESUMIDO DE EXECUÇÃO ORÇAMENTÁRIA;[OUTROS:] ."/>
    <x v="0"/>
    <x v="0"/>
    <x v="0"/>
    <x v="0"/>
    <x v="0"/>
    <x v="1"/>
    <n v="1"/>
    <x v="1"/>
    <n v="0"/>
    <n v="0"/>
    <n v="3"/>
    <x v="1"/>
    <x v="2"/>
    <x v="3"/>
    <x v="0"/>
    <x v="1"/>
    <x v="1"/>
    <x v="2"/>
    <x v="1"/>
    <x v="0"/>
    <x v="2"/>
    <n v="7.4"/>
    <n v="8.1999999999999993"/>
    <n v="13"/>
    <n v="3"/>
    <n v="0"/>
    <n v="2"/>
    <n v="8"/>
    <n v="3"/>
    <x v="0"/>
    <n v="37901.862037254454"/>
    <n v="0.66700000000000004"/>
    <n v="8.93734918223255E-4"/>
    <n v="0"/>
    <n v="1.78746983644651E-4"/>
    <n v="10"/>
    <n v="0"/>
    <n v="2"/>
    <s v="OUTROS "/>
  </r>
  <r>
    <s v="4211058"/>
    <s v="MONTE CARLO "/>
    <n v="9695"/>
    <x v="2"/>
    <s v="AMPLASC"/>
    <s v="P"/>
    <s v="RM do Contestado"/>
    <s v="Serrana"/>
    <s v="Curitibanos"/>
    <n v="21736490.300000001"/>
    <n v="373"/>
    <n v="0"/>
    <x v="0"/>
    <n v="3.8652849740932645E-2"/>
    <n v="2.6809651474530832E-3"/>
    <n v="9695"/>
    <n v="2242.0309747292417"/>
    <n v="21736490.300000001"/>
    <n v="373"/>
    <n v="0"/>
    <x v="1"/>
    <n v="1"/>
    <n v="1"/>
    <n v="0.2"/>
    <x v="3"/>
    <x v="0"/>
    <n v="0.4"/>
    <x v="3"/>
    <n v="0"/>
    <n v="0"/>
    <n v="0"/>
    <n v="0"/>
    <n v="0"/>
    <s v="RELATÓRIOS DE GESTÃO FISCAL E/OU RESUMIDO DE EXECUÇÃO ORÇAMENTÁRIA;REMESSA DE INFORMAÇÕES VIA SISTEMA e-SFINGE;PARECER SOBRE ATOS DE PESSOAL;PARECER EM PROCESSOS DE PRESTAÇÃO DE CONTAS"/>
    <x v="0"/>
    <x v="0"/>
    <x v="0"/>
    <x v="0"/>
    <x v="2"/>
    <x v="2"/>
    <n v="1"/>
    <x v="1"/>
    <n v="0"/>
    <n v="2"/>
    <n v="3"/>
    <x v="0"/>
    <x v="2"/>
    <x v="2"/>
    <x v="3"/>
    <x v="0"/>
    <x v="1"/>
    <x v="0"/>
    <x v="0"/>
    <x v="0"/>
    <x v="0"/>
    <n v="7.6"/>
    <n v="7.5"/>
    <n v="55"/>
    <n v="19"/>
    <n v="2"/>
    <n v="0"/>
    <n v="34"/>
    <n v="6"/>
    <x v="0"/>
    <n v="16548.335143924072"/>
    <n v="0.63900000000000001"/>
    <n v="3.3006704486848891E-3"/>
    <n v="2.0629190304280557E-4"/>
    <n v="2.0629190304280557E-4"/>
    <n v="32"/>
    <n v="2"/>
    <n v="2"/>
    <s v="OUTROS "/>
  </r>
  <r>
    <s v="4211108"/>
    <s v="MONTE CASTELO "/>
    <n v="8475"/>
    <x v="2"/>
    <s v="AMPLANORTE"/>
    <s v="G"/>
    <s v="RM Norte/Nordeste Catarinense"/>
    <s v="Norte Catarinense"/>
    <s v="Canoinhas"/>
    <n v="18151021.379999999"/>
    <n v="349"/>
    <n v="0"/>
    <x v="0"/>
    <n v="4.1175082586125532E-2"/>
    <n v="2.8653295128939827E-3"/>
    <n v="8475"/>
    <n v="2141.7134371681414"/>
    <n v="18151021.379999999"/>
    <n v="349"/>
    <n v="0"/>
    <x v="1"/>
    <n v="2"/>
    <n v="2"/>
    <n v="0.2"/>
    <x v="3"/>
    <x v="2"/>
    <n v="0.8"/>
    <x v="3"/>
    <n v="0"/>
    <n v="0"/>
    <n v="0"/>
    <n v="0"/>
    <n v="0"/>
    <s v="NOTIFICAÇÕES DE FALHAS OU IRREGULARIDADES, PARA CORREÇÃO E/OU PROVIDÊNCIAS;RELATÓRIOS DE GESTÃO FISCAL E/OU RESUMIDO DE EXECUÇÃO ORÇAMENTÁRIA;PARECER SOBRE ATOS DE PESSOAL;PARECER EM PROCESSOS DE PRESTAÇÃO DE CONTAS"/>
    <x v="2"/>
    <x v="1"/>
    <x v="1"/>
    <x v="0"/>
    <x v="0"/>
    <x v="2"/>
    <n v="1"/>
    <x v="0"/>
    <n v="1"/>
    <n v="1"/>
    <n v="4"/>
    <x v="0"/>
    <x v="3"/>
    <x v="2"/>
    <x v="3"/>
    <x v="1"/>
    <x v="1"/>
    <x v="0"/>
    <x v="0"/>
    <x v="2"/>
    <x v="0"/>
    <n v="6.1"/>
    <n v="5.7"/>
    <n v="6"/>
    <n v="3"/>
    <n v="0"/>
    <n v="0"/>
    <n v="3"/>
    <n v="1"/>
    <x v="0"/>
    <n v="18753.955898859502"/>
    <n v="0.53500000000000003"/>
    <n v="4.71976401179941E-3"/>
    <n v="3.5398230088495576E-4"/>
    <n v="2.3598820058997051E-4"/>
    <n v="40"/>
    <n v="3"/>
    <n v="2"/>
    <s v="OUTROS "/>
  </r>
  <r>
    <s v="4211207"/>
    <s v="MORRO DA FUMAÇA "/>
    <n v="17213"/>
    <x v="1"/>
    <s v="AMREC"/>
    <s v="G"/>
    <s v="RM Carbonífera"/>
    <s v="Sul Catarinense"/>
    <s v="Criciúma"/>
    <n v="40092340.200000003"/>
    <n v="705"/>
    <n v="4"/>
    <x v="1"/>
    <n v="4.1344123856439124E-2"/>
    <n v="2.8368794326241137E-3"/>
    <n v="8606.5"/>
    <n v="2329.1895776448036"/>
    <n v="20046170.100000001"/>
    <n v="352.5"/>
    <n v="0"/>
    <x v="1"/>
    <n v="0"/>
    <n v="0"/>
    <n v="0.1"/>
    <x v="2"/>
    <x v="1"/>
    <n v="0.8"/>
    <x v="3"/>
    <n v="0"/>
    <n v="0"/>
    <n v="0"/>
    <n v="0"/>
    <n v="0"/>
    <s v="RELATÓRIOS DE GESTÃO FISCAL E/OU RESUMIDO DE EXECUÇÃO ORÇAMENTÁRIA;REMESSA DE INFORMAÇÕES VIA SISTEMA e-SFINGE"/>
    <x v="0"/>
    <x v="0"/>
    <x v="0"/>
    <x v="0"/>
    <x v="4"/>
    <x v="0"/>
    <n v="2"/>
    <x v="0"/>
    <n v="1"/>
    <n v="0"/>
    <n v="1"/>
    <x v="1"/>
    <x v="1"/>
    <x v="1"/>
    <x v="0"/>
    <x v="0"/>
    <x v="0"/>
    <x v="0"/>
    <x v="0"/>
    <x v="0"/>
    <x v="0"/>
    <n v="5.6"/>
    <n v="8.8000000000000007"/>
    <n v="11"/>
    <n v="2"/>
    <n v="1"/>
    <n v="0"/>
    <n v="8"/>
    <n v="4"/>
    <x v="0"/>
    <n v="30519.144670118476"/>
    <n v="0.72899999999999998"/>
    <n v="9.8762563178992615E-4"/>
    <n v="4.0666937779585197E-4"/>
    <n v="1.1619125079881485E-4"/>
    <n v="17"/>
    <n v="7"/>
    <n v="2"/>
    <s v="OUTROS "/>
  </r>
  <r>
    <s v="4211256"/>
    <s v="MORRO GRANDE "/>
    <n v="2921"/>
    <x v="0"/>
    <s v="AMESC"/>
    <s v="M"/>
    <s v="RM Carbonífera"/>
    <s v="Sul Catarinense"/>
    <s v="Araranguá"/>
    <n v="15556347.720000001"/>
    <n v="183"/>
    <n v="3"/>
    <x v="1"/>
    <n v="6.2564102564102567E-2"/>
    <n v="5.4644808743169399E-3"/>
    <n v="2921"/>
    <n v="5325.6924751797333"/>
    <n v="15556347.720000001"/>
    <n v="183"/>
    <n v="2"/>
    <x v="2"/>
    <n v="6"/>
    <n v="5"/>
    <n v="0.3"/>
    <x v="0"/>
    <x v="0"/>
    <n v="0.4"/>
    <x v="3"/>
    <n v="0"/>
    <n v="0"/>
    <n v="0"/>
    <n v="0"/>
    <n v="1"/>
    <s v="PARECER SOBRE ATOS DE PESSOAL;RELATÓRIOS DE GESTÃO FISCAL E/OU RESUMIDO DE EXECUÇÃO ORÇAMENTÁRIA;ATENDIMENTO A ÓRGÃOS DE CONTROLE (CÂMARA, TCE, MPSC, TCU, CGU, MPF ETC.);PARECER EM PROCESSOS DE PRESTAÇÃO DE CONTAS;RELATÓRIOS DE AUDITORIA;NOTIFICAÇÕES DE FALHAS OU IRREGULARIDADES, PARA CORREÇÃO E/OU PROVIDÊNCIAS;RECOMENDAÇÕES EMITIDAS PARA MELHORIAS E/OU FORTALECIMENTO DA GESTÃO;REMESSA DE INFORMAÇÕES VIA SISTEMA e-SFINGE"/>
    <x v="0"/>
    <x v="2"/>
    <x v="3"/>
    <x v="1"/>
    <x v="1"/>
    <x v="0"/>
    <n v="1"/>
    <x v="0"/>
    <n v="1"/>
    <n v="0"/>
    <n v="1"/>
    <x v="1"/>
    <x v="3"/>
    <x v="3"/>
    <x v="0"/>
    <x v="0"/>
    <x v="0"/>
    <x v="0"/>
    <x v="0"/>
    <x v="0"/>
    <x v="0"/>
    <n v="1.6"/>
    <n v="9.8000000000000007"/>
    <n v="5"/>
    <n v="4"/>
    <n v="0"/>
    <n v="0"/>
    <n v="1"/>
    <n v="1"/>
    <x v="0"/>
    <n v="31661.54201436945"/>
    <n v="0.67200000000000004"/>
    <n v="3.4234851078397809E-3"/>
    <n v="3.4234851078397807E-4"/>
    <n v="0"/>
    <n v="10"/>
    <n v="1"/>
    <n v="0"/>
    <s v="CONTROLADOR INTERNO"/>
  </r>
  <r>
    <s v="4211306"/>
    <s v="NAVEGANTES "/>
    <n v="72772"/>
    <x v="4"/>
    <s v="AMFRI"/>
    <s v="G"/>
    <s v="RM Foz do Rio Itajaí"/>
    <s v="Vale do Itajaí"/>
    <s v="Itajaí"/>
    <n v="187891237.53"/>
    <n v="4054"/>
    <n v="59"/>
    <x v="1"/>
    <n v="5.745057748175441E-2"/>
    <n v="9.8667982239763205E-4"/>
    <n v="18193"/>
    <n v="2581.9166373055573"/>
    <n v="46972809.3825"/>
    <n v="1013.5"/>
    <n v="0"/>
    <x v="2"/>
    <n v="3"/>
    <n v="2"/>
    <n v="0.1"/>
    <x v="2"/>
    <x v="4"/>
    <n v="0.6"/>
    <x v="1"/>
    <n v="101"/>
    <n v="90"/>
    <n v="0"/>
    <n v="0"/>
    <n v="3"/>
    <s v="NOTIFICAÇÕES DE FALHAS OU IRREGULARIDADES, PARA CORREÇÃO E/OU PROVIDÊNCIAS;RELATÓRIOS DE AUDITORIA;REMESSA DE INFORMAÇÕES VIA SISTEMA e-SFINGE;RECOMENDAÇÕES EMITIDAS PARA MELHORIAS E/OU FORTALECIMENTO DA GESTÃO"/>
    <x v="0"/>
    <x v="1"/>
    <x v="0"/>
    <x v="0"/>
    <x v="0"/>
    <x v="2"/>
    <n v="4"/>
    <x v="0"/>
    <n v="1"/>
    <n v="0"/>
    <n v="1"/>
    <x v="4"/>
    <x v="2"/>
    <x v="3"/>
    <x v="2"/>
    <x v="1"/>
    <x v="1"/>
    <x v="0"/>
    <x v="0"/>
    <x v="1"/>
    <x v="0"/>
    <n v="6.6"/>
    <n v="9"/>
    <n v="100"/>
    <n v="23"/>
    <n v="20"/>
    <n v="0"/>
    <n v="57"/>
    <n v="3"/>
    <x v="0"/>
    <n v="39198.260102070431"/>
    <n v="0.79200000000000004"/>
    <n v="1.0168746221074039E-3"/>
    <n v="4.5347111526411259E-4"/>
    <n v="1.2367394052657614E-4"/>
    <n v="74"/>
    <n v="33"/>
    <n v="9"/>
    <s v="OUTROS "/>
  </r>
  <r>
    <s v="4211405"/>
    <s v="NOVA ERECHIM "/>
    <n v="4729"/>
    <x v="0"/>
    <s v="AMOSC"/>
    <s v="M"/>
    <s v="RM Chapecó"/>
    <s v="Oeste Catarinense"/>
    <s v="Chapecó"/>
    <n v="15593402.460000001"/>
    <n v="170"/>
    <n v="0"/>
    <x v="0"/>
    <n v="3.6527718091963902E-2"/>
    <n v="5.8823529411764705E-3"/>
    <n v="4729"/>
    <n v="3297.3995474730391"/>
    <n v="15593402.460000001"/>
    <n v="170"/>
    <n v="0"/>
    <x v="2"/>
    <n v="3"/>
    <n v="7"/>
    <n v="0.2"/>
    <x v="3"/>
    <x v="4"/>
    <n v="0.6"/>
    <x v="2"/>
    <n v="0"/>
    <n v="0"/>
    <n v="0"/>
    <n v="0"/>
    <n v="3"/>
    <s v="PARECER EM PROCESSOS DE PRESTAÇÃO DE CONTAS;PARECER SOBRE ATOS DE PESSOAL;[OUTROS:] Elaboração do Relatório de Controle Interno;REMESSA DE INFORMAÇÕES VIA SISTEMA e-SFINGE"/>
    <x v="0"/>
    <x v="0"/>
    <x v="0"/>
    <x v="0"/>
    <x v="0"/>
    <x v="0"/>
    <n v="1"/>
    <x v="1"/>
    <n v="0"/>
    <n v="0"/>
    <n v="1"/>
    <x v="0"/>
    <x v="2"/>
    <x v="2"/>
    <x v="0"/>
    <x v="1"/>
    <x v="0"/>
    <x v="0"/>
    <x v="0"/>
    <x v="0"/>
    <x v="0"/>
    <n v="6.5"/>
    <n v="8.8000000000000007"/>
    <n v="18"/>
    <n v="1"/>
    <n v="0"/>
    <n v="0"/>
    <n v="17"/>
    <n v="3"/>
    <x v="0"/>
    <n v="29429.484723423626"/>
    <n v="0.70699999999999996"/>
    <n v="2.326073165574117E-3"/>
    <n v="2.1146119687037428E-4"/>
    <n v="0"/>
    <n v="11"/>
    <n v="1"/>
    <n v="0"/>
    <s v="OUTROS "/>
  </r>
  <r>
    <s v="4211454"/>
    <s v="NOVA ITABERABA "/>
    <n v="4339"/>
    <x v="0"/>
    <s v="AMOSC"/>
    <s v="M"/>
    <s v="RM Chapecó"/>
    <s v="Oeste Catarinense"/>
    <s v="Chapecó"/>
    <n v="14390665.66"/>
    <n v="167"/>
    <n v="0"/>
    <x v="0"/>
    <n v="3.8497003227293686E-2"/>
    <n v="5.9880239520958087E-3"/>
    <n v="4339"/>
    <n v="3316.5857709149573"/>
    <n v="14390665.66"/>
    <n v="167"/>
    <n v="0"/>
    <x v="2"/>
    <n v="0"/>
    <n v="2"/>
    <n v="0.2"/>
    <x v="3"/>
    <x v="0"/>
    <n v="0.4"/>
    <x v="0"/>
    <n v="0"/>
    <n v="3"/>
    <n v="0"/>
    <n v="0"/>
    <n v="4"/>
    <s v="REMESSA DE INFORMAÇÕES VIA SISTEMA e-SFINGE;RELATÓRIOS DE GESTÃO FISCAL E/OU RESUMIDO DE EXECUÇÃO ORÇAMENTÁRIA;PARECER SOBRE ATOS DE PESSOAL;NOTIFICAÇÕES DE FALHAS OU IRREGULARIDADES, PARA CORREÇÃO E/OU PROVIDÊNCIAS"/>
    <x v="0"/>
    <x v="0"/>
    <x v="0"/>
    <x v="0"/>
    <x v="0"/>
    <x v="0"/>
    <n v="1"/>
    <x v="1"/>
    <n v="0"/>
    <n v="0"/>
    <n v="3"/>
    <x v="1"/>
    <x v="2"/>
    <x v="4"/>
    <x v="3"/>
    <x v="1"/>
    <x v="0"/>
    <x v="0"/>
    <x v="0"/>
    <x v="3"/>
    <x v="1"/>
    <n v="3.1"/>
    <n v="8.8000000000000007"/>
    <n v="3"/>
    <n v="2"/>
    <n v="0"/>
    <n v="0"/>
    <n v="1"/>
    <n v="4"/>
    <x v="0"/>
    <n v="32087.458714233111"/>
    <n v="0.61399999999999999"/>
    <n v="2.3046784973496199E-3"/>
    <n v="0"/>
    <n v="2.3046784973496196E-4"/>
    <n v="10"/>
    <n v="0"/>
    <n v="1"/>
    <s v="CONTROLADOR INTERNO"/>
  </r>
  <r>
    <s v="4211504"/>
    <s v="NOVA TRENTO "/>
    <n v="13621"/>
    <x v="1"/>
    <s v="GRANFPOLIS"/>
    <s v="G"/>
    <s v="RM Florianópolis"/>
    <s v="Grande Florianópolis"/>
    <s v="Tijucas"/>
    <n v="36671827.769999996"/>
    <n v="726"/>
    <n v="13"/>
    <x v="1"/>
    <n v="5.4264145302339487E-2"/>
    <n v="1.3774104683195593E-3"/>
    <n v="13621"/>
    <n v="2692.3006952499813"/>
    <n v="36671827.769999996"/>
    <n v="726"/>
    <n v="2"/>
    <x v="2"/>
    <n v="0"/>
    <n v="0"/>
    <n v="0.4"/>
    <x v="5"/>
    <x v="4"/>
    <n v="0.6"/>
    <x v="3"/>
    <n v="1"/>
    <n v="2"/>
    <n v="0"/>
    <n v="0"/>
    <n v="0"/>
    <s v="RELATÓRIOS DE GESTÃO FISCAL E/OU RESUMIDO DE EXECUÇÃO ORÇAMENTÁRIA;REMESSA DE INFORMAÇÕES VIA SISTEMA e-SFINGE;PARECER SOBRE ATOS DE PESSOAL;PARECER EM PROCESSOS DE PRESTAÇÃO DE CONTAS"/>
    <x v="0"/>
    <x v="0"/>
    <x v="0"/>
    <x v="0"/>
    <x v="1"/>
    <x v="1"/>
    <n v="1"/>
    <x v="1"/>
    <n v="0"/>
    <n v="1"/>
    <n v="3"/>
    <x v="0"/>
    <x v="3"/>
    <x v="2"/>
    <x v="0"/>
    <x v="1"/>
    <x v="0"/>
    <x v="0"/>
    <x v="0"/>
    <x v="3"/>
    <x v="1"/>
    <n v="8.6"/>
    <n v="9.6999999999999993"/>
    <n v="51"/>
    <n v="25"/>
    <n v="0"/>
    <n v="0"/>
    <n v="26"/>
    <n v="2"/>
    <x v="0"/>
    <n v="29821.878340704385"/>
    <n v="0.71599999999999997"/>
    <n v="9.5440863372733278E-4"/>
    <n v="7.3416048748256371E-5"/>
    <n v="0"/>
    <n v="13"/>
    <n v="1"/>
    <n v="0"/>
    <s v="CONTROLADOR INTERNO"/>
  </r>
  <r>
    <s v="4211603"/>
    <s v="NOVA VENEZA "/>
    <n v="14470"/>
    <x v="1"/>
    <s v="AMREC"/>
    <s v="G"/>
    <s v="RM Carbonífera"/>
    <s v="Sul Catarinense"/>
    <s v="Criciúma"/>
    <n v="40629697.149999999"/>
    <n v="591"/>
    <n v="0"/>
    <x v="0"/>
    <n v="4.1372068603430172E-2"/>
    <n v="1.6920473773265651E-3"/>
    <n v="14470"/>
    <n v="2807.857439530062"/>
    <n v="40629697.149999999"/>
    <n v="591"/>
    <n v="0"/>
    <x v="0"/>
    <n v="0"/>
    <n v="1"/>
    <n v="0.1"/>
    <x v="2"/>
    <x v="1"/>
    <n v="0.8"/>
    <x v="0"/>
    <n v="0"/>
    <n v="0"/>
    <n v="0"/>
    <n v="0"/>
    <n v="1"/>
    <s v="REMESSA DE INFORMAÇÕES VIA SISTEMA e-SFINGE;PARECER SOBRE ATOS DE PESSOAL;RELATÓRIOS DE AUDITORIA;NOTIFICAÇÕES DE FALHAS OU IRREGULARIDADES, PARA CORREÇÃO E/OU PROVIDÊNCIAS;ATENDIMENTO A ÓRGÃOS DE CONTROLE (CÂMARA, TCE, MPSC, TCU, CGU, MPF ETC.)"/>
    <x v="1"/>
    <x v="0"/>
    <x v="0"/>
    <x v="0"/>
    <x v="0"/>
    <x v="0"/>
    <n v="1"/>
    <x v="1"/>
    <n v="0"/>
    <n v="0"/>
    <n v="1"/>
    <x v="1"/>
    <x v="1"/>
    <x v="1"/>
    <x v="0"/>
    <x v="1"/>
    <x v="1"/>
    <x v="0"/>
    <x v="0"/>
    <x v="0"/>
    <x v="1"/>
    <n v="1.1000000000000001"/>
    <n v="6.8"/>
    <n v="12"/>
    <n v="7"/>
    <n v="3"/>
    <n v="0"/>
    <n v="2"/>
    <n v="2"/>
    <x v="0"/>
    <n v="33322.520203322136"/>
    <n v="0.66700000000000004"/>
    <n v="8.984105044920525E-4"/>
    <n v="2.0732550103662751E-4"/>
    <n v="0"/>
    <n v="13"/>
    <n v="3"/>
    <n v="0"/>
    <s v="OUTROS "/>
  </r>
  <r>
    <s v="4211652"/>
    <s v="NOVO HORIZONTE "/>
    <n v="2606"/>
    <x v="0"/>
    <s v="AMNOROESTE"/>
    <s v="P"/>
    <s v="RM do Extremo Oeste"/>
    <s v="Oeste Catarinense"/>
    <s v="Chapecó"/>
    <n v="13604687.49"/>
    <n v="107"/>
    <n v="0"/>
    <x v="0"/>
    <n v="4.0484298146046156E-2"/>
    <n v="9.3457943925233638E-3"/>
    <n v="2606"/>
    <n v="5220.524746738296"/>
    <n v="13604687.49"/>
    <n v="107"/>
    <n v="0"/>
    <x v="0"/>
    <n v="1"/>
    <n v="2"/>
    <n v="0.3"/>
    <x v="0"/>
    <x v="2"/>
    <n v="0.8"/>
    <x v="0"/>
    <n v="0"/>
    <n v="3"/>
    <n v="0"/>
    <n v="2"/>
    <n v="3"/>
    <s v="ATENDIMENTO A ÓRGÃOS DE CONTROLE (CÂMARA, TCE, MPSC, TCU, CGU, MPF ETC.);REMESSA DE INFORMAÇÕES VIA SISTEMA e-SFINGE;RECOMENDAÇÕES EMITIDAS PARA MELHORIAS E/OU FORTALECIMENTO DA GESTÃO;RELATÓRIOS DE GESTÃO FISCAL E/OU RESUMIDO DE EXECUÇÃO ORÇAMENTÁRIA"/>
    <x v="1"/>
    <x v="3"/>
    <x v="3"/>
    <x v="0"/>
    <x v="0"/>
    <x v="1"/>
    <n v="1"/>
    <x v="1"/>
    <n v="0"/>
    <n v="0"/>
    <n v="3"/>
    <x v="1"/>
    <x v="3"/>
    <x v="3"/>
    <x v="0"/>
    <x v="1"/>
    <x v="1"/>
    <x v="0"/>
    <x v="0"/>
    <x v="1"/>
    <x v="1"/>
    <n v="6.8"/>
    <n v="8.4"/>
    <n v="1"/>
    <n v="0"/>
    <n v="0"/>
    <n v="0"/>
    <n v="1"/>
    <n v="2"/>
    <x v="0"/>
    <n v="25694.566250415308"/>
    <n v="0.60599999999999998"/>
    <n v="3.8372985418265539E-3"/>
    <n v="3.8372985418265541E-4"/>
    <n v="0"/>
    <n v="10"/>
    <n v="1"/>
    <n v="0"/>
    <s v="CONTROLADOR INTERNO"/>
  </r>
  <r>
    <s v="4211702"/>
    <s v="ORLEANS "/>
    <n v="22449"/>
    <x v="3"/>
    <s v="AMREC"/>
    <s v="G"/>
    <s v="RM Tubarão"/>
    <s v="Sul Catarinense"/>
    <s v="Tubarão"/>
    <n v="57821561.36999999"/>
    <n v="677"/>
    <n v="43"/>
    <x v="1"/>
    <n v="3.0343776612433329E-2"/>
    <n v="2.9542097488921715E-3"/>
    <n v="11224.5"/>
    <n v="2575.6853922223704"/>
    <n v="28910780.684999995"/>
    <n v="338.5"/>
    <n v="0"/>
    <x v="1"/>
    <n v="1"/>
    <n v="1"/>
    <n v="0.2"/>
    <x v="3"/>
    <x v="3"/>
    <n v="0.2"/>
    <x v="3"/>
    <n v="0"/>
    <n v="0"/>
    <n v="0"/>
    <n v="0"/>
    <n v="1"/>
    <s v="ATENDIMENTO A ÓRGÃOS DE CONTROLE (CÂMARA, TCE, MPSC, TCU, CGU, MPF ETC.);REMESSA DE INFORMAÇÕES VIA SISTEMA e-SFINGE;PARECER SOBRE ATOS DE PESSOAL;RELATÓRIOS DE GESTÃO FISCAL E/OU RESUMIDO DE EXECUÇÃO ORÇAMENTÁRIA"/>
    <x v="0"/>
    <x v="1"/>
    <x v="1"/>
    <x v="0"/>
    <x v="0"/>
    <x v="2"/>
    <n v="2"/>
    <x v="1"/>
    <n v="0"/>
    <n v="0"/>
    <n v="1"/>
    <x v="2"/>
    <x v="4"/>
    <x v="2"/>
    <x v="3"/>
    <x v="1"/>
    <x v="1"/>
    <x v="0"/>
    <x v="0"/>
    <x v="2"/>
    <x v="0"/>
    <n v="5"/>
    <n v="8.6"/>
    <n v="20"/>
    <n v="10"/>
    <n v="1"/>
    <n v="0"/>
    <n v="9"/>
    <n v="9"/>
    <x v="0"/>
    <n v="37910.109796283148"/>
    <n v="0.76600000000000001"/>
    <n v="2.5836340148781682E-3"/>
    <n v="1.7818165619849435E-4"/>
    <n v="1.7818165619849435E-4"/>
    <n v="58"/>
    <n v="4"/>
    <n v="4"/>
    <s v="OUTROS "/>
  </r>
  <r>
    <s v="4211751"/>
    <s v="OTACÍLIO COSTA "/>
    <n v="17835"/>
    <x v="1"/>
    <s v="AMURES"/>
    <s v="M"/>
    <s v="RM Lages"/>
    <s v="Serrana"/>
    <s v="Campos de Lages"/>
    <n v="50038252.060000002"/>
    <n v="1023"/>
    <n v="0"/>
    <x v="0"/>
    <n v="5.8148127096004094E-2"/>
    <n v="1.9550342130987292E-3"/>
    <n v="8917.5"/>
    <n v="2805.6210855060276"/>
    <n v="25019126.030000001"/>
    <n v="511.5"/>
    <n v="0"/>
    <x v="3"/>
    <n v="3"/>
    <n v="6"/>
    <n v="0.2"/>
    <x v="3"/>
    <x v="3"/>
    <n v="0.2"/>
    <x v="0"/>
    <n v="3"/>
    <n v="3"/>
    <n v="1"/>
    <n v="42064"/>
    <n v="1"/>
    <s v="REMESSA DE INFORMAÇÕES VIA SISTEMA e-SFINGE;RELATÓRIOS DE GESTÃO FISCAL E/OU RESUMIDO DE EXECUÇÃO ORÇAMENTÁRIA;PARECER EM PROCESSOS DE PRESTAÇÃO DE CONTAS;NOTIFICAÇÕES DE FALHAS OU IRREGULARIDADES, PARA CORREÇÃO E/OU PROVIDÊNCIAS"/>
    <x v="0"/>
    <x v="2"/>
    <x v="2"/>
    <x v="0"/>
    <x v="0"/>
    <x v="2"/>
    <n v="2"/>
    <x v="0"/>
    <n v="1"/>
    <n v="1"/>
    <n v="2"/>
    <x v="0"/>
    <x v="2"/>
    <x v="4"/>
    <x v="0"/>
    <x v="1"/>
    <x v="1"/>
    <x v="0"/>
    <x v="0"/>
    <x v="0"/>
    <x v="1"/>
    <n v="6.6"/>
    <n v="8.3000000000000007"/>
    <n v="101"/>
    <n v="29"/>
    <n v="13"/>
    <n v="0"/>
    <n v="59"/>
    <n v="4"/>
    <x v="0"/>
    <n v="31425.512763139453"/>
    <n v="0.66200000000000003"/>
    <n v="2.3549201009251471E-3"/>
    <n v="1.1213905242500701E-4"/>
    <n v="1.6820857863751051E-4"/>
    <n v="42"/>
    <n v="2"/>
    <n v="3"/>
    <s v="CONTROLADOR INTERNO"/>
  </r>
  <r>
    <s v="4211801"/>
    <s v="OURO "/>
    <n v="7399"/>
    <x v="2"/>
    <s v="AMMOC"/>
    <s v="P"/>
    <s v="RM do Contestado"/>
    <s v="Oeste Catarinense"/>
    <s v="Joaçaba"/>
    <n v="17737976.149999999"/>
    <n v="321"/>
    <n v="0"/>
    <x v="0"/>
    <n v="4.3273119439201944E-2"/>
    <n v="3.1152647975077881E-3"/>
    <n v="7399"/>
    <n v="2397.3477699689147"/>
    <n v="17737976.149999999"/>
    <n v="321"/>
    <n v="0"/>
    <x v="0"/>
    <n v="4"/>
    <n v="6"/>
    <n v="0.1"/>
    <x v="2"/>
    <x v="2"/>
    <n v="0.8"/>
    <x v="0"/>
    <n v="0"/>
    <n v="1"/>
    <n v="0"/>
    <n v="1"/>
    <n v="3"/>
    <s v="PARECER SOBRE ATOS DE PESSOAL;PARECER EM PROCESSOS DE PRESTAÇÃO DE CONTAS;RECOMENDAÇÕES EMITIDAS PARA MELHORIAS E/OU FORTALECIMENTO DA GESTÃO;REMESSA DE INFORMAÇÕES VIA SISTEMA e-SFINGE"/>
    <x v="4"/>
    <x v="0"/>
    <x v="0"/>
    <x v="0"/>
    <x v="2"/>
    <x v="2"/>
    <n v="1"/>
    <x v="1"/>
    <n v="0"/>
    <n v="0"/>
    <n v="1"/>
    <x v="2"/>
    <x v="18"/>
    <x v="2"/>
    <x v="2"/>
    <x v="1"/>
    <x v="0"/>
    <x v="0"/>
    <x v="0"/>
    <x v="0"/>
    <x v="0"/>
    <n v="7.5"/>
    <n v="9.6"/>
    <n v="19"/>
    <n v="4"/>
    <n v="0"/>
    <n v="0"/>
    <n v="15"/>
    <n v="3"/>
    <x v="1"/>
    <n v="16156.865101671283"/>
    <n v="0.64900000000000002"/>
    <n v="6.7576699553993788E-4"/>
    <n v="0"/>
    <n v="0"/>
    <n v="5"/>
    <n v="0"/>
    <n v="0"/>
    <s v="OUTROS "/>
  </r>
  <r>
    <s v="4211850"/>
    <s v="OURO VERDE "/>
    <n v="2263"/>
    <x v="0"/>
    <s v="AMAI"/>
    <s v="P"/>
    <s v="RM do Extremo Oeste"/>
    <s v="Oeste Catarinense"/>
    <s v="Xanxerê"/>
    <n v="12225543.01"/>
    <n v="182"/>
    <n v="0"/>
    <x v="0"/>
    <n v="8.0105633802816906E-2"/>
    <n v="1.098901098901099E-2"/>
    <n v="1131.5"/>
    <n v="5402.3610296067163"/>
    <n v="6112771.5049999999"/>
    <n v="91"/>
    <n v="0"/>
    <x v="1"/>
    <n v="1"/>
    <n v="0"/>
    <n v="0.2"/>
    <x v="3"/>
    <x v="3"/>
    <n v="0.2"/>
    <x v="0"/>
    <n v="0"/>
    <n v="0"/>
    <n v="0"/>
    <n v="0"/>
    <n v="3"/>
    <s v="RELATÓRIOS DE GESTÃO FISCAL E/OU RESUMIDO DE EXECUÇÃO ORÇAMENTÁRIA;REMESSA DE INFORMAÇÕES VIA SISTEMA e-SFINGE;PARECER EM PROCESSOS DE PRESTAÇÃO DE CONTAS;PARECER SOBRE ATOS DE PESSOAL"/>
    <x v="0"/>
    <x v="0"/>
    <x v="1"/>
    <x v="0"/>
    <x v="0"/>
    <x v="0"/>
    <n v="2"/>
    <x v="1"/>
    <n v="0"/>
    <n v="1"/>
    <n v="1"/>
    <x v="0"/>
    <x v="1"/>
    <x v="4"/>
    <x v="2"/>
    <x v="1"/>
    <x v="1"/>
    <x v="0"/>
    <x v="0"/>
    <x v="0"/>
    <x v="0"/>
    <n v="9"/>
    <n v="7.9"/>
    <n v="3"/>
    <n v="0"/>
    <n v="0"/>
    <n v="0"/>
    <n v="3"/>
    <n v="3"/>
    <x v="0"/>
    <n v="36878.948543105384"/>
    <n v="0.50700000000000001"/>
    <n v="4.4189129474149361E-3"/>
    <n v="0"/>
    <n v="0"/>
    <n v="10"/>
    <n v="0"/>
    <n v="0"/>
    <s v="CONTROLADOR INTERNO"/>
  </r>
  <r>
    <s v="4211876"/>
    <s v="PAIAL "/>
    <n v="1637"/>
    <x v="0"/>
    <s v="AMAUC"/>
    <s v="M"/>
    <s v="RM Chapecó"/>
    <s v="Oeste Catarinense"/>
    <s v="Concórdia"/>
    <n v="11594142.109999999"/>
    <n v="100"/>
    <n v="0"/>
    <x v="0"/>
    <n v="5.9952038369304558E-2"/>
    <n v="0.01"/>
    <n v="1637"/>
    <n v="7082.5547403787414"/>
    <n v="11594142.109999999"/>
    <n v="100"/>
    <n v="0"/>
    <x v="0"/>
    <n v="0"/>
    <n v="0"/>
    <n v="0.1"/>
    <x v="2"/>
    <x v="3"/>
    <n v="0.2"/>
    <x v="0"/>
    <n v="0"/>
    <n v="0"/>
    <n v="0"/>
    <n v="0"/>
    <n v="0"/>
    <s v="PARECER SOBRE ATOS DE PESSOAL;REMESSA DE INFORMAÇÕES VIA SISTEMA e-SFINGE;RELATÓRIOS DE GESTÃO FISCAL E/OU RESUMIDO DE EXECUÇÃO ORÇAMENTÁRIA;ATENDIMENTO A ÓRGÃOS DE CONTROLE (CÂMARA, TCE, MPSC, TCU, CGU, MPF ETC.)"/>
    <x v="1"/>
    <x v="0"/>
    <x v="0"/>
    <x v="0"/>
    <x v="0"/>
    <x v="1"/>
    <n v="1"/>
    <x v="1"/>
    <n v="0"/>
    <n v="0"/>
    <n v="3"/>
    <x v="2"/>
    <x v="2"/>
    <x v="2"/>
    <x v="0"/>
    <x v="0"/>
    <x v="1"/>
    <x v="0"/>
    <x v="0"/>
    <x v="0"/>
    <x v="0"/>
    <n v="5.7"/>
    <n v="7.9"/>
    <n v="5"/>
    <n v="3"/>
    <n v="0"/>
    <n v="0"/>
    <n v="2"/>
    <n v="7"/>
    <x v="0"/>
    <n v="43638.142107705055"/>
    <n v="0.59199999999999997"/>
    <n v="3.6652412950519244E-3"/>
    <n v="0"/>
    <n v="6.1087354917532073E-4"/>
    <n v="6"/>
    <n v="0"/>
    <n v="1"/>
    <s v="ASSESSOR DE CONTROLE INTERNO"/>
  </r>
  <r>
    <s v="4211892"/>
    <s v="PAINEL "/>
    <n v="2381"/>
    <x v="0"/>
    <s v="AMURES"/>
    <s v="M"/>
    <s v="RM Lages"/>
    <s v="Serrana"/>
    <s v="Campos de Lages"/>
    <n v="11126499.09"/>
    <n v="204"/>
    <n v="0"/>
    <x v="0"/>
    <n v="8.5606378514477555E-2"/>
    <n v="4.9019607843137254E-3"/>
    <n v="2381"/>
    <n v="4673.0361570768582"/>
    <n v="11126499.09"/>
    <n v="204"/>
    <n v="1"/>
    <x v="0"/>
    <n v="5"/>
    <n v="6"/>
    <n v="0.5"/>
    <x v="4"/>
    <x v="3"/>
    <n v="0.2"/>
    <x v="2"/>
    <n v="0"/>
    <n v="0"/>
    <n v="0"/>
    <n v="0"/>
    <n v="2"/>
    <s v="REMESSA DE INFORMAÇÕES VIA SISTEMA e-SFINGE;NOTIFICAÇÕES DE FALHAS OU IRREGULARIDADES, PARA CORREÇÃO E/OU PROVIDÊNCIAS;ATENDIMENTO A ÓRGÃOS DE CONTROLE (CÂMARA, TCE, MPSC, TCU, CGU, MPF ETC.);RELATÓRIOS DE AUDITORIA"/>
    <x v="0"/>
    <x v="3"/>
    <x v="1"/>
    <x v="0"/>
    <x v="1"/>
    <x v="1"/>
    <n v="1"/>
    <x v="1"/>
    <n v="0"/>
    <n v="0"/>
    <n v="3"/>
    <x v="0"/>
    <x v="5"/>
    <x v="2"/>
    <x v="3"/>
    <x v="1"/>
    <x v="0"/>
    <x v="0"/>
    <x v="0"/>
    <x v="1"/>
    <x v="1"/>
    <n v="6.2"/>
    <n v="6.3"/>
    <n v="5"/>
    <n v="2"/>
    <n v="0"/>
    <n v="1"/>
    <n v="2"/>
    <n v="2"/>
    <x v="0"/>
    <n v="16928.566472447335"/>
    <n v="0.51"/>
    <n v="7.9798404031919366E-3"/>
    <n v="0"/>
    <n v="0"/>
    <n v="19"/>
    <n v="0"/>
    <n v="0"/>
    <s v="CONTROLADOR INTERNO"/>
  </r>
  <r>
    <s v="4211900"/>
    <s v="PALHOÇA "/>
    <n v="157833"/>
    <x v="5"/>
    <s v="GRANFPOLIS"/>
    <s v="G"/>
    <s v="RM Florianópolis"/>
    <s v="Grande Florianópolis"/>
    <s v="Florianópolis"/>
    <n v="301884954.66000003"/>
    <n v="4025"/>
    <n v="105"/>
    <x v="1"/>
    <n v="2.6095018282720883E-2"/>
    <n v="1.2422360248447205E-3"/>
    <n v="31566.6"/>
    <n v="1912.6859063693905"/>
    <n v="60376990.932000004"/>
    <n v="805"/>
    <n v="0"/>
    <x v="1"/>
    <n v="2"/>
    <n v="0"/>
    <n v="0.1"/>
    <x v="2"/>
    <x v="3"/>
    <n v="0.2"/>
    <x v="3"/>
    <n v="0"/>
    <n v="0"/>
    <n v="2"/>
    <n v="1"/>
    <n v="1"/>
    <s v="PARECER EM PROCESSOS DE PRESTAÇÃO DE CONTAS;PARECER SOBRE ATOS DE PESSOAL;PARECER SOBRE TOMADAS DE CONTAS ESPECIAIS (TCEs);REMESSA DE INFORMAÇÕES VIA SISTEMA e-SFINGE"/>
    <x v="1"/>
    <x v="1"/>
    <x v="0"/>
    <x v="0"/>
    <x v="2"/>
    <x v="1"/>
    <n v="5"/>
    <x v="1"/>
    <n v="0"/>
    <n v="4"/>
    <n v="3"/>
    <x v="1"/>
    <x v="1"/>
    <x v="1"/>
    <x v="0"/>
    <x v="1"/>
    <x v="1"/>
    <x v="0"/>
    <x v="0"/>
    <x v="2"/>
    <x v="0"/>
    <n v="5.5"/>
    <n v="10"/>
    <n v="431"/>
    <n v="285"/>
    <n v="82"/>
    <n v="0"/>
    <n v="64"/>
    <n v="6"/>
    <x v="0"/>
    <n v="26367.656020304188"/>
    <n v="0.755"/>
    <n v="1.1214384824466367E-3"/>
    <n v="3.2946215303517008E-4"/>
    <n v="2.0908175096462717E-4"/>
    <n v="177"/>
    <n v="52"/>
    <n v="33"/>
    <s v="CONTROLADOR INTERNO"/>
  </r>
  <r>
    <s v="4212007"/>
    <s v="PALMA SOLA "/>
    <n v="7652"/>
    <x v="2"/>
    <s v="AMEOSC"/>
    <s v="P"/>
    <s v="RM do Extremo Oeste"/>
    <s v="Oeste Catarinense"/>
    <s v="São Miguel do Oeste"/>
    <n v="20934491.949999999"/>
    <n v="316"/>
    <n v="0"/>
    <x v="0"/>
    <n v="4.1044291466424208E-2"/>
    <n v="3.1645569620253164E-3"/>
    <n v="7652"/>
    <n v="2735.8196484579194"/>
    <n v="20934491.949999999"/>
    <n v="316"/>
    <n v="0"/>
    <x v="0"/>
    <n v="0"/>
    <n v="0"/>
    <n v="0.1"/>
    <x v="2"/>
    <x v="1"/>
    <n v="0.8"/>
    <x v="3"/>
    <n v="0"/>
    <n v="0"/>
    <n v="0"/>
    <n v="0"/>
    <n v="0"/>
    <s v="RECOMENDAÇÕES EMITIDAS PARA MELHORIAS E/OU FORTALECIMENTO DA GESTÃO;PARECER SOBRE ATOS DE PESSOAL;REMESSA DE INFORMAÇÕES VIA SISTEMA e-SFINGE;ATENDIMENTO A ÓRGÃOS DE CONTROLE (CÂMARA, TCE, MPSC, TCU, CGU, MPF ETC.)"/>
    <x v="1"/>
    <x v="0"/>
    <x v="0"/>
    <x v="1"/>
    <x v="0"/>
    <x v="2"/>
    <n v="1"/>
    <x v="1"/>
    <n v="0"/>
    <n v="0"/>
    <n v="1"/>
    <x v="0"/>
    <x v="5"/>
    <x v="3"/>
    <x v="0"/>
    <x v="1"/>
    <x v="0"/>
    <x v="0"/>
    <x v="0"/>
    <x v="2"/>
    <x v="0"/>
    <n v="7.5"/>
    <n v="6.3"/>
    <n v="10"/>
    <n v="3"/>
    <n v="2"/>
    <n v="0"/>
    <n v="5"/>
    <n v="4"/>
    <x v="0"/>
    <n v="30254.446702021694"/>
    <n v="0.627"/>
    <n v="4.9660219550444326E-3"/>
    <n v="2.6136957658128593E-4"/>
    <n v="0"/>
    <n v="38"/>
    <n v="2"/>
    <n v="0"/>
    <s v="CONTROLADOR INTERNO"/>
  </r>
  <r>
    <s v="4212056"/>
    <s v="PALMEIRA "/>
    <n v="2537"/>
    <x v="0"/>
    <s v="AMURES"/>
    <s v="M"/>
    <s v="RM Lages"/>
    <s v="Serrana"/>
    <s v="Campos de Lages"/>
    <n v="13846416.550000001"/>
    <n v="253"/>
    <n v="0"/>
    <x v="0"/>
    <n v="0.10071656050955415"/>
    <n v="3.952569169960474E-3"/>
    <n v="2537"/>
    <n v="5457.7913086322433"/>
    <n v="13846416.550000001"/>
    <n v="253"/>
    <n v="0"/>
    <x v="2"/>
    <n v="3"/>
    <n v="2"/>
    <n v="0.3"/>
    <x v="0"/>
    <x v="3"/>
    <n v="0.2"/>
    <x v="3"/>
    <n v="0"/>
    <n v="0"/>
    <n v="0"/>
    <n v="0"/>
    <n v="1"/>
    <s v="NOTIFICAÇÕES DE FALHAS OU IRREGULARIDADES, PARA CORREÇÃO E/OU PROVIDÊNCIAS;RECOMENDAÇÕES EMITIDAS PARA MELHORIAS E/OU FORTALECIMENTO DA GESTÃO;RELATÓRIOS DE AUDITORIA;REMESSA DE INFORMAÇÕES VIA SISTEMA e-SFINGE;ATENDIMENTO A ÓRGÃOS DE CONTROLE (CÂMARA, TCE, MPSC, TCU, CGU, MPF ETC.)"/>
    <x v="0"/>
    <x v="0"/>
    <x v="0"/>
    <x v="0"/>
    <x v="0"/>
    <x v="2"/>
    <n v="1"/>
    <x v="1"/>
    <n v="0"/>
    <n v="0"/>
    <n v="1"/>
    <x v="1"/>
    <x v="2"/>
    <x v="4"/>
    <x v="0"/>
    <x v="1"/>
    <x v="1"/>
    <x v="0"/>
    <x v="0"/>
    <x v="0"/>
    <x v="1"/>
    <n v="6.7"/>
    <n v="6.3"/>
    <n v="51"/>
    <n v="21"/>
    <n v="3"/>
    <n v="0"/>
    <n v="27"/>
    <n v="1"/>
    <x v="0"/>
    <n v="32847.03906521872"/>
    <n v="0.59299999999999997"/>
    <n v="1.5766653527788726E-3"/>
    <n v="3.9416633819471815E-4"/>
    <n v="0"/>
    <n v="4"/>
    <n v="1"/>
    <n v="0"/>
    <s v="CONTROLADOR INTERNO"/>
  </r>
  <r>
    <s v="4212106"/>
    <s v="PALMITOS "/>
    <n v="16262"/>
    <x v="1"/>
    <s v="AMERIOS"/>
    <s v="P"/>
    <s v="RM Chapecó"/>
    <s v="Oeste Catarinense"/>
    <s v="Chapecó"/>
    <n v="32863813.120000001"/>
    <n v="488"/>
    <n v="0"/>
    <x v="0"/>
    <n v="3.0001229558588468E-2"/>
    <n v="2.0491803278688526E-3"/>
    <n v="16262"/>
    <n v="2020.8961456155455"/>
    <n v="32863813.120000001"/>
    <n v="488"/>
    <n v="0"/>
    <x v="2"/>
    <n v="140"/>
    <n v="295"/>
    <n v="0.5"/>
    <x v="1"/>
    <x v="1"/>
    <n v="0.8"/>
    <x v="3"/>
    <n v="5"/>
    <n v="4"/>
    <n v="0"/>
    <n v="0"/>
    <n v="1"/>
    <s v="PARECER SOBRE ATOS DE PESSOAL;PARECER EM PROCESSOS DE PRESTAÇÃO DE CONTAS;NOTIFICAÇÕES DE FALHAS OU IRREGULARIDADES, PARA CORREÇÃO E/OU PROVIDÊNCIAS;RECOMENDAÇÕES EMITIDAS PARA MELHORIAS E/OU FORTALECIMENTO DA GESTÃO"/>
    <x v="0"/>
    <x v="0"/>
    <x v="0"/>
    <x v="0"/>
    <x v="0"/>
    <x v="1"/>
    <n v="1"/>
    <x v="1"/>
    <n v="0"/>
    <n v="0"/>
    <n v="1"/>
    <x v="0"/>
    <x v="1"/>
    <x v="2"/>
    <x v="2"/>
    <x v="1"/>
    <x v="0"/>
    <x v="0"/>
    <x v="0"/>
    <x v="0"/>
    <x v="0"/>
    <n v="8.1"/>
    <n v="10"/>
    <n v="18"/>
    <n v="8"/>
    <n v="1"/>
    <n v="0"/>
    <n v="9"/>
    <n v="7"/>
    <x v="0"/>
    <n v="33532.360119346522"/>
    <n v="0.68100000000000005"/>
    <n v="2.0292706924117574E-3"/>
    <n v="0"/>
    <n v="6.1493051285204777E-5"/>
    <n v="33"/>
    <n v="0"/>
    <n v="1"/>
    <s v="CONTROLADOR INTERNO"/>
  </r>
  <r>
    <s v="4212205"/>
    <s v="PAPANDUVA "/>
    <n v="18793"/>
    <x v="1"/>
    <s v="AMPLANORTE"/>
    <s v="G"/>
    <s v="RM Norte/Nordeste Catarinense"/>
    <s v="Norte Catarinense"/>
    <s v="Canoinhas"/>
    <n v="38173097.340000004"/>
    <n v="559"/>
    <n v="15"/>
    <x v="1"/>
    <n v="2.9923451635351428E-2"/>
    <n v="1.7889087656529517E-3"/>
    <n v="18793"/>
    <n v="2031.2402139094345"/>
    <n v="38173097.340000004"/>
    <n v="559"/>
    <n v="0"/>
    <x v="0"/>
    <n v="2"/>
    <n v="4"/>
    <n v="0.1"/>
    <x v="2"/>
    <x v="1"/>
    <n v="0.8"/>
    <x v="3"/>
    <n v="0"/>
    <n v="3"/>
    <n v="1"/>
    <n v="0"/>
    <n v="0"/>
    <s v="PARECER SOBRE ATOS DE PESSOAL;REMESSA DE INFORMAÇÕES VIA SISTEMA e-SFINGE;RELATÓRIOS DE GESTÃO FISCAL E/OU RESUMIDO DE EXECUÇÃO ORÇAMENTÁRIA;RECOMENDAÇÕES EMITIDAS PARA MELHORIAS E/OU FORTALECIMENTO DA GESTÃO"/>
    <x v="0"/>
    <x v="0"/>
    <x v="0"/>
    <x v="0"/>
    <x v="0"/>
    <x v="1"/>
    <n v="1"/>
    <x v="1"/>
    <n v="0"/>
    <n v="0"/>
    <n v="2"/>
    <x v="0"/>
    <x v="1"/>
    <x v="2"/>
    <x v="3"/>
    <x v="1"/>
    <x v="1"/>
    <x v="0"/>
    <x v="0"/>
    <x v="0"/>
    <x v="1"/>
    <n v="8.1"/>
    <n v="8.8000000000000007"/>
    <n v="14"/>
    <n v="3"/>
    <n v="2"/>
    <n v="0"/>
    <n v="9"/>
    <n v="2"/>
    <x v="0"/>
    <n v="44918.13822668881"/>
    <n v="0.59399999999999997"/>
    <n v="3.5119459373170862E-3"/>
    <n v="2.6605651040280956E-4"/>
    <n v="2.1284520832224764E-4"/>
    <n v="66"/>
    <n v="5"/>
    <n v="4"/>
    <s v="OUTROS "/>
  </r>
  <r>
    <s v="4212239"/>
    <s v="PARAÍSO "/>
    <n v="3763"/>
    <x v="0"/>
    <s v="AMEOSC"/>
    <s v="P"/>
    <s v="RM do Extremo Oeste"/>
    <s v="Oeste Catarinense"/>
    <s v="São Miguel do Oeste"/>
    <n v="11466682.130000001"/>
    <n v="188"/>
    <n v="0"/>
    <x v="0"/>
    <n v="4.8983845752996351E-2"/>
    <n v="5.3191489361702126E-3"/>
    <n v="3763"/>
    <n v="3047.2182115333512"/>
    <n v="11466682.130000001"/>
    <n v="188"/>
    <n v="0"/>
    <x v="0"/>
    <n v="0"/>
    <n v="0"/>
    <n v="0.1"/>
    <x v="2"/>
    <x v="3"/>
    <n v="0.2"/>
    <x v="3"/>
    <n v="0"/>
    <n v="0"/>
    <n v="0"/>
    <n v="0"/>
    <n v="1"/>
    <s v="ATENDIMENTO A ÓRGÃOS DE CONTROLE (CÂMARA, TCE, MPSC, TCU, CGU, MPF ETC.);RELATÓRIOS DE GESTÃO FISCAL E/OU RESUMIDO DE EXECUÇÃO ORÇAMENTÁRIA;PARECER EM PROCESSOS DE PRESTAÇÃO DE CONTAS;REMESSA DE INFORMAÇÕES VIA SISTEMA e-SFINGE"/>
    <x v="0"/>
    <x v="0"/>
    <x v="0"/>
    <x v="0"/>
    <x v="0"/>
    <x v="2"/>
    <n v="1"/>
    <x v="0"/>
    <n v="0"/>
    <n v="0"/>
    <n v="1"/>
    <x v="0"/>
    <x v="2"/>
    <x v="2"/>
    <x v="0"/>
    <x v="1"/>
    <x v="1"/>
    <x v="0"/>
    <x v="0"/>
    <x v="0"/>
    <x v="1"/>
    <n v="4.5"/>
    <n v="6.5"/>
    <n v="5"/>
    <n v="3"/>
    <n v="2"/>
    <n v="0"/>
    <n v="0"/>
    <n v="0"/>
    <x v="0"/>
    <n v="33074.638424454737"/>
    <n v="0.55500000000000005"/>
    <n v="4.7834174860483655E-3"/>
    <n v="0"/>
    <n v="0"/>
    <n v="18"/>
    <n v="0"/>
    <n v="0"/>
    <s v="CONTROLADOR INTERNO"/>
  </r>
  <r>
    <s v="4212254"/>
    <s v="PASSO DE TORRES "/>
    <n v="7912"/>
    <x v="2"/>
    <s v="AMESC"/>
    <s v="M"/>
    <s v="RM Carbonífera"/>
    <s v="Sul Catarinense"/>
    <s v="Araranguá"/>
    <n v="18579371.789999999"/>
    <n v="314"/>
    <n v="0"/>
    <x v="0"/>
    <n v="4.0880093737794561E-2"/>
    <n v="0"/>
    <n v="7912"/>
    <n v="2348.2522484833162"/>
    <n v="18579371.789999999"/>
    <n v="314"/>
    <n v="0"/>
    <x v="0"/>
    <n v="0"/>
    <n v="0"/>
    <n v="0.1"/>
    <x v="2"/>
    <x v="3"/>
    <n v="0.2"/>
    <x v="3"/>
    <n v="0"/>
    <n v="0"/>
    <n v="0"/>
    <n v="0"/>
    <n v="3"/>
    <s v="REMESSA DE INFORMAÇÕES VIA SISTEMA e-SFINGE;RELATÓRIOS DE GESTÃO FISCAL E/OU RESUMIDO DE EXECUÇÃO ORÇAMENTÁRIA"/>
    <x v="1"/>
    <x v="0"/>
    <x v="0"/>
    <x v="1"/>
    <x v="1"/>
    <x v="2"/>
    <n v="0"/>
    <x v="1"/>
    <n v="0"/>
    <n v="0"/>
    <n v="0"/>
    <x v="0"/>
    <x v="19"/>
    <x v="2"/>
    <x v="0"/>
    <x v="0"/>
    <x v="1"/>
    <x v="0"/>
    <x v="0"/>
    <x v="0"/>
    <x v="0"/>
    <n v="2.6"/>
    <n v="8.6"/>
    <n v="20"/>
    <n v="8"/>
    <n v="1"/>
    <n v="0"/>
    <n v="11"/>
    <n v="1"/>
    <x v="0"/>
    <n v="10095.561870433281"/>
    <n v="0.59099999999999997"/>
    <n v="4.0444893832153692E-3"/>
    <n v="3.7917087967644087E-4"/>
    <n v="1.2639029322548029E-4"/>
    <n v="32"/>
    <n v="3"/>
    <n v="1"/>
    <s v="OUTROS "/>
  </r>
  <r>
    <s v="4212270"/>
    <s v="PASSOS MAIA "/>
    <n v="4314"/>
    <x v="0"/>
    <s v="AMAI"/>
    <s v="P"/>
    <s v="RM Chapecó"/>
    <s v="Oeste Catarinense"/>
    <s v="Xanxerê"/>
    <n v="15783608.379999999"/>
    <n v="266"/>
    <n v="0"/>
    <x v="0"/>
    <n v="6.1135371179039298E-2"/>
    <n v="3.7593984962406013E-3"/>
    <n v="4314"/>
    <n v="3658.6945711636531"/>
    <n v="15783608.379999999"/>
    <n v="266"/>
    <n v="0"/>
    <x v="0"/>
    <n v="4"/>
    <n v="0"/>
    <n v="0.5"/>
    <x v="4"/>
    <x v="0"/>
    <n v="0.4"/>
    <x v="3"/>
    <n v="0"/>
    <n v="0"/>
    <n v="0"/>
    <n v="0"/>
    <n v="2"/>
    <s v="RELATÓRIOS DE GESTÃO FISCAL E/OU RESUMIDO DE EXECUÇÃO ORÇAMENTÁRIA;REMESSA DE INFORMAÇÕES VIA SISTEMA e-SFINGE;NOTIFICAÇÕES DE FALHAS OU IRREGULARIDADES, PARA CORREÇÃO E/OU PROVIDÊNCIAS;PARECER EM PROCESSOS DE PRESTAÇÃO DE CONTAS"/>
    <x v="1"/>
    <x v="0"/>
    <x v="1"/>
    <x v="0"/>
    <x v="0"/>
    <x v="1"/>
    <n v="1"/>
    <x v="0"/>
    <n v="0"/>
    <n v="0"/>
    <n v="5"/>
    <x v="1"/>
    <x v="1"/>
    <x v="3"/>
    <x v="0"/>
    <x v="1"/>
    <x v="1"/>
    <x v="0"/>
    <x v="0"/>
    <x v="1"/>
    <x v="0"/>
    <n v="5.7"/>
    <n v="8.4"/>
    <n v="12"/>
    <n v="5"/>
    <n v="0"/>
    <n v="0"/>
    <n v="7"/>
    <n v="3"/>
    <x v="0"/>
    <n v="21807.478251340523"/>
    <n v="0.65500000000000003"/>
    <n v="5.0996754751970333E-3"/>
    <n v="6.9541029207232264E-4"/>
    <n v="2.3180343069077421E-4"/>
    <n v="22"/>
    <n v="3"/>
    <n v="1"/>
    <s v="CONTROLADOR INTERNO"/>
  </r>
  <r>
    <s v="4212304"/>
    <s v="PAULO LOPES "/>
    <n v="7203"/>
    <x v="2"/>
    <s v="GRANFPOLIS"/>
    <s v="G"/>
    <s v="RM Florianópolis"/>
    <s v="Grande Florianópolis"/>
    <s v="Florianópolis"/>
    <n v="16168329.419999998"/>
    <n v="308"/>
    <n v="0"/>
    <x v="0"/>
    <n v="4.3234138124649074E-2"/>
    <n v="3.246753246753247E-3"/>
    <n v="7203"/>
    <n v="2244.6660308204914"/>
    <n v="16168329.419999998"/>
    <n v="308"/>
    <n v="0"/>
    <x v="0"/>
    <n v="0"/>
    <n v="0"/>
    <n v="0.1"/>
    <x v="2"/>
    <x v="3"/>
    <n v="0.2"/>
    <x v="3"/>
    <n v="0"/>
    <n v="0"/>
    <n v="0"/>
    <n v="0"/>
    <n v="0"/>
    <s v="RECOMENDAÇÕES EMITIDAS PARA MELHORIAS E/OU FORTALECIMENTO DA GESTÃO;RELATÓRIOS DE GESTÃO FISCAL E/OU RESUMIDO DE EXECUÇÃO ORÇAMENTÁRIA;REMESSA DE INFORMAÇÕES VIA SISTEMA e-SFINGE;PARECER SOBRE ATOS DE PESSOAL"/>
    <x v="1"/>
    <x v="0"/>
    <x v="2"/>
    <x v="0"/>
    <x v="1"/>
    <x v="1"/>
    <n v="1"/>
    <x v="1"/>
    <n v="0"/>
    <n v="0"/>
    <n v="4"/>
    <x v="2"/>
    <x v="3"/>
    <x v="2"/>
    <x v="1"/>
    <x v="1"/>
    <x v="1"/>
    <x v="0"/>
    <x v="0"/>
    <x v="0"/>
    <x v="0"/>
    <n v="6.3"/>
    <n v="8.9"/>
    <n v="20"/>
    <n v="4"/>
    <n v="0"/>
    <n v="0"/>
    <n v="16"/>
    <n v="7"/>
    <x v="0"/>
    <n v="25084.575564887433"/>
    <n v="0.63"/>
    <n v="1.9436345966958211E-3"/>
    <n v="2.7766208524226016E-4"/>
    <n v="4.1649312786339027E-4"/>
    <n v="14"/>
    <n v="2"/>
    <n v="3"/>
    <s v="OUTROS "/>
  </r>
  <r>
    <s v="4212403"/>
    <s v="PEDRAS GRANDES "/>
    <n v="4068"/>
    <x v="0"/>
    <s v="AMUREL"/>
    <s v="M"/>
    <s v="RM Tubarão"/>
    <s v="Sul Catarinense"/>
    <s v="Tubarão"/>
    <n v="11932592.27"/>
    <n v="222"/>
    <n v="0"/>
    <x v="0"/>
    <n v="5.4292002934702863E-2"/>
    <n v="4.5045045045045045E-3"/>
    <n v="4068"/>
    <n v="2933.2822689282202"/>
    <n v="11932592.27"/>
    <n v="222"/>
    <n v="0"/>
    <x v="0"/>
    <n v="0"/>
    <n v="0"/>
    <n v="0.1"/>
    <x v="2"/>
    <x v="3"/>
    <n v="0.2"/>
    <x v="3"/>
    <n v="0"/>
    <n v="0"/>
    <n v="0"/>
    <n v="0"/>
    <n v="1"/>
    <s v="NOTIFICAÇÕES DE FALHAS OU IRREGULARIDADES, PARA CORREÇÃO E/OU PROVIDÊNCIAS;PARECER SOBRE ATOS DE PESSOAL;REMESSA DE INFORMAÇÕES VIA SISTEMA e-SFINGE;[OUTROS:] Relatórios de Controle Interno"/>
    <x v="6"/>
    <x v="0"/>
    <x v="0"/>
    <x v="0"/>
    <x v="4"/>
    <x v="2"/>
    <n v="1"/>
    <x v="1"/>
    <n v="0"/>
    <n v="0"/>
    <n v="2"/>
    <x v="0"/>
    <x v="3"/>
    <x v="2"/>
    <x v="0"/>
    <x v="0"/>
    <x v="1"/>
    <x v="0"/>
    <x v="0"/>
    <x v="0"/>
    <x v="1"/>
    <n v="7.9"/>
    <n v="7.9"/>
    <n v="8"/>
    <n v="1"/>
    <n v="1"/>
    <n v="0"/>
    <n v="6"/>
    <n v="9"/>
    <x v="0"/>
    <n v="20469.641071535039"/>
    <n v="0.68899999999999995"/>
    <n v="1.9665683382497543E-3"/>
    <n v="2.4582104228121929E-4"/>
    <n v="0"/>
    <n v="8"/>
    <n v="1"/>
    <n v="0"/>
    <s v="CONTROLADOR INTERNO"/>
  </r>
  <r>
    <s v="4212502"/>
    <s v="PENHA "/>
    <n v="29493"/>
    <x v="3"/>
    <s v="AMFRI"/>
    <s v="G"/>
    <s v="RM Foz do Rio Itajaí"/>
    <s v="Vale do Itajaí"/>
    <s v="Itajaí"/>
    <n v="67404868.110000014"/>
    <n v="867"/>
    <n v="0"/>
    <x v="0"/>
    <n v="3.0190124660491677E-2"/>
    <n v="2.306805074971165E-3"/>
    <n v="14746.5"/>
    <n v="2285.4530942935617"/>
    <n v="33702434.055000007"/>
    <n v="433.5"/>
    <m/>
    <x v="3"/>
    <n v="0"/>
    <m/>
    <m/>
    <x v="6"/>
    <x v="5"/>
    <m/>
    <x v="4"/>
    <m/>
    <m/>
    <m/>
    <m/>
    <n v="0"/>
    <m/>
    <x v="5"/>
    <x v="1"/>
    <x v="0"/>
    <x v="0"/>
    <x v="0"/>
    <x v="1"/>
    <n v="2"/>
    <x v="1"/>
    <n v="0"/>
    <n v="0"/>
    <n v="5"/>
    <x v="0"/>
    <x v="2"/>
    <x v="2"/>
    <x v="0"/>
    <x v="0"/>
    <x v="1"/>
    <x v="0"/>
    <x v="0"/>
    <x v="0"/>
    <x v="1"/>
    <n v="5.0999999999999996"/>
    <n v="7.8"/>
    <n v="20"/>
    <n v="4"/>
    <n v="1"/>
    <n v="1"/>
    <n v="14"/>
    <n v="6"/>
    <x v="0"/>
    <n v="16510.395737418257"/>
    <n v="0.73099999999999998"/>
    <n v="1.0850032211033127E-3"/>
    <n v="3.3906350659478518E-4"/>
    <n v="6.7812701318957044E-5"/>
    <n v="32"/>
    <n v="10"/>
    <n v="2"/>
    <s v="CONTROLADOR GERAL"/>
  </r>
  <r>
    <s v="4212601"/>
    <s v="PERITIBA "/>
    <n v="2906"/>
    <x v="0"/>
    <s v="AMAUC"/>
    <s v="M"/>
    <s v="RM do Contestado"/>
    <s v="Oeste Catarinense"/>
    <s v="Concórdia"/>
    <n v="12016102.880000001"/>
    <n v="143"/>
    <n v="0"/>
    <x v="0"/>
    <n v="4.8788809280109174E-2"/>
    <n v="6.993006993006993E-3"/>
    <n v="2906"/>
    <n v="4134.9287267721957"/>
    <n v="12016102.880000001"/>
    <n v="143"/>
    <n v="0"/>
    <x v="2"/>
    <n v="2"/>
    <n v="0"/>
    <n v="0.1"/>
    <x v="2"/>
    <x v="3"/>
    <n v="0.2"/>
    <x v="2"/>
    <n v="0"/>
    <n v="0"/>
    <n v="0"/>
    <n v="0"/>
    <n v="1"/>
    <s v="RELATÓRIOS DE GESTÃO FISCAL E/OU RESUMIDO DE EXECUÇÃO ORÇAMENTÁRIA;REMESSA DE INFORMAÇÕES VIA SISTEMA e-SFINGE;PARECER SOBRE ATOS DE PESSOAL;RECOMENDAÇÕES EMITIDAS PARA MELHORIAS E/OU FORTALECIMENTO DA GESTÃO"/>
    <x v="0"/>
    <x v="0"/>
    <x v="0"/>
    <x v="0"/>
    <x v="0"/>
    <x v="0"/>
    <n v="1"/>
    <x v="1"/>
    <n v="1"/>
    <n v="0"/>
    <n v="2"/>
    <x v="1"/>
    <x v="2"/>
    <x v="4"/>
    <x v="0"/>
    <x v="1"/>
    <x v="1"/>
    <x v="0"/>
    <x v="0"/>
    <x v="0"/>
    <x v="1"/>
    <n v="7.7"/>
    <n v="7.7"/>
    <n v="14"/>
    <n v="3"/>
    <n v="0"/>
    <n v="0"/>
    <n v="11"/>
    <n v="0"/>
    <x v="0"/>
    <n v="20283.864610716868"/>
    <n v="0.69899999999999995"/>
    <n v="1.3764624913971094E-3"/>
    <n v="0"/>
    <n v="0"/>
    <n v="4"/>
    <n v="0"/>
    <n v="0"/>
    <s v="AUDITOR INTERNO"/>
  </r>
  <r>
    <n v="4212650"/>
    <s v="PESCARIA BRAVA"/>
    <n v="9835"/>
    <x v="2"/>
    <s v="AMUREL"/>
    <s v="M"/>
    <s v="RM Tubarão"/>
    <s v="Sul Catarinense"/>
    <s v="Tubarão"/>
    <n v="15431712.17"/>
    <n v="397"/>
    <n v="0"/>
    <x v="0"/>
    <n v="4.0672062288699927E-2"/>
    <n v="0"/>
    <n v="9835"/>
    <n v="1569.06071886121"/>
    <n v="15431712.17"/>
    <n v="397"/>
    <m/>
    <x v="5"/>
    <m/>
    <m/>
    <m/>
    <x v="6"/>
    <x v="5"/>
    <m/>
    <x v="4"/>
    <m/>
    <m/>
    <m/>
    <m/>
    <n v="1"/>
    <m/>
    <x v="5"/>
    <x v="4"/>
    <x v="4"/>
    <x v="2"/>
    <x v="6"/>
    <x v="4"/>
    <m/>
    <x v="2"/>
    <m/>
    <m/>
    <m/>
    <x v="5"/>
    <x v="20"/>
    <x v="10"/>
    <x v="4"/>
    <x v="2"/>
    <x v="0"/>
    <x v="0"/>
    <x v="0"/>
    <x v="4"/>
    <x v="1"/>
    <n v="6"/>
    <n v="6.6"/>
    <n v="2"/>
    <n v="2"/>
    <n v="0"/>
    <n v="0"/>
    <n v="0"/>
    <n v="15"/>
    <x v="1"/>
    <n v="5382.1081210450893"/>
    <m/>
    <n v="1.5251652262328419E-3"/>
    <n v="1.0167768174885612E-4"/>
    <n v="2.0335536349771224E-4"/>
    <n v="15"/>
    <n v="1"/>
    <n v="2"/>
    <m/>
  </r>
  <r>
    <s v="4212700"/>
    <s v="PETROLÂNDIA "/>
    <n v="6080"/>
    <x v="2"/>
    <s v="AMAVI"/>
    <s v="M"/>
    <s v="RM do Alto Vale do Itajaí"/>
    <s v="Vale do Itajaí"/>
    <s v="Ituporanga"/>
    <n v="14860009.41"/>
    <n v="226"/>
    <n v="0"/>
    <x v="0"/>
    <n v="3.7171052631578945E-2"/>
    <n v="4.4247787610619468E-3"/>
    <n v="6080"/>
    <n v="2444.0804950657894"/>
    <n v="14860009.41"/>
    <n v="226"/>
    <n v="0"/>
    <x v="1"/>
    <n v="0"/>
    <n v="0"/>
    <n v="0.1"/>
    <x v="2"/>
    <x v="3"/>
    <n v="0.2"/>
    <x v="0"/>
    <n v="0"/>
    <n v="0"/>
    <n v="0"/>
    <n v="0"/>
    <n v="1"/>
    <s v="REMESSA DE INFORMAÇÕES VIA SISTEMA e-SFINGE;PARECER EM PROCESSOS DE PRESTAÇÃO DE CONTAS;RELATÓRIOS DE GESTÃO FISCAL E/OU RESUMIDO DE EXECUÇÃO ORÇAMENTÁRIA;RECOMENDAÇÕES EMITIDAS PARA MELHORIAS E/OU FORTALECIMENTO DA GESTÃO"/>
    <x v="0"/>
    <x v="0"/>
    <x v="0"/>
    <x v="0"/>
    <x v="0"/>
    <x v="2"/>
    <n v="1"/>
    <x v="1"/>
    <s v="NÃO HÁ CARREIRA OU CARGO"/>
    <m/>
    <n v="3"/>
    <x v="0"/>
    <x v="11"/>
    <x v="2"/>
    <x v="0"/>
    <x v="1"/>
    <x v="1"/>
    <x v="0"/>
    <x v="0"/>
    <x v="3"/>
    <x v="0"/>
    <n v="7"/>
    <n v="7.6"/>
    <n v="2"/>
    <n v="0"/>
    <n v="2"/>
    <n v="0"/>
    <n v="0"/>
    <n v="2"/>
    <x v="0"/>
    <n v="26131.80367890446"/>
    <n v="0.64600000000000002"/>
    <n v="8.2236842105263153E-4"/>
    <n v="1.6447368421052631E-4"/>
    <n v="0"/>
    <n v="5"/>
    <n v="1"/>
    <n v="0"/>
    <s v="ASSESSOR DE CONTROLE INTERNO"/>
  </r>
  <r>
    <s v="4212908"/>
    <s v="PINHALZINHO "/>
    <n v="18696"/>
    <x v="1"/>
    <s v="AMOSC"/>
    <s v="M"/>
    <s v="RM Chapecó"/>
    <s v="Oeste Catarinense"/>
    <s v="Chapecó"/>
    <n v="44340878.399999999"/>
    <n v="589"/>
    <n v="13"/>
    <x v="1"/>
    <n v="3.2199400941377833E-2"/>
    <n v="1.6611295681063123E-3"/>
    <n v="18696"/>
    <n v="2371.6772785622593"/>
    <n v="44340878.399999999"/>
    <n v="589"/>
    <n v="0"/>
    <x v="0"/>
    <n v="0"/>
    <n v="0"/>
    <n v="0.3"/>
    <x v="0"/>
    <x v="0"/>
    <n v="0.4"/>
    <x v="0"/>
    <n v="0"/>
    <n v="0"/>
    <n v="0"/>
    <n v="0"/>
    <n v="0"/>
    <s v="PARECER SOBRE ATOS DE PESSOAL;PARECER EM PROCESSOS DE PRESTAÇÃO DE CONTAS;RECOMENDAÇÕES EMITIDAS PARA MELHORIAS E/OU FORTALECIMENTO DA GESTÃO;REMESSA DE INFORMAÇÕES VIA SISTEMA e-SFINGE"/>
    <x v="1"/>
    <x v="0"/>
    <x v="0"/>
    <x v="0"/>
    <x v="0"/>
    <x v="0"/>
    <n v="1"/>
    <x v="1"/>
    <s v="NÃO HÁ CARREIRA OU CARGO"/>
    <m/>
    <n v="1"/>
    <x v="1"/>
    <x v="2"/>
    <x v="4"/>
    <x v="0"/>
    <x v="0"/>
    <x v="1"/>
    <x v="0"/>
    <x v="0"/>
    <x v="0"/>
    <x v="0"/>
    <n v="5.0999999999999996"/>
    <n v="10"/>
    <n v="14"/>
    <n v="2"/>
    <n v="0"/>
    <n v="0"/>
    <n v="12"/>
    <n v="0"/>
    <x v="0"/>
    <n v="47355.110063148873"/>
    <n v="0.72099999999999997"/>
    <n v="5.8836114676936242E-4"/>
    <n v="1.6046213093709883E-4"/>
    <n v="1.069747539580659E-4"/>
    <n v="11"/>
    <n v="3"/>
    <n v="2"/>
    <s v="CONTROLADOR INTERNO"/>
  </r>
  <r>
    <s v="4213005"/>
    <s v="PINHEIRO PRETO "/>
    <n v="3396"/>
    <x v="0"/>
    <s v="AMARP"/>
    <s v="G"/>
    <s v="RM do Contestado"/>
    <s v="Oeste Catarinense"/>
    <s v="Joaçaba"/>
    <n v="15700791.210000001"/>
    <n v="163"/>
    <n v="0"/>
    <x v="0"/>
    <n v="4.7997644287396939E-2"/>
    <n v="6.1349693251533744E-3"/>
    <n v="3396"/>
    <n v="4623.3189664310958"/>
    <n v="15700791.210000001"/>
    <n v="163"/>
    <n v="0"/>
    <x v="0"/>
    <n v="0"/>
    <n v="0"/>
    <n v="0.1"/>
    <x v="2"/>
    <x v="3"/>
    <n v="0.2"/>
    <x v="3"/>
    <n v="0"/>
    <n v="0"/>
    <n v="0"/>
    <n v="0"/>
    <n v="1"/>
    <s v="RELATÓRIOS DE GESTÃO FISCAL E/OU RESUMIDO DE EXECUÇÃO ORÇAMENTÁRIA;PARECER SOBRE ATOS DE PESSOAL;PARECER EM PROCESSOS DE PRESTAÇÃO DE CONTAS;NOTIFICAÇÕES DE FALHAS OU IRREGULARIDADES, PARA CORREÇÃO E/OU PROVIDÊNCIAS;RECOMENDAÇÕES EMITIDAS PARA MELHORIAS E/OU FORTALECIMENTO DA GESTÃO;REMESSA DE INFORMAÇÕES VIA SISTEMA e-SFINGE"/>
    <x v="0"/>
    <x v="0"/>
    <x v="0"/>
    <x v="0"/>
    <x v="1"/>
    <x v="2"/>
    <n v="1"/>
    <x v="1"/>
    <s v="NÃO HÁ CARREIRA OU CARGO"/>
    <m/>
    <n v="1"/>
    <x v="0"/>
    <x v="2"/>
    <x v="2"/>
    <x v="0"/>
    <x v="1"/>
    <x v="0"/>
    <x v="0"/>
    <x v="0"/>
    <x v="0"/>
    <x v="0"/>
    <n v="7"/>
    <n v="9.1"/>
    <n v="22"/>
    <n v="8"/>
    <n v="2"/>
    <n v="0"/>
    <n v="12"/>
    <n v="1"/>
    <x v="0"/>
    <n v="29445.668225879072"/>
    <n v="0.7"/>
    <n v="5.8892815076560655E-4"/>
    <n v="0"/>
    <n v="0"/>
    <n v="2"/>
    <n v="0"/>
    <n v="0"/>
    <s v="CONTROLADOR INTERNO"/>
  </r>
  <r>
    <s v="4213104"/>
    <s v="PIRATUBA "/>
    <n v="4316"/>
    <x v="0"/>
    <s v="AMAUC"/>
    <s v="M"/>
    <s v="RM do Contestado"/>
    <s v="Oeste Catarinense"/>
    <s v="Concórdia"/>
    <n v="31921284.759999998"/>
    <n v="326"/>
    <n v="17"/>
    <x v="1"/>
    <n v="7.9471733086190918E-2"/>
    <n v="2.9154518950437317E-3"/>
    <n v="4316"/>
    <n v="7396.0344670991653"/>
    <n v="31921284.759999998"/>
    <n v="326"/>
    <n v="0"/>
    <x v="3"/>
    <n v="4"/>
    <n v="4"/>
    <n v="0.4"/>
    <x v="5"/>
    <x v="0"/>
    <n v="0.4"/>
    <x v="0"/>
    <n v="0"/>
    <n v="0"/>
    <n v="0"/>
    <n v="0"/>
    <n v="2"/>
    <s v="PARECER EM PROCESSOS DE PRESTAÇÃO DE CONTAS;REMESSA DE INFORMAÇÕES VIA SISTEMA e-SFINGE;ATENDIMENTO A ÓRGÃOS DE CONTROLE (CÂMARA, TCE, MPSC, TCU, CGU, MPF ETC.);RELATÓRIOS DE AUDITORIA"/>
    <x v="0"/>
    <x v="0"/>
    <x v="0"/>
    <x v="0"/>
    <x v="0"/>
    <x v="0"/>
    <n v="1"/>
    <x v="0"/>
    <s v="HÁ CARREIRA/CARGO, MAS NÃO HÁ NENHUM SERVIDOR EM EXERCÍCIO"/>
    <n v="0"/>
    <n v="1"/>
    <x v="1"/>
    <x v="2"/>
    <x v="11"/>
    <x v="0"/>
    <x v="1"/>
    <x v="0"/>
    <x v="1"/>
    <x v="0"/>
    <x v="1"/>
    <x v="0"/>
    <n v="7.6"/>
    <n v="7.1"/>
    <n v="33"/>
    <n v="9"/>
    <n v="0"/>
    <n v="0"/>
    <n v="24"/>
    <n v="1"/>
    <x v="0"/>
    <n v="108895.40453126974"/>
    <n v="0.71699999999999997"/>
    <n v="6.9508804448563486E-4"/>
    <n v="0"/>
    <n v="2.3169601482854495E-4"/>
    <n v="3"/>
    <n v="0"/>
    <n v="1"/>
    <s v="CONTROLADOR INTERNO"/>
  </r>
  <r>
    <s v="4213153"/>
    <s v="PLANALTO ALEGRE "/>
    <n v="2803"/>
    <x v="0"/>
    <s v="AMOSC"/>
    <s v="M"/>
    <s v="RM Chapecó"/>
    <s v="Oeste Catarinense"/>
    <s v="Chapecó"/>
    <n v="12961598.83"/>
    <n v="170"/>
    <n v="0"/>
    <x v="0"/>
    <n v="6.0649304316803425E-2"/>
    <n v="5.8823529411764705E-3"/>
    <n v="2803"/>
    <n v="4624.1879521940782"/>
    <n v="12961598.83"/>
    <n v="170"/>
    <n v="0"/>
    <x v="2"/>
    <n v="3"/>
    <n v="5"/>
    <n v="0.5"/>
    <x v="4"/>
    <x v="2"/>
    <n v="0.8"/>
    <x v="2"/>
    <n v="5"/>
    <n v="10"/>
    <n v="0"/>
    <n v="0"/>
    <n v="2"/>
    <s v="RELATÓRIOS DE GESTÃO FISCAL E/OU RESUMIDO DE EXECUÇÃO ORÇAMENTÁRIA;REMESSA DE INFORMAÇÕES VIA SISTEMA e-SFINGE;PARECER SOBRE ATOS DE PESSOAL;PARECER EM PROCESSOS DE PRESTAÇÃO DE CONTAS"/>
    <x v="0"/>
    <x v="2"/>
    <x v="0"/>
    <x v="0"/>
    <x v="1"/>
    <x v="2"/>
    <n v="1"/>
    <x v="1"/>
    <s v="NÃO HÁ CARREIRA OU CARGO"/>
    <m/>
    <n v="4"/>
    <x v="0"/>
    <x v="21"/>
    <x v="3"/>
    <x v="0"/>
    <x v="1"/>
    <x v="0"/>
    <x v="0"/>
    <x v="0"/>
    <x v="0"/>
    <x v="0"/>
    <n v="8.5"/>
    <n v="8.5"/>
    <n v="2"/>
    <n v="2"/>
    <n v="0"/>
    <n v="0"/>
    <n v="0"/>
    <n v="7"/>
    <x v="0"/>
    <n v="38106.189269918854"/>
    <n v="0.60899999999999999"/>
    <n v="1.4270424545130217E-3"/>
    <n v="3.5676061362825543E-4"/>
    <n v="0"/>
    <n v="4"/>
    <n v="1"/>
    <n v="0"/>
    <s v="CONTROLADOR INTERNO"/>
  </r>
  <r>
    <s v="4213203"/>
    <s v="POMERODE "/>
    <n v="31181"/>
    <x v="3"/>
    <s v="AMMVI"/>
    <s v="G"/>
    <s v="RM Vale do Itajaí"/>
    <s v="Vale do Itajaí"/>
    <s v="Blumenau"/>
    <n v="97053476.430000007"/>
    <n v="1078"/>
    <n v="67"/>
    <x v="1"/>
    <n v="3.6721080144960075E-2"/>
    <n v="8.7336244541484718E-4"/>
    <n v="31181"/>
    <n v="3112.5838308585357"/>
    <n v="97053476.430000007"/>
    <n v="1078"/>
    <n v="0"/>
    <x v="0"/>
    <n v="0"/>
    <n v="0"/>
    <n v="0.4"/>
    <x v="5"/>
    <x v="4"/>
    <n v="0.6"/>
    <x v="1"/>
    <n v="1"/>
    <n v="0"/>
    <n v="0"/>
    <n v="0"/>
    <n v="0"/>
    <s v="RELATÓRIOS DE GESTÃO FISCAL E/OU RESUMIDO DE EXECUÇÃO ORÇAMENTÁRIA;REMESSA DE INFORMAÇÕES VIA SISTEMA e-SFINGE;PARECER SOBRE ATOS DE PESSOAL;RECOMENDAÇÕES EMITIDAS PARA MELHORIAS E/OU FORTALECIMENTO DA GESTÃO"/>
    <x v="1"/>
    <x v="0"/>
    <x v="0"/>
    <x v="0"/>
    <x v="0"/>
    <x v="1"/>
    <n v="1"/>
    <x v="1"/>
    <s v="NÃO HÁ CARREIRA OU CARGO"/>
    <m/>
    <n v="4"/>
    <x v="0"/>
    <x v="2"/>
    <x v="2"/>
    <x v="0"/>
    <x v="0"/>
    <x v="1"/>
    <x v="0"/>
    <x v="0"/>
    <x v="3"/>
    <x v="0"/>
    <n v="5.6"/>
    <n v="9.8000000000000007"/>
    <n v="20"/>
    <n v="13"/>
    <n v="1"/>
    <n v="0"/>
    <n v="6"/>
    <n v="0"/>
    <x v="0"/>
    <n v="49049.772252852716"/>
    <n v="0.76500000000000001"/>
    <n v="1.603540617683846E-4"/>
    <n v="4.4899137295147687E-4"/>
    <n v="1.2828324941470767E-4"/>
    <n v="5"/>
    <n v="14"/>
    <n v="4"/>
    <s v="OUTROS "/>
  </r>
  <r>
    <s v="4213302"/>
    <s v="PONTE ALTA "/>
    <n v="4825"/>
    <x v="0"/>
    <s v="AMURES"/>
    <s v="M"/>
    <s v="RM Lages"/>
    <s v="Serrana"/>
    <s v="Curitibanos"/>
    <n v="14066199.299999999"/>
    <n v="290"/>
    <n v="0"/>
    <x v="0"/>
    <n v="6.0103626943005181E-2"/>
    <n v="3.4482758620689655E-3"/>
    <n v="4825"/>
    <n v="2915.2744663212434"/>
    <n v="14066199.299999999"/>
    <n v="290"/>
    <n v="0"/>
    <x v="0"/>
    <n v="1"/>
    <n v="6"/>
    <n v="0.3"/>
    <x v="0"/>
    <x v="0"/>
    <n v="0.4"/>
    <x v="3"/>
    <n v="0"/>
    <n v="0"/>
    <n v="0"/>
    <n v="0"/>
    <n v="0"/>
    <s v="REMESSA DE INFORMAÇÕES VIA SISTEMA e-SFINGE;RELATÓRIOS DE GESTÃO FISCAL E/OU RESUMIDO DE EXECUÇÃO ORÇAMENTÁRIA;RECOMENDAÇÕES EMITIDAS PARA MELHORIAS E/OU FORTALECIMENTO DA GESTÃO;NOTIFICAÇÕES DE FALHAS OU IRREGULARIDADES, PARA CORREÇÃO E/OU PROVIDÊNCIAS"/>
    <x v="0"/>
    <x v="0"/>
    <x v="0"/>
    <x v="0"/>
    <x v="0"/>
    <x v="0"/>
    <n v="1"/>
    <x v="0"/>
    <n v="1"/>
    <n v="1"/>
    <n v="2"/>
    <x v="1"/>
    <x v="2"/>
    <x v="1"/>
    <x v="0"/>
    <x v="1"/>
    <x v="0"/>
    <x v="0"/>
    <x v="0"/>
    <x v="0"/>
    <x v="0"/>
    <n v="4.5"/>
    <n v="6.9"/>
    <n v="20"/>
    <n v="10"/>
    <n v="4"/>
    <n v="0"/>
    <n v="6"/>
    <n v="6"/>
    <x v="0"/>
    <n v="16173.972395128769"/>
    <n v="0.59799999999999998"/>
    <n v="1.4507772020725389E-3"/>
    <n v="0"/>
    <n v="2.072538860103627E-4"/>
    <n v="7"/>
    <n v="0"/>
    <n v="1"/>
    <s v="AUDITOR INTERNO"/>
  </r>
  <r>
    <s v="4213351"/>
    <s v="PONTE ALTA DO NORTE "/>
    <n v="3397"/>
    <x v="0"/>
    <s v="AMURC"/>
    <s v="P"/>
    <s v="RM Lages"/>
    <s v="Serrana"/>
    <s v="Curitibanos"/>
    <n v="11990726"/>
    <n v="211"/>
    <n v="0"/>
    <x v="0"/>
    <n v="6.2113629673241098E-2"/>
    <n v="4.7393364928909956E-3"/>
    <n v="3397"/>
    <n v="3529.7986458639975"/>
    <n v="11990726"/>
    <n v="211"/>
    <n v="0"/>
    <x v="2"/>
    <n v="1"/>
    <n v="0"/>
    <n v="0.2"/>
    <x v="3"/>
    <x v="4"/>
    <n v="0.6"/>
    <x v="0"/>
    <n v="3"/>
    <n v="0"/>
    <n v="0"/>
    <n v="0"/>
    <n v="2"/>
    <s v="REMESSA DE INFORMAÇÕES VIA SISTEMA e-SFINGE;RELATÓRIOS DE AUDITORIA;NOTIFICAÇÕES DE FALHAS OU IRREGULARIDADES, PARA CORREÇÃO E/OU PROVIDÊNCIAS;RECOMENDAÇÕES EMITIDAS PARA MELHORIAS E/OU FORTALECIMENTO DA GESTÃO"/>
    <x v="0"/>
    <x v="0"/>
    <x v="0"/>
    <x v="0"/>
    <x v="0"/>
    <x v="0"/>
    <n v="1"/>
    <x v="0"/>
    <n v="1"/>
    <n v="1"/>
    <n v="4"/>
    <x v="0"/>
    <x v="2"/>
    <x v="4"/>
    <x v="0"/>
    <x v="1"/>
    <x v="1"/>
    <x v="0"/>
    <x v="0"/>
    <x v="0"/>
    <x v="1"/>
    <n v="7.3"/>
    <n v="6.9"/>
    <n v="5"/>
    <n v="0"/>
    <n v="0"/>
    <n v="0"/>
    <n v="5"/>
    <n v="2"/>
    <x v="0"/>
    <n v="28501.555979640856"/>
    <n v="0.61699999999999999"/>
    <n v="4.121283485428319E-3"/>
    <n v="5.8875478363261706E-4"/>
    <n v="2.9437739181630853E-4"/>
    <n v="14"/>
    <n v="2"/>
    <n v="1"/>
    <s v="OUTROS "/>
  </r>
  <r>
    <s v="4213401"/>
    <s v="PONTE SERRADA "/>
    <n v="11452"/>
    <x v="1"/>
    <s v="AMAI"/>
    <s v="P"/>
    <s v="RM Chapecó"/>
    <s v="Oeste Catarinense"/>
    <s v="Xanxerê"/>
    <n v="25945744.199999999"/>
    <n v="446"/>
    <n v="0"/>
    <x v="0"/>
    <n v="3.8945162417045057E-2"/>
    <n v="2.242152466367713E-3"/>
    <n v="11452"/>
    <n v="2265.6081208522528"/>
    <n v="25945744.199999999"/>
    <n v="446"/>
    <n v="0"/>
    <x v="2"/>
    <n v="0"/>
    <n v="0"/>
    <n v="0.4"/>
    <x v="5"/>
    <x v="4"/>
    <n v="0.6"/>
    <x v="1"/>
    <n v="0"/>
    <n v="0"/>
    <n v="0"/>
    <n v="0"/>
    <n v="0"/>
    <s v="ATENDIMENTO A ÓRGÃOS DE CONTROLE (CÂMARA, TCE, MPSC, TCU, CGU, MPF ETC.);PARECER SOBRE ATOS DE PESSOAL;RELATÓRIOS DE GESTÃO FISCAL E/OU RESUMIDO DE EXECUÇÃO ORÇAMENTÁRIA;REMESSA DE INFORMAÇÕES VIA SISTEMA e-SFINGE"/>
    <x v="0"/>
    <x v="0"/>
    <x v="0"/>
    <x v="0"/>
    <x v="0"/>
    <x v="1"/>
    <n v="1"/>
    <x v="0"/>
    <s v="HÁ CARREIRA/CARGO, MAS NÃO HÁ NENHUM SERVIDOR EM EXERCÍCIO"/>
    <n v="0"/>
    <n v="2"/>
    <x v="0"/>
    <x v="2"/>
    <x v="2"/>
    <x v="3"/>
    <x v="1"/>
    <x v="1"/>
    <x v="0"/>
    <x v="0"/>
    <x v="0"/>
    <x v="1"/>
    <n v="6.5"/>
    <n v="8.8000000000000007"/>
    <n v="47"/>
    <n v="20"/>
    <n v="3"/>
    <n v="0"/>
    <n v="24"/>
    <n v="2"/>
    <x v="0"/>
    <n v="21544.005293642549"/>
    <n v="0.64700000000000002"/>
    <n v="3.8421236465246244E-3"/>
    <n v="2.6196297589940623E-4"/>
    <n v="1.7464198393293747E-4"/>
    <n v="44"/>
    <n v="3"/>
    <n v="2"/>
    <s v="ASSESSOR DE CONTROLE INTERNO"/>
  </r>
  <r>
    <s v="4213500"/>
    <s v="PORTO BELO "/>
    <n v="19189"/>
    <x v="1"/>
    <s v="AMFRI"/>
    <s v="G"/>
    <s v="RM Foz do Rio Itajaí"/>
    <s v="Vale do Itajaí"/>
    <s v="Itajaí"/>
    <n v="52350734.880000003"/>
    <n v="920"/>
    <n v="45"/>
    <x v="1"/>
    <n v="5.0289228203658345E-2"/>
    <n v="1.0362694300518134E-3"/>
    <n v="19189"/>
    <n v="2728.1637855021108"/>
    <n v="52350734.880000003"/>
    <n v="920"/>
    <n v="0"/>
    <x v="0"/>
    <n v="3"/>
    <n v="0"/>
    <n v="0.1"/>
    <x v="2"/>
    <x v="2"/>
    <n v="0.8"/>
    <x v="2"/>
    <n v="0"/>
    <n v="0"/>
    <n v="0"/>
    <n v="0"/>
    <n v="8"/>
    <s v="ATENDIMENTO A ÓRGÃOS DE CONTROLE (CÂMARA, TCE, MPSC, TCU, CGU, MPF ETC.);PARECER EM PROCESSOS DE PRESTAÇÃO DE CONTAS;NOTIFICAÇÕES DE FALHAS OU IRREGULARIDADES, PARA CORREÇÃO E/OU PROVIDÊNCIAS;RECOMENDAÇÕES EMITIDAS PARA MELHORIAS E/OU FORTALECIMENTO DA GESTÃO;REMESSA DE INFORMAÇÕES VIA SISTEMA e-SFINGE;RELATÓRIOS DE GESTÃO FISCAL E/OU RESUMIDO DE EXECUÇÃO ORÇAMENTÁRIA;[OUTROS:] Atendimentos a Secretários, Diretores e servidores em geral.;PARECER SOBRE ATOS DE PESSOAL"/>
    <x v="0"/>
    <x v="0"/>
    <x v="0"/>
    <x v="0"/>
    <x v="0"/>
    <x v="1"/>
    <n v="1"/>
    <x v="1"/>
    <s v="NÃO HÁ CARREIRA OU CARGO"/>
    <m/>
    <n v="5"/>
    <x v="1"/>
    <x v="2"/>
    <x v="11"/>
    <x v="3"/>
    <x v="1"/>
    <x v="0"/>
    <x v="0"/>
    <x v="0"/>
    <x v="3"/>
    <x v="1"/>
    <n v="6.6"/>
    <n v="6.9"/>
    <n v="26"/>
    <n v="2"/>
    <n v="4"/>
    <n v="0"/>
    <n v="20"/>
    <n v="7"/>
    <x v="0"/>
    <n v="40913.781332983272"/>
    <n v="0.69499999999999995"/>
    <n v="1.1464901766637136E-3"/>
    <n v="1.0422637969670123E-4"/>
    <n v="3.6479232893845434E-4"/>
    <n v="22"/>
    <n v="2"/>
    <n v="7"/>
    <s v="OUTROS "/>
  </r>
  <r>
    <s v="4213609"/>
    <s v="PORTO UNIÃO "/>
    <n v="34882"/>
    <x v="3"/>
    <s v="AMPLANORTE"/>
    <s v="G"/>
    <s v="RM Norte/Nordeste Catarinense"/>
    <s v="Norte Catarinense"/>
    <s v="Canoinhas"/>
    <n v="60138800.75999999"/>
    <n v="901"/>
    <n v="3"/>
    <x v="1"/>
    <n v="2.5915945186629208E-2"/>
    <n v="1.1061946902654867E-3"/>
    <n v="34882"/>
    <n v="1724.064008944441"/>
    <n v="60138800.75999999"/>
    <n v="901"/>
    <n v="0"/>
    <x v="2"/>
    <n v="14"/>
    <n v="18"/>
    <n v="0.3"/>
    <x v="0"/>
    <x v="4"/>
    <n v="0.6"/>
    <x v="1"/>
    <n v="2"/>
    <n v="1"/>
    <n v="0"/>
    <n v="0"/>
    <n v="1"/>
    <s v="RELATÓRIOS DE GESTÃO FISCAL E/OU RESUMIDO DE EXECUÇÃO ORÇAMENTÁRIA;REMESSA DE INFORMAÇÕES VIA SISTEMA e-SFINGE;PARECER SOBRE ATOS DE PESSOAL;RELATÓRIOS DE AUDITORIA"/>
    <x v="0"/>
    <x v="0"/>
    <x v="0"/>
    <x v="0"/>
    <x v="0"/>
    <x v="0"/>
    <n v="1"/>
    <x v="0"/>
    <n v="1"/>
    <n v="1"/>
    <n v="1"/>
    <x v="0"/>
    <x v="3"/>
    <x v="2"/>
    <x v="0"/>
    <x v="1"/>
    <x v="1"/>
    <x v="0"/>
    <x v="0"/>
    <x v="3"/>
    <x v="0"/>
    <n v="7.6"/>
    <n v="8.1999999999999993"/>
    <n v="4"/>
    <n v="1"/>
    <n v="0"/>
    <n v="0"/>
    <n v="3"/>
    <n v="2"/>
    <x v="0"/>
    <n v="14500.044639031588"/>
    <n v="0.70099999999999996"/>
    <n v="1.7200848575196377E-3"/>
    <n v="2.2934464766928502E-4"/>
    <n v="5.7336161917321254E-5"/>
    <n v="60"/>
    <n v="8"/>
    <n v="2"/>
    <s v="OUTROS "/>
  </r>
  <r>
    <s v="4213708"/>
    <s v="POUSO REDONDO "/>
    <n v="16424"/>
    <x v="1"/>
    <s v="AMAVI"/>
    <s v="M"/>
    <s v="RM do Alto Vale do Itajaí"/>
    <s v="Vale do Itajaí"/>
    <s v="Rio do Sul"/>
    <n v="37031868.359999999"/>
    <n v="678"/>
    <n v="0"/>
    <x v="0"/>
    <n v="4.1281052118850463E-2"/>
    <n v="1.4749262536873156E-3"/>
    <n v="16424"/>
    <n v="2254.7411324890404"/>
    <n v="37031868.359999999"/>
    <n v="678"/>
    <n v="0"/>
    <x v="0"/>
    <n v="0"/>
    <n v="0"/>
    <n v="0.1"/>
    <x v="2"/>
    <x v="1"/>
    <n v="0.8"/>
    <x v="0"/>
    <n v="0"/>
    <n v="0"/>
    <n v="0"/>
    <n v="0"/>
    <n v="0"/>
    <s v="RELATÓRIOS DE GESTÃO FISCAL E/OU RESUMIDO DE EXECUÇÃO ORÇAMENTÁRIA;REMESSA DE INFORMAÇÕES VIA SISTEMA e-SFINGE;PARECER SOBRE ATOS DE PESSOAL;RECOMENDAÇÕES EMITIDAS PARA MELHORIAS E/OU FORTALECIMENTO DA GESTÃO"/>
    <x v="0"/>
    <x v="0"/>
    <x v="0"/>
    <x v="0"/>
    <x v="0"/>
    <x v="0"/>
    <n v="1"/>
    <x v="0"/>
    <n v="1"/>
    <n v="1"/>
    <n v="1"/>
    <x v="1"/>
    <x v="3"/>
    <x v="12"/>
    <x v="0"/>
    <x v="1"/>
    <x v="1"/>
    <x v="0"/>
    <x v="0"/>
    <x v="0"/>
    <x v="0"/>
    <n v="8.6999999999999993"/>
    <n v="7.8"/>
    <n v="1"/>
    <n v="0"/>
    <n v="0"/>
    <n v="0"/>
    <n v="1"/>
    <n v="7"/>
    <x v="1"/>
    <n v="25531.049608828769"/>
    <n v="0.64800000000000002"/>
    <n v="7.9152459814905019E-4"/>
    <n v="2.4354603019970775E-4"/>
    <n v="1.826595226497808E-4"/>
    <n v="13"/>
    <n v="4"/>
    <n v="3"/>
    <s v="CONTROLADOR INTERNO"/>
  </r>
  <r>
    <s v="4213807"/>
    <s v="PRAIA GRANDE "/>
    <n v="7370"/>
    <x v="2"/>
    <s v="AMESC"/>
    <s v="M"/>
    <s v="RM Carbonífera"/>
    <s v="Sul Catarinense"/>
    <s v="Araranguá"/>
    <n v="18558187.989999998"/>
    <n v="264"/>
    <n v="0"/>
    <x v="0"/>
    <n v="3.5820895522388062E-2"/>
    <n v="3.787878787878788E-3"/>
    <n v="7370"/>
    <n v="2518.0716404341924"/>
    <n v="18558187.989999998"/>
    <n v="264"/>
    <n v="0"/>
    <x v="0"/>
    <n v="0"/>
    <n v="0"/>
    <n v="0.1"/>
    <x v="2"/>
    <x v="3"/>
    <n v="0.2"/>
    <x v="3"/>
    <n v="0"/>
    <n v="0"/>
    <n v="0"/>
    <n v="0"/>
    <n v="2"/>
    <s v="ATENDIMENTO A ÓRGÃOS DE CONTROLE (CÂMARA, TCE, MPSC, TCU, CGU, MPF ETC.);RELATÓRIOS DE GESTÃO FISCAL E/OU RESUMIDO DE EXECUÇÃO ORÇAMENTÁRIA;REMESSA DE INFORMAÇÕES VIA SISTEMA e-SFINGE;RECOMENDAÇÕES EMITIDAS PARA MELHORIAS E/OU FORTALECIMENTO DA GESTÃO"/>
    <x v="0"/>
    <x v="0"/>
    <x v="0"/>
    <x v="1"/>
    <x v="1"/>
    <x v="2"/>
    <n v="1"/>
    <x v="1"/>
    <s v="NÃO HÁ CARREIRA OU CARGO"/>
    <m/>
    <n v="1"/>
    <x v="2"/>
    <x v="22"/>
    <x v="2"/>
    <x v="0"/>
    <x v="1"/>
    <x v="0"/>
    <x v="0"/>
    <x v="0"/>
    <x v="0"/>
    <x v="1"/>
    <n v="4.5"/>
    <n v="10"/>
    <n v="3"/>
    <n v="2"/>
    <n v="0"/>
    <n v="0"/>
    <n v="1"/>
    <n v="5"/>
    <x v="0"/>
    <n v="15538.98933515285"/>
    <n v="0.625"/>
    <n v="4.0705563093622792E-3"/>
    <n v="4.0705563093622793E-4"/>
    <n v="1.3568521031207599E-4"/>
    <n v="30"/>
    <n v="3"/>
    <n v="1"/>
    <s v="ASSESSOR DE CONTROLE INTERNO"/>
  </r>
  <r>
    <s v="4213906"/>
    <s v="PRESIDENTE CASTELLO BRANCO "/>
    <n v="1650"/>
    <x v="0"/>
    <s v="AMAUC"/>
    <s v="M"/>
    <s v="RM do Contestado"/>
    <s v="Oeste Catarinense"/>
    <s v="Concórdia"/>
    <n v="12125564.990000002"/>
    <n v="153"/>
    <n v="0"/>
    <x v="0"/>
    <n v="9.2727272727272728E-2"/>
    <n v="6.5359477124183009E-3"/>
    <n v="1650"/>
    <n v="7348.827266666668"/>
    <n v="12125564.990000002"/>
    <n v="153"/>
    <n v="0"/>
    <x v="2"/>
    <n v="0"/>
    <n v="7"/>
    <n v="0.5"/>
    <x v="1"/>
    <x v="0"/>
    <n v="0.4"/>
    <x v="0"/>
    <n v="1"/>
    <n v="2"/>
    <n v="0"/>
    <n v="0"/>
    <n v="1"/>
    <s v="RECOMENDAÇÕES EMITIDAS PARA MELHORIAS E/OU FORTALECIMENTO DA GESTÃO;REMESSA DE INFORMAÇÕES VIA SISTEMA e-SFINGE;ATENDIMENTO A ÓRGÃOS DE CONTROLE (CÂMARA, TCE, MPSC, TCU, CGU, MPF ETC.);RELATÓRIOS DE GESTÃO FISCAL E/OU RESUMIDO DE EXECUÇÃO ORÇAMENTÁRIA"/>
    <x v="0"/>
    <x v="0"/>
    <x v="0"/>
    <x v="0"/>
    <x v="1"/>
    <x v="1"/>
    <n v="1"/>
    <x v="1"/>
    <s v="NÃO HÁ CARREIRA OU CARGO"/>
    <m/>
    <n v="1"/>
    <x v="1"/>
    <x v="2"/>
    <x v="2"/>
    <x v="0"/>
    <x v="1"/>
    <x v="0"/>
    <x v="0"/>
    <x v="0"/>
    <x v="0"/>
    <x v="1"/>
    <n v="7.2"/>
    <n v="7.2"/>
    <n v="7"/>
    <n v="2"/>
    <n v="0"/>
    <n v="0"/>
    <n v="5"/>
    <n v="7"/>
    <x v="0"/>
    <n v="21531.747018805032"/>
    <n v="0.70499999999999996"/>
    <n v="1.2121212121212121E-3"/>
    <n v="0"/>
    <n v="0"/>
    <n v="2"/>
    <n v="0"/>
    <n v="0"/>
    <s v="OUTROS "/>
  </r>
  <r>
    <s v="4214003"/>
    <s v="PRESIDENTE GETÚLIO "/>
    <n v="16474"/>
    <x v="1"/>
    <s v="AMAVI"/>
    <s v="M"/>
    <s v="RM do Alto Vale do Itajaí"/>
    <s v="Vale do Itajaí"/>
    <s v="Rio do Sul"/>
    <n v="39029192.289999992"/>
    <n v="412"/>
    <n v="24"/>
    <x v="1"/>
    <n v="2.6465946339686779E-2"/>
    <n v="2.2935779816513763E-3"/>
    <n v="16474"/>
    <n v="2369.1387817166437"/>
    <n v="39029192.289999992"/>
    <n v="412"/>
    <n v="0"/>
    <x v="0"/>
    <n v="3"/>
    <n v="6"/>
    <n v="0.2"/>
    <x v="3"/>
    <x v="3"/>
    <n v="0.2"/>
    <x v="3"/>
    <n v="0"/>
    <n v="0"/>
    <n v="0"/>
    <n v="0"/>
    <n v="1"/>
    <s v="ATENDIMENTO A ÓRGÃOS DE CONTROLE (CÂMARA, TCE, MPSC, TCU, CGU, MPF ETC.);RELATÓRIOS DE GESTÃO FISCAL E/OU RESUMIDO DE EXECUÇÃO ORÇAMENTÁRIA;PARECER SOBRE ATOS DE PESSOAL;REMESSA DE INFORMAÇÕES VIA SISTEMA e-SFINGE"/>
    <x v="1"/>
    <x v="0"/>
    <x v="0"/>
    <x v="0"/>
    <x v="0"/>
    <x v="1"/>
    <n v="1"/>
    <x v="1"/>
    <s v="NÃO HÁ CARREIRA OU CARGO"/>
    <m/>
    <n v="1"/>
    <x v="1"/>
    <x v="2"/>
    <x v="11"/>
    <x v="2"/>
    <x v="1"/>
    <x v="1"/>
    <x v="0"/>
    <x v="0"/>
    <x v="0"/>
    <x v="1"/>
    <n v="8.1999999999999993"/>
    <n v="8.5"/>
    <n v="29"/>
    <n v="14"/>
    <n v="4"/>
    <n v="0"/>
    <n v="11"/>
    <n v="4"/>
    <x v="0"/>
    <n v="22790.955275320342"/>
    <n v="0.70199999999999996"/>
    <n v="4.2491198251790702E-4"/>
    <n v="1.8210513536481729E-4"/>
    <n v="6.0701711788272427E-5"/>
    <n v="7"/>
    <n v="3"/>
    <n v="1"/>
    <s v="CONTROLADOR GERAL"/>
  </r>
  <r>
    <s v="4214102"/>
    <s v="PRESIDENTE NEREU "/>
    <n v="2309"/>
    <x v="0"/>
    <s v="AMAVI"/>
    <s v="M"/>
    <s v="RM do Alto Vale do Itajaí"/>
    <s v="Vale do Itajaí"/>
    <s v="Rio do Sul"/>
    <n v="10709853.790000001"/>
    <n v="239"/>
    <n v="0"/>
    <x v="0"/>
    <n v="0.10350801212646167"/>
    <n v="4.1841004184100415E-3"/>
    <n v="2309"/>
    <n v="4638.3082676483327"/>
    <n v="10709853.790000001"/>
    <n v="239"/>
    <n v="0"/>
    <x v="0"/>
    <n v="5"/>
    <n v="4"/>
    <n v="0.3"/>
    <x v="0"/>
    <x v="0"/>
    <n v="0.4"/>
    <x v="2"/>
    <n v="5"/>
    <n v="2"/>
    <n v="0"/>
    <n v="0"/>
    <n v="2"/>
    <s v="RELATÓRIOS DE GESTÃO FISCAL E/OU RESUMIDO DE EXECUÇÃO ORÇAMENTÁRIA;PARECER SOBRE ATOS DE PESSOAL;NOTIFICAÇÕES DE FALHAS OU IRREGULARIDADES, PARA CORREÇÃO E/OU PROVIDÊNCIAS;RELATÓRIOS DE AUDITORIA"/>
    <x v="1"/>
    <x v="0"/>
    <x v="0"/>
    <x v="0"/>
    <x v="0"/>
    <x v="2"/>
    <n v="1"/>
    <x v="1"/>
    <s v="NÃO HÁ CARREIRA OU CARGO"/>
    <m/>
    <n v="2"/>
    <x v="1"/>
    <x v="3"/>
    <x v="4"/>
    <x v="0"/>
    <x v="1"/>
    <x v="1"/>
    <x v="0"/>
    <x v="0"/>
    <x v="0"/>
    <x v="1"/>
    <n v="7.1"/>
    <n v="8.1999999999999993"/>
    <n v="22"/>
    <n v="4"/>
    <n v="2"/>
    <n v="0"/>
    <n v="16"/>
    <n v="4"/>
    <x v="0"/>
    <n v="18571.847732928305"/>
    <n v="0.64800000000000002"/>
    <n v="2.5985275010827198E-3"/>
    <n v="4.3308791684711995E-4"/>
    <n v="0"/>
    <n v="6"/>
    <n v="1"/>
    <n v="0"/>
    <s v="CONTROLADOR INTERNO"/>
  </r>
  <r>
    <s v="4214151"/>
    <s v="PRINCESA "/>
    <n v="2877"/>
    <x v="0"/>
    <s v="AMEOSC"/>
    <s v="P"/>
    <s v="RM do Extremo Oeste"/>
    <s v="Oeste Catarinense"/>
    <s v="São Miguel do Oeste"/>
    <n v="10675583.189999999"/>
    <n v="166"/>
    <n v="0"/>
    <x v="0"/>
    <n v="5.7698992005561348E-2"/>
    <n v="6.024096385542169E-3"/>
    <n v="2877"/>
    <n v="3710.6649947862356"/>
    <n v="10675583.189999999"/>
    <n v="166"/>
    <n v="0"/>
    <x v="0"/>
    <n v="5"/>
    <n v="0"/>
    <n v="0.3"/>
    <x v="0"/>
    <x v="3"/>
    <n v="0.2"/>
    <x v="1"/>
    <n v="1"/>
    <n v="0"/>
    <n v="0"/>
    <n v="0"/>
    <n v="2"/>
    <s v="PARECER EM PROCESSOS DE PRESTAÇÃO DE CONTAS;ATENDIMENTO A ÓRGÃOS DE CONTROLE (CÂMARA, TCE, MPSC, TCU, CGU, MPF ETC.);REMESSA DE INFORMAÇÕES VIA SISTEMA e-SFINGE;PARECER SOBRE ATOS DE PESSOAL;NOTIFICAÇÕES DE FALHAS OU IRREGULARIDADES, PARA CORREÇÃO E/OU PROVIDÊNCIAS;RECOMENDAÇÕES EMITIDAS PARA MELHORIAS E/OU FORTALECIMENTO DA GESTÃO"/>
    <x v="1"/>
    <x v="0"/>
    <x v="0"/>
    <x v="0"/>
    <x v="0"/>
    <x v="0"/>
    <n v="1"/>
    <x v="0"/>
    <n v="1"/>
    <n v="1"/>
    <n v="2"/>
    <x v="1"/>
    <x v="3"/>
    <x v="3"/>
    <x v="0"/>
    <x v="1"/>
    <x v="1"/>
    <x v="0"/>
    <x v="0"/>
    <x v="0"/>
    <x v="0"/>
    <n v="6.8"/>
    <n v="7.9"/>
    <n v="11"/>
    <n v="5"/>
    <n v="1"/>
    <n v="0"/>
    <n v="5"/>
    <n v="3"/>
    <x v="0"/>
    <n v="18634.808684750791"/>
    <n v="0.67700000000000005"/>
    <n v="1.7379214459506431E-3"/>
    <n v="3.4758428919012862E-4"/>
    <n v="0"/>
    <n v="5"/>
    <n v="1"/>
    <n v="0"/>
    <s v="CONTROLADOR INTERNO"/>
  </r>
  <r>
    <s v="4214201"/>
    <s v="QUILOMBO "/>
    <n v="10149"/>
    <x v="1"/>
    <s v="AMOSC"/>
    <s v="M"/>
    <s v="RM Chapecó"/>
    <s v="Oeste Catarinense"/>
    <s v="Chapecó"/>
    <n v="27955540.960000001"/>
    <n v="372"/>
    <n v="0"/>
    <x v="0"/>
    <n v="3.6653857522908659E-2"/>
    <n v="8.0645161290322578E-3"/>
    <n v="3383"/>
    <n v="2754.51186914967"/>
    <n v="9318513.6533333343"/>
    <n v="124"/>
    <n v="0"/>
    <x v="0"/>
    <n v="0"/>
    <n v="0"/>
    <n v="0.2"/>
    <x v="3"/>
    <x v="4"/>
    <n v="0.6"/>
    <x v="0"/>
    <n v="0"/>
    <n v="0"/>
    <n v="3"/>
    <n v="5"/>
    <n v="0"/>
    <s v="PARECER SOBRE TOMADAS DE CONTAS ESPECIAIS (TCEs);PARECER SOBRE ATOS DE PESSOAL;REMESSA DE INFORMAÇÕES VIA SISTEMA e-SFINGE;RELATÓRIOS DE GESTÃO FISCAL E/OU RESUMIDO DE EXECUÇÃO ORÇAMENTÁRIA;PARECER EM PROCESSOS DE PRESTAÇÃO DE CONTAS;NOTIFICAÇÕES DE FALHAS OU IRREGULARIDADES, PARA CORREÇÃO E/OU PROVIDÊNCIAS;ATENDIMENTO A ÓRGÃOS DE CONTROLE (CÂMARA, TCE, MPSC, TCU, CGU, MPF ETC.);RECOMENDAÇÕES EMITIDAS PARA MELHORIAS E/OU FORTALECIMENTO DA GESTÃO"/>
    <x v="0"/>
    <x v="0"/>
    <x v="0"/>
    <x v="0"/>
    <x v="0"/>
    <x v="2"/>
    <n v="3"/>
    <x v="0"/>
    <n v="2"/>
    <n v="2"/>
    <n v="2"/>
    <x v="2"/>
    <x v="2"/>
    <x v="2"/>
    <x v="0"/>
    <x v="1"/>
    <x v="1"/>
    <x v="0"/>
    <x v="0"/>
    <x v="0"/>
    <x v="0"/>
    <n v="7.3"/>
    <n v="10"/>
    <n v="19"/>
    <n v="4"/>
    <n v="1"/>
    <n v="0"/>
    <n v="14"/>
    <n v="7"/>
    <x v="0"/>
    <n v="44081.618728589696"/>
    <n v="0.62"/>
    <n v="1.3794462508621539E-3"/>
    <n v="3.9412750024632969E-4"/>
    <n v="9.8531875061582422E-5"/>
    <n v="14"/>
    <n v="4"/>
    <n v="1"/>
    <s v="OUTROS "/>
  </r>
  <r>
    <s v="4214300"/>
    <s v="RANCHO QUEIMADO "/>
    <n v="2849"/>
    <x v="0"/>
    <s v="GRANFPOLIS"/>
    <s v="G"/>
    <s v="RM Florianópolis"/>
    <s v="Grande Florianópolis"/>
    <s v="Tabuleiro"/>
    <n v="11700484.43"/>
    <n v="157"/>
    <n v="0"/>
    <x v="0"/>
    <n v="5.510705510705511E-2"/>
    <n v="6.369426751592357E-3"/>
    <n v="2849"/>
    <n v="4106.8741418041418"/>
    <n v="11700484.43"/>
    <n v="157"/>
    <n v="0"/>
    <x v="3"/>
    <n v="1"/>
    <n v="2"/>
    <n v="0.1"/>
    <x v="2"/>
    <x v="3"/>
    <n v="0.2"/>
    <x v="1"/>
    <n v="0"/>
    <n v="0"/>
    <n v="0"/>
    <n v="1"/>
    <n v="0"/>
    <s v="PARECER EM PROCESSOS DE PRESTAÇÃO DE CONTAS;PARECER SOBRE ATOS DE PESSOAL;NOTIFICAÇÕES DE FALHAS OU IRREGULARIDADES, PARA CORREÇÃO E/OU PROVIDÊNCIAS;REMESSA DE INFORMAÇÕES VIA SISTEMA e-SFINGE"/>
    <x v="3"/>
    <x v="0"/>
    <x v="0"/>
    <x v="0"/>
    <x v="0"/>
    <x v="2"/>
    <n v="1"/>
    <x v="1"/>
    <s v="NÃO HÁ CARREIRA OU CARGO"/>
    <m/>
    <n v="3"/>
    <x v="0"/>
    <x v="23"/>
    <x v="2"/>
    <x v="0"/>
    <x v="0"/>
    <x v="1"/>
    <x v="0"/>
    <x v="0"/>
    <x v="0"/>
    <x v="1"/>
    <n v="4.2"/>
    <n v="8.8000000000000007"/>
    <n v="4"/>
    <n v="1"/>
    <n v="0"/>
    <n v="0"/>
    <n v="3"/>
    <n v="6"/>
    <x v="0"/>
    <n v="32484.848882290004"/>
    <n v="0.67800000000000005"/>
    <n v="1.4040014040014039E-3"/>
    <n v="3.5100035100035098E-4"/>
    <n v="7.0200070200070197E-4"/>
    <n v="4"/>
    <n v="1"/>
    <n v="2"/>
    <s v="OUTROS "/>
  </r>
  <r>
    <s v="4214409"/>
    <s v="RIO DAS ANTAS "/>
    <n v="6246"/>
    <x v="2"/>
    <s v="AMARP"/>
    <s v="G"/>
    <s v="RM do Contestado"/>
    <s v="Oeste Catarinense"/>
    <s v="Joaçaba"/>
    <n v="21826805.379999999"/>
    <n v="314"/>
    <n v="0"/>
    <x v="0"/>
    <n v="5.0272174191482548E-2"/>
    <n v="3.1847133757961785E-3"/>
    <n v="6246"/>
    <n v="3494.5253570284981"/>
    <n v="21826805.379999999"/>
    <n v="314"/>
    <n v="0"/>
    <x v="1"/>
    <n v="11"/>
    <n v="10"/>
    <n v="0.2"/>
    <x v="3"/>
    <x v="2"/>
    <n v="0.8"/>
    <x v="3"/>
    <n v="0"/>
    <n v="0"/>
    <n v="0"/>
    <n v="0"/>
    <n v="1"/>
    <s v="RELATÓRIOS DE GESTÃO FISCAL E/OU RESUMIDO DE EXECUÇÃO ORÇAMENTÁRIA;REMESSA DE INFORMAÇÕES VIA SISTEMA e-SFINGE;PARECER SOBRE ATOS DE PESSOAL;NOTIFICAÇÕES DE FALHAS OU IRREGULARIDADES, PARA CORREÇÃO E/OU PROVIDÊNCIAS"/>
    <x v="0"/>
    <x v="1"/>
    <x v="2"/>
    <x v="0"/>
    <x v="3"/>
    <x v="1"/>
    <n v="1"/>
    <x v="0"/>
    <s v="HÁ CARREIRA/CARGO, MAS NÃO HÁ NENHUM SERVIDOR EM EXERCÍCIO"/>
    <n v="0"/>
    <n v="1"/>
    <x v="0"/>
    <x v="3"/>
    <x v="2"/>
    <x v="1"/>
    <x v="1"/>
    <x v="1"/>
    <x v="0"/>
    <x v="0"/>
    <x v="3"/>
    <x v="0"/>
    <n v="8.3000000000000007"/>
    <n v="7.5"/>
    <n v="1"/>
    <n v="1"/>
    <n v="0"/>
    <n v="0"/>
    <n v="0"/>
    <n v="5"/>
    <x v="0"/>
    <n v="19642.662538759738"/>
    <n v="0.66"/>
    <n v="1.6010246557796989E-3"/>
    <n v="1.6010246557796989E-4"/>
    <n v="3.2020493115593977E-4"/>
    <n v="10"/>
    <n v="1"/>
    <n v="2"/>
    <s v="CONTROLADOR INTERNO"/>
  </r>
  <r>
    <s v="4214508"/>
    <s v="RIO DO CAMPO "/>
    <n v="6113"/>
    <x v="2"/>
    <s v="AMAVI"/>
    <s v="M"/>
    <s v="RM do Alto Vale do Itajaí"/>
    <s v="Vale do Itajaí"/>
    <s v="Rio do Sul"/>
    <n v="16069853.99"/>
    <n v="203"/>
    <n v="0"/>
    <x v="0"/>
    <n v="3.320791755275642E-2"/>
    <n v="4.9261083743842365E-3"/>
    <n v="6113"/>
    <n v="2628.7999329298218"/>
    <n v="16069853.99"/>
    <n v="203"/>
    <n v="0"/>
    <x v="0"/>
    <n v="0"/>
    <n v="0"/>
    <n v="0.1"/>
    <x v="2"/>
    <x v="3"/>
    <n v="0.2"/>
    <x v="3"/>
    <n v="0"/>
    <n v="0"/>
    <n v="0"/>
    <n v="1"/>
    <n v="0"/>
    <s v="PARECER EM PROCESSOS DE PRESTAÇÃO DE CONTAS;REMESSA DE INFORMAÇÕES VIA SISTEMA e-SFINGE;PARECER SOBRE ATOS DE PESSOAL;RELATÓRIOS DE GESTÃO FISCAL E/OU RESUMIDO DE EXECUÇÃO ORÇAMENTÁRIA"/>
    <x v="1"/>
    <x v="0"/>
    <x v="2"/>
    <x v="0"/>
    <x v="1"/>
    <x v="1"/>
    <n v="1"/>
    <x v="1"/>
    <s v="NÃO HÁ CARREIRA OU CARGO"/>
    <m/>
    <n v="2"/>
    <x v="0"/>
    <x v="2"/>
    <x v="2"/>
    <x v="1"/>
    <x v="1"/>
    <x v="1"/>
    <x v="0"/>
    <x v="0"/>
    <x v="3"/>
    <x v="0"/>
    <n v="7.8"/>
    <n v="8.8000000000000007"/>
    <n v="46"/>
    <n v="10"/>
    <n v="5"/>
    <n v="0"/>
    <n v="31"/>
    <n v="2"/>
    <x v="0"/>
    <n v="21212.724162405964"/>
    <n v="0.64900000000000002"/>
    <n v="1.7994438082774415E-3"/>
    <n v="9.8151480451496805E-4"/>
    <n v="3.2717160150498939E-4"/>
    <n v="11"/>
    <n v="6"/>
    <n v="2"/>
    <s v="CONTROLADOR INTERNO"/>
  </r>
  <r>
    <s v="4214607"/>
    <s v="RIO DO OESTE "/>
    <n v="7392"/>
    <x v="2"/>
    <s v="AMAVI"/>
    <s v="M"/>
    <s v="RM do Alto Vale do Itajaí"/>
    <s v="Vale do Itajaí"/>
    <s v="Rio do Sul"/>
    <n v="19137940.960000001"/>
    <n v="207"/>
    <n v="0"/>
    <x v="0"/>
    <n v="2.8003246753246752E-2"/>
    <n v="4.830917874396135E-3"/>
    <n v="7392"/>
    <n v="2589.0071645021644"/>
    <n v="19137940.960000001"/>
    <n v="207"/>
    <n v="0"/>
    <x v="0"/>
    <n v="1"/>
    <n v="0"/>
    <n v="0.1"/>
    <x v="2"/>
    <x v="4"/>
    <n v="0.6"/>
    <x v="0"/>
    <n v="0"/>
    <n v="0"/>
    <n v="0"/>
    <n v="0"/>
    <n v="1"/>
    <s v="PARECER SOBRE ATOS DE PESSOAL;REMESSA DE INFORMAÇÕES VIA SISTEMA e-SFINGE;NOTIFICAÇÕES DE FALHAS OU IRREGULARIDADES, PARA CORREÇÃO E/OU PROVIDÊNCIAS;PARECER EM PROCESSOS DE PRESTAÇÃO DE CONTAS"/>
    <x v="0"/>
    <x v="0"/>
    <x v="0"/>
    <x v="0"/>
    <x v="0"/>
    <x v="0"/>
    <n v="1"/>
    <x v="1"/>
    <s v="NÃO HÁ CARREIRA OU CARGO"/>
    <m/>
    <n v="1"/>
    <x v="1"/>
    <x v="3"/>
    <x v="4"/>
    <x v="0"/>
    <x v="1"/>
    <x v="1"/>
    <x v="0"/>
    <x v="0"/>
    <x v="0"/>
    <x v="1"/>
    <n v="5.4"/>
    <n v="5.9"/>
    <n v="12"/>
    <n v="2"/>
    <n v="0"/>
    <n v="0"/>
    <n v="10"/>
    <n v="3"/>
    <x v="0"/>
    <n v="21477.399988571218"/>
    <n v="0.66200000000000003"/>
    <n v="9.46969696969697E-4"/>
    <n v="1.3528138528138528E-4"/>
    <n v="1.3528138528138528E-4"/>
    <n v="7"/>
    <n v="1"/>
    <n v="1"/>
    <s v="CONTROLADOR INTERNO"/>
  </r>
  <r>
    <s v="4214805"/>
    <s v="RIO DO SUL "/>
    <n v="67237"/>
    <x v="4"/>
    <s v="AMAVI"/>
    <s v="M"/>
    <s v="RM Vale do Itajaí"/>
    <s v="Vale do Itajaí"/>
    <s v="Blumenau"/>
    <n v="192694979.95000002"/>
    <n v="1727"/>
    <n v="68"/>
    <x v="1"/>
    <n v="2.6696610497196484E-2"/>
    <n v="1.1142061281337048E-3"/>
    <n v="33618.5"/>
    <n v="2865.9068660112739"/>
    <n v="96347489.975000009"/>
    <n v="863.5"/>
    <n v="0"/>
    <x v="0"/>
    <n v="10"/>
    <n v="5"/>
    <n v="0.2"/>
    <x v="3"/>
    <x v="3"/>
    <n v="0.2"/>
    <x v="3"/>
    <n v="10"/>
    <n v="5"/>
    <n v="0"/>
    <n v="0"/>
    <n v="2"/>
    <s v="NOTIFICAÇÕES DE FALHAS OU IRREGULARIDADES, PARA CORREÇÃO E/OU PROVIDÊNCIAS;ATENDIMENTO A ÓRGÃOS DE CONTROLE (CÂMARA, TCE, MPSC, TCU, CGU, MPF ETC.);REMESSA DE INFORMAÇÕES VIA SISTEMA e-SFINGE;PARECER SOBRE ATOS DE PESSOAL;PARECER EM PROCESSOS DE PRESTAÇÃO DE CONTAS"/>
    <x v="0"/>
    <x v="1"/>
    <x v="0"/>
    <x v="0"/>
    <x v="0"/>
    <x v="2"/>
    <n v="2"/>
    <x v="1"/>
    <n v="1"/>
    <n v="1"/>
    <n v="2"/>
    <x v="1"/>
    <x v="1"/>
    <x v="1"/>
    <x v="3"/>
    <x v="1"/>
    <x v="0"/>
    <x v="0"/>
    <x v="0"/>
    <x v="0"/>
    <x v="0"/>
    <n v="8.8000000000000007"/>
    <n v="8.5"/>
    <n v="78"/>
    <n v="18"/>
    <n v="2"/>
    <n v="0"/>
    <n v="58"/>
    <n v="1"/>
    <x v="0"/>
    <n v="31297.874840047065"/>
    <n v="0.79300000000000004"/>
    <n v="7.7338370242574777E-4"/>
    <n v="1.7847316209824947E-4"/>
    <n v="2.3796421613099929E-4"/>
    <n v="52"/>
    <n v="12"/>
    <n v="16"/>
    <s v="CONTROLADOR INTERNO"/>
  </r>
  <r>
    <s v="4214706"/>
    <s v="RIO DOS CEDROS "/>
    <n v="11157"/>
    <x v="1"/>
    <s v="AMMVI"/>
    <s v="G"/>
    <s v="RM do Alto Vale do Itajaí"/>
    <s v="Vale do Itajaí"/>
    <s v="Rio do Sul"/>
    <n v="26369191.870000001"/>
    <n v="346"/>
    <n v="0"/>
    <x v="0"/>
    <n v="3.1011920767231336E-2"/>
    <n v="2.8901734104046241E-3"/>
    <n v="11157"/>
    <n v="2363.4661530877479"/>
    <n v="26369191.870000001"/>
    <n v="346"/>
    <n v="0"/>
    <x v="0"/>
    <n v="0"/>
    <n v="0"/>
    <n v="0.1"/>
    <x v="2"/>
    <x v="1"/>
    <n v="0.8"/>
    <x v="3"/>
    <n v="0"/>
    <n v="0"/>
    <n v="0"/>
    <n v="0"/>
    <n v="4"/>
    <s v="PARECER SOBRE ATOS DE PESSOAL;PARECER EM PROCESSOS DE PRESTAÇÃO DE CONTAS;REMESSA DE INFORMAÇÕES VIA SISTEMA e-SFINGE;ATENDIMENTO A ÓRGÃOS DE CONTROLE (CÂMARA, TCE, MPSC, TCU, CGU, MPF ETC.);RELATÓRIOS DE GESTÃO FISCAL E/OU RESUMIDO DE EXECUÇÃO ORÇAMENTÁRIA"/>
    <x v="0"/>
    <x v="0"/>
    <x v="0"/>
    <x v="0"/>
    <x v="0"/>
    <x v="1"/>
    <n v="1"/>
    <x v="1"/>
    <s v="NÃO HÁ CARREIRA OU CARGO"/>
    <m/>
    <n v="4"/>
    <x v="0"/>
    <x v="11"/>
    <x v="2"/>
    <x v="0"/>
    <x v="1"/>
    <x v="0"/>
    <x v="0"/>
    <x v="0"/>
    <x v="3"/>
    <x v="0"/>
    <n v="6.8"/>
    <n v="10"/>
    <n v="1"/>
    <n v="1"/>
    <n v="0"/>
    <n v="0"/>
    <n v="0"/>
    <n v="6"/>
    <x v="0"/>
    <n v="20480.301899534043"/>
    <n v="0.72599999999999998"/>
    <n v="7.170386304562158E-4"/>
    <n v="8.9629828807026975E-5"/>
    <n v="0"/>
    <n v="8"/>
    <n v="1"/>
    <n v="0"/>
    <s v="OUTROS "/>
  </r>
  <r>
    <s v="4214904"/>
    <s v="RIO FORTUNA "/>
    <n v="4582"/>
    <x v="0"/>
    <s v="AMUREL"/>
    <s v="M"/>
    <s v="RM Tubarão"/>
    <s v="Sul Catarinense"/>
    <s v="Tubarão"/>
    <n v="18157419.919999998"/>
    <n v="250"/>
    <n v="0"/>
    <x v="0"/>
    <n v="5.456132693147097E-2"/>
    <n v="4.0000000000000001E-3"/>
    <n v="4582"/>
    <n v="3962.7716979484935"/>
    <n v="18157419.919999998"/>
    <n v="250"/>
    <n v="0"/>
    <x v="0"/>
    <n v="0"/>
    <n v="0"/>
    <n v="0.1"/>
    <x v="2"/>
    <x v="1"/>
    <n v="0.8"/>
    <x v="0"/>
    <n v="0"/>
    <n v="0"/>
    <n v="0"/>
    <n v="0"/>
    <n v="2"/>
    <s v="PARECER EM PROCESSOS DE PRESTAÇÃO DE CONTAS;REMESSA DE INFORMAÇÕES VIA SISTEMA e-SFINGE;RELATÓRIOS DE GESTÃO FISCAL E/OU RESUMIDO DE EXECUÇÃO ORÇAMENTÁRIA;ATENDIMENTO A ÓRGÃOS DE CONTROLE (CÂMARA, TCE, MPSC, TCU, CGU, MPF ETC.)"/>
    <x v="1"/>
    <x v="3"/>
    <x v="1"/>
    <x v="0"/>
    <x v="0"/>
    <x v="0"/>
    <n v="1"/>
    <x v="0"/>
    <s v="NÃO HÁ CARREIRA OU CARGO"/>
    <m/>
    <n v="1"/>
    <x v="0"/>
    <x v="2"/>
    <x v="2"/>
    <x v="3"/>
    <x v="0"/>
    <x v="1"/>
    <x v="0"/>
    <x v="0"/>
    <x v="0"/>
    <x v="0"/>
    <n v="7.9"/>
    <n v="10"/>
    <n v="11"/>
    <n v="0"/>
    <n v="0"/>
    <n v="0"/>
    <n v="11"/>
    <n v="0"/>
    <x v="0"/>
    <n v="102398.30481273716"/>
    <n v="0.69599999999999995"/>
    <n v="2.1824530772588389E-4"/>
    <n v="2.1824530772588389E-4"/>
    <n v="0"/>
    <n v="1"/>
    <n v="1"/>
    <n v="0"/>
    <s v="CONTROLADOR INTERNO"/>
  </r>
  <r>
    <s v="4215000"/>
    <s v="RIO NEGRINHO "/>
    <n v="41602"/>
    <x v="3"/>
    <s v="AMUNESC"/>
    <s v="M"/>
    <s v="RM Norte/Nordeste Catarinense"/>
    <s v="Norte Catarinense"/>
    <s v="São Bento do Sul"/>
    <n v="106751098.11"/>
    <n v="1436"/>
    <n v="55"/>
    <x v="1"/>
    <n v="3.5839623095043509E-2"/>
    <n v="1.3413816230717639E-3"/>
    <n v="20801"/>
    <n v="2566.0088002980624"/>
    <n v="53375549.055"/>
    <n v="718"/>
    <n v="0"/>
    <x v="0"/>
    <n v="0"/>
    <n v="0"/>
    <n v="0.1"/>
    <x v="2"/>
    <x v="4"/>
    <n v="0.6"/>
    <x v="3"/>
    <n v="0"/>
    <n v="1"/>
    <n v="0"/>
    <n v="1"/>
    <n v="0"/>
    <s v="PARECER EM PROCESSOS DE PRESTAÇÃO DE CONTAS;PARECER SOBRE TOMADAS DE CONTAS ESPECIAIS (TCEs);PARECER SOBRE ATOS DE PESSOAL;REMESSA DE INFORMAÇÕES VIA SISTEMA e-SFINGE"/>
    <x v="0"/>
    <x v="0"/>
    <x v="0"/>
    <x v="0"/>
    <x v="0"/>
    <x v="1"/>
    <n v="2"/>
    <x v="1"/>
    <n v="1"/>
    <n v="1"/>
    <n v="3"/>
    <x v="2"/>
    <x v="6"/>
    <x v="2"/>
    <x v="2"/>
    <x v="1"/>
    <x v="1"/>
    <x v="0"/>
    <x v="0"/>
    <x v="0"/>
    <x v="0"/>
    <n v="9.3000000000000007"/>
    <n v="10"/>
    <n v="75"/>
    <n v="25"/>
    <n v="2"/>
    <n v="0"/>
    <n v="48"/>
    <n v="2"/>
    <x v="0"/>
    <n v="21336.166636873491"/>
    <n v="0.74099999999999999"/>
    <n v="1.7787606365078602E-3"/>
    <n v="2.8844767078505841E-4"/>
    <n v="9.614922359501947E-5"/>
    <n v="74"/>
    <n v="12"/>
    <n v="4"/>
    <s v="CONTROLADOR GERAL"/>
  </r>
  <r>
    <s v="4215059"/>
    <s v="RIO RUFINO "/>
    <n v="2485"/>
    <x v="0"/>
    <s v="AMURES"/>
    <s v="M"/>
    <s v="RM Lages"/>
    <s v="Serrana"/>
    <s v="Campos de Lages"/>
    <n v="10620347.550000001"/>
    <n v="280"/>
    <n v="0"/>
    <x v="0"/>
    <n v="0.11267605633802817"/>
    <n v="1.0714285714285714E-2"/>
    <n v="828.33333333333337"/>
    <n v="4273.78171026157"/>
    <n v="3540115.85"/>
    <n v="93.333333333333329"/>
    <n v="0"/>
    <x v="0"/>
    <n v="0"/>
    <n v="0"/>
    <n v="0.1"/>
    <x v="2"/>
    <x v="3"/>
    <n v="0.2"/>
    <x v="0"/>
    <n v="2"/>
    <n v="1"/>
    <n v="0"/>
    <n v="0"/>
    <n v="0"/>
    <s v="REMESSA DE INFORMAÇÕES VIA SISTEMA e-SFINGE;PARECER EM PROCESSOS DE PRESTAÇÃO DE CONTAS;NOTIFICAÇÕES DE FALHAS OU IRREGULARIDADES, PARA CORREÇÃO E/OU PROVIDÊNCIAS"/>
    <x v="1"/>
    <x v="0"/>
    <x v="0"/>
    <x v="0"/>
    <x v="0"/>
    <x v="2"/>
    <n v="3"/>
    <x v="1"/>
    <s v="NÃO HÁ CARREIRA OU CARGO"/>
    <m/>
    <n v="3"/>
    <x v="3"/>
    <x v="6"/>
    <x v="2"/>
    <x v="0"/>
    <x v="1"/>
    <x v="1"/>
    <x v="0"/>
    <x v="0"/>
    <x v="0"/>
    <x v="1"/>
    <n v="6.7"/>
    <n v="8"/>
    <n v="8"/>
    <n v="8"/>
    <n v="0"/>
    <n v="0"/>
    <n v="0"/>
    <n v="4"/>
    <x v="0"/>
    <n v="16076.356096658663"/>
    <n v="0.59"/>
    <n v="5.6338028169014088E-3"/>
    <n v="8.0482897384305833E-4"/>
    <n v="0"/>
    <n v="14"/>
    <n v="2"/>
    <n v="0"/>
    <s v="OUTROS "/>
  </r>
  <r>
    <s v="4215075"/>
    <s v="RIQUEZA "/>
    <n v="4740"/>
    <x v="0"/>
    <s v="AMERIOS"/>
    <s v="P"/>
    <s v="RM do Extremo Oeste"/>
    <s v="Oeste Catarinense"/>
    <s v="São Miguel do Oeste"/>
    <n v="14039805.99"/>
    <n v="167"/>
    <n v="0"/>
    <x v="0"/>
    <n v="3.5232067510548526E-2"/>
    <n v="5.9880239520958087E-3"/>
    <n v="4740"/>
    <n v="2961.9843860759493"/>
    <n v="14039805.99"/>
    <n v="167"/>
    <n v="0"/>
    <x v="0"/>
    <n v="0"/>
    <n v="4"/>
    <n v="0.5"/>
    <x v="1"/>
    <x v="4"/>
    <n v="0.6"/>
    <x v="0"/>
    <n v="0"/>
    <n v="0"/>
    <n v="0"/>
    <n v="0"/>
    <n v="1"/>
    <s v="PARECER SOBRE ATOS DE PESSOAL;ATENDIMENTO A ÓRGÃOS DE CONTROLE (CÂMARA, TCE, MPSC, TCU, CGU, MPF ETC.);PARECER EM PROCESSOS DE PRESTAÇÃO DE CONTAS;RECOMENDAÇÕES EMITIDAS PARA MELHORIAS E/OU FORTALECIMENTO DA GESTÃO"/>
    <x v="1"/>
    <x v="0"/>
    <x v="0"/>
    <x v="0"/>
    <x v="0"/>
    <x v="1"/>
    <n v="1"/>
    <x v="1"/>
    <s v="NÃO HÁ CARREIRA OU CARGO"/>
    <m/>
    <n v="1"/>
    <x v="1"/>
    <x v="2"/>
    <x v="3"/>
    <x v="0"/>
    <x v="1"/>
    <x v="0"/>
    <x v="2"/>
    <x v="1"/>
    <x v="0"/>
    <x v="2"/>
    <n v="8.1999999999999993"/>
    <n v="8.6"/>
    <n v="10"/>
    <n v="3"/>
    <n v="0"/>
    <n v="0"/>
    <n v="7"/>
    <n v="3"/>
    <x v="0"/>
    <n v="14314.786456007152"/>
    <n v="0.57799999999999996"/>
    <n v="2.320675105485232E-3"/>
    <n v="2.109704641350211E-4"/>
    <n v="0"/>
    <n v="11"/>
    <n v="1"/>
    <n v="0"/>
    <s v="CONTROLADOR INTERNO"/>
  </r>
  <r>
    <s v="4215109"/>
    <s v="RODEIO "/>
    <n v="11380"/>
    <x v="1"/>
    <s v="AMMVI"/>
    <s v="G"/>
    <s v="RM Vale do Itajaí"/>
    <s v="Vale do Itajaí"/>
    <s v="Blumenau"/>
    <n v="23102052.34"/>
    <n v="332"/>
    <n v="0"/>
    <x v="0"/>
    <n v="2.9173989455184533E-2"/>
    <n v="3.0120481927710845E-3"/>
    <n v="11380"/>
    <n v="2030.057323374341"/>
    <n v="23102052.34"/>
    <n v="332"/>
    <n v="0"/>
    <x v="1"/>
    <n v="0"/>
    <n v="0"/>
    <n v="0.1"/>
    <x v="2"/>
    <x v="3"/>
    <n v="0.2"/>
    <x v="3"/>
    <n v="0"/>
    <n v="0"/>
    <n v="0"/>
    <n v="0"/>
    <n v="1"/>
    <s v="NOTIFICAÇÕES DE FALHAS OU IRREGULARIDADES, PARA CORREÇÃO E/OU PROVIDÊNCIAS;RECOMENDAÇÕES EMITIDAS PARA MELHORIAS E/OU FORTALECIMENTO DA GESTÃO;PARECER EM PROCESSOS DE PRESTAÇÃO DE CONTAS;ATENDIMENTO A ÓRGÃOS DE CONTROLE (CÂMARA, TCE, MPSC, TCU, CGU, MPF ETC.);REMESSA DE INFORMAÇÕES VIA SISTEMA e-SFINGE;PARECER SOBRE ATOS DE PESSOAL"/>
    <x v="1"/>
    <x v="0"/>
    <x v="0"/>
    <x v="0"/>
    <x v="0"/>
    <x v="2"/>
    <n v="1"/>
    <x v="1"/>
    <s v="NÃO HÁ CARREIRA OU CARGO"/>
    <m/>
    <n v="3"/>
    <x v="2"/>
    <x v="3"/>
    <x v="2"/>
    <x v="0"/>
    <x v="1"/>
    <x v="1"/>
    <x v="0"/>
    <x v="2"/>
    <x v="0"/>
    <x v="1"/>
    <n v="8.1"/>
    <n v="8.8000000000000007"/>
    <n v="9"/>
    <n v="5"/>
    <n v="0"/>
    <n v="0"/>
    <n v="4"/>
    <n v="0"/>
    <x v="0"/>
    <n v="21448.321780055943"/>
    <n v="0.69899999999999995"/>
    <n v="5.2724077328646752E-4"/>
    <n v="8.7873462214411253E-5"/>
    <n v="1.7574692442882251E-4"/>
    <n v="6"/>
    <n v="1"/>
    <n v="2"/>
    <s v="CONTROLADOR GERAL"/>
  </r>
  <r>
    <s v="4215208"/>
    <s v="ROMELÂNDIA "/>
    <n v="5220"/>
    <x v="2"/>
    <s v="AMERIOS"/>
    <s v="P"/>
    <s v="RM do Extremo Oeste"/>
    <s v="Oeste Catarinense"/>
    <s v="São Miguel do Oeste"/>
    <n v="15042851.02"/>
    <n v="259"/>
    <n v="0"/>
    <x v="0"/>
    <n v="4.9616858237547891E-2"/>
    <n v="3.8610038610038611E-3"/>
    <n v="5220"/>
    <n v="2881.7722260536398"/>
    <n v="15042851.02"/>
    <n v="259"/>
    <n v="0"/>
    <x v="0"/>
    <n v="0"/>
    <n v="0"/>
    <n v="0.1"/>
    <x v="2"/>
    <x v="3"/>
    <n v="0.2"/>
    <x v="0"/>
    <n v="0"/>
    <n v="0"/>
    <n v="0"/>
    <n v="0"/>
    <n v="1"/>
    <s v="PARECER EM PROCESSOS DE PRESTAÇÃO DE CONTAS;REMESSA DE INFORMAÇÕES VIA SISTEMA e-SFINGE;RELATÓRIOS DE GESTÃO FISCAL E/OU RESUMIDO DE EXECUÇÃO ORÇAMENTÁRIA;ATENDIMENTO A ÓRGÃOS DE CONTROLE (CÂMARA, TCE, MPSC, TCU, CGU, MPF ETC.)"/>
    <x v="0"/>
    <x v="0"/>
    <x v="0"/>
    <x v="0"/>
    <x v="0"/>
    <x v="0"/>
    <n v="1"/>
    <x v="0"/>
    <n v="1"/>
    <n v="1"/>
    <n v="1"/>
    <x v="1"/>
    <x v="1"/>
    <x v="3"/>
    <x v="0"/>
    <x v="1"/>
    <x v="1"/>
    <x v="0"/>
    <x v="0"/>
    <x v="0"/>
    <x v="1"/>
    <n v="8.4"/>
    <n v="8.6"/>
    <n v="12"/>
    <n v="4"/>
    <n v="5"/>
    <n v="0"/>
    <n v="3"/>
    <n v="5"/>
    <x v="0"/>
    <n v="22241.009459004665"/>
    <n v="0.56000000000000005"/>
    <n v="2.6819923371647508E-3"/>
    <n v="1.9157088122605365E-4"/>
    <n v="0"/>
    <n v="14"/>
    <n v="1"/>
    <n v="0"/>
    <s v="CONTROLADOR INTERNO"/>
  </r>
  <r>
    <s v="4215307"/>
    <s v="SALETE "/>
    <n v="7594"/>
    <x v="2"/>
    <s v="AMAVI"/>
    <s v="M"/>
    <s v="RM do Alto Vale do Itajaí"/>
    <s v="Vale do Itajaí"/>
    <s v="Rio do Sul"/>
    <n v="16965674.540000003"/>
    <n v="278"/>
    <n v="0"/>
    <x v="0"/>
    <n v="3.6607848301290491E-2"/>
    <n v="3.5971223021582736E-3"/>
    <n v="7594"/>
    <n v="2234.0893521200951"/>
    <n v="16965674.540000003"/>
    <n v="278"/>
    <n v="0"/>
    <x v="0"/>
    <n v="0"/>
    <n v="0"/>
    <n v="0.1"/>
    <x v="2"/>
    <x v="0"/>
    <n v="0.4"/>
    <x v="1"/>
    <n v="0"/>
    <n v="0"/>
    <n v="0"/>
    <n v="0"/>
    <n v="1"/>
    <s v="ATENDIMENTO A ÓRGÃOS DE CONTROLE (CÂMARA, TCE, MPSC, TCU, CGU, MPF ETC.);RELATÓRIOS DE GESTÃO FISCAL E/OU RESUMIDO DE EXECUÇÃO ORÇAMENTÁRIA;REMESSA DE INFORMAÇÕES VIA SISTEMA e-SFINGE;PARECER EM PROCESSOS DE PRESTAÇÃO DE CONTAS"/>
    <x v="0"/>
    <x v="0"/>
    <x v="0"/>
    <x v="0"/>
    <x v="0"/>
    <x v="2"/>
    <n v="1"/>
    <x v="1"/>
    <s v="NÃO HÁ CARREIRA OU CARGO"/>
    <m/>
    <n v="5"/>
    <x v="0"/>
    <x v="3"/>
    <x v="2"/>
    <x v="3"/>
    <x v="0"/>
    <x v="0"/>
    <x v="0"/>
    <x v="0"/>
    <x v="0"/>
    <x v="0"/>
    <n v="3.6"/>
    <n v="4.2"/>
    <n v="24"/>
    <n v="5"/>
    <n v="1"/>
    <n v="0"/>
    <n v="18"/>
    <n v="6"/>
    <x v="0"/>
    <n v="17791.788080182938"/>
    <n v="0.63900000000000001"/>
    <n v="1.316829075585989E-4"/>
    <n v="1.316829075585989E-4"/>
    <n v="0"/>
    <n v="1"/>
    <n v="1"/>
    <n v="0"/>
    <s v="CONTROLADOR INTERNO"/>
  </r>
  <r>
    <s v="4215356"/>
    <s v="SALTINHO "/>
    <n v="3897"/>
    <x v="0"/>
    <s v="AMERIOS"/>
    <s v="P"/>
    <s v="RM do Extremo Oeste"/>
    <s v="Oeste Catarinense"/>
    <s v="Chapecó"/>
    <n v="14523500.32"/>
    <n v="154"/>
    <n v="0"/>
    <x v="0"/>
    <n v="3.9517577623813187E-2"/>
    <n v="6.4935064935064939E-3"/>
    <n v="3897"/>
    <n v="3726.8412419810111"/>
    <n v="14523500.32"/>
    <n v="154"/>
    <n v="0"/>
    <x v="3"/>
    <n v="1"/>
    <n v="0"/>
    <n v="0.2"/>
    <x v="3"/>
    <x v="3"/>
    <n v="0.2"/>
    <x v="1"/>
    <n v="0"/>
    <n v="0"/>
    <n v="0"/>
    <n v="0"/>
    <n v="1"/>
    <s v="PARECER SOBRE ATOS DE PESSOAL;RECOMENDAÇÕES EMITIDAS PARA MELHORIAS E/OU FORTALECIMENTO DA GESTÃO;REMESSA DE INFORMAÇÕES VIA SISTEMA e-SFINGE;RELATÓRIOS DE GESTÃO FISCAL E/OU RESUMIDO DE EXECUÇÃO ORÇAMENTÁRIA"/>
    <x v="1"/>
    <x v="0"/>
    <x v="0"/>
    <x v="0"/>
    <x v="0"/>
    <x v="0"/>
    <n v="1"/>
    <x v="0"/>
    <n v="1"/>
    <n v="1"/>
    <n v="1"/>
    <x v="1"/>
    <x v="24"/>
    <x v="2"/>
    <x v="0"/>
    <x v="1"/>
    <x v="0"/>
    <x v="0"/>
    <x v="0"/>
    <x v="0"/>
    <x v="0"/>
    <n v="8.1"/>
    <n v="8.1999999999999993"/>
    <n v="8"/>
    <n v="0"/>
    <n v="0"/>
    <n v="0"/>
    <n v="8"/>
    <n v="6"/>
    <x v="0"/>
    <n v="15341.799318882544"/>
    <n v="0.54300000000000004"/>
    <n v="4.3623299974339235E-3"/>
    <n v="0"/>
    <n v="0"/>
    <n v="17"/>
    <n v="0"/>
    <n v="0"/>
    <s v="CONTROLADOR INTERNO"/>
  </r>
  <r>
    <s v="4215406"/>
    <s v="SALTO VELOSO "/>
    <n v="4576"/>
    <x v="0"/>
    <s v="AMARP"/>
    <s v="G"/>
    <s v="RM do Contestado"/>
    <s v="Oeste Catarinense"/>
    <s v="Joaçaba"/>
    <n v="16561193.85"/>
    <n v="198"/>
    <n v="0"/>
    <x v="0"/>
    <n v="4.3269230769230768E-2"/>
    <n v="5.0505050505050509E-3"/>
    <n v="4576"/>
    <n v="3619.1420126748253"/>
    <n v="16561193.85"/>
    <n v="198"/>
    <n v="0"/>
    <x v="0"/>
    <n v="0"/>
    <n v="0"/>
    <n v="0.1"/>
    <x v="2"/>
    <x v="1"/>
    <n v="0.8"/>
    <x v="3"/>
    <n v="0"/>
    <n v="0"/>
    <n v="0"/>
    <n v="0"/>
    <n v="1"/>
    <s v="PARECER EM PROCESSOS DE PRESTAÇÃO DE CONTAS;NOTIFICAÇÕES DE FALHAS OU IRREGULARIDADES, PARA CORREÇÃO E/OU PROVIDÊNCIAS;RECOMENDAÇÕES EMITIDAS PARA MELHORIAS E/OU FORTALECIMENTO DA GESTÃO;PARECER SOBRE ATOS DE PESSOAL"/>
    <x v="0"/>
    <x v="0"/>
    <x v="0"/>
    <x v="1"/>
    <x v="0"/>
    <x v="1"/>
    <n v="1"/>
    <x v="0"/>
    <n v="1"/>
    <n v="1"/>
    <n v="1"/>
    <x v="3"/>
    <x v="6"/>
    <x v="4"/>
    <x v="0"/>
    <x v="1"/>
    <x v="0"/>
    <x v="0"/>
    <x v="0"/>
    <x v="0"/>
    <x v="1"/>
    <n v="6.7"/>
    <n v="7.2"/>
    <n v="10"/>
    <n v="3"/>
    <n v="0"/>
    <n v="0"/>
    <n v="7"/>
    <n v="3"/>
    <x v="0"/>
    <n v="25192.349779450251"/>
    <n v="0.65500000000000003"/>
    <n v="1.0926573426573427E-3"/>
    <n v="0"/>
    <n v="0"/>
    <n v="5"/>
    <n v="0"/>
    <n v="0"/>
    <s v="OUTROS "/>
  </r>
  <r>
    <s v="4215455"/>
    <s v="SANGÃO "/>
    <n v="11767"/>
    <x v="1"/>
    <s v="AMUREL"/>
    <s v="M"/>
    <s v="RM Tubarão"/>
    <s v="Sul Catarinense"/>
    <s v="Tubarão"/>
    <n v="26089585.630000003"/>
    <n v="423"/>
    <n v="0"/>
    <x v="0"/>
    <n v="3.5947990141922327E-2"/>
    <n v="2.3640661938534278E-3"/>
    <n v="11767"/>
    <n v="2217.1824279765447"/>
    <n v="26089585.630000003"/>
    <n v="423"/>
    <n v="0"/>
    <x v="0"/>
    <n v="0"/>
    <n v="0"/>
    <n v="0.3"/>
    <x v="0"/>
    <x v="3"/>
    <n v="0.2"/>
    <x v="0"/>
    <n v="0"/>
    <n v="0"/>
    <n v="0"/>
    <n v="0"/>
    <n v="0"/>
    <s v="PARECER EM PROCESSOS DE PRESTAÇÃO DE CONTAS;REMESSA DE INFORMAÇÕES VIA SISTEMA e-SFINGE;RELATÓRIOS DE GESTÃO FISCAL E/OU RESUMIDO DE EXECUÇÃO ORÇAMENTÁRIA;ATENDIMENTO A ÓRGÃOS DE CONTROLE (CÂMARA, TCE, MPSC, TCU, CGU, MPF ETC.)"/>
    <x v="1"/>
    <x v="0"/>
    <x v="0"/>
    <x v="0"/>
    <x v="1"/>
    <x v="0"/>
    <n v="1"/>
    <x v="1"/>
    <s v="NÃO HÁ CARREIRA OU CARGO"/>
    <m/>
    <n v="2"/>
    <x v="2"/>
    <x v="7"/>
    <x v="2"/>
    <x v="0"/>
    <x v="0"/>
    <x v="0"/>
    <x v="0"/>
    <x v="0"/>
    <x v="0"/>
    <x v="0"/>
    <n v="7.1"/>
    <n v="9.1"/>
    <n v="8"/>
    <n v="0"/>
    <n v="0"/>
    <n v="0"/>
    <n v="8"/>
    <n v="5"/>
    <x v="0"/>
    <n v="20007.497235431427"/>
    <n v="0.59299999999999997"/>
    <n v="1.0198011387779382E-3"/>
    <n v="5.0990056938896911E-4"/>
    <n v="1.6996685646298971E-4"/>
    <n v="12"/>
    <n v="6"/>
    <n v="2"/>
    <s v="ASSESSOR DE CONTROLE INTERNO"/>
  </r>
  <r>
    <s v="4215505"/>
    <s v="SANTA CECÍLIA "/>
    <n v="16510"/>
    <x v="1"/>
    <s v="AMURC"/>
    <s v="P"/>
    <s v="RM Lages"/>
    <s v="Serrana"/>
    <s v="Curitibanos"/>
    <n v="36382104.879999995"/>
    <n v="534"/>
    <n v="0"/>
    <x v="0"/>
    <n v="3.234403391883707E-2"/>
    <n v="1.8726591760299626E-3"/>
    <n v="16510"/>
    <n v="2203.6405136281037"/>
    <n v="36382104.879999995"/>
    <n v="534"/>
    <n v="0"/>
    <x v="0"/>
    <n v="0"/>
    <n v="0"/>
    <n v="0.1"/>
    <x v="2"/>
    <x v="2"/>
    <n v="0.8"/>
    <x v="0"/>
    <n v="0"/>
    <n v="0"/>
    <n v="0"/>
    <n v="0"/>
    <n v="0"/>
    <s v="RECOMENDAÇÕES EMITIDAS PARA MELHORIAS E/OU FORTALECIMENTO DA GESTÃO;NOTIFICAÇÕES DE FALHAS OU IRREGULARIDADES, PARA CORREÇÃO E/OU PROVIDÊNCIAS;ATENDIMENTO A ÓRGÃOS DE CONTROLE (CÂMARA, TCE, MPSC, TCU, CGU, MPF ETC.);PARECER EM PROCESSOS DE PRESTAÇÃO DE CONTAS;REMESSA DE INFORMAÇÕES VIA SISTEMA e-SFINGE;RELATÓRIOS DE AUDITORIA"/>
    <x v="1"/>
    <x v="0"/>
    <x v="0"/>
    <x v="0"/>
    <x v="1"/>
    <x v="0"/>
    <n v="1"/>
    <x v="0"/>
    <n v="1"/>
    <n v="1"/>
    <n v="1"/>
    <x v="0"/>
    <x v="2"/>
    <x v="2"/>
    <x v="0"/>
    <x v="1"/>
    <x v="1"/>
    <x v="0"/>
    <x v="0"/>
    <x v="0"/>
    <x v="0"/>
    <n v="5.0999999999999996"/>
    <n v="6.2"/>
    <n v="22"/>
    <n v="6"/>
    <n v="1"/>
    <n v="0"/>
    <n v="15"/>
    <n v="3"/>
    <x v="0"/>
    <n v="19027.500962590402"/>
    <n v="0.623"/>
    <n v="4.4215626892792244E-3"/>
    <n v="4.2398546335554207E-4"/>
    <n v="1.2113870381586917E-4"/>
    <n v="73"/>
    <n v="7"/>
    <n v="2"/>
    <s v="CONTROLADOR INTERNO"/>
  </r>
  <r>
    <s v="4215554"/>
    <s v="SANTA HELENA "/>
    <n v="2309"/>
    <x v="0"/>
    <s v="AMEOSC"/>
    <s v="P"/>
    <s v="RM do Extremo Oeste"/>
    <s v="Oeste Catarinense"/>
    <s v="São Miguel do Oeste"/>
    <n v="11546791.23"/>
    <n v="149"/>
    <n v="0"/>
    <x v="0"/>
    <n v="6.4530099610220881E-2"/>
    <n v="6.7114093959731542E-3"/>
    <n v="2309"/>
    <n v="5000.7757600692939"/>
    <n v="11546791.23"/>
    <n v="149"/>
    <n v="0"/>
    <x v="1"/>
    <n v="5"/>
    <n v="5"/>
    <n v="0.5"/>
    <x v="1"/>
    <x v="0"/>
    <n v="0.4"/>
    <x v="3"/>
    <n v="0"/>
    <n v="0"/>
    <n v="0"/>
    <n v="0"/>
    <n v="0"/>
    <s v="PARECER EM PROCESSOS DE PRESTAÇÃO DE CONTAS;PARECER SOBRE ATOS DE PESSOAL;REMESSA DE INFORMAÇÕES VIA SISTEMA e-SFINGE;RELATÓRIOS DE GESTÃO FISCAL E/OU RESUMIDO DE EXECUÇÃO ORÇAMENTÁRIA;ATENDIMENTO A ÓRGÃOS DE CONTROLE (CÂMARA, TCE, MPSC, TCU, CGU, MPF ETC.)"/>
    <x v="1"/>
    <x v="0"/>
    <x v="0"/>
    <x v="0"/>
    <x v="0"/>
    <x v="1"/>
    <n v="1"/>
    <x v="1"/>
    <s v="NÃO HÁ CARREIRA OU CARGO"/>
    <m/>
    <n v="1"/>
    <x v="0"/>
    <x v="2"/>
    <x v="11"/>
    <x v="0"/>
    <x v="0"/>
    <x v="1"/>
    <x v="0"/>
    <x v="0"/>
    <x v="0"/>
    <x v="1"/>
    <n v="6.3"/>
    <n v="6.7"/>
    <n v="24"/>
    <n v="13"/>
    <n v="0"/>
    <n v="0"/>
    <n v="11"/>
    <n v="4"/>
    <x v="0"/>
    <n v="20447.189617224682"/>
    <n v="0.59399999999999997"/>
    <n v="8.661758336942399E-4"/>
    <n v="4.3308791684711995E-4"/>
    <n v="0"/>
    <n v="2"/>
    <n v="1"/>
    <n v="0"/>
    <s v="OUTROS "/>
  </r>
  <r>
    <s v="4215604"/>
    <s v="SANTA ROSA DE LIMA "/>
    <n v="2128"/>
    <x v="0"/>
    <s v="AMUREL"/>
    <s v="M"/>
    <s v="RM Tubarão"/>
    <s v="Sul Catarinense"/>
    <s v="Tubarão"/>
    <n v="12507622"/>
    <n v="199"/>
    <n v="0"/>
    <x v="0"/>
    <n v="9.3515037593984968E-2"/>
    <n v="5.0251256281407036E-3"/>
    <n v="2128"/>
    <n v="5877.6419172932328"/>
    <n v="12507622"/>
    <n v="199"/>
    <n v="0"/>
    <x v="2"/>
    <n v="2"/>
    <n v="3"/>
    <n v="0.2"/>
    <x v="3"/>
    <x v="2"/>
    <n v="0.8"/>
    <x v="0"/>
    <n v="1"/>
    <n v="2"/>
    <n v="0"/>
    <n v="0"/>
    <n v="1"/>
    <s v="RELATÓRIOS DE GESTÃO FISCAL E/OU RESUMIDO DE EXECUÇÃO ORÇAMENTÁRIA;REMESSA DE INFORMAÇÕES VIA SISTEMA e-SFINGE;NOTIFICAÇÕES DE FALHAS OU IRREGULARIDADES, PARA CORREÇÃO E/OU PROVIDÊNCIAS;ATENDIMENTO A ÓRGÃOS DE CONTROLE (CÂMARA, TCE, MPSC, TCU, CGU, MPF ETC.)"/>
    <x v="0"/>
    <x v="0"/>
    <x v="0"/>
    <x v="0"/>
    <x v="0"/>
    <x v="0"/>
    <n v="1"/>
    <x v="1"/>
    <s v="NÃO HÁ CARREIRA OU CARGO"/>
    <m/>
    <n v="3"/>
    <x v="2"/>
    <x v="6"/>
    <x v="2"/>
    <x v="0"/>
    <x v="0"/>
    <x v="0"/>
    <x v="0"/>
    <x v="0"/>
    <x v="0"/>
    <x v="0"/>
    <n v="4"/>
    <n v="4.9000000000000004"/>
    <n v="9"/>
    <n v="1"/>
    <n v="1"/>
    <n v="0"/>
    <n v="7"/>
    <n v="4"/>
    <x v="0"/>
    <n v="18472.521486810267"/>
    <n v="0.66500000000000004"/>
    <n v="9.3984962406015032E-4"/>
    <n v="0"/>
    <n v="0"/>
    <n v="2"/>
    <n v="0"/>
    <n v="0"/>
    <s v="CONTROLADOR INTERNO"/>
  </r>
  <r>
    <s v="4215653"/>
    <s v="SANTA ROSA DO SUL "/>
    <n v="8309"/>
    <x v="2"/>
    <s v="AMESC"/>
    <s v="M"/>
    <s v="RM Carbonífera"/>
    <s v="Sul Catarinense"/>
    <s v="Araranguá"/>
    <n v="27209525.34"/>
    <n v="325"/>
    <n v="5"/>
    <x v="1"/>
    <n v="3.9715970634252015E-2"/>
    <n v="3.0303030303030303E-3"/>
    <n v="8309"/>
    <n v="3274.7051799253823"/>
    <n v="27209525.34"/>
    <n v="325"/>
    <n v="0"/>
    <x v="2"/>
    <n v="0"/>
    <n v="0"/>
    <n v="0.1"/>
    <x v="2"/>
    <x v="1"/>
    <n v="0.8"/>
    <x v="3"/>
    <n v="0"/>
    <n v="0"/>
    <n v="0"/>
    <n v="0"/>
    <n v="0"/>
    <s v="RELATÓRIOS DE GESTÃO FISCAL E/OU RESUMIDO DE EXECUÇÃO ORÇAMENTÁRIA;REMESSA DE INFORMAÇÕES VIA SISTEMA e-SFINGE;PARECER SOBRE ATOS DE PESSOAL;ATENDIMENTO A ÓRGÃOS DE CONTROLE (CÂMARA, TCE, MPSC, TCU, CGU, MPF ETC.)"/>
    <x v="1"/>
    <x v="0"/>
    <x v="0"/>
    <x v="0"/>
    <x v="0"/>
    <x v="2"/>
    <n v="1"/>
    <x v="1"/>
    <s v="NÃO HÁ CARREIRA OU CARGO"/>
    <m/>
    <n v="2"/>
    <x v="0"/>
    <x v="24"/>
    <x v="2"/>
    <x v="0"/>
    <x v="0"/>
    <x v="1"/>
    <x v="0"/>
    <x v="0"/>
    <x v="0"/>
    <x v="1"/>
    <n v="2.7"/>
    <n v="8.1999999999999993"/>
    <n v="15"/>
    <n v="7"/>
    <n v="2"/>
    <n v="0"/>
    <n v="6"/>
    <n v="7"/>
    <x v="0"/>
    <n v="12999.200990294141"/>
    <n v="0.52700000000000002"/>
    <n v="3.1291370802744014E-3"/>
    <n v="3.6105427849320016E-4"/>
    <n v="1.2035142616440005E-4"/>
    <n v="26"/>
    <n v="3"/>
    <n v="1"/>
    <s v="CONTROLADOR INTERNO"/>
  </r>
  <r>
    <s v="4215679"/>
    <s v="SANTA TEREZINHA "/>
    <n v="8864"/>
    <x v="2"/>
    <s v="AMAVI"/>
    <s v="M"/>
    <s v="RM do Alto Vale do Itajaí"/>
    <s v="Norte Catarinense"/>
    <s v="Canoinhas"/>
    <n v="17295616.73"/>
    <n v="332"/>
    <n v="0"/>
    <x v="0"/>
    <n v="3.7454873646209384E-2"/>
    <n v="3.0120481927710845E-3"/>
    <n v="8864"/>
    <n v="1951.2202989620939"/>
    <n v="17295616.73"/>
    <n v="332"/>
    <n v="0"/>
    <x v="0"/>
    <n v="1"/>
    <n v="0"/>
    <n v="0.3"/>
    <x v="0"/>
    <x v="2"/>
    <n v="0.8"/>
    <x v="0"/>
    <n v="0"/>
    <n v="0"/>
    <n v="0"/>
    <n v="0"/>
    <n v="2"/>
    <s v="NOTIFICAÇÕES DE FALHAS OU IRREGULARIDADES, PARA CORREÇÃO E/OU PROVIDÊNCIAS;RECOMENDAÇÕES EMITIDAS PARA MELHORIAS E/OU FORTALECIMENTO DA GESTÃO;RELATÓRIOS DE GESTÃO FISCAL E/OU RESUMIDO DE EXECUÇÃO ORÇAMENTÁRIA;ATENDIMENTO A ÓRGÃOS DE CONTROLE (CÂMARA, TCE, MPSC, TCU, CGU, MPF ETC.)"/>
    <x v="0"/>
    <x v="0"/>
    <x v="0"/>
    <x v="0"/>
    <x v="0"/>
    <x v="2"/>
    <n v="1"/>
    <x v="1"/>
    <s v="NÃO HÁ CARREIRA OU CARGO"/>
    <m/>
    <n v="1"/>
    <x v="1"/>
    <x v="11"/>
    <x v="2"/>
    <x v="3"/>
    <x v="1"/>
    <x v="1"/>
    <x v="0"/>
    <x v="0"/>
    <x v="2"/>
    <x v="0"/>
    <n v="7.4"/>
    <n v="7.1"/>
    <n v="20"/>
    <n v="10"/>
    <n v="4"/>
    <n v="0"/>
    <n v="6"/>
    <n v="11"/>
    <x v="0"/>
    <n v="18245.499311412132"/>
    <n v="0.55300000000000005"/>
    <n v="2.3691335740072201E-3"/>
    <n v="3.3844765342960287E-4"/>
    <n v="0"/>
    <n v="21"/>
    <n v="3"/>
    <n v="0"/>
    <s v="CONTROLADOR INTERNO"/>
  </r>
  <r>
    <s v="4215687"/>
    <s v="SANTA TEREZINHA DO PROGRESSO "/>
    <n v="2666"/>
    <x v="0"/>
    <s v="AMERIOS"/>
    <s v="P"/>
    <s v="RM do Extremo Oeste"/>
    <s v="Oeste Catarinense"/>
    <s v="Chapecó"/>
    <n v="9859769.0800000001"/>
    <n v="153"/>
    <n v="0"/>
    <x v="0"/>
    <n v="5.7389347336834207E-2"/>
    <n v="6.5359477124183009E-3"/>
    <n v="2666"/>
    <n v="3698.3379894973746"/>
    <n v="9859769.0800000001"/>
    <n v="153"/>
    <n v="0"/>
    <x v="0"/>
    <n v="6"/>
    <n v="6"/>
    <n v="0.5"/>
    <x v="4"/>
    <x v="4"/>
    <n v="0.6"/>
    <x v="1"/>
    <n v="0"/>
    <n v="0"/>
    <n v="0"/>
    <n v="0"/>
    <n v="1"/>
    <s v="PARECER SOBRE ATOS DE PESSOAL;PARECER EM PROCESSOS DE PRESTAÇÃO DE CONTAS;NOTIFICAÇÕES DE FALHAS OU IRREGULARIDADES, PARA CORREÇÃO E/OU PROVIDÊNCIAS;REMESSA DE INFORMAÇÕES VIA SISTEMA e-SFINGE"/>
    <x v="1"/>
    <x v="0"/>
    <x v="0"/>
    <x v="0"/>
    <x v="0"/>
    <x v="0"/>
    <n v="1"/>
    <x v="0"/>
    <s v="HÁ CARREIRA/CARGO, MAS NÃO HÁ NENHUM SERVIDOR EM EXERCÍCIO"/>
    <n v="0"/>
    <n v="1"/>
    <x v="1"/>
    <x v="3"/>
    <x v="3"/>
    <x v="0"/>
    <x v="1"/>
    <x v="1"/>
    <x v="0"/>
    <x v="0"/>
    <x v="0"/>
    <x v="1"/>
    <n v="7.3"/>
    <n v="7.4"/>
    <n v="27"/>
    <n v="3"/>
    <n v="0"/>
    <n v="0"/>
    <n v="24"/>
    <n v="10"/>
    <x v="0"/>
    <n v="13567.798618226205"/>
    <n v="0.53700000000000003"/>
    <n v="4.8762190547636912E-3"/>
    <n v="0"/>
    <n v="3.7509377344336085E-4"/>
    <n v="13"/>
    <n v="0"/>
    <n v="1"/>
    <s v="CONTROLADOR INTERNO"/>
  </r>
  <r>
    <s v="4215695"/>
    <s v="SANTIAGO DO SUL "/>
    <n v="1365"/>
    <x v="0"/>
    <s v="AMOSC"/>
    <s v="M"/>
    <s v="RM do Extremo Oeste"/>
    <s v="Oeste Catarinense"/>
    <s v="Chapecó"/>
    <n v="10214442.809999999"/>
    <n v="120"/>
    <n v="0"/>
    <x v="0"/>
    <n v="8.7912087912087919E-2"/>
    <n v="8.3333333333333332E-3"/>
    <n v="1365"/>
    <n v="7483.1082857142846"/>
    <n v="10214442.809999999"/>
    <n v="120"/>
    <n v="0"/>
    <x v="2"/>
    <n v="2"/>
    <n v="0"/>
    <n v="0.2"/>
    <x v="3"/>
    <x v="3"/>
    <n v="0.2"/>
    <x v="1"/>
    <n v="2"/>
    <n v="0"/>
    <n v="0"/>
    <n v="0"/>
    <n v="0"/>
    <s v="PARECER EM PROCESSOS DE PRESTAÇÃO DE CONTAS;PARECER SOBRE ATOS DE PESSOAL;REMESSA DE INFORMAÇÕES VIA SISTEMA e-SFINGE;RECOMENDAÇÕES EMITIDAS PARA MELHORIAS E/OU FORTALECIMENTO DA GESTÃO"/>
    <x v="0"/>
    <x v="0"/>
    <x v="0"/>
    <x v="0"/>
    <x v="0"/>
    <x v="0"/>
    <n v="1"/>
    <x v="1"/>
    <s v="NÃO HÁ CARREIRA OU CARGO"/>
    <m/>
    <n v="1"/>
    <x v="2"/>
    <x v="2"/>
    <x v="3"/>
    <x v="0"/>
    <x v="1"/>
    <x v="0"/>
    <x v="0"/>
    <x v="0"/>
    <x v="0"/>
    <x v="1"/>
    <n v="5.7"/>
    <n v="10"/>
    <n v="4"/>
    <n v="0"/>
    <n v="0"/>
    <n v="1"/>
    <n v="3"/>
    <n v="0"/>
    <x v="0"/>
    <n v="28807.91038089127"/>
    <n v="0.65800000000000003"/>
    <n v="1.4652014652014652E-3"/>
    <n v="0"/>
    <n v="0"/>
    <n v="2"/>
    <n v="0"/>
    <n v="0"/>
    <s v="OUTROS "/>
  </r>
  <r>
    <s v="4215703"/>
    <s v="SANTO AMARO DA IMPERATRIZ "/>
    <n v="21920"/>
    <x v="3"/>
    <s v="GRANFPOLIS"/>
    <s v="G"/>
    <s v="RM Florianópolis"/>
    <s v="Grande Florianópolis"/>
    <s v="Florianópolis"/>
    <n v="44599366.509999998"/>
    <n v="720"/>
    <n v="0"/>
    <x v="0"/>
    <n v="3.2846715328467155E-2"/>
    <n v="1.3888888888888889E-3"/>
    <n v="21920"/>
    <n v="2034.6426327554743"/>
    <n v="44599366.509999998"/>
    <n v="720"/>
    <n v="0"/>
    <x v="2"/>
    <n v="1"/>
    <n v="1"/>
    <n v="0.2"/>
    <x v="3"/>
    <x v="4"/>
    <n v="0.6"/>
    <x v="1"/>
    <n v="7"/>
    <n v="8"/>
    <n v="0"/>
    <n v="1"/>
    <n v="3"/>
    <s v="REMESSA DE INFORMAÇÕES VIA SISTEMA e-SFINGE;PARECER EM PROCESSOS DE PRESTAÇÃO DE CONTAS;PARECER SOBRE ATOS DE PESSOAL;ATENDIMENTO A ÓRGÃOS DE CONTROLE (CÂMARA, TCE, MPSC, TCU, CGU, MPF ETC.)"/>
    <x v="1"/>
    <x v="0"/>
    <x v="0"/>
    <x v="0"/>
    <x v="0"/>
    <x v="1"/>
    <n v="1"/>
    <x v="1"/>
    <s v="NÃO HÁ CARREIRA OU CARGO"/>
    <m/>
    <n v="1"/>
    <x v="0"/>
    <x v="1"/>
    <x v="2"/>
    <x v="0"/>
    <x v="1"/>
    <x v="0"/>
    <x v="0"/>
    <x v="0"/>
    <x v="0"/>
    <x v="0"/>
    <n v="7.6"/>
    <n v="8.6999999999999993"/>
    <n v="21"/>
    <n v="6"/>
    <n v="0"/>
    <n v="0"/>
    <n v="15"/>
    <n v="4"/>
    <x v="0"/>
    <n v="29967.338290768268"/>
    <n v="0.73"/>
    <n v="1.0036496350364964E-3"/>
    <n v="4.5620437956204377E-5"/>
    <n v="1.8248175182481751E-4"/>
    <n v="22"/>
    <n v="1"/>
    <n v="4"/>
    <s v="CONTROLADOR INTERNO"/>
  </r>
  <r>
    <s v="4215802"/>
    <s v="SÃO BENTO DO SUL "/>
    <n v="80936"/>
    <x v="4"/>
    <s v="AMUNESC"/>
    <s v="M"/>
    <s v="RM do Extremo Oeste"/>
    <s v="Oeste Catarinense"/>
    <s v="Chapecó"/>
    <n v="199855645.34"/>
    <n v="2813"/>
    <n v="74"/>
    <x v="1"/>
    <n v="3.5670159138084412E-2"/>
    <n v="1.7319016279875303E-3"/>
    <n v="16187.2"/>
    <n v="2469.3047017396461"/>
    <n v="39971129.068000004"/>
    <n v="562.6"/>
    <n v="0"/>
    <x v="0"/>
    <n v="0"/>
    <n v="0"/>
    <n v="0.1"/>
    <x v="2"/>
    <x v="1"/>
    <n v="0.8"/>
    <x v="3"/>
    <n v="0"/>
    <n v="0"/>
    <n v="0"/>
    <n v="1"/>
    <n v="2"/>
    <s v="PARECER EM PROCESSOS DE PRESTAÇÃO DE CONTAS;REMESSA DE INFORMAÇÕES VIA SISTEMA e-SFINGE;ATENDIMENTO A ÓRGÃOS DE CONTROLE (CÂMARA, TCE, MPSC, TCU, CGU, MPF ETC.);PARECER SOBRE ATOS DE PESSOAL"/>
    <x v="1"/>
    <x v="0"/>
    <x v="0"/>
    <x v="0"/>
    <x v="2"/>
    <x v="2"/>
    <n v="5"/>
    <x v="1"/>
    <s v="NÃO HÁ CARREIRA OU CARGO"/>
    <m/>
    <n v="3"/>
    <x v="0"/>
    <x v="5"/>
    <x v="2"/>
    <x v="0"/>
    <x v="1"/>
    <x v="1"/>
    <x v="0"/>
    <x v="0"/>
    <x v="2"/>
    <x v="0"/>
    <n v="8.8000000000000007"/>
    <n v="9.8000000000000007"/>
    <n v="38"/>
    <n v="18"/>
    <n v="3"/>
    <n v="1"/>
    <n v="16"/>
    <n v="2"/>
    <x v="0"/>
    <n v="34139.388690656378"/>
    <n v="0.76200000000000001"/>
    <n v="8.0310368686369472E-4"/>
    <n v="3.0888603340911339E-4"/>
    <n v="1.2355441336364535E-4"/>
    <n v="65"/>
    <n v="25"/>
    <n v="10"/>
    <s v="OUTROS "/>
  </r>
  <r>
    <s v="4215752"/>
    <s v="SÃO BERNARDINO "/>
    <n v="2545"/>
    <x v="0"/>
    <s v="AMNOROESTE"/>
    <s v="P"/>
    <s v="RM Norte/Nordeste Catarinense"/>
    <s v="Norte Catarinense"/>
    <s v="São Bento do Sul"/>
    <n v="14942606.430000002"/>
    <n v="171"/>
    <n v="0"/>
    <x v="0"/>
    <n v="6.7190569744597251E-2"/>
    <n v="5.8479532163742687E-3"/>
    <n v="2545"/>
    <n v="5871.3581257367396"/>
    <n v="14942606.430000002"/>
    <n v="171"/>
    <n v="0"/>
    <x v="0"/>
    <n v="3"/>
    <n v="7"/>
    <n v="0.3"/>
    <x v="0"/>
    <x v="0"/>
    <n v="0.4"/>
    <x v="0"/>
    <n v="0"/>
    <n v="0"/>
    <n v="0"/>
    <n v="0"/>
    <n v="0"/>
    <s v="REMESSA DE INFORMAÇÕES VIA SISTEMA e-SFINGE;RELATÓRIOS DE AUDITORIA;RELATÓRIOS DE GESTÃO FISCAL E/OU RESUMIDO DE EXECUÇÃO ORÇAMENTÁRIA;PARECER SOBRE ATOS DE PESSOAL"/>
    <x v="0"/>
    <x v="0"/>
    <x v="0"/>
    <x v="0"/>
    <x v="1"/>
    <x v="2"/>
    <n v="1"/>
    <x v="1"/>
    <s v="NÃO HÁ CARREIRA OU CARGO"/>
    <m/>
    <n v="5"/>
    <x v="3"/>
    <x v="6"/>
    <x v="2"/>
    <x v="0"/>
    <x v="1"/>
    <x v="0"/>
    <x v="0"/>
    <x v="0"/>
    <x v="0"/>
    <x v="0"/>
    <n v="8.1"/>
    <n v="7.9"/>
    <n v="8"/>
    <n v="1"/>
    <n v="0"/>
    <n v="0"/>
    <n v="7"/>
    <n v="5"/>
    <x v="0"/>
    <n v="20376.073885686663"/>
    <n v="0.55100000000000005"/>
    <n v="3.929273084479371E-3"/>
    <n v="3.9292730844793711E-4"/>
    <n v="0"/>
    <n v="10"/>
    <n v="1"/>
    <n v="0"/>
    <s v="CONTROLADOR INTERNO"/>
  </r>
  <r>
    <s v="4215901"/>
    <s v="SÃO BONIFÁCIO "/>
    <n v="2944"/>
    <x v="0"/>
    <s v="GRANFPOLIS"/>
    <s v="G"/>
    <s v="RM Florianópolis"/>
    <s v="Grande Florianópolis"/>
    <s v="Tabuleiro"/>
    <n v="11887497.4"/>
    <n v="190"/>
    <n v="0"/>
    <x v="0"/>
    <n v="6.4538043478260865E-2"/>
    <n v="5.263157894736842E-3"/>
    <n v="2944"/>
    <n v="4037.8727581521739"/>
    <n v="11887497.4"/>
    <n v="190"/>
    <n v="0"/>
    <x v="2"/>
    <n v="0"/>
    <n v="0"/>
    <n v="0.1"/>
    <x v="2"/>
    <x v="2"/>
    <n v="0.8"/>
    <x v="0"/>
    <n v="0"/>
    <n v="0"/>
    <n v="0"/>
    <n v="0"/>
    <n v="0"/>
    <s v="REMESSA DE INFORMAÇÕES VIA SISTEMA e-SFINGE;PARECER SOBRE ATOS DE PESSOAL;PARECER EM PROCESSOS DE PRESTAÇÃO DE CONTAS;ATENDIMENTO A ÓRGÃOS DE CONTROLE (CÂMARA, TCE, MPSC, TCU, CGU, MPF ETC.)"/>
    <x v="1"/>
    <x v="0"/>
    <x v="0"/>
    <x v="0"/>
    <x v="0"/>
    <x v="2"/>
    <n v="1"/>
    <x v="1"/>
    <s v="NÃO HÁ CARREIRA OU CARGO"/>
    <m/>
    <n v="1"/>
    <x v="1"/>
    <x v="4"/>
    <x v="2"/>
    <x v="0"/>
    <x v="1"/>
    <x v="1"/>
    <x v="0"/>
    <x v="0"/>
    <x v="0"/>
    <x v="1"/>
    <n v="8.3000000000000007"/>
    <n v="10"/>
    <n v="4"/>
    <n v="3"/>
    <n v="0"/>
    <n v="0"/>
    <n v="1"/>
    <n v="2"/>
    <x v="0"/>
    <n v="14943.780665805638"/>
    <n v="0.64900000000000002"/>
    <n v="2.377717391304348E-3"/>
    <n v="3.3967391304347825E-4"/>
    <n v="0"/>
    <n v="7"/>
    <n v="1"/>
    <n v="0"/>
    <s v="CONTROLADOR INTERNO"/>
  </r>
  <r>
    <s v="4216008"/>
    <s v="SÃO CARLOS "/>
    <n v="10944"/>
    <x v="1"/>
    <s v="AMOSC"/>
    <s v="M"/>
    <s v="RM Chapecó"/>
    <s v="Oeste Catarinense"/>
    <s v="Chapecó"/>
    <n v="27393615.080000002"/>
    <n v="395"/>
    <n v="0"/>
    <x v="0"/>
    <n v="3.609283625730994E-2"/>
    <n v="2.5316455696202532E-3"/>
    <n v="10944"/>
    <n v="2503.0715533625735"/>
    <n v="27393615.080000002"/>
    <n v="395"/>
    <n v="0"/>
    <x v="0"/>
    <n v="0"/>
    <n v="0"/>
    <n v="0.2"/>
    <x v="3"/>
    <x v="4"/>
    <n v="0.6"/>
    <x v="0"/>
    <n v="0"/>
    <n v="0"/>
    <n v="0"/>
    <n v="0"/>
    <n v="0"/>
    <s v="RECOMENDAÇÕES EMITIDAS PARA MELHORIAS E/OU FORTALECIMENTO DA GESTÃO;REMESSA DE INFORMAÇÕES VIA SISTEMA e-SFINGE;PARECER EM PROCESSOS DE PRESTAÇÃO DE CONTAS;NOTIFICAÇÕES DE FALHAS OU IRREGULARIDADES, PARA CORREÇÃO E/OU PROVIDÊNCIAS"/>
    <x v="1"/>
    <x v="0"/>
    <x v="0"/>
    <x v="0"/>
    <x v="0"/>
    <x v="0"/>
    <n v="1"/>
    <x v="0"/>
    <n v="1"/>
    <n v="1"/>
    <n v="1"/>
    <x v="1"/>
    <x v="2"/>
    <x v="13"/>
    <x v="0"/>
    <x v="1"/>
    <x v="0"/>
    <x v="2"/>
    <x v="1"/>
    <x v="0"/>
    <x v="2"/>
    <n v="6.5"/>
    <n v="10"/>
    <n v="6"/>
    <n v="2"/>
    <n v="0"/>
    <n v="0"/>
    <n v="4"/>
    <n v="3"/>
    <x v="0"/>
    <n v="26532.513815966453"/>
    <n v="0.67600000000000005"/>
    <n v="2.8326023391812864E-3"/>
    <n v="1.827485380116959E-4"/>
    <n v="9.1374269005847948E-5"/>
    <n v="31"/>
    <n v="2"/>
    <n v="1"/>
    <s v="CONTROLADOR INTERNO"/>
  </r>
  <r>
    <s v="4216057"/>
    <s v="SÃO CRISTOVÃO DO SUL "/>
    <n v="5360"/>
    <x v="2"/>
    <s v="AMURC"/>
    <s v="P"/>
    <s v="RM Lages"/>
    <s v="Serrana"/>
    <s v="Curitibanos"/>
    <n v="14586843.01"/>
    <n v="224"/>
    <n v="0"/>
    <x v="0"/>
    <n v="4.1791044776119404E-2"/>
    <n v="4.464285714285714E-3"/>
    <n v="5360"/>
    <n v="2721.4259347014927"/>
    <n v="14586843.01"/>
    <n v="224"/>
    <n v="0"/>
    <x v="2"/>
    <n v="2"/>
    <n v="0"/>
    <n v="0.2"/>
    <x v="3"/>
    <x v="1"/>
    <n v="0.8"/>
    <x v="1"/>
    <n v="0"/>
    <n v="0"/>
    <n v="0"/>
    <n v="0"/>
    <n v="2"/>
    <s v="RELATÓRIOS DE GESTÃO FISCAL E/OU RESUMIDO DE EXECUÇÃO ORÇAMENTÁRIA;ATENDIMENTO A ÓRGÃOS DE CONTROLE (CÂMARA, TCE, MPSC, TCU, CGU, MPF ETC.);REMESSA DE INFORMAÇÕES VIA SISTEMA e-SFINGE;PARECER SOBRE ATOS DE PESSOAL"/>
    <x v="1"/>
    <x v="0"/>
    <x v="0"/>
    <x v="1"/>
    <x v="0"/>
    <x v="1"/>
    <n v="1"/>
    <x v="0"/>
    <n v="1"/>
    <n v="1"/>
    <n v="2"/>
    <x v="1"/>
    <x v="1"/>
    <x v="4"/>
    <x v="0"/>
    <x v="1"/>
    <x v="0"/>
    <x v="0"/>
    <x v="0"/>
    <x v="0"/>
    <x v="0"/>
    <n v="7.8"/>
    <n v="7.5"/>
    <n v="7"/>
    <n v="1"/>
    <n v="0"/>
    <n v="0"/>
    <n v="6"/>
    <n v="5"/>
    <x v="0"/>
    <n v="20613.444156353071"/>
    <n v="0.66800000000000004"/>
    <n v="2.9850746268656717E-3"/>
    <n v="1.8656716417910448E-4"/>
    <n v="1.8656716417910448E-4"/>
    <n v="16"/>
    <n v="1"/>
    <n v="1"/>
    <s v="CONTROLADOR INTERNO"/>
  </r>
  <r>
    <s v="4216107"/>
    <s v="SÃO DOMINGOS "/>
    <n v="9516"/>
    <x v="2"/>
    <s v="AMAI"/>
    <s v="P"/>
    <s v="RM do Extremo Oeste"/>
    <s v="Oeste Catarinense"/>
    <s v="Xanxerê"/>
    <n v="23347561.379999999"/>
    <n v="323"/>
    <n v="0"/>
    <x v="0"/>
    <n v="3.3942833123160994E-2"/>
    <n v="3.0959752321981426E-3"/>
    <n v="9516"/>
    <n v="2453.5058196721311"/>
    <n v="23347561.379999999"/>
    <n v="323"/>
    <n v="0"/>
    <x v="0"/>
    <n v="0"/>
    <n v="0"/>
    <n v="0.1"/>
    <x v="2"/>
    <x v="2"/>
    <n v="0.8"/>
    <x v="2"/>
    <n v="0"/>
    <n v="0"/>
    <n v="0"/>
    <n v="0"/>
    <n v="1"/>
    <s v="RELATÓRIOS DE GESTÃO FISCAL E/OU RESUMIDO DE EXECUÇÃO ORÇAMENTÁRIA;PARECER SOBRE ATOS DE PESSOAL;REMESSA DE INFORMAÇÕES VIA SISTEMA e-SFINGE;NOTIFICAÇÕES DE FALHAS OU IRREGULARIDADES, PARA CORREÇÃO E/OU PROVIDÊNCIAS"/>
    <x v="1"/>
    <x v="0"/>
    <x v="1"/>
    <x v="0"/>
    <x v="0"/>
    <x v="2"/>
    <n v="1"/>
    <x v="1"/>
    <s v="NÃO HÁ CARREIRA OU CARGO"/>
    <m/>
    <n v="2"/>
    <x v="0"/>
    <x v="2"/>
    <x v="1"/>
    <x v="3"/>
    <x v="0"/>
    <x v="1"/>
    <x v="2"/>
    <x v="1"/>
    <x v="0"/>
    <x v="2"/>
    <n v="7.6"/>
    <n v="8.1"/>
    <n v="19"/>
    <n v="8"/>
    <n v="2"/>
    <n v="0"/>
    <n v="9"/>
    <n v="1"/>
    <x v="0"/>
    <n v="29342.366995945707"/>
    <n v="0.56399999999999995"/>
    <n v="2.8373266078184113E-3"/>
    <n v="1.0508617065994115E-4"/>
    <n v="2.101723413198823E-4"/>
    <n v="27"/>
    <n v="1"/>
    <n v="2"/>
    <s v="OUTROS "/>
  </r>
  <r>
    <s v="4216206"/>
    <s v="SÃO FRANCISCO DO SUL "/>
    <n v="48606"/>
    <x v="3"/>
    <s v="AMUNESC"/>
    <s v="M"/>
    <s v="RM Norte/Nordeste Catarinense"/>
    <s v="Norte Catarinense"/>
    <s v="Joinville"/>
    <n v="215043298.38999999"/>
    <n v="1970"/>
    <n v="61"/>
    <x v="1"/>
    <n v="4.1784964819158131E-2"/>
    <n v="1.4771048744460858E-3"/>
    <n v="16202"/>
    <n v="4424.2130269925519"/>
    <n v="71681099.463333324"/>
    <n v="656.66666666666663"/>
    <n v="0"/>
    <x v="0"/>
    <n v="1"/>
    <n v="1"/>
    <n v="0.1"/>
    <x v="2"/>
    <x v="1"/>
    <n v="0.8"/>
    <x v="1"/>
    <n v="0"/>
    <n v="0"/>
    <n v="2"/>
    <n v="1"/>
    <n v="1"/>
    <s v="REMESSA DE INFORMAÇÕES VIA SISTEMA e-SFINGE;PARECER SOBRE ATOS DE PESSOAL;ATENDIMENTO A ÓRGÃOS DE CONTROLE (CÂMARA, TCE, MPSC, TCU, CGU, MPF ETC.);PARECER EM PROCESSOS DE PRESTAÇÃO DE CONTAS"/>
    <x v="1"/>
    <x v="1"/>
    <x v="1"/>
    <x v="0"/>
    <x v="0"/>
    <x v="2"/>
    <n v="3"/>
    <x v="1"/>
    <s v="NÃO HÁ CARREIRA OU CARGO"/>
    <m/>
    <n v="3"/>
    <x v="0"/>
    <x v="3"/>
    <x v="2"/>
    <x v="3"/>
    <x v="1"/>
    <x v="1"/>
    <x v="0"/>
    <x v="0"/>
    <x v="3"/>
    <x v="1"/>
    <n v="9.6"/>
    <n v="9.6"/>
    <n v="61"/>
    <n v="20"/>
    <n v="3"/>
    <n v="0"/>
    <n v="38"/>
    <n v="4"/>
    <x v="0"/>
    <n v="70087.922480428562"/>
    <n v="0.753"/>
    <n v="1.9544912150763279E-3"/>
    <n v="4.937662017034934E-4"/>
    <n v="1.4401514216351891E-4"/>
    <n v="95"/>
    <n v="24"/>
    <n v="7"/>
    <s v="OUTROS "/>
  </r>
  <r>
    <s v="4216305"/>
    <s v="SÃO JOÃO BATISTA "/>
    <n v="32720"/>
    <x v="3"/>
    <s v="GRANFPOLIS"/>
    <s v="G"/>
    <s v="RM do Extremo Oeste"/>
    <s v="Oeste Catarinense"/>
    <s v="São Miguel do Oeste"/>
    <n v="60584192.390000008"/>
    <n v="812"/>
    <n v="101"/>
    <x v="1"/>
    <n v="2.7903422982885086E-2"/>
    <n v="1.0952902519167579E-3"/>
    <n v="32720"/>
    <n v="1851.5951219437654"/>
    <n v="60584192.390000008"/>
    <n v="812"/>
    <n v="0"/>
    <x v="0"/>
    <n v="0"/>
    <n v="0"/>
    <n v="0.1"/>
    <x v="2"/>
    <x v="1"/>
    <n v="0.8"/>
    <x v="0"/>
    <n v="0"/>
    <n v="0"/>
    <n v="0"/>
    <n v="0"/>
    <n v="0"/>
    <s v="NOTIFICAÇÕES DE FALHAS OU IRREGULARIDADES, PARA CORREÇÃO E/OU PROVIDÊNCIAS;PARECER SOBRE ATOS DE PESSOAL;PARECER EM PROCESSOS DE PRESTAÇÃO DE CONTAS;REMESSA DE INFORMAÇÕES VIA SISTEMA e-SFINGE"/>
    <x v="1"/>
    <x v="2"/>
    <x v="0"/>
    <x v="0"/>
    <x v="0"/>
    <x v="1"/>
    <n v="1"/>
    <x v="1"/>
    <s v="NÃO HÁ CARREIRA OU CARGO"/>
    <m/>
    <n v="4"/>
    <x v="1"/>
    <x v="25"/>
    <x v="2"/>
    <x v="3"/>
    <x v="0"/>
    <x v="1"/>
    <x v="0"/>
    <x v="0"/>
    <x v="0"/>
    <x v="0"/>
    <n v="7.8"/>
    <n v="8.3000000000000007"/>
    <n v="54"/>
    <n v="30"/>
    <n v="0"/>
    <n v="0"/>
    <n v="24"/>
    <n v="1"/>
    <x v="0"/>
    <n v="16078.80568219556"/>
    <n v="0.65900000000000003"/>
    <n v="1.0085574572127139E-3"/>
    <n v="2.7506112469437652E-4"/>
    <n v="6.1124694376528112E-5"/>
    <n v="33"/>
    <n v="9"/>
    <n v="2"/>
    <s v="ASSESSOR DE CONTROLE INTERNO"/>
  </r>
  <r>
    <s v="4216354"/>
    <s v="SÃO JOÃO DO ITAPERIÚ "/>
    <n v="3634"/>
    <x v="0"/>
    <s v="AMVALI"/>
    <s v="M"/>
    <s v="RM Florianópolis"/>
    <s v="Grande Florianópolis"/>
    <s v="Tijucas"/>
    <n v="12057974.59"/>
    <n v="182"/>
    <n v="0"/>
    <x v="0"/>
    <n v="5.0082553659878924E-2"/>
    <n v="5.4945054945054949E-3"/>
    <n v="3634"/>
    <n v="3318.0997771051184"/>
    <n v="12057974.59"/>
    <n v="182"/>
    <n v="0"/>
    <x v="0"/>
    <n v="0"/>
    <n v="0"/>
    <n v="0.1"/>
    <x v="2"/>
    <x v="1"/>
    <n v="0.8"/>
    <x v="3"/>
    <n v="0"/>
    <n v="0"/>
    <n v="0"/>
    <n v="0"/>
    <n v="1"/>
    <s v="REMESSA DE INFORMAÇÕES VIA SISTEMA e-SFINGE;RELATÓRIOS DE GESTÃO FISCAL E/OU RESUMIDO DE EXECUÇÃO ORÇAMENTÁRIA;ATENDIMENTO A ÓRGÃOS DE CONTROLE (CÂMARA, TCE, MPSC, TCU, CGU, MPF ETC.)"/>
    <x v="1"/>
    <x v="0"/>
    <x v="0"/>
    <x v="0"/>
    <x v="0"/>
    <x v="1"/>
    <n v="1"/>
    <x v="1"/>
    <s v="NÃO HÁ CARREIRA OU CARGO"/>
    <m/>
    <n v="3"/>
    <x v="0"/>
    <x v="3"/>
    <x v="3"/>
    <x v="3"/>
    <x v="1"/>
    <x v="1"/>
    <x v="0"/>
    <x v="0"/>
    <x v="0"/>
    <x v="0"/>
    <n v="8.1"/>
    <n v="8.6"/>
    <n v="1"/>
    <n v="0"/>
    <n v="0"/>
    <n v="0"/>
    <n v="1"/>
    <n v="4"/>
    <x v="0"/>
    <n v="23309.65646482422"/>
    <n v="0.64400000000000002"/>
    <n v="2.7517886626307099E-4"/>
    <n v="0"/>
    <n v="0"/>
    <n v="1"/>
    <n v="0"/>
    <n v="0"/>
    <s v="CONTROLADOR GERAL"/>
  </r>
  <r>
    <s v="4216255"/>
    <s v="SÃO JOÃO DO OESTE "/>
    <n v="6260"/>
    <x v="2"/>
    <s v="AMEOSC"/>
    <s v="P"/>
    <s v="RM Norte/Nordeste Catarinense"/>
    <s v="Vale do Itajaí"/>
    <s v="Itajaí"/>
    <n v="20245326.390000001"/>
    <n v="217"/>
    <n v="0"/>
    <x v="0"/>
    <n v="3.4664536741214058E-2"/>
    <n v="4.608294930875576E-3"/>
    <n v="6260"/>
    <n v="3234.0776980830674"/>
    <n v="20245326.390000001"/>
    <n v="217"/>
    <n v="0"/>
    <x v="0"/>
    <n v="25"/>
    <n v="28"/>
    <n v="0.2"/>
    <x v="3"/>
    <x v="4"/>
    <n v="0.6"/>
    <x v="1"/>
    <n v="4"/>
    <n v="3"/>
    <n v="0"/>
    <n v="0"/>
    <n v="4"/>
    <s v="RELATÓRIOS DE GESTÃO FISCAL E/OU RESUMIDO DE EXECUÇÃO ORÇAMENTÁRIA;REMESSA DE INFORMAÇÕES VIA SISTEMA e-SFINGE;PARECER EM PROCESSOS DE PRESTAÇÃO DE CONTAS;ATENDIMENTO A ÓRGÃOS DE CONTROLE (CÂMARA, TCE, MPSC, TCU, CGU, MPF ETC.)"/>
    <x v="0"/>
    <x v="0"/>
    <x v="0"/>
    <x v="0"/>
    <x v="0"/>
    <x v="2"/>
    <n v="1"/>
    <x v="1"/>
    <s v="NÃO HÁ CARREIRA OU CARGO"/>
    <m/>
    <n v="4"/>
    <x v="1"/>
    <x v="11"/>
    <x v="2"/>
    <x v="2"/>
    <x v="1"/>
    <x v="1"/>
    <x v="0"/>
    <x v="0"/>
    <x v="0"/>
    <x v="0"/>
    <n v="7.9"/>
    <n v="7.4"/>
    <n v="7"/>
    <n v="2"/>
    <n v="0"/>
    <n v="0"/>
    <n v="5"/>
    <n v="3"/>
    <x v="0"/>
    <n v="36226.022105639458"/>
    <n v="0.65700000000000003"/>
    <n v="0"/>
    <n v="0"/>
    <n v="0"/>
    <n v="0"/>
    <n v="0"/>
    <n v="0"/>
    <s v="CONTROLADOR INTERNO"/>
  </r>
  <r>
    <s v="4216404"/>
    <s v="SÃO JOÃO DO SUL "/>
    <n v="7226"/>
    <x v="2"/>
    <s v="AMESC"/>
    <s v="M"/>
    <s v="RM Carbonífera"/>
    <s v="Sul Catarinense"/>
    <s v="Araranguá"/>
    <n v="23218944.189999998"/>
    <n v="291"/>
    <n v="0"/>
    <x v="0"/>
    <n v="4.0271242734569612E-2"/>
    <n v="3.4364261168384879E-3"/>
    <n v="7226"/>
    <n v="3213.2499570993632"/>
    <n v="23218944.189999998"/>
    <n v="291"/>
    <n v="0"/>
    <x v="0"/>
    <n v="1"/>
    <n v="0"/>
    <n v="0.3"/>
    <x v="0"/>
    <x v="0"/>
    <n v="0.4"/>
    <x v="3"/>
    <n v="0"/>
    <n v="0"/>
    <n v="2"/>
    <n v="2"/>
    <n v="3"/>
    <s v="PARECER SOBRE ATOS DE PESSOAL;ATENDIMENTO A ÓRGÃOS DE CONTROLE (CÂMARA, TCE, MPSC, TCU, CGU, MPF ETC.);RELATÓRIOS DE GESTÃO FISCAL E/OU RESUMIDO DE EXECUÇÃO ORÇAMENTÁRIA;REMESSA DE INFORMAÇÕES VIA SISTEMA e-SFINGE"/>
    <x v="1"/>
    <x v="0"/>
    <x v="0"/>
    <x v="0"/>
    <x v="0"/>
    <x v="2"/>
    <n v="1"/>
    <x v="1"/>
    <s v="HÁ CARREIRA/CARGO, MAS NÃO HÁ NENHUM SERVIDOR EM EXERCÍCIO"/>
    <n v="0"/>
    <n v="2"/>
    <x v="1"/>
    <x v="1"/>
    <x v="8"/>
    <x v="0"/>
    <x v="1"/>
    <x v="0"/>
    <x v="0"/>
    <x v="0"/>
    <x v="0"/>
    <x v="1"/>
    <n v="5.9"/>
    <n v="7.9"/>
    <n v="5"/>
    <n v="3"/>
    <n v="0"/>
    <n v="0"/>
    <n v="2"/>
    <n v="5"/>
    <x v="0"/>
    <n v="15010.457278188183"/>
    <n v="0.53300000000000003"/>
    <n v="3.736507057846665E-3"/>
    <n v="2.7677830058123442E-4"/>
    <n v="0"/>
    <n v="27"/>
    <n v="2"/>
    <n v="0"/>
    <s v="OUTROS "/>
  </r>
  <r>
    <s v="4216503"/>
    <s v="SÃO JOAQUIM "/>
    <n v="26247"/>
    <x v="3"/>
    <s v="AMURES"/>
    <s v="M"/>
    <s v="RM Lages"/>
    <s v="Serrana"/>
    <s v="Campos de Lages"/>
    <n v="43145117.730000004"/>
    <n v="936"/>
    <n v="0"/>
    <x v="0"/>
    <n v="3.5661218424962851E-2"/>
    <n v="2.136752136752137E-3"/>
    <n v="13123.5"/>
    <n v="1643.8113967310551"/>
    <n v="21572558.865000002"/>
    <n v="468"/>
    <n v="0"/>
    <x v="2"/>
    <n v="0"/>
    <n v="9"/>
    <n v="0.5"/>
    <x v="1"/>
    <x v="0"/>
    <n v="0.4"/>
    <x v="1"/>
    <n v="1"/>
    <n v="1"/>
    <n v="0"/>
    <n v="0"/>
    <n v="3"/>
    <s v="PARECER SOBRE TOMADAS DE CONTAS ESPECIAIS (TCEs);PARECER EM PROCESSOS DE PRESTAÇÃO DE CONTAS;RELATÓRIOS DE AUDITORIA;NOTIFICAÇÕES DE FALHAS OU IRREGULARIDADES, PARA CORREÇÃO E/OU PROVIDÊNCIAS;RELATÓRIOS DE GESTÃO FISCAL E/OU RESUMIDO DE EXECUÇÃO ORÇAMENTÁRIA;RECOMENDAÇÕES EMITIDAS PARA MELHORIAS E/OU FORTALECIMENTO DA GESTÃO;PARECER SOBRE ATOS DE PESSOAL;REMESSA DE INFORMAÇÕES VIA SISTEMA e-SFINGE;ATENDIMENTO A ÓRGÃOS DE CONTROLE (CÂMARA, TCE, MPSC, TCU, CGU, MPF ETC.)"/>
    <x v="0"/>
    <x v="2"/>
    <x v="2"/>
    <x v="0"/>
    <x v="0"/>
    <x v="1"/>
    <n v="2"/>
    <x v="1"/>
    <s v="NÃO HÁ CARREIRA OU CARGO"/>
    <m/>
    <n v="3"/>
    <x v="1"/>
    <x v="3"/>
    <x v="4"/>
    <x v="3"/>
    <x v="1"/>
    <x v="0"/>
    <x v="0"/>
    <x v="0"/>
    <x v="1"/>
    <x v="1"/>
    <n v="6.5"/>
    <n v="6.6"/>
    <n v="38"/>
    <n v="22"/>
    <n v="11"/>
    <n v="0"/>
    <n v="5"/>
    <n v="2"/>
    <x v="0"/>
    <n v="18447.049151694242"/>
    <n v="0.60699999999999998"/>
    <n v="2.0954775783899112E-3"/>
    <n v="3.0479673867489618E-4"/>
    <n v="2.6669714634053413E-4"/>
    <n v="55"/>
    <n v="8"/>
    <n v="7"/>
    <s v="SECRETÁRIO DE CONTROLE INTERNO"/>
  </r>
  <r>
    <s v="4216602"/>
    <s v="SÃO JOSÉ "/>
    <n v="232309"/>
    <x v="5"/>
    <s v="GRANFPOLIS"/>
    <s v="G"/>
    <s v="RM Florianópolis"/>
    <s v="Grande Florianópolis"/>
    <s v="Florianópolis"/>
    <n v="446156382.86999995"/>
    <n v="4999"/>
    <n v="0"/>
    <x v="0"/>
    <n v="2.1518753040131892E-2"/>
    <n v="6.0012002400480096E-4"/>
    <n v="77436.333333333328"/>
    <n v="1920.5299100336188"/>
    <n v="148718794.28999999"/>
    <n v="1666.3333333333333"/>
    <n v="0"/>
    <x v="2"/>
    <n v="2"/>
    <n v="0"/>
    <n v="0.2"/>
    <x v="3"/>
    <x v="2"/>
    <n v="0.8"/>
    <x v="1"/>
    <n v="8"/>
    <n v="10"/>
    <n v="3"/>
    <n v="4"/>
    <n v="0"/>
    <s v="REMESSA DE INFORMAÇÕES VIA SISTEMA e-SFINGE;PARECER SOBRE ATOS DE PESSOAL;PARECER SOBRE TOMADAS DE CONTAS ESPECIAIS (TCEs);RECOMENDAÇÕES EMITIDAS PARA MELHORIAS E/OU FORTALECIMENTO DA GESTÃO"/>
    <x v="0"/>
    <x v="1"/>
    <x v="0"/>
    <x v="0"/>
    <x v="0"/>
    <x v="0"/>
    <n v="3"/>
    <x v="1"/>
    <s v="NÃO HÁ CARREIRA OU CARGO"/>
    <m/>
    <n v="4"/>
    <x v="0"/>
    <x v="11"/>
    <x v="3"/>
    <x v="2"/>
    <x v="1"/>
    <x v="0"/>
    <x v="0"/>
    <x v="0"/>
    <x v="2"/>
    <x v="0"/>
    <n v="2.4"/>
    <n v="9"/>
    <n v="51"/>
    <n v="16"/>
    <n v="0"/>
    <n v="0"/>
    <n v="35"/>
    <n v="1"/>
    <x v="0"/>
    <n v="34181.778267445894"/>
    <n v="0.751"/>
    <n v="7.9635313311150237E-4"/>
    <n v="2.582766918199467E-4"/>
    <n v="1.6787984968296535E-4"/>
    <n v="185"/>
    <n v="60"/>
    <n v="39"/>
    <s v="CONTROLADOR INTERNO"/>
  </r>
  <r>
    <s v="4216701"/>
    <s v="SÃO JOSÉ DO CEDRO "/>
    <n v="13901"/>
    <x v="1"/>
    <s v="AMEOSC"/>
    <s v="P"/>
    <s v="RM do Extremo Oeste"/>
    <s v="Oeste Catarinense"/>
    <s v="São Miguel do Oeste"/>
    <n v="31766931.030000001"/>
    <n v="447"/>
    <n v="0"/>
    <x v="0"/>
    <n v="3.2155960002877494E-2"/>
    <n v="2.2371364653243847E-3"/>
    <n v="13901"/>
    <n v="2285.2263168117402"/>
    <n v="31766931.030000001"/>
    <n v="447"/>
    <n v="0"/>
    <x v="2"/>
    <n v="2"/>
    <n v="2"/>
    <n v="0.2"/>
    <x v="3"/>
    <x v="1"/>
    <n v="0.8"/>
    <x v="0"/>
    <n v="2"/>
    <n v="2"/>
    <n v="1"/>
    <n v="0"/>
    <n v="0"/>
    <s v="PARECER SOBRE ATOS DE PESSOAL;PARECER EM PROCESSOS DE PRESTAÇÃO DE CONTAS;RECOMENDAÇÕES EMITIDAS PARA MELHORIAS E/OU FORTALECIMENTO DA GESTÃO;NOTIFICAÇÕES DE FALHAS OU IRREGULARIDADES, PARA CORREÇÃO E/OU PROVIDÊNCIAS"/>
    <x v="1"/>
    <x v="1"/>
    <x v="0"/>
    <x v="0"/>
    <x v="0"/>
    <x v="0"/>
    <n v="1"/>
    <x v="1"/>
    <s v="NÃO HÁ CARREIRA OU CARGO"/>
    <m/>
    <n v="1"/>
    <x v="0"/>
    <x v="3"/>
    <x v="2"/>
    <x v="3"/>
    <x v="0"/>
    <x v="1"/>
    <x v="0"/>
    <x v="0"/>
    <x v="0"/>
    <x v="0"/>
    <n v="8.3000000000000007"/>
    <n v="7.1"/>
    <n v="37"/>
    <n v="10"/>
    <n v="12"/>
    <n v="0"/>
    <n v="15"/>
    <n v="4"/>
    <x v="0"/>
    <n v="23585.362477779199"/>
    <n v="0.66200000000000003"/>
    <n v="2.1581181209984891E-3"/>
    <n v="1.4387454139989928E-4"/>
    <n v="0"/>
    <n v="30"/>
    <n v="2"/>
    <n v="0"/>
    <s v="CONTROLADOR GERAL"/>
  </r>
  <r>
    <s v="4216800"/>
    <s v="SÃO JOSÉ DO CERRITO "/>
    <n v="8823"/>
    <x v="2"/>
    <s v="AMURES"/>
    <s v="M"/>
    <s v="RM Lages"/>
    <s v="Serrana"/>
    <s v="Campos de Lages"/>
    <n v="17593707.32"/>
    <n v="319"/>
    <n v="0"/>
    <x v="0"/>
    <n v="3.6155502663493141E-2"/>
    <n v="3.134796238244514E-3"/>
    <n v="8823"/>
    <n v="1994.073140655106"/>
    <n v="17593707.32"/>
    <n v="319"/>
    <n v="0"/>
    <x v="1"/>
    <n v="3"/>
    <n v="6"/>
    <n v="0.3"/>
    <x v="0"/>
    <x v="2"/>
    <n v="0.8"/>
    <x v="3"/>
    <n v="0"/>
    <n v="0"/>
    <n v="0"/>
    <n v="0"/>
    <n v="3"/>
    <s v="ATENDIMENTO A ÓRGÃOS DE CONTROLE (CÂMARA, TCE, MPSC, TCU, CGU, MPF ETC.);REMESSA DE INFORMAÇÕES VIA SISTEMA e-SFINGE;NOTIFICAÇÕES DE FALHAS OU IRREGULARIDADES, PARA CORREÇÃO E/OU PROVIDÊNCIAS;RELATÓRIOS DE GESTÃO FISCAL E/OU RESUMIDO DE EXECUÇÃO ORÇAMENTÁRIA"/>
    <x v="0"/>
    <x v="1"/>
    <x v="2"/>
    <x v="0"/>
    <x v="0"/>
    <x v="2"/>
    <n v="1"/>
    <x v="1"/>
    <s v="NÃO HÁ CARREIRA OU CARGO"/>
    <m/>
    <n v="1"/>
    <x v="0"/>
    <x v="2"/>
    <x v="2"/>
    <x v="1"/>
    <x v="1"/>
    <x v="0"/>
    <x v="0"/>
    <x v="0"/>
    <x v="0"/>
    <x v="1"/>
    <n v="7.5"/>
    <n v="9.1"/>
    <n v="13"/>
    <n v="5"/>
    <n v="0"/>
    <n v="0"/>
    <n v="8"/>
    <n v="1"/>
    <x v="0"/>
    <n v="60969.100144635711"/>
    <n v="0.54100000000000004"/>
    <n v="4.4202652159129547E-3"/>
    <n v="2.2668026748271563E-4"/>
    <n v="3.4002040122407346E-4"/>
    <n v="39"/>
    <n v="2"/>
    <n v="3"/>
    <s v="CONTROLADOR INTERNO"/>
  </r>
  <r>
    <s v="4216909"/>
    <s v="SÃO LOURENÇO DO OESTE "/>
    <n v="23245"/>
    <x v="3"/>
    <s v="AMNOROESTE"/>
    <s v="P"/>
    <s v="RM do Extremo Oeste"/>
    <s v="Oeste Catarinense"/>
    <s v="Chapecó"/>
    <n v="53382874.890000001"/>
    <n v="602"/>
    <n v="17"/>
    <x v="1"/>
    <n v="2.6629382662938267E-2"/>
    <n v="1.6155088852988692E-3"/>
    <n v="23245"/>
    <n v="2296.5315074209507"/>
    <n v="53382874.890000001"/>
    <n v="602"/>
    <n v="0"/>
    <x v="2"/>
    <n v="3"/>
    <n v="3"/>
    <n v="0.5"/>
    <x v="1"/>
    <x v="0"/>
    <n v="0.4"/>
    <x v="3"/>
    <n v="2"/>
    <n v="2"/>
    <n v="0"/>
    <n v="0"/>
    <n v="1"/>
    <s v="RELATÓRIOS DE GESTÃO FISCAL E/OU RESUMIDO DE EXECUÇÃO ORÇAMENTÁRIA;REMESSA DE INFORMAÇÕES VIA SISTEMA e-SFINGE;PARECER SOBRE ATOS DE PESSOAL;RELATÓRIOS DE AUDITORIA"/>
    <x v="0"/>
    <x v="0"/>
    <x v="0"/>
    <x v="0"/>
    <x v="0"/>
    <x v="0"/>
    <n v="1"/>
    <x v="0"/>
    <n v="1"/>
    <n v="1"/>
    <n v="1"/>
    <x v="1"/>
    <x v="3"/>
    <x v="2"/>
    <x v="0"/>
    <x v="1"/>
    <x v="1"/>
    <x v="0"/>
    <x v="0"/>
    <x v="0"/>
    <x v="0"/>
    <n v="6.7"/>
    <n v="7.7"/>
    <n v="5"/>
    <n v="4"/>
    <n v="0"/>
    <n v="0"/>
    <n v="1"/>
    <n v="0"/>
    <x v="0"/>
    <n v="31307.619620026784"/>
    <n v="0.68799999999999994"/>
    <n v="1.6777801677780168E-3"/>
    <n v="3.4416003441600345E-4"/>
    <n v="4.3020004302000431E-5"/>
    <n v="39"/>
    <n v="8"/>
    <n v="1"/>
    <s v="CONTROLADOR INTERNO"/>
  </r>
  <r>
    <s v="4217006"/>
    <s v="SÃO LUDGERO "/>
    <n v="12441"/>
    <x v="1"/>
    <s v="AMUREL"/>
    <s v="M"/>
    <s v="RM Tubarão"/>
    <s v="Sul Catarinense"/>
    <s v="Tubarão"/>
    <n v="33313178.379999999"/>
    <n v="293"/>
    <n v="24"/>
    <x v="1"/>
    <n v="2.5480266859577206E-2"/>
    <n v="3.1545741324921135E-3"/>
    <n v="12441"/>
    <n v="2677.6929812716021"/>
    <n v="33313178.379999999"/>
    <n v="293"/>
    <n v="0"/>
    <x v="0"/>
    <n v="1"/>
    <n v="5"/>
    <n v="0.5"/>
    <x v="4"/>
    <x v="1"/>
    <n v="0.8"/>
    <x v="3"/>
    <n v="0"/>
    <n v="0"/>
    <n v="0"/>
    <n v="0"/>
    <n v="1"/>
    <s v="ATENDIMENTO A ÓRGÃOS DE CONTROLE (CÂMARA, TCE, MPSC, TCU, CGU, MPF ETC.);RELATÓRIOS DE AUDITORIA;NOTIFICAÇÕES DE FALHAS OU IRREGULARIDADES, PARA CORREÇÃO E/OU PROVIDÊNCIAS;RECOMENDAÇÕES EMITIDAS PARA MELHORIAS E/OU FORTALECIMENTO DA GESTÃO"/>
    <x v="1"/>
    <x v="0"/>
    <x v="0"/>
    <x v="0"/>
    <x v="1"/>
    <x v="2"/>
    <n v="1"/>
    <x v="1"/>
    <s v="NÃO HÁ CARREIRA OU CARGO"/>
    <m/>
    <n v="1"/>
    <x v="2"/>
    <x v="1"/>
    <x v="3"/>
    <x v="0"/>
    <x v="0"/>
    <x v="0"/>
    <x v="0"/>
    <x v="0"/>
    <x v="0"/>
    <x v="0"/>
    <n v="6.6"/>
    <n v="9.1"/>
    <n v="16"/>
    <n v="6"/>
    <n v="0"/>
    <n v="0"/>
    <n v="10"/>
    <n v="15"/>
    <x v="0"/>
    <n v="46831.629589219046"/>
    <n v="0.71399999999999997"/>
    <n v="4.8227634434530988E-4"/>
    <n v="1.6075878144843661E-4"/>
    <n v="0"/>
    <n v="6"/>
    <n v="2"/>
    <n v="0"/>
    <s v="OUTROS "/>
  </r>
  <r>
    <s v="4217105"/>
    <s v="SÃO MARTINHO "/>
    <n v="3224"/>
    <x v="0"/>
    <s v="AMUREL"/>
    <s v="M"/>
    <s v="RM Tubarão"/>
    <s v="Sul Catarinense"/>
    <s v="Tubarão"/>
    <n v="12504234.17"/>
    <n v="179"/>
    <n v="0"/>
    <x v="0"/>
    <n v="5.5521091811414389E-2"/>
    <n v="5.5865921787709499E-3"/>
    <n v="3224"/>
    <n v="3878.4845440446652"/>
    <n v="12504234.17"/>
    <n v="179"/>
    <n v="0"/>
    <x v="0"/>
    <n v="0"/>
    <n v="0"/>
    <n v="0.2"/>
    <x v="3"/>
    <x v="0"/>
    <n v="0.4"/>
    <x v="0"/>
    <n v="0"/>
    <n v="0"/>
    <n v="0"/>
    <n v="0"/>
    <n v="0"/>
    <s v="PARECER SOBRE ATOS DE PESSOAL;REMESSA DE INFORMAÇÕES VIA SISTEMA e-SFINGE;RELATÓRIOS DE GESTÃO FISCAL E/OU RESUMIDO DE EXECUÇÃO ORÇAMENTÁRIA;[OUTROS:] Relatórios de Prestação de Contas para Controle Externo"/>
    <x v="0"/>
    <x v="0"/>
    <x v="1"/>
    <x v="0"/>
    <x v="1"/>
    <x v="2"/>
    <n v="1"/>
    <x v="1"/>
    <s v="NÃO HÁ CARREIRA OU CARGO"/>
    <m/>
    <n v="2"/>
    <x v="0"/>
    <x v="2"/>
    <x v="2"/>
    <x v="3"/>
    <x v="0"/>
    <x v="0"/>
    <x v="0"/>
    <x v="0"/>
    <x v="0"/>
    <x v="0"/>
    <n v="7.1"/>
    <n v="8.1"/>
    <n v="5"/>
    <n v="2"/>
    <n v="0"/>
    <n v="0"/>
    <n v="3"/>
    <n v="1"/>
    <x v="0"/>
    <n v="19065.6491697208"/>
    <n v="0.64400000000000002"/>
    <n v="1.2406947890818859E-3"/>
    <n v="3.1017369727047146E-4"/>
    <n v="0"/>
    <n v="4"/>
    <n v="1"/>
    <n v="0"/>
    <s v="CONTROLADOR INTERNO"/>
  </r>
  <r>
    <s v="4217154"/>
    <s v="SÃO MIGUEL DA BOA VISTA "/>
    <n v="1872"/>
    <x v="0"/>
    <s v="AMERIOS"/>
    <s v="P"/>
    <s v="RM do Extremo Oeste"/>
    <s v="Oeste Catarinense"/>
    <s v="Chapecó"/>
    <n v="9210923.1899999995"/>
    <n v="111"/>
    <n v="0"/>
    <x v="0"/>
    <n v="5.9294871794871792E-2"/>
    <n v="9.0090090090090089E-3"/>
    <n v="1872"/>
    <n v="4920.3649519230767"/>
    <n v="9210923.1899999995"/>
    <n v="111"/>
    <n v="0"/>
    <x v="0"/>
    <n v="0"/>
    <n v="0"/>
    <n v="0.2"/>
    <x v="3"/>
    <x v="3"/>
    <n v="0.2"/>
    <x v="1"/>
    <n v="0"/>
    <n v="0"/>
    <n v="0"/>
    <n v="0"/>
    <n v="1"/>
    <s v="PARECER SOBRE ATOS DE PESSOAL;PARECER EM PROCESSOS DE PRESTAÇÃO DE CONTAS;RECOMENDAÇÕES EMITIDAS PARA MELHORIAS E/OU FORTALECIMENTO DA GESTÃO;REMESSA DE INFORMAÇÕES VIA SISTEMA e-SFINGE"/>
    <x v="1"/>
    <x v="0"/>
    <x v="0"/>
    <x v="0"/>
    <x v="0"/>
    <x v="0"/>
    <n v="1"/>
    <x v="1"/>
    <s v="NÃO HÁ CARREIRA OU CARGO"/>
    <m/>
    <n v="3"/>
    <x v="1"/>
    <x v="3"/>
    <x v="3"/>
    <x v="0"/>
    <x v="1"/>
    <x v="0"/>
    <x v="0"/>
    <x v="0"/>
    <x v="0"/>
    <x v="0"/>
    <n v="8.1"/>
    <n v="6.8"/>
    <n v="6"/>
    <n v="0"/>
    <n v="0"/>
    <n v="0"/>
    <n v="6"/>
    <n v="4"/>
    <x v="0"/>
    <n v="14362.558598280782"/>
    <n v="0.60099999999999998"/>
    <n v="1.9764957264957264E-2"/>
    <n v="0"/>
    <n v="0"/>
    <n v="37"/>
    <n v="0"/>
    <n v="0"/>
    <s v="CONTROLADOR INTERNO"/>
  </r>
  <r>
    <s v="4217204"/>
    <s v="SÃO MIGUEL DO OESTE "/>
    <n v="38984"/>
    <x v="3"/>
    <s v="AMEOSC"/>
    <s v="P"/>
    <s v="RM do Extremo Oeste"/>
    <s v="Oeste Catarinense"/>
    <s v="São Miguel do Oeste"/>
    <n v="97707644.229999989"/>
    <n v="1090"/>
    <n v="40"/>
    <x v="1"/>
    <n v="2.898625076954648E-2"/>
    <n v="1.7699115044247787E-3"/>
    <n v="19492"/>
    <n v="2506.3524581879742"/>
    <n v="48853822.114999995"/>
    <n v="545"/>
    <n v="1"/>
    <x v="2"/>
    <n v="3"/>
    <n v="0"/>
    <n v="0.2"/>
    <x v="3"/>
    <x v="2"/>
    <n v="0.8"/>
    <x v="0"/>
    <n v="3"/>
    <n v="3"/>
    <n v="1"/>
    <n v="0"/>
    <n v="0"/>
    <s v="REMESSA DE INFORMAÇÕES VIA SISTEMA e-SFINGE;PARECER SOBRE ATOS DE PESSOAL;PARECER EM PROCESSOS DE PRESTAÇÃO DE CONTAS;NOTIFICAÇÕES DE FALHAS OU IRREGULARIDADES, PARA CORREÇÃO E/OU PROVIDÊNCIAS"/>
    <x v="0"/>
    <x v="0"/>
    <x v="0"/>
    <x v="0"/>
    <x v="0"/>
    <x v="1"/>
    <n v="2"/>
    <x v="1"/>
    <s v="NÃO HÁ CARREIRA OU CARGO"/>
    <m/>
    <n v="2"/>
    <x v="0"/>
    <x v="3"/>
    <x v="2"/>
    <x v="3"/>
    <x v="1"/>
    <x v="1"/>
    <x v="0"/>
    <x v="0"/>
    <x v="0"/>
    <x v="1"/>
    <n v="8.3000000000000007"/>
    <n v="8.6"/>
    <n v="16"/>
    <n v="5"/>
    <n v="0"/>
    <n v="0"/>
    <n v="11"/>
    <n v="5"/>
    <x v="0"/>
    <n v="32550.566302932206"/>
    <n v="0.66700000000000004"/>
    <n v="1.5390929612148574E-4"/>
    <n v="2.821670428893905E-4"/>
    <n v="1.5390929612148574E-4"/>
    <n v="6"/>
    <n v="11"/>
    <n v="6"/>
    <s v="CONTROLADOR INTERNO"/>
  </r>
  <r>
    <s v="4217253"/>
    <s v="SÃO PEDRO DE ALCÂNTARA "/>
    <n v="5373"/>
    <x v="2"/>
    <s v="GRANFPOLIS"/>
    <s v="G"/>
    <s v="RM Florianópolis"/>
    <s v="Grande Florianópolis"/>
    <s v="Florianópolis"/>
    <n v="16220309.860000001"/>
    <n v="201"/>
    <n v="0"/>
    <x v="0"/>
    <n v="3.7409268565047463E-2"/>
    <n v="4.9751243781094526E-3"/>
    <n v="5373"/>
    <n v="3018.8553619951613"/>
    <n v="16220309.860000001"/>
    <n v="201"/>
    <n v="0"/>
    <x v="0"/>
    <n v="12"/>
    <n v="15"/>
    <n v="0.4"/>
    <x v="5"/>
    <x v="0"/>
    <n v="0.4"/>
    <x v="2"/>
    <n v="0"/>
    <n v="0"/>
    <n v="0"/>
    <n v="0"/>
    <n v="1"/>
    <s v="ATENDIMENTO A ÓRGÃOS DE CONTROLE (CÂMARA, TCE, MPSC, TCU, CGU, MPF ETC.);REMESSA DE INFORMAÇÕES VIA SISTEMA e-SFINGE;PARECER SOBRE ATOS DE PESSOAL;PARECER EM PROCESSOS DE PRESTAÇÃO DE CONTAS"/>
    <x v="1"/>
    <x v="1"/>
    <x v="1"/>
    <x v="0"/>
    <x v="2"/>
    <x v="2"/>
    <n v="1"/>
    <x v="1"/>
    <s v="NÃO HÁ CARREIRA OU CARGO"/>
    <m/>
    <n v="2"/>
    <x v="0"/>
    <x v="1"/>
    <x v="2"/>
    <x v="0"/>
    <x v="1"/>
    <x v="1"/>
    <x v="0"/>
    <x v="0"/>
    <x v="0"/>
    <x v="0"/>
    <n v="8.5"/>
    <n v="10"/>
    <n v="5"/>
    <n v="1"/>
    <n v="0"/>
    <n v="0"/>
    <n v="4"/>
    <n v="4"/>
    <x v="0"/>
    <n v="10753.110962974566"/>
    <n v="0.74"/>
    <n v="1.1166945840312675E-3"/>
    <n v="0"/>
    <n v="1.8611576400521124E-4"/>
    <n v="6"/>
    <n v="0"/>
    <n v="1"/>
    <s v="CONTROLADOR INTERNO"/>
  </r>
  <r>
    <s v="4217303"/>
    <s v="SAUDADES "/>
    <n v="9524"/>
    <x v="2"/>
    <s v="AMERIOS"/>
    <s v="P"/>
    <s v="RM Chapecó"/>
    <s v="Oeste Catarinense"/>
    <s v="Chapecó"/>
    <n v="21669576.719999999"/>
    <n v="344"/>
    <n v="0"/>
    <x v="0"/>
    <n v="3.6119277614447713E-2"/>
    <n v="2.9069767441860465E-3"/>
    <n v="9524"/>
    <n v="2275.260050398992"/>
    <n v="21669576.719999999"/>
    <n v="344"/>
    <n v="0"/>
    <x v="0"/>
    <n v="15"/>
    <n v="1"/>
    <n v="0.1"/>
    <x v="2"/>
    <x v="0"/>
    <n v="0.4"/>
    <x v="2"/>
    <n v="0"/>
    <n v="1"/>
    <n v="0"/>
    <n v="0"/>
    <n v="1"/>
    <s v="PARECER EM PROCESSOS DE PRESTAÇÃO DE CONTAS;NOTIFICAÇÕES DE FALHAS OU IRREGULARIDADES, PARA CORREÇÃO E/OU PROVIDÊNCIAS;PARECER SOBRE ATOS DE PESSOAL;RELATÓRIOS DE GESTÃO FISCAL E/OU RESUMIDO DE EXECUÇÃO ORÇAMENTÁRIA"/>
    <x v="1"/>
    <x v="2"/>
    <x v="0"/>
    <x v="0"/>
    <x v="0"/>
    <x v="1"/>
    <n v="1"/>
    <x v="1"/>
    <s v="NÃO HÁ CARREIRA OU CARGO"/>
    <m/>
    <n v="2"/>
    <x v="0"/>
    <x v="1"/>
    <x v="3"/>
    <x v="0"/>
    <x v="1"/>
    <x v="0"/>
    <x v="0"/>
    <x v="0"/>
    <x v="0"/>
    <x v="0"/>
    <n v="6.4"/>
    <n v="7.3"/>
    <n v="6"/>
    <n v="1"/>
    <n v="0"/>
    <n v="0"/>
    <n v="5"/>
    <n v="1"/>
    <x v="0"/>
    <n v="28856.003448270068"/>
    <n v="0.69"/>
    <n v="9.4498110037799239E-4"/>
    <n v="0"/>
    <n v="0"/>
    <n v="9"/>
    <n v="0"/>
    <n v="0"/>
    <s v="AUDITOR INTERNO"/>
  </r>
  <r>
    <s v="4217402"/>
    <s v="SCHROEDER "/>
    <n v="18827"/>
    <x v="1"/>
    <s v="AMVALI"/>
    <s v="M"/>
    <s v="RM Norte/Nordeste Catarinense"/>
    <s v="Norte Catarinense"/>
    <s v="Joinville"/>
    <n v="34264776.589999996"/>
    <n v="469"/>
    <n v="0"/>
    <x v="0"/>
    <n v="2.491103202846975E-2"/>
    <n v="2.1321961620469083E-3"/>
    <n v="18827"/>
    <n v="1819.9806974026662"/>
    <n v="34264776.589999996"/>
    <n v="469"/>
    <n v="0"/>
    <x v="0"/>
    <n v="1"/>
    <n v="1"/>
    <n v="0.2"/>
    <x v="3"/>
    <x v="1"/>
    <n v="0.8"/>
    <x v="3"/>
    <n v="0"/>
    <n v="1"/>
    <n v="0"/>
    <n v="0"/>
    <n v="1"/>
    <s v="PARECER EM PROCESSOS DE PRESTAÇÃO DE CONTAS;REMESSA DE INFORMAÇÕES VIA SISTEMA e-SFINGE;RELATÓRIOS DE GESTÃO FISCAL E/OU RESUMIDO DE EXECUÇÃO ORÇAMENTÁRIA;PARECER SOBRE ATOS DE PESSOAL"/>
    <x v="1"/>
    <x v="0"/>
    <x v="0"/>
    <x v="0"/>
    <x v="0"/>
    <x v="1"/>
    <n v="1"/>
    <x v="0"/>
    <s v="HÁ CARREIRA/CARGO, MAS NÃO HÁ NENHUM SERVIDOR EM EXERCÍCIO"/>
    <n v="0"/>
    <n v="3"/>
    <x v="0"/>
    <x v="3"/>
    <x v="2"/>
    <x v="2"/>
    <x v="1"/>
    <x v="0"/>
    <x v="0"/>
    <x v="0"/>
    <x v="0"/>
    <x v="1"/>
    <n v="4.9000000000000004"/>
    <n v="8.1"/>
    <n v="6"/>
    <n v="3"/>
    <n v="0"/>
    <n v="0"/>
    <n v="3"/>
    <n v="5"/>
    <x v="0"/>
    <n v="22985.981003545246"/>
    <n v="0.72299999999999998"/>
    <n v="3.1869124130238488E-4"/>
    <n v="5.3115206883730811E-5"/>
    <n v="3.1869124130238488E-4"/>
    <n v="6"/>
    <n v="1"/>
    <n v="6"/>
    <s v="CONTROLADOR GERAL"/>
  </r>
  <r>
    <s v="4217501"/>
    <s v="SEARA "/>
    <n v="17439"/>
    <x v="1"/>
    <s v="AMAUC"/>
    <s v="M"/>
    <s v="RM Chapecó"/>
    <s v="Oeste Catarinense"/>
    <s v="Concórdia"/>
    <n v="44931875.320000008"/>
    <n v="543"/>
    <n v="27"/>
    <x v="1"/>
    <n v="3.2685360399105454E-2"/>
    <n v="1.7543859649122807E-3"/>
    <n v="17439"/>
    <n v="2576.51673375767"/>
    <n v="44931875.320000008"/>
    <n v="543"/>
    <n v="0"/>
    <x v="0"/>
    <n v="5"/>
    <n v="3"/>
    <n v="0.1"/>
    <x v="2"/>
    <x v="3"/>
    <n v="0.2"/>
    <x v="0"/>
    <n v="3"/>
    <n v="0"/>
    <n v="0"/>
    <n v="0"/>
    <n v="1"/>
    <s v="RELATÓRIOS DE AUDITORIA;PARECER EM PROCESSOS DE PRESTAÇÃO DE CONTAS;PARECER SOBRE ATOS DE PESSOAL;REMESSA DE INFORMAÇÕES VIA SISTEMA e-SFINGE"/>
    <x v="1"/>
    <x v="0"/>
    <x v="1"/>
    <x v="0"/>
    <x v="0"/>
    <x v="1"/>
    <n v="1"/>
    <x v="1"/>
    <s v="NÃO HÁ CARREIRA OU CARGO"/>
    <m/>
    <n v="1"/>
    <x v="0"/>
    <x v="2"/>
    <x v="2"/>
    <x v="3"/>
    <x v="1"/>
    <x v="0"/>
    <x v="0"/>
    <x v="0"/>
    <x v="2"/>
    <x v="1"/>
    <n v="4.9000000000000004"/>
    <n v="7.8"/>
    <n v="12"/>
    <n v="2"/>
    <n v="2"/>
    <n v="0"/>
    <n v="8"/>
    <n v="4"/>
    <x v="0"/>
    <n v="30672.796963466033"/>
    <n v="0.72499999999999998"/>
    <n v="6.8811285050748318E-4"/>
    <n v="2.2937095016916108E-4"/>
    <n v="5.734273754229027E-5"/>
    <n v="12"/>
    <n v="4"/>
    <n v="1"/>
    <s v="OUTROS "/>
  </r>
  <r>
    <s v="4217550"/>
    <s v="SERRA ALTA "/>
    <n v="3312"/>
    <x v="0"/>
    <s v="AMOSC"/>
    <s v="M"/>
    <s v="RM Chapecó"/>
    <s v="Oeste Catarinense"/>
    <s v="Chapecó"/>
    <n v="14137629.720000001"/>
    <n v="147"/>
    <n v="0"/>
    <x v="0"/>
    <n v="4.4384057971014496E-2"/>
    <n v="6.8027210884353739E-3"/>
    <n v="3312"/>
    <n v="4268.6080072463774"/>
    <n v="14137629.720000001"/>
    <n v="147"/>
    <n v="0"/>
    <x v="0"/>
    <n v="2"/>
    <n v="0"/>
    <n v="0.3"/>
    <x v="0"/>
    <x v="3"/>
    <n v="0.2"/>
    <x v="2"/>
    <n v="0"/>
    <n v="0"/>
    <n v="0"/>
    <n v="0"/>
    <n v="0"/>
    <s v="PARECER SOBRE ATOS DE PESSOAL;REMESSA DE INFORMAÇÕES VIA SISTEMA e-SFINGE;RECOMENDAÇÕES EMITIDAS PARA MELHORIAS E/OU FORTALECIMENTO DA GESTÃO;PARECER EM PROCESSOS DE PRESTAÇÃO DE CONTAS"/>
    <x v="1"/>
    <x v="0"/>
    <x v="0"/>
    <x v="0"/>
    <x v="0"/>
    <x v="0"/>
    <n v="1"/>
    <x v="0"/>
    <n v="1"/>
    <n v="1"/>
    <n v="1"/>
    <x v="1"/>
    <x v="2"/>
    <x v="11"/>
    <x v="0"/>
    <x v="1"/>
    <x v="1"/>
    <x v="0"/>
    <x v="0"/>
    <x v="0"/>
    <x v="1"/>
    <n v="6.9"/>
    <n v="9"/>
    <n v="2"/>
    <n v="1"/>
    <n v="1"/>
    <n v="0"/>
    <n v="0"/>
    <n v="7"/>
    <x v="0"/>
    <n v="33145.732878074923"/>
    <n v="0.63500000000000001"/>
    <n v="1.8115942028985507E-3"/>
    <n v="0"/>
    <n v="0"/>
    <n v="6"/>
    <n v="0"/>
    <n v="0"/>
    <s v="CONTROLADOR INTERNO"/>
  </r>
  <r>
    <s v="4217600"/>
    <s v="SIDERÓPOLIS "/>
    <n v="13686"/>
    <x v="1"/>
    <s v="AMREC"/>
    <s v="G"/>
    <s v="RM Carbonífera"/>
    <s v="Sul Catarinense"/>
    <s v="Criciúma"/>
    <n v="30102060.07"/>
    <n v="522"/>
    <n v="0"/>
    <x v="0"/>
    <n v="3.814116615519509E-2"/>
    <n v="1.9157088122605363E-3"/>
    <n v="13686"/>
    <n v="2199.4783041063861"/>
    <n v="30102060.07"/>
    <n v="522"/>
    <n v="0"/>
    <x v="0"/>
    <n v="0"/>
    <n v="0"/>
    <n v="0.1"/>
    <x v="2"/>
    <x v="3"/>
    <n v="0.2"/>
    <x v="3"/>
    <n v="0"/>
    <n v="0"/>
    <n v="0"/>
    <n v="0"/>
    <n v="1"/>
    <s v="RELATÓRIOS DE GESTÃO FISCAL E/OU RESUMIDO DE EXECUÇÃO ORÇAMENTÁRIA;REMESSA DE INFORMAÇÕES VIA SISTEMA e-SFINGE;PARECER SOBRE ATOS DE PESSOAL"/>
    <x v="1"/>
    <x v="0"/>
    <x v="0"/>
    <x v="1"/>
    <x v="0"/>
    <x v="2"/>
    <n v="1"/>
    <x v="0"/>
    <n v="1"/>
    <n v="1"/>
    <n v="1"/>
    <x v="3"/>
    <x v="2"/>
    <x v="2"/>
    <x v="3"/>
    <x v="1"/>
    <x v="0"/>
    <x v="0"/>
    <x v="0"/>
    <x v="0"/>
    <x v="0"/>
    <n v="6.4"/>
    <n v="8.6999999999999993"/>
    <n v="33"/>
    <n v="14"/>
    <n v="8"/>
    <n v="0"/>
    <n v="11"/>
    <n v="6"/>
    <x v="0"/>
    <n v="29987.42163907905"/>
    <n v="0.70799999999999996"/>
    <n v="3.6533684056700279E-4"/>
    <n v="2.1920210434020167E-4"/>
    <n v="0"/>
    <n v="5"/>
    <n v="3"/>
    <n v="0"/>
    <s v="OUTROS "/>
  </r>
  <r>
    <s v="4217709"/>
    <s v="SOMBRIO "/>
    <n v="28966"/>
    <x v="3"/>
    <s v="AMESC"/>
    <s v="M"/>
    <s v="RM Carbonífera"/>
    <s v="Sul Catarinense"/>
    <s v="Araranguá"/>
    <n v="57014024.640000001"/>
    <n v="873"/>
    <n v="37"/>
    <x v="1"/>
    <n v="3.1416143064282261E-2"/>
    <n v="1.0989010989010989E-3"/>
    <n v="28966"/>
    <n v="1968.3085217151142"/>
    <n v="57014024.640000001"/>
    <n v="873"/>
    <n v="0"/>
    <x v="0"/>
    <n v="0"/>
    <n v="0"/>
    <n v="0.1"/>
    <x v="2"/>
    <x v="0"/>
    <n v="0.4"/>
    <x v="3"/>
    <n v="0"/>
    <n v="0"/>
    <n v="0"/>
    <n v="0"/>
    <n v="1"/>
    <s v="ATENDIMENTO A ÓRGÃOS DE CONTROLE (CÂMARA, TCE, MPSC, TCU, CGU, MPF ETC.);RELATÓRIOS DE GESTÃO FISCAL E/OU RESUMIDO DE EXECUÇÃO ORÇAMENTÁRIA;REMESSA DE INFORMAÇÕES VIA SISTEMA e-SFINGE;RECOMENDAÇÕES EMITIDAS PARA MELHORIAS E/OU FORTALECIMENTO DA GESTÃO"/>
    <x v="1"/>
    <x v="0"/>
    <x v="0"/>
    <x v="0"/>
    <x v="0"/>
    <x v="2"/>
    <n v="1"/>
    <x v="0"/>
    <s v="HÁ CARREIRA/CARGO, MAS NÃO HÁ NENHUM SERVIDOR EM EXERCÍCIO"/>
    <n v="0"/>
    <n v="1"/>
    <x v="1"/>
    <x v="2"/>
    <x v="3"/>
    <x v="0"/>
    <x v="0"/>
    <x v="1"/>
    <x v="0"/>
    <x v="0"/>
    <x v="0"/>
    <x v="0"/>
    <n v="7.5"/>
    <n v="8.8000000000000007"/>
    <n v="22"/>
    <n v="4"/>
    <n v="0"/>
    <n v="1"/>
    <n v="17"/>
    <n v="7"/>
    <x v="0"/>
    <n v="18856.287952206974"/>
    <n v="0.63500000000000001"/>
    <n v="2.002347579921287E-3"/>
    <n v="3.7975557550231308E-4"/>
    <n v="2.416626389560174E-4"/>
    <n v="58"/>
    <n v="11"/>
    <n v="7"/>
    <s v="OUTROS "/>
  </r>
  <r>
    <s v="4217758"/>
    <s v="SUL BRASIL "/>
    <n v="2624"/>
    <x v="0"/>
    <s v="AMOSC"/>
    <s v="M"/>
    <s v="RM Chapecó"/>
    <s v="Oeste Catarinense"/>
    <s v="Chapecó"/>
    <n v="12670128.549999999"/>
    <n v="111"/>
    <n v="0"/>
    <x v="0"/>
    <n v="4.2301829268292686E-2"/>
    <n v="9.0090090090090089E-3"/>
    <n v="2624"/>
    <n v="4828.5550876524385"/>
    <n v="12670128.549999999"/>
    <n v="111"/>
    <n v="0"/>
    <x v="0"/>
    <n v="2"/>
    <n v="2"/>
    <n v="0.2"/>
    <x v="3"/>
    <x v="3"/>
    <n v="0.2"/>
    <x v="1"/>
    <n v="0"/>
    <n v="0"/>
    <n v="0"/>
    <n v="0"/>
    <n v="1"/>
    <s v="RELATÓRIOS DE AUDITORIA;RELATÓRIOS DE GESTÃO FISCAL E/OU RESUMIDO DE EXECUÇÃO ORÇAMENTÁRIA;ATENDIMENTO A ÓRGÃOS DE CONTROLE (CÂMARA, TCE, MPSC, TCU, CGU, MPF ETC.);REMESSA DE INFORMAÇÕES VIA SISTEMA e-SFINGE"/>
    <x v="0"/>
    <x v="0"/>
    <x v="0"/>
    <x v="0"/>
    <x v="0"/>
    <x v="1"/>
    <n v="1"/>
    <x v="0"/>
    <s v="NÃO HÁ CARREIRA OU CARGO"/>
    <m/>
    <n v="2"/>
    <x v="0"/>
    <x v="3"/>
    <x v="2"/>
    <x v="2"/>
    <x v="1"/>
    <x v="0"/>
    <x v="0"/>
    <x v="0"/>
    <x v="0"/>
    <x v="0"/>
    <n v="8.5"/>
    <n v="8.5"/>
    <n v="2"/>
    <n v="0"/>
    <n v="0"/>
    <n v="0"/>
    <n v="2"/>
    <n v="3"/>
    <x v="0"/>
    <n v="31479.257984559463"/>
    <n v="0.63400000000000001"/>
    <n v="2.6676829268292685E-3"/>
    <n v="0"/>
    <n v="0"/>
    <n v="7"/>
    <n v="0"/>
    <n v="0"/>
    <s v="CONTROLADOR INTERNO"/>
  </r>
  <r>
    <s v="4217808"/>
    <s v="TAIÓ "/>
    <n v="18060"/>
    <x v="1"/>
    <s v="AMAVI"/>
    <s v="M"/>
    <s v="RM do Alto Vale do Itajaí"/>
    <s v="Vale do Itajaí"/>
    <s v="Rio do Sul"/>
    <n v="44518042.879999995"/>
    <n v="720"/>
    <n v="0"/>
    <x v="0"/>
    <n v="3.9867109634551492E-2"/>
    <n v="1.3888888888888889E-3"/>
    <n v="18060"/>
    <n v="2465.0079114064229"/>
    <n v="44518042.879999995"/>
    <n v="720"/>
    <n v="0"/>
    <x v="2"/>
    <n v="0"/>
    <n v="0"/>
    <n v="0.1"/>
    <x v="2"/>
    <x v="1"/>
    <n v="0.8"/>
    <x v="1"/>
    <n v="0"/>
    <n v="1"/>
    <n v="0"/>
    <n v="1"/>
    <n v="0"/>
    <s v="PARECER EM PROCESSOS DE PRESTAÇÃO DE CONTAS;PARECER SOBRE TOMADAS DE CONTAS ESPECIAIS (TCEs);PARECER SOBRE ATOS DE PESSOAL;REMESSA DE INFORMAÇÕES VIA SISTEMA e-SFINGE"/>
    <x v="0"/>
    <x v="0"/>
    <x v="0"/>
    <x v="0"/>
    <x v="1"/>
    <x v="2"/>
    <n v="1"/>
    <x v="1"/>
    <s v="NÃO HÁ CARREIRA OU CARGO"/>
    <m/>
    <n v="1"/>
    <x v="1"/>
    <x v="3"/>
    <x v="6"/>
    <x v="0"/>
    <x v="1"/>
    <x v="1"/>
    <x v="0"/>
    <x v="0"/>
    <x v="0"/>
    <x v="0"/>
    <n v="1.6"/>
    <n v="9"/>
    <n v="46"/>
    <n v="29"/>
    <n v="2"/>
    <n v="0"/>
    <n v="15"/>
    <n v="9"/>
    <x v="0"/>
    <n v="23194.066299811984"/>
    <n v="0.72599999999999998"/>
    <n v="1.052048726467331E-3"/>
    <n v="2.2148394241417498E-4"/>
    <n v="1.1074197120708749E-4"/>
    <n v="19"/>
    <n v="4"/>
    <n v="2"/>
    <s v="CONTROLADOR INTERNO"/>
  </r>
  <r>
    <s v="4217907"/>
    <s v="TANGARÁ "/>
    <n v="8757"/>
    <x v="2"/>
    <s v="AMMOC"/>
    <s v="P"/>
    <s v="RM do Contestado"/>
    <s v="Oeste Catarinense"/>
    <s v="Joaçaba"/>
    <n v="24895604.300000001"/>
    <n v="350"/>
    <n v="30"/>
    <x v="1"/>
    <n v="4.3393856343496628E-2"/>
    <n v="2.631578947368421E-3"/>
    <n v="8757"/>
    <n v="2842.9375699440448"/>
    <n v="24895604.300000001"/>
    <n v="350"/>
    <n v="0"/>
    <x v="1"/>
    <n v="10"/>
    <n v="10"/>
    <n v="0.3"/>
    <x v="0"/>
    <x v="1"/>
    <n v="0.8"/>
    <x v="2"/>
    <n v="1"/>
    <n v="1"/>
    <n v="0"/>
    <n v="0"/>
    <n v="0"/>
    <s v="RECOMENDAÇÕES EMITIDAS PARA MELHORIAS E/OU FORTALECIMENTO DA GESTÃO;NOTIFICAÇÕES DE FALHAS OU IRREGULARIDADES, PARA CORREÇÃO E/OU PROVIDÊNCIAS;RELATÓRIOS DE GESTÃO FISCAL E/OU RESUMIDO DE EXECUÇÃO ORÇAMENTÁRIA;PARECER SOBRE ATOS DE PESSOAL"/>
    <x v="0"/>
    <x v="0"/>
    <x v="0"/>
    <x v="0"/>
    <x v="0"/>
    <x v="0"/>
    <n v="1"/>
    <x v="0"/>
    <s v="HÁ CARREIRA/CARGO, MAS NÃO HÁ NENHUM SERVIDOR EM EXERCÍCIO"/>
    <n v="0"/>
    <n v="2"/>
    <x v="0"/>
    <x v="3"/>
    <x v="2"/>
    <x v="0"/>
    <x v="0"/>
    <x v="0"/>
    <x v="0"/>
    <x v="0"/>
    <x v="0"/>
    <x v="0"/>
    <n v="7.1"/>
    <n v="8.3000000000000007"/>
    <n v="39"/>
    <n v="7"/>
    <n v="1"/>
    <n v="0"/>
    <n v="31"/>
    <n v="5"/>
    <x v="0"/>
    <n v="32415.428123008034"/>
    <n v="0.65500000000000003"/>
    <n v="1.3703323055841042E-3"/>
    <n v="3.4258307639602604E-4"/>
    <n v="0"/>
    <n v="12"/>
    <n v="3"/>
    <n v="0"/>
    <s v="CONTROLADOR INTERNO"/>
  </r>
  <r>
    <s v="4217956"/>
    <s v="TIGRINHOS "/>
    <n v="1720"/>
    <x v="0"/>
    <s v="AMERIOS"/>
    <s v="P"/>
    <s v="RM do Extremo Oeste"/>
    <s v="Oeste Catarinense"/>
    <s v="Chapecó"/>
    <n v="10880224.66"/>
    <n v="179"/>
    <n v="0"/>
    <x v="0"/>
    <n v="0.10406976744186046"/>
    <n v="5.5865921787709499E-3"/>
    <n v="1720"/>
    <n v="6325.7120116279075"/>
    <n v="10880224.66"/>
    <n v="179"/>
    <n v="0"/>
    <x v="2"/>
    <n v="2"/>
    <n v="2"/>
    <n v="0.2"/>
    <x v="3"/>
    <x v="4"/>
    <n v="0.6"/>
    <x v="3"/>
    <n v="0"/>
    <n v="0"/>
    <n v="0"/>
    <n v="0"/>
    <n v="2"/>
    <s v="RECOMENDAÇÕES EMITIDAS PARA MELHORIAS E/OU FORTALECIMENTO DA GESTÃO;REMESSA DE INFORMAÇÕES VIA SISTEMA e-SFINGE;PARECER EM PROCESSOS DE PRESTAÇÃO DE CONTAS;NOTIFICAÇÕES DE FALHAS OU IRREGULARIDADES, PARA CORREÇÃO E/OU PROVIDÊNCIAS"/>
    <x v="0"/>
    <x v="0"/>
    <x v="0"/>
    <x v="0"/>
    <x v="0"/>
    <x v="0"/>
    <n v="1"/>
    <x v="0"/>
    <n v="1"/>
    <n v="1"/>
    <n v="2"/>
    <x v="0"/>
    <x v="1"/>
    <x v="1"/>
    <x v="0"/>
    <x v="1"/>
    <x v="0"/>
    <x v="0"/>
    <x v="0"/>
    <x v="0"/>
    <x v="0"/>
    <n v="4.5999999999999996"/>
    <n v="5.9"/>
    <n v="6"/>
    <n v="2"/>
    <n v="1"/>
    <n v="0"/>
    <n v="3"/>
    <n v="11"/>
    <x v="0"/>
    <n v="16621.168579461726"/>
    <n v="0.622"/>
    <n v="2.9069767441860465E-3"/>
    <n v="5.8139534883720929E-4"/>
    <n v="0"/>
    <n v="5"/>
    <n v="1"/>
    <n v="0"/>
    <s v="CONTROLADOR INTERNO"/>
  </r>
  <r>
    <s v="4218004"/>
    <s v="TIJUCAS "/>
    <n v="35402"/>
    <x v="3"/>
    <s v="GRANFPOLIS"/>
    <s v="G"/>
    <s v="RM Florianópolis"/>
    <s v="Grande Florianópolis"/>
    <s v="Tijucas"/>
    <n v="87878670.080000013"/>
    <n v="875"/>
    <n v="361"/>
    <x v="1"/>
    <n v="3.4913281735495169E-2"/>
    <n v="8.090614886731392E-4"/>
    <n v="35402"/>
    <n v="2482.3080639511895"/>
    <n v="87878670.080000013"/>
    <n v="875"/>
    <n v="0"/>
    <x v="0"/>
    <n v="0"/>
    <n v="0"/>
    <n v="0.1"/>
    <x v="2"/>
    <x v="1"/>
    <n v="0.8"/>
    <x v="0"/>
    <n v="0"/>
    <n v="0"/>
    <n v="92"/>
    <n v="89"/>
    <n v="1"/>
    <s v="REMESSA DE INFORMAÇÕES VIA SISTEMA e-SFINGE;RELATÓRIOS DE GESTÃO FISCAL E/OU RESUMIDO DE EXECUÇÃO ORÇAMENTÁRIA;ATENDIMENTO A ÓRGÃOS DE CONTROLE (CÂMARA, TCE, MPSC, TCU, CGU, MPF ETC.);PARECER EM PROCESSOS DE PRESTAÇÃO DE CONTAS"/>
    <x v="1"/>
    <x v="0"/>
    <x v="0"/>
    <x v="1"/>
    <x v="0"/>
    <x v="1"/>
    <n v="1"/>
    <x v="0"/>
    <n v="1"/>
    <n v="1"/>
    <n v="4"/>
    <x v="4"/>
    <x v="3"/>
    <x v="14"/>
    <x v="0"/>
    <x v="0"/>
    <x v="1"/>
    <x v="0"/>
    <x v="0"/>
    <x v="0"/>
    <x v="0"/>
    <n v="8.5"/>
    <n v="8.6999999999999993"/>
    <n v="40"/>
    <n v="22"/>
    <n v="1"/>
    <n v="0"/>
    <n v="17"/>
    <n v="1"/>
    <x v="0"/>
    <n v="35540.656404048786"/>
    <n v="0.72"/>
    <n v="1.977289418676911E-3"/>
    <n v="2.5422292525845998E-4"/>
    <n v="5.6493983390768884E-5"/>
    <n v="70"/>
    <n v="9"/>
    <n v="2"/>
    <s v="OUTROS "/>
  </r>
  <r>
    <s v="4218103"/>
    <s v="TIMBÉ DO SUL "/>
    <n v="5382"/>
    <x v="2"/>
    <s v="AMESC"/>
    <s v="M"/>
    <s v="RM Carbonífera"/>
    <s v="Sul Catarinense"/>
    <s v="Araranguá"/>
    <n v="14444357.869999999"/>
    <n v="294"/>
    <n v="5"/>
    <x v="1"/>
    <n v="5.5555555555555552E-2"/>
    <n v="3.3444816053511705E-3"/>
    <n v="5382"/>
    <n v="2683.827177629134"/>
    <n v="14444357.869999999"/>
    <n v="294"/>
    <n v="0"/>
    <x v="1"/>
    <n v="3"/>
    <n v="3"/>
    <n v="0.4"/>
    <x v="5"/>
    <x v="0"/>
    <n v="0.4"/>
    <x v="3"/>
    <n v="0"/>
    <n v="0"/>
    <n v="0"/>
    <n v="0"/>
    <n v="2"/>
    <s v="REMESSA DE INFORMAÇÕES VIA SISTEMA e-SFINGE;PARECER EM PROCESSOS DE PRESTAÇÃO DE CONTAS;RELATÓRIOS DE AUDITORIA;ATENDIMENTO A ÓRGÃOS DE CONTROLE (CÂMARA, TCE, MPSC, TCU, CGU, MPF ETC.)"/>
    <x v="0"/>
    <x v="2"/>
    <x v="2"/>
    <x v="0"/>
    <x v="2"/>
    <x v="1"/>
    <n v="1"/>
    <x v="0"/>
    <s v="HÁ CARREIRA/CARGO, MAS NÃO HÁ NENHUM SERVIDOR EM EXERCÍCIO"/>
    <n v="0"/>
    <n v="3"/>
    <x v="0"/>
    <x v="2"/>
    <x v="2"/>
    <x v="2"/>
    <x v="0"/>
    <x v="1"/>
    <x v="0"/>
    <x v="0"/>
    <x v="3"/>
    <x v="1"/>
    <n v="0.6"/>
    <n v="5.2"/>
    <n v="8"/>
    <n v="1"/>
    <n v="0"/>
    <n v="0"/>
    <n v="7"/>
    <n v="0"/>
    <x v="0"/>
    <n v="15624.697406838524"/>
    <n v="0.61"/>
    <n v="2.4154589371980675E-3"/>
    <n v="1.8580453363062059E-4"/>
    <n v="1.8580453363062059E-4"/>
    <n v="13"/>
    <n v="1"/>
    <n v="1"/>
    <s v="CONTROLADOR INTERNO"/>
  </r>
  <r>
    <s v="4218202"/>
    <s v="TIMBÓ "/>
    <n v="41283"/>
    <x v="3"/>
    <s v="AMMVI"/>
    <s v="G"/>
    <s v="RM Vale do Itajaí"/>
    <s v="Vale do Itajaí"/>
    <s v="Blumenau"/>
    <n v="114671649.64000002"/>
    <n v="1418"/>
    <n v="145"/>
    <x v="1"/>
    <n v="3.7860620594433542E-2"/>
    <n v="1.2795905310300703E-3"/>
    <n v="20641.5"/>
    <n v="2777.6966218540324"/>
    <n v="57335824.820000008"/>
    <n v="709"/>
    <n v="0"/>
    <x v="2"/>
    <n v="0"/>
    <n v="2"/>
    <n v="0.2"/>
    <x v="3"/>
    <x v="2"/>
    <n v="0.8"/>
    <x v="0"/>
    <n v="1"/>
    <n v="0"/>
    <n v="0"/>
    <n v="0"/>
    <n v="0"/>
    <s v="ATENDIMENTO A ÓRGÃOS DE CONTROLE (CÂMARA, TCE, MPSC, TCU, CGU, MPF ETC.);PARECER SOBRE ATOS DE PESSOAL;REMESSA DE INFORMAÇÕES VIA SISTEMA e-SFINGE;PARECER EM PROCESSOS DE PRESTAÇÃO DE CONTAS;RELATÓRIOS DE AUDITORIA;RECOMENDAÇÕES EMITIDAS PARA MELHORIAS E/OU FORTALECIMENTO DA GESTÃO;NOTIFICAÇÕES DE FALHAS OU IRREGULARIDADES, PARA CORREÇÃO E/OU PROVIDÊNCIAS"/>
    <x v="0"/>
    <x v="0"/>
    <x v="0"/>
    <x v="0"/>
    <x v="1"/>
    <x v="2"/>
    <n v="2"/>
    <x v="0"/>
    <s v="HÁ CARREIRA/CARGO, MAS NÃO HÁ NENHUM SERVIDOR EM EXERCÍCIO"/>
    <n v="0"/>
    <n v="4"/>
    <x v="1"/>
    <x v="11"/>
    <x v="3"/>
    <x v="0"/>
    <x v="1"/>
    <x v="0"/>
    <x v="0"/>
    <x v="0"/>
    <x v="0"/>
    <x v="0"/>
    <n v="8"/>
    <n v="10"/>
    <n v="1"/>
    <n v="1"/>
    <n v="0"/>
    <n v="0"/>
    <n v="0"/>
    <n v="7"/>
    <x v="0"/>
    <n v="35095.192034555177"/>
    <n v="0.76900000000000002"/>
    <n v="2.664535038635758E-4"/>
    <n v="2.9067654966935541E-4"/>
    <n v="7.2669137417338852E-5"/>
    <n v="11"/>
    <n v="12"/>
    <n v="3"/>
    <s v="ASSESSOR DE CONTROLE INTERNO"/>
  </r>
  <r>
    <s v="4218251"/>
    <s v="TIMBÓ GRANDE "/>
    <n v="7632"/>
    <x v="2"/>
    <s v="AMARP"/>
    <s v="G"/>
    <s v="RM do Contestado"/>
    <s v="Norte Catarinense"/>
    <s v="Canoinhas"/>
    <n v="21771540.759999998"/>
    <n v="294"/>
    <n v="0"/>
    <x v="0"/>
    <n v="3.8522012578616351E-2"/>
    <n v="3.4013605442176869E-3"/>
    <n v="7632"/>
    <n v="2852.6651939203352"/>
    <n v="21771540.759999998"/>
    <n v="294"/>
    <n v="0"/>
    <x v="0"/>
    <n v="0"/>
    <n v="0"/>
    <n v="0.1"/>
    <x v="2"/>
    <x v="3"/>
    <n v="0.2"/>
    <x v="3"/>
    <n v="0"/>
    <n v="0"/>
    <n v="0"/>
    <n v="0"/>
    <n v="0"/>
    <s v="PARECER EM PROCESSOS DE PRESTAÇÃO DE CONTAS;REMESSA DE INFORMAÇÕES VIA SISTEMA e-SFINGE;ATENDIMENTO A ÓRGÃOS DE CONTROLE (CÂMARA, TCE, MPSC, TCU, CGU, MPF ETC.);RELATÓRIOS DE GESTÃO FISCAL E/OU RESUMIDO DE EXECUÇÃO ORÇAMENTÁRIA"/>
    <x v="1"/>
    <x v="0"/>
    <x v="0"/>
    <x v="0"/>
    <x v="0"/>
    <x v="2"/>
    <n v="1"/>
    <x v="1"/>
    <s v="NÃO HÁ CARREIRA OU CARGO"/>
    <m/>
    <n v="2"/>
    <x v="0"/>
    <x v="2"/>
    <x v="2"/>
    <x v="0"/>
    <x v="1"/>
    <x v="1"/>
    <x v="0"/>
    <x v="0"/>
    <x v="0"/>
    <x v="1"/>
    <n v="8"/>
    <n v="6"/>
    <n v="6"/>
    <n v="1"/>
    <n v="0"/>
    <n v="0"/>
    <n v="5"/>
    <n v="13"/>
    <x v="1"/>
    <n v="18255.716752515946"/>
    <n v="0.53600000000000003"/>
    <n v="6.5513626834381548E-3"/>
    <n v="3.9308176100628933E-4"/>
    <n v="0"/>
    <n v="50"/>
    <n v="3"/>
    <n v="0"/>
    <s v="OUTROS "/>
  </r>
  <r>
    <s v="4218301"/>
    <s v="TRÊS BARRAS "/>
    <n v="18945"/>
    <x v="1"/>
    <s v="AMPLANORTE"/>
    <s v="G"/>
    <s v="RM Norte/Nordeste Catarinense"/>
    <s v="Norte Catarinense"/>
    <s v="Canoinhas"/>
    <n v="51148622"/>
    <n v="818"/>
    <n v="0"/>
    <x v="0"/>
    <n v="4.3177619424650301E-2"/>
    <n v="1.2224938875305623E-3"/>
    <n v="18945"/>
    <n v="2699.8480865663764"/>
    <n v="51148622"/>
    <n v="818"/>
    <n v="0"/>
    <x v="0"/>
    <n v="2"/>
    <n v="6"/>
    <n v="0.1"/>
    <x v="2"/>
    <x v="3"/>
    <n v="0.2"/>
    <x v="0"/>
    <n v="0"/>
    <n v="0"/>
    <n v="0"/>
    <n v="0"/>
    <n v="2"/>
    <s v="ATENDIMENTO A ÓRGÃOS DE CONTROLE (CÂMARA, TCE, MPSC, TCU, CGU, MPF ETC.);REMESSA DE INFORMAÇÕES VIA SISTEMA e-SFINGE;RELATÓRIOS DE GESTÃO FISCAL E/OU RESUMIDO DE EXECUÇÃO ORÇAMENTÁRIA"/>
    <x v="1"/>
    <x v="0"/>
    <x v="0"/>
    <x v="0"/>
    <x v="0"/>
    <x v="2"/>
    <n v="1"/>
    <x v="1"/>
    <s v="NÃO HÁ CARREIRA OU CARGO"/>
    <m/>
    <n v="2"/>
    <x v="1"/>
    <x v="1"/>
    <x v="3"/>
    <x v="3"/>
    <x v="0"/>
    <x v="1"/>
    <x v="0"/>
    <x v="0"/>
    <x v="0"/>
    <x v="1"/>
    <n v="7.4"/>
    <n v="7.9"/>
    <n v="18"/>
    <n v="1"/>
    <n v="0"/>
    <n v="0"/>
    <n v="17"/>
    <n v="6"/>
    <x v="0"/>
    <n v="37044.640300641157"/>
    <n v="0.65300000000000002"/>
    <n v="4.961731327527052E-3"/>
    <n v="4.2227500659804698E-4"/>
    <n v="2.1113750329902349E-4"/>
    <n v="94"/>
    <n v="8"/>
    <n v="4"/>
    <s v="CONTROLADOR INTERNO"/>
  </r>
  <r>
    <s v="4218350"/>
    <s v="TREVISO "/>
    <n v="3785"/>
    <x v="0"/>
    <s v="AMREC"/>
    <s v="G"/>
    <s v="RM Carbonífera"/>
    <s v="Sul Catarinense"/>
    <s v="Criciúma"/>
    <n v="20301254.179999996"/>
    <n v="274"/>
    <n v="7"/>
    <x v="1"/>
    <n v="7.4240422721268171E-2"/>
    <n v="3.5587188612099642E-3"/>
    <n v="3785"/>
    <n v="5363.6074451783343"/>
    <n v="20301254.179999996"/>
    <n v="274"/>
    <n v="0"/>
    <x v="0"/>
    <n v="0"/>
    <n v="0"/>
    <n v="0.1"/>
    <x v="2"/>
    <x v="1"/>
    <n v="0.8"/>
    <x v="3"/>
    <n v="0"/>
    <n v="0"/>
    <n v="0"/>
    <n v="0"/>
    <n v="3"/>
    <s v="REMESSA DE INFORMAÇÕES VIA SISTEMA e-SFINGE;RELATÓRIOS DE GESTÃO FISCAL E/OU RESUMIDO DE EXECUÇÃO ORÇAMENTÁRIA;ATENDIMENTO A ÓRGÃOS DE CONTROLE (CÂMARA, TCE, MPSC, TCU, CGU, MPF ETC.);PARECER SOBRE ATOS DE PESSOAL"/>
    <x v="2"/>
    <x v="0"/>
    <x v="0"/>
    <x v="1"/>
    <x v="1"/>
    <x v="0"/>
    <n v="1"/>
    <x v="1"/>
    <s v="NÃO HÁ CARREIRA OU CARGO"/>
    <m/>
    <n v="1"/>
    <x v="1"/>
    <x v="2"/>
    <x v="3"/>
    <x v="0"/>
    <x v="0"/>
    <x v="1"/>
    <x v="0"/>
    <x v="0"/>
    <x v="0"/>
    <x v="0"/>
    <n v="6.3"/>
    <n v="10"/>
    <n v="5"/>
    <n v="3"/>
    <n v="0"/>
    <n v="0"/>
    <n v="2"/>
    <n v="10"/>
    <x v="0"/>
    <n v="65771.214775333399"/>
    <n v="0.71799999999999997"/>
    <n v="1.0568031704095112E-3"/>
    <n v="0"/>
    <n v="0"/>
    <n v="4"/>
    <n v="0"/>
    <n v="0"/>
    <s v="OUTROS "/>
  </r>
  <r>
    <s v="4218400"/>
    <s v="TREZE DE MAIO "/>
    <n v="7067"/>
    <x v="2"/>
    <s v="AMUREL"/>
    <s v="M"/>
    <s v="RM Tubarão"/>
    <s v="Sul Catarinense"/>
    <s v="Tubarão"/>
    <n v="17350072.510000002"/>
    <n v="248"/>
    <n v="0"/>
    <x v="0"/>
    <n v="3.5092684307343996E-2"/>
    <n v="4.0322580645161289E-3"/>
    <n v="7067"/>
    <n v="2455.0831342861188"/>
    <n v="17350072.510000002"/>
    <n v="248"/>
    <n v="0"/>
    <x v="1"/>
    <n v="7"/>
    <n v="12"/>
    <n v="0.1"/>
    <x v="2"/>
    <x v="3"/>
    <n v="0.2"/>
    <x v="3"/>
    <n v="0"/>
    <n v="0"/>
    <n v="0"/>
    <n v="0"/>
    <n v="1"/>
    <s v="RELATÓRIOS DE GESTÃO FISCAL E/OU RESUMIDO DE EXECUÇÃO ORÇAMENTÁRIA;PARECER SOBRE ATOS DE PESSOAL;PARECER EM PROCESSOS DE PRESTAÇÃO DE CONTAS;REMESSA DE INFORMAÇÕES VIA SISTEMA e-SFINGE;[OUTROS:] Relatorios"/>
    <x v="1"/>
    <x v="0"/>
    <x v="0"/>
    <x v="0"/>
    <x v="0"/>
    <x v="0"/>
    <n v="1"/>
    <x v="0"/>
    <n v="1"/>
    <n v="1"/>
    <n v="1"/>
    <x v="3"/>
    <x v="6"/>
    <x v="2"/>
    <x v="0"/>
    <x v="0"/>
    <x v="0"/>
    <x v="0"/>
    <x v="0"/>
    <x v="0"/>
    <x v="1"/>
    <n v="6.7"/>
    <n v="7.3"/>
    <n v="5"/>
    <n v="0"/>
    <n v="0"/>
    <n v="0"/>
    <n v="5"/>
    <n v="3"/>
    <x v="0"/>
    <n v="15689.554079188914"/>
    <n v="0.60699999999999998"/>
    <n v="4.2450827791141928E-4"/>
    <n v="0"/>
    <n v="0"/>
    <n v="3"/>
    <n v="0"/>
    <n v="0"/>
    <s v="CONTROLADOR INTERNO"/>
  </r>
  <r>
    <s v="4218509"/>
    <s v="TREZE TÍLIAS "/>
    <n v="7237"/>
    <x v="2"/>
    <s v="AMMOC"/>
    <s v="P"/>
    <s v="RM do Contestado"/>
    <s v="Oeste Catarinense"/>
    <s v="Joaçaba"/>
    <n v="25264830.590000004"/>
    <n v="309"/>
    <n v="0"/>
    <x v="0"/>
    <n v="4.2697250241812909E-2"/>
    <n v="3.2362459546925568E-3"/>
    <n v="7237"/>
    <n v="3491.0640583114555"/>
    <n v="25264830.590000004"/>
    <n v="309"/>
    <n v="0"/>
    <x v="0"/>
    <n v="0"/>
    <n v="0"/>
    <n v="0.1"/>
    <x v="2"/>
    <x v="0"/>
    <n v="0.4"/>
    <x v="3"/>
    <n v="0"/>
    <n v="0"/>
    <n v="0"/>
    <n v="0"/>
    <n v="0"/>
    <s v="REMESSA DE INFORMAÇÕES VIA SISTEMA e-SFINGE;ATENDIMENTO A ÓRGÃOS DE CONTROLE (CÂMARA, TCE, MPSC, TCU, CGU, MPF ETC.);RELATÓRIOS DE GESTÃO FISCAL E/OU RESUMIDO DE EXECUÇÃO ORÇAMENTÁRIA"/>
    <x v="1"/>
    <x v="0"/>
    <x v="0"/>
    <x v="0"/>
    <x v="0"/>
    <x v="2"/>
    <n v="1"/>
    <x v="0"/>
    <n v="1"/>
    <n v="1"/>
    <n v="1"/>
    <x v="1"/>
    <x v="11"/>
    <x v="3"/>
    <x v="0"/>
    <x v="0"/>
    <x v="0"/>
    <x v="0"/>
    <x v="0"/>
    <x v="0"/>
    <x v="0"/>
    <n v="7.1"/>
    <n v="8.3000000000000007"/>
    <n v="7"/>
    <n v="1"/>
    <n v="3"/>
    <n v="0"/>
    <n v="3"/>
    <n v="3"/>
    <x v="0"/>
    <n v="48538.553007373201"/>
    <n v="0.69799999999999995"/>
    <n v="8.2907282022937686E-4"/>
    <n v="4.1453641011468843E-4"/>
    <n v="1.381788033715628E-4"/>
    <n v="6"/>
    <n v="3"/>
    <n v="1"/>
    <s v="OUTROS "/>
  </r>
  <r>
    <s v="4218608"/>
    <s v="TROMBUDO CENTRAL "/>
    <n v="7057"/>
    <x v="2"/>
    <s v="AMAVI"/>
    <s v="M"/>
    <s v="RM do Alto Vale do Itajaí"/>
    <s v="Vale do Itajaí"/>
    <s v="Rio do Sul"/>
    <n v="19284354.030000001"/>
    <n v="310"/>
    <n v="0"/>
    <x v="0"/>
    <n v="4.3928014737140426E-2"/>
    <n v="3.2258064516129032E-3"/>
    <n v="7057"/>
    <n v="2732.6560904066887"/>
    <n v="19284354.030000001"/>
    <n v="310"/>
    <n v="0"/>
    <x v="2"/>
    <n v="6"/>
    <n v="12"/>
    <n v="0.2"/>
    <x v="3"/>
    <x v="4"/>
    <n v="0.6"/>
    <x v="0"/>
    <n v="0"/>
    <n v="0"/>
    <n v="0"/>
    <n v="0"/>
    <n v="0"/>
    <s v="RECOMENDAÇÕES EMITIDAS PARA MELHORIAS E/OU FORTALECIMENTO DA GESTÃO;NOTIFICAÇÕES DE FALHAS OU IRREGULARIDADES, PARA CORREÇÃO E/OU PROVIDÊNCIAS;PARECER EM PROCESSOS DE PRESTAÇÃO DE CONTAS;PARECER SOBRE ATOS DE PESSOAL"/>
    <x v="0"/>
    <x v="0"/>
    <x v="0"/>
    <x v="0"/>
    <x v="0"/>
    <x v="0"/>
    <n v="1"/>
    <x v="1"/>
    <s v="NÃO HÁ CARREIRA OU CARGO"/>
    <m/>
    <n v="1"/>
    <x v="2"/>
    <x v="3"/>
    <x v="3"/>
    <x v="3"/>
    <x v="1"/>
    <x v="0"/>
    <x v="0"/>
    <x v="0"/>
    <x v="0"/>
    <x v="1"/>
    <n v="6.5"/>
    <n v="7.3"/>
    <n v="2"/>
    <n v="1"/>
    <n v="0"/>
    <n v="0"/>
    <n v="1"/>
    <n v="7"/>
    <x v="1"/>
    <n v="31467.100593515232"/>
    <n v="0.67300000000000004"/>
    <n v="5.6681309338245714E-4"/>
    <n v="4.2510982003684286E-4"/>
    <n v="1.4170327334561429E-4"/>
    <n v="4"/>
    <n v="3"/>
    <n v="1"/>
    <s v="CONTROLADOR INTERNO"/>
  </r>
  <r>
    <s v="4218707"/>
    <s v="TUBARÃO "/>
    <n v="102883"/>
    <x v="5"/>
    <s v="AMUREL"/>
    <s v="M"/>
    <s v="RM Tubarão"/>
    <s v="Sul Catarinense"/>
    <s v="Tubarão"/>
    <n v="188355276.59"/>
    <n v="448"/>
    <n v="2169"/>
    <x v="1"/>
    <n v="2.5436661061594239E-2"/>
    <n v="7.6423385555980129E-4"/>
    <n v="51441.5"/>
    <n v="1830.7716200927268"/>
    <n v="94177638.295000002"/>
    <n v="224"/>
    <n v="0"/>
    <x v="0"/>
    <n v="1"/>
    <n v="1"/>
    <n v="0.1"/>
    <x v="2"/>
    <x v="1"/>
    <n v="0.8"/>
    <x v="2"/>
    <n v="0"/>
    <n v="0"/>
    <n v="1"/>
    <n v="1"/>
    <n v="0"/>
    <s v="PARECER EM PROCESSOS DE PRESTAÇÃO DE CONTAS;REMESSA DE INFORMAÇÕES VIA SISTEMA e-SFINGE;PARECER SOBRE ATOS DE PESSOAL;PARECER SOBRE TOMADAS DE CONTAS ESPECIAIS (TCEs)"/>
    <x v="0"/>
    <x v="0"/>
    <x v="0"/>
    <x v="0"/>
    <x v="0"/>
    <x v="2"/>
    <n v="2"/>
    <x v="1"/>
    <s v="NÃO HÁ CARREIRA OU CARGO"/>
    <m/>
    <n v="3"/>
    <x v="0"/>
    <x v="2"/>
    <x v="2"/>
    <x v="3"/>
    <x v="0"/>
    <x v="0"/>
    <x v="0"/>
    <x v="0"/>
    <x v="2"/>
    <x v="0"/>
    <n v="5.0999999999999996"/>
    <n v="10"/>
    <n v="102"/>
    <n v="47"/>
    <n v="5"/>
    <n v="0"/>
    <n v="50"/>
    <n v="2"/>
    <x v="1"/>
    <n v="26219.801353800383"/>
    <n v="0.72299999999999998"/>
    <n v="6.4150539933711113E-4"/>
    <n v="1.9439557555670032E-4"/>
    <n v="1.9439557555670032E-4"/>
    <n v="66"/>
    <n v="20"/>
    <n v="20"/>
    <s v="CONTROLADOR GERAL"/>
  </r>
  <r>
    <s v="4218756"/>
    <s v="TUNÁPOLIS "/>
    <n v="4628"/>
    <x v="0"/>
    <s v="AMEOSC"/>
    <s v="P"/>
    <s v="RM do Extremo Oeste"/>
    <s v="Oeste Catarinense"/>
    <s v="São Miguel do Oeste"/>
    <n v="17202490.039999999"/>
    <n v="191"/>
    <n v="0"/>
    <x v="0"/>
    <n v="4.1270527225583407E-2"/>
    <n v="5.235602094240838E-3"/>
    <n v="4628"/>
    <n v="3717.0462489196193"/>
    <n v="17202490.039999999"/>
    <n v="191"/>
    <n v="0"/>
    <x v="0"/>
    <n v="2"/>
    <n v="1"/>
    <n v="0.1"/>
    <x v="2"/>
    <x v="0"/>
    <n v="0.4"/>
    <x v="0"/>
    <n v="0"/>
    <n v="0"/>
    <n v="0"/>
    <n v="1"/>
    <n v="1"/>
    <s v="RECOMENDAÇÕES EMITIDAS PARA MELHORIAS E/OU FORTALECIMENTO DA GESTÃO;NOTIFICAÇÕES DE FALHAS OU IRREGULARIDADES, PARA CORREÇÃO E/OU PROVIDÊNCIAS;ATENDIMENTO A ÓRGÃOS DE CONTROLE (CÂMARA, TCE, MPSC, TCU, CGU, MPF ETC.);PARECER SOBRE ATOS DE PESSOAL;REMESSA DE INFORMAÇÕES VIA SISTEMA e-SFINGE;PARECER SOBRE TOMADAS DE CONTAS ESPECIAIS (TCEs)"/>
    <x v="0"/>
    <x v="2"/>
    <x v="0"/>
    <x v="1"/>
    <x v="1"/>
    <x v="0"/>
    <n v="1"/>
    <x v="0"/>
    <n v="1"/>
    <n v="1"/>
    <n v="1"/>
    <x v="1"/>
    <x v="26"/>
    <x v="11"/>
    <x v="2"/>
    <x v="1"/>
    <x v="1"/>
    <x v="0"/>
    <x v="0"/>
    <x v="3"/>
    <x v="1"/>
    <n v="8.3000000000000007"/>
    <n v="8"/>
    <n v="18"/>
    <n v="6"/>
    <n v="0"/>
    <n v="0"/>
    <n v="12"/>
    <n v="3"/>
    <x v="0"/>
    <n v="19303.430361102415"/>
    <n v="0.63200000000000001"/>
    <n v="0"/>
    <n v="2.1607605877268799E-4"/>
    <n v="0"/>
    <n v="0"/>
    <n v="1"/>
    <n v="0"/>
    <s v="CONTROLADOR INTERNO"/>
  </r>
  <r>
    <s v="4218806"/>
    <s v="TURVO "/>
    <n v="12551"/>
    <x v="1"/>
    <s v="AMESC"/>
    <s v="M"/>
    <s v="RM Carbonífera"/>
    <s v="Sul Catarinense"/>
    <s v="Araranguá"/>
    <n v="41970214.739999995"/>
    <n v="460"/>
    <n v="0"/>
    <x v="0"/>
    <n v="3.665046609831886E-2"/>
    <n v="2.1739130434782609E-3"/>
    <n v="12551"/>
    <n v="3343.9737662337657"/>
    <n v="41970214.739999995"/>
    <n v="460"/>
    <n v="0"/>
    <x v="2"/>
    <n v="1"/>
    <n v="1"/>
    <n v="0.2"/>
    <x v="3"/>
    <x v="3"/>
    <n v="0.2"/>
    <x v="3"/>
    <n v="0"/>
    <n v="0"/>
    <n v="0"/>
    <n v="0"/>
    <n v="0"/>
    <s v="RELATÓRIOS DE AUDITORIA;NOTIFICAÇÕES DE FALHAS OU IRREGULARIDADES, PARA CORREÇÃO E/OU PROVIDÊNCIAS;REMESSA DE INFORMAÇÕES VIA SISTEMA e-SFINGE;RELATÓRIOS DE GESTÃO FISCAL E/OU RESUMIDO DE EXECUÇÃO ORÇAMENTÁRIA"/>
    <x v="0"/>
    <x v="1"/>
    <x v="1"/>
    <x v="0"/>
    <x v="1"/>
    <x v="2"/>
    <n v="1"/>
    <x v="1"/>
    <s v="NÃO HÁ CARREIRA OU CARGO"/>
    <m/>
    <n v="1"/>
    <x v="0"/>
    <x v="3"/>
    <x v="2"/>
    <x v="3"/>
    <x v="1"/>
    <x v="1"/>
    <x v="0"/>
    <x v="0"/>
    <x v="0"/>
    <x v="0"/>
    <n v="8.6"/>
    <n v="9.3000000000000007"/>
    <n v="8"/>
    <n v="2"/>
    <n v="1"/>
    <n v="0"/>
    <n v="5"/>
    <n v="3"/>
    <x v="0"/>
    <n v="29397.128145683804"/>
    <n v="0.72099999999999997"/>
    <n v="1.2747988208110907E-3"/>
    <n v="3.9837463150346584E-4"/>
    <n v="2.3902477890207951E-4"/>
    <n v="16"/>
    <n v="5"/>
    <n v="3"/>
    <s v="CONTROLADOR INTERNO"/>
  </r>
  <r>
    <s v="4218855"/>
    <s v="UNIÃO DO OESTE "/>
    <n v="2700"/>
    <x v="0"/>
    <s v="AMOSC"/>
    <s v="M"/>
    <s v="RM Chapecó"/>
    <s v="Oeste Catarinense"/>
    <s v="Chapecó"/>
    <n v="12696439.789999999"/>
    <n v="158"/>
    <n v="0"/>
    <x v="0"/>
    <n v="5.8518518518518518E-2"/>
    <n v="6.3291139240506328E-3"/>
    <n v="2700"/>
    <n v="4702.3851074074073"/>
    <n v="12696439.789999999"/>
    <n v="158"/>
    <n v="0"/>
    <x v="0"/>
    <n v="1"/>
    <n v="0"/>
    <n v="0.1"/>
    <x v="2"/>
    <x v="0"/>
    <n v="0.4"/>
    <x v="0"/>
    <n v="0"/>
    <n v="0"/>
    <n v="0"/>
    <n v="0"/>
    <n v="1"/>
    <s v="REMESSA DE INFORMAÇÕES VIA SISTEMA e-SFINGE;PARECER SOBRE ATOS DE PESSOAL;RECOMENDAÇÕES EMITIDAS PARA MELHORIAS E/OU FORTALECIMENTO DA GESTÃO;ATENDIMENTO A ÓRGÃOS DE CONTROLE (CÂMARA, TCE, MPSC, TCU, CGU, MPF ETC.)"/>
    <x v="0"/>
    <x v="0"/>
    <x v="0"/>
    <x v="0"/>
    <x v="0"/>
    <x v="0"/>
    <n v="1"/>
    <x v="0"/>
    <n v="1"/>
    <n v="1"/>
    <n v="1"/>
    <x v="1"/>
    <x v="3"/>
    <x v="3"/>
    <x v="2"/>
    <x v="1"/>
    <x v="1"/>
    <x v="0"/>
    <x v="0"/>
    <x v="0"/>
    <x v="1"/>
    <n v="7.9"/>
    <n v="8.8000000000000007"/>
    <n v="8"/>
    <n v="4"/>
    <n v="1"/>
    <n v="0"/>
    <n v="3"/>
    <n v="5"/>
    <x v="0"/>
    <n v="37971.045731128565"/>
    <n v="0.59899999999999998"/>
    <n v="2.9629629629629628E-3"/>
    <n v="0"/>
    <n v="0"/>
    <n v="8"/>
    <n v="0"/>
    <n v="0"/>
    <s v="OUTROS "/>
  </r>
  <r>
    <s v="4218905"/>
    <s v="URUBICI "/>
    <n v="11102"/>
    <x v="1"/>
    <s v="AMURES"/>
    <s v="M"/>
    <s v="RM Lages"/>
    <s v="Serrana"/>
    <s v="Campos de Lages"/>
    <n v="23085993.66"/>
    <n v="454"/>
    <n v="0"/>
    <x v="0"/>
    <n v="4.0893532696811383E-2"/>
    <n v="0"/>
    <n v="11102"/>
    <n v="2079.4445739506396"/>
    <n v="23085993.66"/>
    <n v="454"/>
    <n v="0"/>
    <x v="0"/>
    <n v="0"/>
    <n v="0"/>
    <n v="0.1"/>
    <x v="2"/>
    <x v="3"/>
    <n v="0.2"/>
    <x v="3"/>
    <n v="0"/>
    <n v="0"/>
    <n v="0"/>
    <n v="0"/>
    <n v="0"/>
    <s v="RELATÓRIOS DE GESTÃO FISCAL E/OU RESUMIDO DE EXECUÇÃO ORÇAMENTÁRIA"/>
    <x v="1"/>
    <x v="0"/>
    <x v="0"/>
    <x v="0"/>
    <x v="0"/>
    <x v="0"/>
    <n v="0"/>
    <x v="1"/>
    <n v="1"/>
    <n v="1"/>
    <n v="0"/>
    <x v="1"/>
    <x v="2"/>
    <x v="4"/>
    <x v="0"/>
    <x v="1"/>
    <x v="1"/>
    <x v="0"/>
    <x v="0"/>
    <x v="0"/>
    <x v="1"/>
    <n v="7.1"/>
    <n v="8.4"/>
    <n v="7"/>
    <n v="6"/>
    <n v="0"/>
    <n v="0"/>
    <n v="1"/>
    <n v="1"/>
    <x v="1"/>
    <n v="19054.920946444938"/>
    <n v="0.64200000000000002"/>
    <n v="2.6121419564042515E-3"/>
    <n v="1.8014772113132769E-4"/>
    <n v="1.8014772113132769E-4"/>
    <n v="29"/>
    <n v="2"/>
    <n v="2"/>
    <s v="CONTROLADOR GERAL"/>
  </r>
  <r>
    <s v="4218954"/>
    <s v="URUPEMA "/>
    <n v="2497"/>
    <x v="0"/>
    <s v="AMURES"/>
    <s v="M"/>
    <s v="RM Lages"/>
    <s v="Serrana"/>
    <s v="Campos de Lages"/>
    <n v="10450666.950000001"/>
    <n v="173"/>
    <n v="0"/>
    <x v="0"/>
    <n v="6.9283139767721269E-2"/>
    <n v="5.7803468208092483E-3"/>
    <n v="2497"/>
    <n v="4185.2891269523434"/>
    <n v="10450666.950000001"/>
    <n v="173"/>
    <n v="0"/>
    <x v="2"/>
    <n v="0"/>
    <n v="0"/>
    <n v="0.3"/>
    <x v="0"/>
    <x v="0"/>
    <n v="0.4"/>
    <x v="0"/>
    <n v="0"/>
    <n v="0"/>
    <n v="0"/>
    <n v="0"/>
    <n v="2"/>
    <s v="RELATÓRIOS DE GESTÃO FISCAL E/OU RESUMIDO DE EXECUÇÃO ORÇAMENTÁRIA;ATENDIMENTO A ÓRGÃOS DE CONTROLE (CÂMARA, TCE, MPSC, TCU, CGU, MPF ETC.);PARECER SOBRE ATOS DE PESSOAL;REMESSA DE INFORMAÇÕES VIA SISTEMA e-SFINGE"/>
    <x v="1"/>
    <x v="0"/>
    <x v="0"/>
    <x v="0"/>
    <x v="0"/>
    <x v="2"/>
    <n v="1"/>
    <x v="1"/>
    <s v="NÃO HÁ CARREIRA OU CARGO"/>
    <m/>
    <n v="2"/>
    <x v="0"/>
    <x v="25"/>
    <x v="3"/>
    <x v="0"/>
    <x v="1"/>
    <x v="0"/>
    <x v="0"/>
    <x v="0"/>
    <x v="0"/>
    <x v="1"/>
    <n v="6.1"/>
    <n v="5.4"/>
    <n v="3"/>
    <n v="3"/>
    <n v="0"/>
    <n v="0"/>
    <n v="0"/>
    <n v="2"/>
    <x v="0"/>
    <n v="16825.514226255407"/>
    <n v="0.58399999999999996"/>
    <n v="4.8057669203043652E-3"/>
    <n v="0"/>
    <n v="4.0048057669203043E-4"/>
    <n v="12"/>
    <n v="0"/>
    <n v="1"/>
    <s v="OUTROS "/>
  </r>
  <r>
    <s v="4219002"/>
    <s v="URUSSANGA "/>
    <n v="21003"/>
    <x v="3"/>
    <s v="AMREC"/>
    <s v="G"/>
    <s v="RM Carbonífera"/>
    <s v="Sul Catarinense"/>
    <s v="Criciúma"/>
    <n v="55985202.57"/>
    <n v="754"/>
    <n v="27"/>
    <x v="1"/>
    <n v="3.718516402418702E-2"/>
    <n v="1.2804097311139564E-3"/>
    <n v="21003"/>
    <n v="2665.5812298243109"/>
    <n v="55985202.57"/>
    <n v="754"/>
    <n v="0"/>
    <x v="0"/>
    <n v="5"/>
    <n v="2"/>
    <n v="0.1"/>
    <x v="2"/>
    <x v="2"/>
    <n v="0.8"/>
    <x v="2"/>
    <n v="2"/>
    <n v="2"/>
    <n v="0"/>
    <n v="0"/>
    <n v="0"/>
    <s v="NOTIFICAÇÕES DE FALHAS OU IRREGULARIDADES, PARA CORREÇÃO E/OU PROVIDÊNCIAS;PARECER SOBRE ATOS DE PESSOAL;REMESSA DE INFORMAÇÕES VIA SISTEMA e-SFINGE;RECOMENDAÇÕES EMITIDAS PARA MELHORIAS E/OU FORTALECIMENTO DA GESTÃO"/>
    <x v="0"/>
    <x v="1"/>
    <x v="1"/>
    <x v="0"/>
    <x v="0"/>
    <x v="0"/>
    <n v="1"/>
    <x v="0"/>
    <n v="1"/>
    <n v="1"/>
    <n v="1"/>
    <x v="1"/>
    <x v="2"/>
    <x v="7"/>
    <x v="0"/>
    <x v="1"/>
    <x v="0"/>
    <x v="0"/>
    <x v="0"/>
    <x v="0"/>
    <x v="0"/>
    <n v="6.9"/>
    <n v="9.8000000000000007"/>
    <n v="14"/>
    <n v="2"/>
    <n v="0"/>
    <n v="1"/>
    <n v="11"/>
    <n v="3"/>
    <x v="0"/>
    <n v="29323.641695721537"/>
    <n v="0.69799999999999995"/>
    <n v="8.5702042565347807E-4"/>
    <n v="2.3806122934818836E-4"/>
    <n v="4.7612245869637669E-5"/>
    <n v="18"/>
    <n v="5"/>
    <n v="1"/>
    <s v="CONTROLADOR INTERNO"/>
  </r>
  <r>
    <s v="4219101"/>
    <s v="VARGEÃO "/>
    <n v="3590"/>
    <x v="0"/>
    <s v="AMAI"/>
    <s v="P"/>
    <s v="RM Chapecó"/>
    <s v="Oeste Catarinense"/>
    <s v="Xanxerê"/>
    <n v="14376620.949999999"/>
    <n v="158"/>
    <n v="0"/>
    <x v="0"/>
    <n v="4.4011142061281337E-2"/>
    <n v="6.3291139240506328E-3"/>
    <n v="3590"/>
    <n v="4004.6297910863509"/>
    <n v="14376620.949999999"/>
    <n v="158"/>
    <n v="0"/>
    <x v="0"/>
    <n v="0"/>
    <n v="0"/>
    <n v="0.1"/>
    <x v="2"/>
    <x v="3"/>
    <n v="0.2"/>
    <x v="3"/>
    <n v="0"/>
    <n v="0"/>
    <n v="0"/>
    <n v="0"/>
    <n v="5"/>
    <s v="PARECER SOBRE ATOS DE PESSOAL;NOTIFICAÇÕES DE FALHAS OU IRREGULARIDADES, PARA CORREÇÃO E/OU PROVIDÊNCIAS;REMESSA DE INFORMAÇÕES VIA SISTEMA e-SFINGE"/>
    <x v="1"/>
    <x v="0"/>
    <x v="3"/>
    <x v="0"/>
    <x v="0"/>
    <x v="0"/>
    <n v="1"/>
    <x v="0"/>
    <s v="NÃO HÁ CARREIRA OU CARGO"/>
    <m/>
    <n v="1"/>
    <x v="1"/>
    <x v="3"/>
    <x v="3"/>
    <x v="0"/>
    <x v="1"/>
    <x v="0"/>
    <x v="0"/>
    <x v="0"/>
    <x v="3"/>
    <x v="1"/>
    <n v="6"/>
    <n v="8.9"/>
    <n v="7"/>
    <n v="2"/>
    <n v="2"/>
    <n v="0"/>
    <n v="3"/>
    <n v="2"/>
    <x v="0"/>
    <n v="81758.197115566232"/>
    <n v="0.68700000000000006"/>
    <n v="1.6713091922005571E-3"/>
    <n v="0"/>
    <n v="0"/>
    <n v="6"/>
    <n v="0"/>
    <n v="0"/>
    <s v="CONTROLADOR INTERNO"/>
  </r>
  <r>
    <s v="4219150"/>
    <s v="VARGEM "/>
    <n v="2630"/>
    <x v="0"/>
    <s v="AMPLASC"/>
    <s v="P"/>
    <s v="RM do Contestado"/>
    <s v="Serrana"/>
    <s v="Curitibanos"/>
    <n v="15536632.26"/>
    <n v="243"/>
    <n v="26"/>
    <x v="1"/>
    <n v="0.10228136882129278"/>
    <n v="3.7174721189591076E-3"/>
    <n v="2630"/>
    <n v="5907.4647376425855"/>
    <n v="15536632.26"/>
    <n v="243"/>
    <n v="0"/>
    <x v="0"/>
    <n v="1"/>
    <n v="0"/>
    <n v="0.1"/>
    <x v="2"/>
    <x v="3"/>
    <n v="0.2"/>
    <x v="3"/>
    <n v="0"/>
    <n v="0"/>
    <n v="0"/>
    <n v="0"/>
    <n v="2"/>
    <s v="PARECER EM PROCESSOS DE PRESTAÇÃO DE CONTAS;PARECER SOBRE ATOS DE PESSOAL;REMESSA DE INFORMAÇÕES VIA SISTEMA e-SFINGE;RELATÓRIOS DE GESTÃO FISCAL E/OU RESUMIDO DE EXECUÇÃO ORÇAMENTÁRIA"/>
    <x v="0"/>
    <x v="3"/>
    <x v="0"/>
    <x v="1"/>
    <x v="5"/>
    <x v="1"/>
    <n v="1"/>
    <x v="1"/>
    <s v="NÃO HÁ CARREIRA OU CARGO"/>
    <m/>
    <n v="2"/>
    <x v="2"/>
    <x v="6"/>
    <x v="2"/>
    <x v="1"/>
    <x v="1"/>
    <x v="1"/>
    <x v="0"/>
    <x v="0"/>
    <x v="0"/>
    <x v="1"/>
    <n v="3.7"/>
    <n v="4.2"/>
    <n v="8"/>
    <n v="3"/>
    <n v="1"/>
    <n v="0"/>
    <n v="4"/>
    <n v="9"/>
    <x v="0"/>
    <n v="17508.706309555906"/>
    <n v="0.51400000000000001"/>
    <n v="4.1825095057034219E-3"/>
    <n v="3.8022813688212925E-4"/>
    <n v="1.1406844106463879E-3"/>
    <n v="11"/>
    <n v="1"/>
    <n v="3"/>
    <s v="ASSESSOR DE CONTROLE INTERNO"/>
  </r>
  <r>
    <s v="4219176"/>
    <s v="VARGEM BONITA "/>
    <n v="4674"/>
    <x v="0"/>
    <s v="AMMOC"/>
    <s v="P"/>
    <s v="RM do Contestado"/>
    <s v="Oeste Catarinense"/>
    <s v="Joaçaba"/>
    <n v="20361976.239999998"/>
    <n v="275"/>
    <n v="0"/>
    <x v="0"/>
    <n v="5.8836114676936245E-2"/>
    <n v="3.6363636363636364E-3"/>
    <n v="4674"/>
    <n v="4356.4347967479671"/>
    <n v="20361976.239999998"/>
    <n v="275"/>
    <n v="0"/>
    <x v="0"/>
    <n v="0"/>
    <n v="0"/>
    <n v="0.1"/>
    <x v="2"/>
    <x v="2"/>
    <n v="0.8"/>
    <x v="1"/>
    <n v="0"/>
    <n v="0"/>
    <n v="0"/>
    <n v="0"/>
    <n v="0"/>
    <s v="REMESSA DE INFORMAÇÕES VIA SISTEMA e-SFINGE;RELATÓRIOS DE GESTÃO FISCAL E/OU RESUMIDO DE EXECUÇÃO ORÇAMENTÁRIA;PARECER SOBRE ATOS DE PESSOAL;PARECER EM PROCESSOS DE PRESTAÇÃO DE CONTAS"/>
    <x v="0"/>
    <x v="1"/>
    <x v="0"/>
    <x v="0"/>
    <x v="1"/>
    <x v="0"/>
    <n v="1"/>
    <x v="0"/>
    <n v="1"/>
    <n v="1"/>
    <n v="1"/>
    <x v="1"/>
    <x v="2"/>
    <x v="3"/>
    <x v="2"/>
    <x v="1"/>
    <x v="0"/>
    <x v="0"/>
    <x v="0"/>
    <x v="0"/>
    <x v="0"/>
    <n v="6.6"/>
    <n v="8.8000000000000007"/>
    <n v="13"/>
    <n v="3"/>
    <n v="0"/>
    <n v="0"/>
    <n v="10"/>
    <n v="12"/>
    <x v="0"/>
    <n v="53137.25581842228"/>
    <n v="0.62"/>
    <n v="3.6371416345742404E-3"/>
    <n v="4.2789901583226359E-4"/>
    <n v="0"/>
    <n v="17"/>
    <n v="2"/>
    <n v="0"/>
    <s v="OUTROS "/>
  </r>
  <r>
    <s v="4219200"/>
    <s v="VIDAL RAMOS "/>
    <n v="6366"/>
    <x v="2"/>
    <s v="AMAVI"/>
    <s v="M"/>
    <s v="RM do Alto Vale do Itajaí"/>
    <s v="Vale do Itajaí"/>
    <s v="Ituporanga"/>
    <n v="21014703.039999999"/>
    <n v="276"/>
    <n v="0"/>
    <x v="0"/>
    <n v="4.3355325164938736E-2"/>
    <n v="3.6231884057971015E-3"/>
    <n v="6366"/>
    <n v="3301.0843606660383"/>
    <n v="21014703.039999999"/>
    <n v="276"/>
    <n v="0"/>
    <x v="1"/>
    <n v="0"/>
    <n v="0"/>
    <n v="0.5"/>
    <x v="4"/>
    <x v="1"/>
    <n v="0.8"/>
    <x v="0"/>
    <n v="1"/>
    <n v="1"/>
    <n v="2"/>
    <n v="1"/>
    <n v="3"/>
    <s v="RELATÓRIOS DE AUDITORIA;NOTIFICAÇÕES DE FALHAS OU IRREGULARIDADES, PARA CORREÇÃO E/OU PROVIDÊNCIAS;PARECER EM PROCESSOS DE PRESTAÇÃO DE CONTAS;PARECER SOBRE ATOS DE PESSOAL;REMESSA DE INFORMAÇÕES VIA SISTEMA e-SFINGE;ATENDIMENTO A ÓRGÃOS DE CONTROLE (CÂMARA, TCE, MPSC, TCU, CGU, MPF ETC.)"/>
    <x v="0"/>
    <x v="1"/>
    <x v="1"/>
    <x v="0"/>
    <x v="0"/>
    <x v="1"/>
    <n v="1"/>
    <x v="1"/>
    <s v="HÁ CARREIRA/CARGO, MAS NÃO HÁ NENHUM SERVIDOR EM EXERCÍCIO"/>
    <n v="0"/>
    <n v="3"/>
    <x v="0"/>
    <x v="1"/>
    <x v="2"/>
    <x v="3"/>
    <x v="1"/>
    <x v="0"/>
    <x v="0"/>
    <x v="0"/>
    <x v="3"/>
    <x v="0"/>
    <n v="8.1999999999999993"/>
    <n v="9.5"/>
    <n v="6"/>
    <n v="2"/>
    <n v="1"/>
    <n v="0"/>
    <n v="3"/>
    <n v="5"/>
    <x v="0"/>
    <n v="32939.84198479855"/>
    <n v="0.69699999999999995"/>
    <n v="3.4558592522777255E-3"/>
    <n v="4.71253534401508E-4"/>
    <n v="0"/>
    <n v="22"/>
    <n v="3"/>
    <n v="0"/>
    <s v="CONTROLADOR INTERNO"/>
  </r>
  <r>
    <s v="4219309"/>
    <s v="VIDEIRA "/>
    <n v="50926"/>
    <x v="4"/>
    <s v="AMARP"/>
    <s v="G"/>
    <s v="RM do Contestado"/>
    <s v="Oeste Catarinense"/>
    <s v="Joaçaba"/>
    <n v="114408317.64999999"/>
    <n v="1548"/>
    <n v="19"/>
    <x v="1"/>
    <n v="3.0770137061618821E-2"/>
    <n v="1.2763241863433313E-3"/>
    <n v="25463"/>
    <n v="2246.560060676275"/>
    <n v="57204158.824999996"/>
    <n v="774"/>
    <n v="3"/>
    <x v="0"/>
    <n v="35"/>
    <n v="42"/>
    <n v="0.5"/>
    <x v="4"/>
    <x v="0"/>
    <n v="0.4"/>
    <x v="2"/>
    <n v="8"/>
    <n v="10"/>
    <n v="0"/>
    <n v="0"/>
    <n v="0"/>
    <s v="RECOMENDAÇÕES EMITIDAS PARA MELHORIAS E/OU FORTALECIMENTO DA GESTÃO;REMESSA DE INFORMAÇÕES VIA SISTEMA e-SFINGE;PARECER SOBRE ATOS DE PESSOAL;PARECER EM PROCESSOS DE PRESTAÇÃO DE CONTAS"/>
    <x v="1"/>
    <x v="3"/>
    <x v="0"/>
    <x v="0"/>
    <x v="0"/>
    <x v="2"/>
    <n v="2"/>
    <x v="0"/>
    <n v="1"/>
    <n v="1"/>
    <n v="3"/>
    <x v="1"/>
    <x v="3"/>
    <x v="15"/>
    <x v="2"/>
    <x v="1"/>
    <x v="1"/>
    <x v="0"/>
    <x v="0"/>
    <x v="2"/>
    <x v="0"/>
    <n v="8.6"/>
    <n v="6.5"/>
    <n v="54"/>
    <n v="14"/>
    <n v="6"/>
    <n v="0"/>
    <n v="34"/>
    <n v="0"/>
    <x v="0"/>
    <n v="32747.819170344123"/>
    <n v="0.72899999999999998"/>
    <n v="7.0690806267918152E-4"/>
    <n v="3.3381769626516909E-4"/>
    <n v="1.7672701566979538E-4"/>
    <n v="36"/>
    <n v="17"/>
    <n v="9"/>
    <s v="CONTROLADOR INTERNO"/>
  </r>
  <r>
    <s v="4219358"/>
    <s v="VITOR MEIRELES "/>
    <n v="5123"/>
    <x v="2"/>
    <s v="AMAVI"/>
    <s v="M"/>
    <s v="RM do Alto Vale do Itajaí"/>
    <s v="Vale do Itajaí"/>
    <s v="Rio do Sul"/>
    <n v="15523208.059999999"/>
    <n v="179"/>
    <n v="0"/>
    <x v="0"/>
    <n v="3.4940464571540111E-2"/>
    <n v="5.5865921787709499E-3"/>
    <n v="5123"/>
    <n v="3030.1011243412063"/>
    <n v="15523208.059999999"/>
    <n v="179"/>
    <n v="0"/>
    <x v="0"/>
    <n v="0"/>
    <n v="0"/>
    <n v="0.1"/>
    <x v="2"/>
    <x v="0"/>
    <n v="0.4"/>
    <x v="1"/>
    <n v="0"/>
    <n v="0"/>
    <n v="0"/>
    <n v="0"/>
    <n v="2"/>
    <s v="PARECER SOBRE ATOS DE PESSOAL;ATENDIMENTO A ÓRGÃOS DE CONTROLE (CÂMARA, TCE, MPSC, TCU, CGU, MPF ETC.);RELATÓRIOS DE GESTÃO FISCAL E/OU RESUMIDO DE EXECUÇÃO ORÇAMENTÁRIA;REMESSA DE INFORMAÇÕES VIA SISTEMA e-SFINGE"/>
    <x v="1"/>
    <x v="0"/>
    <x v="0"/>
    <x v="0"/>
    <x v="0"/>
    <x v="0"/>
    <n v="1"/>
    <x v="0"/>
    <n v="1"/>
    <n v="1"/>
    <n v="1"/>
    <x v="1"/>
    <x v="3"/>
    <x v="4"/>
    <x v="0"/>
    <x v="1"/>
    <x v="1"/>
    <x v="0"/>
    <x v="0"/>
    <x v="0"/>
    <x v="0"/>
    <n v="4.3"/>
    <n v="8.5"/>
    <n v="35"/>
    <n v="27"/>
    <n v="0"/>
    <n v="0"/>
    <n v="8"/>
    <n v="2"/>
    <x v="0"/>
    <n v="16328.279410191803"/>
    <n v="0.61599999999999999"/>
    <n v="2.9279718914698421E-3"/>
    <n v="3.9039625219597894E-4"/>
    <n v="3.9039625219597894E-4"/>
    <n v="15"/>
    <n v="2"/>
    <n v="2"/>
    <s v="CONTROLADOR INTERNO"/>
  </r>
  <r>
    <s v="4219408"/>
    <s v="WITMARSUM "/>
    <n v="3841"/>
    <x v="0"/>
    <s v="AMAVI"/>
    <s v="M"/>
    <s v="RM do Alto Vale do Itajaí"/>
    <s v="Vale do Itajaí"/>
    <s v="Rio do Sul"/>
    <n v="12973358.66"/>
    <n v="188"/>
    <n v="0"/>
    <x v="0"/>
    <n v="4.894558708669617E-2"/>
    <n v="5.3191489361702126E-3"/>
    <n v="3841"/>
    <n v="3377.5992345743298"/>
    <n v="12973358.66"/>
    <n v="188"/>
    <n v="0"/>
    <x v="0"/>
    <n v="0"/>
    <n v="0"/>
    <n v="0.1"/>
    <x v="2"/>
    <x v="0"/>
    <n v="0.4"/>
    <x v="0"/>
    <n v="0"/>
    <n v="0"/>
    <n v="0"/>
    <n v="0"/>
    <n v="0"/>
    <s v="PARECER EM PROCESSOS DE PRESTAÇÃO DE CONTAS;RECOMENDAÇÕES EMITIDAS PARA MELHORIAS E/OU FORTALECIMENTO DA GESTÃO"/>
    <x v="1"/>
    <x v="0"/>
    <x v="0"/>
    <x v="0"/>
    <x v="3"/>
    <x v="1"/>
    <n v="1"/>
    <x v="1"/>
    <s v="NÃO HÁ CARREIRA OU CARGO"/>
    <m/>
    <n v="1"/>
    <x v="0"/>
    <x v="2"/>
    <x v="2"/>
    <x v="0"/>
    <x v="1"/>
    <x v="1"/>
    <x v="0"/>
    <x v="0"/>
    <x v="0"/>
    <x v="1"/>
    <n v="6.7"/>
    <n v="8.5"/>
    <n v="17"/>
    <n v="6"/>
    <n v="4"/>
    <n v="0"/>
    <n v="7"/>
    <n v="3"/>
    <x v="0"/>
    <n v="22457.138313849238"/>
    <n v="0.629"/>
    <n v="7.8104660244727932E-4"/>
    <n v="7.8104660244727932E-4"/>
    <n v="0"/>
    <n v="3"/>
    <n v="3"/>
    <n v="0"/>
    <s v="OUTROS "/>
  </r>
  <r>
    <s v="4219507"/>
    <s v="XANXERÊ "/>
    <n v="48370"/>
    <x v="3"/>
    <s v="AMAI"/>
    <s v="P"/>
    <s v="RM Chapecó"/>
    <s v="Oeste Catarinense"/>
    <s v="Xanxerê"/>
    <n v="110676454.92"/>
    <n v="1228"/>
    <n v="0"/>
    <x v="0"/>
    <n v="2.5387636965060988E-2"/>
    <n v="2.4429967426710096E-3"/>
    <n v="16123.333333333334"/>
    <n v="2288.1218714078973"/>
    <n v="36892151.640000001"/>
    <n v="409.33333333333331"/>
    <n v="1"/>
    <x v="0"/>
    <n v="5"/>
    <n v="12"/>
    <n v="0.2"/>
    <x v="3"/>
    <x v="4"/>
    <n v="0.6"/>
    <x v="2"/>
    <n v="1"/>
    <n v="0"/>
    <n v="0"/>
    <n v="2"/>
    <n v="2"/>
    <s v="REMESSA DE INFORMAÇÕES VIA SISTEMA e-SFINGE;NOTIFICAÇÕES DE FALHAS OU IRREGULARIDADES, PARA CORREÇÃO E/OU PROVIDÊNCIAS;RECOMENDAÇÕES EMITIDAS PARA MELHORIAS E/OU FORTALECIMENTO DA GESTÃO;RELATÓRIOS DE GESTÃO FISCAL E/OU RESUMIDO DE EXECUÇÃO ORÇAMENTÁRIA"/>
    <x v="1"/>
    <x v="0"/>
    <x v="0"/>
    <x v="0"/>
    <x v="0"/>
    <x v="0"/>
    <n v="3"/>
    <x v="1"/>
    <s v="NÃO HÁ CARREIRA OU CARGO"/>
    <m/>
    <n v="1"/>
    <x v="1"/>
    <x v="2"/>
    <x v="3"/>
    <x v="2"/>
    <x v="1"/>
    <x v="1"/>
    <x v="0"/>
    <x v="0"/>
    <x v="0"/>
    <x v="0"/>
    <n v="9.5"/>
    <n v="10"/>
    <n v="50"/>
    <n v="25"/>
    <n v="14"/>
    <n v="1"/>
    <n v="10"/>
    <n v="2"/>
    <x v="0"/>
    <n v="26976.547212243302"/>
    <n v="0.69599999999999995"/>
    <n v="6.4089311556750047E-4"/>
    <n v="2.2741368616911308E-4"/>
    <n v="1.8606574322927434E-4"/>
    <n v="31"/>
    <n v="11"/>
    <n v="9"/>
    <s v="CONTROLADOR INTERNO"/>
  </r>
  <r>
    <s v="4219606"/>
    <s v="XAVANTINA "/>
    <n v="4067"/>
    <x v="0"/>
    <s v="AMAUC"/>
    <s v="M"/>
    <s v="RM Chapecó"/>
    <s v="Oeste Catarinense"/>
    <s v="Concórdia"/>
    <n v="17066670"/>
    <n v="347"/>
    <n v="0"/>
    <x v="0"/>
    <n v="8.5320875338087049E-2"/>
    <n v="2.881844380403458E-3"/>
    <n v="4067"/>
    <n v="4196.3781657241207"/>
    <n v="17066670"/>
    <n v="347"/>
    <n v="0"/>
    <x v="2"/>
    <n v="2"/>
    <n v="4"/>
    <n v="0.3"/>
    <x v="0"/>
    <x v="4"/>
    <n v="0.6"/>
    <x v="0"/>
    <n v="0"/>
    <n v="0"/>
    <n v="0"/>
    <n v="0"/>
    <n v="0"/>
    <s v="RELATÓRIOS DE AUDITORIA;REMESSA DE INFORMAÇÕES VIA SISTEMA e-SFINGE;PARECER SOBRE ATOS DE PESSOAL;PARECER EM PROCESSOS DE PRESTAÇÃO DE CONTAS"/>
    <x v="1"/>
    <x v="0"/>
    <x v="0"/>
    <x v="0"/>
    <x v="2"/>
    <x v="2"/>
    <n v="1"/>
    <x v="1"/>
    <s v="NÃO HÁ CARREIRA OU CARGO"/>
    <m/>
    <n v="3"/>
    <x v="0"/>
    <x v="2"/>
    <x v="2"/>
    <x v="2"/>
    <x v="1"/>
    <x v="0"/>
    <x v="0"/>
    <x v="0"/>
    <x v="1"/>
    <x v="0"/>
    <n v="4.7"/>
    <n v="7.8"/>
    <n v="7"/>
    <n v="1"/>
    <n v="0"/>
    <n v="0"/>
    <n v="6"/>
    <n v="7"/>
    <x v="0"/>
    <n v="25018.278582442901"/>
    <n v="0.61399999999999999"/>
    <n v="7.376444553725104E-4"/>
    <n v="0"/>
    <n v="0"/>
    <n v="3"/>
    <n v="0"/>
    <n v="0"/>
    <s v="OUTROS "/>
  </r>
  <r>
    <s v="4219705"/>
    <s v="XAXIM "/>
    <n v="27630"/>
    <x v="3"/>
    <s v="AMAI"/>
    <s v="P"/>
    <s v="RM Chapecó"/>
    <s v="Oeste Catarinense"/>
    <s v="Xanxerê"/>
    <n v="68079687.409999996"/>
    <n v="1185"/>
    <n v="0"/>
    <x v="0"/>
    <n v="4.288816503800217E-2"/>
    <n v="8.438818565400844E-4"/>
    <n v="27630"/>
    <n v="2463.9771049583783"/>
    <n v="68079687.409999996"/>
    <n v="1185"/>
    <n v="0"/>
    <x v="2"/>
    <n v="0"/>
    <n v="0"/>
    <n v="0.3"/>
    <x v="0"/>
    <x v="2"/>
    <n v="0.8"/>
    <x v="0"/>
    <n v="2"/>
    <n v="0"/>
    <n v="0"/>
    <n v="0"/>
    <n v="4"/>
    <s v="REMESSA DE INFORMAÇÕES VIA SISTEMA e-SFINGE;NOTIFICAÇÕES DE FALHAS OU IRREGULARIDADES, PARA CORREÇÃO E/OU PROVIDÊNCIAS;RECOMENDAÇÕES EMITIDAS PARA MELHORIAS E/OU FORTALECIMENTO DA GESTÃO;PARECER SOBRE ATOS DE PESSOAL"/>
    <x v="0"/>
    <x v="0"/>
    <x v="0"/>
    <x v="0"/>
    <x v="0"/>
    <x v="1"/>
    <n v="1"/>
    <x v="1"/>
    <s v="NÃO HÁ CARREIRA OU CARGO"/>
    <m/>
    <n v="5"/>
    <x v="1"/>
    <x v="2"/>
    <x v="4"/>
    <x v="0"/>
    <x v="1"/>
    <x v="0"/>
    <x v="0"/>
    <x v="0"/>
    <x v="0"/>
    <x v="1"/>
    <n v="7.3"/>
    <n v="8.5"/>
    <n v="50"/>
    <n v="16"/>
    <n v="4"/>
    <n v="0"/>
    <n v="30"/>
    <n v="6"/>
    <x v="1"/>
    <n v="29039.182120227801"/>
    <n v="0.622"/>
    <n v="1.3753166847629388E-3"/>
    <n v="3.6192544335866811E-4"/>
    <n v="2.8954035468693447E-4"/>
    <n v="38"/>
    <n v="10"/>
    <n v="8"/>
    <s v="CONTROLADOR INTERNO"/>
  </r>
  <r>
    <s v="4219853"/>
    <s v="ZORTÉA "/>
    <n v="3227"/>
    <x v="0"/>
    <s v="AMPLASC"/>
    <s v="P"/>
    <s v="RM do Contestado"/>
    <s v="Serrana"/>
    <s v="Curitibanos"/>
    <n v="14108246.140000001"/>
    <n v="141"/>
    <n v="0"/>
    <x v="0"/>
    <n v="4.3693833281685773E-2"/>
    <n v="7.0921985815602835E-3"/>
    <n v="3227"/>
    <n v="4371.9386860861487"/>
    <n v="14108246.140000001"/>
    <n v="141"/>
    <n v="0"/>
    <x v="0"/>
    <n v="0"/>
    <n v="0"/>
    <n v="0.1"/>
    <x v="2"/>
    <x v="2"/>
    <n v="0.8"/>
    <x v="3"/>
    <n v="0"/>
    <n v="0"/>
    <n v="0"/>
    <n v="0"/>
    <n v="2"/>
    <s v="ATENDIMENTO A ÓRGÃOS DE CONTROLE (CÂMARA, TCE, MPSC, TCU, CGU, MPF ETC.);PARECER SOBRE ATOS DE PESSOAL;PARECER EM PROCESSOS DE PRESTAÇÃO DE CONTAS;REMESSA DE INFORMAÇÕES VIA SISTEMA e-SFINGE"/>
    <x v="1"/>
    <x v="0"/>
    <x v="2"/>
    <x v="0"/>
    <x v="0"/>
    <x v="1"/>
    <n v="1"/>
    <x v="1"/>
    <s v="NÃO HÁ CARREIRA OU CARGO"/>
    <m/>
    <n v="2"/>
    <x v="0"/>
    <x v="3"/>
    <x v="2"/>
    <x v="3"/>
    <x v="1"/>
    <x v="0"/>
    <x v="0"/>
    <x v="0"/>
    <x v="2"/>
    <x v="0"/>
    <n v="7.7"/>
    <n v="8.9"/>
    <n v="5"/>
    <n v="1"/>
    <n v="2"/>
    <n v="0"/>
    <n v="2"/>
    <n v="6"/>
    <x v="0"/>
    <n v="16685.927655085685"/>
    <n v="0.65300000000000002"/>
    <n v="9.2965602726991013E-4"/>
    <n v="3.0988534242330339E-4"/>
    <n v="0"/>
    <n v="3"/>
    <n v="1"/>
    <n v="0"/>
    <s v="ASSESSOR DE CONTROLE INTERNO"/>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1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0.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4.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8.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9.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0.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800-00000A000000}" name="PivotTable24"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59:B68" firstHeaderRow="2" firstDataRow="2" firstDataCol="1"/>
  <pivotFields count="73">
    <pivotField showAll="0"/>
    <pivotField showAll="0"/>
    <pivotField showAll="0"/>
    <pivotField axis="axisRow" dataField="1" showAll="0" sortType="ascending">
      <items count="8">
        <item x="6"/>
        <item x="5"/>
        <item x="0"/>
        <item x="2"/>
        <item x="1"/>
        <item x="3"/>
        <item x="4"/>
        <item t="default"/>
      </items>
    </pivotField>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
  </rowFields>
  <rowItems count="8">
    <i>
      <x/>
    </i>
    <i>
      <x v="1"/>
    </i>
    <i>
      <x v="2"/>
    </i>
    <i>
      <x v="3"/>
    </i>
    <i>
      <x v="4"/>
    </i>
    <i>
      <x v="5"/>
    </i>
    <i>
      <x v="6"/>
    </i>
    <i t="grand">
      <x/>
    </i>
  </rowItems>
  <colItems count="1">
    <i/>
  </colItems>
  <dataFields count="1">
    <dataField name="Count of CatPorte_Faixa_Pop" fld="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800-000006000000}" name="PivotTable17"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26:B34"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axis="axisRow" dataField="1" showAll="0">
      <items count="7">
        <item x="3"/>
        <item x="0"/>
        <item x="4"/>
        <item x="2"/>
        <item x="1"/>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25"/>
  </rowFields>
  <rowItems count="7">
    <i>
      <x/>
    </i>
    <i>
      <x v="1"/>
    </i>
    <i>
      <x v="2"/>
    </i>
    <i>
      <x v="3"/>
    </i>
    <i>
      <x v="4"/>
    </i>
    <i>
      <x v="5"/>
    </i>
    <i t="grand">
      <x/>
    </i>
  </rowItems>
  <colItems count="1">
    <i/>
  </colItems>
  <dataFields count="1">
    <dataField name="Count of CatHHAtivApoio2014_2015" fld="2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1.xml><?xml version="1.0" encoding="utf-8"?>
<pivotTableDefinition xmlns="http://schemas.openxmlformats.org/spreadsheetml/2006/main" xmlns:mc="http://schemas.openxmlformats.org/markup-compatibility/2006" xmlns:xr="http://schemas.microsoft.com/office/spreadsheetml/2014/revision" mc:Ignorable="xr" xr:uid="{00000000-0007-0000-0800-00000E000000}" name="PivotTable30"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18:K2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41"/>
  </rowFields>
  <rowItems count="4">
    <i>
      <x/>
    </i>
    <i>
      <x v="1"/>
    </i>
    <i>
      <x v="2"/>
    </i>
    <i t="grand">
      <x/>
    </i>
  </rowItems>
  <colItems count="1">
    <i/>
  </colItems>
  <dataFields count="1">
    <dataField name="Count of SN_PossuiCarreiraCargoUCI?" fld="4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2.xml><?xml version="1.0" encoding="utf-8"?>
<pivotTableDefinition xmlns="http://schemas.openxmlformats.org/spreadsheetml/2006/main" xmlns:mc="http://schemas.openxmlformats.org/markup-compatibility/2006" xmlns:xr="http://schemas.microsoft.com/office/spreadsheetml/2014/revision" mc:Ignorable="xr" xr:uid="{00000000-0007-0000-0800-000017000000}" name="PivotTable9"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36:E4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0">
        <item m="1" x="7"/>
        <item x="3"/>
        <item m="1" x="6"/>
        <item x="2"/>
        <item m="1" x="8"/>
        <item x="0"/>
        <item m="1" x="5"/>
        <item x="1"/>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9"/>
  </rowFields>
  <rowItems count="6">
    <i>
      <x v="1"/>
    </i>
    <i>
      <x v="3"/>
    </i>
    <i>
      <x v="5"/>
    </i>
    <i>
      <x v="7"/>
    </i>
    <i>
      <x v="8"/>
    </i>
    <i t="grand">
      <x/>
    </i>
  </rowItems>
  <colItems count="1">
    <i/>
  </colItems>
  <dataFields count="1">
    <dataField name="Count of CatNaturezaVinculoTitular" fld="3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3.xml><?xml version="1.0" encoding="utf-8"?>
<pivotTableDefinition xmlns="http://schemas.openxmlformats.org/spreadsheetml/2006/main" xmlns:mc="http://schemas.openxmlformats.org/markup-compatibility/2006" xmlns:xr="http://schemas.microsoft.com/office/spreadsheetml/2014/revision" mc:Ignorable="xr" xr:uid="{00000000-0007-0000-0800-000012000000}" name="PivotTable38"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34:K38"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3">
        <item x="0"/>
        <item x="1"/>
        <item t="default"/>
      </items>
    </pivotField>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50"/>
  </rowFields>
  <rowItems count="3">
    <i>
      <x/>
    </i>
    <i>
      <x v="1"/>
    </i>
    <i t="grand">
      <x/>
    </i>
  </rowItems>
  <colItems count="1">
    <i/>
  </colItems>
  <dataFields count="1">
    <dataField name="Count of SN_DadosAbertosIBGE14?" fld="5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4.xml><?xml version="1.0" encoding="utf-8"?>
<pivotTableDefinition xmlns="http://schemas.openxmlformats.org/spreadsheetml/2006/main" xmlns:mc="http://schemas.openxmlformats.org/markup-compatibility/2006" xmlns:xr="http://schemas.microsoft.com/office/spreadsheetml/2014/revision" mc:Ignorable="xr" xr:uid="{00000000-0007-0000-0800-000016000000}" name="PivotTable7"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14:H4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28">
        <item x="3"/>
        <item x="18"/>
        <item x="16"/>
        <item x="14"/>
        <item x="21"/>
        <item x="25"/>
        <item x="2"/>
        <item x="12"/>
        <item x="0"/>
        <item x="1"/>
        <item x="13"/>
        <item x="5"/>
        <item x="23"/>
        <item x="7"/>
        <item x="22"/>
        <item x="9"/>
        <item x="17"/>
        <item x="19"/>
        <item x="24"/>
        <item x="26"/>
        <item x="6"/>
        <item x="4"/>
        <item x="15"/>
        <item x="11"/>
        <item x="10"/>
        <item x="8"/>
        <item x="20"/>
        <item t="default"/>
      </items>
    </pivotField>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46"/>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Items count="1">
    <i/>
  </colItems>
  <dataFields count="1">
    <dataField name="Count of CatAreaGraduacaoTitularCI" fld="4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5.xml><?xml version="1.0" encoding="utf-8"?>
<pivotTableDefinition xmlns="http://schemas.openxmlformats.org/spreadsheetml/2006/main" xmlns:mc="http://schemas.openxmlformats.org/markup-compatibility/2006" xmlns:xr="http://schemas.microsoft.com/office/spreadsheetml/2014/revision" mc:Ignorable="xr" xr:uid="{00000000-0007-0000-0800-000010000000}" name="PivotTable34"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41:K46"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51"/>
  </rowFields>
  <rowItems count="4">
    <i>
      <x/>
    </i>
    <i>
      <x v="1"/>
    </i>
    <i>
      <x v="2"/>
    </i>
    <i t="grand">
      <x/>
    </i>
  </rowItems>
  <colItems count="1">
    <i/>
  </colItems>
  <dataFields count="1">
    <dataField name="Count of SN_MatrEducSiteIBGE14?" fld="51"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6.xml><?xml version="1.0" encoding="utf-8"?>
<pivotTableDefinition xmlns="http://schemas.openxmlformats.org/spreadsheetml/2006/main" xmlns:mc="http://schemas.openxmlformats.org/markup-compatibility/2006" xmlns:xr="http://schemas.microsoft.com/office/spreadsheetml/2014/revision" mc:Ignorable="xr" xr:uid="{00000000-0007-0000-0800-00000D000000}" name="PivotTable3"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13:E20"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0">
        <item x="0"/>
        <item x="3"/>
        <item m="1" x="7"/>
        <item x="1"/>
        <item x="2"/>
        <item m="1" x="8"/>
        <item m="1" x="6"/>
        <item m="1" x="5"/>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6"/>
  </rowFields>
  <rowItems count="6">
    <i>
      <x/>
    </i>
    <i>
      <x v="1"/>
    </i>
    <i>
      <x v="3"/>
    </i>
    <i>
      <x v="4"/>
    </i>
    <i>
      <x v="8"/>
    </i>
    <i t="grand">
      <x/>
    </i>
  </rowItems>
  <colItems count="1">
    <i/>
  </colItems>
  <dataFields count="1">
    <dataField name="Count of CatAreaLeiAnticorrup?" fld="36"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7.xml><?xml version="1.0" encoding="utf-8"?>
<pivotTableDefinition xmlns="http://schemas.openxmlformats.org/spreadsheetml/2006/main" xmlns:mc="http://schemas.openxmlformats.org/markup-compatibility/2006" xmlns:xr="http://schemas.microsoft.com/office/spreadsheetml/2014/revision" mc:Ignorable="xr" xr:uid="{00000000-0007-0000-0800-000007000000}" name="PivotTable18"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46:E5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x="0"/>
        <item x="2"/>
        <item m="1" x="5"/>
        <item x="3"/>
        <item x="1"/>
        <item m="1" x="7"/>
        <item m="1" x="6"/>
        <item x="4"/>
        <item t="default"/>
      </items>
    </pivotField>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48"/>
  </rowFields>
  <rowItems count="6">
    <i>
      <x/>
    </i>
    <i>
      <x v="1"/>
    </i>
    <i>
      <x v="3"/>
    </i>
    <i>
      <x v="4"/>
    </i>
    <i>
      <x v="7"/>
    </i>
    <i t="grand">
      <x/>
    </i>
  </rowItems>
  <colItems count="1">
    <i/>
  </colItems>
  <dataFields count="1">
    <dataField name="Count of CatAreaTransparencia?" fld="4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8.xml><?xml version="1.0" encoding="utf-8"?>
<pivotTableDefinition xmlns="http://schemas.openxmlformats.org/spreadsheetml/2006/main" xmlns:mc="http://schemas.openxmlformats.org/markup-compatibility/2006" xmlns:xr="http://schemas.microsoft.com/office/spreadsheetml/2014/revision" mc:Ignorable="xr" xr:uid="{00000000-0007-0000-0800-000001000000}" name="PivotTable10"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65:K69"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axis="axisRow" dataField="1" showAll="0">
      <items count="3">
        <item x="0"/>
        <item x="1"/>
        <item t="default"/>
      </items>
    </pivotField>
    <pivotField numFmtId="2" showAll="0"/>
    <pivotField showAll="0"/>
    <pivotField showAll="0"/>
    <pivotField showAll="0"/>
    <pivotField showAll="0"/>
    <pivotField showAll="0"/>
    <pivotField showAll="0"/>
    <pivotField showAll="0"/>
    <pivotField showAll="0"/>
  </pivotFields>
  <rowFields count="1">
    <field x="63"/>
  </rowFields>
  <rowItems count="3">
    <i>
      <x/>
    </i>
    <i>
      <x v="1"/>
    </i>
    <i t="grand">
      <x/>
    </i>
  </rowItems>
  <colItems count="1">
    <i/>
  </colItems>
  <dataFields count="1">
    <dataField name="Count of SN_ParecerTCE_Contas2014" fld="6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9.xml><?xml version="1.0" encoding="utf-8"?>
<pivotTableDefinition xmlns="http://schemas.openxmlformats.org/spreadsheetml/2006/main" xmlns:mc="http://schemas.openxmlformats.org/markup-compatibility/2006" xmlns:xr="http://schemas.microsoft.com/office/spreadsheetml/2014/revision" mc:Ignorable="xr" xr:uid="{00000000-0007-0000-0800-00000C000000}" name="PivotTable28"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10:K15"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1"/>
        <item x="0"/>
        <item x="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7"/>
  </rowFields>
  <rowItems count="4">
    <i>
      <x/>
    </i>
    <i>
      <x v="1"/>
    </i>
    <i>
      <x v="2"/>
    </i>
    <i t="grand">
      <x/>
    </i>
  </rowItems>
  <colItems count="1">
    <i/>
  </colItems>
  <dataFields count="1">
    <dataField name="Count of SN_CiRegulamentado?" fld="3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800-000005000000}" name="PivotTable16"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49:B56"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axis="axisRow" dataField="1" showAll="0">
      <items count="6">
        <item x="3"/>
        <item x="0"/>
        <item x="1"/>
        <item x="2"/>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27"/>
  </rowFields>
  <rowItems count="6">
    <i>
      <x/>
    </i>
    <i>
      <x v="1"/>
    </i>
    <i>
      <x v="2"/>
    </i>
    <i>
      <x v="3"/>
    </i>
    <i>
      <x v="4"/>
    </i>
    <i t="grand">
      <x/>
    </i>
  </rowItems>
  <colItems count="1">
    <i/>
  </colItems>
  <dataFields count="1">
    <dataField name="Count of CatHHCapacit2014_2015" fld="2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0.xml><?xml version="1.0" encoding="utf-8"?>
<pivotTableDefinition xmlns="http://schemas.openxmlformats.org/spreadsheetml/2006/main" xmlns:mc="http://schemas.openxmlformats.org/markup-compatibility/2006" xmlns:xr="http://schemas.microsoft.com/office/spreadsheetml/2014/revision" mc:Ignorable="xr" xr:uid="{00000000-0007-0000-0800-00000B000000}" name="PivotTable26"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3:K7"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axis="axisRow" dataField="1" showAll="0">
      <items count="3">
        <item x="0"/>
        <item x="1"/>
        <item t="default"/>
      </items>
    </pivotField>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12"/>
  </rowFields>
  <rowItems count="3">
    <i>
      <x/>
    </i>
    <i>
      <x v="1"/>
    </i>
    <i t="grand">
      <x/>
    </i>
  </rowItems>
  <colItems count="1">
    <i/>
  </colItems>
  <dataFields count="1">
    <dataField name="Count of SN_Existe_Adm_Ind?" fld="1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1.xml><?xml version="1.0" encoding="utf-8"?>
<pivotTableDefinition xmlns="http://schemas.openxmlformats.org/spreadsheetml/2006/main" xmlns:mc="http://schemas.openxmlformats.org/markup-compatibility/2006" xmlns:xr="http://schemas.microsoft.com/office/spreadsheetml/2014/revision" mc:Ignorable="xr" xr:uid="{00000000-0007-0000-0800-000011000000}" name="PivotTable36"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49:K54"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2"/>
        <item x="1"/>
        <item t="default"/>
      </items>
    </pivotField>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52"/>
  </rowFields>
  <rowItems count="4">
    <i>
      <x/>
    </i>
    <i>
      <x v="1"/>
    </i>
    <i>
      <x v="2"/>
    </i>
    <i t="grand">
      <x/>
    </i>
  </rowItems>
  <colItems count="1">
    <i/>
  </colItems>
  <dataFields count="1">
    <dataField name="Count of SN_AgendSaudeSiteIBGE14?" fld="5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2.xml><?xml version="1.0" encoding="utf-8"?>
<pivotTableDefinition xmlns="http://schemas.openxmlformats.org/spreadsheetml/2006/main" xmlns:mc="http://schemas.openxmlformats.org/markup-compatibility/2006" xmlns:xr="http://schemas.microsoft.com/office/spreadsheetml/2014/revision" mc:Ignorable="xr" xr:uid="{00000000-0007-0000-0800-000014000000}" name="PivotTable5"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24:E3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13">
        <item x="3"/>
        <item m="1" x="10"/>
        <item x="2"/>
        <item x="4"/>
        <item x="5"/>
        <item x="1"/>
        <item m="1" x="8"/>
        <item m="1" x="11"/>
        <item m="1" x="9"/>
        <item m="1" x="7"/>
        <item x="0"/>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8"/>
  </rowFields>
  <rowItems count="8">
    <i>
      <x/>
    </i>
    <i>
      <x v="2"/>
    </i>
    <i>
      <x v="3"/>
    </i>
    <i>
      <x v="4"/>
    </i>
    <i>
      <x v="5"/>
    </i>
    <i>
      <x v="10"/>
    </i>
    <i>
      <x v="11"/>
    </i>
    <i t="grand">
      <x/>
    </i>
  </rowItems>
  <colItems count="1">
    <i/>
  </colItems>
  <dataFields count="1">
    <dataField name="Count of CatPosicaoHierarquica" fld="38"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3.xml><?xml version="1.0" encoding="utf-8"?>
<pivotTableDefinition xmlns="http://schemas.openxmlformats.org/spreadsheetml/2006/main" xmlns:mc="http://schemas.openxmlformats.org/markup-compatibility/2006" xmlns:xr="http://schemas.microsoft.com/office/spreadsheetml/2014/revision" mc:Ignorable="xr" xr:uid="{00000000-0007-0000-0800-000015000000}" name="PivotTable6"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57:K62"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1"/>
        <item x="0"/>
        <item x="2"/>
        <item t="default"/>
      </items>
    </pivotField>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54"/>
  </rowFields>
  <rowItems count="4">
    <i>
      <x/>
    </i>
    <i>
      <x v="1"/>
    </i>
    <i>
      <x v="2"/>
    </i>
    <i t="grand">
      <x/>
    </i>
  </rowItems>
  <colItems count="1">
    <i/>
  </colItems>
  <dataFields count="1">
    <dataField name="Count of SN_OuvidoriaSacSiteIBGE14?" fld="5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4.xml><?xml version="1.0" encoding="utf-8"?>
<pivotTableDefinition xmlns="http://schemas.openxmlformats.org/spreadsheetml/2006/main" xmlns:mc="http://schemas.openxmlformats.org/markup-compatibility/2006" xmlns:xr="http://schemas.microsoft.com/office/spreadsheetml/2014/revision" mc:Ignorable="xr" xr:uid="{00000000-0007-0000-0800-000004000000}" name="PivotTable14"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46:H64"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17">
        <item x="3"/>
        <item x="9"/>
        <item x="12"/>
        <item x="4"/>
        <item x="6"/>
        <item x="11"/>
        <item x="1"/>
        <item x="7"/>
        <item x="15"/>
        <item x="14"/>
        <item x="0"/>
        <item x="8"/>
        <item x="2"/>
        <item x="13"/>
        <item x="5"/>
        <item x="10"/>
        <item t="default"/>
      </items>
    </pivotField>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47"/>
  </rowFields>
  <rowItems count="17">
    <i>
      <x/>
    </i>
    <i>
      <x v="1"/>
    </i>
    <i>
      <x v="2"/>
    </i>
    <i>
      <x v="3"/>
    </i>
    <i>
      <x v="4"/>
    </i>
    <i>
      <x v="5"/>
    </i>
    <i>
      <x v="6"/>
    </i>
    <i>
      <x v="7"/>
    </i>
    <i>
      <x v="8"/>
    </i>
    <i>
      <x v="9"/>
    </i>
    <i>
      <x v="10"/>
    </i>
    <i>
      <x v="11"/>
    </i>
    <i>
      <x v="12"/>
    </i>
    <i>
      <x v="13"/>
    </i>
    <i>
      <x v="14"/>
    </i>
    <i>
      <x v="15"/>
    </i>
    <i t="grand">
      <x/>
    </i>
  </rowItems>
  <colItems count="1">
    <i/>
  </colItems>
  <dataFields count="1">
    <dataField name="Count of CatAreaPosGradTitularCI" fld="47"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5.xml><?xml version="1.0" encoding="utf-8"?>
<pivotTableDefinition xmlns="http://schemas.openxmlformats.org/spreadsheetml/2006/main" xmlns:mc="http://schemas.openxmlformats.org/markup-compatibility/2006" xmlns:xr="http://schemas.microsoft.com/office/spreadsheetml/2014/revision" mc:Ignorable="xr" xr:uid="{00000000-0007-0000-0A00-00000D000000}" name="Tabela dinâmica23"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328:B35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23">
        <item x="19"/>
        <item x="0"/>
        <item x="1"/>
        <item x="2"/>
        <item x="3"/>
        <item x="4"/>
        <item x="5"/>
        <item x="6"/>
        <item x="7"/>
        <item x="8"/>
        <item x="9"/>
        <item x="10"/>
        <item x="11"/>
        <item x="12"/>
        <item x="13"/>
        <item x="14"/>
        <item x="15"/>
        <item x="16"/>
        <item x="17"/>
        <item x="18"/>
        <item x="20"/>
        <item x="21"/>
        <item t="default"/>
      </items>
    </pivotField>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33"/>
  </rowFields>
  <rowItems count="23">
    <i>
      <x/>
    </i>
    <i>
      <x v="1"/>
    </i>
    <i>
      <x v="2"/>
    </i>
    <i>
      <x v="3"/>
    </i>
    <i>
      <x v="4"/>
    </i>
    <i>
      <x v="5"/>
    </i>
    <i>
      <x v="6"/>
    </i>
    <i>
      <x v="7"/>
    </i>
    <i>
      <x v="8"/>
    </i>
    <i>
      <x v="9"/>
    </i>
    <i>
      <x v="10"/>
    </i>
    <i>
      <x v="11"/>
    </i>
    <i>
      <x v="12"/>
    </i>
    <i>
      <x v="13"/>
    </i>
    <i>
      <x v="14"/>
    </i>
    <i>
      <x v="15"/>
    </i>
    <i>
      <x v="16"/>
    </i>
    <i>
      <x v="17"/>
    </i>
    <i>
      <x v="18"/>
    </i>
    <i>
      <x v="19"/>
    </i>
    <i>
      <x v="20"/>
    </i>
    <i>
      <x v="21"/>
    </i>
    <i t="grand">
      <x/>
    </i>
  </rowItems>
  <colItems count="1">
    <i/>
  </colItems>
  <dataFields count="1">
    <dataField name="Contagem de CONSIDERANDO OS ANOS DE 2014 E 2015, QUANTOS EXPEDIENTES (REPRESENTAÇÕES; COMUNICAÇÃO QUANTO À ABERTURA DE PROCEDIMENTOS, ETC.) FORAM ENCAMINHADOS PELA UNIDADE DE CONTROLE INTERNO AO MINISTÉRI" fld="33" subtotal="count" baseField="27" baseItem="1"/>
  </dataFields>
  <formats count="27">
    <format dxfId="26">
      <pivotArea type="origin" dataOnly="0" labelOnly="1" outline="0" fieldPosition="0"/>
    </format>
    <format dxfId="25">
      <pivotArea outline="0" fieldPosition="0">
        <references count="1">
          <reference field="33" count="1" selected="0">
            <x v="1"/>
          </reference>
        </references>
      </pivotArea>
    </format>
    <format dxfId="24">
      <pivotArea dataOnly="0" labelOnly="1" outline="0" fieldPosition="0">
        <references count="1">
          <reference field="33" count="1">
            <x v="1"/>
          </reference>
        </references>
      </pivotArea>
    </format>
    <format dxfId="23">
      <pivotArea outline="0" fieldPosition="0">
        <references count="1">
          <reference field="33" count="1" selected="0">
            <x v="3"/>
          </reference>
        </references>
      </pivotArea>
    </format>
    <format dxfId="22">
      <pivotArea dataOnly="0" labelOnly="1" outline="0" fieldPosition="0">
        <references count="1">
          <reference field="33" count="1">
            <x v="3"/>
          </reference>
        </references>
      </pivotArea>
    </format>
    <format dxfId="21">
      <pivotArea outline="0" fieldPosition="0">
        <references count="1">
          <reference field="33" count="4" selected="0">
            <x v="5"/>
            <x v="6"/>
            <x v="7"/>
            <x v="8"/>
          </reference>
        </references>
      </pivotArea>
    </format>
    <format dxfId="20">
      <pivotArea dataOnly="0" labelOnly="1" outline="0" fieldPosition="0">
        <references count="1">
          <reference field="33" count="4">
            <x v="5"/>
            <x v="6"/>
            <x v="7"/>
            <x v="8"/>
          </reference>
        </references>
      </pivotArea>
    </format>
    <format dxfId="19">
      <pivotArea outline="0" fieldPosition="0">
        <references count="1">
          <reference field="33" count="1" selected="0">
            <x v="10"/>
          </reference>
        </references>
      </pivotArea>
    </format>
    <format dxfId="18">
      <pivotArea dataOnly="0" labelOnly="1" outline="0" fieldPosition="0">
        <references count="1">
          <reference field="33" count="1">
            <x v="10"/>
          </reference>
        </references>
      </pivotArea>
    </format>
    <format dxfId="17">
      <pivotArea outline="0" fieldPosition="0">
        <references count="1">
          <reference field="33" count="1" selected="0">
            <x v="12"/>
          </reference>
        </references>
      </pivotArea>
    </format>
    <format dxfId="16">
      <pivotArea dataOnly="0" labelOnly="1" outline="0" fieldPosition="0">
        <references count="1">
          <reference field="33" count="1">
            <x v="12"/>
          </reference>
        </references>
      </pivotArea>
    </format>
    <format dxfId="15">
      <pivotArea outline="0" fieldPosition="0">
        <references count="1">
          <reference field="33" count="1" selected="0">
            <x v="14"/>
          </reference>
        </references>
      </pivotArea>
    </format>
    <format dxfId="14">
      <pivotArea dataOnly="0" labelOnly="1" outline="0" fieldPosition="0">
        <references count="1">
          <reference field="33" count="1">
            <x v="14"/>
          </reference>
        </references>
      </pivotArea>
    </format>
    <format dxfId="13">
      <pivotArea outline="0" fieldPosition="0">
        <references count="1">
          <reference field="33" count="1" selected="0">
            <x v="15"/>
          </reference>
        </references>
      </pivotArea>
    </format>
    <format dxfId="12">
      <pivotArea dataOnly="0" labelOnly="1" outline="0" fieldPosition="0">
        <references count="1">
          <reference field="33" count="1">
            <x v="15"/>
          </reference>
        </references>
      </pivotArea>
    </format>
    <format dxfId="11">
      <pivotArea outline="0" fieldPosition="0">
        <references count="1">
          <reference field="33" count="1" selected="0">
            <x v="19"/>
          </reference>
        </references>
      </pivotArea>
    </format>
    <format dxfId="10">
      <pivotArea dataOnly="0" labelOnly="1" outline="0" fieldPosition="0">
        <references count="1">
          <reference field="33" count="1">
            <x v="19"/>
          </reference>
        </references>
      </pivotArea>
    </format>
    <format dxfId="9">
      <pivotArea outline="0" fieldPosition="0">
        <references count="1">
          <reference field="33" count="1" selected="0">
            <x v="20"/>
          </reference>
        </references>
      </pivotArea>
    </format>
    <format dxfId="8">
      <pivotArea dataOnly="0" labelOnly="1" outline="0" fieldPosition="0">
        <references count="1">
          <reference field="33" count="1">
            <x v="20"/>
          </reference>
        </references>
      </pivotArea>
    </format>
    <format dxfId="7">
      <pivotArea type="origin" dataOnly="0" labelOnly="1" outline="0" fieldPosition="0"/>
    </format>
    <format dxfId="6">
      <pivotArea field="33" type="button" dataOnly="0" labelOnly="1" outline="0" axis="axisRow" fieldPosition="0"/>
    </format>
    <format dxfId="5">
      <pivotArea dataOnly="0" labelOnly="1" outline="0" fieldPosition="0">
        <references count="1">
          <reference field="33" count="0"/>
        </references>
      </pivotArea>
    </format>
    <format dxfId="4">
      <pivotArea dataOnly="0" labelOnly="1" grandRow="1" outline="0" fieldPosition="0"/>
    </format>
    <format dxfId="3">
      <pivotArea field="33" type="button" dataOnly="0" labelOnly="1" outline="0" axis="axisRow" fieldPosition="0"/>
    </format>
    <format dxfId="2">
      <pivotArea grandRow="1" outline="0" fieldPosition="0"/>
    </format>
    <format dxfId="1">
      <pivotArea dataOnly="0" labelOnly="1" grandRow="1" outline="0" fieldPosition="0"/>
    </format>
    <format dxfId="0">
      <pivotArea field="33"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6.xml><?xml version="1.0" encoding="utf-8"?>
<pivotTableDefinition xmlns="http://schemas.openxmlformats.org/spreadsheetml/2006/main" xmlns:mc="http://schemas.openxmlformats.org/markup-compatibility/2006" xmlns:xr="http://schemas.microsoft.com/office/spreadsheetml/2014/revision" mc:Ignorable="xr" xr:uid="{00000000-0007-0000-0A00-000009000000}" name="Tabela dinâmica2"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3:B1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axis="axisRow" dataField="1" compact="0" outline="0" subtotalTop="0" showAll="0" includeNewItemsInFilter="1">
      <items count="8">
        <item x="3"/>
        <item x="2"/>
        <item x="4"/>
        <item x="0"/>
        <item x="1"/>
        <item x="5"/>
        <item x="6"/>
        <item t="default"/>
      </items>
    </pivotField>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7"/>
  </rowFields>
  <rowItems count="8">
    <i>
      <x/>
    </i>
    <i>
      <x v="1"/>
    </i>
    <i>
      <x v="2"/>
    </i>
    <i>
      <x v="3"/>
    </i>
    <i>
      <x v="4"/>
    </i>
    <i>
      <x v="5"/>
    </i>
    <i>
      <x v="6"/>
    </i>
    <i t="grand">
      <x/>
    </i>
  </rowItems>
  <colItems count="1">
    <i/>
  </colItems>
  <dataFields count="1">
    <dataField name="Contagem de NOME DO CARGO QUE OCUPA COMO TITULAR DO CONTROLE INTERNO" fld="7" subtotal="count" baseField="0" baseItem="0"/>
  </dataFields>
  <formats count="13">
    <format dxfId="39">
      <pivotArea type="origin" dataOnly="0" labelOnly="1" outline="0" fieldPosition="0"/>
    </format>
    <format dxfId="38">
      <pivotArea field="7" type="button" dataOnly="0" labelOnly="1" outline="0" axis="axisRow" fieldPosition="0"/>
    </format>
    <format dxfId="37">
      <pivotArea dataOnly="0" labelOnly="1" outline="0" fieldPosition="0">
        <references count="1">
          <reference field="7" count="0"/>
        </references>
      </pivotArea>
    </format>
    <format dxfId="36">
      <pivotArea dataOnly="0" labelOnly="1" grandRow="1" outline="0" fieldPosition="0"/>
    </format>
    <format dxfId="35">
      <pivotArea outline="0" fieldPosition="0">
        <references count="1">
          <reference field="7" count="1" selected="0">
            <x v="4"/>
          </reference>
        </references>
      </pivotArea>
    </format>
    <format dxfId="34">
      <pivotArea dataOnly="0" labelOnly="1" outline="0" fieldPosition="0">
        <references count="1">
          <reference field="7" count="1">
            <x v="4"/>
          </reference>
        </references>
      </pivotArea>
    </format>
    <format dxfId="33">
      <pivotArea type="origin" dataOnly="0" labelOnly="1" outline="0" fieldPosition="0"/>
    </format>
    <format dxfId="32">
      <pivotArea field="7" type="button" dataOnly="0" labelOnly="1" outline="0" axis="axisRow" fieldPosition="0"/>
    </format>
    <format dxfId="31">
      <pivotArea dataOnly="0" labelOnly="1" outline="0" fieldPosition="0">
        <references count="1">
          <reference field="7" count="0"/>
        </references>
      </pivotArea>
    </format>
    <format dxfId="30">
      <pivotArea dataOnly="0" labelOnly="1" grandRow="1" outline="0" fieldPosition="0"/>
    </format>
    <format dxfId="29">
      <pivotArea field="7" type="button" dataOnly="0" labelOnly="1" outline="0" axis="axisRow" fieldPosition="0"/>
    </format>
    <format dxfId="28">
      <pivotArea grandRow="1" outline="0" fieldPosition="0"/>
    </format>
    <format dxfId="27">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7.xml><?xml version="1.0" encoding="utf-8"?>
<pivotTableDefinition xmlns="http://schemas.openxmlformats.org/spreadsheetml/2006/main" xmlns:mc="http://schemas.openxmlformats.org/markup-compatibility/2006" xmlns:xr="http://schemas.microsoft.com/office/spreadsheetml/2014/revision" mc:Ignorable="xr" xr:uid="{00000000-0007-0000-0A00-00000F000000}" name="Tabela dinâmica25"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409:B440"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axis="axisRow" dataField="1" compact="0" outline="0" subtotalTop="0" showAll="0" includeNewItemsInFilter="1" sortType="ascending">
      <items count="30">
        <item x="0"/>
        <item x="4"/>
        <item x="5"/>
        <item x="10"/>
        <item x="13"/>
        <item x="2"/>
        <item x="3"/>
        <item x="1"/>
        <item x="14"/>
        <item x="20"/>
        <item x="8"/>
        <item x="19"/>
        <item x="23"/>
        <item x="16"/>
        <item x="17"/>
        <item x="27"/>
        <item x="24"/>
        <item x="18"/>
        <item x="6"/>
        <item x="22"/>
        <item x="7"/>
        <item x="28"/>
        <item x="21"/>
        <item x="15"/>
        <item x="9"/>
        <item x="25"/>
        <item x="11"/>
        <item x="12"/>
        <item x="26"/>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45"/>
  </rowFields>
  <rowItems count="30">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t="grand">
      <x/>
    </i>
  </rowItems>
  <colItems count="1">
    <i/>
  </colItems>
  <dataFields count="1">
    <dataField name="Contagem de REFERENTE A 2014, DENTRE AS AÇÕES DE CONTROLE ACIMA (PLANEJADAS OU NÃO), QUANTAS AUDITORIAS/FISCALIZAÇÕES (QUE ORIGINAM UM RELATÓRIO) FORAM REALIZADAS PELA UNIDADE DE CONTROLE INTERNO (UCI)?" fld="45" subtotal="count" baseField="45" baseItem="11"/>
  </dataFields>
  <formats count="15">
    <format dxfId="54">
      <pivotArea type="origin" dataOnly="0" labelOnly="1" outline="0" fieldPosition="0"/>
    </format>
    <format dxfId="53">
      <pivotArea outline="0" fieldPosition="0">
        <references count="1">
          <reference field="45" count="3" selected="0">
            <x v="0"/>
            <x v="1"/>
            <x v="2"/>
          </reference>
        </references>
      </pivotArea>
    </format>
    <format dxfId="52">
      <pivotArea dataOnly="0" labelOnly="1" outline="0" fieldPosition="0">
        <references count="1">
          <reference field="45" count="3">
            <x v="0"/>
            <x v="1"/>
            <x v="2"/>
          </reference>
        </references>
      </pivotArea>
    </format>
    <format dxfId="51">
      <pivotArea outline="0" fieldPosition="0">
        <references count="1">
          <reference field="45" count="18" selected="0">
            <x v="10"/>
            <x v="11"/>
            <x v="12"/>
            <x v="13"/>
            <x v="14"/>
            <x v="15"/>
            <x v="16"/>
            <x v="17"/>
            <x v="18"/>
            <x v="19"/>
            <x v="20"/>
            <x v="21"/>
            <x v="22"/>
            <x v="23"/>
            <x v="24"/>
            <x v="25"/>
            <x v="26"/>
            <x v="27"/>
          </reference>
        </references>
      </pivotArea>
    </format>
    <format dxfId="50">
      <pivotArea dataOnly="0" labelOnly="1" outline="0" fieldPosition="0">
        <references count="1">
          <reference field="45" count="18">
            <x v="10"/>
            <x v="11"/>
            <x v="12"/>
            <x v="13"/>
            <x v="14"/>
            <x v="15"/>
            <x v="16"/>
            <x v="17"/>
            <x v="18"/>
            <x v="19"/>
            <x v="20"/>
            <x v="21"/>
            <x v="22"/>
            <x v="23"/>
            <x v="24"/>
            <x v="25"/>
            <x v="26"/>
            <x v="27"/>
          </reference>
        </references>
      </pivotArea>
    </format>
    <format dxfId="49">
      <pivotArea outline="0" fieldPosition="0">
        <references count="1">
          <reference field="45" count="1" selected="0">
            <x v="3"/>
          </reference>
        </references>
      </pivotArea>
    </format>
    <format dxfId="48">
      <pivotArea dataOnly="0" labelOnly="1" outline="0" fieldPosition="0">
        <references count="1">
          <reference field="45" count="1">
            <x v="3"/>
          </reference>
        </references>
      </pivotArea>
    </format>
    <format dxfId="47">
      <pivotArea type="origin" dataOnly="0" labelOnly="1" outline="0" fieldPosition="0"/>
    </format>
    <format dxfId="46">
      <pivotArea field="45" type="button" dataOnly="0" labelOnly="1" outline="0" axis="axisRow" fieldPosition="0"/>
    </format>
    <format dxfId="45">
      <pivotArea dataOnly="0" labelOnly="1" outline="0" fieldPosition="0">
        <references count="1">
          <reference field="45" count="0"/>
        </references>
      </pivotArea>
    </format>
    <format dxfId="44">
      <pivotArea dataOnly="0" labelOnly="1" grandRow="1" outline="0" fieldPosition="0"/>
    </format>
    <format dxfId="43">
      <pivotArea field="45" type="button" dataOnly="0" labelOnly="1" outline="0" axis="axisRow" fieldPosition="0"/>
    </format>
    <format dxfId="42">
      <pivotArea grandRow="1" outline="0" fieldPosition="0"/>
    </format>
    <format dxfId="41">
      <pivotArea dataOnly="0" labelOnly="1" grandRow="1" outline="0" fieldPosition="0"/>
    </format>
    <format dxfId="40">
      <pivotArea field="45"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8.xml><?xml version="1.0" encoding="utf-8"?>
<pivotTableDefinition xmlns="http://schemas.openxmlformats.org/spreadsheetml/2006/main" xmlns:mc="http://schemas.openxmlformats.org/markup-compatibility/2006" xmlns:xr="http://schemas.microsoft.com/office/spreadsheetml/2014/revision" mc:Ignorable="xr" xr:uid="{00000000-0007-0000-0A00-000005000000}" name="Tabela dinâmica16"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44:B25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7">
        <item x="1"/>
        <item x="3"/>
        <item x="4"/>
        <item x="2"/>
        <item x="0"/>
        <item x="5"/>
        <item t="default"/>
      </items>
    </pivotField>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4"/>
  </rowFields>
  <rowItems count="7">
    <i>
      <x/>
    </i>
    <i>
      <x v="1"/>
    </i>
    <i>
      <x v="2"/>
    </i>
    <i>
      <x v="3"/>
    </i>
    <i>
      <x v="4"/>
    </i>
    <i>
      <x v="5"/>
    </i>
    <i t="grand">
      <x/>
    </i>
  </rowItems>
  <colItems count="1">
    <i/>
  </colItems>
  <dataFields count="1">
    <dataField name="Contagem de CASO A PREFEITURA POSSUA EM SUA ESTRUTURA UMA CARREIRA OU CARGO ESPECÍFICO, INFORME A QUANTIDADE DE SERVIDORES DA CARREIRA/CARGO: (Sem contar o Titular, somente os servidores em exercício, em " fld="24" subtotal="count" baseField="0" baseItem="0"/>
  </dataFields>
  <formats count="10">
    <format dxfId="64">
      <pivotArea type="origin" dataOnly="0" labelOnly="1" outline="0" fieldPosition="0"/>
    </format>
    <format dxfId="63">
      <pivotArea outline="0" fieldPosition="0">
        <references count="1">
          <reference field="24" count="1" selected="0">
            <x v="3"/>
          </reference>
        </references>
      </pivotArea>
    </format>
    <format dxfId="62">
      <pivotArea dataOnly="0" labelOnly="1" outline="0" fieldPosition="0">
        <references count="1">
          <reference field="24" count="1">
            <x v="3"/>
          </reference>
        </references>
      </pivotArea>
    </format>
    <format dxfId="61">
      <pivotArea type="origin" dataOnly="0" labelOnly="1" outline="0" fieldPosition="0"/>
    </format>
    <format dxfId="60">
      <pivotArea field="24" type="button" dataOnly="0" labelOnly="1" outline="0" axis="axisRow" fieldPosition="0"/>
    </format>
    <format dxfId="59">
      <pivotArea dataOnly="0" labelOnly="1" outline="0" fieldPosition="0">
        <references count="1">
          <reference field="24" count="0"/>
        </references>
      </pivotArea>
    </format>
    <format dxfId="58">
      <pivotArea dataOnly="0" labelOnly="1" grandRow="1" outline="0" fieldPosition="0"/>
    </format>
    <format dxfId="57">
      <pivotArea field="24" type="button" dataOnly="0" labelOnly="1" outline="0" axis="axisRow" fieldPosition="0"/>
    </format>
    <format dxfId="56">
      <pivotArea grandRow="1" outline="0" fieldPosition="0"/>
    </format>
    <format dxfId="55">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29.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Tabela dinâmica10"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176:B185"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axis="axisRow" dataField="1" compact="0" outline="0" subtotalTop="0" showAll="0" includeNewItemsInFilter="1">
      <items count="8">
        <item x="0"/>
        <item x="4"/>
        <item x="3"/>
        <item x="2"/>
        <item x="1"/>
        <item x="5"/>
        <item x="6"/>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16"/>
  </rowFields>
  <rowItems count="8">
    <i>
      <x/>
    </i>
    <i>
      <x v="1"/>
    </i>
    <i>
      <x v="2"/>
    </i>
    <i>
      <x v="3"/>
    </i>
    <i>
      <x v="4"/>
    </i>
    <i>
      <x v="5"/>
    </i>
    <i>
      <x v="6"/>
    </i>
    <i t="grand">
      <x/>
    </i>
  </rowItems>
  <colItems count="1">
    <i/>
  </colItems>
  <dataFields count="1">
    <dataField name="Contagem de QUANTOS TITULARES A UNIDADE DE CONTROLE INTERNO TEVE DE 2009 ATÉ JUNHO DE 2015 ? (Incluindo a gestão atual e a anterior.)" fld="16" subtotal="count" baseField="0" baseItem="0"/>
  </dataFields>
  <formats count="12">
    <format dxfId="76">
      <pivotArea type="origin" dataOnly="0" labelOnly="1" outline="0" fieldPosition="0"/>
    </format>
    <format dxfId="75">
      <pivotArea outline="0" fieldPosition="0">
        <references count="1">
          <reference field="16" count="2" selected="0">
            <x v="4"/>
            <x v="5"/>
          </reference>
        </references>
      </pivotArea>
    </format>
    <format dxfId="74">
      <pivotArea dataOnly="0" labelOnly="1" outline="0" fieldPosition="0">
        <references count="1">
          <reference field="16" count="2">
            <x v="4"/>
            <x v="5"/>
          </reference>
        </references>
      </pivotArea>
    </format>
    <format dxfId="73">
      <pivotArea outline="0" fieldPosition="0">
        <references count="1">
          <reference field="16" count="2" selected="0">
            <x v="2"/>
            <x v="3"/>
          </reference>
        </references>
      </pivotArea>
    </format>
    <format dxfId="72">
      <pivotArea dataOnly="0" labelOnly="1" outline="0" fieldPosition="0">
        <references count="1">
          <reference field="16" count="2">
            <x v="2"/>
            <x v="3"/>
          </reference>
        </references>
      </pivotArea>
    </format>
    <format dxfId="71">
      <pivotArea type="origin" dataOnly="0" labelOnly="1" outline="0" fieldPosition="0"/>
    </format>
    <format dxfId="70">
      <pivotArea field="16" type="button" dataOnly="0" labelOnly="1" outline="0" axis="axisRow" fieldPosition="0"/>
    </format>
    <format dxfId="69">
      <pivotArea dataOnly="0" labelOnly="1" outline="0" fieldPosition="0">
        <references count="1">
          <reference field="16" count="0"/>
        </references>
      </pivotArea>
    </format>
    <format dxfId="68">
      <pivotArea dataOnly="0" labelOnly="1" grandRow="1" outline="0" fieldPosition="0"/>
    </format>
    <format dxfId="67">
      <pivotArea field="16" type="button" dataOnly="0" labelOnly="1" outline="0" axis="axisRow" fieldPosition="0"/>
    </format>
    <format dxfId="66">
      <pivotArea grandRow="1" outline="0" fieldPosition="0"/>
    </format>
    <format dxfId="65">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800-000000000000}" name="PivotTable1"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3:B11"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axis="axisRow" dataField="1" showAll="0" sortType="ascending">
      <items count="8">
        <item x="0"/>
        <item m="1" x="6"/>
        <item x="2"/>
        <item x="1"/>
        <item x="4"/>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20"/>
  </rowFields>
  <rowItems count="7">
    <i>
      <x/>
    </i>
    <i>
      <x v="2"/>
    </i>
    <i>
      <x v="3"/>
    </i>
    <i>
      <x v="4"/>
    </i>
    <i>
      <x v="5"/>
    </i>
    <i>
      <x v="6"/>
    </i>
    <i t="grand">
      <x/>
    </i>
  </rowItems>
  <colItems count="1">
    <i/>
  </colItems>
  <dataFields count="1">
    <dataField name="Count of CatFazPlanejamUCI?" fld="2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0.xml><?xml version="1.0" encoding="utf-8"?>
<pivotTableDefinition xmlns="http://schemas.openxmlformats.org/spreadsheetml/2006/main" xmlns:mc="http://schemas.openxmlformats.org/markup-compatibility/2006" xmlns:xr="http://schemas.microsoft.com/office/spreadsheetml/2014/revision" mc:Ignorable="xr" xr:uid="{00000000-0007-0000-0A00-000013000000}" name="Tabela dinâmica3"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15:B2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axis="axisRow" dataField="1" compact="0" outline="0" subtotalTop="0" showAll="0" includeNewItemsInFilter="1">
      <items count="6">
        <item x="3"/>
        <item x="2"/>
        <item x="0"/>
        <item x="1"/>
        <item x="4"/>
        <item t="default"/>
      </items>
    </pivotField>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8"/>
  </rowFields>
  <rowItems count="6">
    <i>
      <x/>
    </i>
    <i>
      <x v="1"/>
    </i>
    <i>
      <x v="2"/>
    </i>
    <i>
      <x v="3"/>
    </i>
    <i>
      <x v="4"/>
    </i>
    <i t="grand">
      <x/>
    </i>
  </rowItems>
  <colItems count="1">
    <i/>
  </colItems>
  <dataFields count="1">
    <dataField name="Contagem de NATUREZA DO VÍNCULO ATUAL COMO TITULAR DO CONTROLE INTERNO" fld="8" subtotal="count" baseField="0" baseItem="0"/>
  </dataFields>
  <formats count="15">
    <format dxfId="91">
      <pivotArea type="origin" dataOnly="0" labelOnly="1" outline="0" fieldPosition="0"/>
    </format>
    <format dxfId="90">
      <pivotArea field="8" type="button" dataOnly="0" labelOnly="1" outline="0" axis="axisRow" fieldPosition="0"/>
    </format>
    <format dxfId="89">
      <pivotArea dataOnly="0" labelOnly="1" outline="0" fieldPosition="0">
        <references count="1">
          <reference field="8" count="0"/>
        </references>
      </pivotArea>
    </format>
    <format dxfId="88">
      <pivotArea dataOnly="0" labelOnly="1" grandRow="1" outline="0" fieldPosition="0"/>
    </format>
    <format dxfId="87">
      <pivotArea outline="0" fieldPosition="0">
        <references count="1">
          <reference field="8" count="1" selected="0">
            <x v="0"/>
          </reference>
        </references>
      </pivotArea>
    </format>
    <format dxfId="86">
      <pivotArea dataOnly="0" labelOnly="1" outline="0" fieldPosition="0">
        <references count="1">
          <reference field="8" count="1">
            <x v="0"/>
          </reference>
        </references>
      </pivotArea>
    </format>
    <format dxfId="85">
      <pivotArea outline="0" fieldPosition="0">
        <references count="1">
          <reference field="8" count="1" selected="0">
            <x v="3"/>
          </reference>
        </references>
      </pivotArea>
    </format>
    <format dxfId="84">
      <pivotArea dataOnly="0" labelOnly="1" outline="0" fieldPosition="0">
        <references count="1">
          <reference field="8" count="1">
            <x v="3"/>
          </reference>
        </references>
      </pivotArea>
    </format>
    <format dxfId="83">
      <pivotArea type="origin" dataOnly="0" labelOnly="1" outline="0" fieldPosition="0"/>
    </format>
    <format dxfId="82">
      <pivotArea field="8" type="button" dataOnly="0" labelOnly="1" outline="0" axis="axisRow" fieldPosition="0"/>
    </format>
    <format dxfId="81">
      <pivotArea dataOnly="0" labelOnly="1" outline="0" fieldPosition="0">
        <references count="1">
          <reference field="8" count="0"/>
        </references>
      </pivotArea>
    </format>
    <format dxfId="80">
      <pivotArea dataOnly="0" labelOnly="1" grandRow="1" outline="0" fieldPosition="0"/>
    </format>
    <format dxfId="79">
      <pivotArea field="8" type="button" dataOnly="0" labelOnly="1" outline="0" axis="axisRow" fieldPosition="0"/>
    </format>
    <format dxfId="78">
      <pivotArea grandRow="1" outline="0" fieldPosition="0"/>
    </format>
    <format dxfId="77">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1.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Tabela dinâmica12"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190:B195"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axis="axisRow" dataField="1" compact="0" outline="0" subtotalTop="0" showAll="0" includeNewItemsInFilter="1">
      <items count="4">
        <item x="0"/>
        <item x="1"/>
        <item x="2"/>
        <item t="default"/>
      </items>
    </pivotField>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17"/>
  </rowFields>
  <rowItems count="4">
    <i>
      <x/>
    </i>
    <i>
      <x v="1"/>
    </i>
    <i>
      <x v="2"/>
    </i>
    <i t="grand">
      <x/>
    </i>
  </rowItems>
  <colItems count="1">
    <i/>
  </colItems>
  <dataFields count="1">
    <dataField name="Contagem de A ESTRUTURA DO CONTROLE INTERNO DO EXECUTIVO MUNICIPAL ESTÁ REGULAMENTADA POR NORMA ESPECÍFICA?" fld="17" subtotal="count" baseField="0" baseItem="0"/>
  </dataFields>
  <formats count="10">
    <format dxfId="101">
      <pivotArea type="origin" dataOnly="0" labelOnly="1" outline="0" fieldPosition="0"/>
    </format>
    <format dxfId="100">
      <pivotArea outline="0" fieldPosition="0">
        <references count="1">
          <reference field="17" count="1" selected="0">
            <x v="0"/>
          </reference>
        </references>
      </pivotArea>
    </format>
    <format dxfId="99">
      <pivotArea dataOnly="0" labelOnly="1" outline="0" fieldPosition="0">
        <references count="1">
          <reference field="17" count="1">
            <x v="0"/>
          </reference>
        </references>
      </pivotArea>
    </format>
    <format dxfId="98">
      <pivotArea type="origin" dataOnly="0" labelOnly="1" outline="0" fieldPosition="0"/>
    </format>
    <format dxfId="97">
      <pivotArea field="17" type="button" dataOnly="0" labelOnly="1" outline="0" axis="axisRow" fieldPosition="0"/>
    </format>
    <format dxfId="96">
      <pivotArea dataOnly="0" labelOnly="1" outline="0" fieldPosition="0">
        <references count="1">
          <reference field="17" count="0"/>
        </references>
      </pivotArea>
    </format>
    <format dxfId="95">
      <pivotArea dataOnly="0" labelOnly="1" grandRow="1" outline="0" fieldPosition="0"/>
    </format>
    <format dxfId="94">
      <pivotArea field="17" type="button" dataOnly="0" labelOnly="1" outline="0" axis="axisRow" fieldPosition="0"/>
    </format>
    <format dxfId="93">
      <pivotArea grandRow="1" outline="0" fieldPosition="0"/>
    </format>
    <format dxfId="92">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2.xml><?xml version="1.0" encoding="utf-8"?>
<pivotTableDefinition xmlns="http://schemas.openxmlformats.org/spreadsheetml/2006/main" xmlns:mc="http://schemas.openxmlformats.org/markup-compatibility/2006" xmlns:xr="http://schemas.microsoft.com/office/spreadsheetml/2014/revision" mc:Ignorable="xr" xr:uid="{00000000-0007-0000-0A00-000017000000}" name="Tabela dinâmica33"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535:B55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axis="axisRow" dataField="1" compact="0" outline="0" subtotalTop="0" showAll="0" includeNewItemsInFilter="1" sortType="ascending">
      <items count="34">
        <item x="0"/>
        <item x="3"/>
        <item x="5"/>
        <item x="12"/>
        <item x="2"/>
        <item x="11"/>
        <item x="9"/>
        <item m="1" x="27"/>
        <item m="1" x="24"/>
        <item m="1" x="25"/>
        <item m="1" x="26"/>
        <item m="1" x="30"/>
        <item m="1" x="29"/>
        <item m="1" x="32"/>
        <item m="1" x="15"/>
        <item m="1" x="18"/>
        <item m="1" x="16"/>
        <item m="1" x="19"/>
        <item m="1" x="21"/>
        <item m="1" x="23"/>
        <item m="1" x="17"/>
        <item m="1" x="31"/>
        <item m="1" x="28"/>
        <item m="1" x="22"/>
        <item m="1" x="20"/>
        <item x="10"/>
        <item x="8"/>
        <item x="4"/>
        <item x="1"/>
        <item x="14"/>
        <item x="7"/>
        <item x="6"/>
        <item x="1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54"/>
  </rowFields>
  <rowItems count="16">
    <i>
      <x/>
    </i>
    <i>
      <x v="1"/>
    </i>
    <i>
      <x v="2"/>
    </i>
    <i>
      <x v="3"/>
    </i>
    <i>
      <x v="4"/>
    </i>
    <i>
      <x v="5"/>
    </i>
    <i>
      <x v="6"/>
    </i>
    <i>
      <x v="25"/>
    </i>
    <i>
      <x v="26"/>
    </i>
    <i>
      <x v="27"/>
    </i>
    <i>
      <x v="28"/>
    </i>
    <i>
      <x v="29"/>
    </i>
    <i>
      <x v="30"/>
    </i>
    <i>
      <x v="31"/>
    </i>
    <i>
      <x v="32"/>
    </i>
    <i t="grand">
      <x/>
    </i>
  </rowItems>
  <colItems count="1">
    <i/>
  </colItems>
  <dataFields count="1">
    <dataField name="Contagem de REFERENTE A 2014, QUANTAS TOMADAS DE CONTAS ESPECIAIS FORAM REALIZADAS NA PREFEITURA?" fld="54" subtotal="count" baseField="39" baseItem="0"/>
  </dataFields>
  <formats count="12">
    <format dxfId="113">
      <pivotArea type="origin" dataOnly="0" labelOnly="1" outline="0" fieldPosition="0"/>
    </format>
    <format dxfId="112">
      <pivotArea outline="0" fieldPosition="0">
        <references count="1">
          <reference field="54" count="2" selected="0">
            <x v="0"/>
            <x v="1"/>
          </reference>
        </references>
      </pivotArea>
    </format>
    <format dxfId="111">
      <pivotArea dataOnly="0" labelOnly="1" outline="0" fieldPosition="0">
        <references count="1">
          <reference field="54" count="2">
            <x v="0"/>
            <x v="1"/>
          </reference>
        </references>
      </pivotArea>
    </format>
    <format dxfId="110">
      <pivotArea outline="0" fieldPosition="0">
        <references count="1">
          <reference field="54" count="8" selected="0">
            <x v="6"/>
            <x v="25"/>
            <x v="26"/>
            <x v="27"/>
            <x v="28"/>
            <x v="29"/>
            <x v="30"/>
            <x v="31"/>
          </reference>
        </references>
      </pivotArea>
    </format>
    <format dxfId="109">
      <pivotArea dataOnly="0" labelOnly="1" outline="0" fieldPosition="0">
        <references count="1">
          <reference field="54" count="8">
            <x v="6"/>
            <x v="25"/>
            <x v="26"/>
            <x v="27"/>
            <x v="28"/>
            <x v="29"/>
            <x v="30"/>
            <x v="31"/>
          </reference>
        </references>
      </pivotArea>
    </format>
    <format dxfId="108">
      <pivotArea type="origin" dataOnly="0" labelOnly="1" outline="0" fieldPosition="0"/>
    </format>
    <format dxfId="107">
      <pivotArea field="54" type="button" dataOnly="0" labelOnly="1" outline="0" axis="axisRow" fieldPosition="0"/>
    </format>
    <format dxfId="106">
      <pivotArea dataOnly="0" labelOnly="1" outline="0" fieldPosition="0">
        <references count="1">
          <reference field="54" count="0"/>
        </references>
      </pivotArea>
    </format>
    <format dxfId="105">
      <pivotArea dataOnly="0" labelOnly="1" grandRow="1" outline="0" fieldPosition="0"/>
    </format>
    <format dxfId="104">
      <pivotArea field="54" type="button" dataOnly="0" labelOnly="1" outline="0" axis="axisRow" fieldPosition="0"/>
    </format>
    <format dxfId="103">
      <pivotArea grandRow="1" outline="0" fieldPosition="0"/>
    </format>
    <format dxfId="102">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3.xml><?xml version="1.0" encoding="utf-8"?>
<pivotTableDefinition xmlns="http://schemas.openxmlformats.org/spreadsheetml/2006/main" xmlns:mc="http://schemas.openxmlformats.org/markup-compatibility/2006" xmlns:xr="http://schemas.microsoft.com/office/spreadsheetml/2014/revision" mc:Ignorable="xr" xr:uid="{00000000-0007-0000-0A00-000014000000}" name="Tabela dinâmica30"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478:B496"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sortType="ascending">
      <items count="17">
        <item x="0"/>
        <item x="1"/>
        <item x="4"/>
        <item x="5"/>
        <item x="6"/>
        <item x="2"/>
        <item x="3"/>
        <item x="11"/>
        <item x="7"/>
        <item x="14"/>
        <item x="15"/>
        <item x="12"/>
        <item x="8"/>
        <item x="10"/>
        <item x="9"/>
        <item x="13"/>
        <item t="default"/>
      </items>
    </pivotField>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49"/>
  </rowFields>
  <rowItems count="17">
    <i>
      <x/>
    </i>
    <i>
      <x v="1"/>
    </i>
    <i>
      <x v="2"/>
    </i>
    <i>
      <x v="3"/>
    </i>
    <i>
      <x v="4"/>
    </i>
    <i>
      <x v="5"/>
    </i>
    <i>
      <x v="6"/>
    </i>
    <i>
      <x v="7"/>
    </i>
    <i>
      <x v="8"/>
    </i>
    <i>
      <x v="9"/>
    </i>
    <i>
      <x v="10"/>
    </i>
    <i>
      <x v="11"/>
    </i>
    <i>
      <x v="12"/>
    </i>
    <i>
      <x v="13"/>
    </i>
    <i>
      <x v="14"/>
    </i>
    <i>
      <x v="15"/>
    </i>
    <i t="grand">
      <x/>
    </i>
  </rowItems>
  <colItems count="1">
    <i/>
  </colItems>
  <dataFields count="1">
    <dataField name="Contagem de EM 2015, QUANTAS DENÚNCIAS FORAM OU ESTÃO SENDO APURADAS PELO CONTROLE INTERNO?" fld="49" subtotal="count" baseField="36" baseItem="12"/>
  </dataFields>
  <formats count="13">
    <format dxfId="126">
      <pivotArea type="origin" dataOnly="0" labelOnly="1" outline="0" fieldPosition="0"/>
    </format>
    <format dxfId="125">
      <pivotArea outline="0" fieldPosition="0">
        <references count="1">
          <reference field="49" count="3" selected="0">
            <x v="0"/>
            <x v="1"/>
            <x v="2"/>
          </reference>
        </references>
      </pivotArea>
    </format>
    <format dxfId="124">
      <pivotArea dataOnly="0" labelOnly="1" outline="0" fieldPosition="0">
        <references count="1">
          <reference field="49" count="3">
            <x v="0"/>
            <x v="1"/>
            <x v="2"/>
          </reference>
        </references>
      </pivotArea>
    </format>
    <format dxfId="123">
      <pivotArea outline="0" fieldPosition="0">
        <references count="1">
          <reference field="49" count="3" selected="0">
            <x v="12"/>
            <x v="13"/>
            <x v="14"/>
          </reference>
        </references>
      </pivotArea>
    </format>
    <format dxfId="122">
      <pivotArea dataOnly="0" labelOnly="1" outline="0" fieldPosition="0">
        <references count="1">
          <reference field="49" count="3">
            <x v="12"/>
            <x v="13"/>
            <x v="14"/>
          </reference>
        </references>
      </pivotArea>
    </format>
    <format dxfId="121">
      <pivotArea type="origin" dataOnly="0" labelOnly="1" outline="0" fieldPosition="0"/>
    </format>
    <format dxfId="120">
      <pivotArea field="49" type="button" dataOnly="0" labelOnly="1" outline="0" axis="axisRow" fieldPosition="0"/>
    </format>
    <format dxfId="119">
      <pivotArea dataOnly="0" labelOnly="1" outline="0" fieldPosition="0">
        <references count="1">
          <reference field="49" count="0"/>
        </references>
      </pivotArea>
    </format>
    <format dxfId="118">
      <pivotArea dataOnly="0" labelOnly="1" grandRow="1" outline="0" fieldPosition="0"/>
    </format>
    <format dxfId="117">
      <pivotArea field="49" type="button" dataOnly="0" labelOnly="1" outline="0" axis="axisRow" fieldPosition="0"/>
    </format>
    <format dxfId="116">
      <pivotArea grandRow="1" outline="0" fieldPosition="0"/>
    </format>
    <format dxfId="115">
      <pivotArea dataOnly="0" labelOnly="1" grandRow="1" outline="0" fieldPosition="0"/>
    </format>
    <format dxfId="114">
      <pivotArea field="49"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4.xml><?xml version="1.0" encoding="utf-8"?>
<pivotTableDefinition xmlns="http://schemas.openxmlformats.org/spreadsheetml/2006/main" xmlns:mc="http://schemas.openxmlformats.org/markup-compatibility/2006" xmlns:xr="http://schemas.microsoft.com/office/spreadsheetml/2014/revision" mc:Ignorable="xr" xr:uid="{00000000-0007-0000-0A00-000015000000}" name="Tabela dinâmica31"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498:B514"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sortType="ascending">
      <items count="15">
        <item x="0"/>
        <item x="4"/>
        <item x="1"/>
        <item x="5"/>
        <item x="6"/>
        <item x="3"/>
        <item x="10"/>
        <item x="2"/>
        <item x="11"/>
        <item x="13"/>
        <item x="7"/>
        <item x="9"/>
        <item x="8"/>
        <item x="12"/>
        <item t="default"/>
      </items>
    </pivotField>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50"/>
  </rowFields>
  <rowItems count="15">
    <i>
      <x/>
    </i>
    <i>
      <x v="1"/>
    </i>
    <i>
      <x v="2"/>
    </i>
    <i>
      <x v="3"/>
    </i>
    <i>
      <x v="4"/>
    </i>
    <i>
      <x v="5"/>
    </i>
    <i>
      <x v="6"/>
    </i>
    <i>
      <x v="7"/>
    </i>
    <i>
      <x v="8"/>
    </i>
    <i>
      <x v="9"/>
    </i>
    <i>
      <x v="10"/>
    </i>
    <i>
      <x v="11"/>
    </i>
    <i>
      <x v="12"/>
    </i>
    <i>
      <x v="13"/>
    </i>
    <i t="grand">
      <x/>
    </i>
  </rowItems>
  <colItems count="1">
    <i/>
  </colItems>
  <dataFields count="1">
    <dataField name="Contagem de REFERENTE A 2014, QUANTAS DENÚNCIAS FORAM APURADAS PELO CONTROLE INTERNO?" fld="50" subtotal="count" baseField="37" baseItem="1"/>
  </dataFields>
  <formats count="13">
    <format dxfId="139">
      <pivotArea type="origin" dataOnly="0" labelOnly="1" outline="0" fieldPosition="0"/>
    </format>
    <format dxfId="138">
      <pivotArea outline="0" fieldPosition="0">
        <references count="1">
          <reference field="50" count="3" selected="0">
            <x v="0"/>
            <x v="1"/>
            <x v="2"/>
          </reference>
        </references>
      </pivotArea>
    </format>
    <format dxfId="137">
      <pivotArea dataOnly="0" labelOnly="1" outline="0" fieldPosition="0">
        <references count="1">
          <reference field="50" count="3">
            <x v="0"/>
            <x v="1"/>
            <x v="2"/>
          </reference>
        </references>
      </pivotArea>
    </format>
    <format dxfId="136">
      <pivotArea outline="0" fieldPosition="0">
        <references count="1">
          <reference field="50" count="4" selected="0">
            <x v="9"/>
            <x v="10"/>
            <x v="11"/>
            <x v="12"/>
          </reference>
        </references>
      </pivotArea>
    </format>
    <format dxfId="135">
      <pivotArea dataOnly="0" labelOnly="1" outline="0" fieldPosition="0">
        <references count="1">
          <reference field="50" count="4">
            <x v="9"/>
            <x v="10"/>
            <x v="11"/>
            <x v="12"/>
          </reference>
        </references>
      </pivotArea>
    </format>
    <format dxfId="134">
      <pivotArea type="origin" dataOnly="0" labelOnly="1" outline="0" fieldPosition="0"/>
    </format>
    <format dxfId="133">
      <pivotArea field="50" type="button" dataOnly="0" labelOnly="1" outline="0" axis="axisRow" fieldPosition="0"/>
    </format>
    <format dxfId="132">
      <pivotArea dataOnly="0" labelOnly="1" outline="0" fieldPosition="0">
        <references count="1">
          <reference field="50" count="0"/>
        </references>
      </pivotArea>
    </format>
    <format dxfId="131">
      <pivotArea dataOnly="0" labelOnly="1" grandRow="1" outline="0" fieldPosition="0"/>
    </format>
    <format dxfId="130">
      <pivotArea field="50" type="button" dataOnly="0" labelOnly="1" outline="0" axis="axisRow" fieldPosition="0"/>
    </format>
    <format dxfId="129">
      <pivotArea grandRow="1" outline="0" fieldPosition="0"/>
    </format>
    <format dxfId="128">
      <pivotArea dataOnly="0" labelOnly="1" grandRow="1" outline="0" fieldPosition="0"/>
    </format>
    <format dxfId="127">
      <pivotArea field="50"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5.xml><?xml version="1.0" encoding="utf-8"?>
<pivotTableDefinition xmlns="http://schemas.openxmlformats.org/spreadsheetml/2006/main" xmlns:mc="http://schemas.openxmlformats.org/markup-compatibility/2006" xmlns:xr="http://schemas.microsoft.com/office/spreadsheetml/2014/revision" mc:Ignorable="xr" xr:uid="{00000000-0007-0000-0A00-000004000000}" name="Tabela dinâmica15"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34:B239"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axis="axisRow" dataField="1" compact="0" outline="0" subtotalTop="0" showAll="0" includeNewItemsInFilter="1">
      <items count="4">
        <item x="0"/>
        <item x="1"/>
        <item x="2"/>
        <item t="default"/>
      </items>
    </pivotField>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3"/>
  </rowFields>
  <rowItems count="4">
    <i>
      <x/>
    </i>
    <i>
      <x v="1"/>
    </i>
    <i>
      <x v="2"/>
    </i>
    <i t="grand">
      <x/>
    </i>
  </rowItems>
  <colItems count="1">
    <i/>
  </colItems>
  <dataFields count="1">
    <dataField name="Contagem de A PREFEITURA POSSUI EM SUA ESTRUTURA UMA CARREIRA OU CARGO ESPECÍFICO DE AUDITOR INTERNO OU EQUIVALENTE? (Cargo efetivo de provimento por concurso público exclusivo para a área da controladori" fld="23" subtotal="count" baseField="0" baseItem="0"/>
  </dataFields>
  <formats count="10">
    <format dxfId="149">
      <pivotArea type="origin" dataOnly="0" labelOnly="1" outline="0" fieldPosition="0"/>
    </format>
    <format dxfId="148">
      <pivotArea outline="0" fieldPosition="0">
        <references count="1">
          <reference field="23" count="1" selected="0">
            <x v="0"/>
          </reference>
        </references>
      </pivotArea>
    </format>
    <format dxfId="147">
      <pivotArea dataOnly="0" labelOnly="1" outline="0" fieldPosition="0">
        <references count="1">
          <reference field="23" count="1">
            <x v="0"/>
          </reference>
        </references>
      </pivotArea>
    </format>
    <format dxfId="146">
      <pivotArea type="origin" dataOnly="0" labelOnly="1" outline="0" fieldPosition="0"/>
    </format>
    <format dxfId="145">
      <pivotArea field="23" type="button" dataOnly="0" labelOnly="1" outline="0" axis="axisRow" fieldPosition="0"/>
    </format>
    <format dxfId="144">
      <pivotArea dataOnly="0" labelOnly="1" outline="0" fieldPosition="0">
        <references count="1">
          <reference field="23" count="0"/>
        </references>
      </pivotArea>
    </format>
    <format dxfId="143">
      <pivotArea dataOnly="0" labelOnly="1" grandRow="1" outline="0" fieldPosition="0"/>
    </format>
    <format dxfId="142">
      <pivotArea field="23" type="button" dataOnly="0" labelOnly="1" outline="0" axis="axisRow" fieldPosition="0"/>
    </format>
    <format dxfId="141">
      <pivotArea grandRow="1" outline="0" fieldPosition="0"/>
    </format>
    <format dxfId="140">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6.xml><?xml version="1.0" encoding="utf-8"?>
<pivotTableDefinition xmlns="http://schemas.openxmlformats.org/spreadsheetml/2006/main" xmlns:mc="http://schemas.openxmlformats.org/markup-compatibility/2006" xmlns:xr="http://schemas.microsoft.com/office/spreadsheetml/2014/revision" mc:Ignorable="xr" xr:uid="{00000000-0007-0000-0A00-00000E000000}" name="Tabela dinâmica24"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354:B383"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axis="axisRow" dataField="1" compact="0" outline="0" subtotalTop="0" showAll="0" includeNewItemsInFilter="1" sortType="ascending">
      <items count="28">
        <item x="1"/>
        <item x="0"/>
        <item x="2"/>
        <item x="4"/>
        <item x="13"/>
        <item x="10"/>
        <item x="3"/>
        <item x="22"/>
        <item x="14"/>
        <item x="7"/>
        <item x="9"/>
        <item x="16"/>
        <item x="17"/>
        <item x="18"/>
        <item x="21"/>
        <item x="5"/>
        <item x="24"/>
        <item x="19"/>
        <item x="25"/>
        <item x="6"/>
        <item x="15"/>
        <item x="23"/>
        <item x="20"/>
        <item x="8"/>
        <item x="11"/>
        <item x="12"/>
        <item x="26"/>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44"/>
  </rowFields>
  <rowItems count="28">
    <i>
      <x/>
    </i>
    <i>
      <x v="1"/>
    </i>
    <i>
      <x v="2"/>
    </i>
    <i>
      <x v="3"/>
    </i>
    <i>
      <x v="4"/>
    </i>
    <i>
      <x v="5"/>
    </i>
    <i>
      <x v="6"/>
    </i>
    <i>
      <x v="7"/>
    </i>
    <i>
      <x v="8"/>
    </i>
    <i>
      <x v="9"/>
    </i>
    <i>
      <x v="10"/>
    </i>
    <i>
      <x v="11"/>
    </i>
    <i>
      <x v="12"/>
    </i>
    <i>
      <x v="13"/>
    </i>
    <i>
      <x v="14"/>
    </i>
    <i>
      <x v="15"/>
    </i>
    <i>
      <x v="16"/>
    </i>
    <i>
      <x v="17"/>
    </i>
    <i>
      <x v="18"/>
    </i>
    <i>
      <x v="19"/>
    </i>
    <i>
      <x v="20"/>
    </i>
    <i>
      <x v="21"/>
    </i>
    <i>
      <x v="22"/>
    </i>
    <i>
      <x v="23"/>
    </i>
    <i>
      <x v="24"/>
    </i>
    <i>
      <x v="25"/>
    </i>
    <i>
      <x v="26"/>
    </i>
    <i t="grand">
      <x/>
    </i>
  </rowItems>
  <colItems count="1">
    <i/>
  </colItems>
  <dataFields count="1">
    <dataField name="Contagem de DENTRE AS AÇÕES DE CONTROLE ACIMA (PLANEJADAS OU NÃO), QUANTAS AUDITORIAS/FISCALIZAÇÕES (QUE ORIGINAM UM RELATÓRIO) JÁ FORAM OU ESTÃO SENDO REALIZADAS PELO CONTROLE INTERNO EM 2015?" fld="44" subtotal="count" baseField="44" baseItem="38"/>
  </dataFields>
  <formats count="13">
    <format dxfId="162">
      <pivotArea type="origin" dataOnly="0" labelOnly="1" outline="0" fieldPosition="0"/>
    </format>
    <format dxfId="161">
      <pivotArea outline="0" fieldPosition="0">
        <references count="1">
          <reference field="44" count="4" selected="0">
            <x v="0"/>
            <x v="1"/>
            <x v="2"/>
            <x v="3"/>
          </reference>
        </references>
      </pivotArea>
    </format>
    <format dxfId="160">
      <pivotArea dataOnly="0" labelOnly="1" outline="0" fieldPosition="0">
        <references count="1">
          <reference field="44" count="4">
            <x v="0"/>
            <x v="1"/>
            <x v="2"/>
            <x v="3"/>
          </reference>
        </references>
      </pivotArea>
    </format>
    <format dxfId="159">
      <pivotArea outline="0" fieldPosition="0">
        <references count="1">
          <reference field="44" count="17" selected="0">
            <x v="9"/>
            <x v="10"/>
            <x v="11"/>
            <x v="12"/>
            <x v="13"/>
            <x v="14"/>
            <x v="15"/>
            <x v="16"/>
            <x v="17"/>
            <x v="18"/>
            <x v="19"/>
            <x v="20"/>
            <x v="21"/>
            <x v="22"/>
            <x v="23"/>
            <x v="24"/>
            <x v="25"/>
          </reference>
        </references>
      </pivotArea>
    </format>
    <format dxfId="158">
      <pivotArea dataOnly="0" labelOnly="1" outline="0" fieldPosition="0">
        <references count="1">
          <reference field="44" count="17">
            <x v="9"/>
            <x v="10"/>
            <x v="11"/>
            <x v="12"/>
            <x v="13"/>
            <x v="14"/>
            <x v="15"/>
            <x v="16"/>
            <x v="17"/>
            <x v="18"/>
            <x v="19"/>
            <x v="20"/>
            <x v="21"/>
            <x v="22"/>
            <x v="23"/>
            <x v="24"/>
            <x v="25"/>
          </reference>
        </references>
      </pivotArea>
    </format>
    <format dxfId="157">
      <pivotArea type="origin" dataOnly="0" labelOnly="1" outline="0" fieldPosition="0"/>
    </format>
    <format dxfId="156">
      <pivotArea field="44" type="button" dataOnly="0" labelOnly="1" outline="0" axis="axisRow" fieldPosition="0"/>
    </format>
    <format dxfId="155">
      <pivotArea dataOnly="0" labelOnly="1" outline="0" fieldPosition="0">
        <references count="1">
          <reference field="44" count="0"/>
        </references>
      </pivotArea>
    </format>
    <format dxfId="154">
      <pivotArea dataOnly="0" labelOnly="1" grandRow="1" outline="0" fieldPosition="0"/>
    </format>
    <format dxfId="153">
      <pivotArea field="44" type="button" dataOnly="0" labelOnly="1" outline="0" axis="axisRow" fieldPosition="0"/>
    </format>
    <format dxfId="152">
      <pivotArea grandRow="1" outline="0" fieldPosition="0"/>
    </format>
    <format dxfId="151">
      <pivotArea dataOnly="0" labelOnly="1" grandRow="1" outline="0" fieldPosition="0"/>
    </format>
    <format dxfId="150">
      <pivotArea field="44"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7.xml><?xml version="1.0" encoding="utf-8"?>
<pivotTableDefinition xmlns="http://schemas.openxmlformats.org/spreadsheetml/2006/main" xmlns:mc="http://schemas.openxmlformats.org/markup-compatibility/2006" xmlns:xr="http://schemas.microsoft.com/office/spreadsheetml/2014/revision" mc:Ignorable="xr" xr:uid="{00000000-0007-0000-0A00-00000C000000}" name="Tabela dinâmica22"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319:B324"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4">
        <item x="1"/>
        <item x="0"/>
        <item x="2"/>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31"/>
  </rowFields>
  <rowItems count="4">
    <i>
      <x/>
    </i>
    <i>
      <x v="1"/>
    </i>
    <i>
      <x v="2"/>
    </i>
    <i t="grand">
      <x/>
    </i>
  </rowItems>
  <colItems count="1">
    <i/>
  </colItems>
  <dataFields count="1">
    <dataField name="Contagem de A PREFEITURA POSSUI REGULAMENTAÇÃO DA LEI DE ACESSO À INFORMAÇÃO (LAI - LEI 12.527/2011), NO ÂMBITO DO PODER EXECUTIVO MUNICIPAL?" fld="31" subtotal="count" baseField="0" baseItem="0"/>
  </dataFields>
  <formats count="13">
    <format dxfId="175">
      <pivotArea type="origin" dataOnly="0" labelOnly="1" outline="0" fieldPosition="0"/>
    </format>
    <format dxfId="174">
      <pivotArea outline="0" fieldPosition="0">
        <references count="1">
          <reference field="31" count="1" selected="0">
            <x v="0"/>
          </reference>
        </references>
      </pivotArea>
    </format>
    <format dxfId="173">
      <pivotArea dataOnly="0" labelOnly="1" outline="0" fieldPosition="0">
        <references count="1">
          <reference field="31" count="1">
            <x v="0"/>
          </reference>
        </references>
      </pivotArea>
    </format>
    <format dxfId="172">
      <pivotArea type="origin" dataOnly="0" labelOnly="1" outline="0" fieldPosition="0"/>
    </format>
    <format dxfId="171">
      <pivotArea field="31" type="button" dataOnly="0" labelOnly="1" outline="0" axis="axisRow" fieldPosition="0"/>
    </format>
    <format dxfId="170">
      <pivotArea dataOnly="0" labelOnly="1" outline="0" fieldPosition="0">
        <references count="1">
          <reference field="31" count="0"/>
        </references>
      </pivotArea>
    </format>
    <format dxfId="169">
      <pivotArea dataOnly="0" labelOnly="1" grandRow="1" outline="0" fieldPosition="0"/>
    </format>
    <format dxfId="168">
      <pivotArea type="origin" dataOnly="0" labelOnly="1" outline="0" fieldPosition="0"/>
    </format>
    <format dxfId="167">
      <pivotArea type="topRight" dataOnly="0" labelOnly="1" outline="0" fieldPosition="0"/>
    </format>
    <format dxfId="166">
      <pivotArea grandRow="1" outline="0" fieldPosition="0"/>
    </format>
    <format dxfId="165">
      <pivotArea dataOnly="0" labelOnly="1" grandRow="1" outline="0" fieldPosition="0"/>
    </format>
    <format dxfId="164">
      <pivotArea type="origin" dataOnly="0" labelOnly="1" outline="0" fieldPosition="0"/>
    </format>
    <format dxfId="163">
      <pivotArea field="31"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8.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Tabela dinâmica14"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19:B229"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axis="axisRow" dataField="1" compact="0" outline="0" subtotalTop="0" showAll="0" includeNewItemsInFilter="1">
      <items count="9">
        <item x="4"/>
        <item x="0"/>
        <item x="1"/>
        <item x="2"/>
        <item x="3"/>
        <item x="5"/>
        <item x="6"/>
        <item x="7"/>
        <item t="default"/>
      </items>
    </pivotField>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2"/>
  </rowFields>
  <rowItems count="9">
    <i>
      <x/>
    </i>
    <i>
      <x v="1"/>
    </i>
    <i>
      <x v="2"/>
    </i>
    <i>
      <x v="3"/>
    </i>
    <i>
      <x v="4"/>
    </i>
    <i>
      <x v="5"/>
    </i>
    <i>
      <x v="6"/>
    </i>
    <i>
      <x v="7"/>
    </i>
    <i t="grand">
      <x/>
    </i>
  </rowItems>
  <colItems count="1">
    <i/>
  </colItems>
  <dataFields count="1">
    <dataField name="Contagem de INFORME O TOTAL DE SERVIDORES EM EXERCÍCIO EXCLUSIVO NA UNIDADE DE CONTROLE INTERNO: (Incluindo o Titular e somando efetivos, comissionados, estagiários, terceirizados e/ou outros.)" fld="22" subtotal="count" baseField="22" baseItem="0"/>
  </dataFields>
  <formats count="18">
    <format dxfId="193">
      <pivotArea type="origin" dataOnly="0" labelOnly="1" outline="0" fieldPosition="0"/>
    </format>
    <format dxfId="192">
      <pivotArea outline="0" fieldPosition="0">
        <references count="1">
          <reference field="22" count="1" selected="0">
            <x v="1"/>
          </reference>
        </references>
      </pivotArea>
    </format>
    <format dxfId="191">
      <pivotArea dataOnly="0" labelOnly="1" outline="0" fieldPosition="0">
        <references count="1">
          <reference field="22" count="1">
            <x v="1"/>
          </reference>
        </references>
      </pivotArea>
    </format>
    <format dxfId="190">
      <pivotArea outline="0" fieldPosition="0">
        <references count="1">
          <reference field="22" count="2" selected="0">
            <x v="2"/>
            <x v="3"/>
          </reference>
        </references>
      </pivotArea>
    </format>
    <format dxfId="189">
      <pivotArea dataOnly="0" labelOnly="1" outline="0" fieldPosition="0">
        <references count="1">
          <reference field="22" count="2">
            <x v="2"/>
            <x v="3"/>
          </reference>
        </references>
      </pivotArea>
    </format>
    <format dxfId="188">
      <pivotArea outline="0" fieldPosition="0">
        <references count="1">
          <reference field="22" count="4" selected="0">
            <x v="2"/>
            <x v="3"/>
            <x v="4"/>
            <x v="5"/>
          </reference>
        </references>
      </pivotArea>
    </format>
    <format dxfId="187">
      <pivotArea dataOnly="0" labelOnly="1" outline="0" fieldPosition="0">
        <references count="1">
          <reference field="22" count="4">
            <x v="2"/>
            <x v="3"/>
            <x v="4"/>
            <x v="5"/>
          </reference>
        </references>
      </pivotArea>
    </format>
    <format dxfId="186">
      <pivotArea outline="0" fieldPosition="0">
        <references count="1">
          <reference field="22" count="1" selected="0">
            <x v="0"/>
          </reference>
        </references>
      </pivotArea>
    </format>
    <format dxfId="185">
      <pivotArea dataOnly="0" labelOnly="1" outline="0" fieldPosition="0">
        <references count="1">
          <reference field="22" count="1">
            <x v="0"/>
          </reference>
        </references>
      </pivotArea>
    </format>
    <format dxfId="184">
      <pivotArea outline="0" fieldPosition="0">
        <references count="1">
          <reference field="22" count="1" selected="0">
            <x v="6"/>
          </reference>
        </references>
      </pivotArea>
    </format>
    <format dxfId="183">
      <pivotArea dataOnly="0" labelOnly="1" outline="0" fieldPosition="0">
        <references count="1">
          <reference field="22" count="1">
            <x v="6"/>
          </reference>
        </references>
      </pivotArea>
    </format>
    <format dxfId="182">
      <pivotArea type="origin" dataOnly="0" labelOnly="1" outline="0" fieldPosition="0"/>
    </format>
    <format dxfId="181">
      <pivotArea field="22" type="button" dataOnly="0" labelOnly="1" outline="0" axis="axisRow" fieldPosition="0"/>
    </format>
    <format dxfId="180">
      <pivotArea dataOnly="0" labelOnly="1" outline="0" fieldPosition="0">
        <references count="1">
          <reference field="22" count="0"/>
        </references>
      </pivotArea>
    </format>
    <format dxfId="179">
      <pivotArea dataOnly="0" labelOnly="1" grandRow="1" outline="0" fieldPosition="0"/>
    </format>
    <format dxfId="178">
      <pivotArea field="22" type="button" dataOnly="0" labelOnly="1" outline="0" axis="axisRow" fieldPosition="0"/>
    </format>
    <format dxfId="177">
      <pivotArea grandRow="1" outline="0" fieldPosition="0"/>
    </format>
    <format dxfId="176">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39.xml><?xml version="1.0" encoding="utf-8"?>
<pivotTableDefinition xmlns="http://schemas.openxmlformats.org/spreadsheetml/2006/main" xmlns:mc="http://schemas.openxmlformats.org/markup-compatibility/2006" xmlns:xr="http://schemas.microsoft.com/office/spreadsheetml/2014/revision" mc:Ignorable="xr" xr:uid="{00000000-0007-0000-0A00-000011000000}" name="Tabela dinâmica27"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455:B463"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7">
        <item x="0"/>
        <item x="1"/>
        <item x="4"/>
        <item x="3"/>
        <item x="2"/>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47"/>
  </rowFields>
  <rowItems count="7">
    <i>
      <x/>
    </i>
    <i>
      <x v="1"/>
    </i>
    <i>
      <x v="2"/>
    </i>
    <i>
      <x v="3"/>
    </i>
    <i>
      <x v="4"/>
    </i>
    <i>
      <x v="5"/>
    </i>
    <i t="grand">
      <x/>
    </i>
  </rowItems>
  <colItems count="1">
    <i/>
  </colItems>
  <dataFields count="1">
    <dataField name="Contagem de NOS ANOS DE 2014 E 2015, QUAL % MÉDIO DO TEMPO DA UCI TEM SIDO DEDICADO PARA ATIVIDADES OU TAREFAS ORDINÁRIAS, DE ROTINA OU PERIÓDICAS, EM ATENDIMENTO AOS DIVERSOS NORMATIVOS APLICÁVEIS AO CON" fld="47" subtotal="count" baseField="34" baseItem="0"/>
  </dataFields>
  <formats count="13">
    <format dxfId="206">
      <pivotArea type="origin" dataOnly="0" labelOnly="1" outline="0" fieldPosition="0"/>
    </format>
    <format dxfId="205">
      <pivotArea outline="0" fieldPosition="0">
        <references count="1">
          <reference field="47" count="3" selected="0">
            <x v="2"/>
            <x v="3"/>
            <x v="4"/>
          </reference>
        </references>
      </pivotArea>
    </format>
    <format dxfId="204">
      <pivotArea dataOnly="0" labelOnly="1" outline="0" fieldPosition="0">
        <references count="1">
          <reference field="47" count="3">
            <x v="2"/>
            <x v="3"/>
            <x v="4"/>
          </reference>
        </references>
      </pivotArea>
    </format>
    <format dxfId="203">
      <pivotArea outline="0" fieldPosition="0">
        <references count="1">
          <reference field="47" count="1" selected="0">
            <x v="1"/>
          </reference>
        </references>
      </pivotArea>
    </format>
    <format dxfId="202">
      <pivotArea dataOnly="0" labelOnly="1" outline="0" fieldPosition="0">
        <references count="1">
          <reference field="47" count="1">
            <x v="1"/>
          </reference>
        </references>
      </pivotArea>
    </format>
    <format dxfId="201">
      <pivotArea type="origin" dataOnly="0" labelOnly="1" outline="0" fieldPosition="0"/>
    </format>
    <format dxfId="200">
      <pivotArea field="47" type="button" dataOnly="0" labelOnly="1" outline="0" axis="axisRow" fieldPosition="0"/>
    </format>
    <format dxfId="199">
      <pivotArea dataOnly="0" labelOnly="1" outline="0" fieldPosition="0">
        <references count="1">
          <reference field="47" count="0"/>
        </references>
      </pivotArea>
    </format>
    <format dxfId="198">
      <pivotArea dataOnly="0" labelOnly="1" grandRow="1" outline="0" fieldPosition="0"/>
    </format>
    <format dxfId="197">
      <pivotArea field="47" type="button" dataOnly="0" labelOnly="1" outline="0" axis="axisRow" fieldPosition="0"/>
    </format>
    <format dxfId="196">
      <pivotArea grandRow="1" outline="0" fieldPosition="0"/>
    </format>
    <format dxfId="195">
      <pivotArea dataOnly="0" labelOnly="1" grandRow="1" outline="0" fieldPosition="0"/>
    </format>
    <format dxfId="194">
      <pivotArea field="47"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800-00000F000000}" name="PivotTable32"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J26:K31"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4">
        <item x="0"/>
        <item x="1"/>
        <item x="2"/>
        <item t="default"/>
      </items>
    </pivotField>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49"/>
  </rowFields>
  <rowItems count="4">
    <i>
      <x/>
    </i>
    <i>
      <x v="1"/>
    </i>
    <i>
      <x v="2"/>
    </i>
    <i t="grand">
      <x/>
    </i>
  </rowItems>
  <colItems count="1">
    <i/>
  </colItems>
  <dataFields count="1">
    <dataField name="Count of SN_RegulamLAI?" fld="49"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0.xml><?xml version="1.0" encoding="utf-8"?>
<pivotTableDefinition xmlns="http://schemas.openxmlformats.org/spreadsheetml/2006/main" xmlns:mc="http://schemas.openxmlformats.org/markup-compatibility/2006" xmlns:xr="http://schemas.microsoft.com/office/spreadsheetml/2014/revision" mc:Ignorable="xr" xr:uid="{00000000-0007-0000-0A00-000019000000}" name="Tabela dinâmica9"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91:B170"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axis="axisRow" dataField="1" compact="0" outline="0" subtotalTop="0" showAll="0" includeNewItemsInFilter="1">
      <items count="148">
        <item m="1" x="125"/>
        <item m="1" x="80"/>
        <item m="1" x="119"/>
        <item m="1" x="124"/>
        <item m="1" x="93"/>
        <item m="1" x="85"/>
        <item m="1" x="102"/>
        <item m="1" x="91"/>
        <item m="1" x="106"/>
        <item m="1" x="138"/>
        <item m="1" x="77"/>
        <item m="1" x="131"/>
        <item m="1" x="104"/>
        <item m="1" x="143"/>
        <item m="1" x="88"/>
        <item m="1" x="95"/>
        <item m="1" x="118"/>
        <item m="1" x="107"/>
        <item m="1" x="129"/>
        <item m="1" x="146"/>
        <item m="1" x="120"/>
        <item m="1" x="144"/>
        <item m="1" x="126"/>
        <item m="1" x="79"/>
        <item m="1" x="112"/>
        <item m="1" x="141"/>
        <item m="1" x="81"/>
        <item m="1" x="134"/>
        <item m="1" x="115"/>
        <item m="1" x="139"/>
        <item m="1" x="98"/>
        <item m="1" x="99"/>
        <item m="1" x="127"/>
        <item m="1" x="130"/>
        <item m="1" x="96"/>
        <item m="1" x="123"/>
        <item m="1" x="121"/>
        <item m="1" x="135"/>
        <item m="1" x="128"/>
        <item m="1" x="108"/>
        <item m="1" x="97"/>
        <item m="1" x="140"/>
        <item m="1" x="132"/>
        <item m="1" x="133"/>
        <item m="1" x="116"/>
        <item m="1" x="117"/>
        <item m="1" x="145"/>
        <item m="1" x="84"/>
        <item m="1" x="136"/>
        <item m="1" x="89"/>
        <item m="1" x="82"/>
        <item m="1" x="101"/>
        <item m="1" x="113"/>
        <item m="1" x="114"/>
        <item m="1" x="78"/>
        <item m="1" x="92"/>
        <item m="1" x="109"/>
        <item m="1" x="137"/>
        <item m="1" x="86"/>
        <item m="1" x="83"/>
        <item m="1" x="110"/>
        <item m="1" x="103"/>
        <item m="1" x="111"/>
        <item m="1" x="142"/>
        <item m="1" x="90"/>
        <item m="1" x="122"/>
        <item x="10"/>
        <item x="5"/>
        <item m="1" x="94"/>
        <item x="16"/>
        <item x="2"/>
        <item m="1" x="100"/>
        <item m="1" x="87"/>
        <item x="1"/>
        <item m="1" x="105"/>
        <item x="62"/>
        <item x="76"/>
        <item x="0"/>
        <item x="3"/>
        <item x="4"/>
        <item x="6"/>
        <item x="7"/>
        <item x="8"/>
        <item x="9"/>
        <item x="11"/>
        <item x="12"/>
        <item x="13"/>
        <item x="14"/>
        <item x="15"/>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3"/>
        <item x="64"/>
        <item x="65"/>
        <item x="66"/>
        <item x="67"/>
        <item x="68"/>
        <item x="69"/>
        <item x="70"/>
        <item x="71"/>
        <item x="72"/>
        <item x="73"/>
        <item x="74"/>
        <item x="75"/>
        <item t="default"/>
      </items>
    </pivotField>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14"/>
  </rowFields>
  <rowItems count="78">
    <i>
      <x v="66"/>
    </i>
    <i>
      <x v="67"/>
    </i>
    <i>
      <x v="69"/>
    </i>
    <i>
      <x v="70"/>
    </i>
    <i>
      <x v="73"/>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t="grand">
      <x/>
    </i>
  </rowItems>
  <colItems count="1">
    <i/>
  </colItems>
  <dataFields count="1">
    <dataField name="Contagem de ÁREA PRINCIPAL DE ESPECIALIZAÇÃO (Pós-Graduação, Mestrado, Doutorado etc.)" fld="14" subtotal="count" baseField="0" baseItem="0"/>
  </dataFields>
  <formats count="13">
    <format dxfId="219">
      <pivotArea type="origin" dataOnly="0" labelOnly="1" outline="0" fieldPosition="0"/>
    </format>
    <format dxfId="218">
      <pivotArea field="14" type="button" dataOnly="0" labelOnly="1" outline="0" axis="axisRow" fieldPosition="0"/>
    </format>
    <format dxfId="217">
      <pivotArea dataOnly="0" labelOnly="1" outline="0" fieldPosition="0">
        <references count="1">
          <reference field="14"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216">
      <pivotArea dataOnly="0" labelOnly="1" outline="0" fieldPosition="0">
        <references count="1">
          <reference field="14" count="27">
            <x v="50"/>
            <x v="51"/>
            <x v="52"/>
            <x v="53"/>
            <x v="54"/>
            <x v="55"/>
            <x v="56"/>
            <x v="57"/>
            <x v="58"/>
            <x v="59"/>
            <x v="60"/>
            <x v="61"/>
            <x v="62"/>
            <x v="63"/>
            <x v="64"/>
            <x v="65"/>
            <x v="66"/>
            <x v="67"/>
            <x v="68"/>
            <x v="69"/>
            <x v="70"/>
            <x v="71"/>
            <x v="72"/>
            <x v="73"/>
            <x v="74"/>
            <x v="75"/>
            <x v="76"/>
          </reference>
        </references>
      </pivotArea>
    </format>
    <format dxfId="215">
      <pivotArea dataOnly="0" labelOnly="1" grandRow="1" outline="0" fieldPosition="0"/>
    </format>
    <format dxfId="214">
      <pivotArea type="origin" dataOnly="0" labelOnly="1" outline="0" fieldPosition="0"/>
    </format>
    <format dxfId="213">
      <pivotArea field="14" type="button" dataOnly="0" labelOnly="1" outline="0" axis="axisRow" fieldPosition="0"/>
    </format>
    <format dxfId="212">
      <pivotArea dataOnly="0" labelOnly="1" outline="0" fieldPosition="0">
        <references count="1">
          <reference field="14" count="50">
            <x v="66"/>
            <x v="67"/>
            <x v="69"/>
            <x v="70"/>
            <x v="73"/>
            <x v="75"/>
            <x v="76"/>
            <x v="77"/>
            <x v="78"/>
            <x v="79"/>
            <x v="80"/>
            <x v="81"/>
            <x v="82"/>
            <x v="83"/>
            <x v="84"/>
            <x v="85"/>
            <x v="86"/>
            <x v="87"/>
            <x v="88"/>
            <x v="89"/>
            <x v="90"/>
            <x v="91"/>
            <x v="92"/>
            <x v="93"/>
            <x v="94"/>
            <x v="95"/>
            <x v="96"/>
            <x v="97"/>
            <x v="98"/>
            <x v="99"/>
            <x v="100"/>
            <x v="101"/>
            <x v="102"/>
            <x v="103"/>
            <x v="104"/>
            <x v="105"/>
            <x v="106"/>
            <x v="107"/>
            <x v="108"/>
            <x v="109"/>
            <x v="110"/>
            <x v="111"/>
            <x v="112"/>
            <x v="113"/>
            <x v="114"/>
            <x v="115"/>
            <x v="116"/>
            <x v="117"/>
            <x v="118"/>
            <x v="119"/>
          </reference>
        </references>
      </pivotArea>
    </format>
    <format dxfId="211">
      <pivotArea dataOnly="0" labelOnly="1" outline="0" fieldPosition="0">
        <references count="1">
          <reference field="14" count="27">
            <x v="120"/>
            <x v="121"/>
            <x v="122"/>
            <x v="123"/>
            <x v="124"/>
            <x v="125"/>
            <x v="126"/>
            <x v="127"/>
            <x v="128"/>
            <x v="129"/>
            <x v="130"/>
            <x v="131"/>
            <x v="132"/>
            <x v="133"/>
            <x v="134"/>
            <x v="135"/>
            <x v="136"/>
            <x v="137"/>
            <x v="138"/>
            <x v="139"/>
            <x v="140"/>
            <x v="141"/>
            <x v="142"/>
            <x v="143"/>
            <x v="144"/>
            <x v="145"/>
            <x v="146"/>
          </reference>
        </references>
      </pivotArea>
    </format>
    <format dxfId="210">
      <pivotArea dataOnly="0" labelOnly="1" grandRow="1" outline="0" fieldPosition="0"/>
    </format>
    <format dxfId="209">
      <pivotArea field="14" type="button" dataOnly="0" labelOnly="1" outline="0" axis="axisRow" fieldPosition="0"/>
    </format>
    <format dxfId="208">
      <pivotArea grandRow="1" outline="0" fieldPosition="0"/>
    </format>
    <format dxfId="207">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1.xml><?xml version="1.0" encoding="utf-8"?>
<pivotTableDefinition xmlns="http://schemas.openxmlformats.org/spreadsheetml/2006/main" xmlns:mc="http://schemas.openxmlformats.org/markup-compatibility/2006" xmlns:xr="http://schemas.microsoft.com/office/spreadsheetml/2014/revision" mc:Ignorable="xr" xr:uid="{00000000-0007-0000-0A00-000012000000}" name="Tabela dinâmica29"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468:B475"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6">
        <item x="1"/>
        <item x="0"/>
        <item x="3"/>
        <item x="2"/>
        <item x="4"/>
        <item t="default"/>
      </items>
    </pivotField>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48"/>
  </rowFields>
  <rowItems count="6">
    <i>
      <x/>
    </i>
    <i>
      <x v="1"/>
    </i>
    <i>
      <x v="2"/>
    </i>
    <i>
      <x v="3"/>
    </i>
    <i>
      <x v="4"/>
    </i>
    <i t="grand">
      <x/>
    </i>
  </rowItems>
  <colItems count="1">
    <i/>
  </colItems>
  <dataFields count="1">
    <dataField name="Contagem de NOS ANOS DE 2014 E 2015, OS ATUAIS INTEGRANTES DO CONTROLE INTERNO PARTICIPARAM DE QUANTAS HORAS DE CAPACITAÇÃO?" fld="48" subtotal="count" baseField="35" baseItem="0"/>
  </dataFields>
  <formats count="11">
    <format dxfId="230">
      <pivotArea type="origin" dataOnly="0" labelOnly="1" outline="0" fieldPosition="0"/>
    </format>
    <format dxfId="229">
      <pivotArea outline="0" fieldPosition="0">
        <references count="1">
          <reference field="48" count="3" selected="0">
            <x v="0"/>
            <x v="1"/>
            <x v="2"/>
          </reference>
        </references>
      </pivotArea>
    </format>
    <format dxfId="228">
      <pivotArea dataOnly="0" labelOnly="1" outline="0" fieldPosition="0">
        <references count="1">
          <reference field="48" count="3">
            <x v="0"/>
            <x v="1"/>
            <x v="2"/>
          </reference>
        </references>
      </pivotArea>
    </format>
    <format dxfId="227">
      <pivotArea type="origin" dataOnly="0" labelOnly="1" outline="0" fieldPosition="0"/>
    </format>
    <format dxfId="226">
      <pivotArea field="48" type="button" dataOnly="0" labelOnly="1" outline="0" axis="axisRow" fieldPosition="0"/>
    </format>
    <format dxfId="225">
      <pivotArea dataOnly="0" labelOnly="1" outline="0" fieldPosition="0">
        <references count="1">
          <reference field="48" count="0"/>
        </references>
      </pivotArea>
    </format>
    <format dxfId="224">
      <pivotArea dataOnly="0" labelOnly="1" grandRow="1" outline="0" fieldPosition="0"/>
    </format>
    <format dxfId="223">
      <pivotArea field="48" type="button" dataOnly="0" labelOnly="1" outline="0" axis="axisRow" fieldPosition="0"/>
    </format>
    <format dxfId="222">
      <pivotArea grandRow="1" outline="0" fieldPosition="0"/>
    </format>
    <format dxfId="221">
      <pivotArea dataOnly="0" labelOnly="1" grandRow="1" outline="0" fieldPosition="0"/>
    </format>
    <format dxfId="220">
      <pivotArea field="48"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2.xml><?xml version="1.0" encoding="utf-8"?>
<pivotTableDefinition xmlns="http://schemas.openxmlformats.org/spreadsheetml/2006/main" xmlns:mc="http://schemas.openxmlformats.org/markup-compatibility/2006" xmlns:xr="http://schemas.microsoft.com/office/spreadsheetml/2014/revision" mc:Ignorable="xr" xr:uid="{00000000-0007-0000-0A00-000010000000}" name="Tabela dinâmica26"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443:B45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8">
        <item x="2"/>
        <item x="0"/>
        <item x="3"/>
        <item x="5"/>
        <item x="1"/>
        <item x="4"/>
        <item x="6"/>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46"/>
  </rowFields>
  <rowItems count="8">
    <i>
      <x/>
    </i>
    <i>
      <x v="1"/>
    </i>
    <i>
      <x v="2"/>
    </i>
    <i>
      <x v="3"/>
    </i>
    <i>
      <x v="4"/>
    </i>
    <i>
      <x v="5"/>
    </i>
    <i>
      <x v="6"/>
    </i>
    <i t="grand">
      <x/>
    </i>
  </rowItems>
  <colItems count="1">
    <i/>
  </colItems>
  <dataFields count="1">
    <dataField name="Contagem de NOS ANOS DE 2014 E 2015, QUAL % APROXIMADO DO TEMPO TOTAL DA UCI TEM SIDO DEDICADO EXCLUSIVAMENTE PARA REALIZAÇÃO DE AUDITORIAS E FISCALIZAÇÕES NAS DIVERSAS ÁREAS DA GESTÃO, A EXEMPLO DAS ACIM" fld="46" subtotal="count" baseField="33" baseItem="0"/>
  </dataFields>
  <formats count="13">
    <format dxfId="243">
      <pivotArea type="origin" dataOnly="0" labelOnly="1" outline="0" fieldPosition="0"/>
    </format>
    <format dxfId="242">
      <pivotArea outline="0" fieldPosition="0">
        <references count="1">
          <reference field="46" count="3" selected="0">
            <x v="0"/>
            <x v="1"/>
            <x v="2"/>
          </reference>
        </references>
      </pivotArea>
    </format>
    <format dxfId="241">
      <pivotArea dataOnly="0" labelOnly="1" outline="0" fieldPosition="0">
        <references count="1">
          <reference field="46" count="3">
            <x v="0"/>
            <x v="1"/>
            <x v="2"/>
          </reference>
        </references>
      </pivotArea>
    </format>
    <format dxfId="240">
      <pivotArea outline="0" fieldPosition="0">
        <references count="1">
          <reference field="46" count="2" selected="0">
            <x v="3"/>
            <x v="4"/>
          </reference>
        </references>
      </pivotArea>
    </format>
    <format dxfId="239">
      <pivotArea dataOnly="0" labelOnly="1" outline="0" fieldPosition="0">
        <references count="1">
          <reference field="46" count="2">
            <x v="3"/>
            <x v="4"/>
          </reference>
        </references>
      </pivotArea>
    </format>
    <format dxfId="238">
      <pivotArea type="origin" dataOnly="0" labelOnly="1" outline="0" fieldPosition="0"/>
    </format>
    <format dxfId="237">
      <pivotArea field="46" type="button" dataOnly="0" labelOnly="1" outline="0" axis="axisRow" fieldPosition="0"/>
    </format>
    <format dxfId="236">
      <pivotArea dataOnly="0" labelOnly="1" outline="0" fieldPosition="0">
        <references count="1">
          <reference field="46" count="0"/>
        </references>
      </pivotArea>
    </format>
    <format dxfId="235">
      <pivotArea dataOnly="0" labelOnly="1" grandRow="1" outline="0" fieldPosition="0"/>
    </format>
    <format dxfId="234">
      <pivotArea field="46" type="button" dataOnly="0" labelOnly="1" outline="0" axis="axisRow" fieldPosition="0"/>
    </format>
    <format dxfId="233">
      <pivotArea grandRow="1" outline="0" fieldPosition="0"/>
    </format>
    <format dxfId="232">
      <pivotArea dataOnly="0" labelOnly="1" grandRow="1" outline="0" fieldPosition="0"/>
    </format>
    <format dxfId="231">
      <pivotArea field="46"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3.xml><?xml version="1.0" encoding="utf-8"?>
<pivotTableDefinition xmlns="http://schemas.openxmlformats.org/spreadsheetml/2006/main" xmlns:mc="http://schemas.openxmlformats.org/markup-compatibility/2006" xmlns:xr="http://schemas.microsoft.com/office/spreadsheetml/2014/revision" mc:Ignorable="xr" xr:uid="{00000000-0007-0000-0A00-000006000000}" name="Tabela dinâmica17"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57:B266"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axis="axisRow" dataField="1" compact="0" outline="0" subtotalTop="0" showAll="0" includeNewItemsInFilter="1">
      <items count="8">
        <item x="0"/>
        <item x="1"/>
        <item x="4"/>
        <item x="3"/>
        <item x="5"/>
        <item x="2"/>
        <item x="6"/>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6"/>
  </rowFields>
  <rowItems count="8">
    <i>
      <x/>
    </i>
    <i>
      <x v="1"/>
    </i>
    <i>
      <x v="2"/>
    </i>
    <i>
      <x v="3"/>
    </i>
    <i>
      <x v="4"/>
    </i>
    <i>
      <x v="5"/>
    </i>
    <i>
      <x v="6"/>
    </i>
    <i t="grand">
      <x/>
    </i>
  </rowItems>
  <colItems count="1">
    <i/>
  </colItems>
  <dataFields count="1">
    <dataField name="Contagem de INFORME A QUANTIDADE DE SERVIDORES EFETIVOS DE OUTROS CARGOS/ÁREAS DA PREFEITURA, QUE ATUAM EXCLUSIVAMENTE NA ÁREA DE CONTROLE INTERNO: (Sem contar o Titular, somente os servidores efetivos co" fld="26" subtotal="count" baseField="26" baseItem="2"/>
  </dataFields>
  <formats count="11">
    <format dxfId="254">
      <pivotArea type="origin" dataOnly="0" labelOnly="1" outline="0" fieldPosition="0"/>
    </format>
    <format dxfId="253">
      <pivotArea grandRow="1" outline="0" fieldPosition="0"/>
    </format>
    <format dxfId="252">
      <pivotArea outline="0" fieldPosition="0">
        <references count="1">
          <reference field="26" count="1" selected="0">
            <x v="0"/>
          </reference>
        </references>
      </pivotArea>
    </format>
    <format dxfId="251">
      <pivotArea dataOnly="0" labelOnly="1" outline="0" fieldPosition="0">
        <references count="1">
          <reference field="26" count="1">
            <x v="0"/>
          </reference>
        </references>
      </pivotArea>
    </format>
    <format dxfId="250">
      <pivotArea type="origin" dataOnly="0" labelOnly="1" outline="0" fieldPosition="0"/>
    </format>
    <format dxfId="249">
      <pivotArea field="26" type="button" dataOnly="0" labelOnly="1" outline="0" axis="axisRow" fieldPosition="0"/>
    </format>
    <format dxfId="248">
      <pivotArea dataOnly="0" labelOnly="1" outline="0" fieldPosition="0">
        <references count="1">
          <reference field="26" count="0"/>
        </references>
      </pivotArea>
    </format>
    <format dxfId="247">
      <pivotArea dataOnly="0" labelOnly="1" grandRow="1" outline="0" fieldPosition="0"/>
    </format>
    <format dxfId="246">
      <pivotArea field="26" type="button" dataOnly="0" labelOnly="1" outline="0" axis="axisRow" fieldPosition="0"/>
    </format>
    <format dxfId="245">
      <pivotArea grandRow="1" outline="0" fieldPosition="0"/>
    </format>
    <format dxfId="244">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4.xml><?xml version="1.0" encoding="utf-8"?>
<pivotTableDefinition xmlns="http://schemas.openxmlformats.org/spreadsheetml/2006/main" xmlns:mc="http://schemas.openxmlformats.org/markup-compatibility/2006" xmlns:xr="http://schemas.microsoft.com/office/spreadsheetml/2014/revision" mc:Ignorable="xr" xr:uid="{00000000-0007-0000-0A00-000007000000}" name="Tabela dinâmica18" cacheId="4"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71:B278"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axis="axisRow" dataField="1" compact="0" outline="0" subtotalTop="0" showAll="0" includeNewItemsInFilter="1">
      <items count="6">
        <item x="0"/>
        <item x="3"/>
        <item x="1"/>
        <item x="2"/>
        <item x="4"/>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7"/>
  </rowFields>
  <rowItems count="6">
    <i>
      <x/>
    </i>
    <i>
      <x v="1"/>
    </i>
    <i>
      <x v="2"/>
    </i>
    <i>
      <x v="3"/>
    </i>
    <i>
      <x v="4"/>
    </i>
    <i t="grand">
      <x/>
    </i>
  </rowItems>
  <colItems count="1">
    <i/>
  </colItems>
  <dataFields count="1">
    <dataField name="Contagem de A PREFEITURA POSSUI EM SUA ESTRUTURA UM SETOR OU CARGO RESPONSÁVEL PELAS SINDICÂNCIAS E PROCESSOS DISCIPLINARES?" fld="27" subtotal="count" baseField="0" baseItem="0"/>
  </dataFields>
  <formats count="12">
    <format dxfId="266">
      <pivotArea type="origin" dataOnly="0" labelOnly="1" outline="0" fieldPosition="0"/>
    </format>
    <format dxfId="265">
      <pivotArea outline="0" fieldPosition="0">
        <references count="1">
          <reference field="27" count="1" selected="0">
            <x v="0"/>
          </reference>
        </references>
      </pivotArea>
    </format>
    <format dxfId="264">
      <pivotArea dataOnly="0" labelOnly="1" outline="0" fieldPosition="0">
        <references count="1">
          <reference field="27" count="1">
            <x v="0"/>
          </reference>
        </references>
      </pivotArea>
    </format>
    <format dxfId="263">
      <pivotArea outline="0" fieldPosition="0">
        <references count="1">
          <reference field="27" count="2" selected="0">
            <x v="2"/>
            <x v="3"/>
          </reference>
        </references>
      </pivotArea>
    </format>
    <format dxfId="262">
      <pivotArea dataOnly="0" labelOnly="1" outline="0" fieldPosition="0">
        <references count="1">
          <reference field="27" count="2">
            <x v="2"/>
            <x v="3"/>
          </reference>
        </references>
      </pivotArea>
    </format>
    <format dxfId="261">
      <pivotArea type="origin" dataOnly="0" labelOnly="1" outline="0" fieldPosition="0"/>
    </format>
    <format dxfId="260">
      <pivotArea field="27" type="button" dataOnly="0" labelOnly="1" outline="0" axis="axisRow" fieldPosition="0"/>
    </format>
    <format dxfId="259">
      <pivotArea dataOnly="0" labelOnly="1" outline="0" fieldPosition="0">
        <references count="1">
          <reference field="27" count="0"/>
        </references>
      </pivotArea>
    </format>
    <format dxfId="258">
      <pivotArea dataOnly="0" labelOnly="1" grandRow="1" outline="0" fieldPosition="0"/>
    </format>
    <format dxfId="257">
      <pivotArea field="27" type="button" dataOnly="0" labelOnly="1" outline="0" axis="axisRow" fieldPosition="0"/>
    </format>
    <format dxfId="256">
      <pivotArea grandRow="1" outline="0" fieldPosition="0"/>
    </format>
    <format dxfId="255">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5.xml><?xml version="1.0" encoding="utf-8"?>
<pivotTableDefinition xmlns="http://schemas.openxmlformats.org/spreadsheetml/2006/main" xmlns:mc="http://schemas.openxmlformats.org/markup-compatibility/2006" xmlns:xr="http://schemas.microsoft.com/office/spreadsheetml/2014/revision" mc:Ignorable="xr" xr:uid="{00000000-0007-0000-0A00-000016000000}" name="Tabela dinâmica32"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516:B53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axis="axisRow" dataField="1" compact="0" outline="0" subtotalTop="0" showAll="0" includeNewItemsInFilter="1" sortType="ascending">
      <items count="15">
        <item x="0"/>
        <item x="3"/>
        <item x="4"/>
        <item x="2"/>
        <item x="6"/>
        <item x="5"/>
        <item x="10"/>
        <item x="11"/>
        <item x="9"/>
        <item x="8"/>
        <item x="1"/>
        <item x="12"/>
        <item x="7"/>
        <item x="13"/>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53"/>
  </rowFields>
  <rowItems count="15">
    <i>
      <x/>
    </i>
    <i>
      <x v="1"/>
    </i>
    <i>
      <x v="2"/>
    </i>
    <i>
      <x v="3"/>
    </i>
    <i>
      <x v="4"/>
    </i>
    <i>
      <x v="5"/>
    </i>
    <i>
      <x v="6"/>
    </i>
    <i>
      <x v="7"/>
    </i>
    <i>
      <x v="8"/>
    </i>
    <i>
      <x v="9"/>
    </i>
    <i>
      <x v="10"/>
    </i>
    <i>
      <x v="11"/>
    </i>
    <i>
      <x v="12"/>
    </i>
    <i>
      <x v="13"/>
    </i>
    <i t="grand">
      <x/>
    </i>
  </rowItems>
  <colItems count="1">
    <i/>
  </colItems>
  <dataFields count="1">
    <dataField name="Contagem de EM 2015, QUANTAS TOMADAS DE CONTAS ESPECIAIS FORAM OU ESTÃO SENDO REALIZADAS NA PREFEITURA?" fld="53" subtotal="count" baseField="38" baseItem="4"/>
  </dataFields>
  <formats count="15">
    <format dxfId="281">
      <pivotArea type="origin" dataOnly="0" labelOnly="1" outline="0" fieldPosition="0"/>
    </format>
    <format dxfId="280">
      <pivotArea outline="0" fieldPosition="0">
        <references count="1">
          <reference field="53" count="2" selected="0">
            <x v="0"/>
            <x v="1"/>
          </reference>
        </references>
      </pivotArea>
    </format>
    <format dxfId="279">
      <pivotArea dataOnly="0" labelOnly="1" outline="0" fieldPosition="0">
        <references count="1">
          <reference field="53" count="2">
            <x v="0"/>
            <x v="1"/>
          </reference>
        </references>
      </pivotArea>
    </format>
    <format dxfId="278">
      <pivotArea outline="0" fieldPosition="0">
        <references count="1">
          <reference field="53" count="1" selected="0">
            <x v="6"/>
          </reference>
        </references>
      </pivotArea>
    </format>
    <format dxfId="277">
      <pivotArea dataOnly="0" labelOnly="1" outline="0" fieldPosition="0">
        <references count="1">
          <reference field="53" count="1">
            <x v="6"/>
          </reference>
        </references>
      </pivotArea>
    </format>
    <format dxfId="276">
      <pivotArea outline="0" fieldPosition="0">
        <references count="1">
          <reference field="53" count="6" selected="0">
            <x v="7"/>
            <x v="8"/>
            <x v="9"/>
            <x v="10"/>
            <x v="11"/>
            <x v="12"/>
          </reference>
        </references>
      </pivotArea>
    </format>
    <format dxfId="275">
      <pivotArea dataOnly="0" labelOnly="1" outline="0" fieldPosition="0">
        <references count="1">
          <reference field="53" count="6">
            <x v="7"/>
            <x v="8"/>
            <x v="9"/>
            <x v="10"/>
            <x v="11"/>
            <x v="12"/>
          </reference>
        </references>
      </pivotArea>
    </format>
    <format dxfId="274">
      <pivotArea type="origin" dataOnly="0" labelOnly="1" outline="0" fieldPosition="0"/>
    </format>
    <format dxfId="273">
      <pivotArea field="53" type="button" dataOnly="0" labelOnly="1" outline="0" axis="axisRow" fieldPosition="0"/>
    </format>
    <format dxfId="272">
      <pivotArea dataOnly="0" labelOnly="1" outline="0" fieldPosition="0">
        <references count="1">
          <reference field="53" count="0"/>
        </references>
      </pivotArea>
    </format>
    <format dxfId="271">
      <pivotArea dataOnly="0" labelOnly="1" grandRow="1" outline="0" fieldPosition="0"/>
    </format>
    <format dxfId="270">
      <pivotArea field="53" type="button" dataOnly="0" labelOnly="1" outline="0" axis="axisRow" fieldPosition="0"/>
    </format>
    <format dxfId="269">
      <pivotArea grandRow="1" outline="0" fieldPosition="0"/>
    </format>
    <format dxfId="268">
      <pivotArea dataOnly="0" labelOnly="1" grandRow="1" outline="0" fieldPosition="0"/>
    </format>
    <format dxfId="267">
      <pivotArea field="53" type="button" dataOnly="0" labelOnly="1" outline="0" axis="axisRow"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6.xml><?xml version="1.0" encoding="utf-8"?>
<pivotTableDefinition xmlns="http://schemas.openxmlformats.org/spreadsheetml/2006/main" xmlns:mc="http://schemas.openxmlformats.org/markup-compatibility/2006" xmlns:xr="http://schemas.microsoft.com/office/spreadsheetml/2014/revision" mc:Ignorable="xr" xr:uid="{00000000-0007-0000-0A00-000008000000}" name="Tabela dinâmica19"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83:B290"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axis="axisRow" dataField="1" compact="0" outline="0" subtotalTop="0" showAll="0" includeNewItemsInFilter="1">
      <items count="6">
        <item x="0"/>
        <item x="1"/>
        <item x="2"/>
        <item x="3"/>
        <item x="4"/>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8"/>
  </rowFields>
  <rowItems count="6">
    <i>
      <x/>
    </i>
    <i>
      <x v="1"/>
    </i>
    <i>
      <x v="2"/>
    </i>
    <i>
      <x v="3"/>
    </i>
    <i>
      <x v="4"/>
    </i>
    <i t="grand">
      <x/>
    </i>
  </rowItems>
  <colItems count="1">
    <i/>
  </colItems>
  <dataFields count="1">
    <dataField name="Contagem de A PREFEITURA POSSUI EM SUA ESTRUTURA UM SETOR OU CARGO RESPONSÁVEL PELA OUVIDORIA? Sem considerar o Serviço de Informações ao Cidadão (SIC), instituído pela Lei 12.527/2011 (LAI)." fld="28" subtotal="count" baseField="0" baseItem="0"/>
  </dataFields>
  <formats count="12">
    <format dxfId="293">
      <pivotArea type="origin" dataOnly="0" labelOnly="1" outline="0" fieldPosition="0"/>
    </format>
    <format dxfId="292">
      <pivotArea outline="0" fieldPosition="0">
        <references count="1">
          <reference field="28" count="1" selected="0">
            <x v="0"/>
          </reference>
        </references>
      </pivotArea>
    </format>
    <format dxfId="291">
      <pivotArea dataOnly="0" labelOnly="1" outline="0" fieldPosition="0">
        <references count="1">
          <reference field="28" count="1">
            <x v="0"/>
          </reference>
        </references>
      </pivotArea>
    </format>
    <format dxfId="290">
      <pivotArea outline="0" fieldPosition="0">
        <references count="1">
          <reference field="28" count="2" selected="0">
            <x v="2"/>
            <x v="3"/>
          </reference>
        </references>
      </pivotArea>
    </format>
    <format dxfId="289">
      <pivotArea dataOnly="0" labelOnly="1" outline="0" fieldPosition="0">
        <references count="1">
          <reference field="28" count="2">
            <x v="2"/>
            <x v="3"/>
          </reference>
        </references>
      </pivotArea>
    </format>
    <format dxfId="288">
      <pivotArea type="origin" dataOnly="0" labelOnly="1" outline="0" fieldPosition="0"/>
    </format>
    <format dxfId="287">
      <pivotArea field="28" type="button" dataOnly="0" labelOnly="1" outline="0" axis="axisRow" fieldPosition="0"/>
    </format>
    <format dxfId="286">
      <pivotArea dataOnly="0" labelOnly="1" outline="0" fieldPosition="0">
        <references count="1">
          <reference field="28" count="0"/>
        </references>
      </pivotArea>
    </format>
    <format dxfId="285">
      <pivotArea dataOnly="0" labelOnly="1" grandRow="1" outline="0" fieldPosition="0"/>
    </format>
    <format dxfId="284">
      <pivotArea field="28" type="button" dataOnly="0" labelOnly="1" outline="0" axis="axisRow" fieldPosition="0"/>
    </format>
    <format dxfId="283">
      <pivotArea grandRow="1" outline="0" fieldPosition="0"/>
    </format>
    <format dxfId="282">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7.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Tabela dinâmica13"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00:B214"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axis="axisRow" dataField="1" compact="0" outline="0" subtotalTop="0" showAll="0" includeNewItemsInFilter="1">
      <items count="19">
        <item m="1" x="12"/>
        <item m="1" x="13"/>
        <item m="1" x="15"/>
        <item m="1" x="14"/>
        <item m="1" x="17"/>
        <item x="1"/>
        <item x="0"/>
        <item m="1" x="16"/>
        <item x="5"/>
        <item x="3"/>
        <item x="2"/>
        <item x="11"/>
        <item x="4"/>
        <item x="6"/>
        <item x="7"/>
        <item x="8"/>
        <item x="9"/>
        <item x="10"/>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1"/>
  </rowFields>
  <rowItems count="13">
    <i>
      <x v="5"/>
    </i>
    <i>
      <x v="6"/>
    </i>
    <i>
      <x v="8"/>
    </i>
    <i>
      <x v="9"/>
    </i>
    <i>
      <x v="10"/>
    </i>
    <i>
      <x v="11"/>
    </i>
    <i>
      <x v="12"/>
    </i>
    <i>
      <x v="13"/>
    </i>
    <i>
      <x v="14"/>
    </i>
    <i>
      <x v="15"/>
    </i>
    <i>
      <x v="16"/>
    </i>
    <i>
      <x v="17"/>
    </i>
    <i t="grand">
      <x/>
    </i>
  </rowItems>
  <colItems count="1">
    <i/>
  </colItems>
  <dataFields count="1">
    <dataField name="Contagem de QUAL A POSIÇÃO HIERÁRQUICA DA UNIDADE DE CONTROLE INTERNO NO ORGANOGRAMA DA PREFEITURA?" fld="21" subtotal="count" baseField="0" baseItem="0"/>
  </dataFields>
  <formats count="26">
    <format dxfId="319">
      <pivotArea type="origin" dataOnly="0" labelOnly="1" outline="0" fieldPosition="0"/>
    </format>
    <format dxfId="318">
      <pivotArea outline="0" fieldPosition="0">
        <references count="1">
          <reference field="21" count="1" selected="0">
            <x v="5"/>
          </reference>
        </references>
      </pivotArea>
    </format>
    <format dxfId="317">
      <pivotArea dataOnly="0" labelOnly="1" outline="0" fieldPosition="0">
        <references count="1">
          <reference field="21" count="1">
            <x v="5"/>
          </reference>
        </references>
      </pivotArea>
    </format>
    <format dxfId="316">
      <pivotArea outline="0" fieldPosition="0">
        <references count="1">
          <reference field="21" count="1" selected="0">
            <x v="6"/>
          </reference>
        </references>
      </pivotArea>
    </format>
    <format dxfId="315">
      <pivotArea dataOnly="0" labelOnly="1" outline="0" fieldPosition="0">
        <references count="1">
          <reference field="21" count="1">
            <x v="6"/>
          </reference>
        </references>
      </pivotArea>
    </format>
    <format dxfId="314">
      <pivotArea outline="0" fieldPosition="0">
        <references count="1">
          <reference field="21" count="1" selected="0">
            <x v="8"/>
          </reference>
        </references>
      </pivotArea>
    </format>
    <format dxfId="313">
      <pivotArea dataOnly="0" labelOnly="1" outline="0" fieldPosition="0">
        <references count="1">
          <reference field="21" count="1">
            <x v="8"/>
          </reference>
        </references>
      </pivotArea>
    </format>
    <format dxfId="312">
      <pivotArea outline="0" fieldPosition="0">
        <references count="1">
          <reference field="21" count="1" selected="0">
            <x v="9"/>
          </reference>
        </references>
      </pivotArea>
    </format>
    <format dxfId="311">
      <pivotArea dataOnly="0" labelOnly="1" outline="0" fieldPosition="0">
        <references count="1">
          <reference field="21" count="1">
            <x v="9"/>
          </reference>
        </references>
      </pivotArea>
    </format>
    <format dxfId="310">
      <pivotArea outline="0" fieldPosition="0">
        <references count="1">
          <reference field="21" count="1" selected="0">
            <x v="13"/>
          </reference>
        </references>
      </pivotArea>
    </format>
    <format dxfId="309">
      <pivotArea dataOnly="0" labelOnly="1" outline="0" fieldPosition="0">
        <references count="1">
          <reference field="21" count="1">
            <x v="13"/>
          </reference>
        </references>
      </pivotArea>
    </format>
    <format dxfId="308">
      <pivotArea outline="0" fieldPosition="0">
        <references count="1">
          <reference field="21" count="1" selected="0">
            <x v="16"/>
          </reference>
        </references>
      </pivotArea>
    </format>
    <format dxfId="307">
      <pivotArea dataOnly="0" labelOnly="1" outline="0" fieldPosition="0">
        <references count="1">
          <reference field="21" count="1">
            <x v="16"/>
          </reference>
        </references>
      </pivotArea>
    </format>
    <format dxfId="306">
      <pivotArea outline="0" fieldPosition="0">
        <references count="1">
          <reference field="21" count="1" selected="0">
            <x v="17"/>
          </reference>
        </references>
      </pivotArea>
    </format>
    <format dxfId="305">
      <pivotArea dataOnly="0" labelOnly="1" outline="0" fieldPosition="0">
        <references count="1">
          <reference field="21" count="1">
            <x v="17"/>
          </reference>
        </references>
      </pivotArea>
    </format>
    <format dxfId="304">
      <pivotArea outline="0" fieldPosition="0">
        <references count="1">
          <reference field="21" count="2" selected="0">
            <x v="14"/>
            <x v="15"/>
          </reference>
        </references>
      </pivotArea>
    </format>
    <format dxfId="303">
      <pivotArea dataOnly="0" labelOnly="1" outline="0" fieldPosition="0">
        <references count="1">
          <reference field="21" count="2">
            <x v="14"/>
            <x v="15"/>
          </reference>
        </references>
      </pivotArea>
    </format>
    <format dxfId="302">
      <pivotArea outline="0" fieldPosition="0">
        <references count="1">
          <reference field="21" count="1" selected="0">
            <x v="10"/>
          </reference>
        </references>
      </pivotArea>
    </format>
    <format dxfId="301">
      <pivotArea dataOnly="0" labelOnly="1" outline="0" fieldPosition="0">
        <references count="1">
          <reference field="21" count="1">
            <x v="10"/>
          </reference>
        </references>
      </pivotArea>
    </format>
    <format dxfId="300">
      <pivotArea type="origin" dataOnly="0" labelOnly="1" outline="0" fieldPosition="0"/>
    </format>
    <format dxfId="299">
      <pivotArea field="21" type="button" dataOnly="0" labelOnly="1" outline="0" axis="axisRow" fieldPosition="0"/>
    </format>
    <format dxfId="298">
      <pivotArea dataOnly="0" labelOnly="1" outline="0" fieldPosition="0">
        <references count="1">
          <reference field="21" count="0"/>
        </references>
      </pivotArea>
    </format>
    <format dxfId="297">
      <pivotArea dataOnly="0" labelOnly="1" grandRow="1" outline="0" fieldPosition="0"/>
    </format>
    <format dxfId="296">
      <pivotArea field="21" type="button" dataOnly="0" labelOnly="1" outline="0" axis="axisRow" fieldPosition="0"/>
    </format>
    <format dxfId="295">
      <pivotArea grandRow="1" outline="0" fieldPosition="0"/>
    </format>
    <format dxfId="294">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8.xml><?xml version="1.0" encoding="utf-8"?>
<pivotTableDefinition xmlns="http://schemas.openxmlformats.org/spreadsheetml/2006/main" xmlns:mc="http://schemas.openxmlformats.org/markup-compatibility/2006" xmlns:xr="http://schemas.microsoft.com/office/spreadsheetml/2014/revision" mc:Ignorable="xr" xr:uid="{00000000-0007-0000-0A00-000018000000}" name="Tabela dinâmica5"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6:B75"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axis="axisRow" dataField="1" compact="0" outline="0" subtotalTop="0" showAll="0" includeNewItemsInFilter="1">
      <items count="88">
        <item m="1" x="61"/>
        <item m="1" x="60"/>
        <item m="1" x="56"/>
        <item m="1" x="75"/>
        <item m="1" x="64"/>
        <item m="1" x="65"/>
        <item m="1" x="80"/>
        <item m="1" x="59"/>
        <item m="1" x="77"/>
        <item m="1" x="47"/>
        <item m="1" x="68"/>
        <item m="1" x="84"/>
        <item m="1" x="70"/>
        <item m="1" x="67"/>
        <item m="1" x="53"/>
        <item m="1" x="73"/>
        <item m="1" x="69"/>
        <item m="1" x="55"/>
        <item m="1" x="58"/>
        <item m="1" x="48"/>
        <item m="1" x="66"/>
        <item m="1" x="79"/>
        <item m="1" x="71"/>
        <item m="1" x="63"/>
        <item m="1" x="50"/>
        <item m="1" x="52"/>
        <item m="1" x="78"/>
        <item m="1" x="86"/>
        <item m="1" x="76"/>
        <item m="1" x="81"/>
        <item m="1" x="49"/>
        <item m="1" x="85"/>
        <item m="1" x="51"/>
        <item m="1" x="72"/>
        <item m="1" x="57"/>
        <item x="0"/>
        <item m="1" x="54"/>
        <item m="1" x="62"/>
        <item m="1" x="83"/>
        <item x="1"/>
        <item m="1" x="74"/>
        <item x="5"/>
        <item m="1" x="82"/>
        <item x="16"/>
        <item x="32"/>
        <item x="7"/>
        <item x="46"/>
        <item x="2"/>
        <item x="3"/>
        <item x="4"/>
        <item x="6"/>
        <item x="8"/>
        <item x="9"/>
        <item x="10"/>
        <item x="11"/>
        <item x="12"/>
        <item x="13"/>
        <item x="14"/>
        <item x="15"/>
        <item x="17"/>
        <item x="18"/>
        <item x="19"/>
        <item x="20"/>
        <item x="21"/>
        <item x="22"/>
        <item x="23"/>
        <item x="24"/>
        <item x="25"/>
        <item x="26"/>
        <item x="27"/>
        <item x="28"/>
        <item x="29"/>
        <item x="30"/>
        <item x="31"/>
        <item x="33"/>
        <item x="34"/>
        <item x="35"/>
        <item x="36"/>
        <item x="37"/>
        <item x="38"/>
        <item x="39"/>
        <item x="40"/>
        <item x="41"/>
        <item x="42"/>
        <item x="43"/>
        <item x="44"/>
        <item x="45"/>
        <item t="default"/>
      </items>
    </pivotField>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13"/>
  </rowFields>
  <rowItems count="48">
    <i>
      <x v="35"/>
    </i>
    <i>
      <x v="39"/>
    </i>
    <i>
      <x v="41"/>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t="grand">
      <x/>
    </i>
  </rowItems>
  <colItems count="1">
    <i/>
  </colItems>
  <dataFields count="1">
    <dataField name="Contagem de ÁREA PRINCIPAL DE GRADUAÇÃO" fld="13" subtotal="count" baseField="0" baseItem="0"/>
  </dataFields>
  <formats count="11">
    <format dxfId="330">
      <pivotArea type="origin" dataOnly="0" labelOnly="1" outline="0" fieldPosition="0"/>
    </format>
    <format dxfId="329">
      <pivotArea field="13" type="button" dataOnly="0" labelOnly="1" outline="0" axis="axisRow" fieldPosition="0"/>
    </format>
    <format dxfId="328">
      <pivotArea dataOnly="0" labelOnly="1" outline="0" fieldPosition="0">
        <references count="1">
          <reference field="13" count="0"/>
        </references>
      </pivotArea>
    </format>
    <format dxfId="327">
      <pivotArea dataOnly="0" labelOnly="1" grandRow="1" outline="0" fieldPosition="0"/>
    </format>
    <format dxfId="326">
      <pivotArea type="origin" dataOnly="0" labelOnly="1" outline="0" fieldPosition="0"/>
    </format>
    <format dxfId="325">
      <pivotArea field="13" type="button" dataOnly="0" labelOnly="1" outline="0" axis="axisRow" fieldPosition="0"/>
    </format>
    <format dxfId="324">
      <pivotArea dataOnly="0" labelOnly="1" outline="0" fieldPosition="0">
        <references count="1">
          <reference field="13" count="0"/>
        </references>
      </pivotArea>
    </format>
    <format dxfId="323">
      <pivotArea dataOnly="0" labelOnly="1" grandRow="1" outline="0" fieldPosition="0"/>
    </format>
    <format dxfId="322">
      <pivotArea field="13" type="button" dataOnly="0" labelOnly="1" outline="0" axis="axisRow" fieldPosition="0"/>
    </format>
    <format dxfId="321">
      <pivotArea grandRow="1" outline="0" fieldPosition="0"/>
    </format>
    <format dxfId="320">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49.xml><?xml version="1.0" encoding="utf-8"?>
<pivotTableDefinition xmlns="http://schemas.openxmlformats.org/spreadsheetml/2006/main" xmlns:mc="http://schemas.openxmlformats.org/markup-compatibility/2006" xmlns:xr="http://schemas.microsoft.com/office/spreadsheetml/2014/revision" mc:Ignorable="xr" xr:uid="{00000000-0007-0000-0A00-00000B000000}" name="Tabela dinâmica21"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307:B314"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6">
        <item x="0"/>
        <item x="1"/>
        <item x="2"/>
        <item x="3"/>
        <item x="4"/>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30"/>
  </rowFields>
  <rowItems count="6">
    <i>
      <x/>
    </i>
    <i>
      <x v="1"/>
    </i>
    <i>
      <x v="2"/>
    </i>
    <i>
      <x v="3"/>
    </i>
    <i>
      <x v="4"/>
    </i>
    <i t="grand">
      <x/>
    </i>
  </rowItems>
  <colItems count="1">
    <i/>
  </colItems>
  <dataFields count="1">
    <dataField name="Contagem de A PREFEITURA POSSUI EM SUA ESTRUTURA UM SETOR OU CARGO RESPONSÁVEL PELA CONDUÇÃO DOS PROCESSO ADMINISTRATIVOS DE RESPONSABILIDADE INSTAURADOS COM BASE NA LEI ANTICORRUPÇÃO – LEI 12.846/2013  ?" fld="30" subtotal="count" baseField="0" baseItem="0"/>
  </dataFields>
  <formats count="12">
    <format dxfId="342">
      <pivotArea type="origin" dataOnly="0" labelOnly="1" outline="0" fieldPosition="0"/>
    </format>
    <format dxfId="341">
      <pivotArea outline="0" fieldPosition="0">
        <references count="1">
          <reference field="30" count="1" selected="0">
            <x v="0"/>
          </reference>
        </references>
      </pivotArea>
    </format>
    <format dxfId="340">
      <pivotArea dataOnly="0" labelOnly="1" outline="0" fieldPosition="0">
        <references count="1">
          <reference field="30" count="1">
            <x v="0"/>
          </reference>
        </references>
      </pivotArea>
    </format>
    <format dxfId="339">
      <pivotArea outline="0" fieldPosition="0">
        <references count="1">
          <reference field="30" count="2" selected="0">
            <x v="2"/>
            <x v="3"/>
          </reference>
        </references>
      </pivotArea>
    </format>
    <format dxfId="338">
      <pivotArea dataOnly="0" labelOnly="1" outline="0" fieldPosition="0">
        <references count="1">
          <reference field="30" count="2">
            <x v="2"/>
            <x v="3"/>
          </reference>
        </references>
      </pivotArea>
    </format>
    <format dxfId="337">
      <pivotArea type="origin" dataOnly="0" labelOnly="1" outline="0" fieldPosition="0"/>
    </format>
    <format dxfId="336">
      <pivotArea field="30" type="button" dataOnly="0" labelOnly="1" outline="0" axis="axisRow" fieldPosition="0"/>
    </format>
    <format dxfId="335">
      <pivotArea dataOnly="0" labelOnly="1" outline="0" fieldPosition="0">
        <references count="1">
          <reference field="30" count="0"/>
        </references>
      </pivotArea>
    </format>
    <format dxfId="334">
      <pivotArea dataOnly="0" labelOnly="1" grandRow="1" outline="0" fieldPosition="0"/>
    </format>
    <format dxfId="333">
      <pivotArea field="30" type="button" dataOnly="0" labelOnly="1" outline="0" axis="axisRow" fieldPosition="0"/>
    </format>
    <format dxfId="332">
      <pivotArea grandRow="1" outline="0" fieldPosition="0"/>
    </format>
    <format dxfId="331">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800-000013000000}" name="PivotTable4"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G3:H11"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items count="7">
        <item x="3"/>
        <item x="1"/>
        <item x="4"/>
        <item x="0"/>
        <item x="2"/>
        <item x="5"/>
        <item t="default"/>
      </items>
    </pivotField>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45"/>
  </rowFields>
  <rowItems count="7">
    <i>
      <x/>
    </i>
    <i>
      <x v="1"/>
    </i>
    <i>
      <x v="2"/>
    </i>
    <i>
      <x v="3"/>
    </i>
    <i>
      <x v="4"/>
    </i>
    <i>
      <x v="5"/>
    </i>
    <i t="grand">
      <x/>
    </i>
  </rowItems>
  <colItems count="1">
    <i/>
  </colItems>
  <dataFields count="1">
    <dataField name="Count of CatNivelEscolaridTitularCI" fld="4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0.xml><?xml version="1.0" encoding="utf-8"?>
<pivotTableDefinition xmlns="http://schemas.openxmlformats.org/spreadsheetml/2006/main" xmlns:mc="http://schemas.openxmlformats.org/markup-compatibility/2006" xmlns:xr="http://schemas.microsoft.com/office/spreadsheetml/2014/revision" mc:Ignorable="xr" xr:uid="{00000000-0007-0000-0A00-00000A000000}" name="Tabela dinâmica20" cacheId="4" dataOnRows="1" applyNumberFormats="0" applyBorderFormats="0" applyFontFormats="0" applyPatternFormats="0" applyAlignmentFormats="0" applyWidthHeightFormats="1" dataCaption="Dados" updatedVersion="4" showMemberPropertyTips="0" useAutoFormatting="1" itemPrintTitles="1" createdVersion="1" indent="0" compact="0" compactData="0" gridDropZones="1">
  <location ref="A295:B302" firstHeaderRow="2" firstDataRow="2" firstDataCol="1"/>
  <pivotFields count="62">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axis="axisRow" dataField="1" compact="0" outline="0" subtotalTop="0" showAll="0" includeNewItemsInFilter="1">
      <items count="6">
        <item x="0"/>
        <item x="2"/>
        <item x="1"/>
        <item x="3"/>
        <item x="4"/>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defaultSubtotal="0"/>
    <pivotField compact="0" outline="0" subtotalTop="0" showAll="0" includeNewItemsInFilter="1" defaultSubtotal="0"/>
    <pivotField compact="0" outline="0" subtotalTop="0" showAll="0" includeNewItemsInFilter="1" defaultSubtotal="0"/>
    <pivotField compact="0" outline="0" subtotalTop="0" showAll="0" includeNewItemsInFilter="1"/>
  </pivotFields>
  <rowFields count="1">
    <field x="29"/>
  </rowFields>
  <rowItems count="6">
    <i>
      <x/>
    </i>
    <i>
      <x v="1"/>
    </i>
    <i>
      <x v="2"/>
    </i>
    <i>
      <x v="3"/>
    </i>
    <i>
      <x v="4"/>
    </i>
    <i t="grand">
      <x/>
    </i>
  </rowItems>
  <colItems count="1">
    <i/>
  </colItems>
  <dataFields count="1">
    <dataField name="Contagem de A PREFEITURA POSSUI EM SUA ESTRUTURA UM SETOR OU CARGO RESPONSÁVEL PELA PROMOÇÃO DA TRANSPARÊNCIA E FOMENTO À PARTICIPAÇÃO E AO CONTROLE SOCIAL?" fld="29" subtotal="count" baseField="0" baseItem="0"/>
  </dataFields>
  <formats count="14">
    <format dxfId="356">
      <pivotArea type="origin" dataOnly="0" labelOnly="1" outline="0" fieldPosition="0"/>
    </format>
    <format dxfId="355">
      <pivotArea outline="0" fieldPosition="0">
        <references count="1">
          <reference field="29" count="1" selected="0">
            <x v="0"/>
          </reference>
        </references>
      </pivotArea>
    </format>
    <format dxfId="354">
      <pivotArea dataOnly="0" labelOnly="1" outline="0" fieldPosition="0">
        <references count="1">
          <reference field="29" count="1">
            <x v="0"/>
          </reference>
        </references>
      </pivotArea>
    </format>
    <format dxfId="353">
      <pivotArea outline="0" fieldPosition="0">
        <references count="1">
          <reference field="29" count="2" selected="0">
            <x v="2"/>
            <x v="3"/>
          </reference>
        </references>
      </pivotArea>
    </format>
    <format dxfId="352">
      <pivotArea dataOnly="0" labelOnly="1" outline="0" fieldPosition="0">
        <references count="1">
          <reference field="29" count="2">
            <x v="2"/>
            <x v="3"/>
          </reference>
        </references>
      </pivotArea>
    </format>
    <format dxfId="351">
      <pivotArea outline="0" fieldPosition="0">
        <references count="1">
          <reference field="29" count="1" selected="0">
            <x v="0"/>
          </reference>
        </references>
      </pivotArea>
    </format>
    <format dxfId="350">
      <pivotArea dataOnly="0" labelOnly="1" outline="0" fieldPosition="0">
        <references count="1">
          <reference field="29" count="1">
            <x v="0"/>
          </reference>
        </references>
      </pivotArea>
    </format>
    <format dxfId="349">
      <pivotArea type="origin" dataOnly="0" labelOnly="1" outline="0" fieldPosition="0"/>
    </format>
    <format dxfId="348">
      <pivotArea field="29" type="button" dataOnly="0" labelOnly="1" outline="0" axis="axisRow" fieldPosition="0"/>
    </format>
    <format dxfId="347">
      <pivotArea dataOnly="0" labelOnly="1" outline="0" fieldPosition="0">
        <references count="1">
          <reference field="29" count="0"/>
        </references>
      </pivotArea>
    </format>
    <format dxfId="346">
      <pivotArea dataOnly="0" labelOnly="1" grandRow="1" outline="0" fieldPosition="0"/>
    </format>
    <format dxfId="345">
      <pivotArea field="29" type="button" dataOnly="0" labelOnly="1" outline="0" axis="axisRow" fieldPosition="0"/>
    </format>
    <format dxfId="344">
      <pivotArea grandRow="1" outline="0" fieldPosition="0"/>
    </format>
    <format dxfId="343">
      <pivotArea dataOnly="0" labelOnly="1" grandRow="1" outline="0" fieldPosition="0"/>
    </format>
  </format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800-000008000000}" name="PivotTable20"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56:E6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x="0"/>
        <item x="1"/>
        <item m="1" x="5"/>
        <item x="2"/>
        <item x="3"/>
        <item m="1" x="7"/>
        <item m="1" x="6"/>
        <item x="4"/>
        <item t="default"/>
      </items>
    </pivotField>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53"/>
  </rowFields>
  <rowItems count="6">
    <i>
      <x/>
    </i>
    <i>
      <x v="1"/>
    </i>
    <i>
      <x v="3"/>
    </i>
    <i>
      <x v="4"/>
    </i>
    <i>
      <x v="7"/>
    </i>
    <i t="grand">
      <x/>
    </i>
  </rowItems>
  <colItems count="1">
    <i/>
  </colItems>
  <dataFields count="1">
    <dataField name="Count of CatAreaOuvidoria?" fld="53"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00000000-0007-0000-0800-000003000000}" name="PivotTable13"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D3:E10"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9">
        <item x="0"/>
        <item x="3"/>
        <item m="1" x="5"/>
        <item x="1"/>
        <item x="2"/>
        <item m="1" x="7"/>
        <item m="1" x="6"/>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5"/>
  </rowFields>
  <rowItems count="6">
    <i>
      <x/>
    </i>
    <i>
      <x v="1"/>
    </i>
    <i>
      <x v="3"/>
    </i>
    <i>
      <x v="4"/>
    </i>
    <i>
      <x v="7"/>
    </i>
    <i t="grand">
      <x/>
    </i>
  </rowItems>
  <colItems count="1">
    <i/>
  </colItems>
  <dataFields count="1">
    <dataField name="Count of CatAreaCorreicaoPadSindic?" fld="35"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00000000-0007-0000-0800-000002000000}" name="PivotTable11"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14:B23"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dataField="1" showAll="0" sortType="ascending">
      <items count="8">
        <item x="1"/>
        <item x="6"/>
        <item x="2"/>
        <item x="0"/>
        <item x="4"/>
        <item x="3"/>
        <item x="5"/>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34"/>
  </rowFields>
  <rowItems count="8">
    <i>
      <x/>
    </i>
    <i>
      <x v="1"/>
    </i>
    <i>
      <x v="2"/>
    </i>
    <i>
      <x v="3"/>
    </i>
    <i>
      <x v="4"/>
    </i>
    <i>
      <x v="5"/>
    </i>
    <i>
      <x v="6"/>
    </i>
    <i t="grand">
      <x/>
    </i>
  </rowItems>
  <colItems count="1">
    <i/>
  </colItems>
  <dataFields count="1">
    <dataField name="Count of CatFormalRelatPeriodUCI?" fld="3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800-000009000000}" name="PivotTable22" cacheId="5" applyNumberFormats="0" applyBorderFormats="0" applyFontFormats="0" applyPatternFormats="0" applyAlignmentFormats="0" applyWidthHeightFormats="1" dataCaption="Values" updatedVersion="4" minRefreshableVersion="3" useAutoFormatting="1" itemPrintTitles="1" createdVersion="4" indent="0" outline="1" outlineData="1" gridDropZones="1" multipleFieldFilters="0">
  <location ref="A37:B46" firstHeaderRow="2" firstDataRow="2" firstDataCol="1"/>
  <pivotFields count="73">
    <pivotField showAll="0"/>
    <pivotField showAll="0"/>
    <pivotField showAll="0"/>
    <pivotField showAll="0"/>
    <pivotField showAll="0"/>
    <pivotField showAll="0"/>
    <pivotField showAll="0"/>
    <pivotField showAll="0"/>
    <pivotField showAll="0"/>
    <pivotField showAll="0"/>
    <pivotField numFmtId="1" showAll="0"/>
    <pivotField numFmtId="1" showAll="0"/>
    <pivotField showAll="0"/>
    <pivotField numFmtId="10" showAll="0"/>
    <pivotField numFmtId="10" showAll="0"/>
    <pivotField numFmtId="1" showAll="0"/>
    <pivotField numFmtId="2" showAll="0"/>
    <pivotField numFmtId="2" showAll="0"/>
    <pivotField numFmtId="1" showAll="0"/>
    <pivotField showAll="0"/>
    <pivotField showAll="0"/>
    <pivotField showAll="0"/>
    <pivotField showAll="0"/>
    <pivotField showAll="0"/>
    <pivotField axis="axisRow" dataField="1" showAll="0">
      <items count="8">
        <item x="2"/>
        <item x="3"/>
        <item x="0"/>
        <item x="5"/>
        <item x="1"/>
        <item x="4"/>
        <item x="6"/>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8" showAll="0"/>
    <pivotField numFmtId="169" showAll="0"/>
    <pivotField showAll="0"/>
    <pivotField showAll="0"/>
    <pivotField showAll="0"/>
    <pivotField showAll="0"/>
    <pivotField showAll="0"/>
    <pivotField showAll="0"/>
    <pivotField showAll="0"/>
    <pivotField numFmtId="2" showAll="0"/>
    <pivotField showAll="0"/>
    <pivotField showAll="0"/>
    <pivotField showAll="0"/>
    <pivotField showAll="0"/>
    <pivotField showAll="0"/>
    <pivotField showAll="0"/>
    <pivotField showAll="0"/>
    <pivotField showAll="0"/>
  </pivotFields>
  <rowFields count="1">
    <field x="24"/>
  </rowFields>
  <rowItems count="8">
    <i>
      <x/>
    </i>
    <i>
      <x v="1"/>
    </i>
    <i>
      <x v="2"/>
    </i>
    <i>
      <x v="3"/>
    </i>
    <i>
      <x v="4"/>
    </i>
    <i>
      <x v="5"/>
    </i>
    <i>
      <x v="6"/>
    </i>
    <i t="grand">
      <x/>
    </i>
  </rowItems>
  <colItems count="1">
    <i/>
  </colItems>
  <dataFields count="1">
    <dataField name="Count of CatHHAuditFiscaliz2014_2015" fld="24"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8F2A231-B213-B440-BA1C-0303830DFD37}" name="Table1" displayName="Table1" ref="A1:H8" totalsRowShown="0" headerRowDxfId="367" dataDxfId="366" tableBorderDxfId="365">
  <autoFilter ref="A1:H8" xr:uid="{54701870-1AAF-0C47-9AED-FEB43603A8C9}"/>
  <sortState xmlns:xlrd2="http://schemas.microsoft.com/office/spreadsheetml/2017/richdata2" ref="A2:H8">
    <sortCondition ref="A1:A8"/>
  </sortState>
  <tableColumns count="8">
    <tableColumn id="1" xr3:uid="{7E5E3EE0-96F0-584B-A7E1-2EF79F9F189B}" name="PORTE" dataDxfId="364"/>
    <tableColumn id="2" xr3:uid="{02CEC2C6-28EC-4643-AF0E-D49D35CBC3D8}" name="MATERIALIDADE" dataDxfId="363"/>
    <tableColumn id="3" xr3:uid="{AB05C433-DF8E-AD47-BA52-153CB9F3FC74}" name="ESTRUTURAS DE CONTROLE" dataDxfId="362"/>
    <tableColumn id="4" xr3:uid="{ACA484A0-1E0F-5543-BED4-9ACB30DC56E0}" name="PRÁTICAS DE CONTROLE" dataDxfId="361"/>
    <tableColumn id="5" xr3:uid="{5D399BF2-BAE2-3C43-BD78-03019A0BA2E3}" name="TRANSPARÊNCIA" dataDxfId="360"/>
    <tableColumn id="6" xr3:uid="{358148C4-5702-564C-A941-46E5526306CB}" name="ACCOUNTABILITY" dataDxfId="359"/>
    <tableColumn id="7" xr3:uid="{14BB4C48-2D24-ED4C-AFF3-C8CFEAA6D93F}" name="EQUIDADE" dataDxfId="358"/>
    <tableColumn id="8" xr3:uid="{4FBDC6DD-409A-3246-929B-FD0259F1C113}" name="TOTAL" dataDxfId="357"/>
  </tableColumns>
  <tableStyleInfo name="TableStyleLight8"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2.xml.rels><?xml version="1.0" encoding="UTF-8" standalone="yes"?>
<Relationships xmlns="http://schemas.openxmlformats.org/package/2006/relationships"><Relationship Id="rId8" Type="http://schemas.openxmlformats.org/officeDocument/2006/relationships/pivotTable" Target="../pivotTables/pivotTable8.xml"/><Relationship Id="rId13" Type="http://schemas.openxmlformats.org/officeDocument/2006/relationships/pivotTable" Target="../pivotTables/pivotTable13.xml"/><Relationship Id="rId18" Type="http://schemas.openxmlformats.org/officeDocument/2006/relationships/pivotTable" Target="../pivotTables/pivotTable18.xml"/><Relationship Id="rId3" Type="http://schemas.openxmlformats.org/officeDocument/2006/relationships/pivotTable" Target="../pivotTables/pivotTable3.xml"/><Relationship Id="rId21" Type="http://schemas.openxmlformats.org/officeDocument/2006/relationships/pivotTable" Target="../pivotTables/pivotTable21.xml"/><Relationship Id="rId7" Type="http://schemas.openxmlformats.org/officeDocument/2006/relationships/pivotTable" Target="../pivotTables/pivotTable7.xml"/><Relationship Id="rId12" Type="http://schemas.openxmlformats.org/officeDocument/2006/relationships/pivotTable" Target="../pivotTables/pivotTable12.xml"/><Relationship Id="rId17" Type="http://schemas.openxmlformats.org/officeDocument/2006/relationships/pivotTable" Target="../pivotTables/pivotTable17.xml"/><Relationship Id="rId2" Type="http://schemas.openxmlformats.org/officeDocument/2006/relationships/pivotTable" Target="../pivotTables/pivotTable2.xml"/><Relationship Id="rId16" Type="http://schemas.openxmlformats.org/officeDocument/2006/relationships/pivotTable" Target="../pivotTables/pivotTable16.xml"/><Relationship Id="rId20" Type="http://schemas.openxmlformats.org/officeDocument/2006/relationships/pivotTable" Target="../pivotTables/pivotTable20.xml"/><Relationship Id="rId1" Type="http://schemas.openxmlformats.org/officeDocument/2006/relationships/pivotTable" Target="../pivotTables/pivotTable1.xml"/><Relationship Id="rId6" Type="http://schemas.openxmlformats.org/officeDocument/2006/relationships/pivotTable" Target="../pivotTables/pivotTable6.xml"/><Relationship Id="rId11" Type="http://schemas.openxmlformats.org/officeDocument/2006/relationships/pivotTable" Target="../pivotTables/pivotTable11.xml"/><Relationship Id="rId24" Type="http://schemas.openxmlformats.org/officeDocument/2006/relationships/pivotTable" Target="../pivotTables/pivotTable24.xml"/><Relationship Id="rId5" Type="http://schemas.openxmlformats.org/officeDocument/2006/relationships/pivotTable" Target="../pivotTables/pivotTable5.xml"/><Relationship Id="rId15" Type="http://schemas.openxmlformats.org/officeDocument/2006/relationships/pivotTable" Target="../pivotTables/pivotTable15.xml"/><Relationship Id="rId23" Type="http://schemas.openxmlformats.org/officeDocument/2006/relationships/pivotTable" Target="../pivotTables/pivotTable23.xml"/><Relationship Id="rId10" Type="http://schemas.openxmlformats.org/officeDocument/2006/relationships/pivotTable" Target="../pivotTables/pivotTable10.xml"/><Relationship Id="rId19" Type="http://schemas.openxmlformats.org/officeDocument/2006/relationships/pivotTable" Target="../pivotTables/pivotTable19.xml"/><Relationship Id="rId4" Type="http://schemas.openxmlformats.org/officeDocument/2006/relationships/pivotTable" Target="../pivotTables/pivotTable4.xml"/><Relationship Id="rId9" Type="http://schemas.openxmlformats.org/officeDocument/2006/relationships/pivotTable" Target="../pivotTables/pivotTable9.xml"/><Relationship Id="rId14" Type="http://schemas.openxmlformats.org/officeDocument/2006/relationships/pivotTable" Target="../pivotTables/pivotTable14.xml"/><Relationship Id="rId22" Type="http://schemas.openxmlformats.org/officeDocument/2006/relationships/pivotTable" Target="../pivotTables/pivotTable22.xml"/></Relationships>
</file>

<file path=xl/worksheets/_rels/sheet13.xml.rels><?xml version="1.0" encoding="UTF-8" standalone="yes"?>
<Relationships xmlns="http://schemas.openxmlformats.org/package/2006/relationships"><Relationship Id="rId8" Type="http://schemas.openxmlformats.org/officeDocument/2006/relationships/pivotTable" Target="../pivotTables/pivotTable32.xml"/><Relationship Id="rId13" Type="http://schemas.openxmlformats.org/officeDocument/2006/relationships/pivotTable" Target="../pivotTables/pivotTable37.xml"/><Relationship Id="rId18" Type="http://schemas.openxmlformats.org/officeDocument/2006/relationships/pivotTable" Target="../pivotTables/pivotTable42.xml"/><Relationship Id="rId26" Type="http://schemas.openxmlformats.org/officeDocument/2006/relationships/pivotTable" Target="../pivotTables/pivotTable50.xml"/><Relationship Id="rId3" Type="http://schemas.openxmlformats.org/officeDocument/2006/relationships/pivotTable" Target="../pivotTables/pivotTable27.xml"/><Relationship Id="rId21" Type="http://schemas.openxmlformats.org/officeDocument/2006/relationships/pivotTable" Target="../pivotTables/pivotTable45.xml"/><Relationship Id="rId7" Type="http://schemas.openxmlformats.org/officeDocument/2006/relationships/pivotTable" Target="../pivotTables/pivotTable31.xml"/><Relationship Id="rId12" Type="http://schemas.openxmlformats.org/officeDocument/2006/relationships/pivotTable" Target="../pivotTables/pivotTable36.xml"/><Relationship Id="rId17" Type="http://schemas.openxmlformats.org/officeDocument/2006/relationships/pivotTable" Target="../pivotTables/pivotTable41.xml"/><Relationship Id="rId25" Type="http://schemas.openxmlformats.org/officeDocument/2006/relationships/pivotTable" Target="../pivotTables/pivotTable49.xml"/><Relationship Id="rId2" Type="http://schemas.openxmlformats.org/officeDocument/2006/relationships/pivotTable" Target="../pivotTables/pivotTable26.xml"/><Relationship Id="rId16" Type="http://schemas.openxmlformats.org/officeDocument/2006/relationships/pivotTable" Target="../pivotTables/pivotTable40.xml"/><Relationship Id="rId20" Type="http://schemas.openxmlformats.org/officeDocument/2006/relationships/pivotTable" Target="../pivotTables/pivotTable44.xml"/><Relationship Id="rId1" Type="http://schemas.openxmlformats.org/officeDocument/2006/relationships/pivotTable" Target="../pivotTables/pivotTable25.xml"/><Relationship Id="rId6" Type="http://schemas.openxmlformats.org/officeDocument/2006/relationships/pivotTable" Target="../pivotTables/pivotTable30.xml"/><Relationship Id="rId11" Type="http://schemas.openxmlformats.org/officeDocument/2006/relationships/pivotTable" Target="../pivotTables/pivotTable35.xml"/><Relationship Id="rId24" Type="http://schemas.openxmlformats.org/officeDocument/2006/relationships/pivotTable" Target="../pivotTables/pivotTable48.xml"/><Relationship Id="rId5" Type="http://schemas.openxmlformats.org/officeDocument/2006/relationships/pivotTable" Target="../pivotTables/pivotTable29.xml"/><Relationship Id="rId15" Type="http://schemas.openxmlformats.org/officeDocument/2006/relationships/pivotTable" Target="../pivotTables/pivotTable39.xml"/><Relationship Id="rId23" Type="http://schemas.openxmlformats.org/officeDocument/2006/relationships/pivotTable" Target="../pivotTables/pivotTable47.xml"/><Relationship Id="rId10" Type="http://schemas.openxmlformats.org/officeDocument/2006/relationships/pivotTable" Target="../pivotTables/pivotTable34.xml"/><Relationship Id="rId19" Type="http://schemas.openxmlformats.org/officeDocument/2006/relationships/pivotTable" Target="../pivotTables/pivotTable43.xml"/><Relationship Id="rId4" Type="http://schemas.openxmlformats.org/officeDocument/2006/relationships/pivotTable" Target="../pivotTables/pivotTable28.xml"/><Relationship Id="rId9" Type="http://schemas.openxmlformats.org/officeDocument/2006/relationships/pivotTable" Target="../pivotTables/pivotTable33.xml"/><Relationship Id="rId14" Type="http://schemas.openxmlformats.org/officeDocument/2006/relationships/pivotTable" Target="../pivotTables/pivotTable38.xml"/><Relationship Id="rId22" Type="http://schemas.openxmlformats.org/officeDocument/2006/relationships/pivotTable" Target="../pivotTables/pivotTable46.xml"/><Relationship Id="rId27" Type="http://schemas.openxmlformats.org/officeDocument/2006/relationships/drawing" Target="../drawings/drawing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89E8F-CAB6-5846-9C56-0162CC5AB84F}">
  <dimension ref="A1:N469"/>
  <sheetViews>
    <sheetView topLeftCell="B58" zoomScaleNormal="100" workbookViewId="0">
      <selection activeCell="J13" sqref="J13"/>
    </sheetView>
  </sheetViews>
  <sheetFormatPr baseColWidth="10" defaultColWidth="11.5" defaultRowHeight="13"/>
  <cols>
    <col min="1" max="1" width="3" style="674" hidden="1" customWidth="1"/>
    <col min="2" max="2" width="23" style="674" customWidth="1"/>
    <col min="3" max="3" width="18.6640625" style="674" bestFit="1" customWidth="1"/>
    <col min="4" max="4" width="10.5" style="674" customWidth="1"/>
    <col min="5" max="5" width="6.33203125" style="674" customWidth="1"/>
    <col min="6" max="6" width="13.33203125" style="675" customWidth="1"/>
    <col min="7" max="7" width="17" style="675" customWidth="1"/>
    <col min="8" max="8" width="2.83203125" style="675" customWidth="1"/>
    <col min="9" max="9" width="11.5" style="675" customWidth="1"/>
    <col min="10" max="10" width="19" style="675" bestFit="1" customWidth="1"/>
    <col min="11" max="11" width="8.83203125" style="675" bestFit="1" customWidth="1"/>
    <col min="12" max="12" width="4.6640625" style="675" customWidth="1"/>
    <col min="13" max="13" width="10.1640625" style="674" bestFit="1" customWidth="1"/>
    <col min="14" max="14" width="7" style="675" bestFit="1" customWidth="1"/>
    <col min="15" max="16384" width="11.5" style="674"/>
  </cols>
  <sheetData>
    <row r="1" spans="1:14" s="658" customFormat="1" ht="19" customHeight="1">
      <c r="A1" s="656"/>
      <c r="B1" s="692" t="s">
        <v>1953</v>
      </c>
      <c r="C1" s="692"/>
      <c r="D1" s="692"/>
      <c r="E1" s="692"/>
      <c r="F1" s="692"/>
      <c r="G1" s="692"/>
      <c r="H1" s="692"/>
      <c r="I1" s="657"/>
    </row>
    <row r="2" spans="1:14" s="658" customFormat="1" ht="16" customHeight="1">
      <c r="A2" s="656"/>
      <c r="B2" s="693" t="s">
        <v>1944</v>
      </c>
      <c r="C2" s="693"/>
      <c r="D2" s="693"/>
      <c r="E2" s="693"/>
      <c r="F2" s="693"/>
      <c r="G2" s="693"/>
      <c r="H2" s="693"/>
      <c r="I2" s="657"/>
    </row>
    <row r="3" spans="1:14" s="658" customFormat="1" ht="11" customHeight="1">
      <c r="A3" s="656"/>
      <c r="B3" s="660"/>
      <c r="C3" s="660"/>
      <c r="D3" s="660"/>
      <c r="E3" s="660"/>
      <c r="F3" s="661"/>
      <c r="G3" s="661"/>
      <c r="H3" s="661"/>
      <c r="I3" s="657"/>
    </row>
    <row r="4" spans="1:14" s="658" customFormat="1" ht="19" customHeight="1">
      <c r="A4" s="656"/>
      <c r="B4" s="660"/>
      <c r="C4" s="660"/>
      <c r="D4" s="660"/>
      <c r="E4" s="695" t="s">
        <v>2047</v>
      </c>
      <c r="F4" s="695"/>
      <c r="G4" s="695"/>
      <c r="H4" s="661"/>
      <c r="I4" s="657"/>
      <c r="J4" s="662" t="s">
        <v>1938</v>
      </c>
      <c r="K4" s="662" t="s">
        <v>2054</v>
      </c>
      <c r="L4" s="659"/>
      <c r="M4" s="662" t="s">
        <v>1943</v>
      </c>
      <c r="N4" s="662" t="s">
        <v>1785</v>
      </c>
    </row>
    <row r="5" spans="1:14" s="658" customFormat="1" ht="19" customHeight="1">
      <c r="A5" s="656"/>
      <c r="B5" s="660"/>
      <c r="C5" s="660"/>
      <c r="D5" s="660"/>
      <c r="E5" s="694" t="s">
        <v>1952</v>
      </c>
      <c r="F5" s="694"/>
      <c r="G5" s="694"/>
      <c r="H5" s="661"/>
      <c r="I5" s="657"/>
      <c r="J5" s="663" t="s">
        <v>1940</v>
      </c>
      <c r="K5" s="664">
        <v>0.25</v>
      </c>
      <c r="L5" s="659"/>
      <c r="M5" s="663" t="s">
        <v>1941</v>
      </c>
      <c r="N5" s="668">
        <f>F8</f>
        <v>0.45100000000000001</v>
      </c>
    </row>
    <row r="6" spans="1:14" s="658" customFormat="1" ht="19" customHeight="1">
      <c r="A6" s="656"/>
      <c r="B6" s="660"/>
      <c r="C6" s="660"/>
      <c r="D6" s="660"/>
      <c r="E6" s="660"/>
      <c r="F6" s="661"/>
      <c r="G6" s="661"/>
      <c r="H6" s="661"/>
      <c r="I6" s="657"/>
      <c r="J6" s="665" t="s">
        <v>1719</v>
      </c>
      <c r="K6" s="670">
        <v>0.25</v>
      </c>
      <c r="L6" s="659"/>
      <c r="M6" s="663" t="s">
        <v>1942</v>
      </c>
      <c r="N6" s="669">
        <v>5.0000000000000001E-4</v>
      </c>
    </row>
    <row r="7" spans="1:14" s="658" customFormat="1" ht="19" customHeight="1">
      <c r="A7" s="656"/>
      <c r="B7" s="660"/>
      <c r="C7" s="660"/>
      <c r="D7" s="660"/>
      <c r="E7" s="660"/>
      <c r="F7" s="695" t="s">
        <v>2053</v>
      </c>
      <c r="G7" s="695"/>
      <c r="H7" s="661"/>
      <c r="I7" s="657"/>
      <c r="J7" s="667" t="s">
        <v>1717</v>
      </c>
      <c r="K7" s="671">
        <v>0.25</v>
      </c>
      <c r="L7" s="659"/>
      <c r="M7" s="663" t="s">
        <v>1939</v>
      </c>
      <c r="N7" s="666">
        <f>1-N5-N6</f>
        <v>0.54849999999999999</v>
      </c>
    </row>
    <row r="8" spans="1:14" s="658" customFormat="1" ht="19" customHeight="1">
      <c r="A8" s="656"/>
      <c r="B8" s="660"/>
      <c r="C8" s="660"/>
      <c r="D8" s="660"/>
      <c r="E8" s="660"/>
      <c r="F8" s="696">
        <v>0.45100000000000001</v>
      </c>
      <c r="G8" s="696"/>
      <c r="H8" s="661"/>
      <c r="I8" s="657"/>
      <c r="J8" s="672" t="s">
        <v>1720</v>
      </c>
      <c r="K8" s="673">
        <v>0.25</v>
      </c>
      <c r="L8" s="659"/>
      <c r="M8" s="659"/>
      <c r="N8" s="659"/>
    </row>
    <row r="9" spans="1:14" s="658" customFormat="1" ht="19" customHeight="1">
      <c r="A9" s="656"/>
      <c r="B9" s="660"/>
      <c r="C9" s="660"/>
      <c r="D9" s="660"/>
      <c r="E9" s="660"/>
      <c r="F9" s="696"/>
      <c r="G9" s="696"/>
      <c r="H9" s="661"/>
      <c r="I9" s="657"/>
      <c r="L9" s="659"/>
      <c r="M9" s="659"/>
      <c r="N9" s="659"/>
    </row>
    <row r="10" spans="1:14" s="658" customFormat="1" ht="19" customHeight="1">
      <c r="A10" s="656"/>
      <c r="B10" s="660"/>
      <c r="C10" s="660"/>
      <c r="D10" s="660"/>
      <c r="E10" s="660"/>
      <c r="F10" s="661"/>
      <c r="G10" s="661"/>
      <c r="H10" s="661"/>
      <c r="I10" s="657"/>
      <c r="L10" s="659"/>
      <c r="M10" s="659"/>
      <c r="N10" s="659"/>
    </row>
    <row r="11" spans="1:14" s="658" customFormat="1" ht="19" customHeight="1">
      <c r="A11" s="656"/>
      <c r="B11" s="660"/>
      <c r="C11" s="660"/>
      <c r="D11" s="660"/>
      <c r="E11" s="660"/>
      <c r="F11" s="661"/>
      <c r="G11" s="661"/>
      <c r="H11" s="661"/>
      <c r="I11" s="657"/>
      <c r="L11" s="659"/>
      <c r="M11" s="659"/>
      <c r="N11" s="659"/>
    </row>
    <row r="12" spans="1:14" s="658" customFormat="1" ht="19" customHeight="1">
      <c r="A12" s="656"/>
      <c r="B12" s="660"/>
      <c r="C12" s="660"/>
      <c r="D12" s="660"/>
      <c r="E12" s="660"/>
      <c r="F12" s="661"/>
      <c r="G12" s="661"/>
      <c r="H12" s="661"/>
      <c r="I12" s="657"/>
      <c r="J12" s="657"/>
      <c r="K12" s="657"/>
      <c r="L12" s="657"/>
      <c r="M12" s="657"/>
      <c r="N12" s="657"/>
    </row>
    <row r="13" spans="1:14" s="658" customFormat="1" ht="19" customHeight="1">
      <c r="A13" s="656"/>
      <c r="B13" s="660"/>
      <c r="C13" s="660"/>
      <c r="D13" s="660"/>
      <c r="E13" s="660"/>
      <c r="F13" s="661"/>
      <c r="G13" s="661"/>
      <c r="H13" s="661"/>
      <c r="I13" s="657"/>
      <c r="J13" s="657"/>
      <c r="K13" s="657"/>
      <c r="L13" s="657"/>
      <c r="M13" s="657"/>
      <c r="N13" s="657"/>
    </row>
    <row r="14" spans="1:14" s="658" customFormat="1" ht="19" customHeight="1">
      <c r="A14" s="656"/>
      <c r="B14" s="660"/>
      <c r="C14" s="660"/>
      <c r="D14" s="660"/>
      <c r="E14" s="660"/>
      <c r="F14" s="697" t="s">
        <v>1945</v>
      </c>
      <c r="G14" s="698"/>
      <c r="H14" s="661"/>
      <c r="I14" s="657"/>
      <c r="J14" s="657"/>
      <c r="K14" s="657"/>
      <c r="L14" s="657"/>
      <c r="M14" s="657"/>
      <c r="N14" s="657"/>
    </row>
    <row r="15" spans="1:14" s="658" customFormat="1" ht="19" customHeight="1">
      <c r="A15" s="656"/>
      <c r="B15" s="660"/>
      <c r="C15" s="660"/>
      <c r="D15" s="660"/>
      <c r="E15" s="660"/>
      <c r="F15" s="699" t="s">
        <v>2048</v>
      </c>
      <c r="G15" s="700"/>
      <c r="H15" s="661"/>
      <c r="I15" s="657"/>
      <c r="J15" s="657"/>
      <c r="K15" s="657"/>
      <c r="L15" s="657"/>
      <c r="M15" s="657"/>
      <c r="N15" s="657"/>
    </row>
    <row r="16" spans="1:14" s="658" customFormat="1" ht="19" customHeight="1">
      <c r="A16" s="656"/>
      <c r="B16" s="660"/>
      <c r="C16" s="660"/>
      <c r="D16" s="660"/>
      <c r="E16" s="660"/>
      <c r="F16" s="701" t="s">
        <v>2049</v>
      </c>
      <c r="G16" s="702"/>
      <c r="H16" s="661"/>
      <c r="I16" s="657"/>
      <c r="J16" s="657"/>
      <c r="K16" s="657"/>
      <c r="L16" s="657"/>
      <c r="M16" s="657"/>
      <c r="N16" s="657"/>
    </row>
    <row r="17" spans="1:14" s="658" customFormat="1" ht="19" customHeight="1">
      <c r="A17" s="656"/>
      <c r="B17" s="660"/>
      <c r="C17" s="660"/>
      <c r="D17" s="660"/>
      <c r="E17" s="660"/>
      <c r="F17" s="703" t="s">
        <v>2050</v>
      </c>
      <c r="G17" s="704"/>
      <c r="H17" s="661"/>
      <c r="I17" s="657"/>
      <c r="J17" s="657"/>
      <c r="K17" s="657"/>
      <c r="L17" s="657"/>
      <c r="M17" s="657"/>
      <c r="N17" s="657"/>
    </row>
    <row r="18" spans="1:14" s="658" customFormat="1" ht="19" customHeight="1">
      <c r="A18" s="656"/>
      <c r="B18" s="660"/>
      <c r="C18" s="660"/>
      <c r="D18" s="660"/>
      <c r="E18" s="660"/>
      <c r="F18" s="705" t="s">
        <v>2051</v>
      </c>
      <c r="G18" s="706"/>
      <c r="H18" s="661"/>
      <c r="I18" s="657"/>
      <c r="J18" s="657"/>
      <c r="K18" s="657"/>
      <c r="L18" s="657"/>
      <c r="M18" s="657"/>
      <c r="N18" s="657"/>
    </row>
    <row r="19" spans="1:14" s="658" customFormat="1" ht="19" customHeight="1">
      <c r="A19" s="656"/>
      <c r="B19" s="660"/>
      <c r="C19" s="660"/>
      <c r="D19" s="660"/>
      <c r="E19" s="660"/>
      <c r="F19" s="707" t="s">
        <v>2052</v>
      </c>
      <c r="G19" s="708"/>
      <c r="H19" s="661"/>
      <c r="I19" s="657"/>
      <c r="J19" s="657"/>
      <c r="K19" s="657"/>
      <c r="L19" s="657"/>
      <c r="M19" s="657"/>
      <c r="N19" s="657"/>
    </row>
    <row r="20" spans="1:14" s="658" customFormat="1" ht="19" customHeight="1">
      <c r="A20" s="656"/>
      <c r="B20" s="660"/>
      <c r="C20" s="660"/>
      <c r="D20" s="660"/>
      <c r="E20" s="660"/>
      <c r="F20" s="661"/>
      <c r="G20" s="661"/>
      <c r="H20" s="661"/>
      <c r="I20" s="657"/>
      <c r="J20" s="657"/>
      <c r="K20" s="657"/>
      <c r="L20" s="657"/>
      <c r="M20" s="657"/>
      <c r="N20" s="657"/>
    </row>
    <row r="21" spans="1:14" s="676" customFormat="1" ht="19" customHeight="1">
      <c r="F21" s="709"/>
      <c r="G21" s="709"/>
      <c r="H21" s="677"/>
      <c r="I21" s="677"/>
      <c r="J21" s="677"/>
      <c r="K21" s="677"/>
      <c r="L21" s="677"/>
      <c r="M21" s="677"/>
      <c r="N21" s="677"/>
    </row>
    <row r="22" spans="1:14" s="676" customFormat="1" ht="19" customHeight="1">
      <c r="F22" s="709"/>
      <c r="G22" s="709"/>
      <c r="H22" s="677"/>
      <c r="I22" s="677"/>
      <c r="J22" s="677"/>
      <c r="K22" s="677"/>
      <c r="L22" s="677"/>
      <c r="M22" s="677"/>
      <c r="N22" s="677"/>
    </row>
    <row r="23" spans="1:14" s="676" customFormat="1" ht="19" customHeight="1">
      <c r="F23" s="709"/>
      <c r="G23" s="709"/>
      <c r="H23" s="677"/>
      <c r="I23" s="677"/>
      <c r="J23" s="677"/>
      <c r="K23" s="677"/>
      <c r="L23" s="677"/>
      <c r="M23" s="677"/>
      <c r="N23" s="677"/>
    </row>
    <row r="24" spans="1:14" s="676" customFormat="1" ht="19" customHeight="1">
      <c r="B24" s="692" t="s">
        <v>1953</v>
      </c>
      <c r="C24" s="692"/>
      <c r="D24" s="692"/>
      <c r="E24" s="692"/>
      <c r="F24" s="692"/>
      <c r="G24" s="692"/>
      <c r="H24" s="692"/>
      <c r="I24" s="677"/>
      <c r="J24" s="677"/>
      <c r="K24" s="677"/>
      <c r="L24" s="677"/>
      <c r="M24" s="662" t="s">
        <v>1943</v>
      </c>
      <c r="N24" s="662" t="s">
        <v>1785</v>
      </c>
    </row>
    <row r="25" spans="1:14" s="676" customFormat="1" ht="19" customHeight="1">
      <c r="B25" s="693" t="s">
        <v>1944</v>
      </c>
      <c r="C25" s="693"/>
      <c r="D25" s="693"/>
      <c r="E25" s="693"/>
      <c r="F25" s="693"/>
      <c r="G25" s="693"/>
      <c r="H25" s="693"/>
      <c r="I25" s="677"/>
      <c r="J25" s="677"/>
      <c r="K25" s="677"/>
      <c r="L25" s="677"/>
      <c r="M25" s="663" t="s">
        <v>1941</v>
      </c>
      <c r="N25" s="668">
        <f>F31</f>
        <v>0.21</v>
      </c>
    </row>
    <row r="26" spans="1:14" s="676" customFormat="1" ht="19" customHeight="1">
      <c r="B26" s="660"/>
      <c r="C26" s="660"/>
      <c r="D26" s="660"/>
      <c r="E26" s="660"/>
      <c r="F26" s="661"/>
      <c r="G26" s="661"/>
      <c r="H26" s="661"/>
      <c r="I26" s="677"/>
      <c r="J26" s="677"/>
      <c r="K26" s="677"/>
      <c r="L26" s="677"/>
      <c r="M26" s="663" t="s">
        <v>1942</v>
      </c>
      <c r="N26" s="669">
        <v>5.0000000000000001E-4</v>
      </c>
    </row>
    <row r="27" spans="1:14" s="676" customFormat="1" ht="19" customHeight="1">
      <c r="B27" s="660"/>
      <c r="C27" s="660"/>
      <c r="D27" s="660"/>
      <c r="E27" s="695" t="s">
        <v>2047</v>
      </c>
      <c r="F27" s="695"/>
      <c r="G27" s="695"/>
      <c r="H27" s="661"/>
      <c r="I27" s="677"/>
      <c r="J27" s="677"/>
      <c r="K27" s="677"/>
      <c r="L27" s="677"/>
      <c r="M27" s="663" t="s">
        <v>1939</v>
      </c>
      <c r="N27" s="666">
        <f>1-N25-N26</f>
        <v>0.78950000000000009</v>
      </c>
    </row>
    <row r="28" spans="1:14" s="676" customFormat="1" ht="19" customHeight="1">
      <c r="B28" s="660"/>
      <c r="C28" s="660"/>
      <c r="D28" s="660"/>
      <c r="E28" s="694" t="s">
        <v>607</v>
      </c>
      <c r="F28" s="694"/>
      <c r="G28" s="694"/>
      <c r="H28" s="661"/>
      <c r="I28" s="677"/>
      <c r="J28" s="677"/>
      <c r="K28" s="677"/>
      <c r="L28" s="677"/>
      <c r="M28" s="677"/>
      <c r="N28" s="677"/>
    </row>
    <row r="29" spans="1:14" s="676" customFormat="1" ht="19" customHeight="1">
      <c r="B29" s="660"/>
      <c r="C29" s="660"/>
      <c r="D29" s="660"/>
      <c r="E29" s="660"/>
      <c r="F29" s="661"/>
      <c r="G29" s="661"/>
      <c r="H29" s="661"/>
      <c r="I29" s="677"/>
      <c r="J29" s="677"/>
      <c r="K29" s="677"/>
      <c r="L29" s="677"/>
      <c r="M29" s="677"/>
      <c r="N29" s="677"/>
    </row>
    <row r="30" spans="1:14" s="676" customFormat="1" ht="19" customHeight="1">
      <c r="B30" s="660"/>
      <c r="C30" s="660"/>
      <c r="D30" s="660"/>
      <c r="E30" s="660"/>
      <c r="F30" s="695" t="s">
        <v>2053</v>
      </c>
      <c r="G30" s="695"/>
      <c r="H30" s="661"/>
      <c r="I30" s="677"/>
      <c r="J30" s="677"/>
      <c r="K30" s="677"/>
      <c r="L30" s="677"/>
      <c r="M30" s="677"/>
      <c r="N30" s="677"/>
    </row>
    <row r="31" spans="1:14" s="676" customFormat="1" ht="19" customHeight="1">
      <c r="B31" s="660"/>
      <c r="C31" s="660"/>
      <c r="D31" s="660"/>
      <c r="E31" s="660"/>
      <c r="F31" s="696">
        <v>0.21</v>
      </c>
      <c r="G31" s="696"/>
      <c r="H31" s="661"/>
      <c r="I31" s="677"/>
      <c r="J31" s="677"/>
      <c r="K31" s="677"/>
      <c r="L31" s="677"/>
      <c r="M31" s="677"/>
      <c r="N31" s="677"/>
    </row>
    <row r="32" spans="1:14" s="676" customFormat="1" ht="19" customHeight="1">
      <c r="B32" s="660"/>
      <c r="C32" s="660"/>
      <c r="D32" s="660"/>
      <c r="E32" s="660"/>
      <c r="F32" s="696"/>
      <c r="G32" s="696"/>
      <c r="H32" s="661"/>
      <c r="I32" s="677"/>
      <c r="J32" s="677"/>
      <c r="K32" s="677"/>
      <c r="L32" s="677"/>
      <c r="M32" s="677"/>
      <c r="N32" s="677"/>
    </row>
    <row r="33" spans="2:14" s="676" customFormat="1" ht="19" customHeight="1">
      <c r="B33" s="660"/>
      <c r="C33" s="660"/>
      <c r="D33" s="660"/>
      <c r="E33" s="660"/>
      <c r="F33" s="661"/>
      <c r="G33" s="661"/>
      <c r="H33" s="661"/>
      <c r="I33" s="677"/>
      <c r="J33" s="677"/>
      <c r="K33" s="677"/>
      <c r="L33" s="677"/>
      <c r="M33" s="677"/>
      <c r="N33" s="677"/>
    </row>
    <row r="34" spans="2:14" s="676" customFormat="1" ht="19" customHeight="1">
      <c r="B34" s="660"/>
      <c r="C34" s="660"/>
      <c r="D34" s="660"/>
      <c r="E34" s="660"/>
      <c r="F34" s="661"/>
      <c r="G34" s="661"/>
      <c r="H34" s="661"/>
      <c r="I34" s="677"/>
      <c r="J34" s="677"/>
      <c r="K34" s="677"/>
      <c r="L34" s="677"/>
      <c r="M34" s="677"/>
      <c r="N34" s="677"/>
    </row>
    <row r="35" spans="2:14" s="676" customFormat="1" ht="19" customHeight="1">
      <c r="B35" s="660"/>
      <c r="C35" s="660"/>
      <c r="D35" s="660"/>
      <c r="E35" s="660"/>
      <c r="F35" s="661"/>
      <c r="G35" s="661"/>
      <c r="H35" s="661"/>
      <c r="I35" s="677"/>
      <c r="J35" s="677"/>
      <c r="K35" s="677"/>
      <c r="L35" s="677"/>
      <c r="M35" s="677"/>
      <c r="N35" s="677"/>
    </row>
    <row r="36" spans="2:14" s="676" customFormat="1" ht="19" customHeight="1">
      <c r="B36" s="660"/>
      <c r="C36" s="660"/>
      <c r="D36" s="660"/>
      <c r="E36" s="660"/>
      <c r="F36" s="661"/>
      <c r="G36" s="661"/>
      <c r="H36" s="661"/>
      <c r="J36" s="677"/>
      <c r="K36" s="677"/>
      <c r="L36" s="677"/>
      <c r="M36" s="677"/>
      <c r="N36" s="677"/>
    </row>
    <row r="37" spans="2:14" s="676" customFormat="1" ht="19" customHeight="1">
      <c r="B37" s="660"/>
      <c r="C37" s="660"/>
      <c r="D37" s="660"/>
      <c r="E37" s="660"/>
      <c r="F37" s="697" t="s">
        <v>1945</v>
      </c>
      <c r="G37" s="698"/>
      <c r="H37" s="661"/>
      <c r="I37" s="677"/>
      <c r="J37" s="677"/>
      <c r="K37" s="677"/>
      <c r="L37" s="677"/>
      <c r="M37" s="677"/>
      <c r="N37" s="677"/>
    </row>
    <row r="38" spans="2:14" s="676" customFormat="1" ht="19" customHeight="1">
      <c r="B38" s="660"/>
      <c r="C38" s="660"/>
      <c r="D38" s="660"/>
      <c r="E38" s="660"/>
      <c r="F38" s="699" t="s">
        <v>2048</v>
      </c>
      <c r="G38" s="700"/>
      <c r="H38" s="661"/>
      <c r="I38" s="677"/>
      <c r="J38" s="677"/>
      <c r="K38" s="677"/>
      <c r="L38" s="677"/>
      <c r="M38" s="677"/>
      <c r="N38" s="677"/>
    </row>
    <row r="39" spans="2:14" s="676" customFormat="1" ht="19" customHeight="1">
      <c r="B39" s="660"/>
      <c r="C39" s="660"/>
      <c r="D39" s="660"/>
      <c r="E39" s="660"/>
      <c r="F39" s="701" t="s">
        <v>2049</v>
      </c>
      <c r="G39" s="702"/>
      <c r="H39" s="661"/>
      <c r="I39" s="677"/>
      <c r="J39" s="677"/>
      <c r="K39" s="677"/>
      <c r="L39" s="677"/>
      <c r="M39" s="677"/>
      <c r="N39" s="677"/>
    </row>
    <row r="40" spans="2:14" s="676" customFormat="1" ht="19" customHeight="1">
      <c r="B40" s="660"/>
      <c r="C40" s="660"/>
      <c r="D40" s="660"/>
      <c r="E40" s="660"/>
      <c r="F40" s="703" t="s">
        <v>2050</v>
      </c>
      <c r="G40" s="704"/>
      <c r="H40" s="661"/>
      <c r="I40" s="677"/>
      <c r="J40" s="677"/>
      <c r="K40" s="677"/>
      <c r="L40" s="677"/>
      <c r="M40" s="677"/>
      <c r="N40" s="677"/>
    </row>
    <row r="41" spans="2:14" s="676" customFormat="1" ht="19" customHeight="1">
      <c r="B41" s="660"/>
      <c r="C41" s="660"/>
      <c r="D41" s="660"/>
      <c r="E41" s="660"/>
      <c r="F41" s="705" t="s">
        <v>2051</v>
      </c>
      <c r="G41" s="706"/>
      <c r="H41" s="661"/>
      <c r="I41" s="677"/>
      <c r="J41" s="677"/>
      <c r="K41" s="677"/>
      <c r="L41" s="677"/>
      <c r="M41" s="677"/>
      <c r="N41" s="677"/>
    </row>
    <row r="42" spans="2:14" s="676" customFormat="1" ht="19" customHeight="1">
      <c r="B42" s="660"/>
      <c r="C42" s="660"/>
      <c r="D42" s="660"/>
      <c r="E42" s="660"/>
      <c r="F42" s="707" t="s">
        <v>2052</v>
      </c>
      <c r="G42" s="708"/>
      <c r="H42" s="661"/>
      <c r="I42" s="677"/>
      <c r="J42" s="677"/>
      <c r="K42" s="677"/>
      <c r="L42" s="677"/>
      <c r="M42" s="677"/>
      <c r="N42" s="677"/>
    </row>
    <row r="43" spans="2:14" s="676" customFormat="1" ht="19" customHeight="1">
      <c r="B43" s="660"/>
      <c r="C43" s="660"/>
      <c r="D43" s="660"/>
      <c r="E43" s="660"/>
      <c r="F43" s="661"/>
      <c r="G43" s="661"/>
      <c r="H43" s="661"/>
      <c r="I43" s="677"/>
      <c r="J43" s="677"/>
      <c r="K43" s="677"/>
      <c r="L43" s="677"/>
      <c r="M43" s="677"/>
      <c r="N43" s="677"/>
    </row>
    <row r="44" spans="2:14" s="676" customFormat="1" ht="19" customHeight="1">
      <c r="F44" s="709"/>
      <c r="G44" s="709"/>
      <c r="H44" s="677"/>
      <c r="I44" s="677"/>
      <c r="J44" s="677"/>
      <c r="K44" s="677"/>
      <c r="L44" s="677"/>
      <c r="M44" s="677"/>
      <c r="N44" s="677"/>
    </row>
    <row r="45" spans="2:14" s="676" customFormat="1" ht="19" customHeight="1">
      <c r="F45" s="709"/>
      <c r="G45" s="709"/>
      <c r="H45" s="677"/>
      <c r="I45" s="677"/>
      <c r="J45" s="677"/>
      <c r="K45" s="677"/>
      <c r="L45" s="677"/>
      <c r="M45" s="677"/>
      <c r="N45" s="677"/>
    </row>
    <row r="46" spans="2:14" s="676" customFormat="1" ht="19" customHeight="1">
      <c r="F46" s="709"/>
      <c r="G46" s="709"/>
      <c r="H46" s="677"/>
      <c r="I46" s="677"/>
      <c r="J46" s="677"/>
      <c r="K46" s="677"/>
      <c r="L46" s="677"/>
      <c r="M46" s="677"/>
      <c r="N46" s="677"/>
    </row>
    <row r="47" spans="2:14" s="676" customFormat="1" ht="19" customHeight="1">
      <c r="F47" s="709"/>
      <c r="G47" s="709"/>
      <c r="H47" s="677"/>
      <c r="I47" s="677"/>
      <c r="J47" s="677"/>
      <c r="K47" s="677"/>
      <c r="L47" s="677"/>
      <c r="M47" s="677"/>
      <c r="N47" s="677"/>
    </row>
    <row r="48" spans="2:14" s="676" customFormat="1" ht="19" customHeight="1">
      <c r="B48" s="692" t="s">
        <v>1953</v>
      </c>
      <c r="C48" s="692"/>
      <c r="D48" s="692"/>
      <c r="E48" s="692"/>
      <c r="F48" s="692"/>
      <c r="G48" s="692"/>
      <c r="H48" s="692"/>
      <c r="I48" s="677"/>
      <c r="J48" s="677"/>
      <c r="K48" s="677"/>
      <c r="L48" s="677"/>
      <c r="M48" s="662" t="s">
        <v>1943</v>
      </c>
      <c r="N48" s="662" t="s">
        <v>1785</v>
      </c>
    </row>
    <row r="49" spans="2:14" s="676" customFormat="1" ht="19" customHeight="1">
      <c r="B49" s="693" t="s">
        <v>1944</v>
      </c>
      <c r="C49" s="693"/>
      <c r="D49" s="693"/>
      <c r="E49" s="693"/>
      <c r="F49" s="693"/>
      <c r="G49" s="693"/>
      <c r="H49" s="693"/>
      <c r="I49" s="677"/>
      <c r="J49" s="677"/>
      <c r="K49" s="677"/>
      <c r="L49" s="677"/>
      <c r="M49" s="663" t="s">
        <v>1941</v>
      </c>
      <c r="N49" s="668">
        <v>0.67200000000000004</v>
      </c>
    </row>
    <row r="50" spans="2:14" s="676" customFormat="1" ht="19" customHeight="1">
      <c r="B50" s="660"/>
      <c r="C50" s="660"/>
      <c r="D50" s="660"/>
      <c r="E50" s="660"/>
      <c r="F50" s="661"/>
      <c r="G50" s="661"/>
      <c r="H50" s="661"/>
      <c r="I50" s="677"/>
      <c r="J50" s="677"/>
      <c r="K50" s="677"/>
      <c r="L50" s="677"/>
      <c r="M50" s="663" t="s">
        <v>1942</v>
      </c>
      <c r="N50" s="669">
        <v>5.0000000000000001E-4</v>
      </c>
    </row>
    <row r="51" spans="2:14" s="676" customFormat="1" ht="19" customHeight="1">
      <c r="B51" s="660"/>
      <c r="C51" s="660"/>
      <c r="D51" s="660"/>
      <c r="E51" s="695" t="s">
        <v>2047</v>
      </c>
      <c r="F51" s="695"/>
      <c r="G51" s="695"/>
      <c r="H51" s="661"/>
      <c r="I51" s="677"/>
      <c r="J51" s="677"/>
      <c r="K51" s="677"/>
      <c r="L51" s="677"/>
      <c r="M51" s="663" t="s">
        <v>1939</v>
      </c>
      <c r="N51" s="666">
        <f>1-N49-N50</f>
        <v>0.32749999999999996</v>
      </c>
    </row>
    <row r="52" spans="2:14" s="676" customFormat="1" ht="19" customHeight="1">
      <c r="B52" s="660"/>
      <c r="C52" s="660"/>
      <c r="D52" s="660"/>
      <c r="E52" s="694" t="s">
        <v>2055</v>
      </c>
      <c r="F52" s="694"/>
      <c r="G52" s="694"/>
      <c r="H52" s="661"/>
      <c r="I52" s="677"/>
      <c r="J52" s="677"/>
      <c r="K52" s="677"/>
      <c r="L52" s="677"/>
      <c r="M52" s="677"/>
      <c r="N52" s="677"/>
    </row>
    <row r="53" spans="2:14" s="676" customFormat="1" ht="19" customHeight="1">
      <c r="B53" s="660"/>
      <c r="C53" s="660"/>
      <c r="D53" s="660"/>
      <c r="E53" s="660"/>
      <c r="F53" s="661"/>
      <c r="G53" s="661"/>
      <c r="H53" s="661"/>
      <c r="I53" s="677"/>
      <c r="J53" s="677"/>
      <c r="K53" s="677"/>
      <c r="L53" s="677"/>
      <c r="M53" s="677"/>
      <c r="N53" s="677"/>
    </row>
    <row r="54" spans="2:14" s="676" customFormat="1" ht="19" customHeight="1">
      <c r="B54" s="660"/>
      <c r="C54" s="660"/>
      <c r="D54" s="660"/>
      <c r="E54" s="660"/>
      <c r="F54" s="695" t="s">
        <v>2053</v>
      </c>
      <c r="G54" s="695"/>
      <c r="H54" s="661"/>
      <c r="I54" s="677"/>
      <c r="J54" s="677"/>
      <c r="K54" s="677"/>
      <c r="L54" s="677"/>
      <c r="M54" s="677"/>
      <c r="N54" s="677"/>
    </row>
    <row r="55" spans="2:14" s="676" customFormat="1" ht="19" customHeight="1">
      <c r="B55" s="660"/>
      <c r="C55" s="660"/>
      <c r="D55" s="660"/>
      <c r="E55" s="660"/>
      <c r="F55" s="696">
        <v>0.67200000000000004</v>
      </c>
      <c r="G55" s="696"/>
      <c r="H55" s="661"/>
      <c r="I55" s="677"/>
      <c r="J55" s="677"/>
      <c r="K55" s="677"/>
      <c r="L55" s="677"/>
      <c r="M55" s="677"/>
      <c r="N55" s="677"/>
    </row>
    <row r="56" spans="2:14" s="676" customFormat="1" ht="19" customHeight="1">
      <c r="B56" s="660"/>
      <c r="C56" s="660"/>
      <c r="D56" s="660"/>
      <c r="E56" s="660"/>
      <c r="F56" s="696"/>
      <c r="G56" s="696"/>
      <c r="H56" s="661"/>
      <c r="I56" s="677"/>
      <c r="J56" s="677"/>
      <c r="K56" s="677"/>
      <c r="L56" s="677"/>
      <c r="M56" s="677"/>
      <c r="N56" s="677"/>
    </row>
    <row r="57" spans="2:14" s="676" customFormat="1" ht="19" customHeight="1">
      <c r="B57" s="660"/>
      <c r="C57" s="660"/>
      <c r="D57" s="660"/>
      <c r="E57" s="660"/>
      <c r="F57" s="661"/>
      <c r="G57" s="661"/>
      <c r="H57" s="661"/>
      <c r="I57" s="677"/>
      <c r="J57" s="677"/>
      <c r="K57" s="677"/>
      <c r="L57" s="677"/>
      <c r="M57" s="677"/>
      <c r="N57" s="677"/>
    </row>
    <row r="58" spans="2:14" s="676" customFormat="1" ht="19" customHeight="1">
      <c r="B58" s="660"/>
      <c r="C58" s="660"/>
      <c r="D58" s="660"/>
      <c r="E58" s="660"/>
      <c r="F58" s="661"/>
      <c r="G58" s="661"/>
      <c r="H58" s="661"/>
      <c r="I58" s="677"/>
      <c r="J58" s="677"/>
      <c r="K58" s="677"/>
      <c r="L58" s="677"/>
      <c r="M58" s="677"/>
      <c r="N58" s="677"/>
    </row>
    <row r="59" spans="2:14" s="676" customFormat="1" ht="19" customHeight="1">
      <c r="B59" s="660"/>
      <c r="C59" s="660"/>
      <c r="D59" s="660"/>
      <c r="E59" s="660"/>
      <c r="F59" s="661"/>
      <c r="G59" s="661"/>
      <c r="H59" s="661"/>
      <c r="I59" s="677"/>
      <c r="J59" s="677"/>
      <c r="K59" s="677"/>
      <c r="L59" s="677"/>
      <c r="M59" s="677"/>
      <c r="N59" s="677"/>
    </row>
    <row r="60" spans="2:14" s="676" customFormat="1" ht="19" customHeight="1">
      <c r="B60" s="660"/>
      <c r="C60" s="660"/>
      <c r="D60" s="660"/>
      <c r="E60" s="660"/>
      <c r="F60" s="661"/>
      <c r="G60" s="661"/>
      <c r="H60" s="661"/>
      <c r="I60" s="677"/>
      <c r="J60" s="677"/>
      <c r="K60" s="677"/>
      <c r="L60" s="677"/>
      <c r="M60" s="677"/>
      <c r="N60" s="677"/>
    </row>
    <row r="61" spans="2:14" s="676" customFormat="1" ht="19" customHeight="1">
      <c r="B61" s="660"/>
      <c r="C61" s="660"/>
      <c r="D61" s="660"/>
      <c r="E61" s="660"/>
      <c r="F61" s="697" t="s">
        <v>1945</v>
      </c>
      <c r="G61" s="698"/>
      <c r="H61" s="661"/>
      <c r="I61" s="677"/>
      <c r="J61" s="677"/>
      <c r="K61" s="677"/>
      <c r="L61" s="677"/>
      <c r="M61" s="677"/>
      <c r="N61" s="677"/>
    </row>
    <row r="62" spans="2:14" s="676" customFormat="1" ht="19" customHeight="1">
      <c r="B62" s="660"/>
      <c r="C62" s="660"/>
      <c r="D62" s="660"/>
      <c r="E62" s="660"/>
      <c r="F62" s="699" t="s">
        <v>2048</v>
      </c>
      <c r="G62" s="700"/>
      <c r="H62" s="661"/>
      <c r="I62" s="677"/>
      <c r="J62" s="677"/>
      <c r="K62" s="677"/>
      <c r="L62" s="677"/>
      <c r="M62" s="677"/>
      <c r="N62" s="677"/>
    </row>
    <row r="63" spans="2:14" s="676" customFormat="1" ht="19" customHeight="1">
      <c r="B63" s="660"/>
      <c r="C63" s="660"/>
      <c r="D63" s="660"/>
      <c r="E63" s="660"/>
      <c r="F63" s="701" t="s">
        <v>2049</v>
      </c>
      <c r="G63" s="702"/>
      <c r="H63" s="661"/>
      <c r="I63" s="677"/>
      <c r="J63" s="677"/>
      <c r="K63" s="677"/>
      <c r="L63" s="677"/>
      <c r="M63" s="677"/>
      <c r="N63" s="677"/>
    </row>
    <row r="64" spans="2:14" s="676" customFormat="1" ht="19" customHeight="1">
      <c r="B64" s="660"/>
      <c r="C64" s="660"/>
      <c r="D64" s="660"/>
      <c r="E64" s="660"/>
      <c r="F64" s="703" t="s">
        <v>2050</v>
      </c>
      <c r="G64" s="704"/>
      <c r="H64" s="661"/>
      <c r="I64" s="677"/>
      <c r="J64" s="677"/>
      <c r="K64" s="677"/>
      <c r="L64" s="677"/>
      <c r="M64" s="677"/>
      <c r="N64" s="677"/>
    </row>
    <row r="65" spans="2:14" s="676" customFormat="1" ht="19" customHeight="1">
      <c r="B65" s="660"/>
      <c r="C65" s="660"/>
      <c r="D65" s="660"/>
      <c r="E65" s="660"/>
      <c r="F65" s="705" t="s">
        <v>2051</v>
      </c>
      <c r="G65" s="706"/>
      <c r="H65" s="661"/>
      <c r="I65" s="677"/>
      <c r="J65" s="677"/>
      <c r="K65" s="677"/>
      <c r="L65" s="677"/>
      <c r="M65" s="677"/>
      <c r="N65" s="677"/>
    </row>
    <row r="66" spans="2:14" s="676" customFormat="1" ht="19" customHeight="1">
      <c r="B66" s="660"/>
      <c r="C66" s="660"/>
      <c r="D66" s="660"/>
      <c r="E66" s="660"/>
      <c r="F66" s="707" t="s">
        <v>2052</v>
      </c>
      <c r="G66" s="708"/>
      <c r="H66" s="661"/>
      <c r="I66" s="677"/>
      <c r="J66" s="677"/>
      <c r="K66" s="677"/>
      <c r="L66" s="677"/>
      <c r="M66" s="677"/>
      <c r="N66" s="677"/>
    </row>
    <row r="67" spans="2:14" s="676" customFormat="1" ht="19" customHeight="1">
      <c r="B67" s="660"/>
      <c r="C67" s="660"/>
      <c r="D67" s="660"/>
      <c r="E67" s="660"/>
      <c r="F67" s="661"/>
      <c r="G67" s="661"/>
      <c r="H67" s="661"/>
      <c r="I67" s="677"/>
      <c r="J67" s="677"/>
      <c r="K67" s="677"/>
      <c r="L67" s="677"/>
      <c r="M67" s="677"/>
      <c r="N67" s="677"/>
    </row>
    <row r="68" spans="2:14" s="676" customFormat="1" ht="19" customHeight="1">
      <c r="F68" s="709"/>
      <c r="G68" s="709"/>
      <c r="H68" s="677"/>
      <c r="I68" s="677"/>
      <c r="J68" s="677"/>
      <c r="K68" s="677"/>
      <c r="L68" s="677"/>
      <c r="M68" s="677"/>
      <c r="N68" s="677"/>
    </row>
    <row r="69" spans="2:14" s="676" customFormat="1" ht="19" customHeight="1">
      <c r="F69" s="709"/>
      <c r="G69" s="709"/>
      <c r="H69" s="677"/>
      <c r="I69" s="677"/>
      <c r="J69" s="677"/>
      <c r="K69" s="677"/>
      <c r="L69" s="677"/>
      <c r="M69" s="677"/>
      <c r="N69" s="677"/>
    </row>
    <row r="70" spans="2:14" s="676" customFormat="1" ht="19" customHeight="1">
      <c r="F70" s="709"/>
      <c r="G70" s="709"/>
      <c r="H70" s="677"/>
      <c r="I70" s="677"/>
      <c r="J70" s="677"/>
      <c r="K70" s="677"/>
      <c r="L70" s="677"/>
      <c r="M70" s="677"/>
      <c r="N70" s="677"/>
    </row>
    <row r="71" spans="2:14" s="676" customFormat="1" ht="19" customHeight="1">
      <c r="F71" s="709"/>
      <c r="G71" s="709"/>
      <c r="H71" s="677"/>
      <c r="I71" s="677"/>
      <c r="J71" s="677"/>
      <c r="K71" s="677"/>
      <c r="L71" s="677"/>
      <c r="M71" s="677"/>
      <c r="N71" s="677"/>
    </row>
    <row r="72" spans="2:14" s="676" customFormat="1" ht="19" customHeight="1">
      <c r="F72" s="709"/>
      <c r="G72" s="709"/>
      <c r="H72" s="677"/>
      <c r="I72" s="677"/>
      <c r="J72" s="677"/>
      <c r="K72" s="677"/>
      <c r="L72" s="677"/>
      <c r="M72" s="677"/>
      <c r="N72" s="677"/>
    </row>
    <row r="73" spans="2:14" s="676" customFormat="1" ht="19" customHeight="1">
      <c r="F73" s="709"/>
      <c r="G73" s="709"/>
      <c r="H73" s="677"/>
      <c r="I73" s="677"/>
      <c r="J73" s="677"/>
      <c r="K73" s="677"/>
      <c r="L73" s="677"/>
      <c r="M73" s="677"/>
      <c r="N73" s="677"/>
    </row>
    <row r="74" spans="2:14" s="676" customFormat="1" ht="19" customHeight="1">
      <c r="F74" s="709"/>
      <c r="G74" s="709"/>
      <c r="H74" s="677"/>
      <c r="I74" s="677"/>
      <c r="J74" s="677"/>
      <c r="K74" s="677"/>
      <c r="L74" s="677"/>
      <c r="M74" s="677"/>
      <c r="N74" s="677"/>
    </row>
    <row r="75" spans="2:14" s="676" customFormat="1" ht="19" customHeight="1">
      <c r="F75" s="709"/>
      <c r="G75" s="709"/>
      <c r="H75" s="677"/>
      <c r="I75" s="677"/>
      <c r="J75" s="677"/>
      <c r="K75" s="677"/>
      <c r="L75" s="677"/>
      <c r="M75" s="677"/>
      <c r="N75" s="677"/>
    </row>
    <row r="76" spans="2:14" s="676" customFormat="1" ht="19" customHeight="1">
      <c r="F76" s="709"/>
      <c r="G76" s="709"/>
      <c r="H76" s="677"/>
      <c r="I76" s="677"/>
      <c r="J76" s="677"/>
      <c r="K76" s="677"/>
      <c r="L76" s="677"/>
      <c r="M76" s="677"/>
      <c r="N76" s="677"/>
    </row>
    <row r="77" spans="2:14" s="676" customFormat="1" ht="19" customHeight="1">
      <c r="F77" s="709"/>
      <c r="G77" s="709"/>
      <c r="H77" s="677"/>
      <c r="I77" s="677"/>
      <c r="J77" s="677"/>
      <c r="K77" s="677"/>
      <c r="L77" s="677"/>
      <c r="M77" s="677"/>
      <c r="N77" s="677"/>
    </row>
    <row r="78" spans="2:14" s="676" customFormat="1" ht="19" customHeight="1">
      <c r="F78" s="709"/>
      <c r="G78" s="709"/>
      <c r="H78" s="677"/>
      <c r="I78" s="677"/>
      <c r="J78" s="677"/>
      <c r="K78" s="677"/>
      <c r="L78" s="677"/>
      <c r="M78" s="677"/>
      <c r="N78" s="677"/>
    </row>
    <row r="79" spans="2:14" s="676" customFormat="1" ht="19" customHeight="1">
      <c r="F79" s="709"/>
      <c r="G79" s="709"/>
      <c r="H79" s="677"/>
      <c r="I79" s="677"/>
      <c r="J79" s="677"/>
      <c r="K79" s="677"/>
      <c r="L79" s="677"/>
      <c r="M79" s="677"/>
      <c r="N79" s="677"/>
    </row>
    <row r="80" spans="2:14" s="676" customFormat="1" ht="19" customHeight="1">
      <c r="F80" s="709"/>
      <c r="G80" s="709"/>
      <c r="H80" s="677"/>
      <c r="I80" s="677"/>
      <c r="J80" s="677"/>
      <c r="K80" s="677"/>
      <c r="L80" s="677"/>
      <c r="M80" s="677"/>
      <c r="N80" s="677"/>
    </row>
    <row r="81" spans="6:14" s="676" customFormat="1" ht="19" customHeight="1">
      <c r="F81" s="709"/>
      <c r="G81" s="709"/>
      <c r="H81" s="677"/>
      <c r="I81" s="677"/>
      <c r="J81" s="677"/>
      <c r="K81" s="677"/>
      <c r="L81" s="677"/>
      <c r="M81" s="677"/>
      <c r="N81" s="677"/>
    </row>
    <row r="82" spans="6:14" s="676" customFormat="1" ht="19" customHeight="1">
      <c r="F82" s="709"/>
      <c r="G82" s="709"/>
      <c r="H82" s="677"/>
      <c r="I82" s="677"/>
      <c r="J82" s="677"/>
      <c r="K82" s="677"/>
      <c r="L82" s="677"/>
      <c r="M82" s="677"/>
      <c r="N82" s="677"/>
    </row>
    <row r="83" spans="6:14" s="676" customFormat="1" ht="19" customHeight="1">
      <c r="F83" s="709"/>
      <c r="G83" s="709"/>
      <c r="H83" s="677"/>
      <c r="I83" s="677"/>
      <c r="J83" s="677"/>
      <c r="K83" s="677"/>
      <c r="L83" s="677"/>
      <c r="M83" s="677"/>
      <c r="N83" s="677"/>
    </row>
    <row r="84" spans="6:14" s="676" customFormat="1" ht="19" customHeight="1">
      <c r="F84" s="709"/>
      <c r="G84" s="709"/>
      <c r="H84" s="677"/>
      <c r="I84" s="677"/>
      <c r="J84" s="677"/>
      <c r="K84" s="677"/>
      <c r="L84" s="677"/>
      <c r="M84" s="677"/>
      <c r="N84" s="677"/>
    </row>
    <row r="85" spans="6:14" s="676" customFormat="1" ht="19" customHeight="1">
      <c r="F85" s="709"/>
      <c r="G85" s="709"/>
      <c r="H85" s="677"/>
      <c r="I85" s="677"/>
      <c r="J85" s="677"/>
      <c r="K85" s="677"/>
      <c r="L85" s="677"/>
      <c r="M85" s="677"/>
      <c r="N85" s="677"/>
    </row>
    <row r="86" spans="6:14" s="676" customFormat="1" ht="19" customHeight="1">
      <c r="F86" s="709"/>
      <c r="G86" s="709"/>
      <c r="H86" s="677"/>
      <c r="I86" s="677"/>
      <c r="J86" s="677"/>
      <c r="K86" s="677"/>
      <c r="L86" s="677"/>
      <c r="M86" s="677"/>
      <c r="N86" s="677"/>
    </row>
    <row r="87" spans="6:14" s="676" customFormat="1" ht="19" customHeight="1">
      <c r="F87" s="709"/>
      <c r="G87" s="709"/>
      <c r="H87" s="677"/>
      <c r="I87" s="677"/>
      <c r="J87" s="677"/>
      <c r="K87" s="677"/>
      <c r="L87" s="677"/>
      <c r="M87" s="677"/>
      <c r="N87" s="677"/>
    </row>
    <row r="88" spans="6:14" s="676" customFormat="1" ht="19" customHeight="1">
      <c r="F88" s="709"/>
      <c r="G88" s="709"/>
      <c r="H88" s="677"/>
      <c r="I88" s="677"/>
      <c r="J88" s="677"/>
      <c r="K88" s="677"/>
      <c r="L88" s="677"/>
      <c r="M88" s="677"/>
      <c r="N88" s="677"/>
    </row>
    <row r="89" spans="6:14" s="676" customFormat="1" ht="19" customHeight="1">
      <c r="F89" s="709"/>
      <c r="G89" s="709"/>
      <c r="H89" s="677"/>
      <c r="I89" s="677"/>
      <c r="J89" s="677"/>
      <c r="K89" s="677"/>
      <c r="L89" s="677"/>
      <c r="M89" s="677"/>
      <c r="N89" s="677"/>
    </row>
    <row r="90" spans="6:14" s="676" customFormat="1" ht="19" customHeight="1">
      <c r="F90" s="709"/>
      <c r="G90" s="709"/>
      <c r="H90" s="677"/>
      <c r="I90" s="677"/>
      <c r="J90" s="677"/>
      <c r="K90" s="677"/>
      <c r="L90" s="677"/>
      <c r="M90" s="677"/>
      <c r="N90" s="677"/>
    </row>
    <row r="91" spans="6:14" s="676" customFormat="1" ht="19" customHeight="1">
      <c r="F91" s="709"/>
      <c r="G91" s="709"/>
      <c r="H91" s="677"/>
      <c r="I91" s="677"/>
      <c r="J91" s="677"/>
      <c r="K91" s="677"/>
      <c r="L91" s="677"/>
      <c r="M91" s="677"/>
      <c r="N91" s="677"/>
    </row>
    <row r="92" spans="6:14" s="676" customFormat="1" ht="19" customHeight="1">
      <c r="F92" s="709"/>
      <c r="G92" s="709"/>
      <c r="H92" s="677"/>
      <c r="I92" s="677"/>
      <c r="J92" s="677"/>
      <c r="K92" s="677"/>
      <c r="L92" s="677"/>
      <c r="M92" s="677"/>
      <c r="N92" s="677"/>
    </row>
    <row r="93" spans="6:14" s="676" customFormat="1" ht="19" customHeight="1">
      <c r="F93" s="709"/>
      <c r="G93" s="709"/>
      <c r="H93" s="677"/>
      <c r="I93" s="677"/>
      <c r="J93" s="677"/>
      <c r="K93" s="677"/>
      <c r="L93" s="677"/>
      <c r="M93" s="677"/>
      <c r="N93" s="677"/>
    </row>
    <row r="94" spans="6:14" s="676" customFormat="1" ht="19" customHeight="1">
      <c r="F94" s="709"/>
      <c r="G94" s="709"/>
      <c r="H94" s="677"/>
      <c r="I94" s="677"/>
      <c r="J94" s="677"/>
      <c r="K94" s="677"/>
      <c r="L94" s="677"/>
      <c r="M94" s="677"/>
      <c r="N94" s="677"/>
    </row>
    <row r="95" spans="6:14" s="676" customFormat="1" ht="19" customHeight="1">
      <c r="F95" s="709"/>
      <c r="G95" s="709"/>
      <c r="H95" s="677"/>
      <c r="I95" s="677"/>
      <c r="J95" s="677"/>
      <c r="K95" s="677"/>
      <c r="L95" s="677"/>
      <c r="M95" s="677"/>
      <c r="N95" s="677"/>
    </row>
    <row r="96" spans="6:14" s="676" customFormat="1" ht="19" customHeight="1">
      <c r="F96" s="709"/>
      <c r="G96" s="709"/>
      <c r="H96" s="677"/>
      <c r="I96" s="677"/>
      <c r="J96" s="677"/>
      <c r="K96" s="677"/>
      <c r="L96" s="677"/>
      <c r="M96" s="677"/>
      <c r="N96" s="677"/>
    </row>
    <row r="97" spans="6:14" s="676" customFormat="1" ht="19" customHeight="1">
      <c r="F97" s="709"/>
      <c r="G97" s="709"/>
      <c r="H97" s="677"/>
      <c r="I97" s="677"/>
      <c r="J97" s="677"/>
      <c r="K97" s="677"/>
      <c r="L97" s="677"/>
      <c r="M97" s="677"/>
      <c r="N97" s="677"/>
    </row>
    <row r="98" spans="6:14" s="676" customFormat="1" ht="19" customHeight="1">
      <c r="F98" s="709"/>
      <c r="G98" s="709"/>
      <c r="H98" s="677"/>
      <c r="I98" s="677"/>
      <c r="J98" s="677"/>
      <c r="K98" s="677"/>
      <c r="L98" s="677"/>
      <c r="M98" s="677"/>
      <c r="N98" s="677"/>
    </row>
    <row r="99" spans="6:14" s="676" customFormat="1" ht="19" customHeight="1">
      <c r="F99" s="709"/>
      <c r="G99" s="709"/>
      <c r="H99" s="677"/>
      <c r="I99" s="677"/>
      <c r="J99" s="677"/>
      <c r="K99" s="677"/>
      <c r="L99" s="677"/>
      <c r="M99" s="677"/>
      <c r="N99" s="677"/>
    </row>
    <row r="100" spans="6:14" s="676" customFormat="1" ht="19" customHeight="1">
      <c r="F100" s="709"/>
      <c r="G100" s="709"/>
      <c r="H100" s="677"/>
      <c r="I100" s="677"/>
      <c r="J100" s="677"/>
      <c r="K100" s="677"/>
      <c r="L100" s="677"/>
      <c r="M100" s="677"/>
      <c r="N100" s="677"/>
    </row>
    <row r="101" spans="6:14" s="676" customFormat="1" ht="19" customHeight="1">
      <c r="F101" s="709"/>
      <c r="G101" s="709"/>
      <c r="H101" s="677"/>
      <c r="I101" s="677"/>
      <c r="J101" s="677"/>
      <c r="K101" s="677"/>
      <c r="L101" s="677"/>
      <c r="M101" s="677"/>
      <c r="N101" s="677"/>
    </row>
    <row r="102" spans="6:14" s="676" customFormat="1" ht="19" customHeight="1">
      <c r="F102" s="709"/>
      <c r="G102" s="709"/>
      <c r="H102" s="677"/>
      <c r="I102" s="677"/>
      <c r="J102" s="677"/>
      <c r="K102" s="677"/>
      <c r="L102" s="677"/>
      <c r="M102" s="677"/>
      <c r="N102" s="677"/>
    </row>
    <row r="103" spans="6:14" s="676" customFormat="1" ht="19" customHeight="1">
      <c r="F103" s="709"/>
      <c r="G103" s="709"/>
      <c r="H103" s="677"/>
      <c r="I103" s="677"/>
      <c r="J103" s="677"/>
      <c r="K103" s="677"/>
      <c r="L103" s="677"/>
      <c r="M103" s="677"/>
      <c r="N103" s="677"/>
    </row>
    <row r="104" spans="6:14" s="676" customFormat="1" ht="19" customHeight="1">
      <c r="F104" s="709"/>
      <c r="G104" s="709"/>
      <c r="H104" s="677"/>
      <c r="I104" s="677"/>
      <c r="J104" s="677"/>
      <c r="K104" s="677"/>
      <c r="L104" s="677"/>
      <c r="M104" s="677"/>
      <c r="N104" s="677"/>
    </row>
    <row r="105" spans="6:14" s="676" customFormat="1" ht="19" customHeight="1">
      <c r="F105" s="709"/>
      <c r="G105" s="709"/>
      <c r="H105" s="677"/>
      <c r="I105" s="677"/>
      <c r="J105" s="677"/>
      <c r="K105" s="677"/>
      <c r="L105" s="677"/>
      <c r="M105" s="677"/>
      <c r="N105" s="677"/>
    </row>
    <row r="106" spans="6:14" s="676" customFormat="1" ht="19" customHeight="1">
      <c r="F106" s="709"/>
      <c r="G106" s="709"/>
      <c r="H106" s="677"/>
      <c r="I106" s="677"/>
      <c r="J106" s="677"/>
      <c r="K106" s="677"/>
      <c r="L106" s="677"/>
      <c r="M106" s="677"/>
      <c r="N106" s="677"/>
    </row>
    <row r="107" spans="6:14" s="676" customFormat="1" ht="19" customHeight="1">
      <c r="F107" s="709"/>
      <c r="G107" s="709"/>
      <c r="H107" s="677"/>
      <c r="I107" s="677"/>
      <c r="J107" s="677"/>
      <c r="K107" s="677"/>
      <c r="L107" s="677"/>
      <c r="M107" s="677"/>
      <c r="N107" s="677"/>
    </row>
    <row r="108" spans="6:14" s="676" customFormat="1" ht="19" customHeight="1">
      <c r="F108" s="709"/>
      <c r="G108" s="709"/>
      <c r="H108" s="677"/>
      <c r="I108" s="677"/>
      <c r="J108" s="677"/>
      <c r="K108" s="677"/>
      <c r="L108" s="677"/>
      <c r="M108" s="677"/>
      <c r="N108" s="677"/>
    </row>
    <row r="109" spans="6:14" s="676" customFormat="1" ht="19" customHeight="1">
      <c r="F109" s="709"/>
      <c r="G109" s="709"/>
      <c r="H109" s="677"/>
      <c r="I109" s="677"/>
      <c r="J109" s="677"/>
      <c r="K109" s="677"/>
      <c r="L109" s="677"/>
      <c r="M109" s="677"/>
      <c r="N109" s="677"/>
    </row>
    <row r="110" spans="6:14" s="676" customFormat="1" ht="19" customHeight="1">
      <c r="F110" s="709"/>
      <c r="G110" s="709"/>
      <c r="H110" s="677"/>
      <c r="I110" s="677"/>
      <c r="J110" s="677"/>
      <c r="K110" s="677"/>
      <c r="L110" s="677"/>
      <c r="M110" s="677"/>
      <c r="N110" s="677"/>
    </row>
    <row r="111" spans="6:14" s="676" customFormat="1" ht="19" customHeight="1">
      <c r="F111" s="709"/>
      <c r="G111" s="709"/>
      <c r="H111" s="677"/>
      <c r="I111" s="677"/>
      <c r="J111" s="677"/>
      <c r="K111" s="677"/>
      <c r="L111" s="677"/>
      <c r="M111" s="677"/>
      <c r="N111" s="677"/>
    </row>
    <row r="112" spans="6:14" s="676" customFormat="1" ht="19" customHeight="1">
      <c r="F112" s="709"/>
      <c r="G112" s="709"/>
      <c r="H112" s="677"/>
      <c r="I112" s="677"/>
      <c r="J112" s="677"/>
      <c r="K112" s="677"/>
      <c r="L112" s="677"/>
      <c r="M112" s="677"/>
      <c r="N112" s="677"/>
    </row>
    <row r="113" spans="6:14" s="676" customFormat="1" ht="19" customHeight="1">
      <c r="F113" s="709"/>
      <c r="G113" s="709"/>
      <c r="H113" s="677"/>
      <c r="I113" s="677"/>
      <c r="J113" s="677"/>
      <c r="K113" s="677"/>
      <c r="L113" s="677"/>
      <c r="M113" s="677"/>
      <c r="N113" s="677"/>
    </row>
    <row r="114" spans="6:14" s="676" customFormat="1" ht="19" customHeight="1">
      <c r="F114" s="709"/>
      <c r="G114" s="709"/>
      <c r="H114" s="677"/>
      <c r="I114" s="677"/>
      <c r="J114" s="677"/>
      <c r="K114" s="677"/>
      <c r="L114" s="677"/>
      <c r="M114" s="677"/>
      <c r="N114" s="677"/>
    </row>
    <row r="115" spans="6:14" s="676" customFormat="1" ht="19" customHeight="1">
      <c r="F115" s="709"/>
      <c r="G115" s="709"/>
      <c r="H115" s="677"/>
      <c r="I115" s="677"/>
      <c r="J115" s="677"/>
      <c r="K115" s="677"/>
      <c r="L115" s="677"/>
      <c r="M115" s="677"/>
      <c r="N115" s="677"/>
    </row>
    <row r="116" spans="6:14" s="676" customFormat="1" ht="19" customHeight="1">
      <c r="F116" s="709"/>
      <c r="G116" s="709"/>
      <c r="H116" s="677"/>
      <c r="I116" s="677"/>
      <c r="J116" s="677"/>
      <c r="K116" s="677"/>
      <c r="L116" s="677"/>
      <c r="M116" s="677"/>
      <c r="N116" s="677"/>
    </row>
    <row r="117" spans="6:14" s="676" customFormat="1" ht="19" customHeight="1">
      <c r="F117" s="709"/>
      <c r="G117" s="709"/>
      <c r="H117" s="677"/>
      <c r="I117" s="677"/>
      <c r="J117" s="677"/>
      <c r="K117" s="677"/>
      <c r="L117" s="677"/>
      <c r="M117" s="677"/>
      <c r="N117" s="677"/>
    </row>
    <row r="118" spans="6:14" s="676" customFormat="1" ht="19" customHeight="1">
      <c r="F118" s="709"/>
      <c r="G118" s="709"/>
      <c r="H118" s="677"/>
      <c r="I118" s="677"/>
      <c r="J118" s="677"/>
      <c r="K118" s="677"/>
      <c r="L118" s="677"/>
      <c r="M118" s="677"/>
      <c r="N118" s="677"/>
    </row>
    <row r="119" spans="6:14" s="676" customFormat="1" ht="19" customHeight="1">
      <c r="F119" s="709"/>
      <c r="G119" s="709"/>
      <c r="H119" s="677"/>
      <c r="I119" s="677"/>
      <c r="J119" s="677"/>
      <c r="K119" s="677"/>
      <c r="L119" s="677"/>
      <c r="M119" s="677"/>
      <c r="N119" s="677"/>
    </row>
    <row r="120" spans="6:14" s="676" customFormat="1" ht="19" customHeight="1">
      <c r="F120" s="709"/>
      <c r="G120" s="709"/>
      <c r="H120" s="677"/>
      <c r="I120" s="677"/>
      <c r="J120" s="677"/>
      <c r="K120" s="677"/>
      <c r="L120" s="677"/>
      <c r="M120" s="677"/>
      <c r="N120" s="677"/>
    </row>
    <row r="121" spans="6:14" s="676" customFormat="1" ht="19" customHeight="1">
      <c r="F121" s="709"/>
      <c r="G121" s="709"/>
      <c r="H121" s="677"/>
      <c r="I121" s="677"/>
      <c r="J121" s="677"/>
      <c r="K121" s="677"/>
      <c r="L121" s="677"/>
      <c r="M121" s="677"/>
      <c r="N121" s="677"/>
    </row>
    <row r="122" spans="6:14" s="676" customFormat="1" ht="19" customHeight="1">
      <c r="F122" s="709"/>
      <c r="G122" s="709"/>
      <c r="H122" s="677"/>
      <c r="I122" s="677"/>
      <c r="J122" s="677"/>
      <c r="K122" s="677"/>
      <c r="L122" s="677"/>
      <c r="M122" s="677"/>
      <c r="N122" s="677"/>
    </row>
    <row r="123" spans="6:14" s="676" customFormat="1" ht="19" customHeight="1">
      <c r="F123" s="709"/>
      <c r="G123" s="709"/>
      <c r="H123" s="677"/>
      <c r="I123" s="677"/>
      <c r="J123" s="677"/>
      <c r="K123" s="677"/>
      <c r="L123" s="677"/>
      <c r="M123" s="677"/>
      <c r="N123" s="677"/>
    </row>
    <row r="124" spans="6:14" s="676" customFormat="1" ht="19" customHeight="1">
      <c r="F124" s="709"/>
      <c r="G124" s="709"/>
      <c r="H124" s="677"/>
      <c r="I124" s="677"/>
      <c r="J124" s="677"/>
      <c r="K124" s="677"/>
      <c r="L124" s="677"/>
      <c r="M124" s="677"/>
      <c r="N124" s="677"/>
    </row>
    <row r="125" spans="6:14" s="676" customFormat="1" ht="19" customHeight="1">
      <c r="F125" s="709"/>
      <c r="G125" s="709"/>
      <c r="H125" s="677"/>
      <c r="I125" s="677"/>
      <c r="J125" s="677"/>
      <c r="K125" s="677"/>
      <c r="L125" s="677"/>
      <c r="M125" s="677"/>
      <c r="N125" s="677"/>
    </row>
    <row r="126" spans="6:14" s="676" customFormat="1" ht="19" customHeight="1">
      <c r="F126" s="709"/>
      <c r="G126" s="709"/>
      <c r="H126" s="677"/>
      <c r="I126" s="677"/>
      <c r="J126" s="677"/>
      <c r="K126" s="677"/>
      <c r="L126" s="677"/>
      <c r="M126" s="677"/>
      <c r="N126" s="677"/>
    </row>
    <row r="127" spans="6:14" s="676" customFormat="1" ht="19" customHeight="1">
      <c r="F127" s="709"/>
      <c r="G127" s="709"/>
      <c r="H127" s="677"/>
      <c r="I127" s="677"/>
      <c r="J127" s="677"/>
      <c r="K127" s="677"/>
      <c r="L127" s="677"/>
      <c r="M127" s="677"/>
      <c r="N127" s="677"/>
    </row>
    <row r="128" spans="6:14" s="676" customFormat="1" ht="19" customHeight="1">
      <c r="F128" s="709"/>
      <c r="G128" s="709"/>
      <c r="H128" s="677"/>
      <c r="I128" s="677"/>
      <c r="J128" s="677"/>
      <c r="K128" s="677"/>
      <c r="L128" s="677"/>
      <c r="M128" s="677"/>
      <c r="N128" s="677"/>
    </row>
    <row r="129" spans="6:14" s="676" customFormat="1" ht="19" customHeight="1">
      <c r="F129" s="709"/>
      <c r="G129" s="709"/>
      <c r="H129" s="677"/>
      <c r="I129" s="677"/>
      <c r="J129" s="677"/>
      <c r="K129" s="677"/>
      <c r="L129" s="677"/>
      <c r="M129" s="677"/>
      <c r="N129" s="677"/>
    </row>
    <row r="130" spans="6:14" s="676" customFormat="1" ht="19" customHeight="1">
      <c r="F130" s="709"/>
      <c r="G130" s="709"/>
      <c r="H130" s="677"/>
      <c r="I130" s="677"/>
      <c r="J130" s="677"/>
      <c r="K130" s="677"/>
      <c r="L130" s="677"/>
      <c r="M130" s="677"/>
      <c r="N130" s="677"/>
    </row>
    <row r="131" spans="6:14" s="676" customFormat="1" ht="19" customHeight="1">
      <c r="F131" s="709"/>
      <c r="G131" s="709"/>
      <c r="H131" s="677"/>
      <c r="I131" s="677"/>
      <c r="J131" s="677"/>
      <c r="K131" s="677"/>
      <c r="L131" s="677"/>
      <c r="M131" s="677"/>
      <c r="N131" s="677"/>
    </row>
    <row r="132" spans="6:14" s="676" customFormat="1" ht="19" customHeight="1">
      <c r="F132" s="709"/>
      <c r="G132" s="709"/>
      <c r="H132" s="677"/>
      <c r="I132" s="677"/>
      <c r="J132" s="677"/>
      <c r="K132" s="677"/>
      <c r="L132" s="677"/>
      <c r="M132" s="677"/>
      <c r="N132" s="677"/>
    </row>
    <row r="133" spans="6:14" s="676" customFormat="1" ht="19" customHeight="1">
      <c r="F133" s="709"/>
      <c r="G133" s="709"/>
      <c r="H133" s="677"/>
      <c r="I133" s="677"/>
      <c r="J133" s="677"/>
      <c r="K133" s="677"/>
      <c r="L133" s="677"/>
      <c r="M133" s="677"/>
      <c r="N133" s="677"/>
    </row>
    <row r="134" spans="6:14" s="676" customFormat="1" ht="19" customHeight="1">
      <c r="F134" s="709"/>
      <c r="G134" s="709"/>
      <c r="H134" s="677"/>
      <c r="I134" s="677"/>
      <c r="J134" s="677"/>
      <c r="K134" s="677"/>
      <c r="L134" s="677"/>
      <c r="M134" s="677"/>
      <c r="N134" s="677"/>
    </row>
    <row r="135" spans="6:14" s="676" customFormat="1" ht="19" customHeight="1">
      <c r="F135" s="709"/>
      <c r="G135" s="709"/>
      <c r="H135" s="677"/>
      <c r="I135" s="677"/>
      <c r="J135" s="677"/>
      <c r="K135" s="677"/>
      <c r="L135" s="677"/>
      <c r="M135" s="677"/>
      <c r="N135" s="677"/>
    </row>
    <row r="136" spans="6:14" s="676" customFormat="1" ht="19" customHeight="1">
      <c r="F136" s="709"/>
      <c r="G136" s="709"/>
      <c r="H136" s="677"/>
      <c r="I136" s="677"/>
      <c r="J136" s="677"/>
      <c r="K136" s="677"/>
      <c r="L136" s="677"/>
      <c r="M136" s="677"/>
      <c r="N136" s="677"/>
    </row>
    <row r="137" spans="6:14" s="676" customFormat="1" ht="19" customHeight="1">
      <c r="F137" s="709"/>
      <c r="G137" s="709"/>
      <c r="H137" s="677"/>
      <c r="I137" s="677"/>
      <c r="J137" s="677"/>
      <c r="K137" s="677"/>
      <c r="L137" s="677"/>
      <c r="M137" s="677"/>
      <c r="N137" s="677"/>
    </row>
    <row r="138" spans="6:14" s="676" customFormat="1" ht="19" customHeight="1">
      <c r="F138" s="709"/>
      <c r="G138" s="709"/>
      <c r="H138" s="677"/>
      <c r="I138" s="677"/>
      <c r="J138" s="677"/>
      <c r="K138" s="677"/>
      <c r="L138" s="677"/>
      <c r="M138" s="677"/>
      <c r="N138" s="677"/>
    </row>
    <row r="139" spans="6:14" s="676" customFormat="1" ht="19" customHeight="1">
      <c r="F139" s="709"/>
      <c r="G139" s="709"/>
      <c r="H139" s="677"/>
      <c r="I139" s="677"/>
      <c r="J139" s="677"/>
      <c r="K139" s="677"/>
      <c r="L139" s="677"/>
      <c r="M139" s="677"/>
      <c r="N139" s="677"/>
    </row>
    <row r="140" spans="6:14" s="676" customFormat="1" ht="19" customHeight="1">
      <c r="F140" s="709"/>
      <c r="G140" s="709"/>
      <c r="H140" s="677"/>
      <c r="I140" s="677"/>
      <c r="J140" s="677"/>
      <c r="K140" s="677"/>
      <c r="L140" s="677"/>
      <c r="M140" s="677"/>
      <c r="N140" s="677"/>
    </row>
    <row r="141" spans="6:14" s="676" customFormat="1" ht="19" customHeight="1">
      <c r="F141" s="709"/>
      <c r="G141" s="709"/>
      <c r="H141" s="677"/>
      <c r="I141" s="677"/>
      <c r="J141" s="677"/>
      <c r="K141" s="677"/>
      <c r="L141" s="677"/>
      <c r="M141" s="677"/>
      <c r="N141" s="677"/>
    </row>
    <row r="142" spans="6:14" s="676" customFormat="1" ht="19" customHeight="1">
      <c r="F142" s="709"/>
      <c r="G142" s="709"/>
      <c r="H142" s="677"/>
      <c r="I142" s="677"/>
      <c r="J142" s="677"/>
      <c r="K142" s="677"/>
      <c r="L142" s="677"/>
      <c r="M142" s="677"/>
      <c r="N142" s="677"/>
    </row>
    <row r="143" spans="6:14" s="676" customFormat="1" ht="19" customHeight="1">
      <c r="F143" s="709"/>
      <c r="G143" s="709"/>
      <c r="H143" s="677"/>
      <c r="I143" s="677"/>
      <c r="J143" s="677"/>
      <c r="K143" s="677"/>
      <c r="L143" s="677"/>
      <c r="M143" s="677"/>
      <c r="N143" s="677"/>
    </row>
    <row r="144" spans="6:14" s="676" customFormat="1" ht="19" customHeight="1">
      <c r="F144" s="709"/>
      <c r="G144" s="709"/>
      <c r="H144" s="677"/>
      <c r="I144" s="677"/>
      <c r="J144" s="677"/>
      <c r="K144" s="677"/>
      <c r="L144" s="677"/>
      <c r="M144" s="677"/>
      <c r="N144" s="677"/>
    </row>
    <row r="145" spans="6:14" s="676" customFormat="1" ht="19" customHeight="1">
      <c r="F145" s="709"/>
      <c r="G145" s="709"/>
      <c r="H145" s="677"/>
      <c r="I145" s="677"/>
      <c r="J145" s="677"/>
      <c r="K145" s="677"/>
      <c r="L145" s="677"/>
      <c r="M145" s="677"/>
      <c r="N145" s="677"/>
    </row>
    <row r="146" spans="6:14" s="676" customFormat="1" ht="19" customHeight="1">
      <c r="F146" s="709"/>
      <c r="G146" s="709"/>
      <c r="H146" s="677"/>
      <c r="I146" s="677"/>
      <c r="J146" s="677"/>
      <c r="K146" s="677"/>
      <c r="L146" s="677"/>
      <c r="M146" s="677"/>
      <c r="N146" s="677"/>
    </row>
    <row r="147" spans="6:14" s="676" customFormat="1" ht="19" customHeight="1">
      <c r="F147" s="709"/>
      <c r="G147" s="709"/>
      <c r="H147" s="677"/>
      <c r="I147" s="677"/>
      <c r="J147" s="677"/>
      <c r="K147" s="677"/>
      <c r="L147" s="677"/>
      <c r="M147" s="677"/>
      <c r="N147" s="677"/>
    </row>
    <row r="148" spans="6:14" s="676" customFormat="1" ht="19" customHeight="1">
      <c r="F148" s="709"/>
      <c r="G148" s="709"/>
      <c r="H148" s="677"/>
      <c r="I148" s="677"/>
      <c r="J148" s="677"/>
      <c r="K148" s="677"/>
      <c r="L148" s="677"/>
      <c r="M148" s="677"/>
      <c r="N148" s="677"/>
    </row>
    <row r="149" spans="6:14" s="676" customFormat="1" ht="19" customHeight="1">
      <c r="F149" s="709"/>
      <c r="G149" s="709"/>
      <c r="H149" s="677"/>
      <c r="I149" s="677"/>
      <c r="J149" s="677"/>
      <c r="K149" s="677"/>
      <c r="L149" s="677"/>
      <c r="M149" s="677"/>
      <c r="N149" s="677"/>
    </row>
    <row r="150" spans="6:14" s="676" customFormat="1" ht="19" customHeight="1">
      <c r="F150" s="709"/>
      <c r="G150" s="709"/>
      <c r="H150" s="677"/>
      <c r="I150" s="677"/>
      <c r="J150" s="677"/>
      <c r="K150" s="677"/>
      <c r="L150" s="677"/>
      <c r="M150" s="677"/>
      <c r="N150" s="677"/>
    </row>
    <row r="151" spans="6:14" s="676" customFormat="1" ht="19" customHeight="1">
      <c r="F151" s="709"/>
      <c r="G151" s="709"/>
      <c r="H151" s="677"/>
      <c r="I151" s="677"/>
      <c r="J151" s="677"/>
      <c r="K151" s="677"/>
      <c r="L151" s="677"/>
      <c r="M151" s="677"/>
      <c r="N151" s="677"/>
    </row>
    <row r="152" spans="6:14" s="676" customFormat="1" ht="19" customHeight="1">
      <c r="F152" s="709"/>
      <c r="G152" s="709"/>
      <c r="H152" s="677"/>
      <c r="I152" s="677"/>
      <c r="J152" s="677"/>
      <c r="K152" s="677"/>
      <c r="L152" s="677"/>
      <c r="M152" s="677"/>
      <c r="N152" s="677"/>
    </row>
    <row r="153" spans="6:14" s="676" customFormat="1" ht="19" customHeight="1">
      <c r="F153" s="709"/>
      <c r="G153" s="709"/>
      <c r="H153" s="677"/>
      <c r="I153" s="677"/>
      <c r="J153" s="677"/>
      <c r="K153" s="677"/>
      <c r="L153" s="677"/>
      <c r="M153" s="677"/>
      <c r="N153" s="677"/>
    </row>
    <row r="154" spans="6:14" s="676" customFormat="1" ht="19" customHeight="1">
      <c r="F154" s="709"/>
      <c r="G154" s="709"/>
      <c r="H154" s="677"/>
      <c r="I154" s="677"/>
      <c r="J154" s="677"/>
      <c r="K154" s="677"/>
      <c r="L154" s="677"/>
      <c r="M154" s="677"/>
      <c r="N154" s="677"/>
    </row>
    <row r="155" spans="6:14" s="676" customFormat="1" ht="19" customHeight="1">
      <c r="F155" s="709"/>
      <c r="G155" s="709"/>
      <c r="H155" s="677"/>
      <c r="I155" s="677"/>
      <c r="J155" s="677"/>
      <c r="K155" s="677"/>
      <c r="L155" s="677"/>
      <c r="M155" s="677"/>
      <c r="N155" s="677"/>
    </row>
    <row r="156" spans="6:14" s="676" customFormat="1" ht="19" customHeight="1">
      <c r="F156" s="709"/>
      <c r="G156" s="709"/>
      <c r="H156" s="677"/>
      <c r="I156" s="677"/>
      <c r="J156" s="677"/>
      <c r="K156" s="677"/>
      <c r="L156" s="677"/>
      <c r="M156" s="677"/>
      <c r="N156" s="677"/>
    </row>
    <row r="157" spans="6:14" s="676" customFormat="1" ht="19" customHeight="1">
      <c r="F157" s="709"/>
      <c r="G157" s="709"/>
      <c r="H157" s="677"/>
      <c r="I157" s="677"/>
      <c r="J157" s="677"/>
      <c r="K157" s="677"/>
      <c r="L157" s="677"/>
      <c r="M157" s="677"/>
      <c r="N157" s="677"/>
    </row>
    <row r="158" spans="6:14" s="676" customFormat="1" ht="19" customHeight="1">
      <c r="F158" s="709"/>
      <c r="G158" s="709"/>
      <c r="H158" s="677"/>
      <c r="I158" s="677"/>
      <c r="J158" s="677"/>
      <c r="K158" s="677"/>
      <c r="L158" s="677"/>
      <c r="M158" s="677"/>
      <c r="N158" s="677"/>
    </row>
    <row r="159" spans="6:14" s="676" customFormat="1" ht="19" customHeight="1">
      <c r="F159" s="709"/>
      <c r="G159" s="709"/>
      <c r="H159" s="677"/>
      <c r="I159" s="677"/>
      <c r="J159" s="677"/>
      <c r="K159" s="677"/>
      <c r="L159" s="677"/>
      <c r="M159" s="677"/>
      <c r="N159" s="677"/>
    </row>
    <row r="160" spans="6:14" s="676" customFormat="1" ht="19" customHeight="1">
      <c r="F160" s="709"/>
      <c r="G160" s="709"/>
      <c r="H160" s="677"/>
      <c r="I160" s="677"/>
      <c r="J160" s="677"/>
      <c r="K160" s="677"/>
      <c r="L160" s="677"/>
      <c r="M160" s="677"/>
      <c r="N160" s="677"/>
    </row>
    <row r="161" spans="6:14" s="676" customFormat="1" ht="19" customHeight="1">
      <c r="F161" s="709"/>
      <c r="G161" s="709"/>
      <c r="H161" s="677"/>
      <c r="I161" s="677"/>
      <c r="J161" s="677"/>
      <c r="K161" s="677"/>
      <c r="L161" s="677"/>
      <c r="M161" s="677"/>
      <c r="N161" s="677"/>
    </row>
    <row r="162" spans="6:14" s="676" customFormat="1" ht="19" customHeight="1">
      <c r="F162" s="709"/>
      <c r="G162" s="709"/>
      <c r="H162" s="677"/>
      <c r="I162" s="677"/>
      <c r="J162" s="677"/>
      <c r="K162" s="677"/>
      <c r="L162" s="677"/>
      <c r="M162" s="677"/>
      <c r="N162" s="677"/>
    </row>
    <row r="163" spans="6:14" s="676" customFormat="1" ht="19" customHeight="1">
      <c r="F163" s="709"/>
      <c r="G163" s="709"/>
      <c r="H163" s="677"/>
      <c r="I163" s="677"/>
      <c r="J163" s="677"/>
      <c r="K163" s="677"/>
      <c r="L163" s="677"/>
      <c r="M163" s="677"/>
      <c r="N163" s="677"/>
    </row>
    <row r="164" spans="6:14" s="676" customFormat="1" ht="19" customHeight="1">
      <c r="F164" s="709"/>
      <c r="G164" s="709"/>
      <c r="H164" s="677"/>
      <c r="I164" s="677"/>
      <c r="J164" s="677"/>
      <c r="K164" s="677"/>
      <c r="L164" s="677"/>
      <c r="M164" s="677"/>
      <c r="N164" s="677"/>
    </row>
    <row r="165" spans="6:14" s="676" customFormat="1" ht="19" customHeight="1">
      <c r="F165" s="709"/>
      <c r="G165" s="709"/>
      <c r="H165" s="677"/>
      <c r="I165" s="677"/>
      <c r="J165" s="677"/>
      <c r="K165" s="677"/>
      <c r="L165" s="677"/>
      <c r="M165" s="677"/>
      <c r="N165" s="677"/>
    </row>
    <row r="166" spans="6:14" s="676" customFormat="1" ht="19" customHeight="1">
      <c r="F166" s="709"/>
      <c r="G166" s="709"/>
      <c r="H166" s="677"/>
      <c r="I166" s="677"/>
      <c r="J166" s="677"/>
      <c r="K166" s="677"/>
      <c r="L166" s="677"/>
      <c r="M166" s="677"/>
      <c r="N166" s="677"/>
    </row>
    <row r="167" spans="6:14" s="676" customFormat="1" ht="19" customHeight="1">
      <c r="F167" s="709"/>
      <c r="G167" s="709"/>
      <c r="H167" s="677"/>
      <c r="I167" s="677"/>
      <c r="J167" s="677"/>
      <c r="K167" s="677"/>
      <c r="L167" s="677"/>
      <c r="M167" s="677"/>
      <c r="N167" s="677"/>
    </row>
    <row r="168" spans="6:14" s="676" customFormat="1" ht="19" customHeight="1">
      <c r="F168" s="709"/>
      <c r="G168" s="709"/>
      <c r="H168" s="677"/>
      <c r="I168" s="677"/>
      <c r="J168" s="677"/>
      <c r="K168" s="677"/>
      <c r="L168" s="677"/>
      <c r="M168" s="677"/>
      <c r="N168" s="677"/>
    </row>
    <row r="169" spans="6:14" s="676" customFormat="1" ht="19" customHeight="1">
      <c r="F169" s="709"/>
      <c r="G169" s="709"/>
      <c r="H169" s="677"/>
      <c r="I169" s="677"/>
      <c r="J169" s="677"/>
      <c r="K169" s="677"/>
      <c r="L169" s="677"/>
      <c r="M169" s="677"/>
      <c r="N169" s="677"/>
    </row>
    <row r="170" spans="6:14" s="676" customFormat="1" ht="19" customHeight="1">
      <c r="F170" s="709"/>
      <c r="G170" s="709"/>
      <c r="H170" s="677"/>
      <c r="I170" s="677"/>
      <c r="J170" s="677"/>
      <c r="K170" s="677"/>
      <c r="L170" s="677"/>
      <c r="M170" s="677"/>
      <c r="N170" s="677"/>
    </row>
    <row r="171" spans="6:14" s="676" customFormat="1" ht="19" customHeight="1">
      <c r="F171" s="709"/>
      <c r="G171" s="709"/>
      <c r="H171" s="677"/>
      <c r="I171" s="677"/>
      <c r="J171" s="677"/>
      <c r="K171" s="677"/>
      <c r="L171" s="677"/>
      <c r="M171" s="677"/>
      <c r="N171" s="677"/>
    </row>
    <row r="172" spans="6:14" s="676" customFormat="1" ht="19" customHeight="1">
      <c r="F172" s="709"/>
      <c r="G172" s="709"/>
      <c r="H172" s="677"/>
      <c r="I172" s="677"/>
      <c r="J172" s="677"/>
      <c r="K172" s="677"/>
      <c r="L172" s="677"/>
      <c r="M172" s="677"/>
      <c r="N172" s="677"/>
    </row>
    <row r="173" spans="6:14" s="676" customFormat="1" ht="19" customHeight="1">
      <c r="F173" s="709"/>
      <c r="G173" s="709"/>
      <c r="H173" s="677"/>
      <c r="I173" s="677"/>
      <c r="J173" s="677"/>
      <c r="K173" s="677"/>
      <c r="L173" s="677"/>
      <c r="M173" s="677"/>
      <c r="N173" s="677"/>
    </row>
    <row r="174" spans="6:14" s="676" customFormat="1" ht="19" customHeight="1">
      <c r="F174" s="709"/>
      <c r="G174" s="709"/>
      <c r="H174" s="677"/>
      <c r="I174" s="677"/>
      <c r="J174" s="677"/>
      <c r="K174" s="677"/>
      <c r="L174" s="677"/>
      <c r="M174" s="677"/>
      <c r="N174" s="677"/>
    </row>
    <row r="175" spans="6:14" s="676" customFormat="1" ht="19" customHeight="1">
      <c r="F175" s="709"/>
      <c r="G175" s="709"/>
      <c r="H175" s="677"/>
      <c r="I175" s="677"/>
      <c r="J175" s="677"/>
      <c r="K175" s="677"/>
      <c r="L175" s="677"/>
      <c r="M175" s="677"/>
      <c r="N175" s="677"/>
    </row>
    <row r="176" spans="6:14" s="676" customFormat="1" ht="19" customHeight="1">
      <c r="F176" s="709"/>
      <c r="G176" s="709"/>
      <c r="H176" s="677"/>
      <c r="I176" s="677"/>
      <c r="J176" s="677"/>
      <c r="K176" s="677"/>
      <c r="L176" s="677"/>
      <c r="M176" s="677"/>
      <c r="N176" s="677"/>
    </row>
    <row r="177" spans="6:14" s="676" customFormat="1" ht="19" customHeight="1">
      <c r="F177" s="709"/>
      <c r="G177" s="709"/>
      <c r="H177" s="677"/>
      <c r="I177" s="677"/>
      <c r="J177" s="677"/>
      <c r="K177" s="677"/>
      <c r="L177" s="677"/>
      <c r="M177" s="677"/>
      <c r="N177" s="677"/>
    </row>
    <row r="178" spans="6:14" s="676" customFormat="1" ht="19" customHeight="1">
      <c r="F178" s="709"/>
      <c r="G178" s="709"/>
      <c r="H178" s="677"/>
      <c r="I178" s="677"/>
      <c r="J178" s="677"/>
      <c r="K178" s="677"/>
      <c r="L178" s="677"/>
      <c r="M178" s="677"/>
      <c r="N178" s="677"/>
    </row>
    <row r="179" spans="6:14" s="676" customFormat="1" ht="19" customHeight="1">
      <c r="F179" s="709"/>
      <c r="G179" s="709"/>
      <c r="H179" s="677"/>
      <c r="I179" s="677"/>
      <c r="J179" s="677"/>
      <c r="K179" s="677"/>
      <c r="L179" s="677"/>
      <c r="M179" s="677"/>
      <c r="N179" s="677"/>
    </row>
    <row r="180" spans="6:14" s="676" customFormat="1" ht="19" customHeight="1">
      <c r="F180" s="709"/>
      <c r="G180" s="709"/>
      <c r="H180" s="677"/>
      <c r="I180" s="677"/>
      <c r="J180" s="677"/>
      <c r="K180" s="677"/>
      <c r="L180" s="677"/>
      <c r="M180" s="677"/>
      <c r="N180" s="677"/>
    </row>
    <row r="181" spans="6:14" s="676" customFormat="1" ht="19" customHeight="1">
      <c r="F181" s="709"/>
      <c r="G181" s="709"/>
      <c r="H181" s="677"/>
      <c r="I181" s="677"/>
      <c r="J181" s="677"/>
      <c r="K181" s="677"/>
      <c r="L181" s="677"/>
      <c r="M181" s="677"/>
      <c r="N181" s="677"/>
    </row>
    <row r="182" spans="6:14" s="676" customFormat="1" ht="19" customHeight="1">
      <c r="F182" s="709"/>
      <c r="G182" s="709"/>
      <c r="H182" s="677"/>
      <c r="I182" s="677"/>
      <c r="J182" s="677"/>
      <c r="K182" s="677"/>
      <c r="L182" s="677"/>
      <c r="M182" s="677"/>
      <c r="N182" s="677"/>
    </row>
    <row r="183" spans="6:14" s="676" customFormat="1" ht="19" customHeight="1">
      <c r="F183" s="709"/>
      <c r="G183" s="709"/>
      <c r="H183" s="677"/>
      <c r="I183" s="677"/>
      <c r="J183" s="677"/>
      <c r="K183" s="677"/>
      <c r="L183" s="677"/>
      <c r="M183" s="677"/>
      <c r="N183" s="677"/>
    </row>
    <row r="184" spans="6:14" s="676" customFormat="1" ht="19" customHeight="1">
      <c r="F184" s="709"/>
      <c r="G184" s="709"/>
      <c r="H184" s="677"/>
      <c r="I184" s="677"/>
      <c r="J184" s="677"/>
      <c r="K184" s="677"/>
      <c r="L184" s="677"/>
      <c r="M184" s="677"/>
      <c r="N184" s="677"/>
    </row>
    <row r="185" spans="6:14" s="676" customFormat="1" ht="19" customHeight="1">
      <c r="F185" s="709"/>
      <c r="G185" s="709"/>
      <c r="H185" s="677"/>
      <c r="I185" s="677"/>
      <c r="J185" s="677"/>
      <c r="K185" s="677"/>
      <c r="L185" s="677"/>
      <c r="M185" s="677"/>
      <c r="N185" s="677"/>
    </row>
    <row r="186" spans="6:14" s="676" customFormat="1" ht="19" customHeight="1">
      <c r="F186" s="709"/>
      <c r="G186" s="709"/>
      <c r="H186" s="677"/>
      <c r="I186" s="677"/>
      <c r="J186" s="677"/>
      <c r="K186" s="677"/>
      <c r="L186" s="677"/>
      <c r="M186" s="677"/>
      <c r="N186" s="677"/>
    </row>
    <row r="187" spans="6:14" s="676" customFormat="1" ht="19" customHeight="1">
      <c r="F187" s="709"/>
      <c r="G187" s="709"/>
      <c r="H187" s="677"/>
      <c r="I187" s="677"/>
      <c r="J187" s="677"/>
      <c r="K187" s="677"/>
      <c r="L187" s="677"/>
      <c r="M187" s="677"/>
      <c r="N187" s="677"/>
    </row>
    <row r="188" spans="6:14" s="676" customFormat="1" ht="19" customHeight="1">
      <c r="F188" s="709"/>
      <c r="G188" s="709"/>
      <c r="H188" s="677"/>
      <c r="I188" s="677"/>
      <c r="J188" s="677"/>
      <c r="K188" s="677"/>
      <c r="L188" s="677"/>
      <c r="M188" s="677"/>
      <c r="N188" s="677"/>
    </row>
    <row r="189" spans="6:14" s="676" customFormat="1" ht="19" customHeight="1">
      <c r="F189" s="709"/>
      <c r="G189" s="709"/>
      <c r="H189" s="677"/>
      <c r="I189" s="677"/>
      <c r="J189" s="677"/>
      <c r="K189" s="677"/>
      <c r="L189" s="677"/>
      <c r="M189" s="677"/>
      <c r="N189" s="677"/>
    </row>
    <row r="190" spans="6:14" s="676" customFormat="1" ht="19" customHeight="1">
      <c r="F190" s="709"/>
      <c r="G190" s="709"/>
      <c r="H190" s="677"/>
      <c r="I190" s="677"/>
      <c r="J190" s="677"/>
      <c r="K190" s="677"/>
      <c r="L190" s="677"/>
      <c r="M190" s="677"/>
      <c r="N190" s="677"/>
    </row>
    <row r="191" spans="6:14" s="676" customFormat="1" ht="19" customHeight="1">
      <c r="F191" s="709"/>
      <c r="G191" s="709"/>
      <c r="H191" s="677"/>
      <c r="I191" s="677"/>
      <c r="J191" s="677"/>
      <c r="K191" s="677"/>
      <c r="L191" s="677"/>
      <c r="M191" s="677"/>
      <c r="N191" s="677"/>
    </row>
    <row r="192" spans="6:14" s="676" customFormat="1" ht="19" customHeight="1">
      <c r="F192" s="709"/>
      <c r="G192" s="709"/>
      <c r="H192" s="677"/>
      <c r="I192" s="677"/>
      <c r="J192" s="677"/>
      <c r="K192" s="677"/>
      <c r="L192" s="677"/>
      <c r="M192" s="677"/>
      <c r="N192" s="677"/>
    </row>
    <row r="193" spans="6:14" s="676" customFormat="1" ht="19" customHeight="1">
      <c r="F193" s="709"/>
      <c r="G193" s="709"/>
      <c r="H193" s="677"/>
      <c r="I193" s="677"/>
      <c r="J193" s="677"/>
      <c r="K193" s="677"/>
      <c r="L193" s="677"/>
      <c r="M193" s="677"/>
      <c r="N193" s="677"/>
    </row>
    <row r="194" spans="6:14" s="676" customFormat="1" ht="19" customHeight="1">
      <c r="F194" s="709"/>
      <c r="G194" s="709"/>
      <c r="H194" s="677"/>
      <c r="I194" s="677"/>
      <c r="J194" s="677"/>
      <c r="K194" s="677"/>
      <c r="L194" s="677"/>
      <c r="M194" s="677"/>
      <c r="N194" s="677"/>
    </row>
    <row r="195" spans="6:14" s="676" customFormat="1" ht="19" customHeight="1">
      <c r="F195" s="709"/>
      <c r="G195" s="709"/>
      <c r="H195" s="677"/>
      <c r="I195" s="677"/>
      <c r="J195" s="677"/>
      <c r="K195" s="677"/>
      <c r="L195" s="677"/>
      <c r="M195" s="677"/>
      <c r="N195" s="677"/>
    </row>
    <row r="196" spans="6:14" s="676" customFormat="1" ht="19" customHeight="1">
      <c r="F196" s="709"/>
      <c r="G196" s="709"/>
      <c r="H196" s="677"/>
      <c r="I196" s="677"/>
      <c r="J196" s="677"/>
      <c r="K196" s="677"/>
      <c r="L196" s="677"/>
      <c r="M196" s="677"/>
      <c r="N196" s="677"/>
    </row>
    <row r="197" spans="6:14" s="676" customFormat="1" ht="19" customHeight="1">
      <c r="F197" s="709"/>
      <c r="G197" s="709"/>
      <c r="H197" s="677"/>
      <c r="I197" s="677"/>
      <c r="J197" s="677"/>
      <c r="K197" s="677"/>
      <c r="L197" s="677"/>
      <c r="M197" s="677"/>
      <c r="N197" s="677"/>
    </row>
    <row r="198" spans="6:14" s="676" customFormat="1" ht="19" customHeight="1">
      <c r="F198" s="709"/>
      <c r="G198" s="709"/>
      <c r="H198" s="677"/>
      <c r="I198" s="677"/>
      <c r="J198" s="677"/>
      <c r="K198" s="677"/>
      <c r="L198" s="677"/>
      <c r="M198" s="677"/>
      <c r="N198" s="677"/>
    </row>
    <row r="199" spans="6:14" s="676" customFormat="1" ht="19" customHeight="1">
      <c r="F199" s="709"/>
      <c r="G199" s="709"/>
      <c r="H199" s="677"/>
      <c r="I199" s="677"/>
      <c r="J199" s="677"/>
      <c r="K199" s="677"/>
      <c r="L199" s="677"/>
      <c r="M199" s="677"/>
      <c r="N199" s="677"/>
    </row>
    <row r="200" spans="6:14" s="676" customFormat="1" ht="19" customHeight="1">
      <c r="F200" s="709"/>
      <c r="G200" s="709"/>
      <c r="H200" s="677"/>
      <c r="I200" s="677"/>
      <c r="J200" s="677"/>
      <c r="K200" s="677"/>
      <c r="L200" s="677"/>
      <c r="M200" s="677"/>
      <c r="N200" s="677"/>
    </row>
    <row r="201" spans="6:14" s="676" customFormat="1" ht="19" customHeight="1">
      <c r="F201" s="709"/>
      <c r="G201" s="709"/>
      <c r="H201" s="677"/>
      <c r="I201" s="677"/>
      <c r="J201" s="677"/>
      <c r="K201" s="677"/>
      <c r="L201" s="677"/>
      <c r="M201" s="677"/>
      <c r="N201" s="677"/>
    </row>
    <row r="202" spans="6:14" s="676" customFormat="1" ht="19" customHeight="1">
      <c r="F202" s="709"/>
      <c r="G202" s="709"/>
      <c r="H202" s="677"/>
      <c r="I202" s="677"/>
      <c r="J202" s="677"/>
      <c r="K202" s="677"/>
      <c r="L202" s="677"/>
      <c r="M202" s="677"/>
      <c r="N202" s="677"/>
    </row>
    <row r="203" spans="6:14" s="676" customFormat="1" ht="19" customHeight="1">
      <c r="F203" s="709"/>
      <c r="G203" s="709"/>
      <c r="H203" s="677"/>
      <c r="I203" s="677"/>
      <c r="J203" s="677"/>
      <c r="K203" s="677"/>
      <c r="L203" s="677"/>
      <c r="M203" s="677"/>
      <c r="N203" s="677"/>
    </row>
    <row r="204" spans="6:14" s="676" customFormat="1" ht="19" customHeight="1">
      <c r="F204" s="709"/>
      <c r="G204" s="709"/>
      <c r="H204" s="677"/>
      <c r="I204" s="677"/>
      <c r="J204" s="677"/>
      <c r="K204" s="677"/>
      <c r="L204" s="677"/>
      <c r="M204" s="677"/>
      <c r="N204" s="677"/>
    </row>
    <row r="205" spans="6:14" s="676" customFormat="1" ht="19" customHeight="1">
      <c r="F205" s="709"/>
      <c r="G205" s="709"/>
      <c r="H205" s="677"/>
      <c r="I205" s="677"/>
      <c r="J205" s="677"/>
      <c r="K205" s="677"/>
      <c r="L205" s="677"/>
      <c r="M205" s="677"/>
      <c r="N205" s="677"/>
    </row>
    <row r="206" spans="6:14" s="676" customFormat="1" ht="19" customHeight="1">
      <c r="F206" s="709"/>
      <c r="G206" s="709"/>
      <c r="H206" s="677"/>
      <c r="I206" s="677"/>
      <c r="J206" s="677"/>
      <c r="K206" s="677"/>
      <c r="L206" s="677"/>
      <c r="M206" s="677"/>
      <c r="N206" s="677"/>
    </row>
    <row r="207" spans="6:14" s="676" customFormat="1" ht="19" customHeight="1">
      <c r="F207" s="709"/>
      <c r="G207" s="709"/>
      <c r="H207" s="677"/>
      <c r="I207" s="677"/>
      <c r="J207" s="677"/>
      <c r="K207" s="677"/>
      <c r="L207" s="677"/>
      <c r="M207" s="677"/>
      <c r="N207" s="677"/>
    </row>
    <row r="208" spans="6:14" s="676" customFormat="1" ht="19" customHeight="1">
      <c r="F208" s="709"/>
      <c r="G208" s="709"/>
      <c r="H208" s="677"/>
      <c r="I208" s="677"/>
      <c r="J208" s="677"/>
      <c r="K208" s="677"/>
      <c r="L208" s="677"/>
      <c r="M208" s="677"/>
      <c r="N208" s="677"/>
    </row>
    <row r="209" spans="6:14" s="676" customFormat="1" ht="19" customHeight="1">
      <c r="F209" s="709"/>
      <c r="G209" s="709"/>
      <c r="H209" s="677"/>
      <c r="I209" s="677"/>
      <c r="J209" s="677"/>
      <c r="K209" s="677"/>
      <c r="L209" s="677"/>
      <c r="M209" s="677"/>
      <c r="N209" s="677"/>
    </row>
    <row r="210" spans="6:14" s="676" customFormat="1" ht="19" customHeight="1">
      <c r="F210" s="709"/>
      <c r="G210" s="709"/>
      <c r="H210" s="677"/>
      <c r="I210" s="677"/>
      <c r="J210" s="677"/>
      <c r="K210" s="677"/>
      <c r="L210" s="677"/>
      <c r="M210" s="677"/>
      <c r="N210" s="677"/>
    </row>
    <row r="211" spans="6:14" s="676" customFormat="1" ht="19" customHeight="1">
      <c r="F211" s="709"/>
      <c r="G211" s="709"/>
      <c r="H211" s="677"/>
      <c r="I211" s="677"/>
      <c r="J211" s="677"/>
      <c r="K211" s="677"/>
      <c r="L211" s="677"/>
      <c r="M211" s="677"/>
      <c r="N211" s="677"/>
    </row>
    <row r="212" spans="6:14" s="676" customFormat="1" ht="19" customHeight="1">
      <c r="F212" s="709"/>
      <c r="G212" s="709"/>
      <c r="H212" s="677"/>
      <c r="I212" s="677"/>
      <c r="J212" s="677"/>
      <c r="K212" s="677"/>
      <c r="L212" s="677"/>
      <c r="M212" s="677"/>
      <c r="N212" s="677"/>
    </row>
    <row r="213" spans="6:14" s="676" customFormat="1" ht="19" customHeight="1">
      <c r="F213" s="709"/>
      <c r="G213" s="709"/>
      <c r="H213" s="677"/>
      <c r="I213" s="677"/>
      <c r="J213" s="677"/>
      <c r="K213" s="677"/>
      <c r="L213" s="677"/>
      <c r="M213" s="677"/>
      <c r="N213" s="677"/>
    </row>
    <row r="214" spans="6:14" s="676" customFormat="1" ht="19" customHeight="1">
      <c r="F214" s="709"/>
      <c r="G214" s="709"/>
      <c r="H214" s="677"/>
      <c r="I214" s="677"/>
      <c r="J214" s="677"/>
      <c r="K214" s="677"/>
      <c r="L214" s="677"/>
      <c r="M214" s="677"/>
      <c r="N214" s="677"/>
    </row>
    <row r="215" spans="6:14" s="676" customFormat="1" ht="19" customHeight="1">
      <c r="F215" s="709"/>
      <c r="G215" s="709"/>
      <c r="H215" s="677"/>
      <c r="I215" s="677"/>
      <c r="J215" s="677"/>
      <c r="K215" s="677"/>
      <c r="L215" s="677"/>
      <c r="M215" s="677"/>
      <c r="N215" s="677"/>
    </row>
    <row r="216" spans="6:14" s="676" customFormat="1" ht="19" customHeight="1">
      <c r="F216" s="709"/>
      <c r="G216" s="709"/>
      <c r="H216" s="677"/>
      <c r="I216" s="677"/>
      <c r="J216" s="677"/>
      <c r="K216" s="677"/>
      <c r="L216" s="677"/>
      <c r="M216" s="677"/>
      <c r="N216" s="677"/>
    </row>
    <row r="217" spans="6:14" s="676" customFormat="1" ht="19" customHeight="1">
      <c r="F217" s="709"/>
      <c r="G217" s="709"/>
      <c r="H217" s="677"/>
      <c r="I217" s="677"/>
      <c r="J217" s="677"/>
      <c r="K217" s="677"/>
      <c r="L217" s="677"/>
      <c r="M217" s="677"/>
      <c r="N217" s="677"/>
    </row>
    <row r="218" spans="6:14" s="676" customFormat="1" ht="19" customHeight="1">
      <c r="F218" s="709"/>
      <c r="G218" s="709"/>
      <c r="H218" s="677"/>
      <c r="I218" s="677"/>
      <c r="J218" s="677"/>
      <c r="K218" s="677"/>
      <c r="L218" s="677"/>
      <c r="M218" s="677"/>
      <c r="N218" s="677"/>
    </row>
    <row r="219" spans="6:14" s="676" customFormat="1" ht="19" customHeight="1">
      <c r="F219" s="709"/>
      <c r="G219" s="709"/>
      <c r="H219" s="677"/>
      <c r="I219" s="677"/>
      <c r="J219" s="677"/>
      <c r="K219" s="677"/>
      <c r="L219" s="677"/>
      <c r="M219" s="677"/>
      <c r="N219" s="677"/>
    </row>
    <row r="220" spans="6:14" s="676" customFormat="1" ht="19" customHeight="1">
      <c r="F220" s="709"/>
      <c r="G220" s="709"/>
      <c r="H220" s="677"/>
      <c r="I220" s="677"/>
      <c r="J220" s="677"/>
      <c r="K220" s="677"/>
      <c r="L220" s="677"/>
      <c r="M220" s="677"/>
      <c r="N220" s="677"/>
    </row>
    <row r="221" spans="6:14" s="676" customFormat="1" ht="19" customHeight="1">
      <c r="F221" s="709"/>
      <c r="G221" s="709"/>
      <c r="H221" s="677"/>
      <c r="I221" s="677"/>
      <c r="J221" s="677"/>
      <c r="K221" s="677"/>
      <c r="L221" s="677"/>
      <c r="M221" s="677"/>
      <c r="N221" s="677"/>
    </row>
    <row r="222" spans="6:14" s="676" customFormat="1" ht="19" customHeight="1">
      <c r="F222" s="709"/>
      <c r="G222" s="709"/>
      <c r="H222" s="677"/>
      <c r="I222" s="677"/>
      <c r="J222" s="677"/>
      <c r="K222" s="677"/>
      <c r="L222" s="677"/>
      <c r="M222" s="677"/>
      <c r="N222" s="677"/>
    </row>
    <row r="223" spans="6:14" s="676" customFormat="1" ht="19" customHeight="1">
      <c r="F223" s="709"/>
      <c r="G223" s="709"/>
      <c r="H223" s="677"/>
      <c r="I223" s="677"/>
      <c r="J223" s="677"/>
      <c r="K223" s="677"/>
      <c r="L223" s="677"/>
      <c r="M223" s="677"/>
      <c r="N223" s="677"/>
    </row>
    <row r="224" spans="6:14" s="676" customFormat="1" ht="19" customHeight="1">
      <c r="F224" s="709"/>
      <c r="G224" s="709"/>
      <c r="H224" s="677"/>
      <c r="I224" s="677"/>
      <c r="J224" s="677"/>
      <c r="K224" s="677"/>
      <c r="L224" s="677"/>
      <c r="M224" s="677"/>
      <c r="N224" s="677"/>
    </row>
    <row r="225" spans="6:14" s="676" customFormat="1" ht="19" customHeight="1">
      <c r="F225" s="709"/>
      <c r="G225" s="709"/>
      <c r="H225" s="677"/>
      <c r="I225" s="677"/>
      <c r="J225" s="677"/>
      <c r="K225" s="677"/>
      <c r="L225" s="677"/>
      <c r="M225" s="677"/>
      <c r="N225" s="677"/>
    </row>
    <row r="226" spans="6:14" s="676" customFormat="1" ht="19" customHeight="1">
      <c r="F226" s="709"/>
      <c r="G226" s="709"/>
      <c r="H226" s="677"/>
      <c r="I226" s="677"/>
      <c r="J226" s="677"/>
      <c r="K226" s="677"/>
      <c r="L226" s="677"/>
      <c r="M226" s="677"/>
      <c r="N226" s="677"/>
    </row>
    <row r="227" spans="6:14" s="676" customFormat="1" ht="19" customHeight="1">
      <c r="F227" s="709"/>
      <c r="G227" s="709"/>
      <c r="H227" s="677"/>
      <c r="I227" s="677"/>
      <c r="J227" s="677"/>
      <c r="K227" s="677"/>
      <c r="L227" s="677"/>
      <c r="M227" s="677"/>
      <c r="N227" s="677"/>
    </row>
    <row r="228" spans="6:14" s="676" customFormat="1" ht="19" customHeight="1">
      <c r="F228" s="709"/>
      <c r="G228" s="709"/>
      <c r="H228" s="677"/>
      <c r="I228" s="677"/>
      <c r="J228" s="677"/>
      <c r="K228" s="677"/>
      <c r="L228" s="677"/>
      <c r="M228" s="677"/>
      <c r="N228" s="677"/>
    </row>
    <row r="229" spans="6:14" s="676" customFormat="1" ht="19" customHeight="1">
      <c r="F229" s="709"/>
      <c r="G229" s="709"/>
      <c r="H229" s="677"/>
      <c r="I229" s="677"/>
      <c r="J229" s="677"/>
      <c r="K229" s="677"/>
      <c r="L229" s="677"/>
      <c r="M229" s="677"/>
      <c r="N229" s="677"/>
    </row>
    <row r="230" spans="6:14" s="676" customFormat="1" ht="19" customHeight="1">
      <c r="F230" s="709"/>
      <c r="G230" s="709"/>
      <c r="H230" s="677"/>
      <c r="I230" s="677"/>
      <c r="J230" s="677"/>
      <c r="K230" s="677"/>
      <c r="L230" s="677"/>
      <c r="M230" s="677"/>
      <c r="N230" s="677"/>
    </row>
    <row r="231" spans="6:14" s="676" customFormat="1" ht="19" customHeight="1">
      <c r="F231" s="709"/>
      <c r="G231" s="709"/>
      <c r="H231" s="677"/>
      <c r="I231" s="677"/>
      <c r="J231" s="677"/>
      <c r="K231" s="677"/>
      <c r="L231" s="677"/>
      <c r="M231" s="677"/>
      <c r="N231" s="677"/>
    </row>
    <row r="232" spans="6:14" s="676" customFormat="1" ht="19" customHeight="1">
      <c r="F232" s="709"/>
      <c r="G232" s="709"/>
      <c r="H232" s="677"/>
      <c r="I232" s="677"/>
      <c r="J232" s="677"/>
      <c r="K232" s="677"/>
      <c r="L232" s="677"/>
      <c r="M232" s="677"/>
      <c r="N232" s="677"/>
    </row>
    <row r="233" spans="6:14" s="676" customFormat="1" ht="19" customHeight="1">
      <c r="F233" s="709"/>
      <c r="G233" s="709"/>
      <c r="H233" s="677"/>
      <c r="I233" s="677"/>
      <c r="J233" s="677"/>
      <c r="K233" s="677"/>
      <c r="L233" s="677"/>
      <c r="M233" s="677"/>
      <c r="N233" s="677"/>
    </row>
    <row r="234" spans="6:14" s="676" customFormat="1" ht="19" customHeight="1">
      <c r="F234" s="709"/>
      <c r="G234" s="709"/>
      <c r="H234" s="677"/>
      <c r="I234" s="677"/>
      <c r="J234" s="677"/>
      <c r="K234" s="677"/>
      <c r="L234" s="677"/>
      <c r="M234" s="677"/>
      <c r="N234" s="677"/>
    </row>
    <row r="235" spans="6:14" s="676" customFormat="1" ht="19" customHeight="1">
      <c r="F235" s="709"/>
      <c r="G235" s="709"/>
      <c r="H235" s="677"/>
      <c r="I235" s="677"/>
      <c r="J235" s="677"/>
      <c r="K235" s="677"/>
      <c r="L235" s="677"/>
      <c r="M235" s="677"/>
      <c r="N235" s="677"/>
    </row>
    <row r="236" spans="6:14" s="676" customFormat="1" ht="19" customHeight="1">
      <c r="F236" s="709"/>
      <c r="G236" s="709"/>
      <c r="H236" s="677"/>
      <c r="I236" s="677"/>
      <c r="J236" s="677"/>
      <c r="K236" s="677"/>
      <c r="L236" s="677"/>
      <c r="M236" s="677"/>
      <c r="N236" s="677"/>
    </row>
    <row r="237" spans="6:14" s="676" customFormat="1" ht="19" customHeight="1">
      <c r="F237" s="709"/>
      <c r="G237" s="709"/>
      <c r="H237" s="677"/>
      <c r="I237" s="677"/>
      <c r="J237" s="677"/>
      <c r="K237" s="677"/>
      <c r="L237" s="677"/>
      <c r="M237" s="677"/>
      <c r="N237" s="677"/>
    </row>
    <row r="238" spans="6:14" s="676" customFormat="1" ht="19" customHeight="1">
      <c r="F238" s="709"/>
      <c r="G238" s="709"/>
      <c r="H238" s="677"/>
      <c r="I238" s="677"/>
      <c r="J238" s="677"/>
      <c r="K238" s="677"/>
      <c r="L238" s="677"/>
      <c r="M238" s="677"/>
      <c r="N238" s="677"/>
    </row>
    <row r="239" spans="6:14" s="676" customFormat="1" ht="19" customHeight="1">
      <c r="F239" s="709"/>
      <c r="G239" s="709"/>
      <c r="H239" s="677"/>
      <c r="I239" s="677"/>
      <c r="J239" s="677"/>
      <c r="K239" s="677"/>
      <c r="L239" s="677"/>
      <c r="M239" s="677"/>
      <c r="N239" s="677"/>
    </row>
    <row r="240" spans="6:14" s="676" customFormat="1" ht="19" customHeight="1">
      <c r="F240" s="709"/>
      <c r="G240" s="709"/>
      <c r="H240" s="677"/>
      <c r="I240" s="677"/>
      <c r="J240" s="677"/>
      <c r="K240" s="677"/>
      <c r="L240" s="677"/>
      <c r="M240" s="677"/>
      <c r="N240" s="677"/>
    </row>
    <row r="241" spans="6:14" s="676" customFormat="1" ht="19" customHeight="1">
      <c r="F241" s="709"/>
      <c r="G241" s="709"/>
      <c r="H241" s="677"/>
      <c r="I241" s="677"/>
      <c r="J241" s="677"/>
      <c r="K241" s="677"/>
      <c r="L241" s="677"/>
      <c r="M241" s="677"/>
      <c r="N241" s="677"/>
    </row>
    <row r="242" spans="6:14" s="676" customFormat="1" ht="19" customHeight="1">
      <c r="F242" s="709"/>
      <c r="G242" s="709"/>
      <c r="H242" s="677"/>
      <c r="I242" s="677"/>
      <c r="J242" s="677"/>
      <c r="K242" s="677"/>
      <c r="L242" s="677"/>
      <c r="M242" s="677"/>
      <c r="N242" s="677"/>
    </row>
    <row r="243" spans="6:14" s="676" customFormat="1" ht="19" customHeight="1">
      <c r="F243" s="709"/>
      <c r="G243" s="709"/>
      <c r="H243" s="677"/>
      <c r="I243" s="677"/>
      <c r="J243" s="677"/>
      <c r="K243" s="677"/>
      <c r="L243" s="677"/>
      <c r="M243" s="677"/>
      <c r="N243" s="677"/>
    </row>
    <row r="244" spans="6:14" s="676" customFormat="1" ht="19" customHeight="1">
      <c r="F244" s="709"/>
      <c r="G244" s="709"/>
      <c r="H244" s="677"/>
      <c r="I244" s="677"/>
      <c r="J244" s="677"/>
      <c r="K244" s="677"/>
      <c r="L244" s="677"/>
      <c r="M244" s="677"/>
      <c r="N244" s="677"/>
    </row>
    <row r="245" spans="6:14" s="676" customFormat="1" ht="19" customHeight="1">
      <c r="F245" s="709"/>
      <c r="G245" s="709"/>
      <c r="H245" s="677"/>
      <c r="I245" s="677"/>
      <c r="J245" s="677"/>
      <c r="K245" s="677"/>
      <c r="L245" s="677"/>
      <c r="M245" s="677"/>
      <c r="N245" s="677"/>
    </row>
    <row r="246" spans="6:14" s="676" customFormat="1" ht="19" customHeight="1">
      <c r="F246" s="709"/>
      <c r="G246" s="709"/>
      <c r="H246" s="677"/>
      <c r="I246" s="677"/>
      <c r="J246" s="677"/>
      <c r="K246" s="677"/>
      <c r="L246" s="677"/>
      <c r="M246" s="677"/>
      <c r="N246" s="677"/>
    </row>
    <row r="247" spans="6:14" s="676" customFormat="1" ht="19" customHeight="1">
      <c r="F247" s="709"/>
      <c r="G247" s="709"/>
      <c r="H247" s="677"/>
      <c r="I247" s="677"/>
      <c r="J247" s="677"/>
      <c r="K247" s="677"/>
      <c r="L247" s="677"/>
      <c r="M247" s="677"/>
      <c r="N247" s="677"/>
    </row>
    <row r="248" spans="6:14" s="676" customFormat="1" ht="19" customHeight="1">
      <c r="F248" s="709"/>
      <c r="G248" s="709"/>
      <c r="H248" s="677"/>
      <c r="I248" s="677"/>
      <c r="J248" s="677"/>
      <c r="K248" s="677"/>
      <c r="L248" s="677"/>
      <c r="M248" s="677"/>
      <c r="N248" s="677"/>
    </row>
    <row r="249" spans="6:14" s="676" customFormat="1" ht="19" customHeight="1">
      <c r="F249" s="709"/>
      <c r="G249" s="709"/>
      <c r="H249" s="677"/>
      <c r="I249" s="677"/>
      <c r="J249" s="677"/>
      <c r="K249" s="677"/>
      <c r="L249" s="677"/>
      <c r="M249" s="677"/>
      <c r="N249" s="677"/>
    </row>
    <row r="250" spans="6:14" s="676" customFormat="1" ht="19" customHeight="1">
      <c r="F250" s="709"/>
      <c r="G250" s="709"/>
      <c r="H250" s="677"/>
      <c r="I250" s="677"/>
      <c r="J250" s="677"/>
      <c r="K250" s="677"/>
      <c r="L250" s="677"/>
      <c r="M250" s="677"/>
      <c r="N250" s="677"/>
    </row>
    <row r="251" spans="6:14" s="676" customFormat="1" ht="19" customHeight="1">
      <c r="F251" s="709"/>
      <c r="G251" s="709"/>
      <c r="H251" s="677"/>
      <c r="I251" s="677"/>
      <c r="J251" s="677"/>
      <c r="K251" s="677"/>
      <c r="L251" s="677"/>
      <c r="M251" s="677"/>
      <c r="N251" s="677"/>
    </row>
    <row r="252" spans="6:14" s="676" customFormat="1" ht="19" customHeight="1">
      <c r="F252" s="709"/>
      <c r="G252" s="709"/>
      <c r="H252" s="677"/>
      <c r="I252" s="677"/>
      <c r="J252" s="677"/>
      <c r="K252" s="677"/>
      <c r="L252" s="677"/>
      <c r="M252" s="677"/>
      <c r="N252" s="677"/>
    </row>
    <row r="253" spans="6:14" s="676" customFormat="1" ht="19" customHeight="1">
      <c r="F253" s="709"/>
      <c r="G253" s="709"/>
      <c r="H253" s="677"/>
      <c r="I253" s="677"/>
      <c r="J253" s="677"/>
      <c r="K253" s="677"/>
      <c r="L253" s="677"/>
      <c r="M253" s="677"/>
      <c r="N253" s="677"/>
    </row>
    <row r="254" spans="6:14" s="676" customFormat="1" ht="19" customHeight="1">
      <c r="F254" s="709"/>
      <c r="G254" s="709"/>
      <c r="H254" s="677"/>
      <c r="I254" s="677"/>
      <c r="J254" s="677"/>
      <c r="K254" s="677"/>
      <c r="L254" s="677"/>
      <c r="M254" s="677"/>
      <c r="N254" s="677"/>
    </row>
    <row r="255" spans="6:14" s="676" customFormat="1" ht="19" customHeight="1">
      <c r="F255" s="709"/>
      <c r="G255" s="709"/>
      <c r="H255" s="677"/>
      <c r="I255" s="677"/>
      <c r="J255" s="677"/>
      <c r="K255" s="677"/>
      <c r="L255" s="677"/>
      <c r="M255" s="677"/>
      <c r="N255" s="677"/>
    </row>
    <row r="256" spans="6:14" s="676" customFormat="1" ht="19" customHeight="1">
      <c r="F256" s="709"/>
      <c r="G256" s="709"/>
      <c r="H256" s="677"/>
      <c r="I256" s="677"/>
      <c r="J256" s="677"/>
      <c r="K256" s="677"/>
      <c r="L256" s="677"/>
      <c r="M256" s="677"/>
      <c r="N256" s="677"/>
    </row>
    <row r="257" spans="6:14" s="676" customFormat="1" ht="19" customHeight="1">
      <c r="F257" s="709"/>
      <c r="G257" s="709"/>
      <c r="H257" s="677"/>
      <c r="I257" s="677"/>
      <c r="J257" s="677"/>
      <c r="K257" s="677"/>
      <c r="L257" s="677"/>
      <c r="M257" s="677"/>
      <c r="N257" s="677"/>
    </row>
    <row r="258" spans="6:14" s="676" customFormat="1" ht="19" customHeight="1">
      <c r="F258" s="709"/>
      <c r="G258" s="709"/>
      <c r="H258" s="677"/>
      <c r="I258" s="677"/>
      <c r="J258" s="677"/>
      <c r="K258" s="677"/>
      <c r="L258" s="677"/>
      <c r="M258" s="677"/>
      <c r="N258" s="677"/>
    </row>
    <row r="259" spans="6:14" s="676" customFormat="1" ht="19" customHeight="1">
      <c r="F259" s="709"/>
      <c r="G259" s="709"/>
      <c r="H259" s="677"/>
      <c r="I259" s="677"/>
      <c r="J259" s="677"/>
      <c r="K259" s="677"/>
      <c r="L259" s="677"/>
      <c r="M259" s="677"/>
      <c r="N259" s="677"/>
    </row>
    <row r="260" spans="6:14" s="676" customFormat="1" ht="19" customHeight="1">
      <c r="F260" s="709"/>
      <c r="G260" s="709"/>
      <c r="H260" s="677"/>
      <c r="I260" s="677"/>
      <c r="J260" s="677"/>
      <c r="K260" s="677"/>
      <c r="L260" s="677"/>
      <c r="M260" s="677"/>
      <c r="N260" s="677"/>
    </row>
    <row r="261" spans="6:14" s="676" customFormat="1" ht="19" customHeight="1">
      <c r="F261" s="709"/>
      <c r="G261" s="709"/>
      <c r="H261" s="677"/>
      <c r="I261" s="677"/>
      <c r="J261" s="677"/>
      <c r="K261" s="677"/>
      <c r="L261" s="677"/>
      <c r="M261" s="677"/>
      <c r="N261" s="677"/>
    </row>
    <row r="262" spans="6:14" s="676" customFormat="1" ht="19" customHeight="1">
      <c r="F262" s="709"/>
      <c r="G262" s="709"/>
      <c r="H262" s="677"/>
      <c r="I262" s="677"/>
      <c r="J262" s="677"/>
      <c r="K262" s="677"/>
      <c r="L262" s="677"/>
      <c r="M262" s="677"/>
      <c r="N262" s="677"/>
    </row>
    <row r="263" spans="6:14" s="676" customFormat="1" ht="19" customHeight="1">
      <c r="F263" s="709"/>
      <c r="G263" s="709"/>
      <c r="H263" s="677"/>
      <c r="I263" s="677"/>
      <c r="J263" s="677"/>
      <c r="K263" s="677"/>
      <c r="L263" s="677"/>
      <c r="M263" s="677"/>
      <c r="N263" s="677"/>
    </row>
    <row r="264" spans="6:14" s="676" customFormat="1" ht="19" customHeight="1">
      <c r="F264" s="709"/>
      <c r="G264" s="709"/>
      <c r="H264" s="677"/>
      <c r="I264" s="677"/>
      <c r="J264" s="677"/>
      <c r="K264" s="677"/>
      <c r="L264" s="677"/>
      <c r="M264" s="677"/>
      <c r="N264" s="677"/>
    </row>
    <row r="265" spans="6:14" s="676" customFormat="1" ht="19" customHeight="1">
      <c r="F265" s="709"/>
      <c r="G265" s="709"/>
      <c r="H265" s="677"/>
      <c r="I265" s="677"/>
      <c r="J265" s="677"/>
      <c r="K265" s="677"/>
      <c r="L265" s="677"/>
      <c r="M265" s="677"/>
      <c r="N265" s="677"/>
    </row>
    <row r="266" spans="6:14" s="676" customFormat="1" ht="19" customHeight="1">
      <c r="F266" s="709"/>
      <c r="G266" s="709"/>
      <c r="H266" s="677"/>
      <c r="I266" s="677"/>
      <c r="J266" s="677"/>
      <c r="K266" s="677"/>
      <c r="L266" s="677"/>
      <c r="M266" s="677"/>
      <c r="N266" s="677"/>
    </row>
    <row r="267" spans="6:14" s="676" customFormat="1" ht="19" customHeight="1">
      <c r="F267" s="709"/>
      <c r="G267" s="709"/>
      <c r="H267" s="677"/>
      <c r="I267" s="677"/>
      <c r="J267" s="677"/>
      <c r="K267" s="677"/>
      <c r="L267" s="677"/>
      <c r="M267" s="677"/>
      <c r="N267" s="677"/>
    </row>
    <row r="268" spans="6:14" s="676" customFormat="1" ht="19" customHeight="1">
      <c r="F268" s="709"/>
      <c r="G268" s="709"/>
      <c r="H268" s="677"/>
      <c r="I268" s="677"/>
      <c r="J268" s="677"/>
      <c r="K268" s="677"/>
      <c r="L268" s="677"/>
      <c r="M268" s="677"/>
      <c r="N268" s="677"/>
    </row>
    <row r="269" spans="6:14" s="676" customFormat="1" ht="19" customHeight="1">
      <c r="F269" s="709"/>
      <c r="G269" s="709"/>
      <c r="H269" s="677"/>
      <c r="I269" s="677"/>
      <c r="J269" s="677"/>
      <c r="K269" s="677"/>
      <c r="L269" s="677"/>
      <c r="M269" s="677"/>
      <c r="N269" s="677"/>
    </row>
    <row r="270" spans="6:14" s="676" customFormat="1" ht="19" customHeight="1">
      <c r="F270" s="709"/>
      <c r="G270" s="709"/>
      <c r="H270" s="677"/>
      <c r="I270" s="677"/>
      <c r="J270" s="677"/>
      <c r="K270" s="677"/>
      <c r="L270" s="677"/>
      <c r="M270" s="677"/>
      <c r="N270" s="677"/>
    </row>
    <row r="271" spans="6:14" s="676" customFormat="1" ht="19" customHeight="1">
      <c r="F271" s="709"/>
      <c r="G271" s="709"/>
      <c r="H271" s="677"/>
      <c r="I271" s="677"/>
      <c r="J271" s="677"/>
      <c r="K271" s="677"/>
      <c r="L271" s="677"/>
      <c r="M271" s="677"/>
      <c r="N271" s="677"/>
    </row>
    <row r="272" spans="6:14" s="676" customFormat="1" ht="19" customHeight="1">
      <c r="F272" s="709"/>
      <c r="G272" s="709"/>
      <c r="H272" s="677"/>
      <c r="I272" s="677"/>
      <c r="J272" s="677"/>
      <c r="K272" s="677"/>
      <c r="L272" s="677"/>
      <c r="M272" s="677"/>
      <c r="N272" s="677"/>
    </row>
    <row r="273" spans="6:14" s="676" customFormat="1" ht="19" customHeight="1">
      <c r="F273" s="709"/>
      <c r="G273" s="709"/>
      <c r="H273" s="677"/>
      <c r="I273" s="677"/>
      <c r="J273" s="677"/>
      <c r="K273" s="677"/>
      <c r="L273" s="677"/>
      <c r="M273" s="677"/>
      <c r="N273" s="677"/>
    </row>
    <row r="274" spans="6:14" s="676" customFormat="1" ht="19" customHeight="1">
      <c r="F274" s="709"/>
      <c r="G274" s="709"/>
      <c r="H274" s="677"/>
      <c r="I274" s="677"/>
      <c r="J274" s="677"/>
      <c r="K274" s="677"/>
      <c r="L274" s="677"/>
      <c r="M274" s="677"/>
      <c r="N274" s="677"/>
    </row>
    <row r="275" spans="6:14" s="676" customFormat="1" ht="19" customHeight="1">
      <c r="F275" s="709"/>
      <c r="G275" s="709"/>
      <c r="H275" s="677"/>
      <c r="I275" s="677"/>
      <c r="J275" s="677"/>
      <c r="K275" s="677"/>
      <c r="L275" s="677"/>
      <c r="M275" s="677"/>
      <c r="N275" s="677"/>
    </row>
    <row r="276" spans="6:14" s="676" customFormat="1" ht="19" customHeight="1">
      <c r="F276" s="709"/>
      <c r="G276" s="709"/>
      <c r="H276" s="677"/>
      <c r="I276" s="677"/>
      <c r="J276" s="677"/>
      <c r="K276" s="677"/>
      <c r="L276" s="677"/>
      <c r="M276" s="677"/>
      <c r="N276" s="677"/>
    </row>
    <row r="277" spans="6:14" s="676" customFormat="1" ht="19" customHeight="1">
      <c r="F277" s="709"/>
      <c r="G277" s="709"/>
      <c r="H277" s="677"/>
      <c r="I277" s="677"/>
      <c r="J277" s="677"/>
      <c r="K277" s="677"/>
      <c r="L277" s="677"/>
      <c r="M277" s="677"/>
      <c r="N277" s="677"/>
    </row>
    <row r="278" spans="6:14" s="676" customFormat="1" ht="19" customHeight="1">
      <c r="F278" s="709"/>
      <c r="G278" s="709"/>
      <c r="H278" s="677"/>
      <c r="I278" s="677"/>
      <c r="J278" s="677"/>
      <c r="K278" s="677"/>
      <c r="L278" s="677"/>
      <c r="M278" s="677"/>
      <c r="N278" s="677"/>
    </row>
    <row r="279" spans="6:14" s="676" customFormat="1" ht="19" customHeight="1">
      <c r="F279" s="709"/>
      <c r="G279" s="709"/>
      <c r="H279" s="677"/>
      <c r="I279" s="677"/>
      <c r="J279" s="677"/>
      <c r="K279" s="677"/>
      <c r="L279" s="677"/>
      <c r="M279" s="677"/>
      <c r="N279" s="677"/>
    </row>
    <row r="280" spans="6:14" s="676" customFormat="1" ht="19" customHeight="1">
      <c r="F280" s="709"/>
      <c r="G280" s="709"/>
      <c r="H280" s="677"/>
      <c r="I280" s="677"/>
      <c r="J280" s="677"/>
      <c r="K280" s="677"/>
      <c r="L280" s="677"/>
      <c r="M280" s="677"/>
      <c r="N280" s="677"/>
    </row>
    <row r="281" spans="6:14" s="676" customFormat="1" ht="19" customHeight="1">
      <c r="F281" s="709"/>
      <c r="G281" s="709"/>
      <c r="H281" s="677"/>
      <c r="I281" s="677"/>
      <c r="J281" s="677"/>
      <c r="K281" s="677"/>
      <c r="L281" s="677"/>
      <c r="M281" s="677"/>
      <c r="N281" s="677"/>
    </row>
    <row r="282" spans="6:14" s="676" customFormat="1" ht="19" customHeight="1">
      <c r="F282" s="709"/>
      <c r="G282" s="709"/>
      <c r="H282" s="677"/>
      <c r="I282" s="677"/>
      <c r="J282" s="677"/>
      <c r="K282" s="677"/>
      <c r="L282" s="677"/>
      <c r="M282" s="677"/>
      <c r="N282" s="677"/>
    </row>
    <row r="283" spans="6:14" s="676" customFormat="1" ht="19" customHeight="1">
      <c r="F283" s="709"/>
      <c r="G283" s="709"/>
      <c r="H283" s="677"/>
      <c r="I283" s="677"/>
      <c r="J283" s="677"/>
      <c r="K283" s="677"/>
      <c r="L283" s="677"/>
      <c r="M283" s="677"/>
      <c r="N283" s="677"/>
    </row>
    <row r="284" spans="6:14" s="676" customFormat="1" ht="19" customHeight="1">
      <c r="F284" s="709"/>
      <c r="G284" s="709"/>
      <c r="H284" s="677"/>
      <c r="I284" s="677"/>
      <c r="J284" s="677"/>
      <c r="K284" s="677"/>
      <c r="L284" s="677"/>
      <c r="M284" s="677"/>
      <c r="N284" s="677"/>
    </row>
    <row r="285" spans="6:14" s="676" customFormat="1" ht="19" customHeight="1">
      <c r="F285" s="709"/>
      <c r="G285" s="709"/>
      <c r="H285" s="677"/>
      <c r="I285" s="677"/>
      <c r="J285" s="677"/>
      <c r="K285" s="677"/>
      <c r="L285" s="677"/>
      <c r="M285" s="677"/>
      <c r="N285" s="677"/>
    </row>
    <row r="286" spans="6:14" s="676" customFormat="1" ht="19" customHeight="1">
      <c r="F286" s="709"/>
      <c r="G286" s="709"/>
      <c r="H286" s="677"/>
      <c r="I286" s="677"/>
      <c r="J286" s="677"/>
      <c r="K286" s="677"/>
      <c r="L286" s="677"/>
      <c r="M286" s="677"/>
      <c r="N286" s="677"/>
    </row>
    <row r="287" spans="6:14" s="676" customFormat="1" ht="19" customHeight="1">
      <c r="F287" s="709"/>
      <c r="G287" s="709"/>
      <c r="H287" s="677"/>
      <c r="I287" s="677"/>
      <c r="J287" s="677"/>
      <c r="K287" s="677"/>
      <c r="L287" s="677"/>
      <c r="M287" s="677"/>
      <c r="N287" s="677"/>
    </row>
    <row r="288" spans="6:14" s="676" customFormat="1" ht="19" customHeight="1">
      <c r="F288" s="709"/>
      <c r="G288" s="709"/>
      <c r="H288" s="677"/>
      <c r="I288" s="677"/>
      <c r="J288" s="677"/>
      <c r="K288" s="677"/>
      <c r="L288" s="677"/>
      <c r="M288" s="677"/>
      <c r="N288" s="677"/>
    </row>
    <row r="289" spans="6:14" s="676" customFormat="1" ht="19" customHeight="1">
      <c r="F289" s="709"/>
      <c r="G289" s="709"/>
      <c r="H289" s="677"/>
      <c r="I289" s="677"/>
      <c r="J289" s="677"/>
      <c r="K289" s="677"/>
      <c r="L289" s="677"/>
      <c r="M289" s="677"/>
      <c r="N289" s="677"/>
    </row>
    <row r="290" spans="6:14" s="676" customFormat="1" ht="19" customHeight="1">
      <c r="F290" s="709"/>
      <c r="G290" s="709"/>
      <c r="H290" s="677"/>
      <c r="I290" s="677"/>
      <c r="J290" s="677"/>
      <c r="K290" s="677"/>
      <c r="L290" s="677"/>
      <c r="M290" s="677"/>
      <c r="N290" s="677"/>
    </row>
    <row r="291" spans="6:14" s="676" customFormat="1" ht="19" customHeight="1">
      <c r="F291" s="709"/>
      <c r="G291" s="709"/>
      <c r="H291" s="677"/>
      <c r="I291" s="677"/>
      <c r="J291" s="677"/>
      <c r="K291" s="677"/>
      <c r="L291" s="677"/>
      <c r="M291" s="677"/>
      <c r="N291" s="677"/>
    </row>
    <row r="292" spans="6:14" s="676" customFormat="1" ht="19" customHeight="1">
      <c r="F292" s="709"/>
      <c r="G292" s="709"/>
      <c r="H292" s="677"/>
      <c r="I292" s="677"/>
      <c r="J292" s="677"/>
      <c r="K292" s="677"/>
      <c r="L292" s="677"/>
      <c r="M292" s="677"/>
      <c r="N292" s="677"/>
    </row>
    <row r="293" spans="6:14" s="676" customFormat="1" ht="19" customHeight="1">
      <c r="F293" s="709"/>
      <c r="G293" s="709"/>
      <c r="H293" s="677"/>
      <c r="I293" s="677"/>
      <c r="J293" s="677"/>
      <c r="K293" s="677"/>
      <c r="L293" s="677"/>
      <c r="M293" s="677"/>
      <c r="N293" s="677"/>
    </row>
    <row r="294" spans="6:14" s="676" customFormat="1" ht="19" customHeight="1">
      <c r="F294" s="709"/>
      <c r="G294" s="709"/>
      <c r="H294" s="677"/>
      <c r="I294" s="677"/>
      <c r="J294" s="677"/>
      <c r="K294" s="677"/>
      <c r="L294" s="677"/>
      <c r="M294" s="677"/>
      <c r="N294" s="677"/>
    </row>
    <row r="295" spans="6:14" s="676" customFormat="1" ht="19" customHeight="1">
      <c r="F295" s="709"/>
      <c r="G295" s="709"/>
      <c r="H295" s="677"/>
      <c r="I295" s="677"/>
      <c r="J295" s="677"/>
      <c r="K295" s="677"/>
      <c r="L295" s="677"/>
      <c r="M295" s="677"/>
      <c r="N295" s="677"/>
    </row>
    <row r="296" spans="6:14" s="676" customFormat="1" ht="19" customHeight="1">
      <c r="F296" s="709"/>
      <c r="G296" s="709"/>
      <c r="H296" s="677"/>
      <c r="I296" s="677"/>
      <c r="J296" s="677"/>
      <c r="K296" s="677"/>
      <c r="L296" s="677"/>
      <c r="M296" s="677"/>
      <c r="N296" s="677"/>
    </row>
    <row r="297" spans="6:14" s="676" customFormat="1" ht="19" customHeight="1">
      <c r="F297" s="709"/>
      <c r="G297" s="709"/>
      <c r="H297" s="677"/>
      <c r="I297" s="677"/>
      <c r="J297" s="677"/>
      <c r="K297" s="677"/>
      <c r="L297" s="677"/>
      <c r="M297" s="677"/>
      <c r="N297" s="677"/>
    </row>
    <row r="298" spans="6:14" s="676" customFormat="1" ht="19" customHeight="1">
      <c r="F298" s="709"/>
      <c r="G298" s="709"/>
      <c r="H298" s="677"/>
      <c r="I298" s="677"/>
      <c r="J298" s="677"/>
      <c r="K298" s="677"/>
      <c r="L298" s="677"/>
      <c r="M298" s="677"/>
      <c r="N298" s="677"/>
    </row>
    <row r="299" spans="6:14" s="676" customFormat="1" ht="19" customHeight="1">
      <c r="F299" s="709"/>
      <c r="G299" s="709"/>
      <c r="H299" s="677"/>
      <c r="I299" s="677"/>
      <c r="J299" s="677"/>
      <c r="K299" s="677"/>
      <c r="L299" s="677"/>
      <c r="M299" s="677"/>
      <c r="N299" s="677"/>
    </row>
    <row r="300" spans="6:14" s="676" customFormat="1" ht="19" customHeight="1">
      <c r="F300" s="709"/>
      <c r="G300" s="709"/>
      <c r="H300" s="677"/>
      <c r="I300" s="677"/>
      <c r="J300" s="677"/>
      <c r="K300" s="677"/>
      <c r="L300" s="677"/>
      <c r="M300" s="677"/>
      <c r="N300" s="677"/>
    </row>
    <row r="301" spans="6:14" s="676" customFormat="1" ht="19" customHeight="1">
      <c r="F301" s="709"/>
      <c r="G301" s="709"/>
      <c r="H301" s="677"/>
      <c r="I301" s="677"/>
      <c r="J301" s="677"/>
      <c r="K301" s="677"/>
      <c r="L301" s="677"/>
      <c r="M301" s="677"/>
      <c r="N301" s="677"/>
    </row>
    <row r="302" spans="6:14" s="676" customFormat="1" ht="19" customHeight="1">
      <c r="F302" s="709"/>
      <c r="G302" s="709"/>
      <c r="H302" s="677"/>
      <c r="I302" s="677"/>
      <c r="J302" s="677"/>
      <c r="K302" s="677"/>
      <c r="L302" s="677"/>
      <c r="M302" s="677"/>
      <c r="N302" s="677"/>
    </row>
    <row r="303" spans="6:14" s="676" customFormat="1" ht="19" customHeight="1">
      <c r="F303" s="709"/>
      <c r="G303" s="709"/>
      <c r="H303" s="677"/>
      <c r="I303" s="677"/>
      <c r="J303" s="677"/>
      <c r="K303" s="677"/>
      <c r="L303" s="677"/>
      <c r="M303" s="677"/>
      <c r="N303" s="677"/>
    </row>
    <row r="304" spans="6:14" s="676" customFormat="1" ht="19" customHeight="1">
      <c r="F304" s="709"/>
      <c r="G304" s="709"/>
      <c r="H304" s="677"/>
      <c r="I304" s="677"/>
      <c r="J304" s="677"/>
      <c r="K304" s="677"/>
      <c r="L304" s="677"/>
      <c r="M304" s="677"/>
      <c r="N304" s="677"/>
    </row>
    <row r="305" spans="6:14" s="676" customFormat="1" ht="19" customHeight="1">
      <c r="F305" s="709"/>
      <c r="G305" s="709"/>
      <c r="H305" s="677"/>
      <c r="I305" s="677"/>
      <c r="J305" s="677"/>
      <c r="K305" s="677"/>
      <c r="L305" s="677"/>
      <c r="M305" s="677"/>
      <c r="N305" s="677"/>
    </row>
    <row r="306" spans="6:14" s="676" customFormat="1" ht="19" customHeight="1">
      <c r="F306" s="709"/>
      <c r="G306" s="709"/>
      <c r="H306" s="677"/>
      <c r="I306" s="677"/>
      <c r="J306" s="677"/>
      <c r="K306" s="677"/>
      <c r="L306" s="677"/>
      <c r="M306" s="677"/>
      <c r="N306" s="677"/>
    </row>
    <row r="307" spans="6:14" s="676" customFormat="1" ht="19" customHeight="1">
      <c r="F307" s="709"/>
      <c r="G307" s="709"/>
      <c r="H307" s="677"/>
      <c r="I307" s="677"/>
      <c r="J307" s="677"/>
      <c r="K307" s="677"/>
      <c r="L307" s="677"/>
      <c r="M307" s="677"/>
      <c r="N307" s="677"/>
    </row>
    <row r="308" spans="6:14" s="676" customFormat="1" ht="19" customHeight="1">
      <c r="F308" s="709"/>
      <c r="G308" s="709"/>
      <c r="H308" s="677"/>
      <c r="I308" s="677"/>
      <c r="J308" s="677"/>
      <c r="K308" s="677"/>
      <c r="L308" s="677"/>
      <c r="M308" s="677"/>
      <c r="N308" s="677"/>
    </row>
    <row r="309" spans="6:14" s="676" customFormat="1" ht="19" customHeight="1">
      <c r="F309" s="709"/>
      <c r="G309" s="709"/>
      <c r="H309" s="677"/>
      <c r="I309" s="677"/>
      <c r="J309" s="677"/>
      <c r="K309" s="677"/>
      <c r="L309" s="677"/>
      <c r="M309" s="677"/>
      <c r="N309" s="677"/>
    </row>
    <row r="310" spans="6:14" s="676" customFormat="1" ht="19" customHeight="1">
      <c r="F310" s="709"/>
      <c r="G310" s="709"/>
      <c r="H310" s="677"/>
      <c r="I310" s="677"/>
      <c r="J310" s="677"/>
      <c r="K310" s="677"/>
      <c r="L310" s="677"/>
      <c r="M310" s="677"/>
      <c r="N310" s="677"/>
    </row>
    <row r="311" spans="6:14" s="676" customFormat="1" ht="19" customHeight="1">
      <c r="F311" s="709"/>
      <c r="G311" s="709"/>
      <c r="H311" s="677"/>
      <c r="I311" s="677"/>
      <c r="J311" s="677"/>
      <c r="K311" s="677"/>
      <c r="L311" s="677"/>
      <c r="M311" s="677"/>
      <c r="N311" s="677"/>
    </row>
    <row r="312" spans="6:14" s="676" customFormat="1" ht="19" customHeight="1">
      <c r="F312" s="709"/>
      <c r="G312" s="709"/>
      <c r="H312" s="677"/>
      <c r="I312" s="677"/>
      <c r="J312" s="677"/>
      <c r="K312" s="677"/>
      <c r="L312" s="677"/>
      <c r="M312" s="677"/>
      <c r="N312" s="677"/>
    </row>
    <row r="313" spans="6:14" s="676" customFormat="1" ht="19" customHeight="1">
      <c r="F313" s="709"/>
      <c r="G313" s="709"/>
      <c r="H313" s="677"/>
      <c r="I313" s="677"/>
      <c r="J313" s="677"/>
      <c r="K313" s="677"/>
      <c r="L313" s="677"/>
      <c r="M313" s="677"/>
      <c r="N313" s="677"/>
    </row>
    <row r="314" spans="6:14" s="676" customFormat="1" ht="19" customHeight="1">
      <c r="F314" s="709"/>
      <c r="G314" s="709"/>
      <c r="H314" s="677"/>
      <c r="I314" s="677"/>
      <c r="J314" s="677"/>
      <c r="K314" s="677"/>
      <c r="L314" s="677"/>
      <c r="M314" s="677"/>
      <c r="N314" s="677"/>
    </row>
    <row r="315" spans="6:14" s="676" customFormat="1" ht="19" customHeight="1">
      <c r="F315" s="709"/>
      <c r="G315" s="709"/>
      <c r="H315" s="677"/>
      <c r="I315" s="677"/>
      <c r="J315" s="677"/>
      <c r="K315" s="677"/>
      <c r="L315" s="677"/>
      <c r="M315" s="677"/>
      <c r="N315" s="677"/>
    </row>
    <row r="316" spans="6:14" s="676" customFormat="1" ht="19" customHeight="1">
      <c r="F316" s="709"/>
      <c r="G316" s="709"/>
      <c r="H316" s="677"/>
      <c r="I316" s="677"/>
      <c r="J316" s="677"/>
      <c r="K316" s="677"/>
      <c r="L316" s="677"/>
      <c r="M316" s="677"/>
      <c r="N316" s="677"/>
    </row>
    <row r="317" spans="6:14" s="676" customFormat="1" ht="19" customHeight="1">
      <c r="F317" s="709"/>
      <c r="G317" s="709"/>
      <c r="H317" s="677"/>
      <c r="I317" s="677"/>
      <c r="J317" s="677"/>
      <c r="K317" s="677"/>
      <c r="L317" s="677"/>
      <c r="M317" s="677"/>
      <c r="N317" s="677"/>
    </row>
    <row r="318" spans="6:14" s="676" customFormat="1" ht="19" customHeight="1">
      <c r="F318" s="709"/>
      <c r="G318" s="709"/>
      <c r="H318" s="677"/>
      <c r="I318" s="677"/>
      <c r="J318" s="677"/>
      <c r="K318" s="677"/>
      <c r="L318" s="677"/>
      <c r="M318" s="677"/>
      <c r="N318" s="677"/>
    </row>
    <row r="319" spans="6:14" s="676" customFormat="1" ht="19" customHeight="1">
      <c r="F319" s="709"/>
      <c r="G319" s="709"/>
      <c r="H319" s="677"/>
      <c r="I319" s="677"/>
      <c r="J319" s="677"/>
      <c r="K319" s="677"/>
      <c r="L319" s="677"/>
      <c r="M319" s="677"/>
      <c r="N319" s="677"/>
    </row>
    <row r="320" spans="6:14" s="676" customFormat="1" ht="19" customHeight="1">
      <c r="F320" s="709"/>
      <c r="G320" s="709"/>
      <c r="H320" s="677"/>
      <c r="I320" s="677"/>
      <c r="J320" s="677"/>
      <c r="K320" s="677"/>
      <c r="L320" s="677"/>
      <c r="M320" s="677"/>
      <c r="N320" s="677"/>
    </row>
    <row r="321" spans="6:14" s="676" customFormat="1" ht="19" customHeight="1">
      <c r="F321" s="709"/>
      <c r="G321" s="709"/>
      <c r="H321" s="677"/>
      <c r="I321" s="677"/>
      <c r="J321" s="677"/>
      <c r="K321" s="677"/>
      <c r="L321" s="677"/>
      <c r="M321" s="677"/>
      <c r="N321" s="677"/>
    </row>
    <row r="322" spans="6:14" s="676" customFormat="1" ht="19" customHeight="1">
      <c r="F322" s="709"/>
      <c r="G322" s="709"/>
      <c r="H322" s="677"/>
      <c r="I322" s="677"/>
      <c r="J322" s="677"/>
      <c r="K322" s="677"/>
      <c r="L322" s="677"/>
      <c r="M322" s="677"/>
      <c r="N322" s="677"/>
    </row>
    <row r="323" spans="6:14" s="676" customFormat="1" ht="19" customHeight="1">
      <c r="F323" s="709"/>
      <c r="G323" s="709"/>
      <c r="H323" s="677"/>
      <c r="I323" s="677"/>
      <c r="J323" s="677"/>
      <c r="K323" s="677"/>
      <c r="L323" s="677"/>
      <c r="M323" s="677"/>
      <c r="N323" s="677"/>
    </row>
    <row r="324" spans="6:14" s="676" customFormat="1" ht="19" customHeight="1">
      <c r="F324" s="709"/>
      <c r="G324" s="709"/>
      <c r="H324" s="677"/>
      <c r="I324" s="677"/>
      <c r="J324" s="677"/>
      <c r="K324" s="677"/>
      <c r="L324" s="677"/>
      <c r="M324" s="677"/>
      <c r="N324" s="677"/>
    </row>
    <row r="325" spans="6:14" s="676" customFormat="1" ht="19" customHeight="1">
      <c r="F325" s="709"/>
      <c r="G325" s="709"/>
      <c r="H325" s="677"/>
      <c r="I325" s="677"/>
      <c r="J325" s="677"/>
      <c r="K325" s="677"/>
      <c r="L325" s="677"/>
      <c r="M325" s="677"/>
      <c r="N325" s="677"/>
    </row>
    <row r="326" spans="6:14" s="676" customFormat="1" ht="19" customHeight="1">
      <c r="F326" s="709"/>
      <c r="G326" s="709"/>
      <c r="H326" s="677"/>
      <c r="I326" s="677"/>
      <c r="J326" s="677"/>
      <c r="K326" s="677"/>
      <c r="L326" s="677"/>
      <c r="M326" s="677"/>
      <c r="N326" s="677"/>
    </row>
    <row r="327" spans="6:14" s="676" customFormat="1" ht="19" customHeight="1">
      <c r="F327" s="709"/>
      <c r="G327" s="709"/>
      <c r="H327" s="677"/>
      <c r="I327" s="677"/>
      <c r="J327" s="677"/>
      <c r="K327" s="677"/>
      <c r="L327" s="677"/>
      <c r="M327" s="677"/>
      <c r="N327" s="677"/>
    </row>
    <row r="328" spans="6:14" s="676" customFormat="1" ht="19" customHeight="1">
      <c r="F328" s="709"/>
      <c r="G328" s="709"/>
      <c r="H328" s="677"/>
      <c r="I328" s="677"/>
      <c r="J328" s="677"/>
      <c r="K328" s="677"/>
      <c r="L328" s="677"/>
      <c r="M328" s="677"/>
      <c r="N328" s="677"/>
    </row>
    <row r="329" spans="6:14" s="676" customFormat="1" ht="19" customHeight="1">
      <c r="F329" s="709"/>
      <c r="G329" s="709"/>
      <c r="H329" s="677"/>
      <c r="I329" s="677"/>
      <c r="J329" s="677"/>
      <c r="K329" s="677"/>
      <c r="L329" s="677"/>
      <c r="M329" s="677"/>
      <c r="N329" s="677"/>
    </row>
    <row r="330" spans="6:14" s="676" customFormat="1" ht="19" customHeight="1">
      <c r="F330" s="709"/>
      <c r="G330" s="709"/>
      <c r="H330" s="677"/>
      <c r="I330" s="677"/>
      <c r="J330" s="677"/>
      <c r="K330" s="677"/>
      <c r="L330" s="677"/>
      <c r="M330" s="677"/>
      <c r="N330" s="677"/>
    </row>
    <row r="331" spans="6:14" s="676" customFormat="1" ht="19" customHeight="1">
      <c r="F331" s="709"/>
      <c r="G331" s="709"/>
      <c r="H331" s="677"/>
      <c r="I331" s="677"/>
      <c r="J331" s="677"/>
      <c r="K331" s="677"/>
      <c r="L331" s="677"/>
      <c r="M331" s="677"/>
      <c r="N331" s="677"/>
    </row>
    <row r="332" spans="6:14" s="676" customFormat="1" ht="19" customHeight="1">
      <c r="F332" s="709"/>
      <c r="G332" s="709"/>
      <c r="H332" s="677"/>
      <c r="I332" s="677"/>
      <c r="J332" s="677"/>
      <c r="K332" s="677"/>
      <c r="L332" s="677"/>
      <c r="M332" s="677"/>
      <c r="N332" s="677"/>
    </row>
    <row r="333" spans="6:14" s="676" customFormat="1" ht="19" customHeight="1">
      <c r="F333" s="709"/>
      <c r="G333" s="709"/>
      <c r="H333" s="677"/>
      <c r="I333" s="677"/>
      <c r="J333" s="677"/>
      <c r="K333" s="677"/>
      <c r="L333" s="677"/>
      <c r="M333" s="677"/>
      <c r="N333" s="677"/>
    </row>
    <row r="334" spans="6:14" s="676" customFormat="1" ht="19" customHeight="1">
      <c r="F334" s="709"/>
      <c r="G334" s="709"/>
      <c r="H334" s="677"/>
      <c r="I334" s="677"/>
      <c r="J334" s="677"/>
      <c r="K334" s="677"/>
      <c r="L334" s="677"/>
      <c r="M334" s="677"/>
      <c r="N334" s="677"/>
    </row>
    <row r="335" spans="6:14" s="676" customFormat="1" ht="19" customHeight="1">
      <c r="F335" s="709"/>
      <c r="G335" s="709"/>
      <c r="H335" s="677"/>
      <c r="I335" s="677"/>
      <c r="J335" s="677"/>
      <c r="K335" s="677"/>
      <c r="L335" s="677"/>
      <c r="M335" s="677"/>
      <c r="N335" s="677"/>
    </row>
    <row r="336" spans="6:14" s="676" customFormat="1" ht="19" customHeight="1">
      <c r="F336" s="709"/>
      <c r="G336" s="709"/>
      <c r="H336" s="677"/>
      <c r="I336" s="677"/>
      <c r="J336" s="677"/>
      <c r="K336" s="677"/>
      <c r="L336" s="677"/>
      <c r="M336" s="677"/>
      <c r="N336" s="677"/>
    </row>
    <row r="337" spans="6:14" s="676" customFormat="1" ht="19" customHeight="1">
      <c r="F337" s="709"/>
      <c r="G337" s="709"/>
      <c r="H337" s="677"/>
      <c r="I337" s="677"/>
      <c r="J337" s="677"/>
      <c r="K337" s="677"/>
      <c r="L337" s="677"/>
      <c r="M337" s="677"/>
      <c r="N337" s="677"/>
    </row>
    <row r="338" spans="6:14" s="676" customFormat="1" ht="19" customHeight="1">
      <c r="F338" s="709"/>
      <c r="G338" s="709"/>
      <c r="H338" s="677"/>
      <c r="I338" s="677"/>
      <c r="J338" s="677"/>
      <c r="K338" s="677"/>
      <c r="L338" s="677"/>
      <c r="M338" s="677"/>
      <c r="N338" s="677"/>
    </row>
    <row r="339" spans="6:14" s="676" customFormat="1" ht="19" customHeight="1">
      <c r="F339" s="709"/>
      <c r="G339" s="709"/>
      <c r="H339" s="677"/>
      <c r="I339" s="677"/>
      <c r="J339" s="677"/>
      <c r="K339" s="677"/>
      <c r="L339" s="677"/>
      <c r="M339" s="677"/>
      <c r="N339" s="677"/>
    </row>
    <row r="340" spans="6:14" s="676" customFormat="1" ht="19" customHeight="1">
      <c r="F340" s="709"/>
      <c r="G340" s="709"/>
      <c r="H340" s="677"/>
      <c r="I340" s="677"/>
      <c r="J340" s="677"/>
      <c r="K340" s="677"/>
      <c r="L340" s="677"/>
      <c r="M340" s="677"/>
      <c r="N340" s="677"/>
    </row>
    <row r="341" spans="6:14" s="676" customFormat="1" ht="19" customHeight="1">
      <c r="F341" s="709"/>
      <c r="G341" s="709"/>
      <c r="H341" s="677"/>
      <c r="I341" s="677"/>
      <c r="J341" s="677"/>
      <c r="K341" s="677"/>
      <c r="L341" s="677"/>
      <c r="M341" s="677"/>
      <c r="N341" s="677"/>
    </row>
    <row r="342" spans="6:14" s="676" customFormat="1" ht="19" customHeight="1">
      <c r="F342" s="709"/>
      <c r="G342" s="709"/>
      <c r="H342" s="677"/>
      <c r="I342" s="677"/>
      <c r="J342" s="677"/>
      <c r="K342" s="677"/>
      <c r="L342" s="677"/>
      <c r="M342" s="677"/>
      <c r="N342" s="677"/>
    </row>
    <row r="343" spans="6:14" s="676" customFormat="1" ht="19" customHeight="1">
      <c r="F343" s="709"/>
      <c r="G343" s="709"/>
      <c r="H343" s="677"/>
      <c r="I343" s="677"/>
      <c r="J343" s="677"/>
      <c r="K343" s="677"/>
      <c r="L343" s="677"/>
      <c r="M343" s="677"/>
      <c r="N343" s="677"/>
    </row>
    <row r="344" spans="6:14" s="676" customFormat="1" ht="19" customHeight="1">
      <c r="F344" s="709"/>
      <c r="G344" s="709"/>
      <c r="H344" s="677"/>
      <c r="I344" s="677"/>
      <c r="J344" s="677"/>
      <c r="K344" s="677"/>
      <c r="L344" s="677"/>
      <c r="M344" s="677"/>
      <c r="N344" s="677"/>
    </row>
    <row r="345" spans="6:14" s="676" customFormat="1" ht="19" customHeight="1">
      <c r="F345" s="709"/>
      <c r="G345" s="709"/>
      <c r="H345" s="677"/>
      <c r="I345" s="677"/>
      <c r="J345" s="677"/>
      <c r="K345" s="677"/>
      <c r="L345" s="677"/>
      <c r="M345" s="677"/>
      <c r="N345" s="677"/>
    </row>
    <row r="346" spans="6:14" s="676" customFormat="1" ht="19" customHeight="1">
      <c r="F346" s="709"/>
      <c r="G346" s="709"/>
      <c r="H346" s="677"/>
      <c r="I346" s="677"/>
      <c r="J346" s="677"/>
      <c r="K346" s="677"/>
      <c r="L346" s="677"/>
      <c r="M346" s="677"/>
      <c r="N346" s="677"/>
    </row>
    <row r="347" spans="6:14" s="676" customFormat="1" ht="19" customHeight="1">
      <c r="F347" s="709"/>
      <c r="G347" s="709"/>
      <c r="H347" s="677"/>
      <c r="I347" s="677"/>
      <c r="J347" s="677"/>
      <c r="K347" s="677"/>
      <c r="L347" s="677"/>
      <c r="M347" s="677"/>
      <c r="N347" s="677"/>
    </row>
    <row r="348" spans="6:14" s="676" customFormat="1" ht="19" customHeight="1">
      <c r="F348" s="709"/>
      <c r="G348" s="709"/>
      <c r="H348" s="677"/>
      <c r="I348" s="677"/>
      <c r="J348" s="677"/>
      <c r="K348" s="677"/>
      <c r="L348" s="677"/>
      <c r="M348" s="677"/>
      <c r="N348" s="677"/>
    </row>
    <row r="349" spans="6:14" s="676" customFormat="1" ht="19" customHeight="1">
      <c r="F349" s="709"/>
      <c r="G349" s="709"/>
      <c r="H349" s="677"/>
      <c r="I349" s="677"/>
      <c r="J349" s="677"/>
      <c r="K349" s="677"/>
      <c r="L349" s="677"/>
      <c r="M349" s="677"/>
      <c r="N349" s="677"/>
    </row>
    <row r="350" spans="6:14" s="676" customFormat="1" ht="19" customHeight="1">
      <c r="F350" s="709"/>
      <c r="G350" s="709"/>
      <c r="H350" s="677"/>
      <c r="I350" s="677"/>
      <c r="J350" s="677"/>
      <c r="K350" s="677"/>
      <c r="L350" s="677"/>
      <c r="M350" s="677"/>
      <c r="N350" s="677"/>
    </row>
    <row r="351" spans="6:14" s="676" customFormat="1" ht="19" customHeight="1">
      <c r="F351" s="709"/>
      <c r="G351" s="709"/>
      <c r="H351" s="677"/>
      <c r="I351" s="677"/>
      <c r="J351" s="677"/>
      <c r="K351" s="677"/>
      <c r="L351" s="677"/>
      <c r="M351" s="677"/>
      <c r="N351" s="677"/>
    </row>
    <row r="352" spans="6:14" s="676" customFormat="1" ht="19" customHeight="1">
      <c r="F352" s="709"/>
      <c r="G352" s="709"/>
      <c r="H352" s="677"/>
      <c r="I352" s="677"/>
      <c r="J352" s="677"/>
      <c r="K352" s="677"/>
      <c r="L352" s="677"/>
      <c r="M352" s="677"/>
      <c r="N352" s="677"/>
    </row>
    <row r="353" spans="6:14" s="676" customFormat="1" ht="19" customHeight="1">
      <c r="F353" s="709"/>
      <c r="G353" s="709"/>
      <c r="H353" s="677"/>
      <c r="I353" s="677"/>
      <c r="J353" s="677"/>
      <c r="K353" s="677"/>
      <c r="L353" s="677"/>
      <c r="M353" s="677"/>
      <c r="N353" s="677"/>
    </row>
    <row r="354" spans="6:14" s="676" customFormat="1" ht="19" customHeight="1">
      <c r="F354" s="709"/>
      <c r="G354" s="709"/>
      <c r="H354" s="677"/>
      <c r="I354" s="677"/>
      <c r="J354" s="677"/>
      <c r="K354" s="677"/>
      <c r="L354" s="677"/>
      <c r="M354" s="677"/>
      <c r="N354" s="677"/>
    </row>
    <row r="355" spans="6:14" s="676" customFormat="1" ht="19" customHeight="1">
      <c r="F355" s="709"/>
      <c r="G355" s="709"/>
      <c r="H355" s="677"/>
      <c r="I355" s="677"/>
      <c r="J355" s="677"/>
      <c r="K355" s="677"/>
      <c r="L355" s="677"/>
      <c r="M355" s="677"/>
      <c r="N355" s="677"/>
    </row>
    <row r="356" spans="6:14" s="676" customFormat="1" ht="19" customHeight="1">
      <c r="F356" s="709"/>
      <c r="G356" s="709"/>
      <c r="H356" s="677"/>
      <c r="I356" s="677"/>
      <c r="J356" s="677"/>
      <c r="K356" s="677"/>
      <c r="L356" s="677"/>
      <c r="M356" s="677"/>
      <c r="N356" s="677"/>
    </row>
    <row r="357" spans="6:14" s="676" customFormat="1" ht="19" customHeight="1">
      <c r="F357" s="709"/>
      <c r="G357" s="709"/>
      <c r="H357" s="677"/>
      <c r="I357" s="677"/>
      <c r="J357" s="677"/>
      <c r="K357" s="677"/>
      <c r="L357" s="677"/>
      <c r="M357" s="677"/>
      <c r="N357" s="677"/>
    </row>
    <row r="358" spans="6:14" s="676" customFormat="1" ht="19" customHeight="1">
      <c r="F358" s="709"/>
      <c r="G358" s="709"/>
      <c r="H358" s="677"/>
      <c r="I358" s="677"/>
      <c r="J358" s="677"/>
      <c r="K358" s="677"/>
      <c r="L358" s="677"/>
      <c r="M358" s="677"/>
      <c r="N358" s="677"/>
    </row>
    <row r="359" spans="6:14" s="676" customFormat="1" ht="19" customHeight="1">
      <c r="F359" s="709"/>
      <c r="G359" s="709"/>
      <c r="H359" s="677"/>
      <c r="I359" s="677"/>
      <c r="J359" s="677"/>
      <c r="K359" s="677"/>
      <c r="L359" s="677"/>
      <c r="M359" s="677"/>
      <c r="N359" s="677"/>
    </row>
    <row r="360" spans="6:14" s="676" customFormat="1" ht="19" customHeight="1">
      <c r="F360" s="709"/>
      <c r="G360" s="709"/>
      <c r="H360" s="677"/>
      <c r="I360" s="677"/>
      <c r="J360" s="677"/>
      <c r="K360" s="677"/>
      <c r="L360" s="677"/>
      <c r="M360" s="677"/>
      <c r="N360" s="677"/>
    </row>
    <row r="361" spans="6:14" s="676" customFormat="1" ht="19" customHeight="1">
      <c r="F361" s="709"/>
      <c r="G361" s="709"/>
      <c r="H361" s="677"/>
      <c r="I361" s="677"/>
      <c r="J361" s="677"/>
      <c r="K361" s="677"/>
      <c r="L361" s="677"/>
      <c r="M361" s="677"/>
      <c r="N361" s="677"/>
    </row>
    <row r="362" spans="6:14" s="676" customFormat="1" ht="19" customHeight="1">
      <c r="F362" s="709"/>
      <c r="G362" s="709"/>
      <c r="H362" s="677"/>
      <c r="I362" s="677"/>
      <c r="J362" s="677"/>
      <c r="K362" s="677"/>
      <c r="L362" s="677"/>
      <c r="M362" s="677"/>
      <c r="N362" s="677"/>
    </row>
    <row r="363" spans="6:14" s="676" customFormat="1" ht="19" customHeight="1">
      <c r="F363" s="709"/>
      <c r="G363" s="709"/>
      <c r="H363" s="677"/>
      <c r="I363" s="677"/>
      <c r="J363" s="677"/>
      <c r="K363" s="677"/>
      <c r="L363" s="677"/>
      <c r="M363" s="677"/>
      <c r="N363" s="677"/>
    </row>
    <row r="364" spans="6:14" s="676" customFormat="1" ht="19" customHeight="1">
      <c r="F364" s="709"/>
      <c r="G364" s="709"/>
      <c r="H364" s="677"/>
      <c r="I364" s="677"/>
      <c r="J364" s="677"/>
      <c r="K364" s="677"/>
      <c r="L364" s="677"/>
      <c r="M364" s="677"/>
      <c r="N364" s="677"/>
    </row>
    <row r="365" spans="6:14" s="676" customFormat="1" ht="19" customHeight="1">
      <c r="F365" s="709"/>
      <c r="G365" s="709"/>
      <c r="H365" s="677"/>
      <c r="I365" s="677"/>
      <c r="J365" s="677"/>
      <c r="K365" s="677"/>
      <c r="L365" s="677"/>
      <c r="M365" s="677"/>
      <c r="N365" s="677"/>
    </row>
    <row r="366" spans="6:14" s="676" customFormat="1" ht="19" customHeight="1">
      <c r="F366" s="709"/>
      <c r="G366" s="709"/>
      <c r="H366" s="677"/>
      <c r="I366" s="677"/>
      <c r="J366" s="677"/>
      <c r="K366" s="677"/>
      <c r="L366" s="677"/>
      <c r="M366" s="677"/>
      <c r="N366" s="677"/>
    </row>
    <row r="367" spans="6:14" s="676" customFormat="1" ht="19" customHeight="1">
      <c r="F367" s="709"/>
      <c r="G367" s="709"/>
      <c r="H367" s="677"/>
      <c r="I367" s="677"/>
      <c r="J367" s="677"/>
      <c r="K367" s="677"/>
      <c r="L367" s="677"/>
      <c r="M367" s="677"/>
      <c r="N367" s="677"/>
    </row>
    <row r="368" spans="6:14" s="676" customFormat="1" ht="19" customHeight="1">
      <c r="F368" s="709"/>
      <c r="G368" s="709"/>
      <c r="H368" s="677"/>
      <c r="I368" s="677"/>
      <c r="J368" s="677"/>
      <c r="K368" s="677"/>
      <c r="L368" s="677"/>
      <c r="M368" s="677"/>
      <c r="N368" s="677"/>
    </row>
    <row r="369" spans="6:14" s="676" customFormat="1" ht="19" customHeight="1">
      <c r="F369" s="709"/>
      <c r="G369" s="709"/>
      <c r="H369" s="677"/>
      <c r="I369" s="677"/>
      <c r="J369" s="677"/>
      <c r="K369" s="677"/>
      <c r="L369" s="677"/>
      <c r="M369" s="677"/>
      <c r="N369" s="677"/>
    </row>
    <row r="370" spans="6:14" s="676" customFormat="1" ht="19" customHeight="1">
      <c r="F370" s="709"/>
      <c r="G370" s="709"/>
      <c r="H370" s="677"/>
      <c r="I370" s="677"/>
      <c r="J370" s="677"/>
      <c r="K370" s="677"/>
      <c r="L370" s="677"/>
      <c r="M370" s="677"/>
      <c r="N370" s="677"/>
    </row>
    <row r="371" spans="6:14" s="676" customFormat="1" ht="19" customHeight="1">
      <c r="F371" s="709"/>
      <c r="G371" s="709"/>
      <c r="H371" s="677"/>
      <c r="I371" s="677"/>
      <c r="J371" s="677"/>
      <c r="K371" s="677"/>
      <c r="L371" s="677"/>
      <c r="M371" s="677"/>
      <c r="N371" s="677"/>
    </row>
    <row r="372" spans="6:14" s="676" customFormat="1" ht="19" customHeight="1">
      <c r="F372" s="709"/>
      <c r="G372" s="709"/>
      <c r="H372" s="677"/>
      <c r="I372" s="677"/>
      <c r="J372" s="677"/>
      <c r="K372" s="677"/>
      <c r="L372" s="677"/>
      <c r="M372" s="677"/>
      <c r="N372" s="677"/>
    </row>
    <row r="373" spans="6:14" s="676" customFormat="1" ht="19" customHeight="1">
      <c r="F373" s="709"/>
      <c r="G373" s="709"/>
      <c r="H373" s="677"/>
      <c r="I373" s="677"/>
      <c r="J373" s="677"/>
      <c r="K373" s="677"/>
      <c r="L373" s="677"/>
      <c r="M373" s="677"/>
      <c r="N373" s="677"/>
    </row>
    <row r="374" spans="6:14" s="676" customFormat="1" ht="19" customHeight="1">
      <c r="F374" s="709"/>
      <c r="G374" s="709"/>
      <c r="H374" s="677"/>
      <c r="I374" s="677"/>
      <c r="J374" s="677"/>
      <c r="K374" s="677"/>
      <c r="L374" s="677"/>
      <c r="M374" s="677"/>
      <c r="N374" s="677"/>
    </row>
    <row r="375" spans="6:14" s="676" customFormat="1" ht="19" customHeight="1">
      <c r="F375" s="709"/>
      <c r="G375" s="709"/>
      <c r="H375" s="677"/>
      <c r="I375" s="677"/>
      <c r="J375" s="677"/>
      <c r="K375" s="677"/>
      <c r="L375" s="677"/>
      <c r="M375" s="677"/>
      <c r="N375" s="677"/>
    </row>
    <row r="376" spans="6:14" s="676" customFormat="1" ht="19" customHeight="1">
      <c r="F376" s="709"/>
      <c r="G376" s="709"/>
      <c r="H376" s="677"/>
      <c r="I376" s="677"/>
      <c r="J376" s="677"/>
      <c r="K376" s="677"/>
      <c r="L376" s="677"/>
      <c r="M376" s="677"/>
      <c r="N376" s="677"/>
    </row>
    <row r="377" spans="6:14" s="676" customFormat="1" ht="19" customHeight="1">
      <c r="F377" s="709"/>
      <c r="G377" s="709"/>
      <c r="H377" s="677"/>
      <c r="I377" s="677"/>
      <c r="J377" s="677"/>
      <c r="K377" s="677"/>
      <c r="L377" s="677"/>
      <c r="M377" s="677"/>
      <c r="N377" s="677"/>
    </row>
    <row r="378" spans="6:14" s="676" customFormat="1" ht="19" customHeight="1">
      <c r="F378" s="709"/>
      <c r="G378" s="709"/>
      <c r="H378" s="677"/>
      <c r="I378" s="677"/>
      <c r="J378" s="677"/>
      <c r="K378" s="677"/>
      <c r="L378" s="677"/>
      <c r="M378" s="677"/>
      <c r="N378" s="677"/>
    </row>
    <row r="379" spans="6:14" s="676" customFormat="1" ht="19" customHeight="1">
      <c r="F379" s="709"/>
      <c r="G379" s="709"/>
      <c r="H379" s="677"/>
      <c r="I379" s="677"/>
      <c r="J379" s="677"/>
      <c r="K379" s="677"/>
      <c r="L379" s="677"/>
      <c r="M379" s="677"/>
      <c r="N379" s="677"/>
    </row>
    <row r="380" spans="6:14" s="676" customFormat="1" ht="19" customHeight="1">
      <c r="F380" s="709"/>
      <c r="G380" s="709"/>
      <c r="H380" s="677"/>
      <c r="I380" s="677"/>
      <c r="J380" s="677"/>
      <c r="K380" s="677"/>
      <c r="L380" s="677"/>
      <c r="M380" s="677"/>
      <c r="N380" s="677"/>
    </row>
    <row r="381" spans="6:14" s="676" customFormat="1" ht="19" customHeight="1">
      <c r="F381" s="709"/>
      <c r="G381" s="709"/>
      <c r="H381" s="677"/>
      <c r="I381" s="677"/>
      <c r="J381" s="677"/>
      <c r="K381" s="677"/>
      <c r="L381" s="677"/>
      <c r="M381" s="677"/>
      <c r="N381" s="677"/>
    </row>
    <row r="382" spans="6:14" s="676" customFormat="1" ht="19" customHeight="1">
      <c r="F382" s="709"/>
      <c r="G382" s="709"/>
      <c r="H382" s="677"/>
      <c r="I382" s="677"/>
      <c r="J382" s="677"/>
      <c r="K382" s="677"/>
      <c r="L382" s="677"/>
      <c r="M382" s="677"/>
      <c r="N382" s="677"/>
    </row>
    <row r="383" spans="6:14" s="676" customFormat="1" ht="19" customHeight="1">
      <c r="F383" s="709"/>
      <c r="G383" s="709"/>
      <c r="H383" s="677"/>
      <c r="I383" s="677"/>
      <c r="J383" s="677"/>
      <c r="K383" s="677"/>
      <c r="L383" s="677"/>
      <c r="M383" s="677"/>
      <c r="N383" s="677"/>
    </row>
    <row r="384" spans="6:14" s="676" customFormat="1" ht="19" customHeight="1">
      <c r="F384" s="709"/>
      <c r="G384" s="709"/>
      <c r="H384" s="677"/>
      <c r="I384" s="677"/>
      <c r="J384" s="677"/>
      <c r="K384" s="677"/>
      <c r="L384" s="677"/>
      <c r="M384" s="677"/>
      <c r="N384" s="677"/>
    </row>
    <row r="385" spans="6:14" s="676" customFormat="1" ht="19" customHeight="1">
      <c r="F385" s="709"/>
      <c r="G385" s="709"/>
      <c r="H385" s="677"/>
      <c r="I385" s="677"/>
      <c r="J385" s="677"/>
      <c r="K385" s="677"/>
      <c r="L385" s="677"/>
      <c r="M385" s="677"/>
      <c r="N385" s="677"/>
    </row>
    <row r="386" spans="6:14" s="676" customFormat="1" ht="19" customHeight="1">
      <c r="F386" s="709"/>
      <c r="G386" s="709"/>
      <c r="H386" s="677"/>
      <c r="I386" s="677"/>
      <c r="J386" s="677"/>
      <c r="K386" s="677"/>
      <c r="L386" s="677"/>
      <c r="M386" s="677"/>
      <c r="N386" s="677"/>
    </row>
    <row r="387" spans="6:14" s="676" customFormat="1" ht="19" customHeight="1">
      <c r="F387" s="709"/>
      <c r="G387" s="709"/>
      <c r="H387" s="677"/>
      <c r="I387" s="677"/>
      <c r="J387" s="677"/>
      <c r="K387" s="677"/>
      <c r="L387" s="677"/>
      <c r="M387" s="677"/>
      <c r="N387" s="677"/>
    </row>
    <row r="388" spans="6:14" s="676" customFormat="1" ht="19" customHeight="1">
      <c r="F388" s="709"/>
      <c r="G388" s="709"/>
      <c r="H388" s="677"/>
      <c r="I388" s="677"/>
      <c r="J388" s="677"/>
      <c r="K388" s="677"/>
      <c r="L388" s="677"/>
      <c r="M388" s="677"/>
      <c r="N388" s="677"/>
    </row>
    <row r="389" spans="6:14" s="676" customFormat="1" ht="19" customHeight="1">
      <c r="F389" s="709"/>
      <c r="G389" s="709"/>
      <c r="H389" s="677"/>
      <c r="I389" s="677"/>
      <c r="J389" s="677"/>
      <c r="K389" s="677"/>
      <c r="L389" s="677"/>
      <c r="M389" s="677"/>
      <c r="N389" s="677"/>
    </row>
    <row r="390" spans="6:14" s="676" customFormat="1" ht="19" customHeight="1">
      <c r="F390" s="709"/>
      <c r="G390" s="709"/>
      <c r="H390" s="677"/>
      <c r="I390" s="677"/>
      <c r="J390" s="677"/>
      <c r="K390" s="677"/>
      <c r="L390" s="677"/>
      <c r="M390" s="677"/>
      <c r="N390" s="677"/>
    </row>
    <row r="391" spans="6:14" s="676" customFormat="1" ht="19" customHeight="1">
      <c r="F391" s="709"/>
      <c r="G391" s="709"/>
      <c r="H391" s="677"/>
      <c r="I391" s="677"/>
      <c r="J391" s="677"/>
      <c r="K391" s="677"/>
      <c r="L391" s="677"/>
      <c r="M391" s="677"/>
      <c r="N391" s="677"/>
    </row>
    <row r="392" spans="6:14" s="676" customFormat="1" ht="19" customHeight="1">
      <c r="F392" s="709"/>
      <c r="G392" s="709"/>
      <c r="H392" s="677"/>
      <c r="I392" s="677"/>
      <c r="J392" s="677"/>
      <c r="K392" s="677"/>
      <c r="L392" s="677"/>
      <c r="M392" s="677"/>
      <c r="N392" s="677"/>
    </row>
    <row r="393" spans="6:14" s="676" customFormat="1" ht="19" customHeight="1">
      <c r="F393" s="709"/>
      <c r="G393" s="709"/>
      <c r="H393" s="677"/>
      <c r="I393" s="677"/>
      <c r="J393" s="677"/>
      <c r="K393" s="677"/>
      <c r="L393" s="677"/>
      <c r="M393" s="677"/>
      <c r="N393" s="677"/>
    </row>
    <row r="394" spans="6:14" s="676" customFormat="1" ht="19" customHeight="1">
      <c r="F394" s="709"/>
      <c r="G394" s="709"/>
      <c r="H394" s="677"/>
      <c r="I394" s="677"/>
      <c r="J394" s="677"/>
      <c r="K394" s="677"/>
      <c r="L394" s="677"/>
      <c r="M394" s="677"/>
      <c r="N394" s="677"/>
    </row>
    <row r="395" spans="6:14" s="676" customFormat="1" ht="19" customHeight="1">
      <c r="F395" s="709"/>
      <c r="G395" s="709"/>
      <c r="H395" s="677"/>
      <c r="I395" s="677"/>
      <c r="J395" s="677"/>
      <c r="K395" s="677"/>
      <c r="L395" s="677"/>
      <c r="M395" s="677"/>
      <c r="N395" s="677"/>
    </row>
    <row r="396" spans="6:14" s="676" customFormat="1" ht="19" customHeight="1">
      <c r="F396" s="709"/>
      <c r="G396" s="709"/>
      <c r="H396" s="677"/>
      <c r="I396" s="677"/>
      <c r="J396" s="677"/>
      <c r="K396" s="677"/>
      <c r="L396" s="677"/>
      <c r="M396" s="677"/>
      <c r="N396" s="677"/>
    </row>
    <row r="397" spans="6:14" s="676" customFormat="1" ht="19" customHeight="1">
      <c r="F397" s="709"/>
      <c r="G397" s="709"/>
      <c r="H397" s="677"/>
      <c r="I397" s="677"/>
      <c r="J397" s="677"/>
      <c r="K397" s="677"/>
      <c r="L397" s="677"/>
      <c r="M397" s="677"/>
      <c r="N397" s="677"/>
    </row>
    <row r="398" spans="6:14" s="676" customFormat="1" ht="19" customHeight="1">
      <c r="F398" s="709"/>
      <c r="G398" s="709"/>
      <c r="H398" s="677"/>
      <c r="I398" s="677"/>
      <c r="J398" s="677"/>
      <c r="K398" s="677"/>
      <c r="L398" s="677"/>
      <c r="M398" s="677"/>
      <c r="N398" s="677"/>
    </row>
    <row r="399" spans="6:14" s="676" customFormat="1" ht="19" customHeight="1">
      <c r="F399" s="709"/>
      <c r="G399" s="709"/>
      <c r="H399" s="677"/>
      <c r="I399" s="677"/>
      <c r="J399" s="677"/>
      <c r="K399" s="677"/>
      <c r="L399" s="677"/>
      <c r="M399" s="677"/>
      <c r="N399" s="677"/>
    </row>
    <row r="400" spans="6:14" s="676" customFormat="1" ht="19" customHeight="1">
      <c r="F400" s="709"/>
      <c r="G400" s="709"/>
      <c r="H400" s="677"/>
      <c r="I400" s="677"/>
      <c r="J400" s="677"/>
      <c r="K400" s="677"/>
      <c r="L400" s="677"/>
      <c r="M400" s="677"/>
      <c r="N400" s="677"/>
    </row>
    <row r="401" spans="6:14" s="676" customFormat="1" ht="19" customHeight="1">
      <c r="F401" s="709"/>
      <c r="G401" s="709"/>
      <c r="H401" s="677"/>
      <c r="I401" s="677"/>
      <c r="J401" s="677"/>
      <c r="K401" s="677"/>
      <c r="L401" s="677"/>
      <c r="M401" s="677"/>
      <c r="N401" s="677"/>
    </row>
    <row r="402" spans="6:14" s="676" customFormat="1" ht="19" customHeight="1">
      <c r="F402" s="709"/>
      <c r="G402" s="709"/>
      <c r="H402" s="677"/>
      <c r="I402" s="677"/>
      <c r="J402" s="677"/>
      <c r="K402" s="677"/>
      <c r="L402" s="677"/>
      <c r="M402" s="677"/>
      <c r="N402" s="677"/>
    </row>
    <row r="403" spans="6:14" s="676" customFormat="1" ht="19" customHeight="1">
      <c r="F403" s="709"/>
      <c r="G403" s="709"/>
      <c r="H403" s="677"/>
      <c r="I403" s="677"/>
      <c r="J403" s="677"/>
      <c r="K403" s="677"/>
      <c r="L403" s="677"/>
      <c r="M403" s="677"/>
      <c r="N403" s="677"/>
    </row>
    <row r="404" spans="6:14" s="676" customFormat="1" ht="19" customHeight="1">
      <c r="F404" s="709"/>
      <c r="G404" s="709"/>
      <c r="H404" s="677"/>
      <c r="I404" s="677"/>
      <c r="J404" s="677"/>
      <c r="K404" s="677"/>
      <c r="L404" s="677"/>
      <c r="M404" s="677"/>
      <c r="N404" s="677"/>
    </row>
    <row r="405" spans="6:14" s="676" customFormat="1" ht="19" customHeight="1">
      <c r="F405" s="709"/>
      <c r="G405" s="709"/>
      <c r="H405" s="677"/>
      <c r="I405" s="677"/>
      <c r="J405" s="677"/>
      <c r="K405" s="677"/>
      <c r="L405" s="677"/>
      <c r="M405" s="677"/>
      <c r="N405" s="677"/>
    </row>
    <row r="406" spans="6:14" s="676" customFormat="1" ht="19" customHeight="1">
      <c r="F406" s="709"/>
      <c r="G406" s="709"/>
      <c r="H406" s="677"/>
      <c r="I406" s="677"/>
      <c r="J406" s="677"/>
      <c r="K406" s="677"/>
      <c r="L406" s="677"/>
      <c r="M406" s="677"/>
      <c r="N406" s="677"/>
    </row>
    <row r="407" spans="6:14" s="676" customFormat="1" ht="19" customHeight="1">
      <c r="F407" s="709"/>
      <c r="G407" s="709"/>
      <c r="H407" s="677"/>
      <c r="I407" s="677"/>
      <c r="J407" s="677"/>
      <c r="K407" s="677"/>
      <c r="L407" s="677"/>
      <c r="M407" s="677"/>
      <c r="N407" s="677"/>
    </row>
    <row r="408" spans="6:14" s="676" customFormat="1" ht="19" customHeight="1">
      <c r="F408" s="709"/>
      <c r="G408" s="709"/>
      <c r="H408" s="677"/>
      <c r="I408" s="677"/>
      <c r="J408" s="677"/>
      <c r="K408" s="677"/>
      <c r="L408" s="677"/>
      <c r="M408" s="677"/>
      <c r="N408" s="677"/>
    </row>
    <row r="409" spans="6:14" s="676" customFormat="1" ht="19" customHeight="1">
      <c r="F409" s="709"/>
      <c r="G409" s="709"/>
      <c r="H409" s="677"/>
      <c r="I409" s="677"/>
      <c r="J409" s="677"/>
      <c r="K409" s="677"/>
      <c r="L409" s="677"/>
      <c r="M409" s="677"/>
      <c r="N409" s="677"/>
    </row>
    <row r="410" spans="6:14" s="676" customFormat="1" ht="19" customHeight="1">
      <c r="F410" s="709"/>
      <c r="G410" s="709"/>
      <c r="H410" s="677"/>
      <c r="I410" s="677"/>
      <c r="J410" s="677"/>
      <c r="K410" s="677"/>
      <c r="L410" s="677"/>
      <c r="M410" s="677"/>
      <c r="N410" s="677"/>
    </row>
    <row r="411" spans="6:14" s="676" customFormat="1" ht="19" customHeight="1">
      <c r="F411" s="709"/>
      <c r="G411" s="709"/>
      <c r="H411" s="677"/>
      <c r="I411" s="677"/>
      <c r="J411" s="677"/>
      <c r="K411" s="677"/>
      <c r="L411" s="677"/>
      <c r="M411" s="677"/>
      <c r="N411" s="677"/>
    </row>
    <row r="412" spans="6:14" s="676" customFormat="1" ht="19" customHeight="1">
      <c r="F412" s="709"/>
      <c r="G412" s="709"/>
      <c r="H412" s="677"/>
      <c r="I412" s="677"/>
      <c r="J412" s="677"/>
      <c r="K412" s="677"/>
      <c r="L412" s="677"/>
      <c r="M412" s="677"/>
      <c r="N412" s="677"/>
    </row>
    <row r="413" spans="6:14" s="676" customFormat="1" ht="19" customHeight="1">
      <c r="F413" s="709"/>
      <c r="G413" s="709"/>
      <c r="H413" s="677"/>
      <c r="I413" s="677"/>
      <c r="J413" s="677"/>
      <c r="K413" s="677"/>
      <c r="L413" s="677"/>
      <c r="M413" s="677"/>
      <c r="N413" s="677"/>
    </row>
    <row r="414" spans="6:14" s="676" customFormat="1" ht="19" customHeight="1">
      <c r="F414" s="709"/>
      <c r="G414" s="709"/>
      <c r="H414" s="677"/>
      <c r="I414" s="677"/>
      <c r="J414" s="677"/>
      <c r="K414" s="677"/>
      <c r="L414" s="677"/>
      <c r="M414" s="677"/>
      <c r="N414" s="677"/>
    </row>
    <row r="415" spans="6:14" s="676" customFormat="1" ht="19" customHeight="1">
      <c r="F415" s="709"/>
      <c r="G415" s="709"/>
      <c r="H415" s="677"/>
      <c r="I415" s="677"/>
      <c r="J415" s="677"/>
      <c r="K415" s="677"/>
      <c r="L415" s="677"/>
      <c r="M415" s="677"/>
      <c r="N415" s="677"/>
    </row>
    <row r="416" spans="6:14" s="676" customFormat="1" ht="19" customHeight="1">
      <c r="F416" s="709"/>
      <c r="G416" s="709"/>
      <c r="H416" s="677"/>
      <c r="I416" s="677"/>
      <c r="J416" s="677"/>
      <c r="K416" s="677"/>
      <c r="L416" s="677"/>
      <c r="M416" s="677"/>
      <c r="N416" s="677"/>
    </row>
    <row r="417" spans="6:14" s="676" customFormat="1" ht="19" customHeight="1">
      <c r="F417" s="709"/>
      <c r="G417" s="709"/>
      <c r="H417" s="677"/>
      <c r="I417" s="677"/>
      <c r="J417" s="677"/>
      <c r="K417" s="677"/>
      <c r="L417" s="677"/>
      <c r="M417" s="677"/>
      <c r="N417" s="677"/>
    </row>
    <row r="418" spans="6:14" s="676" customFormat="1" ht="19" customHeight="1">
      <c r="F418" s="709"/>
      <c r="G418" s="709"/>
      <c r="H418" s="677"/>
      <c r="I418" s="677"/>
      <c r="J418" s="677"/>
      <c r="K418" s="677"/>
      <c r="L418" s="677"/>
      <c r="M418" s="677"/>
      <c r="N418" s="677"/>
    </row>
    <row r="419" spans="6:14" s="676" customFormat="1" ht="19" customHeight="1">
      <c r="F419" s="709"/>
      <c r="G419" s="709"/>
      <c r="H419" s="677"/>
      <c r="I419" s="677"/>
      <c r="J419" s="677"/>
      <c r="K419" s="677"/>
      <c r="L419" s="677"/>
      <c r="M419" s="677"/>
      <c r="N419" s="677"/>
    </row>
    <row r="420" spans="6:14" s="676" customFormat="1" ht="19" customHeight="1">
      <c r="F420" s="709"/>
      <c r="G420" s="709"/>
      <c r="H420" s="677"/>
      <c r="I420" s="677"/>
      <c r="J420" s="677"/>
      <c r="K420" s="677"/>
      <c r="L420" s="677"/>
      <c r="M420" s="677"/>
      <c r="N420" s="677"/>
    </row>
    <row r="421" spans="6:14" s="676" customFormat="1" ht="19" customHeight="1">
      <c r="F421" s="709"/>
      <c r="G421" s="709"/>
      <c r="H421" s="677"/>
      <c r="I421" s="677"/>
      <c r="J421" s="677"/>
      <c r="K421" s="677"/>
      <c r="L421" s="677"/>
      <c r="M421" s="677"/>
      <c r="N421" s="677"/>
    </row>
    <row r="422" spans="6:14" s="676" customFormat="1" ht="19" customHeight="1">
      <c r="F422" s="709"/>
      <c r="G422" s="709"/>
      <c r="H422" s="677"/>
      <c r="I422" s="677"/>
      <c r="J422" s="677"/>
      <c r="K422" s="677"/>
      <c r="L422" s="677"/>
      <c r="M422" s="677"/>
      <c r="N422" s="677"/>
    </row>
    <row r="423" spans="6:14" s="676" customFormat="1" ht="19" customHeight="1">
      <c r="F423" s="709"/>
      <c r="G423" s="709"/>
      <c r="H423" s="677"/>
      <c r="I423" s="677"/>
      <c r="J423" s="677"/>
      <c r="K423" s="677"/>
      <c r="L423" s="677"/>
      <c r="M423" s="677"/>
      <c r="N423" s="677"/>
    </row>
    <row r="424" spans="6:14" s="676" customFormat="1" ht="19" customHeight="1">
      <c r="F424" s="709"/>
      <c r="G424" s="709"/>
      <c r="H424" s="677"/>
      <c r="I424" s="677"/>
      <c r="J424" s="677"/>
      <c r="K424" s="677"/>
      <c r="L424" s="677"/>
      <c r="M424" s="677"/>
      <c r="N424" s="677"/>
    </row>
    <row r="425" spans="6:14" s="676" customFormat="1" ht="19" customHeight="1">
      <c r="F425" s="709"/>
      <c r="G425" s="709"/>
      <c r="H425" s="677"/>
      <c r="I425" s="677"/>
      <c r="J425" s="677"/>
      <c r="K425" s="677"/>
      <c r="L425" s="677"/>
      <c r="M425" s="677"/>
      <c r="N425" s="677"/>
    </row>
    <row r="426" spans="6:14" s="676" customFormat="1" ht="19" customHeight="1">
      <c r="F426" s="709"/>
      <c r="G426" s="709"/>
      <c r="H426" s="677"/>
      <c r="I426" s="677"/>
      <c r="J426" s="677"/>
      <c r="K426" s="677"/>
      <c r="L426" s="677"/>
      <c r="M426" s="677"/>
      <c r="N426" s="677"/>
    </row>
    <row r="427" spans="6:14" s="676" customFormat="1" ht="19" customHeight="1">
      <c r="F427" s="709"/>
      <c r="G427" s="709"/>
      <c r="H427" s="677"/>
      <c r="I427" s="677"/>
      <c r="J427" s="677"/>
      <c r="K427" s="677"/>
      <c r="L427" s="677"/>
      <c r="M427" s="677"/>
      <c r="N427" s="677"/>
    </row>
    <row r="428" spans="6:14" s="676" customFormat="1" ht="19" customHeight="1">
      <c r="F428" s="709"/>
      <c r="G428" s="709"/>
      <c r="H428" s="677"/>
      <c r="I428" s="677"/>
      <c r="J428" s="677"/>
      <c r="K428" s="677"/>
      <c r="L428" s="677"/>
      <c r="M428" s="677"/>
      <c r="N428" s="677"/>
    </row>
    <row r="429" spans="6:14" s="676" customFormat="1" ht="19" customHeight="1">
      <c r="F429" s="709"/>
      <c r="G429" s="709"/>
      <c r="H429" s="677"/>
      <c r="I429" s="677"/>
      <c r="J429" s="677"/>
      <c r="K429" s="677"/>
      <c r="L429" s="677"/>
      <c r="M429" s="677"/>
      <c r="N429" s="677"/>
    </row>
    <row r="430" spans="6:14" s="676" customFormat="1" ht="19" customHeight="1">
      <c r="F430" s="709"/>
      <c r="G430" s="709"/>
      <c r="H430" s="677"/>
      <c r="I430" s="677"/>
      <c r="J430" s="677"/>
      <c r="K430" s="677"/>
      <c r="L430" s="677"/>
      <c r="M430" s="677"/>
      <c r="N430" s="677"/>
    </row>
    <row r="431" spans="6:14" s="676" customFormat="1" ht="19" customHeight="1">
      <c r="F431" s="709"/>
      <c r="G431" s="709"/>
      <c r="H431" s="677"/>
      <c r="I431" s="677"/>
      <c r="J431" s="677"/>
      <c r="K431" s="677"/>
      <c r="L431" s="677"/>
      <c r="M431" s="677"/>
      <c r="N431" s="677"/>
    </row>
    <row r="432" spans="6:14" s="676" customFormat="1" ht="19" customHeight="1">
      <c r="F432" s="709"/>
      <c r="G432" s="709"/>
      <c r="H432" s="677"/>
      <c r="I432" s="677"/>
      <c r="J432" s="677"/>
      <c r="K432" s="677"/>
      <c r="L432" s="677"/>
      <c r="M432" s="677"/>
      <c r="N432" s="677"/>
    </row>
    <row r="433" spans="6:14" s="676" customFormat="1" ht="19" customHeight="1">
      <c r="F433" s="709"/>
      <c r="G433" s="709"/>
      <c r="H433" s="677"/>
      <c r="I433" s="677"/>
      <c r="J433" s="677"/>
      <c r="K433" s="677"/>
      <c r="L433" s="677"/>
      <c r="M433" s="677"/>
      <c r="N433" s="677"/>
    </row>
    <row r="434" spans="6:14" s="676" customFormat="1" ht="19" customHeight="1">
      <c r="F434" s="709"/>
      <c r="G434" s="709"/>
      <c r="H434" s="677"/>
      <c r="I434" s="677"/>
      <c r="J434" s="677"/>
      <c r="K434" s="677"/>
      <c r="L434" s="677"/>
      <c r="M434" s="677"/>
      <c r="N434" s="677"/>
    </row>
    <row r="435" spans="6:14" s="676" customFormat="1" ht="19" customHeight="1">
      <c r="F435" s="709"/>
      <c r="G435" s="709"/>
      <c r="H435" s="677"/>
      <c r="I435" s="677"/>
      <c r="J435" s="677"/>
      <c r="K435" s="677"/>
      <c r="L435" s="677"/>
      <c r="M435" s="677"/>
      <c r="N435" s="677"/>
    </row>
    <row r="436" spans="6:14" s="676" customFormat="1" ht="19" customHeight="1">
      <c r="F436" s="709"/>
      <c r="G436" s="709"/>
      <c r="H436" s="677"/>
      <c r="I436" s="677"/>
      <c r="J436" s="677"/>
      <c r="K436" s="677"/>
      <c r="L436" s="677"/>
      <c r="M436" s="677"/>
      <c r="N436" s="677"/>
    </row>
    <row r="437" spans="6:14" s="676" customFormat="1" ht="19" customHeight="1">
      <c r="F437" s="709"/>
      <c r="G437" s="709"/>
      <c r="H437" s="677"/>
      <c r="I437" s="677"/>
      <c r="J437" s="677"/>
      <c r="K437" s="677"/>
      <c r="L437" s="677"/>
      <c r="M437" s="677"/>
      <c r="N437" s="677"/>
    </row>
    <row r="438" spans="6:14" s="676" customFormat="1" ht="19" customHeight="1">
      <c r="F438" s="709"/>
      <c r="G438" s="709"/>
      <c r="H438" s="677"/>
      <c r="I438" s="677"/>
      <c r="J438" s="677"/>
      <c r="K438" s="677"/>
      <c r="L438" s="677"/>
      <c r="M438" s="677"/>
      <c r="N438" s="677"/>
    </row>
    <row r="439" spans="6:14" s="676" customFormat="1" ht="19" customHeight="1">
      <c r="F439" s="709"/>
      <c r="G439" s="709"/>
      <c r="H439" s="677"/>
      <c r="I439" s="677"/>
      <c r="J439" s="677"/>
      <c r="K439" s="677"/>
      <c r="L439" s="677"/>
      <c r="M439" s="677"/>
      <c r="N439" s="677"/>
    </row>
    <row r="440" spans="6:14" s="676" customFormat="1" ht="19" customHeight="1">
      <c r="F440" s="709"/>
      <c r="G440" s="709"/>
      <c r="H440" s="677"/>
      <c r="I440" s="677"/>
      <c r="J440" s="677"/>
      <c r="K440" s="677"/>
      <c r="L440" s="677"/>
      <c r="M440" s="677"/>
      <c r="N440" s="677"/>
    </row>
    <row r="441" spans="6:14" s="676" customFormat="1" ht="19" customHeight="1">
      <c r="F441" s="709"/>
      <c r="G441" s="709"/>
      <c r="H441" s="677"/>
      <c r="I441" s="677"/>
      <c r="J441" s="677"/>
      <c r="K441" s="677"/>
      <c r="L441" s="677"/>
      <c r="M441" s="677"/>
      <c r="N441" s="677"/>
    </row>
    <row r="442" spans="6:14" s="676" customFormat="1" ht="19" customHeight="1">
      <c r="F442" s="709"/>
      <c r="G442" s="709"/>
      <c r="H442" s="677"/>
      <c r="I442" s="677"/>
      <c r="J442" s="677"/>
      <c r="K442" s="677"/>
      <c r="L442" s="677"/>
      <c r="M442" s="677"/>
      <c r="N442" s="677"/>
    </row>
    <row r="443" spans="6:14" s="676" customFormat="1" ht="19" customHeight="1">
      <c r="F443" s="709"/>
      <c r="G443" s="709"/>
      <c r="H443" s="677"/>
      <c r="I443" s="677"/>
      <c r="J443" s="677"/>
      <c r="K443" s="677"/>
      <c r="L443" s="677"/>
      <c r="M443" s="677"/>
      <c r="N443" s="677"/>
    </row>
    <row r="444" spans="6:14" s="676" customFormat="1" ht="19" customHeight="1">
      <c r="F444" s="709"/>
      <c r="G444" s="709"/>
      <c r="H444" s="677"/>
      <c r="I444" s="677"/>
      <c r="J444" s="677"/>
      <c r="K444" s="677"/>
      <c r="L444" s="677"/>
      <c r="M444" s="677"/>
      <c r="N444" s="677"/>
    </row>
    <row r="445" spans="6:14" s="676" customFormat="1" ht="19" customHeight="1">
      <c r="F445" s="709"/>
      <c r="G445" s="709"/>
      <c r="H445" s="677"/>
      <c r="I445" s="677"/>
      <c r="J445" s="677"/>
      <c r="K445" s="677"/>
      <c r="L445" s="677"/>
      <c r="M445" s="677"/>
      <c r="N445" s="677"/>
    </row>
    <row r="446" spans="6:14" s="676" customFormat="1" ht="19" customHeight="1">
      <c r="F446" s="709"/>
      <c r="G446" s="709"/>
      <c r="H446" s="677"/>
      <c r="I446" s="677"/>
      <c r="J446" s="677"/>
      <c r="K446" s="677"/>
      <c r="L446" s="677"/>
      <c r="M446" s="677"/>
      <c r="N446" s="677"/>
    </row>
    <row r="447" spans="6:14" s="676" customFormat="1" ht="19" customHeight="1">
      <c r="F447" s="709"/>
      <c r="G447" s="709"/>
      <c r="H447" s="677"/>
      <c r="I447" s="677"/>
      <c r="J447" s="677"/>
      <c r="K447" s="677"/>
      <c r="L447" s="677"/>
      <c r="M447" s="677"/>
      <c r="N447" s="677"/>
    </row>
    <row r="448" spans="6:14" s="676" customFormat="1" ht="19" customHeight="1">
      <c r="F448" s="709"/>
      <c r="G448" s="709"/>
      <c r="H448" s="677"/>
      <c r="I448" s="677"/>
      <c r="J448" s="677"/>
      <c r="K448" s="677"/>
      <c r="L448" s="677"/>
      <c r="M448" s="677"/>
      <c r="N448" s="677"/>
    </row>
    <row r="449" spans="6:14" s="676" customFormat="1" ht="19" customHeight="1">
      <c r="F449" s="709"/>
      <c r="G449" s="709"/>
      <c r="H449" s="677"/>
      <c r="I449" s="677"/>
      <c r="J449" s="677"/>
      <c r="K449" s="677"/>
      <c r="L449" s="677"/>
      <c r="M449" s="677"/>
      <c r="N449" s="677"/>
    </row>
    <row r="450" spans="6:14" s="676" customFormat="1" ht="19" customHeight="1">
      <c r="F450" s="709"/>
      <c r="G450" s="709"/>
      <c r="H450" s="677"/>
      <c r="I450" s="677"/>
      <c r="J450" s="677"/>
      <c r="K450" s="677"/>
      <c r="L450" s="677"/>
      <c r="M450" s="677"/>
      <c r="N450" s="677"/>
    </row>
    <row r="451" spans="6:14" s="676" customFormat="1" ht="19" customHeight="1">
      <c r="F451" s="709"/>
      <c r="G451" s="709"/>
      <c r="H451" s="677"/>
      <c r="I451" s="677"/>
      <c r="J451" s="677"/>
      <c r="K451" s="677"/>
      <c r="L451" s="677"/>
      <c r="M451" s="677"/>
      <c r="N451" s="677"/>
    </row>
    <row r="452" spans="6:14" s="676" customFormat="1" ht="19" customHeight="1">
      <c r="F452" s="709"/>
      <c r="G452" s="709"/>
      <c r="H452" s="677"/>
      <c r="I452" s="677"/>
      <c r="J452" s="677"/>
      <c r="K452" s="677"/>
      <c r="L452" s="677"/>
      <c r="M452" s="677"/>
      <c r="N452" s="677"/>
    </row>
    <row r="453" spans="6:14" s="676" customFormat="1" ht="19" customHeight="1">
      <c r="F453" s="709"/>
      <c r="G453" s="709"/>
      <c r="H453" s="677"/>
      <c r="I453" s="677"/>
      <c r="J453" s="677"/>
      <c r="K453" s="677"/>
      <c r="L453" s="677"/>
      <c r="M453" s="677"/>
      <c r="N453" s="677"/>
    </row>
    <row r="454" spans="6:14" s="676" customFormat="1" ht="19" customHeight="1">
      <c r="F454" s="709"/>
      <c r="G454" s="709"/>
      <c r="H454" s="677"/>
      <c r="I454" s="677"/>
      <c r="J454" s="677"/>
      <c r="K454" s="677"/>
      <c r="L454" s="677"/>
      <c r="M454" s="677"/>
      <c r="N454" s="677"/>
    </row>
    <row r="455" spans="6:14" s="676" customFormat="1" ht="19" customHeight="1">
      <c r="F455" s="709"/>
      <c r="G455" s="709"/>
      <c r="H455" s="677"/>
      <c r="I455" s="677"/>
      <c r="J455" s="677"/>
      <c r="K455" s="677"/>
      <c r="L455" s="677"/>
      <c r="M455" s="677"/>
      <c r="N455" s="677"/>
    </row>
    <row r="456" spans="6:14" s="676" customFormat="1" ht="19" customHeight="1">
      <c r="F456" s="709"/>
      <c r="G456" s="709"/>
      <c r="H456" s="677"/>
      <c r="I456" s="677"/>
      <c r="J456" s="677"/>
      <c r="K456" s="677"/>
      <c r="L456" s="677"/>
      <c r="M456" s="677"/>
      <c r="N456" s="677"/>
    </row>
    <row r="457" spans="6:14" s="676" customFormat="1" ht="19" customHeight="1">
      <c r="F457" s="709"/>
      <c r="G457" s="709"/>
      <c r="H457" s="677"/>
      <c r="I457" s="677"/>
      <c r="J457" s="677"/>
      <c r="K457" s="677"/>
      <c r="L457" s="677"/>
      <c r="M457" s="677"/>
      <c r="N457" s="677"/>
    </row>
    <row r="458" spans="6:14" s="676" customFormat="1" ht="19" customHeight="1">
      <c r="F458" s="709"/>
      <c r="G458" s="709"/>
      <c r="H458" s="677"/>
      <c r="I458" s="677"/>
      <c r="J458" s="677"/>
      <c r="K458" s="677"/>
      <c r="L458" s="677"/>
      <c r="M458" s="677"/>
      <c r="N458" s="677"/>
    </row>
    <row r="459" spans="6:14" s="676" customFormat="1" ht="19" customHeight="1">
      <c r="F459" s="709"/>
      <c r="G459" s="709"/>
      <c r="H459" s="677"/>
      <c r="I459" s="677"/>
      <c r="J459" s="677"/>
      <c r="K459" s="677"/>
      <c r="L459" s="677"/>
      <c r="M459" s="677"/>
      <c r="N459" s="677"/>
    </row>
    <row r="460" spans="6:14" s="676" customFormat="1" ht="19" customHeight="1">
      <c r="F460" s="709"/>
      <c r="G460" s="709"/>
      <c r="H460" s="677"/>
      <c r="I460" s="677"/>
      <c r="J460" s="677"/>
      <c r="K460" s="677"/>
      <c r="L460" s="677"/>
      <c r="M460" s="677"/>
      <c r="N460" s="677"/>
    </row>
    <row r="461" spans="6:14" s="676" customFormat="1" ht="19" customHeight="1">
      <c r="F461" s="709"/>
      <c r="G461" s="709"/>
      <c r="H461" s="677"/>
      <c r="I461" s="677"/>
      <c r="J461" s="677"/>
      <c r="K461" s="677"/>
      <c r="L461" s="677"/>
      <c r="M461" s="677"/>
      <c r="N461" s="677"/>
    </row>
    <row r="462" spans="6:14" s="676" customFormat="1" ht="19" customHeight="1">
      <c r="F462" s="709"/>
      <c r="G462" s="709"/>
      <c r="H462" s="677"/>
      <c r="I462" s="677"/>
      <c r="J462" s="677"/>
      <c r="K462" s="677"/>
      <c r="L462" s="677"/>
      <c r="M462" s="677"/>
      <c r="N462" s="677"/>
    </row>
    <row r="463" spans="6:14" s="676" customFormat="1" ht="19" customHeight="1">
      <c r="F463" s="709"/>
      <c r="G463" s="709"/>
      <c r="H463" s="677"/>
      <c r="I463" s="677"/>
      <c r="J463" s="677"/>
      <c r="K463" s="677"/>
      <c r="L463" s="677"/>
      <c r="M463" s="677"/>
      <c r="N463" s="677"/>
    </row>
    <row r="464" spans="6:14" s="676" customFormat="1" ht="19" customHeight="1">
      <c r="F464" s="709"/>
      <c r="G464" s="709"/>
      <c r="H464" s="677"/>
      <c r="I464" s="677"/>
      <c r="J464" s="677"/>
      <c r="K464" s="677"/>
      <c r="L464" s="677"/>
      <c r="M464" s="677"/>
      <c r="N464" s="677"/>
    </row>
    <row r="465" spans="6:14" s="676" customFormat="1" ht="19" customHeight="1">
      <c r="F465" s="709"/>
      <c r="G465" s="709"/>
      <c r="H465" s="677"/>
      <c r="I465" s="677"/>
      <c r="J465" s="677"/>
      <c r="K465" s="677"/>
      <c r="L465" s="677"/>
      <c r="M465" s="677"/>
      <c r="N465" s="677"/>
    </row>
    <row r="466" spans="6:14" s="676" customFormat="1" ht="19" customHeight="1">
      <c r="F466" s="709"/>
      <c r="G466" s="709"/>
      <c r="H466" s="677"/>
      <c r="I466" s="677"/>
      <c r="J466" s="677"/>
      <c r="K466" s="677"/>
      <c r="L466" s="677"/>
      <c r="M466" s="677"/>
      <c r="N466" s="677"/>
    </row>
    <row r="467" spans="6:14" s="676" customFormat="1" ht="19" customHeight="1">
      <c r="F467" s="709"/>
      <c r="G467" s="709"/>
      <c r="H467" s="677"/>
      <c r="I467" s="677"/>
      <c r="J467" s="677"/>
      <c r="K467" s="677"/>
      <c r="L467" s="677"/>
      <c r="M467" s="677"/>
      <c r="N467" s="677"/>
    </row>
    <row r="468" spans="6:14" s="676" customFormat="1" ht="19" customHeight="1">
      <c r="F468" s="709"/>
      <c r="G468" s="709"/>
      <c r="H468" s="677"/>
      <c r="I468" s="677"/>
      <c r="J468" s="677"/>
      <c r="K468" s="677"/>
      <c r="L468" s="677"/>
      <c r="M468" s="677"/>
      <c r="N468" s="677"/>
    </row>
    <row r="469" spans="6:14" s="676" customFormat="1" ht="19" customHeight="1">
      <c r="F469" s="709"/>
      <c r="G469" s="709"/>
      <c r="H469" s="677"/>
      <c r="I469" s="677"/>
      <c r="J469" s="677"/>
      <c r="K469" s="677"/>
      <c r="L469" s="677"/>
      <c r="M469" s="677"/>
      <c r="N469" s="677"/>
    </row>
  </sheetData>
  <mergeCells count="445">
    <mergeCell ref="F464:G464"/>
    <mergeCell ref="F465:G465"/>
    <mergeCell ref="F466:G466"/>
    <mergeCell ref="F467:G467"/>
    <mergeCell ref="F468:G468"/>
    <mergeCell ref="F469:G469"/>
    <mergeCell ref="F458:G458"/>
    <mergeCell ref="F459:G459"/>
    <mergeCell ref="F460:G460"/>
    <mergeCell ref="F461:G461"/>
    <mergeCell ref="F462:G462"/>
    <mergeCell ref="F463:G463"/>
    <mergeCell ref="F452:G452"/>
    <mergeCell ref="F453:G453"/>
    <mergeCell ref="F454:G454"/>
    <mergeCell ref="F455:G455"/>
    <mergeCell ref="F456:G456"/>
    <mergeCell ref="F457:G457"/>
    <mergeCell ref="F446:G446"/>
    <mergeCell ref="F447:G447"/>
    <mergeCell ref="F448:G448"/>
    <mergeCell ref="F449:G449"/>
    <mergeCell ref="F450:G450"/>
    <mergeCell ref="F451:G451"/>
    <mergeCell ref="F440:G440"/>
    <mergeCell ref="F441:G441"/>
    <mergeCell ref="F442:G442"/>
    <mergeCell ref="F443:G443"/>
    <mergeCell ref="F444:G444"/>
    <mergeCell ref="F445:G445"/>
    <mergeCell ref="F434:G434"/>
    <mergeCell ref="F435:G435"/>
    <mergeCell ref="F436:G436"/>
    <mergeCell ref="F437:G437"/>
    <mergeCell ref="F438:G438"/>
    <mergeCell ref="F439:G439"/>
    <mergeCell ref="F428:G428"/>
    <mergeCell ref="F429:G429"/>
    <mergeCell ref="F430:G430"/>
    <mergeCell ref="F431:G431"/>
    <mergeCell ref="F432:G432"/>
    <mergeCell ref="F433:G433"/>
    <mergeCell ref="F422:G422"/>
    <mergeCell ref="F423:G423"/>
    <mergeCell ref="F424:G424"/>
    <mergeCell ref="F425:G425"/>
    <mergeCell ref="F426:G426"/>
    <mergeCell ref="F427:G427"/>
    <mergeCell ref="F416:G416"/>
    <mergeCell ref="F417:G417"/>
    <mergeCell ref="F418:G418"/>
    <mergeCell ref="F419:G419"/>
    <mergeCell ref="F420:G420"/>
    <mergeCell ref="F421:G421"/>
    <mergeCell ref="F410:G410"/>
    <mergeCell ref="F411:G411"/>
    <mergeCell ref="F412:G412"/>
    <mergeCell ref="F413:G413"/>
    <mergeCell ref="F414:G414"/>
    <mergeCell ref="F415:G415"/>
    <mergeCell ref="F404:G404"/>
    <mergeCell ref="F405:G405"/>
    <mergeCell ref="F406:G406"/>
    <mergeCell ref="F407:G407"/>
    <mergeCell ref="F408:G408"/>
    <mergeCell ref="F409:G409"/>
    <mergeCell ref="F398:G398"/>
    <mergeCell ref="F399:G399"/>
    <mergeCell ref="F400:G400"/>
    <mergeCell ref="F401:G401"/>
    <mergeCell ref="F402:G402"/>
    <mergeCell ref="F403:G403"/>
    <mergeCell ref="F392:G392"/>
    <mergeCell ref="F393:G393"/>
    <mergeCell ref="F394:G394"/>
    <mergeCell ref="F395:G395"/>
    <mergeCell ref="F396:G396"/>
    <mergeCell ref="F397:G397"/>
    <mergeCell ref="F386:G386"/>
    <mergeCell ref="F387:G387"/>
    <mergeCell ref="F388:G388"/>
    <mergeCell ref="F389:G389"/>
    <mergeCell ref="F390:G390"/>
    <mergeCell ref="F391:G391"/>
    <mergeCell ref="F380:G380"/>
    <mergeCell ref="F381:G381"/>
    <mergeCell ref="F382:G382"/>
    <mergeCell ref="F383:G383"/>
    <mergeCell ref="F384:G384"/>
    <mergeCell ref="F385:G385"/>
    <mergeCell ref="F374:G374"/>
    <mergeCell ref="F375:G375"/>
    <mergeCell ref="F376:G376"/>
    <mergeCell ref="F377:G377"/>
    <mergeCell ref="F378:G378"/>
    <mergeCell ref="F379:G379"/>
    <mergeCell ref="F368:G368"/>
    <mergeCell ref="F369:G369"/>
    <mergeCell ref="F370:G370"/>
    <mergeCell ref="F371:G371"/>
    <mergeCell ref="F372:G372"/>
    <mergeCell ref="F373:G373"/>
    <mergeCell ref="F362:G362"/>
    <mergeCell ref="F363:G363"/>
    <mergeCell ref="F364:G364"/>
    <mergeCell ref="F365:G365"/>
    <mergeCell ref="F366:G366"/>
    <mergeCell ref="F367:G367"/>
    <mergeCell ref="F356:G356"/>
    <mergeCell ref="F357:G357"/>
    <mergeCell ref="F358:G358"/>
    <mergeCell ref="F359:G359"/>
    <mergeCell ref="F360:G360"/>
    <mergeCell ref="F361:G361"/>
    <mergeCell ref="F350:G350"/>
    <mergeCell ref="F351:G351"/>
    <mergeCell ref="F352:G352"/>
    <mergeCell ref="F353:G353"/>
    <mergeCell ref="F354:G354"/>
    <mergeCell ref="F355:G355"/>
    <mergeCell ref="F344:G344"/>
    <mergeCell ref="F345:G345"/>
    <mergeCell ref="F346:G346"/>
    <mergeCell ref="F347:G347"/>
    <mergeCell ref="F348:G348"/>
    <mergeCell ref="F349:G349"/>
    <mergeCell ref="F338:G338"/>
    <mergeCell ref="F339:G339"/>
    <mergeCell ref="F340:G340"/>
    <mergeCell ref="F341:G341"/>
    <mergeCell ref="F342:G342"/>
    <mergeCell ref="F343:G343"/>
    <mergeCell ref="F332:G332"/>
    <mergeCell ref="F333:G333"/>
    <mergeCell ref="F334:G334"/>
    <mergeCell ref="F335:G335"/>
    <mergeCell ref="F336:G336"/>
    <mergeCell ref="F337:G337"/>
    <mergeCell ref="F326:G326"/>
    <mergeCell ref="F327:G327"/>
    <mergeCell ref="F328:G328"/>
    <mergeCell ref="F329:G329"/>
    <mergeCell ref="F330:G330"/>
    <mergeCell ref="F331:G331"/>
    <mergeCell ref="F320:G320"/>
    <mergeCell ref="F321:G321"/>
    <mergeCell ref="F322:G322"/>
    <mergeCell ref="F323:G323"/>
    <mergeCell ref="F324:G324"/>
    <mergeCell ref="F325:G325"/>
    <mergeCell ref="F314:G314"/>
    <mergeCell ref="F315:G315"/>
    <mergeCell ref="F316:G316"/>
    <mergeCell ref="F317:G317"/>
    <mergeCell ref="F318:G318"/>
    <mergeCell ref="F319:G319"/>
    <mergeCell ref="F308:G308"/>
    <mergeCell ref="F309:G309"/>
    <mergeCell ref="F310:G310"/>
    <mergeCell ref="F311:G311"/>
    <mergeCell ref="F312:G312"/>
    <mergeCell ref="F313:G313"/>
    <mergeCell ref="F302:G302"/>
    <mergeCell ref="F303:G303"/>
    <mergeCell ref="F304:G304"/>
    <mergeCell ref="F305:G305"/>
    <mergeCell ref="F306:G306"/>
    <mergeCell ref="F307:G307"/>
    <mergeCell ref="F296:G296"/>
    <mergeCell ref="F297:G297"/>
    <mergeCell ref="F298:G298"/>
    <mergeCell ref="F299:G299"/>
    <mergeCell ref="F300:G300"/>
    <mergeCell ref="F301:G301"/>
    <mergeCell ref="F290:G290"/>
    <mergeCell ref="F291:G291"/>
    <mergeCell ref="F292:G292"/>
    <mergeCell ref="F293:G293"/>
    <mergeCell ref="F294:G294"/>
    <mergeCell ref="F295:G295"/>
    <mergeCell ref="F284:G284"/>
    <mergeCell ref="F285:G285"/>
    <mergeCell ref="F286:G286"/>
    <mergeCell ref="F287:G287"/>
    <mergeCell ref="F288:G288"/>
    <mergeCell ref="F289:G289"/>
    <mergeCell ref="F278:G278"/>
    <mergeCell ref="F279:G279"/>
    <mergeCell ref="F280:G280"/>
    <mergeCell ref="F281:G281"/>
    <mergeCell ref="F282:G282"/>
    <mergeCell ref="F283:G283"/>
    <mergeCell ref="F272:G272"/>
    <mergeCell ref="F273:G273"/>
    <mergeCell ref="F274:G274"/>
    <mergeCell ref="F275:G275"/>
    <mergeCell ref="F276:G276"/>
    <mergeCell ref="F277:G277"/>
    <mergeCell ref="F266:G266"/>
    <mergeCell ref="F267:G267"/>
    <mergeCell ref="F268:G268"/>
    <mergeCell ref="F269:G269"/>
    <mergeCell ref="F270:G270"/>
    <mergeCell ref="F271:G271"/>
    <mergeCell ref="F260:G260"/>
    <mergeCell ref="F261:G261"/>
    <mergeCell ref="F262:G262"/>
    <mergeCell ref="F263:G263"/>
    <mergeCell ref="F264:G264"/>
    <mergeCell ref="F265:G265"/>
    <mergeCell ref="F254:G254"/>
    <mergeCell ref="F255:G255"/>
    <mergeCell ref="F256:G256"/>
    <mergeCell ref="F257:G257"/>
    <mergeCell ref="F258:G258"/>
    <mergeCell ref="F259:G259"/>
    <mergeCell ref="F248:G248"/>
    <mergeCell ref="F249:G249"/>
    <mergeCell ref="F250:G250"/>
    <mergeCell ref="F251:G251"/>
    <mergeCell ref="F252:G252"/>
    <mergeCell ref="F253:G253"/>
    <mergeCell ref="F242:G242"/>
    <mergeCell ref="F243:G243"/>
    <mergeCell ref="F244:G244"/>
    <mergeCell ref="F245:G245"/>
    <mergeCell ref="F246:G246"/>
    <mergeCell ref="F247:G247"/>
    <mergeCell ref="F236:G236"/>
    <mergeCell ref="F237:G237"/>
    <mergeCell ref="F238:G238"/>
    <mergeCell ref="F239:G239"/>
    <mergeCell ref="F240:G240"/>
    <mergeCell ref="F241:G241"/>
    <mergeCell ref="F230:G230"/>
    <mergeCell ref="F231:G231"/>
    <mergeCell ref="F232:G232"/>
    <mergeCell ref="F233:G233"/>
    <mergeCell ref="F234:G234"/>
    <mergeCell ref="F235:G235"/>
    <mergeCell ref="F224:G224"/>
    <mergeCell ref="F225:G225"/>
    <mergeCell ref="F226:G226"/>
    <mergeCell ref="F227:G227"/>
    <mergeCell ref="F228:G228"/>
    <mergeCell ref="F229:G229"/>
    <mergeCell ref="F218:G218"/>
    <mergeCell ref="F219:G219"/>
    <mergeCell ref="F220:G220"/>
    <mergeCell ref="F221:G221"/>
    <mergeCell ref="F222:G222"/>
    <mergeCell ref="F223:G223"/>
    <mergeCell ref="F212:G212"/>
    <mergeCell ref="F213:G213"/>
    <mergeCell ref="F214:G214"/>
    <mergeCell ref="F215:G215"/>
    <mergeCell ref="F216:G216"/>
    <mergeCell ref="F217:G217"/>
    <mergeCell ref="F206:G206"/>
    <mergeCell ref="F207:G207"/>
    <mergeCell ref="F208:G208"/>
    <mergeCell ref="F209:G209"/>
    <mergeCell ref="F210:G210"/>
    <mergeCell ref="F211:G211"/>
    <mergeCell ref="F200:G200"/>
    <mergeCell ref="F201:G201"/>
    <mergeCell ref="F202:G202"/>
    <mergeCell ref="F203:G203"/>
    <mergeCell ref="F204:G204"/>
    <mergeCell ref="F205:G205"/>
    <mergeCell ref="F194:G194"/>
    <mergeCell ref="F195:G195"/>
    <mergeCell ref="F196:G196"/>
    <mergeCell ref="F197:G197"/>
    <mergeCell ref="F198:G198"/>
    <mergeCell ref="F199:G199"/>
    <mergeCell ref="F188:G188"/>
    <mergeCell ref="F189:G189"/>
    <mergeCell ref="F190:G190"/>
    <mergeCell ref="F191:G191"/>
    <mergeCell ref="F192:G192"/>
    <mergeCell ref="F193:G193"/>
    <mergeCell ref="F182:G182"/>
    <mergeCell ref="F183:G183"/>
    <mergeCell ref="F184:G184"/>
    <mergeCell ref="F185:G185"/>
    <mergeCell ref="F186:G186"/>
    <mergeCell ref="F187:G187"/>
    <mergeCell ref="F176:G176"/>
    <mergeCell ref="F177:G177"/>
    <mergeCell ref="F178:G178"/>
    <mergeCell ref="F179:G179"/>
    <mergeCell ref="F180:G180"/>
    <mergeCell ref="F181:G181"/>
    <mergeCell ref="F170:G170"/>
    <mergeCell ref="F171:G171"/>
    <mergeCell ref="F172:G172"/>
    <mergeCell ref="F173:G173"/>
    <mergeCell ref="F174:G174"/>
    <mergeCell ref="F175:G175"/>
    <mergeCell ref="F164:G164"/>
    <mergeCell ref="F165:G165"/>
    <mergeCell ref="F166:G166"/>
    <mergeCell ref="F167:G167"/>
    <mergeCell ref="F168:G168"/>
    <mergeCell ref="F169:G169"/>
    <mergeCell ref="F158:G158"/>
    <mergeCell ref="F159:G159"/>
    <mergeCell ref="F160:G160"/>
    <mergeCell ref="F161:G161"/>
    <mergeCell ref="F162:G162"/>
    <mergeCell ref="F163:G163"/>
    <mergeCell ref="F152:G152"/>
    <mergeCell ref="F153:G153"/>
    <mergeCell ref="F154:G154"/>
    <mergeCell ref="F155:G155"/>
    <mergeCell ref="F156:G156"/>
    <mergeCell ref="F157:G157"/>
    <mergeCell ref="F146:G146"/>
    <mergeCell ref="F147:G147"/>
    <mergeCell ref="F148:G148"/>
    <mergeCell ref="F149:G149"/>
    <mergeCell ref="F150:G150"/>
    <mergeCell ref="F151:G151"/>
    <mergeCell ref="F140:G140"/>
    <mergeCell ref="F141:G141"/>
    <mergeCell ref="F142:G142"/>
    <mergeCell ref="F143:G143"/>
    <mergeCell ref="F144:G144"/>
    <mergeCell ref="F145:G145"/>
    <mergeCell ref="F134:G134"/>
    <mergeCell ref="F135:G135"/>
    <mergeCell ref="F136:G136"/>
    <mergeCell ref="F137:G137"/>
    <mergeCell ref="F138:G138"/>
    <mergeCell ref="F139:G139"/>
    <mergeCell ref="F128:G128"/>
    <mergeCell ref="F129:G129"/>
    <mergeCell ref="F130:G130"/>
    <mergeCell ref="F131:G131"/>
    <mergeCell ref="F132:G132"/>
    <mergeCell ref="F133:G133"/>
    <mergeCell ref="F122:G122"/>
    <mergeCell ref="F123:G123"/>
    <mergeCell ref="F124:G124"/>
    <mergeCell ref="F125:G125"/>
    <mergeCell ref="F126:G126"/>
    <mergeCell ref="F127:G127"/>
    <mergeCell ref="F116:G116"/>
    <mergeCell ref="F117:G117"/>
    <mergeCell ref="F118:G118"/>
    <mergeCell ref="F119:G119"/>
    <mergeCell ref="F120:G120"/>
    <mergeCell ref="F121:G121"/>
    <mergeCell ref="F110:G110"/>
    <mergeCell ref="F111:G111"/>
    <mergeCell ref="F112:G112"/>
    <mergeCell ref="F113:G113"/>
    <mergeCell ref="F114:G114"/>
    <mergeCell ref="F115:G115"/>
    <mergeCell ref="F104:G104"/>
    <mergeCell ref="F105:G105"/>
    <mergeCell ref="F106:G106"/>
    <mergeCell ref="F107:G107"/>
    <mergeCell ref="F108:G108"/>
    <mergeCell ref="F109:G109"/>
    <mergeCell ref="F98:G98"/>
    <mergeCell ref="F99:G99"/>
    <mergeCell ref="F100:G100"/>
    <mergeCell ref="F101:G101"/>
    <mergeCell ref="F102:G102"/>
    <mergeCell ref="F103:G103"/>
    <mergeCell ref="F92:G92"/>
    <mergeCell ref="F93:G93"/>
    <mergeCell ref="F94:G94"/>
    <mergeCell ref="F95:G95"/>
    <mergeCell ref="F96:G96"/>
    <mergeCell ref="F97:G97"/>
    <mergeCell ref="F86:G86"/>
    <mergeCell ref="F87:G87"/>
    <mergeCell ref="F88:G88"/>
    <mergeCell ref="F89:G89"/>
    <mergeCell ref="F90:G90"/>
    <mergeCell ref="F91:G91"/>
    <mergeCell ref="F80:G80"/>
    <mergeCell ref="F81:G81"/>
    <mergeCell ref="F82:G82"/>
    <mergeCell ref="F83:G83"/>
    <mergeCell ref="F84:G84"/>
    <mergeCell ref="F85:G85"/>
    <mergeCell ref="F74:G74"/>
    <mergeCell ref="F75:G75"/>
    <mergeCell ref="F76:G76"/>
    <mergeCell ref="F77:G77"/>
    <mergeCell ref="F78:G78"/>
    <mergeCell ref="F79:G79"/>
    <mergeCell ref="F68:G68"/>
    <mergeCell ref="F69:G69"/>
    <mergeCell ref="F70:G70"/>
    <mergeCell ref="F71:G71"/>
    <mergeCell ref="F72:G72"/>
    <mergeCell ref="F73:G73"/>
    <mergeCell ref="F62:G62"/>
    <mergeCell ref="F63:G63"/>
    <mergeCell ref="F64:G64"/>
    <mergeCell ref="F65:G65"/>
    <mergeCell ref="F66:G66"/>
    <mergeCell ref="F61:G61"/>
    <mergeCell ref="F55:G56"/>
    <mergeCell ref="F54:G54"/>
    <mergeCell ref="E51:G51"/>
    <mergeCell ref="E52:G52"/>
    <mergeCell ref="F44:G44"/>
    <mergeCell ref="F45:G45"/>
    <mergeCell ref="F46:G46"/>
    <mergeCell ref="F47:G47"/>
    <mergeCell ref="B48:H48"/>
    <mergeCell ref="B49:H49"/>
    <mergeCell ref="F39:G39"/>
    <mergeCell ref="F40:G40"/>
    <mergeCell ref="F41:G41"/>
    <mergeCell ref="F42:G42"/>
    <mergeCell ref="F21:G21"/>
    <mergeCell ref="F22:G22"/>
    <mergeCell ref="F23:G23"/>
    <mergeCell ref="E27:G27"/>
    <mergeCell ref="E28:G28"/>
    <mergeCell ref="F30:G30"/>
    <mergeCell ref="F31:G32"/>
    <mergeCell ref="F37:G37"/>
    <mergeCell ref="F38:G38"/>
    <mergeCell ref="B1:H1"/>
    <mergeCell ref="B2:H2"/>
    <mergeCell ref="E5:G5"/>
    <mergeCell ref="F7:G7"/>
    <mergeCell ref="F8:G9"/>
    <mergeCell ref="E4:G4"/>
    <mergeCell ref="B24:H24"/>
    <mergeCell ref="B25:H25"/>
    <mergeCell ref="F14:G14"/>
    <mergeCell ref="F15:G15"/>
    <mergeCell ref="F16:G16"/>
    <mergeCell ref="F17:G17"/>
    <mergeCell ref="F18:G18"/>
    <mergeCell ref="F19:G19"/>
  </mergeCells>
  <pageMargins left="0.75000000000000011" right="0.75000000000000011" top="1" bottom="1" header="0.5" footer="0.5"/>
  <pageSetup paperSize="9" scale="53" orientation="landscape" horizontalDpi="4294967292" verticalDpi="4294967292"/>
  <rowBreaks count="1" manualBreakCount="1">
    <brk id="20" max="16383" man="1"/>
  </rowBreak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88417-4A93-3345-AB95-865BE6C60C09}">
  <dimension ref="A1:H49"/>
  <sheetViews>
    <sheetView workbookViewId="0">
      <selection activeCell="B9" sqref="B9"/>
    </sheetView>
  </sheetViews>
  <sheetFormatPr baseColWidth="10" defaultColWidth="8.83203125" defaultRowHeight="15"/>
  <cols>
    <col min="1" max="1" width="32.5" bestFit="1" customWidth="1"/>
    <col min="2" max="2" width="53.83203125" style="643" bestFit="1" customWidth="1"/>
    <col min="3" max="3" width="13" bestFit="1" customWidth="1"/>
    <col min="4" max="4" width="20.5" bestFit="1" customWidth="1"/>
    <col min="5" max="5" width="20.5" customWidth="1"/>
    <col min="6" max="6" width="20" bestFit="1" customWidth="1"/>
  </cols>
  <sheetData>
    <row r="1" spans="1:8">
      <c r="B1" s="644" t="s">
        <v>2009</v>
      </c>
      <c r="C1" s="1" t="s">
        <v>2010</v>
      </c>
      <c r="D1" s="1" t="s">
        <v>2011</v>
      </c>
      <c r="E1" s="1" t="s">
        <v>2012</v>
      </c>
      <c r="F1" s="1" t="s">
        <v>2013</v>
      </c>
      <c r="G1" s="1" t="s">
        <v>2014</v>
      </c>
      <c r="H1" s="1" t="s">
        <v>2015</v>
      </c>
    </row>
    <row r="2" spans="1:8">
      <c r="B2" s="643" t="s">
        <v>1040</v>
      </c>
      <c r="D2" t="s">
        <v>2016</v>
      </c>
      <c r="F2" t="s">
        <v>697</v>
      </c>
    </row>
    <row r="3" spans="1:8">
      <c r="B3" s="643" t="s">
        <v>1347</v>
      </c>
      <c r="D3" t="s">
        <v>2017</v>
      </c>
      <c r="F3" t="s">
        <v>697</v>
      </c>
    </row>
    <row r="4" spans="1:8">
      <c r="B4" s="643" t="s">
        <v>1358</v>
      </c>
      <c r="D4" t="s">
        <v>2016</v>
      </c>
      <c r="F4" t="s">
        <v>697</v>
      </c>
    </row>
    <row r="5" spans="1:8">
      <c r="B5" s="643" t="s">
        <v>1357</v>
      </c>
      <c r="D5" t="s">
        <v>2016</v>
      </c>
      <c r="F5" t="s">
        <v>697</v>
      </c>
    </row>
    <row r="6" spans="1:8">
      <c r="B6" s="643" t="s">
        <v>1359</v>
      </c>
      <c r="D6" t="s">
        <v>2016</v>
      </c>
      <c r="F6" t="s">
        <v>697</v>
      </c>
    </row>
    <row r="7" spans="1:8">
      <c r="A7" s="730" t="s">
        <v>2038</v>
      </c>
      <c r="B7" s="643" t="s">
        <v>1346</v>
      </c>
      <c r="C7" t="s">
        <v>2018</v>
      </c>
      <c r="D7" t="s">
        <v>2019</v>
      </c>
      <c r="E7" t="s">
        <v>2020</v>
      </c>
      <c r="F7" t="s">
        <v>2021</v>
      </c>
      <c r="G7" t="s">
        <v>2022</v>
      </c>
    </row>
    <row r="8" spans="1:8">
      <c r="A8" s="730"/>
      <c r="B8" s="643" t="s">
        <v>1353</v>
      </c>
      <c r="C8" t="s">
        <v>2018</v>
      </c>
      <c r="D8" t="s">
        <v>2023</v>
      </c>
      <c r="E8" t="s">
        <v>2020</v>
      </c>
      <c r="F8" t="s">
        <v>2021</v>
      </c>
      <c r="G8" t="s">
        <v>2022</v>
      </c>
    </row>
    <row r="9" spans="1:8">
      <c r="A9" s="730"/>
      <c r="B9" s="643" t="s">
        <v>1354</v>
      </c>
      <c r="C9" t="s">
        <v>2018</v>
      </c>
      <c r="D9" t="s">
        <v>2019</v>
      </c>
      <c r="E9" t="s">
        <v>2020</v>
      </c>
      <c r="F9" t="s">
        <v>2021</v>
      </c>
      <c r="G9" t="s">
        <v>2022</v>
      </c>
    </row>
    <row r="10" spans="1:8">
      <c r="A10" s="730"/>
      <c r="B10" s="643" t="s">
        <v>1317</v>
      </c>
      <c r="C10" t="s">
        <v>2028</v>
      </c>
      <c r="D10" t="s">
        <v>2017</v>
      </c>
      <c r="E10" t="s">
        <v>2026</v>
      </c>
      <c r="F10" t="s">
        <v>2027</v>
      </c>
    </row>
    <row r="11" spans="1:8">
      <c r="A11" s="730"/>
      <c r="B11" s="643" t="s">
        <v>1355</v>
      </c>
      <c r="C11" t="s">
        <v>2018</v>
      </c>
      <c r="D11" t="s">
        <v>2019</v>
      </c>
      <c r="E11" t="s">
        <v>2020</v>
      </c>
      <c r="F11" t="s">
        <v>2021</v>
      </c>
      <c r="G11" t="s">
        <v>2022</v>
      </c>
    </row>
    <row r="12" spans="1:8">
      <c r="A12" s="730" t="s">
        <v>2024</v>
      </c>
      <c r="B12" s="643" t="s">
        <v>1365</v>
      </c>
      <c r="C12" t="s">
        <v>2025</v>
      </c>
      <c r="D12" t="s">
        <v>2017</v>
      </c>
      <c r="E12" t="s">
        <v>2026</v>
      </c>
      <c r="F12" t="s">
        <v>2027</v>
      </c>
      <c r="H12" t="s">
        <v>2022</v>
      </c>
    </row>
    <row r="13" spans="1:8">
      <c r="A13" s="730"/>
      <c r="B13" s="643" t="s">
        <v>1318</v>
      </c>
      <c r="C13" t="s">
        <v>2025</v>
      </c>
      <c r="D13" t="s">
        <v>2017</v>
      </c>
      <c r="E13" t="s">
        <v>2026</v>
      </c>
      <c r="F13" t="s">
        <v>2027</v>
      </c>
      <c r="H13" t="s">
        <v>2022</v>
      </c>
    </row>
    <row r="14" spans="1:8">
      <c r="A14" s="730"/>
      <c r="B14" s="643" t="s">
        <v>1321</v>
      </c>
      <c r="C14" t="s">
        <v>2028</v>
      </c>
      <c r="D14" t="s">
        <v>2017</v>
      </c>
      <c r="E14" t="s">
        <v>2026</v>
      </c>
      <c r="F14" t="s">
        <v>2027</v>
      </c>
      <c r="H14" t="s">
        <v>2022</v>
      </c>
    </row>
    <row r="15" spans="1:8">
      <c r="A15" s="730"/>
      <c r="B15" s="643" t="s">
        <v>1320</v>
      </c>
      <c r="C15" t="s">
        <v>2025</v>
      </c>
      <c r="D15" t="s">
        <v>2017</v>
      </c>
      <c r="E15" t="s">
        <v>2026</v>
      </c>
      <c r="F15" t="s">
        <v>2027</v>
      </c>
      <c r="H15" t="s">
        <v>2022</v>
      </c>
    </row>
    <row r="16" spans="1:8">
      <c r="A16" s="730"/>
      <c r="B16" s="643" t="s">
        <v>1319</v>
      </c>
      <c r="C16" t="s">
        <v>2025</v>
      </c>
      <c r="D16" t="s">
        <v>2017</v>
      </c>
      <c r="E16" t="s">
        <v>2026</v>
      </c>
      <c r="F16" t="s">
        <v>2027</v>
      </c>
      <c r="H16" t="s">
        <v>2022</v>
      </c>
    </row>
    <row r="17" spans="1:8">
      <c r="A17" s="730"/>
      <c r="B17" s="643" t="s">
        <v>1015</v>
      </c>
      <c r="C17" t="s">
        <v>2018</v>
      </c>
      <c r="D17" t="s">
        <v>2017</v>
      </c>
      <c r="E17" t="s">
        <v>2026</v>
      </c>
      <c r="F17" t="s">
        <v>2027</v>
      </c>
      <c r="G17" t="s">
        <v>2022</v>
      </c>
      <c r="H17" t="s">
        <v>2022</v>
      </c>
    </row>
    <row r="18" spans="1:8">
      <c r="A18" s="730"/>
      <c r="B18" s="643" t="s">
        <v>1322</v>
      </c>
      <c r="C18" t="s">
        <v>2028</v>
      </c>
      <c r="D18" t="s">
        <v>2017</v>
      </c>
      <c r="E18" t="s">
        <v>2026</v>
      </c>
      <c r="F18" t="s">
        <v>2027</v>
      </c>
      <c r="H18" t="s">
        <v>2022</v>
      </c>
    </row>
    <row r="19" spans="1:8">
      <c r="A19" s="730"/>
      <c r="B19" s="643" t="s">
        <v>908</v>
      </c>
      <c r="C19" t="s">
        <v>2018</v>
      </c>
      <c r="D19" t="s">
        <v>2017</v>
      </c>
      <c r="E19" t="s">
        <v>2026</v>
      </c>
      <c r="F19" t="s">
        <v>2027</v>
      </c>
      <c r="G19" t="s">
        <v>2022</v>
      </c>
      <c r="H19" t="s">
        <v>2022</v>
      </c>
    </row>
    <row r="20" spans="1:8">
      <c r="A20" s="730"/>
      <c r="B20" s="643" t="s">
        <v>1362</v>
      </c>
      <c r="C20" t="s">
        <v>2025</v>
      </c>
      <c r="D20" t="s">
        <v>2017</v>
      </c>
      <c r="E20" t="s">
        <v>2026</v>
      </c>
      <c r="F20" t="s">
        <v>2027</v>
      </c>
      <c r="H20" t="s">
        <v>2022</v>
      </c>
    </row>
    <row r="21" spans="1:8">
      <c r="A21" s="730"/>
      <c r="B21" s="643" t="s">
        <v>1363</v>
      </c>
      <c r="C21" t="s">
        <v>2025</v>
      </c>
      <c r="D21" t="s">
        <v>2017</v>
      </c>
      <c r="E21" t="s">
        <v>2026</v>
      </c>
      <c r="F21" t="s">
        <v>2027</v>
      </c>
      <c r="H21" t="s">
        <v>2022</v>
      </c>
    </row>
    <row r="22" spans="1:8">
      <c r="A22" s="730"/>
      <c r="B22" s="643" t="s">
        <v>1364</v>
      </c>
      <c r="C22" t="s">
        <v>2025</v>
      </c>
      <c r="D22" t="s">
        <v>2017</v>
      </c>
      <c r="E22" t="s">
        <v>2026</v>
      </c>
      <c r="F22" t="s">
        <v>2027</v>
      </c>
      <c r="H22" t="s">
        <v>2022</v>
      </c>
    </row>
    <row r="23" spans="1:8">
      <c r="A23" s="730" t="s">
        <v>2029</v>
      </c>
      <c r="B23" s="643" t="s">
        <v>1361</v>
      </c>
      <c r="C23" t="s">
        <v>2018</v>
      </c>
      <c r="D23" t="s">
        <v>2017</v>
      </c>
      <c r="E23" t="s">
        <v>2026</v>
      </c>
      <c r="F23" t="s">
        <v>2027</v>
      </c>
      <c r="G23" t="s">
        <v>2022</v>
      </c>
      <c r="H23" t="s">
        <v>2022</v>
      </c>
    </row>
    <row r="24" spans="1:8">
      <c r="A24" s="730"/>
      <c r="B24" s="643" t="s">
        <v>1360</v>
      </c>
      <c r="C24" t="s">
        <v>2025</v>
      </c>
      <c r="D24" t="s">
        <v>2017</v>
      </c>
      <c r="E24" t="s">
        <v>2026</v>
      </c>
      <c r="F24" t="s">
        <v>2027</v>
      </c>
      <c r="H24" t="s">
        <v>2022</v>
      </c>
    </row>
    <row r="25" spans="1:8">
      <c r="A25" s="730"/>
      <c r="B25" s="643" t="s">
        <v>2034</v>
      </c>
      <c r="C25" t="s">
        <v>2018</v>
      </c>
      <c r="D25" t="s">
        <v>2017</v>
      </c>
      <c r="E25" t="s">
        <v>2026</v>
      </c>
      <c r="F25" t="s">
        <v>2027</v>
      </c>
      <c r="G25" t="s">
        <v>2022</v>
      </c>
      <c r="H25" t="s">
        <v>2022</v>
      </c>
    </row>
    <row r="26" spans="1:8">
      <c r="A26" s="730"/>
      <c r="B26" s="643" t="s">
        <v>1348</v>
      </c>
      <c r="C26" t="s">
        <v>2025</v>
      </c>
      <c r="D26" t="s">
        <v>2017</v>
      </c>
      <c r="E26" t="s">
        <v>2026</v>
      </c>
      <c r="F26" t="s">
        <v>2027</v>
      </c>
      <c r="H26" t="s">
        <v>2022</v>
      </c>
    </row>
    <row r="27" spans="1:8">
      <c r="A27" s="730"/>
      <c r="B27" s="643" t="s">
        <v>1349</v>
      </c>
      <c r="C27" t="s">
        <v>2025</v>
      </c>
      <c r="D27" t="s">
        <v>2017</v>
      </c>
      <c r="E27" t="s">
        <v>2026</v>
      </c>
      <c r="F27" t="s">
        <v>2027</v>
      </c>
      <c r="H27" t="s">
        <v>2022</v>
      </c>
    </row>
    <row r="28" spans="1:8">
      <c r="A28" s="730"/>
      <c r="B28" s="643" t="s">
        <v>1324</v>
      </c>
      <c r="C28" t="s">
        <v>2025</v>
      </c>
      <c r="D28" t="s">
        <v>2017</v>
      </c>
      <c r="E28" t="s">
        <v>2026</v>
      </c>
      <c r="F28" t="s">
        <v>2027</v>
      </c>
      <c r="H28" t="s">
        <v>2022</v>
      </c>
    </row>
    <row r="29" spans="1:8">
      <c r="A29" s="730"/>
      <c r="B29" s="643" t="s">
        <v>2035</v>
      </c>
      <c r="C29" t="s">
        <v>2018</v>
      </c>
      <c r="D29" t="s">
        <v>2017</v>
      </c>
      <c r="E29" t="s">
        <v>2026</v>
      </c>
      <c r="F29" t="s">
        <v>2027</v>
      </c>
      <c r="G29" t="s">
        <v>2022</v>
      </c>
      <c r="H29" t="s">
        <v>2022</v>
      </c>
    </row>
    <row r="30" spans="1:8">
      <c r="A30" s="730"/>
      <c r="B30" s="643" t="s">
        <v>2036</v>
      </c>
      <c r="C30" t="s">
        <v>2018</v>
      </c>
      <c r="D30" t="s">
        <v>2017</v>
      </c>
      <c r="E30" t="s">
        <v>2026</v>
      </c>
      <c r="F30" t="s">
        <v>2027</v>
      </c>
      <c r="G30" t="s">
        <v>2022</v>
      </c>
      <c r="H30" t="s">
        <v>2022</v>
      </c>
    </row>
    <row r="31" spans="1:8">
      <c r="A31" s="730"/>
      <c r="B31" s="643" t="s">
        <v>1083</v>
      </c>
      <c r="C31" t="s">
        <v>2018</v>
      </c>
      <c r="D31" t="s">
        <v>2017</v>
      </c>
      <c r="E31" t="s">
        <v>2026</v>
      </c>
      <c r="F31" t="s">
        <v>2027</v>
      </c>
      <c r="G31" t="s">
        <v>2022</v>
      </c>
      <c r="H31" t="s">
        <v>2022</v>
      </c>
    </row>
    <row r="32" spans="1:8">
      <c r="A32" s="730"/>
      <c r="B32" s="643" t="s">
        <v>1366</v>
      </c>
      <c r="C32" t="s">
        <v>2025</v>
      </c>
      <c r="D32" t="s">
        <v>2017</v>
      </c>
      <c r="E32" t="s">
        <v>2026</v>
      </c>
      <c r="F32" t="s">
        <v>2027</v>
      </c>
      <c r="H32" t="s">
        <v>2022</v>
      </c>
    </row>
    <row r="33" spans="1:8">
      <c r="A33" s="730" t="s">
        <v>2030</v>
      </c>
      <c r="B33" s="643" t="s">
        <v>1325</v>
      </c>
      <c r="C33" t="s">
        <v>2025</v>
      </c>
      <c r="D33" t="s">
        <v>2017</v>
      </c>
      <c r="E33" t="s">
        <v>2026</v>
      </c>
      <c r="F33" t="s">
        <v>2027</v>
      </c>
      <c r="H33" t="s">
        <v>2022</v>
      </c>
    </row>
    <row r="34" spans="1:8">
      <c r="A34" s="730"/>
      <c r="B34" s="643" t="s">
        <v>1326</v>
      </c>
      <c r="C34" t="s">
        <v>2028</v>
      </c>
      <c r="D34" t="s">
        <v>2017</v>
      </c>
      <c r="E34" t="s">
        <v>2026</v>
      </c>
      <c r="F34" t="s">
        <v>2027</v>
      </c>
      <c r="H34" t="s">
        <v>2022</v>
      </c>
    </row>
    <row r="35" spans="1:8">
      <c r="A35" s="730"/>
      <c r="B35" s="643" t="s">
        <v>1327</v>
      </c>
      <c r="C35" t="s">
        <v>2028</v>
      </c>
      <c r="D35" t="s">
        <v>2017</v>
      </c>
      <c r="E35" t="s">
        <v>2026</v>
      </c>
      <c r="F35" t="s">
        <v>2027</v>
      </c>
    </row>
    <row r="36" spans="1:8">
      <c r="A36" s="730"/>
      <c r="B36" s="643" t="s">
        <v>1328</v>
      </c>
      <c r="C36" t="s">
        <v>2028</v>
      </c>
      <c r="D36" t="s">
        <v>2017</v>
      </c>
      <c r="E36" t="s">
        <v>2026</v>
      </c>
      <c r="F36" t="s">
        <v>2027</v>
      </c>
    </row>
    <row r="37" spans="1:8">
      <c r="A37" s="730"/>
      <c r="B37" s="643" t="s">
        <v>1329</v>
      </c>
      <c r="C37" t="s">
        <v>2028</v>
      </c>
      <c r="D37" t="s">
        <v>2017</v>
      </c>
      <c r="E37" t="s">
        <v>2026</v>
      </c>
      <c r="F37" t="s">
        <v>2027</v>
      </c>
    </row>
    <row r="38" spans="1:8">
      <c r="A38" s="730"/>
      <c r="B38" s="643" t="s">
        <v>1330</v>
      </c>
      <c r="C38" t="s">
        <v>2025</v>
      </c>
      <c r="D38" t="s">
        <v>2017</v>
      </c>
      <c r="E38" t="s">
        <v>2026</v>
      </c>
      <c r="F38" t="s">
        <v>2027</v>
      </c>
      <c r="H38" t="s">
        <v>2022</v>
      </c>
    </row>
    <row r="39" spans="1:8">
      <c r="A39" s="730"/>
      <c r="B39" s="643" t="s">
        <v>1331</v>
      </c>
      <c r="C39" t="s">
        <v>2028</v>
      </c>
      <c r="D39" t="s">
        <v>2017</v>
      </c>
      <c r="E39" t="s">
        <v>2026</v>
      </c>
      <c r="F39" t="s">
        <v>2027</v>
      </c>
    </row>
    <row r="40" spans="1:8">
      <c r="A40" s="730"/>
      <c r="B40" s="643" t="s">
        <v>2037</v>
      </c>
      <c r="C40" t="s">
        <v>2018</v>
      </c>
      <c r="D40" t="s">
        <v>2019</v>
      </c>
      <c r="E40" t="s">
        <v>2026</v>
      </c>
      <c r="F40" t="s">
        <v>2027</v>
      </c>
      <c r="G40" t="s">
        <v>2022</v>
      </c>
    </row>
    <row r="41" spans="1:8">
      <c r="A41" s="730" t="s">
        <v>2031</v>
      </c>
      <c r="B41" s="643" t="s">
        <v>1812</v>
      </c>
      <c r="C41" t="s">
        <v>2018</v>
      </c>
      <c r="D41" t="s">
        <v>2017</v>
      </c>
      <c r="E41" t="s">
        <v>2026</v>
      </c>
      <c r="F41" t="s">
        <v>2027</v>
      </c>
      <c r="G41" t="s">
        <v>2022</v>
      </c>
    </row>
    <row r="42" spans="1:8">
      <c r="A42" s="730"/>
      <c r="B42" s="643" t="s">
        <v>1415</v>
      </c>
      <c r="C42" t="s">
        <v>2018</v>
      </c>
      <c r="D42" t="s">
        <v>2017</v>
      </c>
      <c r="E42" t="s">
        <v>2026</v>
      </c>
      <c r="F42" t="s">
        <v>2027</v>
      </c>
      <c r="G42" t="s">
        <v>2022</v>
      </c>
    </row>
    <row r="43" spans="1:8">
      <c r="A43" s="730"/>
      <c r="B43" s="643" t="s">
        <v>1416</v>
      </c>
      <c r="C43" t="s">
        <v>2018</v>
      </c>
      <c r="D43" t="s">
        <v>2017</v>
      </c>
      <c r="E43" t="s">
        <v>2026</v>
      </c>
      <c r="F43" t="s">
        <v>2027</v>
      </c>
      <c r="G43" t="s">
        <v>2022</v>
      </c>
    </row>
    <row r="44" spans="1:8">
      <c r="A44" s="730"/>
      <c r="B44" s="643" t="s">
        <v>1332</v>
      </c>
      <c r="C44" t="s">
        <v>2018</v>
      </c>
      <c r="D44" t="s">
        <v>2017</v>
      </c>
      <c r="E44" t="s">
        <v>2026</v>
      </c>
      <c r="F44" t="s">
        <v>2027</v>
      </c>
      <c r="G44" t="s">
        <v>2022</v>
      </c>
    </row>
    <row r="45" spans="1:8">
      <c r="A45" s="730"/>
      <c r="B45" s="643" t="s">
        <v>1333</v>
      </c>
      <c r="C45" t="s">
        <v>2028</v>
      </c>
      <c r="D45" t="s">
        <v>2017</v>
      </c>
      <c r="E45" t="s">
        <v>2026</v>
      </c>
      <c r="F45" t="s">
        <v>2027</v>
      </c>
    </row>
    <row r="46" spans="1:8">
      <c r="A46" s="730" t="s">
        <v>2032</v>
      </c>
      <c r="B46" s="643" t="s">
        <v>1342</v>
      </c>
      <c r="C46" t="s">
        <v>2018</v>
      </c>
      <c r="D46" t="s">
        <v>2017</v>
      </c>
      <c r="E46" t="s">
        <v>2026</v>
      </c>
      <c r="F46" t="s">
        <v>2027</v>
      </c>
      <c r="G46" t="s">
        <v>2022</v>
      </c>
    </row>
    <row r="47" spans="1:8">
      <c r="A47" s="730"/>
      <c r="B47" s="643" t="s">
        <v>1350</v>
      </c>
      <c r="C47" t="s">
        <v>2018</v>
      </c>
      <c r="D47" t="s">
        <v>2017</v>
      </c>
      <c r="E47" t="s">
        <v>2026</v>
      </c>
      <c r="F47" t="s">
        <v>2027</v>
      </c>
      <c r="G47" t="s">
        <v>2022</v>
      </c>
    </row>
    <row r="48" spans="1:8">
      <c r="A48" s="730"/>
      <c r="B48" s="643" t="s">
        <v>1351</v>
      </c>
      <c r="C48" t="s">
        <v>2018</v>
      </c>
      <c r="D48" t="s">
        <v>2017</v>
      </c>
      <c r="E48" t="s">
        <v>2026</v>
      </c>
      <c r="F48" t="s">
        <v>2027</v>
      </c>
      <c r="G48" t="s">
        <v>2022</v>
      </c>
    </row>
    <row r="49" spans="1:7">
      <c r="A49" s="730"/>
      <c r="B49" s="643" t="s">
        <v>1352</v>
      </c>
      <c r="C49" t="s">
        <v>2018</v>
      </c>
      <c r="D49" t="s">
        <v>2017</v>
      </c>
      <c r="E49" t="s">
        <v>2026</v>
      </c>
      <c r="F49" t="s">
        <v>2027</v>
      </c>
      <c r="G49" t="s">
        <v>2022</v>
      </c>
    </row>
  </sheetData>
  <autoFilter ref="A1:H49" xr:uid="{70FA34EB-D000-BC43-A6F2-576F40D132FA}"/>
  <mergeCells count="6">
    <mergeCell ref="A46:A49"/>
    <mergeCell ref="A7:A11"/>
    <mergeCell ref="A12:A22"/>
    <mergeCell ref="A23:A32"/>
    <mergeCell ref="A33:A40"/>
    <mergeCell ref="A41:A45"/>
  </mergeCells>
  <pageMargins left="0.511811024" right="0.511811024" top="0.78740157499999996" bottom="0.78740157499999996" header="0.31496062000000002" footer="0.3149606200000000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J115"/>
  <sheetViews>
    <sheetView zoomScale="140" zoomScaleNormal="140" zoomScalePageLayoutView="140" workbookViewId="0">
      <selection activeCell="C102" sqref="C102"/>
    </sheetView>
  </sheetViews>
  <sheetFormatPr baseColWidth="10" defaultColWidth="8.83203125" defaultRowHeight="15"/>
  <cols>
    <col min="1" max="1" width="14.33203125" style="101" customWidth="1"/>
    <col min="2" max="2" width="18.5" style="99" customWidth="1"/>
    <col min="3" max="3" width="16.83203125" style="68" bestFit="1" customWidth="1"/>
    <col min="4" max="4" width="17" style="68" customWidth="1"/>
    <col min="5" max="5" width="9" style="68" customWidth="1"/>
    <col min="6" max="6" width="8.83203125" style="68"/>
    <col min="7" max="7" width="15.83203125" style="110" customWidth="1"/>
    <col min="8" max="8" width="34.1640625" style="110" customWidth="1"/>
    <col min="9" max="9" width="8.83203125" style="110"/>
    <col min="10" max="16384" width="8.83203125" style="68"/>
  </cols>
  <sheetData>
    <row r="1" spans="1:10" s="8" customFormat="1" ht="16">
      <c r="B1" s="113" t="s">
        <v>1232</v>
      </c>
      <c r="C1" s="158" t="s">
        <v>1410</v>
      </c>
      <c r="G1" s="109"/>
      <c r="H1" s="109"/>
      <c r="I1" s="109"/>
    </row>
    <row r="2" spans="1:10" s="8" customFormat="1" ht="26">
      <c r="B2" s="119" t="s">
        <v>1176</v>
      </c>
      <c r="C2" s="112" t="s">
        <v>1177</v>
      </c>
      <c r="D2" s="112" t="s">
        <v>1178</v>
      </c>
      <c r="E2" s="112" t="s">
        <v>1411</v>
      </c>
    </row>
    <row r="3" spans="1:10" s="8" customFormat="1">
      <c r="B3" s="120" t="s">
        <v>1231</v>
      </c>
      <c r="C3" s="116" t="s">
        <v>1190</v>
      </c>
      <c r="D3" s="116" t="s">
        <v>1181</v>
      </c>
      <c r="E3" s="68"/>
    </row>
    <row r="4" spans="1:10" s="8" customFormat="1">
      <c r="B4" s="121" t="s">
        <v>1041</v>
      </c>
      <c r="C4" s="100" t="s">
        <v>1179</v>
      </c>
      <c r="D4" s="100" t="s">
        <v>1188</v>
      </c>
      <c r="E4" s="68"/>
    </row>
    <row r="5" spans="1:10" s="8" customFormat="1">
      <c r="A5" s="131" t="s">
        <v>1267</v>
      </c>
      <c r="B5" s="121" t="s">
        <v>1172</v>
      </c>
      <c r="C5" s="100" t="s">
        <v>1187</v>
      </c>
      <c r="D5" s="100" t="s">
        <v>1951</v>
      </c>
      <c r="E5" s="68"/>
    </row>
    <row r="6" spans="1:10" s="8" customFormat="1" ht="16">
      <c r="A6" s="132" t="s">
        <v>1262</v>
      </c>
      <c r="B6" s="121" t="s">
        <v>1297</v>
      </c>
      <c r="C6" s="100" t="s">
        <v>1299</v>
      </c>
      <c r="D6" s="100" t="s">
        <v>1287</v>
      </c>
      <c r="E6" s="68"/>
    </row>
    <row r="7" spans="1:10" s="8" customFormat="1" ht="16">
      <c r="A7" s="133" t="s">
        <v>1275</v>
      </c>
      <c r="B7" s="100" t="s">
        <v>1012</v>
      </c>
      <c r="C7" s="100" t="s">
        <v>1180</v>
      </c>
      <c r="D7" s="100" t="s">
        <v>1181</v>
      </c>
      <c r="E7" s="68"/>
    </row>
    <row r="8" spans="1:10" s="8" customFormat="1" ht="16">
      <c r="A8" s="134" t="s">
        <v>1261</v>
      </c>
      <c r="B8" s="100" t="s">
        <v>1222</v>
      </c>
      <c r="C8" s="100" t="s">
        <v>1221</v>
      </c>
      <c r="D8" s="107" t="s">
        <v>1229</v>
      </c>
      <c r="E8" s="68"/>
    </row>
    <row r="9" spans="1:10" s="8" customFormat="1" ht="16">
      <c r="A9" s="135" t="s">
        <v>1263</v>
      </c>
      <c r="B9" s="100" t="s">
        <v>1011</v>
      </c>
      <c r="C9" s="100" t="s">
        <v>1182</v>
      </c>
      <c r="D9" s="100" t="s">
        <v>1183</v>
      </c>
      <c r="E9" s="68"/>
    </row>
    <row r="10" spans="1:10" s="8" customFormat="1" ht="16">
      <c r="A10" s="136" t="s">
        <v>1264</v>
      </c>
      <c r="B10" s="100" t="s">
        <v>1010</v>
      </c>
      <c r="C10" s="100" t="s">
        <v>1186</v>
      </c>
      <c r="D10" s="100" t="s">
        <v>1184</v>
      </c>
      <c r="E10" s="68"/>
    </row>
    <row r="11" spans="1:10" s="8" customFormat="1">
      <c r="A11" s="137" t="s">
        <v>1266</v>
      </c>
      <c r="B11" s="100" t="s">
        <v>1009</v>
      </c>
      <c r="C11" s="100" t="s">
        <v>1189</v>
      </c>
      <c r="D11" s="100" t="s">
        <v>1185</v>
      </c>
      <c r="E11" s="68"/>
    </row>
    <row r="12" spans="1:10" s="8" customFormat="1">
      <c r="A12" s="68"/>
      <c r="B12" s="102"/>
      <c r="C12" s="102"/>
      <c r="E12" s="68"/>
    </row>
    <row r="13" spans="1:10" s="8" customFormat="1" ht="16">
      <c r="A13" s="122" t="s">
        <v>1239</v>
      </c>
      <c r="E13" s="68"/>
    </row>
    <row r="14" spans="1:10" s="8" customFormat="1" ht="16">
      <c r="A14" s="123" t="s">
        <v>1246</v>
      </c>
      <c r="B14" s="119" t="s">
        <v>1176</v>
      </c>
      <c r="C14" s="112" t="s">
        <v>1177</v>
      </c>
      <c r="D14" s="112" t="s">
        <v>1178</v>
      </c>
      <c r="E14" s="68"/>
      <c r="J14" s="108"/>
    </row>
    <row r="15" spans="1:10" s="8" customFormat="1" ht="16">
      <c r="A15" s="124" t="s">
        <v>1245</v>
      </c>
      <c r="B15" s="121" t="s">
        <v>1223</v>
      </c>
      <c r="C15" s="100" t="s">
        <v>1120</v>
      </c>
      <c r="D15" s="100" t="s">
        <v>1191</v>
      </c>
      <c r="E15" s="68"/>
      <c r="J15" s="108"/>
    </row>
    <row r="16" spans="1:10" s="8" customFormat="1" ht="16">
      <c r="A16" s="125" t="s">
        <v>1039</v>
      </c>
      <c r="B16" s="121" t="s">
        <v>1304</v>
      </c>
      <c r="C16" s="100" t="s">
        <v>1305</v>
      </c>
      <c r="D16" s="100" t="s">
        <v>1306</v>
      </c>
      <c r="E16" s="552" t="s">
        <v>1946</v>
      </c>
      <c r="J16" s="108"/>
    </row>
    <row r="17" spans="1:10" s="8" customFormat="1" ht="16" thickBot="1">
      <c r="B17" s="121" t="s">
        <v>1307</v>
      </c>
      <c r="C17" s="100" t="s">
        <v>1278</v>
      </c>
      <c r="D17" s="100" t="s">
        <v>1279</v>
      </c>
      <c r="E17" s="68"/>
      <c r="J17" s="108"/>
    </row>
    <row r="18" spans="1:10" s="8" customFormat="1" ht="17" thickBot="1">
      <c r="A18" s="115" t="s">
        <v>1236</v>
      </c>
      <c r="B18" s="121" t="s">
        <v>1281</v>
      </c>
      <c r="C18" s="100" t="s">
        <v>1285</v>
      </c>
      <c r="D18" s="100" t="s">
        <v>1280</v>
      </c>
      <c r="E18" s="68"/>
      <c r="J18" s="108"/>
    </row>
    <row r="19" spans="1:10" s="8" customFormat="1" ht="16">
      <c r="A19" s="118" t="s">
        <v>1248</v>
      </c>
      <c r="B19" s="121" t="s">
        <v>1283</v>
      </c>
      <c r="C19" s="100" t="s">
        <v>1282</v>
      </c>
      <c r="D19" s="100" t="s">
        <v>1284</v>
      </c>
      <c r="E19" s="68"/>
      <c r="J19" s="108"/>
    </row>
    <row r="20" spans="1:10" s="8" customFormat="1">
      <c r="E20" s="68"/>
      <c r="G20" s="109"/>
      <c r="H20" s="109"/>
      <c r="I20" s="109"/>
    </row>
    <row r="21" spans="1:10" ht="16">
      <c r="A21" s="122" t="s">
        <v>1240</v>
      </c>
      <c r="B21" s="119" t="s">
        <v>1176</v>
      </c>
      <c r="C21" s="112" t="s">
        <v>1177</v>
      </c>
      <c r="D21" s="112" t="s">
        <v>1178</v>
      </c>
    </row>
    <row r="22" spans="1:10" ht="16">
      <c r="A22" s="123" t="s">
        <v>1230</v>
      </c>
      <c r="B22" s="121" t="s">
        <v>1260</v>
      </c>
      <c r="C22" s="100" t="s">
        <v>1294</v>
      </c>
      <c r="D22" s="100" t="s">
        <v>1286</v>
      </c>
    </row>
    <row r="23" spans="1:10" ht="16">
      <c r="A23" s="124" t="s">
        <v>1247</v>
      </c>
      <c r="B23" s="121" t="s">
        <v>1173</v>
      </c>
      <c r="C23" s="100" t="s">
        <v>1291</v>
      </c>
      <c r="D23" s="100" t="s">
        <v>1286</v>
      </c>
    </row>
    <row r="24" spans="1:10" ht="16">
      <c r="A24" s="126" t="s">
        <v>1250</v>
      </c>
      <c r="B24" s="121" t="s">
        <v>1259</v>
      </c>
      <c r="C24" s="100" t="s">
        <v>1293</v>
      </c>
      <c r="D24" s="100" t="s">
        <v>1286</v>
      </c>
    </row>
    <row r="25" spans="1:10" ht="16">
      <c r="A25" s="125" t="s">
        <v>1224</v>
      </c>
      <c r="B25" s="121" t="s">
        <v>1258</v>
      </c>
      <c r="C25" s="100" t="s">
        <v>1292</v>
      </c>
      <c r="D25" s="100" t="s">
        <v>1286</v>
      </c>
    </row>
    <row r="26" spans="1:10">
      <c r="A26" s="68"/>
      <c r="B26" s="68"/>
    </row>
    <row r="27" spans="1:10" ht="16">
      <c r="A27" s="122" t="s">
        <v>1237</v>
      </c>
      <c r="B27" s="119" t="s">
        <v>1176</v>
      </c>
      <c r="C27" s="112" t="s">
        <v>1177</v>
      </c>
      <c r="D27" s="112" t="s">
        <v>1178</v>
      </c>
      <c r="F27" s="105"/>
    </row>
    <row r="28" spans="1:10" ht="16">
      <c r="A28" s="127" t="s">
        <v>1255</v>
      </c>
      <c r="B28" s="121" t="s">
        <v>1042</v>
      </c>
      <c r="C28" s="100" t="s">
        <v>1225</v>
      </c>
      <c r="D28" s="100" t="s">
        <v>1295</v>
      </c>
      <c r="F28" s="105"/>
    </row>
    <row r="29" spans="1:10" s="8" customFormat="1" ht="16">
      <c r="A29" s="124" t="s">
        <v>1247</v>
      </c>
      <c r="B29" s="121" t="s">
        <v>1043</v>
      </c>
      <c r="C29" s="100" t="s">
        <v>1226</v>
      </c>
      <c r="D29" s="100" t="s">
        <v>1296</v>
      </c>
      <c r="E29" s="68"/>
      <c r="F29" s="68"/>
      <c r="G29" s="109"/>
      <c r="H29" s="109"/>
      <c r="I29" s="109"/>
    </row>
    <row r="30" spans="1:10" ht="16">
      <c r="A30" s="126" t="s">
        <v>1250</v>
      </c>
      <c r="B30" s="121" t="s">
        <v>916</v>
      </c>
      <c r="C30" s="100" t="s">
        <v>1141</v>
      </c>
      <c r="D30" s="100" t="s">
        <v>1273</v>
      </c>
      <c r="E30" s="105"/>
      <c r="F30" s="105"/>
    </row>
    <row r="31" spans="1:10" ht="16">
      <c r="A31" s="125" t="s">
        <v>1224</v>
      </c>
      <c r="B31" s="121" t="s">
        <v>915</v>
      </c>
      <c r="C31" s="100" t="s">
        <v>1140</v>
      </c>
      <c r="D31" s="100" t="s">
        <v>1273</v>
      </c>
      <c r="E31" s="105"/>
      <c r="F31" s="105"/>
    </row>
    <row r="32" spans="1:10">
      <c r="A32" s="105"/>
      <c r="B32" s="100" t="s">
        <v>918</v>
      </c>
      <c r="C32" s="100" t="s">
        <v>1143</v>
      </c>
      <c r="D32" s="100" t="s">
        <v>1273</v>
      </c>
      <c r="E32" s="105"/>
      <c r="F32" s="105"/>
    </row>
    <row r="33" spans="1:9">
      <c r="A33" s="68"/>
      <c r="B33" s="117"/>
      <c r="C33" s="117"/>
      <c r="D33" s="102"/>
    </row>
    <row r="34" spans="1:9" ht="16">
      <c r="A34" s="122" t="s">
        <v>1249</v>
      </c>
      <c r="B34" s="119" t="s">
        <v>1176</v>
      </c>
      <c r="C34" s="112" t="s">
        <v>1177</v>
      </c>
      <c r="D34" s="112" t="s">
        <v>1178</v>
      </c>
    </row>
    <row r="35" spans="1:9" ht="16">
      <c r="A35" s="123" t="s">
        <v>1234</v>
      </c>
      <c r="B35" s="121" t="s">
        <v>914</v>
      </c>
      <c r="C35" s="100" t="s">
        <v>1139</v>
      </c>
      <c r="D35" s="100" t="s">
        <v>1273</v>
      </c>
      <c r="E35" s="105"/>
      <c r="F35" s="105"/>
    </row>
    <row r="36" spans="1:9" ht="16">
      <c r="A36" s="124" t="s">
        <v>1244</v>
      </c>
      <c r="B36" s="121" t="s">
        <v>917</v>
      </c>
      <c r="C36" s="100" t="s">
        <v>1142</v>
      </c>
      <c r="D36" s="100" t="s">
        <v>1273</v>
      </c>
      <c r="E36" s="105"/>
      <c r="F36" s="105"/>
    </row>
    <row r="37" spans="1:9" ht="16">
      <c r="A37" s="126" t="s">
        <v>1242</v>
      </c>
      <c r="B37" s="121" t="s">
        <v>909</v>
      </c>
      <c r="C37" s="100" t="s">
        <v>1131</v>
      </c>
      <c r="D37" s="100" t="s">
        <v>1273</v>
      </c>
      <c r="E37" s="105"/>
      <c r="F37" s="105"/>
    </row>
    <row r="38" spans="1:9" ht="16">
      <c r="A38" s="125" t="s">
        <v>1257</v>
      </c>
      <c r="B38" s="121" t="s">
        <v>911</v>
      </c>
      <c r="C38" s="100" t="s">
        <v>1130</v>
      </c>
      <c r="D38" s="100" t="s">
        <v>1273</v>
      </c>
    </row>
    <row r="39" spans="1:9">
      <c r="A39" s="128" t="s">
        <v>1253</v>
      </c>
      <c r="B39" s="121" t="s">
        <v>1023</v>
      </c>
      <c r="C39" s="100" t="s">
        <v>1125</v>
      </c>
      <c r="D39" s="100" t="s">
        <v>1273</v>
      </c>
      <c r="E39" s="105"/>
      <c r="F39" s="105"/>
    </row>
    <row r="40" spans="1:9">
      <c r="B40" s="121" t="s">
        <v>1015</v>
      </c>
      <c r="C40" s="100" t="s">
        <v>1135</v>
      </c>
      <c r="D40" s="100" t="s">
        <v>1273</v>
      </c>
    </row>
    <row r="41" spans="1:9">
      <c r="B41" s="100" t="s">
        <v>912</v>
      </c>
      <c r="C41" s="100" t="s">
        <v>1136</v>
      </c>
      <c r="D41" s="100" t="s">
        <v>1273</v>
      </c>
    </row>
    <row r="42" spans="1:9">
      <c r="A42" s="68"/>
      <c r="B42" s="100" t="s">
        <v>913</v>
      </c>
      <c r="C42" s="100" t="s">
        <v>1137</v>
      </c>
      <c r="D42" s="100" t="s">
        <v>1273</v>
      </c>
    </row>
    <row r="43" spans="1:9">
      <c r="B43" s="167" t="s">
        <v>1323</v>
      </c>
      <c r="C43" s="100" t="s">
        <v>1138</v>
      </c>
      <c r="D43" s="100" t="s">
        <v>1273</v>
      </c>
    </row>
    <row r="44" spans="1:9">
      <c r="B44" s="100" t="s">
        <v>928</v>
      </c>
      <c r="C44" s="100" t="s">
        <v>1156</v>
      </c>
      <c r="D44" s="100" t="s">
        <v>1273</v>
      </c>
    </row>
    <row r="45" spans="1:9" s="105" customFormat="1" ht="16">
      <c r="A45" s="126" t="s">
        <v>1251</v>
      </c>
      <c r="B45" s="168" t="s">
        <v>908</v>
      </c>
      <c r="C45" s="100" t="s">
        <v>1129</v>
      </c>
      <c r="D45" s="100" t="s">
        <v>1273</v>
      </c>
      <c r="E45" s="103"/>
      <c r="F45" s="103"/>
      <c r="G45" s="111"/>
      <c r="H45" s="111"/>
      <c r="I45" s="111"/>
    </row>
    <row r="46" spans="1:9" s="105" customFormat="1">
      <c r="A46" s="128" t="s">
        <v>1252</v>
      </c>
      <c r="B46" s="100" t="s">
        <v>905</v>
      </c>
      <c r="C46" s="100" t="s">
        <v>1121</v>
      </c>
      <c r="D46" s="100" t="s">
        <v>1273</v>
      </c>
      <c r="E46" s="68"/>
      <c r="F46" s="68"/>
      <c r="G46" s="111"/>
      <c r="H46" s="111"/>
      <c r="I46" s="111"/>
    </row>
    <row r="47" spans="1:9">
      <c r="B47" s="100" t="s">
        <v>906</v>
      </c>
      <c r="C47" s="100" t="s">
        <v>1122</v>
      </c>
      <c r="D47" s="100" t="s">
        <v>1273</v>
      </c>
    </row>
    <row r="48" spans="1:9" s="105" customFormat="1">
      <c r="A48" s="68"/>
      <c r="B48" s="100" t="s">
        <v>907</v>
      </c>
      <c r="C48" s="100" t="s">
        <v>1123</v>
      </c>
      <c r="D48" s="100" t="s">
        <v>1273</v>
      </c>
      <c r="E48" s="68"/>
      <c r="F48" s="68"/>
      <c r="G48" s="111"/>
      <c r="H48" s="111"/>
      <c r="I48" s="111"/>
    </row>
    <row r="49" spans="1:9">
      <c r="B49" s="68"/>
    </row>
    <row r="50" spans="1:9" ht="16">
      <c r="A50" s="122" t="s">
        <v>1238</v>
      </c>
      <c r="B50" s="119" t="s">
        <v>1176</v>
      </c>
      <c r="C50" s="112" t="s">
        <v>1177</v>
      </c>
      <c r="D50" s="112" t="s">
        <v>1178</v>
      </c>
    </row>
    <row r="51" spans="1:9" ht="16">
      <c r="A51" s="124" t="s">
        <v>1244</v>
      </c>
      <c r="B51" s="121" t="s">
        <v>920</v>
      </c>
      <c r="C51" s="100" t="s">
        <v>1147</v>
      </c>
      <c r="D51" s="100" t="s">
        <v>1273</v>
      </c>
    </row>
    <row r="52" spans="1:9" ht="16">
      <c r="A52" s="126" t="s">
        <v>1242</v>
      </c>
      <c r="B52" s="121" t="s">
        <v>921</v>
      </c>
      <c r="C52" s="100" t="s">
        <v>1148</v>
      </c>
      <c r="D52" s="100" t="s">
        <v>1273</v>
      </c>
    </row>
    <row r="53" spans="1:9" ht="16">
      <c r="A53" s="126" t="s">
        <v>1251</v>
      </c>
      <c r="B53" s="121" t="s">
        <v>924</v>
      </c>
      <c r="C53" s="100" t="s">
        <v>1151</v>
      </c>
      <c r="D53" s="100" t="s">
        <v>1273</v>
      </c>
      <c r="E53" s="105"/>
      <c r="F53" s="105"/>
    </row>
    <row r="54" spans="1:9" ht="16">
      <c r="A54" s="126" t="s">
        <v>1241</v>
      </c>
      <c r="B54" s="100" t="s">
        <v>925</v>
      </c>
      <c r="C54" s="100" t="s">
        <v>1152</v>
      </c>
      <c r="D54" s="100" t="s">
        <v>1273</v>
      </c>
    </row>
    <row r="55" spans="1:9" ht="16">
      <c r="A55" s="125" t="s">
        <v>1256</v>
      </c>
      <c r="B55" s="100" t="s">
        <v>1090</v>
      </c>
      <c r="C55" s="100" t="s">
        <v>1153</v>
      </c>
      <c r="D55" s="100" t="s">
        <v>1273</v>
      </c>
      <c r="E55" s="105"/>
      <c r="F55" s="105"/>
    </row>
    <row r="56" spans="1:9">
      <c r="A56" s="129" t="s">
        <v>1254</v>
      </c>
      <c r="B56" s="100" t="s">
        <v>1091</v>
      </c>
      <c r="C56" s="100" t="s">
        <v>1155</v>
      </c>
      <c r="D56" s="100" t="s">
        <v>1273</v>
      </c>
    </row>
    <row r="57" spans="1:9" s="105" customFormat="1">
      <c r="A57" s="101"/>
      <c r="B57" s="100" t="s">
        <v>929</v>
      </c>
      <c r="C57" s="100" t="s">
        <v>1157</v>
      </c>
      <c r="D57" s="100" t="s">
        <v>1273</v>
      </c>
      <c r="E57" s="68"/>
      <c r="F57" s="68"/>
      <c r="G57" s="111"/>
      <c r="H57" s="111"/>
      <c r="I57" s="111"/>
    </row>
    <row r="58" spans="1:9">
      <c r="B58" s="100" t="s">
        <v>930</v>
      </c>
      <c r="C58" s="100" t="s">
        <v>1158</v>
      </c>
      <c r="D58" s="100" t="s">
        <v>1273</v>
      </c>
    </row>
    <row r="59" spans="1:9" s="105" customFormat="1">
      <c r="B59" s="100" t="s">
        <v>931</v>
      </c>
      <c r="C59" s="100" t="s">
        <v>1159</v>
      </c>
      <c r="D59" s="100" t="s">
        <v>1273</v>
      </c>
      <c r="E59" s="68"/>
      <c r="F59" s="68"/>
      <c r="G59" s="111"/>
      <c r="H59" s="111"/>
      <c r="I59" s="111"/>
    </row>
    <row r="60" spans="1:9">
      <c r="A60" s="68"/>
      <c r="B60" s="100" t="s">
        <v>932</v>
      </c>
      <c r="C60" s="100" t="s">
        <v>1160</v>
      </c>
      <c r="D60" s="100" t="s">
        <v>1273</v>
      </c>
    </row>
    <row r="61" spans="1:9">
      <c r="A61" s="68"/>
      <c r="B61" s="100" t="s">
        <v>933</v>
      </c>
      <c r="C61" s="100" t="s">
        <v>1161</v>
      </c>
      <c r="D61" s="100" t="s">
        <v>1273</v>
      </c>
    </row>
    <row r="62" spans="1:9">
      <c r="A62" s="68"/>
      <c r="B62" s="100" t="s">
        <v>1083</v>
      </c>
      <c r="C62" s="100" t="s">
        <v>1084</v>
      </c>
      <c r="D62" s="100" t="s">
        <v>1273</v>
      </c>
    </row>
    <row r="63" spans="1:9">
      <c r="A63" s="68"/>
      <c r="B63" s="100" t="s">
        <v>1085</v>
      </c>
      <c r="C63" s="100" t="s">
        <v>1162</v>
      </c>
      <c r="D63" s="100" t="s">
        <v>1273</v>
      </c>
    </row>
    <row r="64" spans="1:9">
      <c r="A64" s="68"/>
      <c r="B64" s="100" t="s">
        <v>934</v>
      </c>
      <c r="C64" s="100" t="s">
        <v>1163</v>
      </c>
      <c r="D64" s="100" t="s">
        <v>1273</v>
      </c>
    </row>
    <row r="65" spans="1:9">
      <c r="A65" s="68"/>
    </row>
    <row r="66" spans="1:9" ht="16">
      <c r="A66" s="122" t="s">
        <v>1238</v>
      </c>
      <c r="B66" s="119" t="s">
        <v>1176</v>
      </c>
      <c r="C66" s="112" t="s">
        <v>1177</v>
      </c>
      <c r="D66" s="112" t="s">
        <v>1178</v>
      </c>
    </row>
    <row r="67" spans="1:9">
      <c r="B67" s="121" t="s">
        <v>1268</v>
      </c>
      <c r="C67" s="100" t="s">
        <v>1270</v>
      </c>
      <c r="D67" s="100" t="s">
        <v>1271</v>
      </c>
    </row>
    <row r="68" spans="1:9" ht="16">
      <c r="A68" s="123" t="s">
        <v>1235</v>
      </c>
      <c r="B68" s="167" t="s">
        <v>1417</v>
      </c>
      <c r="C68" s="100" t="s">
        <v>1418</v>
      </c>
      <c r="D68" s="100" t="s">
        <v>1271</v>
      </c>
    </row>
    <row r="69" spans="1:9" ht="16">
      <c r="A69" s="124" t="s">
        <v>1243</v>
      </c>
      <c r="B69" s="167" t="s">
        <v>1415</v>
      </c>
      <c r="C69" s="100" t="s">
        <v>1419</v>
      </c>
      <c r="D69" s="100" t="s">
        <v>1271</v>
      </c>
    </row>
    <row r="70" spans="1:9" ht="16">
      <c r="A70" s="126" t="s">
        <v>1251</v>
      </c>
      <c r="B70" s="167" t="s">
        <v>1416</v>
      </c>
      <c r="C70" s="100" t="s">
        <v>1420</v>
      </c>
      <c r="D70" s="100" t="s">
        <v>1271</v>
      </c>
    </row>
    <row r="71" spans="1:9" ht="16">
      <c r="A71" s="126" t="s">
        <v>1241</v>
      </c>
      <c r="B71" s="121" t="s">
        <v>1026</v>
      </c>
      <c r="C71" s="100" t="s">
        <v>1303</v>
      </c>
      <c r="D71" s="100" t="s">
        <v>1302</v>
      </c>
    </row>
    <row r="72" spans="1:9" s="105" customFormat="1" ht="16">
      <c r="A72" s="125" t="s">
        <v>1038</v>
      </c>
      <c r="B72" s="167" t="s">
        <v>1332</v>
      </c>
      <c r="C72" s="100" t="s">
        <v>1169</v>
      </c>
      <c r="D72" s="100" t="s">
        <v>1269</v>
      </c>
      <c r="E72" s="68"/>
      <c r="F72" s="68"/>
      <c r="G72" s="111"/>
      <c r="H72" s="111"/>
      <c r="I72" s="111"/>
    </row>
    <row r="73" spans="1:9" s="105" customFormat="1" ht="16">
      <c r="A73" s="125" t="s">
        <v>1037</v>
      </c>
      <c r="B73" s="100" t="s">
        <v>1014</v>
      </c>
      <c r="C73" s="100" t="s">
        <v>611</v>
      </c>
      <c r="D73" s="100" t="s">
        <v>1269</v>
      </c>
      <c r="E73" s="68"/>
      <c r="F73" s="68"/>
      <c r="G73" s="111"/>
      <c r="H73" s="111"/>
      <c r="I73" s="111"/>
    </row>
    <row r="74" spans="1:9" s="105" customFormat="1">
      <c r="A74" s="68"/>
      <c r="B74" s="100" t="s">
        <v>1117</v>
      </c>
      <c r="C74" s="100" t="s">
        <v>1288</v>
      </c>
      <c r="D74" s="100" t="s">
        <v>1287</v>
      </c>
      <c r="E74" s="68"/>
      <c r="F74" s="68"/>
      <c r="G74" s="111"/>
      <c r="H74" s="111"/>
      <c r="I74" s="111"/>
    </row>
    <row r="75" spans="1:9">
      <c r="A75" s="68"/>
      <c r="B75" s="100" t="s">
        <v>1118</v>
      </c>
      <c r="C75" s="100" t="s">
        <v>1289</v>
      </c>
      <c r="D75" s="100" t="s">
        <v>1287</v>
      </c>
    </row>
    <row r="76" spans="1:9">
      <c r="A76" s="68"/>
      <c r="B76" s="100" t="s">
        <v>1228</v>
      </c>
      <c r="C76" s="100" t="s">
        <v>1290</v>
      </c>
      <c r="D76" s="100" t="s">
        <v>1287</v>
      </c>
    </row>
    <row r="77" spans="1:9">
      <c r="A77" s="68"/>
      <c r="B77" s="100" t="s">
        <v>1111</v>
      </c>
      <c r="C77" s="100" t="s">
        <v>1167</v>
      </c>
      <c r="D77" s="100" t="s">
        <v>1272</v>
      </c>
    </row>
    <row r="78" spans="1:9">
      <c r="A78" s="68"/>
      <c r="B78" s="100" t="s">
        <v>1112</v>
      </c>
      <c r="C78" s="100" t="s">
        <v>1168</v>
      </c>
      <c r="D78" s="100" t="s">
        <v>1272</v>
      </c>
    </row>
    <row r="79" spans="1:9">
      <c r="A79" s="68"/>
      <c r="B79" s="100" t="s">
        <v>1016</v>
      </c>
      <c r="C79" s="100" t="s">
        <v>1164</v>
      </c>
      <c r="D79" s="100" t="s">
        <v>1272</v>
      </c>
    </row>
    <row r="80" spans="1:9">
      <c r="B80" s="100" t="s">
        <v>1313</v>
      </c>
      <c r="C80" s="100" t="s">
        <v>1165</v>
      </c>
      <c r="D80" s="100" t="s">
        <v>1272</v>
      </c>
    </row>
    <row r="81" spans="1:9">
      <c r="B81" s="100" t="s">
        <v>1017</v>
      </c>
      <c r="C81" s="100" t="s">
        <v>1166</v>
      </c>
      <c r="D81" s="100" t="s">
        <v>1272</v>
      </c>
    </row>
    <row r="82" spans="1:9">
      <c r="A82" s="104"/>
    </row>
    <row r="83" spans="1:9">
      <c r="A83" s="130" t="s">
        <v>1265</v>
      </c>
      <c r="B83" s="106" t="s">
        <v>1013</v>
      </c>
      <c r="C83" s="106" t="s">
        <v>1227</v>
      </c>
      <c r="D83" s="106" t="s">
        <v>1269</v>
      </c>
    </row>
    <row r="84" spans="1:9">
      <c r="B84" s="106" t="s">
        <v>938</v>
      </c>
      <c r="C84" s="106" t="s">
        <v>1132</v>
      </c>
      <c r="D84" s="106" t="s">
        <v>1273</v>
      </c>
    </row>
    <row r="85" spans="1:9">
      <c r="B85" s="106" t="s">
        <v>910</v>
      </c>
      <c r="C85" s="106" t="s">
        <v>1133</v>
      </c>
      <c r="D85" s="106" t="s">
        <v>1273</v>
      </c>
    </row>
    <row r="86" spans="1:9">
      <c r="B86" s="106" t="s">
        <v>939</v>
      </c>
      <c r="C86" s="106" t="s">
        <v>1134</v>
      </c>
      <c r="D86" s="106" t="s">
        <v>1273</v>
      </c>
    </row>
    <row r="87" spans="1:9">
      <c r="B87" s="106" t="s">
        <v>926</v>
      </c>
      <c r="C87" s="106" t="s">
        <v>1154</v>
      </c>
      <c r="D87" s="106" t="s">
        <v>1273</v>
      </c>
    </row>
    <row r="88" spans="1:9">
      <c r="B88" s="106" t="s">
        <v>927</v>
      </c>
      <c r="C88" s="106" t="s">
        <v>1154</v>
      </c>
      <c r="D88" s="106" t="s">
        <v>1273</v>
      </c>
    </row>
    <row r="89" spans="1:9">
      <c r="B89" s="106" t="s">
        <v>903</v>
      </c>
      <c r="C89" s="106" t="s">
        <v>1124</v>
      </c>
      <c r="D89" s="106" t="s">
        <v>1273</v>
      </c>
      <c r="E89" s="105"/>
      <c r="F89" s="105"/>
    </row>
    <row r="90" spans="1:9">
      <c r="B90" s="106" t="s">
        <v>936</v>
      </c>
      <c r="C90" s="106" t="s">
        <v>1126</v>
      </c>
      <c r="D90" s="106" t="s">
        <v>1273</v>
      </c>
    </row>
    <row r="91" spans="1:9" s="105" customFormat="1">
      <c r="B91" s="106" t="s">
        <v>937</v>
      </c>
      <c r="C91" s="106" t="s">
        <v>1127</v>
      </c>
      <c r="D91" s="106" t="s">
        <v>1273</v>
      </c>
      <c r="E91" s="68"/>
      <c r="F91" s="68"/>
      <c r="G91" s="111"/>
      <c r="H91" s="111"/>
      <c r="I91" s="111"/>
    </row>
    <row r="92" spans="1:9" s="105" customFormat="1">
      <c r="B92" s="106" t="s">
        <v>904</v>
      </c>
      <c r="C92" s="106" t="s">
        <v>1128</v>
      </c>
      <c r="D92" s="106" t="s">
        <v>1273</v>
      </c>
      <c r="E92" s="68"/>
      <c r="F92" s="68"/>
      <c r="G92" s="111"/>
      <c r="H92" s="111"/>
      <c r="I92" s="111"/>
    </row>
    <row r="93" spans="1:9">
      <c r="A93" s="68"/>
      <c r="B93" s="106" t="s">
        <v>919</v>
      </c>
      <c r="C93" s="106" t="s">
        <v>1144</v>
      </c>
      <c r="D93" s="106" t="s">
        <v>1273</v>
      </c>
    </row>
    <row r="94" spans="1:9">
      <c r="A94" s="68"/>
      <c r="B94" s="106" t="s">
        <v>941</v>
      </c>
      <c r="C94" s="106" t="s">
        <v>1145</v>
      </c>
      <c r="D94" s="106" t="s">
        <v>1273</v>
      </c>
    </row>
    <row r="95" spans="1:9">
      <c r="A95" s="68"/>
      <c r="B95" s="106" t="s">
        <v>942</v>
      </c>
      <c r="C95" s="106" t="s">
        <v>1146</v>
      </c>
      <c r="D95" s="106" t="s">
        <v>1273</v>
      </c>
    </row>
    <row r="96" spans="1:9">
      <c r="B96" s="106" t="s">
        <v>1045</v>
      </c>
      <c r="C96" s="106" t="s">
        <v>1170</v>
      </c>
      <c r="D96" s="106" t="s">
        <v>1273</v>
      </c>
    </row>
    <row r="97" spans="1:4">
      <c r="B97" s="106" t="s">
        <v>1044</v>
      </c>
      <c r="C97" s="106" t="s">
        <v>1171</v>
      </c>
      <c r="D97" s="106" t="s">
        <v>1274</v>
      </c>
    </row>
    <row r="98" spans="1:4">
      <c r="B98" s="138" t="s">
        <v>922</v>
      </c>
      <c r="C98" s="106" t="s">
        <v>1149</v>
      </c>
      <c r="D98" s="106" t="s">
        <v>1273</v>
      </c>
    </row>
    <row r="99" spans="1:4">
      <c r="B99" s="138" t="s">
        <v>945</v>
      </c>
      <c r="C99" s="106"/>
      <c r="D99" s="106" t="s">
        <v>1273</v>
      </c>
    </row>
    <row r="100" spans="1:4">
      <c r="B100" s="138" t="s">
        <v>923</v>
      </c>
      <c r="C100" s="106" t="s">
        <v>1150</v>
      </c>
      <c r="D100" s="106" t="s">
        <v>1273</v>
      </c>
    </row>
    <row r="101" spans="1:4">
      <c r="B101" s="138" t="s">
        <v>946</v>
      </c>
      <c r="C101" s="106"/>
      <c r="D101" s="106" t="s">
        <v>1273</v>
      </c>
    </row>
    <row r="104" spans="1:4">
      <c r="A104" s="159" t="s">
        <v>1192</v>
      </c>
      <c r="B104" s="159" t="s">
        <v>1193</v>
      </c>
      <c r="C104" s="159" t="s">
        <v>1194</v>
      </c>
      <c r="D104" s="108"/>
    </row>
    <row r="105" spans="1:4">
      <c r="A105" s="159" t="s">
        <v>1195</v>
      </c>
      <c r="B105" s="159" t="s">
        <v>1196</v>
      </c>
      <c r="C105" s="159" t="s">
        <v>1197</v>
      </c>
      <c r="D105" s="108"/>
    </row>
    <row r="106" spans="1:4">
      <c r="A106" s="160"/>
      <c r="B106" s="161" t="s">
        <v>1198</v>
      </c>
      <c r="C106" s="159" t="s">
        <v>1199</v>
      </c>
      <c r="D106" s="108"/>
    </row>
    <row r="107" spans="1:4">
      <c r="A107" s="159" t="s">
        <v>1200</v>
      </c>
      <c r="B107" s="161" t="s">
        <v>1201</v>
      </c>
      <c r="C107" s="159" t="s">
        <v>1217</v>
      </c>
      <c r="D107" s="108"/>
    </row>
    <row r="108" spans="1:4">
      <c r="A108" s="161" t="s">
        <v>1202</v>
      </c>
      <c r="B108" s="161" t="s">
        <v>1218</v>
      </c>
      <c r="C108" s="159" t="s">
        <v>1203</v>
      </c>
      <c r="D108" s="108"/>
    </row>
    <row r="109" spans="1:4">
      <c r="A109" s="160"/>
      <c r="B109" s="161" t="s">
        <v>1204</v>
      </c>
      <c r="C109" s="159" t="s">
        <v>1205</v>
      </c>
      <c r="D109" s="108"/>
    </row>
    <row r="110" spans="1:4">
      <c r="A110" s="159" t="s">
        <v>1206</v>
      </c>
      <c r="B110" s="161" t="s">
        <v>1207</v>
      </c>
      <c r="C110" s="159" t="s">
        <v>1208</v>
      </c>
      <c r="D110" s="108"/>
    </row>
    <row r="111" spans="1:4">
      <c r="A111" s="160"/>
      <c r="B111" s="161" t="s">
        <v>1219</v>
      </c>
      <c r="C111" s="159" t="s">
        <v>1209</v>
      </c>
      <c r="D111" s="108"/>
    </row>
    <row r="112" spans="1:4">
      <c r="A112" s="160"/>
      <c r="B112" s="161" t="s">
        <v>1210</v>
      </c>
      <c r="C112" s="159" t="s">
        <v>1211</v>
      </c>
      <c r="D112" s="108"/>
    </row>
    <row r="113" spans="1:4">
      <c r="A113" s="159" t="s">
        <v>1212</v>
      </c>
      <c r="B113" s="159" t="s">
        <v>1213</v>
      </c>
      <c r="C113" s="159" t="s">
        <v>1214</v>
      </c>
      <c r="D113" s="108"/>
    </row>
    <row r="114" spans="1:4">
      <c r="A114" s="160"/>
      <c r="B114" s="161" t="s">
        <v>1220</v>
      </c>
      <c r="C114" s="159" t="s">
        <v>1215</v>
      </c>
      <c r="D114" s="108"/>
    </row>
    <row r="115" spans="1:4">
      <c r="A115" s="159" t="s">
        <v>1216</v>
      </c>
      <c r="B115" s="162"/>
      <c r="C115" s="160"/>
      <c r="D115" s="108"/>
    </row>
  </sheetData>
  <phoneticPr fontId="20" type="noConversion"/>
  <conditionalFormatting sqref="A93">
    <cfRule type="colorScale" priority="9">
      <colorScale>
        <cfvo type="min"/>
        <cfvo type="max"/>
        <color rgb="FF57BB8A"/>
        <color rgb="FFFFFFFF"/>
      </colorScale>
    </cfRule>
  </conditionalFormatting>
  <pageMargins left="0.51" right="0.51" top="0.39000000000000007" bottom="0.78740157480314965" header="0.31" footer="0.31"/>
  <pageSetup paperSize="9" scale="90" orientation="landscape" horizontalDpi="4294967292" verticalDpi="4294967292"/>
  <rowBreaks count="1" manualBreakCount="1">
    <brk id="60" max="16383" man="1"/>
  </rowBreaks>
  <extLst>
    <ext xmlns:mx="http://schemas.microsoft.com/office/mac/excel/2008/main" uri="{64002731-A6B0-56B0-2670-7721B7C09600}">
      <mx:PLV Mode="0" OnePage="0" WScale="99"/>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X69"/>
  <sheetViews>
    <sheetView workbookViewId="0">
      <selection activeCell="W41" sqref="W41"/>
    </sheetView>
  </sheetViews>
  <sheetFormatPr baseColWidth="10" defaultColWidth="11.5" defaultRowHeight="15"/>
  <cols>
    <col min="1" max="1" width="23.5" customWidth="1"/>
    <col min="2" max="2" width="5" customWidth="1"/>
    <col min="3" max="3" width="6.6640625" customWidth="1"/>
    <col min="4" max="4" width="37.5" customWidth="1"/>
    <col min="5" max="5" width="5" customWidth="1"/>
    <col min="6" max="6" width="7.33203125" customWidth="1"/>
    <col min="7" max="7" width="30.5" customWidth="1"/>
    <col min="8" max="8" width="5" customWidth="1"/>
    <col min="9" max="9" width="7.83203125" customWidth="1"/>
    <col min="10" max="10" width="27.83203125" customWidth="1"/>
    <col min="11" max="11" width="5" customWidth="1"/>
    <col min="12" max="12" width="7.83203125" customWidth="1"/>
    <col min="13" max="13" width="22.6640625" customWidth="1"/>
    <col min="14" max="14" width="5" customWidth="1"/>
    <col min="15" max="15" width="8.6640625" style="342" customWidth="1"/>
    <col min="17" max="17" width="19.5" style="5" customWidth="1"/>
    <col min="18" max="18" width="7.5" style="6" bestFit="1" customWidth="1"/>
    <col min="19" max="19" width="1.5" style="5" customWidth="1"/>
    <col min="20" max="20" width="25.5" style="5" customWidth="1"/>
    <col min="21" max="21" width="7" style="6" bestFit="1" customWidth="1"/>
    <col min="22" max="22" width="1.5" style="5" customWidth="1"/>
    <col min="23" max="23" width="19.6640625" style="5" customWidth="1"/>
    <col min="24" max="24" width="7.5" style="6" bestFit="1" customWidth="1"/>
  </cols>
  <sheetData>
    <row r="1" spans="1:24">
      <c r="Q1"/>
      <c r="R1" s="2"/>
      <c r="T1"/>
      <c r="U1" s="2"/>
      <c r="W1">
        <v>-6</v>
      </c>
      <c r="X1" s="2"/>
    </row>
    <row r="2" spans="1:24">
      <c r="Q2"/>
      <c r="R2" s="2"/>
      <c r="T2" t="s">
        <v>1006</v>
      </c>
      <c r="U2" s="2"/>
      <c r="W2"/>
      <c r="X2" s="2"/>
    </row>
    <row r="3" spans="1:24">
      <c r="A3" s="41" t="s">
        <v>1371</v>
      </c>
      <c r="D3" s="41" t="s">
        <v>1375</v>
      </c>
      <c r="G3" s="41" t="s">
        <v>1379</v>
      </c>
      <c r="J3" s="41" t="s">
        <v>1386</v>
      </c>
      <c r="Q3" t="s">
        <v>1004</v>
      </c>
      <c r="R3" s="2" t="s">
        <v>1001</v>
      </c>
      <c r="T3" t="s">
        <v>1000</v>
      </c>
      <c r="U3" s="2" t="s">
        <v>839</v>
      </c>
      <c r="W3" t="s">
        <v>1003</v>
      </c>
      <c r="X3" s="2" t="s">
        <v>1001</v>
      </c>
    </row>
    <row r="4" spans="1:24">
      <c r="A4" s="41" t="s">
        <v>873</v>
      </c>
      <c r="B4" t="s">
        <v>839</v>
      </c>
      <c r="D4" s="41" t="s">
        <v>873</v>
      </c>
      <c r="E4" t="s">
        <v>839</v>
      </c>
      <c r="G4" s="41" t="s">
        <v>873</v>
      </c>
      <c r="H4" t="s">
        <v>839</v>
      </c>
      <c r="J4" s="41" t="s">
        <v>873</v>
      </c>
      <c r="K4" t="s">
        <v>839</v>
      </c>
      <c r="M4" s="1" t="s">
        <v>1934</v>
      </c>
      <c r="N4" s="1" t="s">
        <v>839</v>
      </c>
      <c r="Q4" s="42" t="s">
        <v>992</v>
      </c>
      <c r="R4" s="47">
        <v>15</v>
      </c>
      <c r="T4" s="42" t="s">
        <v>990</v>
      </c>
      <c r="U4" s="47">
        <v>26</v>
      </c>
      <c r="W4" s="42" t="s">
        <v>978</v>
      </c>
      <c r="X4" s="47">
        <v>21</v>
      </c>
    </row>
    <row r="5" spans="1:24">
      <c r="A5" s="42" t="s">
        <v>1395</v>
      </c>
      <c r="B5" s="43">
        <v>167</v>
      </c>
      <c r="D5" s="42" t="s">
        <v>639</v>
      </c>
      <c r="E5" s="43">
        <v>221</v>
      </c>
      <c r="G5" s="42" t="s">
        <v>679</v>
      </c>
      <c r="H5" s="43">
        <v>11</v>
      </c>
      <c r="J5" s="42" t="s">
        <v>880</v>
      </c>
      <c r="K5" s="43">
        <v>211</v>
      </c>
      <c r="M5" s="42" t="s">
        <v>1697</v>
      </c>
      <c r="N5" s="43">
        <v>55</v>
      </c>
      <c r="O5" s="342">
        <v>0.1870748299319728</v>
      </c>
      <c r="Q5" s="42" t="s">
        <v>987</v>
      </c>
      <c r="R5" s="47">
        <v>15</v>
      </c>
      <c r="T5" s="42" t="s">
        <v>975</v>
      </c>
      <c r="U5" s="47">
        <v>32</v>
      </c>
      <c r="W5" s="42" t="s">
        <v>988</v>
      </c>
      <c r="X5" s="47">
        <v>26</v>
      </c>
    </row>
    <row r="6" spans="1:24">
      <c r="A6" s="42" t="s">
        <v>641</v>
      </c>
      <c r="B6" s="43">
        <v>83</v>
      </c>
      <c r="D6" s="42" t="s">
        <v>1396</v>
      </c>
      <c r="E6" s="43">
        <v>15</v>
      </c>
      <c r="G6" s="42" t="s">
        <v>634</v>
      </c>
      <c r="H6" s="43">
        <v>128</v>
      </c>
      <c r="J6" s="42" t="s">
        <v>1119</v>
      </c>
      <c r="K6" s="43">
        <v>84</v>
      </c>
      <c r="M6" s="42" t="s">
        <v>1699</v>
      </c>
      <c r="N6" s="43">
        <v>83</v>
      </c>
      <c r="O6" s="342">
        <v>0.28231292517006801</v>
      </c>
      <c r="Q6" s="42" t="s">
        <v>984</v>
      </c>
      <c r="R6" s="47">
        <v>18</v>
      </c>
      <c r="T6" s="42" t="s">
        <v>970</v>
      </c>
      <c r="U6" s="47">
        <v>28</v>
      </c>
      <c r="W6" s="42" t="s">
        <v>968</v>
      </c>
      <c r="X6" s="47">
        <v>118</v>
      </c>
    </row>
    <row r="7" spans="1:24">
      <c r="A7" s="42" t="s">
        <v>666</v>
      </c>
      <c r="B7" s="43">
        <v>35</v>
      </c>
      <c r="D7" s="42" t="s">
        <v>1397</v>
      </c>
      <c r="E7" s="43">
        <v>40</v>
      </c>
      <c r="G7" s="42" t="s">
        <v>690</v>
      </c>
      <c r="H7" s="43">
        <v>2</v>
      </c>
      <c r="J7" s="42" t="s">
        <v>709</v>
      </c>
      <c r="K7" s="43">
        <v>295</v>
      </c>
      <c r="M7" s="42" t="s">
        <v>1700</v>
      </c>
      <c r="N7" s="43">
        <v>31</v>
      </c>
      <c r="O7" s="342">
        <v>0.10544217687074831</v>
      </c>
      <c r="Q7" s="42" t="s">
        <v>998</v>
      </c>
      <c r="R7" s="47">
        <v>12</v>
      </c>
      <c r="T7" s="42" t="s">
        <v>964</v>
      </c>
      <c r="U7" s="47">
        <v>45</v>
      </c>
      <c r="W7" s="42" t="s">
        <v>965</v>
      </c>
      <c r="X7" s="47">
        <v>30</v>
      </c>
    </row>
    <row r="8" spans="1:24">
      <c r="A8" s="42" t="s">
        <v>1077</v>
      </c>
      <c r="B8" s="43">
        <v>1</v>
      </c>
      <c r="D8" s="42" t="s">
        <v>1398</v>
      </c>
      <c r="E8" s="43">
        <v>18</v>
      </c>
      <c r="G8" s="42" t="s">
        <v>650</v>
      </c>
      <c r="H8" s="43">
        <v>122</v>
      </c>
      <c r="M8" s="42" t="s">
        <v>1698</v>
      </c>
      <c r="N8" s="43">
        <v>112</v>
      </c>
      <c r="O8" s="342">
        <v>0.38095238095238093</v>
      </c>
      <c r="Q8" s="42" t="s">
        <v>976</v>
      </c>
      <c r="R8" s="47">
        <v>38</v>
      </c>
      <c r="T8" s="42" t="s">
        <v>967</v>
      </c>
      <c r="U8" s="47">
        <v>49</v>
      </c>
      <c r="W8" s="42" t="s">
        <v>991</v>
      </c>
      <c r="X8" s="47">
        <v>46</v>
      </c>
    </row>
    <row r="9" spans="1:24">
      <c r="A9" s="42" t="s">
        <v>678</v>
      </c>
      <c r="B9" s="43">
        <v>8</v>
      </c>
      <c r="D9" s="42" t="s">
        <v>874</v>
      </c>
      <c r="E9" s="43"/>
      <c r="G9" s="42" t="s">
        <v>674</v>
      </c>
      <c r="H9" s="43">
        <v>31</v>
      </c>
      <c r="M9" s="42" t="s">
        <v>1696</v>
      </c>
      <c r="N9" s="43">
        <v>13</v>
      </c>
      <c r="O9" s="342">
        <v>4.4217687074829932E-2</v>
      </c>
      <c r="Q9" s="42" t="s">
        <v>980</v>
      </c>
      <c r="R9" s="47">
        <v>15</v>
      </c>
      <c r="T9" s="42" t="s">
        <v>977</v>
      </c>
      <c r="U9" s="47">
        <v>22</v>
      </c>
      <c r="W9" s="42" t="s">
        <v>971</v>
      </c>
      <c r="X9" s="47">
        <v>54</v>
      </c>
    </row>
    <row r="10" spans="1:24">
      <c r="A10" s="42" t="s">
        <v>874</v>
      </c>
      <c r="B10" s="43"/>
      <c r="D10" s="42" t="s">
        <v>709</v>
      </c>
      <c r="E10" s="43">
        <v>294</v>
      </c>
      <c r="G10" s="42" t="s">
        <v>874</v>
      </c>
      <c r="H10" s="43"/>
      <c r="J10" s="41" t="s">
        <v>1387</v>
      </c>
      <c r="M10" s="536" t="s">
        <v>709</v>
      </c>
      <c r="N10" s="537">
        <v>294</v>
      </c>
      <c r="O10" s="538">
        <v>1</v>
      </c>
      <c r="P10" s="1"/>
      <c r="Q10" s="42" t="s">
        <v>997</v>
      </c>
      <c r="R10" s="47">
        <v>11</v>
      </c>
      <c r="T10" s="42" t="s">
        <v>995</v>
      </c>
      <c r="U10" s="47">
        <v>9</v>
      </c>
      <c r="W10" s="42" t="s">
        <v>609</v>
      </c>
      <c r="X10" s="47">
        <v>295</v>
      </c>
    </row>
    <row r="11" spans="1:24">
      <c r="A11" s="42" t="s">
        <v>709</v>
      </c>
      <c r="B11" s="43">
        <v>294</v>
      </c>
      <c r="G11" s="42" t="s">
        <v>709</v>
      </c>
      <c r="H11" s="43">
        <v>294</v>
      </c>
      <c r="J11" s="41" t="s">
        <v>873</v>
      </c>
      <c r="K11" t="s">
        <v>839</v>
      </c>
      <c r="Q11" s="42" t="s">
        <v>966</v>
      </c>
      <c r="R11" s="47">
        <v>12</v>
      </c>
      <c r="T11" s="42" t="s">
        <v>983</v>
      </c>
      <c r="U11" s="47">
        <v>23</v>
      </c>
      <c r="W11"/>
      <c r="X11" s="2"/>
    </row>
    <row r="12" spans="1:24">
      <c r="J12" s="42" t="s">
        <v>636</v>
      </c>
      <c r="K12" s="43">
        <v>24</v>
      </c>
      <c r="M12" s="536" t="s">
        <v>1933</v>
      </c>
      <c r="N12" s="1" t="s">
        <v>839</v>
      </c>
      <c r="Q12" s="42" t="s">
        <v>985</v>
      </c>
      <c r="R12" s="47">
        <v>9</v>
      </c>
      <c r="T12" s="42" t="s">
        <v>1002</v>
      </c>
      <c r="U12" s="47">
        <v>26</v>
      </c>
      <c r="W12"/>
      <c r="X12" s="2"/>
    </row>
    <row r="13" spans="1:24">
      <c r="D13" s="41" t="s">
        <v>1376</v>
      </c>
      <c r="J13" s="42" t="s">
        <v>640</v>
      </c>
      <c r="K13" s="43">
        <v>270</v>
      </c>
      <c r="M13" s="42" t="s">
        <v>1703</v>
      </c>
      <c r="N13" s="43">
        <v>48</v>
      </c>
      <c r="O13" s="342">
        <v>0.16326530612244897</v>
      </c>
      <c r="Q13" s="42" t="s">
        <v>996</v>
      </c>
      <c r="R13" s="47">
        <v>12</v>
      </c>
      <c r="T13" s="42" t="s">
        <v>993</v>
      </c>
      <c r="U13" s="47">
        <v>19</v>
      </c>
      <c r="W13"/>
      <c r="X13" s="2"/>
    </row>
    <row r="14" spans="1:24">
      <c r="A14" s="41" t="s">
        <v>1374</v>
      </c>
      <c r="D14" s="41" t="s">
        <v>873</v>
      </c>
      <c r="E14" t="s">
        <v>839</v>
      </c>
      <c r="G14" s="41" t="s">
        <v>1380</v>
      </c>
      <c r="J14" s="42" t="s">
        <v>874</v>
      </c>
      <c r="K14" s="43"/>
      <c r="M14" s="42" t="s">
        <v>1706</v>
      </c>
      <c r="N14" s="43">
        <v>145</v>
      </c>
      <c r="O14" s="342">
        <v>0.49319727891156462</v>
      </c>
      <c r="Q14" s="42" t="s">
        <v>972</v>
      </c>
      <c r="R14" s="47">
        <v>7</v>
      </c>
      <c r="T14" s="42" t="s">
        <v>986</v>
      </c>
      <c r="U14" s="47">
        <v>16</v>
      </c>
      <c r="W14"/>
      <c r="X14" s="2"/>
    </row>
    <row r="15" spans="1:24">
      <c r="A15" s="41" t="s">
        <v>873</v>
      </c>
      <c r="B15" t="s">
        <v>839</v>
      </c>
      <c r="D15" s="42" t="s">
        <v>639</v>
      </c>
      <c r="E15" s="43">
        <v>239</v>
      </c>
      <c r="G15" s="41" t="s">
        <v>873</v>
      </c>
      <c r="H15" t="s">
        <v>839</v>
      </c>
      <c r="J15" s="42" t="s">
        <v>709</v>
      </c>
      <c r="K15" s="43">
        <v>294</v>
      </c>
      <c r="M15" s="42" t="s">
        <v>1705</v>
      </c>
      <c r="N15" s="43">
        <v>60</v>
      </c>
      <c r="O15" s="342">
        <v>0.20408163265306123</v>
      </c>
      <c r="Q15" s="42" t="s">
        <v>974</v>
      </c>
      <c r="R15" s="47">
        <v>27</v>
      </c>
      <c r="T15" s="42" t="s">
        <v>709</v>
      </c>
      <c r="U15" s="47">
        <v>295</v>
      </c>
      <c r="W15"/>
      <c r="X15" s="2"/>
    </row>
    <row r="16" spans="1:24">
      <c r="A16" s="42" t="s">
        <v>636</v>
      </c>
      <c r="B16" s="43">
        <v>120</v>
      </c>
      <c r="D16" s="42" t="s">
        <v>1396</v>
      </c>
      <c r="E16" s="43">
        <v>6</v>
      </c>
      <c r="G16" s="42" t="s">
        <v>635</v>
      </c>
      <c r="H16" s="43">
        <v>79</v>
      </c>
      <c r="M16" s="42" t="s">
        <v>1704</v>
      </c>
      <c r="N16" s="43">
        <v>29</v>
      </c>
      <c r="O16" s="342">
        <v>9.8639455782312924E-2</v>
      </c>
      <c r="Q16" s="42" t="s">
        <v>989</v>
      </c>
      <c r="R16" s="47">
        <v>11</v>
      </c>
      <c r="T16"/>
      <c r="U16" s="2"/>
      <c r="W16"/>
      <c r="X16" s="2"/>
    </row>
    <row r="17" spans="1:24">
      <c r="A17" s="42" t="s">
        <v>1047</v>
      </c>
      <c r="B17" s="43">
        <v>2</v>
      </c>
      <c r="D17" s="42" t="s">
        <v>1399</v>
      </c>
      <c r="E17" s="43">
        <v>33</v>
      </c>
      <c r="G17" s="42" t="s">
        <v>1075</v>
      </c>
      <c r="H17" s="43">
        <v>1</v>
      </c>
      <c r="M17" s="42" t="s">
        <v>1707</v>
      </c>
      <c r="N17" s="43">
        <v>12</v>
      </c>
      <c r="O17" s="342">
        <v>4.0816326530612242E-2</v>
      </c>
      <c r="Q17" s="42" t="s">
        <v>973</v>
      </c>
      <c r="R17" s="47">
        <v>20</v>
      </c>
      <c r="T17" s="544" t="s">
        <v>1316</v>
      </c>
      <c r="U17" s="2"/>
    </row>
    <row r="18" spans="1:24">
      <c r="A18" s="42" t="s">
        <v>1367</v>
      </c>
      <c r="B18" s="43">
        <v>10</v>
      </c>
      <c r="D18" s="42" t="s">
        <v>1398</v>
      </c>
      <c r="E18" s="43">
        <v>16</v>
      </c>
      <c r="G18" s="42" t="s">
        <v>1063</v>
      </c>
      <c r="H18" s="43">
        <v>1</v>
      </c>
      <c r="J18" s="41" t="s">
        <v>1388</v>
      </c>
      <c r="M18" s="536" t="s">
        <v>709</v>
      </c>
      <c r="N18" s="537">
        <v>294</v>
      </c>
      <c r="O18" s="538">
        <v>1</v>
      </c>
      <c r="P18" s="1"/>
      <c r="Q18" s="42" t="s">
        <v>999</v>
      </c>
      <c r="R18" s="47">
        <v>3</v>
      </c>
      <c r="T18" t="s">
        <v>873</v>
      </c>
      <c r="U18" s="2" t="s">
        <v>839</v>
      </c>
      <c r="W18" s="1"/>
      <c r="X18" s="1"/>
    </row>
    <row r="19" spans="1:24">
      <c r="A19" s="42" t="s">
        <v>1369</v>
      </c>
      <c r="B19" s="43">
        <v>153</v>
      </c>
      <c r="D19" s="42" t="s">
        <v>874</v>
      </c>
      <c r="E19" s="43"/>
      <c r="G19" s="42" t="s">
        <v>1062</v>
      </c>
      <c r="H19" s="43">
        <v>1</v>
      </c>
      <c r="J19" s="41" t="s">
        <v>873</v>
      </c>
      <c r="K19" t="s">
        <v>839</v>
      </c>
      <c r="Q19" s="42" t="s">
        <v>981</v>
      </c>
      <c r="R19" s="47">
        <v>21</v>
      </c>
      <c r="T19" t="s">
        <v>635</v>
      </c>
      <c r="U19" s="2">
        <v>66</v>
      </c>
    </row>
    <row r="20" spans="1:24">
      <c r="A20" s="42" t="s">
        <v>1370</v>
      </c>
      <c r="B20" s="43">
        <v>3</v>
      </c>
      <c r="D20" s="42" t="s">
        <v>709</v>
      </c>
      <c r="E20" s="43">
        <v>294</v>
      </c>
      <c r="G20" s="42" t="s">
        <v>1065</v>
      </c>
      <c r="H20" s="43">
        <v>1</v>
      </c>
      <c r="J20" s="42" t="s">
        <v>636</v>
      </c>
      <c r="K20" s="43">
        <v>196</v>
      </c>
      <c r="M20" s="536" t="s">
        <v>1935</v>
      </c>
      <c r="N20" s="1" t="s">
        <v>839</v>
      </c>
      <c r="Q20" s="42" t="s">
        <v>979</v>
      </c>
      <c r="R20" s="47">
        <v>5</v>
      </c>
      <c r="T20" t="s">
        <v>1075</v>
      </c>
      <c r="U20" s="2">
        <v>2</v>
      </c>
    </row>
    <row r="21" spans="1:24">
      <c r="A21" s="42" t="s">
        <v>1368</v>
      </c>
      <c r="B21" s="43">
        <v>3</v>
      </c>
      <c r="G21" s="42" t="s">
        <v>1069</v>
      </c>
      <c r="H21" s="43">
        <v>2</v>
      </c>
      <c r="J21" s="42" t="s">
        <v>640</v>
      </c>
      <c r="K21" s="43">
        <v>98</v>
      </c>
      <c r="M21" s="42" t="s">
        <v>1709</v>
      </c>
      <c r="N21" s="43">
        <v>107</v>
      </c>
      <c r="O21" s="342">
        <v>0.36394557823129253</v>
      </c>
      <c r="Q21" s="42" t="s">
        <v>982</v>
      </c>
      <c r="R21" s="47">
        <v>7</v>
      </c>
      <c r="T21" t="s">
        <v>1063</v>
      </c>
      <c r="U21" s="2">
        <v>1</v>
      </c>
    </row>
    <row r="22" spans="1:24">
      <c r="A22" s="42" t="s">
        <v>874</v>
      </c>
      <c r="B22" s="43"/>
      <c r="G22" s="42" t="s">
        <v>646</v>
      </c>
      <c r="H22" s="43">
        <v>104</v>
      </c>
      <c r="J22" s="42" t="s">
        <v>874</v>
      </c>
      <c r="K22" s="43"/>
      <c r="M22" s="42" t="s">
        <v>1710</v>
      </c>
      <c r="N22" s="43">
        <v>26</v>
      </c>
      <c r="O22" s="342">
        <v>8.8435374149659865E-2</v>
      </c>
      <c r="Q22" s="42" t="s">
        <v>994</v>
      </c>
      <c r="R22" s="47">
        <v>20</v>
      </c>
      <c r="T22" t="s">
        <v>646</v>
      </c>
      <c r="U22" s="2">
        <v>45</v>
      </c>
    </row>
    <row r="23" spans="1:24">
      <c r="A23" s="42" t="s">
        <v>709</v>
      </c>
      <c r="B23" s="43">
        <v>291</v>
      </c>
      <c r="G23" s="42" t="s">
        <v>1059</v>
      </c>
      <c r="H23" s="43">
        <v>1</v>
      </c>
      <c r="J23" s="42" t="s">
        <v>709</v>
      </c>
      <c r="K23" s="43">
        <v>294</v>
      </c>
      <c r="M23" s="42" t="s">
        <v>1712</v>
      </c>
      <c r="N23" s="43">
        <v>93</v>
      </c>
      <c r="O23" s="342">
        <v>0.31632653061224492</v>
      </c>
      <c r="Q23" s="42" t="s">
        <v>969</v>
      </c>
      <c r="R23" s="47">
        <v>17</v>
      </c>
      <c r="T23" t="s">
        <v>1059</v>
      </c>
      <c r="U23" s="2">
        <v>6</v>
      </c>
    </row>
    <row r="24" spans="1:24">
      <c r="D24" s="41" t="s">
        <v>1377</v>
      </c>
      <c r="G24" s="42" t="s">
        <v>1052</v>
      </c>
      <c r="H24" s="43">
        <v>1</v>
      </c>
      <c r="M24" s="42" t="s">
        <v>1713</v>
      </c>
      <c r="N24" s="43">
        <v>52</v>
      </c>
      <c r="O24" s="342">
        <v>0.17687074829931973</v>
      </c>
      <c r="Q24" s="42" t="s">
        <v>609</v>
      </c>
      <c r="R24" s="47">
        <v>295</v>
      </c>
      <c r="T24" t="s">
        <v>670</v>
      </c>
      <c r="U24" s="2">
        <v>6</v>
      </c>
    </row>
    <row r="25" spans="1:24">
      <c r="D25" s="41" t="s">
        <v>873</v>
      </c>
      <c r="E25" t="s">
        <v>839</v>
      </c>
      <c r="G25" s="42" t="s">
        <v>675</v>
      </c>
      <c r="H25" s="43">
        <v>47</v>
      </c>
      <c r="M25" s="42" t="s">
        <v>1711</v>
      </c>
      <c r="N25" s="43">
        <v>16</v>
      </c>
      <c r="O25" s="342">
        <v>5.4421768707482991E-2</v>
      </c>
      <c r="Q25"/>
      <c r="R25" s="2"/>
      <c r="T25" t="s">
        <v>675</v>
      </c>
      <c r="U25" s="2">
        <v>14</v>
      </c>
    </row>
    <row r="26" spans="1:24">
      <c r="A26" s="41" t="s">
        <v>1372</v>
      </c>
      <c r="D26" s="42" t="s">
        <v>1047</v>
      </c>
      <c r="E26" s="43">
        <v>6</v>
      </c>
      <c r="G26" s="42" t="s">
        <v>1061</v>
      </c>
      <c r="H26" s="43">
        <v>1</v>
      </c>
      <c r="J26" s="41" t="s">
        <v>1389</v>
      </c>
      <c r="M26" s="536" t="s">
        <v>709</v>
      </c>
      <c r="N26" s="537">
        <v>294</v>
      </c>
      <c r="O26" s="538">
        <v>0.99999999999999989</v>
      </c>
      <c r="P26" s="1"/>
      <c r="Q26"/>
      <c r="R26" s="2"/>
      <c r="T26" t="s">
        <v>1074</v>
      </c>
      <c r="U26" s="2">
        <v>2</v>
      </c>
      <c r="W26" s="1"/>
      <c r="X26" s="1"/>
    </row>
    <row r="27" spans="1:24">
      <c r="A27" s="41" t="s">
        <v>873</v>
      </c>
      <c r="B27" t="s">
        <v>839</v>
      </c>
      <c r="D27" s="42" t="s">
        <v>1402</v>
      </c>
      <c r="E27" s="43">
        <v>29</v>
      </c>
      <c r="G27" s="42" t="s">
        <v>689</v>
      </c>
      <c r="H27" s="43">
        <v>7</v>
      </c>
      <c r="J27" s="41" t="s">
        <v>873</v>
      </c>
      <c r="K27" t="s">
        <v>839</v>
      </c>
      <c r="Q27" s="41" t="s">
        <v>1034</v>
      </c>
      <c r="R27"/>
      <c r="T27" t="s">
        <v>1301</v>
      </c>
      <c r="U27" s="2">
        <v>1</v>
      </c>
    </row>
    <row r="28" spans="1:24">
      <c r="A28" s="42" t="s">
        <v>642</v>
      </c>
      <c r="B28" s="43">
        <v>83</v>
      </c>
      <c r="D28" s="42" t="s">
        <v>1315</v>
      </c>
      <c r="E28" s="43">
        <v>7</v>
      </c>
      <c r="G28" s="42" t="s">
        <v>1066</v>
      </c>
      <c r="H28" s="43">
        <v>1</v>
      </c>
      <c r="J28" s="42" t="s">
        <v>636</v>
      </c>
      <c r="K28" s="43">
        <v>70</v>
      </c>
      <c r="M28" s="539" t="s">
        <v>1937</v>
      </c>
      <c r="Q28" s="41" t="s">
        <v>1035</v>
      </c>
      <c r="R28" t="s">
        <v>839</v>
      </c>
      <c r="T28" t="s">
        <v>1073</v>
      </c>
      <c r="U28" s="2">
        <v>1</v>
      </c>
    </row>
    <row r="29" spans="1:24">
      <c r="A29" s="42" t="s">
        <v>649</v>
      </c>
      <c r="B29" s="43">
        <v>71</v>
      </c>
      <c r="D29" s="42" t="s">
        <v>1401</v>
      </c>
      <c r="E29" s="43">
        <v>2</v>
      </c>
      <c r="G29" s="42" t="s">
        <v>696</v>
      </c>
      <c r="H29" s="43">
        <v>2</v>
      </c>
      <c r="J29" s="42" t="s">
        <v>640</v>
      </c>
      <c r="K29" s="43">
        <v>224</v>
      </c>
      <c r="M29" s="539" t="s">
        <v>1936</v>
      </c>
      <c r="N29" s="539" t="s">
        <v>608</v>
      </c>
      <c r="Q29" s="42" t="s">
        <v>879</v>
      </c>
      <c r="R29" s="43">
        <v>1</v>
      </c>
      <c r="S29" s="7"/>
      <c r="T29" s="7" t="s">
        <v>1066</v>
      </c>
      <c r="U29" s="7">
        <v>6</v>
      </c>
      <c r="V29" s="7"/>
    </row>
    <row r="30" spans="1:24">
      <c r="A30" s="42" t="s">
        <v>669</v>
      </c>
      <c r="B30" s="43">
        <v>46</v>
      </c>
      <c r="D30" s="42" t="s">
        <v>1400</v>
      </c>
      <c r="E30" s="43">
        <v>49</v>
      </c>
      <c r="G30" s="42" t="s">
        <v>1068</v>
      </c>
      <c r="H30" s="43">
        <v>1</v>
      </c>
      <c r="J30" s="42" t="s">
        <v>874</v>
      </c>
      <c r="K30" s="43"/>
      <c r="M30" s="540">
        <v>1999</v>
      </c>
      <c r="N30" s="541">
        <v>1</v>
      </c>
      <c r="Q30" s="42" t="s">
        <v>716</v>
      </c>
      <c r="R30" s="43">
        <v>55</v>
      </c>
      <c r="S30" s="7"/>
      <c r="T30" s="7" t="s">
        <v>1072</v>
      </c>
      <c r="U30" s="7">
        <v>3</v>
      </c>
      <c r="V30" s="7"/>
    </row>
    <row r="31" spans="1:24">
      <c r="A31" s="42" t="s">
        <v>662</v>
      </c>
      <c r="B31" s="43">
        <v>43</v>
      </c>
      <c r="D31" s="42" t="s">
        <v>1314</v>
      </c>
      <c r="E31" s="43">
        <v>201</v>
      </c>
      <c r="G31" s="42" t="s">
        <v>1056</v>
      </c>
      <c r="H31" s="43">
        <v>1</v>
      </c>
      <c r="J31" s="42" t="s">
        <v>709</v>
      </c>
      <c r="K31" s="43">
        <v>294</v>
      </c>
      <c r="M31" s="540">
        <v>2001</v>
      </c>
      <c r="N31" s="541">
        <v>13</v>
      </c>
      <c r="Q31" s="42" t="s">
        <v>877</v>
      </c>
      <c r="R31" s="43">
        <v>2</v>
      </c>
      <c r="S31" s="7"/>
      <c r="T31" s="7" t="s">
        <v>647</v>
      </c>
      <c r="U31" s="7">
        <v>139</v>
      </c>
      <c r="V31" s="7"/>
    </row>
    <row r="32" spans="1:24">
      <c r="A32" s="42" t="s">
        <v>654</v>
      </c>
      <c r="B32" s="43">
        <v>50</v>
      </c>
      <c r="D32" s="42" t="s">
        <v>874</v>
      </c>
      <c r="E32" s="43"/>
      <c r="G32" s="42" t="s">
        <v>1060</v>
      </c>
      <c r="H32" s="43">
        <v>1</v>
      </c>
      <c r="M32" s="540">
        <v>2002</v>
      </c>
      <c r="N32" s="541">
        <v>12</v>
      </c>
      <c r="Q32" s="42" t="s">
        <v>719</v>
      </c>
      <c r="R32" s="43">
        <v>1</v>
      </c>
      <c r="S32" s="7"/>
      <c r="T32" s="7" t="s">
        <v>1053</v>
      </c>
      <c r="U32" s="7">
        <v>1</v>
      </c>
      <c r="V32" s="7"/>
    </row>
    <row r="33" spans="1:23">
      <c r="A33" s="42" t="s">
        <v>874</v>
      </c>
      <c r="B33" s="43"/>
      <c r="D33" s="42" t="s">
        <v>709</v>
      </c>
      <c r="E33" s="43">
        <v>294</v>
      </c>
      <c r="G33" s="42" t="s">
        <v>1064</v>
      </c>
      <c r="H33" s="43">
        <v>1</v>
      </c>
      <c r="M33" s="540">
        <v>2003</v>
      </c>
      <c r="N33" s="541">
        <v>104</v>
      </c>
      <c r="Q33" s="42" t="s">
        <v>712</v>
      </c>
      <c r="R33" s="43">
        <v>1</v>
      </c>
      <c r="T33" s="5" t="s">
        <v>1071</v>
      </c>
      <c r="U33" s="6">
        <v>1</v>
      </c>
    </row>
    <row r="34" spans="1:23">
      <c r="A34" s="42" t="s">
        <v>709</v>
      </c>
      <c r="B34" s="43">
        <v>293</v>
      </c>
      <c r="G34" s="42" t="s">
        <v>1067</v>
      </c>
      <c r="H34" s="43">
        <v>2</v>
      </c>
      <c r="J34" s="41" t="s">
        <v>1392</v>
      </c>
      <c r="M34" s="540">
        <v>2004</v>
      </c>
      <c r="N34" s="541">
        <v>38</v>
      </c>
      <c r="Q34" s="42" t="s">
        <v>878</v>
      </c>
      <c r="R34" s="43">
        <v>1</v>
      </c>
      <c r="T34" s="544" t="s">
        <v>709</v>
      </c>
      <c r="U34" s="545">
        <v>294</v>
      </c>
    </row>
    <row r="35" spans="1:23">
      <c r="G35" s="42" t="s">
        <v>1070</v>
      </c>
      <c r="H35" s="43">
        <v>1</v>
      </c>
      <c r="J35" s="41" t="s">
        <v>873</v>
      </c>
      <c r="K35" t="s">
        <v>839</v>
      </c>
      <c r="M35" s="540">
        <v>2005</v>
      </c>
      <c r="N35" s="541">
        <v>32</v>
      </c>
      <c r="Q35" s="42" t="s">
        <v>880</v>
      </c>
      <c r="R35" s="43">
        <v>1</v>
      </c>
    </row>
    <row r="36" spans="1:23">
      <c r="D36" s="41" t="s">
        <v>1378</v>
      </c>
      <c r="G36" s="42" t="s">
        <v>647</v>
      </c>
      <c r="H36" s="43">
        <v>17</v>
      </c>
      <c r="J36" s="42" t="s">
        <v>880</v>
      </c>
      <c r="K36" s="43">
        <v>123</v>
      </c>
      <c r="M36" s="540">
        <v>2006</v>
      </c>
      <c r="N36" s="541">
        <v>6</v>
      </c>
      <c r="Q36" s="42" t="s">
        <v>730</v>
      </c>
      <c r="R36" s="43">
        <v>172</v>
      </c>
      <c r="T36" s="42"/>
      <c r="U36" s="43"/>
    </row>
    <row r="37" spans="1:23">
      <c r="A37" s="41" t="s">
        <v>1384</v>
      </c>
      <c r="D37" s="41" t="s">
        <v>873</v>
      </c>
      <c r="E37" t="s">
        <v>839</v>
      </c>
      <c r="G37" s="42" t="s">
        <v>1053</v>
      </c>
      <c r="H37" s="43">
        <v>9</v>
      </c>
      <c r="J37" s="42" t="s">
        <v>1119</v>
      </c>
      <c r="K37" s="43">
        <v>172</v>
      </c>
      <c r="M37" s="540">
        <v>2007</v>
      </c>
      <c r="N37" s="541">
        <v>7</v>
      </c>
      <c r="Q37" s="42" t="s">
        <v>874</v>
      </c>
      <c r="R37" s="43">
        <v>60</v>
      </c>
      <c r="T37" s="41" t="s">
        <v>1034</v>
      </c>
      <c r="U37"/>
      <c r="W37" s="44" t="s">
        <v>950</v>
      </c>
    </row>
    <row r="38" spans="1:23">
      <c r="A38" s="41" t="s">
        <v>873</v>
      </c>
      <c r="B38" t="s">
        <v>839</v>
      </c>
      <c r="D38" s="42" t="s">
        <v>1403</v>
      </c>
      <c r="E38" s="43">
        <v>1</v>
      </c>
      <c r="G38" s="42" t="s">
        <v>1076</v>
      </c>
      <c r="H38" s="43">
        <v>1</v>
      </c>
      <c r="J38" s="42" t="s">
        <v>709</v>
      </c>
      <c r="K38" s="43">
        <v>295</v>
      </c>
      <c r="M38" s="540">
        <v>2008</v>
      </c>
      <c r="N38" s="541">
        <v>3</v>
      </c>
      <c r="Q38" s="42" t="s">
        <v>709</v>
      </c>
      <c r="R38" s="43">
        <v>294</v>
      </c>
      <c r="T38" s="41" t="s">
        <v>1036</v>
      </c>
      <c r="U38" t="s">
        <v>839</v>
      </c>
      <c r="W38" s="44" t="s">
        <v>952</v>
      </c>
    </row>
    <row r="39" spans="1:23">
      <c r="A39" s="42" t="s">
        <v>653</v>
      </c>
      <c r="B39" s="43">
        <v>137</v>
      </c>
      <c r="D39" s="42" t="s">
        <v>1404</v>
      </c>
      <c r="E39" s="43">
        <v>106</v>
      </c>
      <c r="G39" s="42" t="s">
        <v>1058</v>
      </c>
      <c r="H39" s="43">
        <v>9</v>
      </c>
      <c r="M39" s="540">
        <v>2009</v>
      </c>
      <c r="N39" s="541">
        <v>10</v>
      </c>
      <c r="Q39"/>
      <c r="R39"/>
      <c r="T39" s="42" t="s">
        <v>716</v>
      </c>
      <c r="U39" s="43">
        <v>25</v>
      </c>
      <c r="W39" s="44" t="s">
        <v>953</v>
      </c>
    </row>
    <row r="40" spans="1:23">
      <c r="A40" s="42" t="s">
        <v>642</v>
      </c>
      <c r="B40" s="43">
        <v>64</v>
      </c>
      <c r="D40" s="42" t="s">
        <v>1405</v>
      </c>
      <c r="E40" s="43">
        <v>86</v>
      </c>
      <c r="G40" s="42" t="s">
        <v>1057</v>
      </c>
      <c r="H40" s="43">
        <v>1</v>
      </c>
      <c r="M40" s="540">
        <v>2010</v>
      </c>
      <c r="N40" s="541">
        <v>5</v>
      </c>
      <c r="Q40"/>
      <c r="R40"/>
      <c r="T40" s="42" t="s">
        <v>793</v>
      </c>
      <c r="U40" s="43">
        <v>2</v>
      </c>
      <c r="W40" s="45" t="s">
        <v>954</v>
      </c>
    </row>
    <row r="41" spans="1:23">
      <c r="A41" s="42" t="s">
        <v>658</v>
      </c>
      <c r="B41" s="43">
        <v>39</v>
      </c>
      <c r="D41" s="42" t="s">
        <v>1406</v>
      </c>
      <c r="E41" s="43">
        <v>101</v>
      </c>
      <c r="G41" s="42" t="s">
        <v>1055</v>
      </c>
      <c r="H41" s="43">
        <v>1</v>
      </c>
      <c r="J41" s="41" t="s">
        <v>1390</v>
      </c>
      <c r="M41" s="540">
        <v>2011</v>
      </c>
      <c r="N41" s="541">
        <v>7</v>
      </c>
      <c r="Q41" s="41" t="s">
        <v>1034</v>
      </c>
      <c r="R41"/>
      <c r="T41" s="42" t="s">
        <v>896</v>
      </c>
      <c r="U41" s="43">
        <v>1</v>
      </c>
      <c r="W41" s="45" t="s">
        <v>955</v>
      </c>
    </row>
    <row r="42" spans="1:23">
      <c r="A42" s="42" t="s">
        <v>649</v>
      </c>
      <c r="B42" s="43">
        <v>13</v>
      </c>
      <c r="D42" s="42" t="s">
        <v>874</v>
      </c>
      <c r="E42" s="43"/>
      <c r="G42" s="42" t="s">
        <v>874</v>
      </c>
      <c r="H42" s="43"/>
      <c r="J42" s="41" t="s">
        <v>873</v>
      </c>
      <c r="K42" t="s">
        <v>839</v>
      </c>
      <c r="M42" s="540">
        <v>2013</v>
      </c>
      <c r="N42" s="541">
        <v>20</v>
      </c>
      <c r="Q42" s="41" t="s">
        <v>918</v>
      </c>
      <c r="R42" t="s">
        <v>839</v>
      </c>
      <c r="T42" s="42" t="s">
        <v>877</v>
      </c>
      <c r="U42" s="43">
        <v>1</v>
      </c>
    </row>
    <row r="43" spans="1:23">
      <c r="A43" s="42" t="s">
        <v>648</v>
      </c>
      <c r="B43" s="43">
        <v>20</v>
      </c>
      <c r="D43" s="42" t="s">
        <v>709</v>
      </c>
      <c r="E43" s="43">
        <v>294</v>
      </c>
      <c r="G43" s="42" t="s">
        <v>709</v>
      </c>
      <c r="H43" s="43">
        <v>294</v>
      </c>
      <c r="J43" s="42" t="s">
        <v>880</v>
      </c>
      <c r="K43" s="43">
        <v>285</v>
      </c>
      <c r="M43" s="540">
        <v>2014</v>
      </c>
      <c r="N43" s="541">
        <v>2</v>
      </c>
      <c r="Q43" s="42" t="s">
        <v>716</v>
      </c>
      <c r="R43" s="43">
        <v>111</v>
      </c>
      <c r="T43" s="42" t="s">
        <v>885</v>
      </c>
      <c r="U43" s="43">
        <v>1</v>
      </c>
    </row>
    <row r="44" spans="1:23">
      <c r="A44" s="42" t="s">
        <v>661</v>
      </c>
      <c r="B44" s="43">
        <v>20</v>
      </c>
      <c r="J44" s="42" t="s">
        <v>1119</v>
      </c>
      <c r="K44" s="43">
        <v>5</v>
      </c>
      <c r="M44" s="540">
        <v>2015</v>
      </c>
      <c r="N44" s="541">
        <v>3</v>
      </c>
      <c r="Q44" s="42" t="s">
        <v>940</v>
      </c>
      <c r="R44" s="43">
        <v>1</v>
      </c>
      <c r="T44" s="42" t="s">
        <v>719</v>
      </c>
      <c r="U44" s="43">
        <v>125</v>
      </c>
    </row>
    <row r="45" spans="1:23">
      <c r="A45" s="42" t="s">
        <v>874</v>
      </c>
      <c r="B45" s="43"/>
      <c r="J45" s="42" t="s">
        <v>874</v>
      </c>
      <c r="K45" s="43"/>
      <c r="M45" s="540" t="s">
        <v>883</v>
      </c>
      <c r="N45" s="541">
        <v>1</v>
      </c>
      <c r="Q45" s="42" t="s">
        <v>719</v>
      </c>
      <c r="R45" s="43">
        <v>86</v>
      </c>
      <c r="T45" s="42" t="s">
        <v>713</v>
      </c>
      <c r="U45" s="43">
        <v>8</v>
      </c>
    </row>
    <row r="46" spans="1:23">
      <c r="A46" s="42" t="s">
        <v>709</v>
      </c>
      <c r="B46" s="43">
        <v>293</v>
      </c>
      <c r="D46" s="41" t="s">
        <v>1382</v>
      </c>
      <c r="G46" s="41" t="s">
        <v>1381</v>
      </c>
      <c r="J46" s="42" t="s">
        <v>709</v>
      </c>
      <c r="K46" s="43">
        <v>290</v>
      </c>
      <c r="M46" s="540" t="s">
        <v>1030</v>
      </c>
      <c r="N46" s="541">
        <v>1</v>
      </c>
      <c r="Q46" s="42" t="s">
        <v>712</v>
      </c>
      <c r="R46" s="43">
        <v>1</v>
      </c>
      <c r="T46" s="42" t="s">
        <v>712</v>
      </c>
      <c r="U46" s="43">
        <v>45</v>
      </c>
    </row>
    <row r="47" spans="1:23">
      <c r="D47" s="41" t="s">
        <v>873</v>
      </c>
      <c r="E47" t="s">
        <v>839</v>
      </c>
      <c r="G47" s="41" t="s">
        <v>873</v>
      </c>
      <c r="H47" t="s">
        <v>839</v>
      </c>
      <c r="M47" s="540" t="s">
        <v>893</v>
      </c>
      <c r="N47" s="541">
        <v>1</v>
      </c>
      <c r="Q47" s="42" t="s">
        <v>823</v>
      </c>
      <c r="R47" s="43">
        <v>8</v>
      </c>
      <c r="T47" s="42" t="s">
        <v>752</v>
      </c>
      <c r="U47" s="43">
        <v>5</v>
      </c>
    </row>
    <row r="48" spans="1:23">
      <c r="D48" s="42" t="s">
        <v>639</v>
      </c>
      <c r="E48" s="43">
        <v>175</v>
      </c>
      <c r="G48" s="42" t="s">
        <v>635</v>
      </c>
      <c r="H48" s="43">
        <v>66</v>
      </c>
      <c r="M48" s="540" t="s">
        <v>891</v>
      </c>
      <c r="N48" s="541">
        <v>1</v>
      </c>
      <c r="Q48" s="42" t="s">
        <v>694</v>
      </c>
      <c r="R48" s="43">
        <v>79</v>
      </c>
      <c r="T48" s="42" t="s">
        <v>892</v>
      </c>
      <c r="U48" s="43">
        <v>1</v>
      </c>
    </row>
    <row r="49" spans="1:21">
      <c r="A49" s="41" t="s">
        <v>1373</v>
      </c>
      <c r="D49" s="42" t="s">
        <v>1396</v>
      </c>
      <c r="E49" s="43">
        <v>36</v>
      </c>
      <c r="G49" s="42" t="s">
        <v>1075</v>
      </c>
      <c r="H49" s="43">
        <v>2</v>
      </c>
      <c r="J49" s="41" t="s">
        <v>1391</v>
      </c>
      <c r="M49" s="540" t="s">
        <v>1033</v>
      </c>
      <c r="N49" s="541">
        <v>1</v>
      </c>
      <c r="Q49" s="42" t="s">
        <v>943</v>
      </c>
      <c r="R49" s="43">
        <v>6</v>
      </c>
      <c r="T49" s="42" t="s">
        <v>881</v>
      </c>
      <c r="U49" s="43">
        <v>11</v>
      </c>
    </row>
    <row r="50" spans="1:21">
      <c r="A50" s="41" t="s">
        <v>873</v>
      </c>
      <c r="B50" t="s">
        <v>839</v>
      </c>
      <c r="D50" s="42" t="s">
        <v>1407</v>
      </c>
      <c r="E50" s="43">
        <v>56</v>
      </c>
      <c r="G50" s="42" t="s">
        <v>1063</v>
      </c>
      <c r="H50" s="43">
        <v>1</v>
      </c>
      <c r="J50" s="41" t="s">
        <v>873</v>
      </c>
      <c r="K50" t="s">
        <v>839</v>
      </c>
      <c r="M50" s="540" t="s">
        <v>1032</v>
      </c>
      <c r="N50" s="541">
        <v>1</v>
      </c>
      <c r="Q50" s="42" t="s">
        <v>874</v>
      </c>
      <c r="R50" s="43">
        <v>2</v>
      </c>
      <c r="T50" s="42" t="s">
        <v>890</v>
      </c>
      <c r="U50" s="43">
        <v>1</v>
      </c>
    </row>
    <row r="51" spans="1:21">
      <c r="A51" s="42" t="s">
        <v>659</v>
      </c>
      <c r="B51" s="43">
        <v>104</v>
      </c>
      <c r="D51" s="42" t="s">
        <v>1398</v>
      </c>
      <c r="E51" s="43">
        <v>27</v>
      </c>
      <c r="G51" s="42" t="s">
        <v>646</v>
      </c>
      <c r="H51" s="43">
        <v>45</v>
      </c>
      <c r="J51" s="42" t="s">
        <v>880</v>
      </c>
      <c r="K51" s="43">
        <v>286</v>
      </c>
      <c r="M51" s="540" t="s">
        <v>1031</v>
      </c>
      <c r="N51" s="541">
        <v>1</v>
      </c>
      <c r="Q51" s="42" t="s">
        <v>709</v>
      </c>
      <c r="R51" s="43">
        <v>294</v>
      </c>
      <c r="T51" s="42" t="s">
        <v>889</v>
      </c>
      <c r="U51" s="43">
        <v>2</v>
      </c>
    </row>
    <row r="52" spans="1:21">
      <c r="A52" s="42" t="s">
        <v>643</v>
      </c>
      <c r="B52" s="43">
        <v>108</v>
      </c>
      <c r="D52" s="42" t="s">
        <v>874</v>
      </c>
      <c r="E52" s="43"/>
      <c r="G52" s="42" t="s">
        <v>1059</v>
      </c>
      <c r="H52" s="43">
        <v>6</v>
      </c>
      <c r="J52" s="42" t="s">
        <v>1119</v>
      </c>
      <c r="K52" s="43">
        <v>4</v>
      </c>
      <c r="M52" s="540" t="s">
        <v>886</v>
      </c>
      <c r="N52" s="541">
        <v>1</v>
      </c>
      <c r="T52" s="42" t="s">
        <v>887</v>
      </c>
      <c r="U52" s="43">
        <v>4</v>
      </c>
    </row>
    <row r="53" spans="1:21">
      <c r="A53" s="42" t="s">
        <v>667</v>
      </c>
      <c r="B53" s="43">
        <v>51</v>
      </c>
      <c r="D53" s="42" t="s">
        <v>709</v>
      </c>
      <c r="E53" s="43">
        <v>294</v>
      </c>
      <c r="G53" s="42" t="s">
        <v>670</v>
      </c>
      <c r="H53" s="43">
        <v>6</v>
      </c>
      <c r="J53" s="42" t="s">
        <v>874</v>
      </c>
      <c r="K53" s="43"/>
      <c r="M53" s="540" t="s">
        <v>897</v>
      </c>
      <c r="N53" s="541">
        <v>1</v>
      </c>
      <c r="T53" s="42" t="s">
        <v>902</v>
      </c>
      <c r="U53" s="43">
        <v>3</v>
      </c>
    </row>
    <row r="54" spans="1:21">
      <c r="A54" s="42" t="s">
        <v>663</v>
      </c>
      <c r="B54" s="43">
        <v>30</v>
      </c>
      <c r="G54" s="42" t="s">
        <v>675</v>
      </c>
      <c r="H54" s="43">
        <v>14</v>
      </c>
      <c r="J54" s="42" t="s">
        <v>709</v>
      </c>
      <c r="K54" s="43">
        <v>290</v>
      </c>
      <c r="M54" s="542" t="s">
        <v>608</v>
      </c>
      <c r="N54" s="543">
        <v>272</v>
      </c>
      <c r="T54" s="42" t="s">
        <v>900</v>
      </c>
      <c r="U54" s="43">
        <v>1</v>
      </c>
    </row>
    <row r="55" spans="1:21">
      <c r="A55" s="42" t="s">
        <v>874</v>
      </c>
      <c r="B55" s="43"/>
      <c r="G55" s="42" t="s">
        <v>1074</v>
      </c>
      <c r="H55" s="43">
        <v>2</v>
      </c>
      <c r="T55" s="42" t="s">
        <v>823</v>
      </c>
      <c r="U55" s="43">
        <v>24</v>
      </c>
    </row>
    <row r="56" spans="1:21">
      <c r="A56" s="42" t="s">
        <v>709</v>
      </c>
      <c r="B56" s="43">
        <v>293</v>
      </c>
      <c r="D56" s="41" t="s">
        <v>1383</v>
      </c>
      <c r="G56" s="42" t="s">
        <v>1301</v>
      </c>
      <c r="H56" s="43">
        <v>1</v>
      </c>
      <c r="T56" s="42" t="s">
        <v>884</v>
      </c>
      <c r="U56" s="43">
        <v>1</v>
      </c>
    </row>
    <row r="57" spans="1:21">
      <c r="D57" s="41" t="s">
        <v>873</v>
      </c>
      <c r="E57" t="s">
        <v>839</v>
      </c>
      <c r="G57" s="42" t="s">
        <v>1073</v>
      </c>
      <c r="H57" s="43">
        <v>1</v>
      </c>
      <c r="J57" s="41" t="s">
        <v>1393</v>
      </c>
      <c r="T57" s="42" t="s">
        <v>901</v>
      </c>
      <c r="U57" s="43">
        <v>1</v>
      </c>
    </row>
    <row r="58" spans="1:21">
      <c r="D58" s="42" t="s">
        <v>639</v>
      </c>
      <c r="E58" s="43">
        <v>214</v>
      </c>
      <c r="G58" s="42" t="s">
        <v>1066</v>
      </c>
      <c r="H58" s="43">
        <v>6</v>
      </c>
      <c r="J58" s="41" t="s">
        <v>873</v>
      </c>
      <c r="K58" t="s">
        <v>839</v>
      </c>
      <c r="T58" s="42" t="s">
        <v>888</v>
      </c>
      <c r="U58" s="43">
        <v>1</v>
      </c>
    </row>
    <row r="59" spans="1:21">
      <c r="A59" s="41" t="s">
        <v>1385</v>
      </c>
      <c r="D59" s="42" t="s">
        <v>1396</v>
      </c>
      <c r="E59" s="43">
        <v>18</v>
      </c>
      <c r="G59" s="42" t="s">
        <v>1072</v>
      </c>
      <c r="H59" s="43">
        <v>3</v>
      </c>
      <c r="J59" s="42" t="s">
        <v>880</v>
      </c>
      <c r="K59" s="43">
        <v>113</v>
      </c>
      <c r="T59" s="42" t="s">
        <v>898</v>
      </c>
      <c r="U59" s="43">
        <v>1</v>
      </c>
    </row>
    <row r="60" spans="1:21">
      <c r="A60" s="41" t="s">
        <v>873</v>
      </c>
      <c r="B60" t="s">
        <v>839</v>
      </c>
      <c r="D60" s="42" t="s">
        <v>1409</v>
      </c>
      <c r="E60" s="43">
        <v>32</v>
      </c>
      <c r="G60" s="42" t="s">
        <v>647</v>
      </c>
      <c r="H60" s="43">
        <v>139</v>
      </c>
      <c r="J60" s="42" t="s">
        <v>1119</v>
      </c>
      <c r="K60" s="43">
        <v>177</v>
      </c>
      <c r="T60" s="42" t="s">
        <v>882</v>
      </c>
      <c r="U60" s="43">
        <v>1</v>
      </c>
    </row>
    <row r="61" spans="1:21">
      <c r="A61" s="42" t="s">
        <v>1300</v>
      </c>
      <c r="B61" s="43">
        <v>1</v>
      </c>
      <c r="D61" s="42" t="s">
        <v>1408</v>
      </c>
      <c r="E61" s="43">
        <v>30</v>
      </c>
      <c r="G61" s="42" t="s">
        <v>1053</v>
      </c>
      <c r="H61" s="43">
        <v>1</v>
      </c>
      <c r="J61" s="42" t="s">
        <v>874</v>
      </c>
      <c r="K61" s="43"/>
      <c r="T61" s="42" t="s">
        <v>894</v>
      </c>
      <c r="U61" s="43">
        <v>1</v>
      </c>
    </row>
    <row r="62" spans="1:21">
      <c r="A62" s="42" t="s">
        <v>1312</v>
      </c>
      <c r="B62" s="43">
        <v>12</v>
      </c>
      <c r="D62" s="42" t="s">
        <v>874</v>
      </c>
      <c r="E62" s="43"/>
      <c r="G62" s="42" t="s">
        <v>1071</v>
      </c>
      <c r="H62" s="43">
        <v>1</v>
      </c>
      <c r="J62" s="42" t="s">
        <v>709</v>
      </c>
      <c r="K62" s="43">
        <v>290</v>
      </c>
      <c r="T62" s="42" t="s">
        <v>895</v>
      </c>
      <c r="U62" s="43">
        <v>1</v>
      </c>
    </row>
    <row r="63" spans="1:21">
      <c r="A63" s="42" t="s">
        <v>1308</v>
      </c>
      <c r="B63" s="43">
        <v>105</v>
      </c>
      <c r="D63" s="42" t="s">
        <v>709</v>
      </c>
      <c r="E63" s="43">
        <v>294</v>
      </c>
      <c r="G63" s="42" t="s">
        <v>874</v>
      </c>
      <c r="H63" s="43"/>
      <c r="T63" s="42" t="s">
        <v>899</v>
      </c>
      <c r="U63" s="43">
        <v>1</v>
      </c>
    </row>
    <row r="64" spans="1:21">
      <c r="A64" s="42" t="s">
        <v>1310</v>
      </c>
      <c r="B64" s="43">
        <v>63</v>
      </c>
      <c r="G64" s="42" t="s">
        <v>709</v>
      </c>
      <c r="H64" s="43">
        <v>294</v>
      </c>
      <c r="T64" s="42" t="s">
        <v>694</v>
      </c>
      <c r="U64" s="43">
        <v>17</v>
      </c>
    </row>
    <row r="65" spans="1:21">
      <c r="A65" s="42" t="s">
        <v>1309</v>
      </c>
      <c r="B65" s="43">
        <v>62</v>
      </c>
      <c r="J65" s="41" t="s">
        <v>1394</v>
      </c>
      <c r="T65" s="42" t="s">
        <v>730</v>
      </c>
      <c r="U65" s="43">
        <v>4</v>
      </c>
    </row>
    <row r="66" spans="1:21">
      <c r="A66" s="42" t="s">
        <v>1311</v>
      </c>
      <c r="B66" s="43">
        <v>37</v>
      </c>
      <c r="J66" s="41" t="s">
        <v>873</v>
      </c>
      <c r="K66" t="s">
        <v>839</v>
      </c>
      <c r="T66" s="42" t="s">
        <v>874</v>
      </c>
      <c r="U66" s="43">
        <v>5</v>
      </c>
    </row>
    <row r="67" spans="1:21">
      <c r="A67" s="42" t="s">
        <v>1298</v>
      </c>
      <c r="B67" s="43">
        <v>15</v>
      </c>
      <c r="J67" s="42" t="s">
        <v>1024</v>
      </c>
      <c r="K67" s="43">
        <v>279</v>
      </c>
      <c r="T67" s="42" t="s">
        <v>709</v>
      </c>
      <c r="U67" s="43">
        <v>294</v>
      </c>
    </row>
    <row r="68" spans="1:21">
      <c r="A68" s="42" t="s">
        <v>709</v>
      </c>
      <c r="B68" s="43">
        <v>295</v>
      </c>
      <c r="J68" s="42" t="s">
        <v>1025</v>
      </c>
      <c r="K68" s="43">
        <v>16</v>
      </c>
    </row>
    <row r="69" spans="1:21">
      <c r="J69" s="42" t="s">
        <v>709</v>
      </c>
      <c r="K69" s="43">
        <v>295</v>
      </c>
    </row>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9">
    <pageSetUpPr fitToPage="1"/>
  </sheetPr>
  <dimension ref="A3:B769"/>
  <sheetViews>
    <sheetView workbookViewId="0">
      <selection activeCell="A14" sqref="A14"/>
    </sheetView>
  </sheetViews>
  <sheetFormatPr baseColWidth="10" defaultColWidth="8.83203125" defaultRowHeight="13"/>
  <cols>
    <col min="1" max="1" width="62.5" style="13" customWidth="1"/>
    <col min="2" max="3" width="5" style="9" customWidth="1"/>
    <col min="4" max="4" width="78.33203125" style="9" customWidth="1"/>
    <col min="5" max="16384" width="8.83203125" style="9"/>
  </cols>
  <sheetData>
    <row r="3" spans="1:2" hidden="1">
      <c r="A3" s="14" t="s">
        <v>838</v>
      </c>
      <c r="B3" s="15"/>
    </row>
    <row r="4" spans="1:2">
      <c r="A4" s="16" t="s">
        <v>612</v>
      </c>
      <c r="B4" s="15" t="s">
        <v>839</v>
      </c>
    </row>
    <row r="5" spans="1:2">
      <c r="A5" s="14" t="s">
        <v>673</v>
      </c>
      <c r="B5" s="17">
        <v>18</v>
      </c>
    </row>
    <row r="6" spans="1:2">
      <c r="A6" s="18" t="s">
        <v>671</v>
      </c>
      <c r="B6" s="19">
        <v>10</v>
      </c>
    </row>
    <row r="7" spans="1:2">
      <c r="A7" s="18" t="s">
        <v>681</v>
      </c>
      <c r="B7" s="19">
        <v>33</v>
      </c>
    </row>
    <row r="8" spans="1:2">
      <c r="A8" s="18" t="s">
        <v>632</v>
      </c>
      <c r="B8" s="19">
        <v>140</v>
      </c>
    </row>
    <row r="9" spans="1:2">
      <c r="A9" s="20" t="s">
        <v>644</v>
      </c>
      <c r="B9" s="21">
        <v>86</v>
      </c>
    </row>
    <row r="10" spans="1:2">
      <c r="A10" s="18" t="s">
        <v>693</v>
      </c>
      <c r="B10" s="19">
        <v>4</v>
      </c>
    </row>
    <row r="11" spans="1:2" hidden="1">
      <c r="A11" s="18" t="s">
        <v>710</v>
      </c>
      <c r="B11" s="19"/>
    </row>
    <row r="12" spans="1:2">
      <c r="A12" s="22" t="s">
        <v>609</v>
      </c>
      <c r="B12" s="23">
        <v>291</v>
      </c>
    </row>
    <row r="15" spans="1:2" hidden="1">
      <c r="A15" s="14" t="s">
        <v>840</v>
      </c>
      <c r="B15" s="15"/>
    </row>
    <row r="16" spans="1:2">
      <c r="A16" s="16" t="s">
        <v>613</v>
      </c>
      <c r="B16" s="15" t="s">
        <v>839</v>
      </c>
    </row>
    <row r="17" spans="1:2">
      <c r="A17" s="24" t="s">
        <v>682</v>
      </c>
      <c r="B17" s="25">
        <v>1</v>
      </c>
    </row>
    <row r="18" spans="1:2" ht="24">
      <c r="A18" s="18" t="s">
        <v>660</v>
      </c>
      <c r="B18" s="19">
        <v>105</v>
      </c>
    </row>
    <row r="19" spans="1:2">
      <c r="A19" s="18" t="s">
        <v>633</v>
      </c>
      <c r="B19" s="19">
        <v>85</v>
      </c>
    </row>
    <row r="20" spans="1:2">
      <c r="A20" s="26" t="s">
        <v>645</v>
      </c>
      <c r="B20" s="27">
        <v>100</v>
      </c>
    </row>
    <row r="21" spans="1:2" hidden="1">
      <c r="A21" s="18" t="s">
        <v>710</v>
      </c>
      <c r="B21" s="19"/>
    </row>
    <row r="22" spans="1:2">
      <c r="A22" s="22" t="s">
        <v>609</v>
      </c>
      <c r="B22" s="23">
        <v>291</v>
      </c>
    </row>
    <row r="26" spans="1:2" hidden="1">
      <c r="A26" s="14" t="s">
        <v>841</v>
      </c>
      <c r="B26" s="15"/>
    </row>
    <row r="27" spans="1:2">
      <c r="A27" s="16" t="s">
        <v>614</v>
      </c>
      <c r="B27" s="15" t="s">
        <v>839</v>
      </c>
    </row>
    <row r="28" spans="1:2">
      <c r="A28" s="14" t="s">
        <v>635</v>
      </c>
      <c r="B28" s="17">
        <v>66</v>
      </c>
    </row>
    <row r="29" spans="1:2">
      <c r="A29" s="18" t="s">
        <v>646</v>
      </c>
      <c r="B29" s="19">
        <v>101</v>
      </c>
    </row>
    <row r="30" spans="1:2">
      <c r="A30" s="18" t="s">
        <v>675</v>
      </c>
      <c r="B30" s="19">
        <v>47</v>
      </c>
    </row>
    <row r="31" spans="1:2">
      <c r="A31" s="18" t="s">
        <v>689</v>
      </c>
      <c r="B31" s="19">
        <v>7</v>
      </c>
    </row>
    <row r="32" spans="1:2">
      <c r="A32" s="18" t="s">
        <v>696</v>
      </c>
      <c r="B32" s="19">
        <v>2</v>
      </c>
    </row>
    <row r="33" spans="1:2">
      <c r="A33" s="18" t="s">
        <v>647</v>
      </c>
      <c r="B33" s="19">
        <v>16</v>
      </c>
    </row>
    <row r="34" spans="1:2" hidden="1">
      <c r="A34" s="18" t="s">
        <v>710</v>
      </c>
      <c r="B34" s="19"/>
    </row>
    <row r="35" spans="1:2">
      <c r="A35" s="18" t="s">
        <v>714</v>
      </c>
      <c r="B35" s="19">
        <v>1</v>
      </c>
    </row>
    <row r="36" spans="1:2">
      <c r="A36" s="18" t="s">
        <v>720</v>
      </c>
      <c r="B36" s="19">
        <v>1</v>
      </c>
    </row>
    <row r="37" spans="1:2">
      <c r="A37" s="18" t="s">
        <v>721</v>
      </c>
      <c r="B37" s="19">
        <v>1</v>
      </c>
    </row>
    <row r="38" spans="1:2">
      <c r="A38" s="18" t="s">
        <v>724</v>
      </c>
      <c r="B38" s="19">
        <v>1</v>
      </c>
    </row>
    <row r="39" spans="1:2">
      <c r="A39" s="18" t="s">
        <v>726</v>
      </c>
      <c r="B39" s="19">
        <v>1</v>
      </c>
    </row>
    <row r="40" spans="1:2">
      <c r="A40" s="18" t="s">
        <v>729</v>
      </c>
      <c r="B40" s="19">
        <v>8</v>
      </c>
    </row>
    <row r="41" spans="1:2">
      <c r="A41" s="18" t="s">
        <v>731</v>
      </c>
      <c r="B41" s="19">
        <v>2</v>
      </c>
    </row>
    <row r="42" spans="1:2">
      <c r="A42" s="18" t="s">
        <v>733</v>
      </c>
      <c r="B42" s="19">
        <v>1</v>
      </c>
    </row>
    <row r="43" spans="1:2">
      <c r="A43" s="18" t="s">
        <v>741</v>
      </c>
      <c r="B43" s="19">
        <v>1</v>
      </c>
    </row>
    <row r="44" spans="1:2">
      <c r="A44" s="18" t="s">
        <v>743</v>
      </c>
      <c r="B44" s="19">
        <v>1</v>
      </c>
    </row>
    <row r="45" spans="1:2">
      <c r="A45" s="18" t="s">
        <v>745</v>
      </c>
      <c r="B45" s="19">
        <v>1</v>
      </c>
    </row>
    <row r="46" spans="1:2">
      <c r="A46" s="18" t="s">
        <v>748</v>
      </c>
      <c r="B46" s="19">
        <v>1</v>
      </c>
    </row>
    <row r="47" spans="1:2">
      <c r="A47" s="18" t="s">
        <v>757</v>
      </c>
      <c r="B47" s="19">
        <v>1</v>
      </c>
    </row>
    <row r="48" spans="1:2">
      <c r="A48" s="18" t="s">
        <v>763</v>
      </c>
      <c r="B48" s="19">
        <v>1</v>
      </c>
    </row>
    <row r="49" spans="1:2">
      <c r="A49" s="18" t="s">
        <v>766</v>
      </c>
      <c r="B49" s="19">
        <v>1</v>
      </c>
    </row>
    <row r="50" spans="1:2">
      <c r="A50" s="18" t="s">
        <v>769</v>
      </c>
      <c r="B50" s="19">
        <v>1</v>
      </c>
    </row>
    <row r="51" spans="1:2">
      <c r="A51" s="18" t="s">
        <v>773</v>
      </c>
      <c r="B51" s="19">
        <v>3</v>
      </c>
    </row>
    <row r="52" spans="1:2">
      <c r="A52" s="18" t="s">
        <v>775</v>
      </c>
      <c r="B52" s="19">
        <v>1</v>
      </c>
    </row>
    <row r="53" spans="1:2">
      <c r="A53" s="18" t="s">
        <v>776</v>
      </c>
      <c r="B53" s="19">
        <v>1</v>
      </c>
    </row>
    <row r="54" spans="1:2">
      <c r="A54" s="18" t="s">
        <v>777</v>
      </c>
      <c r="B54" s="19">
        <v>1</v>
      </c>
    </row>
    <row r="55" spans="1:2">
      <c r="A55" s="18" t="s">
        <v>782</v>
      </c>
      <c r="B55" s="19">
        <v>1</v>
      </c>
    </row>
    <row r="56" spans="1:2">
      <c r="A56" s="18" t="s">
        <v>789</v>
      </c>
      <c r="B56" s="19">
        <v>3</v>
      </c>
    </row>
    <row r="57" spans="1:2">
      <c r="A57" s="18" t="s">
        <v>790</v>
      </c>
      <c r="B57" s="19">
        <v>1</v>
      </c>
    </row>
    <row r="58" spans="1:2">
      <c r="A58" s="18" t="s">
        <v>794</v>
      </c>
      <c r="B58" s="19">
        <v>1</v>
      </c>
    </row>
    <row r="59" spans="1:2">
      <c r="A59" s="18" t="s">
        <v>798</v>
      </c>
      <c r="B59" s="19">
        <v>1</v>
      </c>
    </row>
    <row r="60" spans="1:2">
      <c r="A60" s="18" t="s">
        <v>799</v>
      </c>
      <c r="B60" s="19">
        <v>1</v>
      </c>
    </row>
    <row r="61" spans="1:2">
      <c r="A61" s="18" t="s">
        <v>800</v>
      </c>
      <c r="B61" s="19">
        <v>1</v>
      </c>
    </row>
    <row r="62" spans="1:2">
      <c r="A62" s="18" t="s">
        <v>801</v>
      </c>
      <c r="B62" s="19">
        <v>1</v>
      </c>
    </row>
    <row r="63" spans="1:2">
      <c r="A63" s="18" t="s">
        <v>804</v>
      </c>
      <c r="B63" s="19">
        <v>1</v>
      </c>
    </row>
    <row r="64" spans="1:2">
      <c r="A64" s="18" t="s">
        <v>805</v>
      </c>
      <c r="B64" s="19">
        <v>1</v>
      </c>
    </row>
    <row r="65" spans="1:2">
      <c r="A65" s="18" t="s">
        <v>806</v>
      </c>
      <c r="B65" s="19">
        <v>1</v>
      </c>
    </row>
    <row r="66" spans="1:2">
      <c r="A66" s="18" t="s">
        <v>809</v>
      </c>
      <c r="B66" s="19">
        <v>1</v>
      </c>
    </row>
    <row r="67" spans="1:2">
      <c r="A67" s="18" t="s">
        <v>810</v>
      </c>
      <c r="B67" s="19">
        <v>1</v>
      </c>
    </row>
    <row r="68" spans="1:2">
      <c r="A68" s="18" t="s">
        <v>812</v>
      </c>
      <c r="B68" s="19">
        <v>1</v>
      </c>
    </row>
    <row r="69" spans="1:2">
      <c r="A69" s="18" t="s">
        <v>819</v>
      </c>
      <c r="B69" s="19">
        <v>1</v>
      </c>
    </row>
    <row r="70" spans="1:2">
      <c r="A70" s="18" t="s">
        <v>821</v>
      </c>
      <c r="B70" s="19">
        <v>1</v>
      </c>
    </row>
    <row r="71" spans="1:2">
      <c r="A71" s="18" t="s">
        <v>826</v>
      </c>
      <c r="B71" s="19">
        <v>1</v>
      </c>
    </row>
    <row r="72" spans="1:2">
      <c r="A72" s="18" t="s">
        <v>827</v>
      </c>
      <c r="B72" s="19">
        <v>1</v>
      </c>
    </row>
    <row r="73" spans="1:2">
      <c r="A73" s="18" t="s">
        <v>829</v>
      </c>
      <c r="B73" s="19">
        <v>1</v>
      </c>
    </row>
    <row r="74" spans="1:2">
      <c r="A74" s="18" t="s">
        <v>832</v>
      </c>
      <c r="B74" s="19">
        <v>1</v>
      </c>
    </row>
    <row r="75" spans="1:2">
      <c r="A75" s="22" t="s">
        <v>609</v>
      </c>
      <c r="B75" s="23">
        <v>291</v>
      </c>
    </row>
    <row r="91" spans="1:2" hidden="1">
      <c r="A91" s="14" t="s">
        <v>842</v>
      </c>
      <c r="B91" s="15"/>
    </row>
    <row r="92" spans="1:2">
      <c r="A92" s="16" t="s">
        <v>615</v>
      </c>
      <c r="B92" s="15" t="s">
        <v>839</v>
      </c>
    </row>
    <row r="93" spans="1:2">
      <c r="A93" s="14" t="s">
        <v>680</v>
      </c>
      <c r="B93" s="17">
        <v>17</v>
      </c>
    </row>
    <row r="94" spans="1:2">
      <c r="A94" s="18" t="s">
        <v>670</v>
      </c>
      <c r="B94" s="19">
        <v>24</v>
      </c>
    </row>
    <row r="95" spans="1:2">
      <c r="A95" s="18" t="s">
        <v>685</v>
      </c>
      <c r="B95" s="19">
        <v>2</v>
      </c>
    </row>
    <row r="96" spans="1:2">
      <c r="A96" s="18" t="s">
        <v>655</v>
      </c>
      <c r="B96" s="19">
        <v>36</v>
      </c>
    </row>
    <row r="97" spans="1:2">
      <c r="A97" s="18" t="s">
        <v>647</v>
      </c>
      <c r="B97" s="19">
        <v>137</v>
      </c>
    </row>
    <row r="98" spans="1:2">
      <c r="A98" s="18" t="s">
        <v>700</v>
      </c>
      <c r="B98" s="19">
        <v>2</v>
      </c>
    </row>
    <row r="99" spans="1:2" hidden="1">
      <c r="A99" s="18" t="s">
        <v>710</v>
      </c>
      <c r="B99" s="19"/>
    </row>
    <row r="100" spans="1:2" ht="14">
      <c r="A100" s="12" t="s">
        <v>711</v>
      </c>
      <c r="B100" s="19">
        <v>1</v>
      </c>
    </row>
    <row r="101" spans="1:2" ht="14">
      <c r="A101" s="12" t="s">
        <v>715</v>
      </c>
      <c r="B101" s="19">
        <v>1</v>
      </c>
    </row>
    <row r="102" spans="1:2" ht="14">
      <c r="A102" s="12" t="s">
        <v>718</v>
      </c>
      <c r="B102" s="19">
        <v>1</v>
      </c>
    </row>
    <row r="103" spans="1:2" ht="14">
      <c r="A103" s="12" t="s">
        <v>722</v>
      </c>
      <c r="B103" s="19">
        <v>1</v>
      </c>
    </row>
    <row r="104" spans="1:2" ht="14">
      <c r="A104" s="12" t="s">
        <v>723</v>
      </c>
      <c r="B104" s="19">
        <v>1</v>
      </c>
    </row>
    <row r="105" spans="1:2" ht="14">
      <c r="A105" s="12" t="s">
        <v>725</v>
      </c>
      <c r="B105" s="19">
        <v>1</v>
      </c>
    </row>
    <row r="106" spans="1:2" ht="14">
      <c r="A106" s="12" t="s">
        <v>727</v>
      </c>
      <c r="B106" s="19">
        <v>1</v>
      </c>
    </row>
    <row r="107" spans="1:2" ht="14">
      <c r="A107" s="12" t="s">
        <v>728</v>
      </c>
      <c r="B107" s="19">
        <v>1</v>
      </c>
    </row>
    <row r="108" spans="1:2" ht="14">
      <c r="A108" s="12" t="s">
        <v>732</v>
      </c>
      <c r="B108" s="19">
        <v>1</v>
      </c>
    </row>
    <row r="109" spans="1:2" ht="14">
      <c r="A109" s="12" t="s">
        <v>734</v>
      </c>
      <c r="B109" s="19">
        <v>1</v>
      </c>
    </row>
    <row r="110" spans="1:2" ht="14">
      <c r="A110" s="12" t="s">
        <v>736</v>
      </c>
      <c r="B110" s="19">
        <v>2</v>
      </c>
    </row>
    <row r="111" spans="1:2" ht="14">
      <c r="A111" s="12" t="s">
        <v>737</v>
      </c>
      <c r="B111" s="19">
        <v>1</v>
      </c>
    </row>
    <row r="112" spans="1:2" ht="14">
      <c r="A112" s="12" t="s">
        <v>738</v>
      </c>
      <c r="B112" s="19">
        <v>1</v>
      </c>
    </row>
    <row r="113" spans="1:2" ht="14">
      <c r="A113" s="12" t="s">
        <v>740</v>
      </c>
      <c r="B113" s="19">
        <v>1</v>
      </c>
    </row>
    <row r="114" spans="1:2" ht="14">
      <c r="A114" s="12" t="s">
        <v>744</v>
      </c>
      <c r="B114" s="19">
        <v>1</v>
      </c>
    </row>
    <row r="115" spans="1:2" ht="14">
      <c r="A115" s="12" t="s">
        <v>746</v>
      </c>
      <c r="B115" s="19">
        <v>1</v>
      </c>
    </row>
    <row r="116" spans="1:2" ht="14">
      <c r="A116" s="12" t="s">
        <v>747</v>
      </c>
      <c r="B116" s="19">
        <v>1</v>
      </c>
    </row>
    <row r="117" spans="1:2" ht="14">
      <c r="A117" s="12" t="s">
        <v>749</v>
      </c>
      <c r="B117" s="19">
        <v>1</v>
      </c>
    </row>
    <row r="118" spans="1:2" ht="14">
      <c r="A118" s="12" t="s">
        <v>751</v>
      </c>
      <c r="B118" s="19">
        <v>1</v>
      </c>
    </row>
    <row r="119" spans="1:2" ht="14">
      <c r="A119" s="12" t="s">
        <v>753</v>
      </c>
      <c r="B119" s="19">
        <v>1</v>
      </c>
    </row>
    <row r="120" spans="1:2" ht="14">
      <c r="A120" s="12" t="s">
        <v>754</v>
      </c>
      <c r="B120" s="19">
        <v>1</v>
      </c>
    </row>
    <row r="121" spans="1:2" ht="14">
      <c r="A121" s="12" t="s">
        <v>755</v>
      </c>
      <c r="B121" s="19">
        <v>1</v>
      </c>
    </row>
    <row r="122" spans="1:2" ht="14">
      <c r="A122" s="12" t="s">
        <v>759</v>
      </c>
      <c r="B122" s="19">
        <v>1</v>
      </c>
    </row>
    <row r="123" spans="1:2" ht="14">
      <c r="A123" s="12" t="s">
        <v>761</v>
      </c>
      <c r="B123" s="19">
        <v>1</v>
      </c>
    </row>
    <row r="124" spans="1:2" ht="14">
      <c r="A124" s="12" t="s">
        <v>764</v>
      </c>
      <c r="B124" s="19">
        <v>1</v>
      </c>
    </row>
    <row r="125" spans="1:2" ht="14">
      <c r="A125" s="12" t="s">
        <v>765</v>
      </c>
      <c r="B125" s="19">
        <v>1</v>
      </c>
    </row>
    <row r="126" spans="1:2" ht="14">
      <c r="A126" s="12" t="s">
        <v>767</v>
      </c>
      <c r="B126" s="19">
        <v>1</v>
      </c>
    </row>
    <row r="127" spans="1:2" ht="14">
      <c r="A127" s="12" t="s">
        <v>768</v>
      </c>
      <c r="B127" s="19">
        <v>1</v>
      </c>
    </row>
    <row r="128" spans="1:2" ht="14">
      <c r="A128" s="12" t="s">
        <v>770</v>
      </c>
      <c r="B128" s="19">
        <v>1</v>
      </c>
    </row>
    <row r="129" spans="1:2" ht="14">
      <c r="A129" s="12" t="s">
        <v>771</v>
      </c>
      <c r="B129" s="19">
        <v>1</v>
      </c>
    </row>
    <row r="130" spans="1:2" ht="14">
      <c r="A130" s="12" t="s">
        <v>772</v>
      </c>
      <c r="B130" s="19">
        <v>1</v>
      </c>
    </row>
    <row r="131" spans="1:2" ht="14">
      <c r="A131" s="12" t="s">
        <v>774</v>
      </c>
      <c r="B131" s="19">
        <v>1</v>
      </c>
    </row>
    <row r="132" spans="1:2" ht="14">
      <c r="A132" s="12" t="s">
        <v>778</v>
      </c>
      <c r="B132" s="19">
        <v>1</v>
      </c>
    </row>
    <row r="133" spans="1:2" ht="14">
      <c r="A133" s="12" t="s">
        <v>779</v>
      </c>
      <c r="B133" s="19">
        <v>2</v>
      </c>
    </row>
    <row r="134" spans="1:2" ht="14">
      <c r="A134" s="12" t="s">
        <v>780</v>
      </c>
      <c r="B134" s="19">
        <v>1</v>
      </c>
    </row>
    <row r="135" spans="1:2" ht="14">
      <c r="A135" s="12" t="s">
        <v>781</v>
      </c>
      <c r="B135" s="19">
        <v>1</v>
      </c>
    </row>
    <row r="136" spans="1:2" ht="14">
      <c r="A136" s="12" t="s">
        <v>783</v>
      </c>
      <c r="B136" s="19">
        <v>1</v>
      </c>
    </row>
    <row r="137" spans="1:2" ht="28">
      <c r="A137" s="12" t="s">
        <v>784</v>
      </c>
      <c r="B137" s="19">
        <v>1</v>
      </c>
    </row>
    <row r="138" spans="1:2" ht="14">
      <c r="A138" s="12" t="s">
        <v>785</v>
      </c>
      <c r="B138" s="19">
        <v>1</v>
      </c>
    </row>
    <row r="139" spans="1:2" ht="14">
      <c r="A139" s="12" t="s">
        <v>786</v>
      </c>
      <c r="B139" s="19">
        <v>1</v>
      </c>
    </row>
    <row r="140" spans="1:2" ht="14">
      <c r="A140" s="12" t="s">
        <v>787</v>
      </c>
      <c r="B140" s="19">
        <v>1</v>
      </c>
    </row>
    <row r="141" spans="1:2" ht="14">
      <c r="A141" s="12" t="s">
        <v>788</v>
      </c>
      <c r="B141" s="19">
        <v>1</v>
      </c>
    </row>
    <row r="142" spans="1:2" ht="14">
      <c r="A142" s="12" t="s">
        <v>791</v>
      </c>
      <c r="B142" s="19">
        <v>1</v>
      </c>
    </row>
    <row r="143" spans="1:2" ht="14">
      <c r="A143" s="12" t="s">
        <v>792</v>
      </c>
      <c r="B143" s="19">
        <v>2</v>
      </c>
    </row>
    <row r="144" spans="1:2" ht="28">
      <c r="A144" s="12" t="s">
        <v>796</v>
      </c>
      <c r="B144" s="19">
        <v>1</v>
      </c>
    </row>
    <row r="145" spans="1:2" ht="14">
      <c r="A145" s="12" t="s">
        <v>797</v>
      </c>
      <c r="B145" s="19">
        <v>1</v>
      </c>
    </row>
    <row r="146" spans="1:2" ht="14">
      <c r="A146" s="12" t="s">
        <v>802</v>
      </c>
      <c r="B146" s="19">
        <v>1</v>
      </c>
    </row>
    <row r="147" spans="1:2" ht="14">
      <c r="A147" s="12" t="s">
        <v>803</v>
      </c>
      <c r="B147" s="19">
        <v>1</v>
      </c>
    </row>
    <row r="148" spans="1:2" ht="14">
      <c r="A148" s="12" t="s">
        <v>807</v>
      </c>
      <c r="B148" s="19">
        <v>1</v>
      </c>
    </row>
    <row r="149" spans="1:2" ht="14">
      <c r="A149" s="12" t="s">
        <v>808</v>
      </c>
      <c r="B149" s="19">
        <v>1</v>
      </c>
    </row>
    <row r="150" spans="1:2" ht="14">
      <c r="A150" s="12" t="s">
        <v>811</v>
      </c>
      <c r="B150" s="19">
        <v>1</v>
      </c>
    </row>
    <row r="151" spans="1:2" ht="14">
      <c r="A151" s="12" t="s">
        <v>813</v>
      </c>
      <c r="B151" s="19">
        <v>1</v>
      </c>
    </row>
    <row r="152" spans="1:2" ht="28">
      <c r="A152" s="12" t="s">
        <v>814</v>
      </c>
      <c r="B152" s="19">
        <v>1</v>
      </c>
    </row>
    <row r="153" spans="1:2" ht="14">
      <c r="A153" s="12" t="s">
        <v>815</v>
      </c>
      <c r="B153" s="19">
        <v>1</v>
      </c>
    </row>
    <row r="154" spans="1:2" ht="14">
      <c r="A154" s="12" t="s">
        <v>816</v>
      </c>
      <c r="B154" s="19">
        <v>1</v>
      </c>
    </row>
    <row r="155" spans="1:2" ht="14">
      <c r="A155" s="12" t="s">
        <v>817</v>
      </c>
      <c r="B155" s="19">
        <v>1</v>
      </c>
    </row>
    <row r="156" spans="1:2" ht="14">
      <c r="A156" s="12" t="s">
        <v>735</v>
      </c>
      <c r="B156" s="19">
        <v>1</v>
      </c>
    </row>
    <row r="157" spans="1:2" ht="14">
      <c r="A157" s="12" t="s">
        <v>820</v>
      </c>
      <c r="B157" s="19">
        <v>1</v>
      </c>
    </row>
    <row r="158" spans="1:2" ht="14">
      <c r="A158" s="12" t="s">
        <v>822</v>
      </c>
      <c r="B158" s="19">
        <v>1</v>
      </c>
    </row>
    <row r="159" spans="1:2" ht="14">
      <c r="A159" s="12" t="s">
        <v>824</v>
      </c>
      <c r="B159" s="19">
        <v>1</v>
      </c>
    </row>
    <row r="160" spans="1:2" ht="14">
      <c r="A160" s="12" t="s">
        <v>825</v>
      </c>
      <c r="B160" s="19">
        <v>1</v>
      </c>
    </row>
    <row r="161" spans="1:2" ht="14">
      <c r="A161" s="12" t="s">
        <v>828</v>
      </c>
      <c r="B161" s="19">
        <v>1</v>
      </c>
    </row>
    <row r="162" spans="1:2" ht="14">
      <c r="A162" s="12" t="s">
        <v>830</v>
      </c>
      <c r="B162" s="19">
        <v>1</v>
      </c>
    </row>
    <row r="163" spans="1:2" ht="14">
      <c r="A163" s="12" t="s">
        <v>831</v>
      </c>
      <c r="B163" s="19">
        <v>1</v>
      </c>
    </row>
    <row r="164" spans="1:2" ht="14">
      <c r="A164" s="12" t="s">
        <v>743</v>
      </c>
      <c r="B164" s="19">
        <v>1</v>
      </c>
    </row>
    <row r="165" spans="1:2" ht="14">
      <c r="A165" s="12" t="s">
        <v>833</v>
      </c>
      <c r="B165" s="19">
        <v>1</v>
      </c>
    </row>
    <row r="166" spans="1:2" ht="14">
      <c r="A166" s="12" t="s">
        <v>834</v>
      </c>
      <c r="B166" s="19">
        <v>1</v>
      </c>
    </row>
    <row r="167" spans="1:2" ht="28">
      <c r="A167" s="12" t="s">
        <v>835</v>
      </c>
      <c r="B167" s="19">
        <v>1</v>
      </c>
    </row>
    <row r="168" spans="1:2" ht="14">
      <c r="A168" s="12" t="s">
        <v>836</v>
      </c>
      <c r="B168" s="19">
        <v>1</v>
      </c>
    </row>
    <row r="169" spans="1:2" ht="14">
      <c r="A169" s="12" t="s">
        <v>837</v>
      </c>
      <c r="B169" s="19">
        <v>1</v>
      </c>
    </row>
    <row r="170" spans="1:2">
      <c r="A170" s="22" t="s">
        <v>609</v>
      </c>
      <c r="B170" s="23">
        <v>291</v>
      </c>
    </row>
    <row r="176" spans="1:2" ht="24" hidden="1">
      <c r="A176" s="14" t="s">
        <v>843</v>
      </c>
      <c r="B176" s="15"/>
    </row>
    <row r="177" spans="1:2" ht="28">
      <c r="A177" s="28" t="s">
        <v>616</v>
      </c>
      <c r="B177" s="15" t="s">
        <v>839</v>
      </c>
    </row>
    <row r="178" spans="1:2">
      <c r="A178" s="11">
        <v>1</v>
      </c>
      <c r="B178" s="17">
        <v>125</v>
      </c>
    </row>
    <row r="179" spans="1:2">
      <c r="A179" s="12">
        <v>2</v>
      </c>
      <c r="B179" s="19">
        <v>70</v>
      </c>
    </row>
    <row r="180" spans="1:2">
      <c r="A180" s="29">
        <v>3</v>
      </c>
      <c r="B180" s="21">
        <v>53</v>
      </c>
    </row>
    <row r="181" spans="1:2">
      <c r="A181" s="29">
        <v>4</v>
      </c>
      <c r="B181" s="21">
        <v>25</v>
      </c>
    </row>
    <row r="182" spans="1:2" ht="14">
      <c r="A182" s="30" t="s">
        <v>651</v>
      </c>
      <c r="B182" s="27">
        <v>16</v>
      </c>
    </row>
    <row r="183" spans="1:2" ht="14">
      <c r="A183" s="30" t="s">
        <v>610</v>
      </c>
      <c r="B183" s="27">
        <v>2</v>
      </c>
    </row>
    <row r="184" spans="1:2" ht="14" hidden="1">
      <c r="A184" s="12" t="s">
        <v>710</v>
      </c>
      <c r="B184" s="19"/>
    </row>
    <row r="185" spans="1:2" ht="14">
      <c r="A185" s="31" t="s">
        <v>609</v>
      </c>
      <c r="B185" s="23">
        <v>291</v>
      </c>
    </row>
    <row r="186" spans="1:2">
      <c r="A186" s="10"/>
    </row>
    <row r="187" spans="1:2">
      <c r="A187" s="10"/>
    </row>
    <row r="190" spans="1:2" ht="24" hidden="1">
      <c r="A190" s="14" t="s">
        <v>844</v>
      </c>
      <c r="B190" s="15"/>
    </row>
    <row r="191" spans="1:2" ht="28">
      <c r="A191" s="28" t="s">
        <v>617</v>
      </c>
      <c r="B191" s="15" t="s">
        <v>839</v>
      </c>
    </row>
    <row r="192" spans="1:2" ht="14">
      <c r="A192" s="32" t="s">
        <v>636</v>
      </c>
      <c r="B192" s="25">
        <v>23</v>
      </c>
    </row>
    <row r="193" spans="1:2" ht="14">
      <c r="A193" s="12" t="s">
        <v>640</v>
      </c>
      <c r="B193" s="19">
        <v>268</v>
      </c>
    </row>
    <row r="194" spans="1:2" ht="14" hidden="1">
      <c r="A194" s="12" t="s">
        <v>710</v>
      </c>
      <c r="B194" s="19"/>
    </row>
    <row r="195" spans="1:2" ht="14">
      <c r="A195" s="31" t="s">
        <v>609</v>
      </c>
      <c r="B195" s="23">
        <v>291</v>
      </c>
    </row>
    <row r="196" spans="1:2">
      <c r="A196" s="10"/>
    </row>
    <row r="197" spans="1:2">
      <c r="A197" s="10"/>
    </row>
    <row r="200" spans="1:2" ht="24" hidden="1">
      <c r="A200" s="14" t="s">
        <v>845</v>
      </c>
      <c r="B200" s="15"/>
    </row>
    <row r="201" spans="1:2" ht="28">
      <c r="A201" s="28" t="s">
        <v>618</v>
      </c>
      <c r="B201" s="15" t="s">
        <v>839</v>
      </c>
    </row>
    <row r="202" spans="1:2" ht="14">
      <c r="A202" s="32" t="s">
        <v>652</v>
      </c>
      <c r="B202" s="25">
        <v>29</v>
      </c>
    </row>
    <row r="203" spans="1:2" ht="14">
      <c r="A203" s="30" t="s">
        <v>637</v>
      </c>
      <c r="B203" s="27">
        <v>46</v>
      </c>
    </row>
    <row r="204" spans="1:2" ht="14">
      <c r="A204" s="30" t="s">
        <v>684</v>
      </c>
      <c r="B204" s="27">
        <v>2</v>
      </c>
    </row>
    <row r="205" spans="1:2" ht="14">
      <c r="A205" s="30" t="s">
        <v>683</v>
      </c>
      <c r="B205" s="27">
        <v>7</v>
      </c>
    </row>
    <row r="206" spans="1:2" ht="14">
      <c r="A206" s="29" t="s">
        <v>664</v>
      </c>
      <c r="B206" s="21">
        <v>201</v>
      </c>
    </row>
    <row r="207" spans="1:2" ht="14" hidden="1">
      <c r="A207" s="12" t="s">
        <v>710</v>
      </c>
      <c r="B207" s="19"/>
    </row>
    <row r="208" spans="1:2" ht="42">
      <c r="A208" s="12" t="s">
        <v>707</v>
      </c>
      <c r="B208" s="19">
        <v>1</v>
      </c>
    </row>
    <row r="209" spans="1:2" ht="28">
      <c r="A209" s="30" t="s">
        <v>705</v>
      </c>
      <c r="B209" s="27">
        <v>1</v>
      </c>
    </row>
    <row r="210" spans="1:2" ht="14">
      <c r="A210" s="29" t="s">
        <v>795</v>
      </c>
      <c r="B210" s="21">
        <v>1</v>
      </c>
    </row>
    <row r="211" spans="1:2" ht="14">
      <c r="A211" s="29" t="s">
        <v>708</v>
      </c>
      <c r="B211" s="21">
        <v>1</v>
      </c>
    </row>
    <row r="212" spans="1:2" ht="14">
      <c r="A212" s="30" t="s">
        <v>706</v>
      </c>
      <c r="B212" s="27">
        <v>1</v>
      </c>
    </row>
    <row r="213" spans="1:2" ht="14">
      <c r="A213" s="29" t="s">
        <v>818</v>
      </c>
      <c r="B213" s="21">
        <v>1</v>
      </c>
    </row>
    <row r="214" spans="1:2" ht="14">
      <c r="A214" s="31" t="s">
        <v>609</v>
      </c>
      <c r="B214" s="23">
        <v>291</v>
      </c>
    </row>
    <row r="219" spans="1:2" ht="36" hidden="1">
      <c r="A219" s="14" t="s">
        <v>846</v>
      </c>
      <c r="B219" s="15"/>
    </row>
    <row r="220" spans="1:2" ht="42">
      <c r="A220" s="28" t="s">
        <v>619</v>
      </c>
      <c r="B220" s="15" t="s">
        <v>839</v>
      </c>
    </row>
    <row r="221" spans="1:2">
      <c r="A221" s="32">
        <v>0</v>
      </c>
      <c r="B221" s="25">
        <v>8</v>
      </c>
    </row>
    <row r="222" spans="1:2">
      <c r="A222" s="30">
        <v>1</v>
      </c>
      <c r="B222" s="27">
        <v>230</v>
      </c>
    </row>
    <row r="223" spans="1:2">
      <c r="A223" s="29">
        <v>2</v>
      </c>
      <c r="B223" s="21">
        <v>28</v>
      </c>
    </row>
    <row r="224" spans="1:2">
      <c r="A224" s="29">
        <v>3</v>
      </c>
      <c r="B224" s="21">
        <v>13</v>
      </c>
    </row>
    <row r="225" spans="1:2">
      <c r="A225" s="29">
        <v>4</v>
      </c>
      <c r="B225" s="21">
        <v>4</v>
      </c>
    </row>
    <row r="226" spans="1:2">
      <c r="A226" s="29">
        <v>5</v>
      </c>
      <c r="B226" s="21">
        <v>2</v>
      </c>
    </row>
    <row r="227" spans="1:2" ht="14">
      <c r="A227" s="29" t="s">
        <v>695</v>
      </c>
      <c r="B227" s="21">
        <v>6</v>
      </c>
    </row>
    <row r="228" spans="1:2" ht="14" hidden="1">
      <c r="A228" s="12" t="s">
        <v>710</v>
      </c>
      <c r="B228" s="19"/>
    </row>
    <row r="229" spans="1:2" ht="14">
      <c r="A229" s="31" t="s">
        <v>609</v>
      </c>
      <c r="B229" s="23">
        <v>291</v>
      </c>
    </row>
    <row r="230" spans="1:2">
      <c r="A230" s="10"/>
    </row>
    <row r="231" spans="1:2">
      <c r="A231" s="10"/>
    </row>
    <row r="234" spans="1:2" ht="36" hidden="1">
      <c r="A234" s="14" t="s">
        <v>847</v>
      </c>
      <c r="B234" s="15"/>
    </row>
    <row r="235" spans="1:2" ht="56">
      <c r="A235" s="28" t="s">
        <v>848</v>
      </c>
      <c r="B235" s="15" t="s">
        <v>839</v>
      </c>
    </row>
    <row r="236" spans="1:2" ht="14">
      <c r="A236" s="33" t="s">
        <v>636</v>
      </c>
      <c r="B236" s="34">
        <v>193</v>
      </c>
    </row>
    <row r="237" spans="1:2" ht="14">
      <c r="A237" s="12" t="s">
        <v>640</v>
      </c>
      <c r="B237" s="19">
        <v>98</v>
      </c>
    </row>
    <row r="238" spans="1:2" ht="14" hidden="1">
      <c r="A238" s="12" t="s">
        <v>710</v>
      </c>
      <c r="B238" s="19"/>
    </row>
    <row r="239" spans="1:2" ht="14">
      <c r="A239" s="31" t="s">
        <v>609</v>
      </c>
      <c r="B239" s="23">
        <v>291</v>
      </c>
    </row>
    <row r="240" spans="1:2">
      <c r="A240" s="10"/>
    </row>
    <row r="241" spans="1:2">
      <c r="A241" s="10"/>
    </row>
    <row r="244" spans="1:2" ht="36" hidden="1">
      <c r="A244" s="14" t="s">
        <v>849</v>
      </c>
      <c r="B244" s="15"/>
    </row>
    <row r="245" spans="1:2" ht="56">
      <c r="A245" s="28" t="s">
        <v>850</v>
      </c>
      <c r="B245" s="15" t="s">
        <v>839</v>
      </c>
    </row>
    <row r="246" spans="1:2">
      <c r="A246" s="11">
        <v>1</v>
      </c>
      <c r="B246" s="17">
        <v>57</v>
      </c>
    </row>
    <row r="247" spans="1:2">
      <c r="A247" s="12">
        <v>2</v>
      </c>
      <c r="B247" s="19">
        <v>2</v>
      </c>
    </row>
    <row r="248" spans="1:2" ht="14">
      <c r="A248" s="12" t="s">
        <v>651</v>
      </c>
      <c r="B248" s="19">
        <v>1</v>
      </c>
    </row>
    <row r="249" spans="1:2" ht="14">
      <c r="A249" s="29" t="s">
        <v>668</v>
      </c>
      <c r="B249" s="21">
        <v>42</v>
      </c>
    </row>
    <row r="250" spans="1:2" ht="14">
      <c r="A250" s="12" t="s">
        <v>638</v>
      </c>
      <c r="B250" s="19">
        <v>189</v>
      </c>
    </row>
    <row r="251" spans="1:2" ht="14" hidden="1">
      <c r="A251" s="12" t="s">
        <v>710</v>
      </c>
      <c r="B251" s="19"/>
    </row>
    <row r="252" spans="1:2" ht="14">
      <c r="A252" s="31" t="s">
        <v>609</v>
      </c>
      <c r="B252" s="23">
        <v>291</v>
      </c>
    </row>
    <row r="253" spans="1:2">
      <c r="A253" s="10"/>
    </row>
    <row r="254" spans="1:2">
      <c r="A254" s="10"/>
    </row>
    <row r="257" spans="1:2" ht="36" hidden="1">
      <c r="A257" s="14" t="s">
        <v>851</v>
      </c>
      <c r="B257" s="15"/>
    </row>
    <row r="258" spans="1:2" ht="56">
      <c r="A258" s="28" t="s">
        <v>852</v>
      </c>
      <c r="B258" s="15" t="s">
        <v>839</v>
      </c>
    </row>
    <row r="259" spans="1:2">
      <c r="A259" s="33">
        <v>0</v>
      </c>
      <c r="B259" s="34">
        <v>219</v>
      </c>
    </row>
    <row r="260" spans="1:2">
      <c r="A260" s="12">
        <v>1</v>
      </c>
      <c r="B260" s="19">
        <v>48</v>
      </c>
    </row>
    <row r="261" spans="1:2">
      <c r="A261" s="12">
        <v>2</v>
      </c>
      <c r="B261" s="19">
        <v>13</v>
      </c>
    </row>
    <row r="262" spans="1:2">
      <c r="A262" s="12">
        <v>3</v>
      </c>
      <c r="B262" s="19">
        <v>4</v>
      </c>
    </row>
    <row r="263" spans="1:2">
      <c r="A263" s="12">
        <v>4</v>
      </c>
      <c r="B263" s="19">
        <v>3</v>
      </c>
    </row>
    <row r="264" spans="1:2" ht="14">
      <c r="A264" s="12" t="s">
        <v>651</v>
      </c>
      <c r="B264" s="19">
        <v>4</v>
      </c>
    </row>
    <row r="265" spans="1:2" ht="14" hidden="1">
      <c r="A265" s="12" t="s">
        <v>710</v>
      </c>
      <c r="B265" s="19"/>
    </row>
    <row r="266" spans="1:2" ht="14">
      <c r="A266" s="31" t="s">
        <v>609</v>
      </c>
      <c r="B266" s="23">
        <v>291</v>
      </c>
    </row>
    <row r="267" spans="1:2">
      <c r="A267" s="10"/>
    </row>
    <row r="268" spans="1:2">
      <c r="A268" s="10"/>
    </row>
    <row r="271" spans="1:2" ht="24" hidden="1">
      <c r="A271" s="14" t="s">
        <v>853</v>
      </c>
      <c r="B271" s="15"/>
    </row>
    <row r="272" spans="1:2" ht="28">
      <c r="A272" s="28" t="s">
        <v>620</v>
      </c>
      <c r="B272" s="15" t="s">
        <v>839</v>
      </c>
    </row>
    <row r="273" spans="1:2" ht="14">
      <c r="A273" s="32" t="s">
        <v>639</v>
      </c>
      <c r="B273" s="25">
        <v>218</v>
      </c>
    </row>
    <row r="274" spans="1:2" ht="14">
      <c r="A274" s="12" t="s">
        <v>657</v>
      </c>
      <c r="B274" s="19">
        <v>15</v>
      </c>
    </row>
    <row r="275" spans="1:2" ht="28">
      <c r="A275" s="29" t="s">
        <v>656</v>
      </c>
      <c r="B275" s="21">
        <v>18</v>
      </c>
    </row>
    <row r="276" spans="1:2" ht="28">
      <c r="A276" s="29" t="s">
        <v>665</v>
      </c>
      <c r="B276" s="21">
        <v>40</v>
      </c>
    </row>
    <row r="277" spans="1:2" ht="14" hidden="1">
      <c r="A277" s="12" t="s">
        <v>710</v>
      </c>
      <c r="B277" s="19"/>
    </row>
    <row r="278" spans="1:2" ht="14">
      <c r="A278" s="31" t="s">
        <v>609</v>
      </c>
      <c r="B278" s="23">
        <v>291</v>
      </c>
    </row>
    <row r="279" spans="1:2">
      <c r="A279" s="10"/>
    </row>
    <row r="280" spans="1:2">
      <c r="A280" s="10"/>
    </row>
    <row r="283" spans="1:2" ht="36" hidden="1">
      <c r="A283" s="14" t="s">
        <v>854</v>
      </c>
      <c r="B283" s="15"/>
    </row>
    <row r="284" spans="1:2" ht="42">
      <c r="A284" s="28" t="s">
        <v>621</v>
      </c>
      <c r="B284" s="15" t="s">
        <v>839</v>
      </c>
    </row>
    <row r="285" spans="1:2" ht="14">
      <c r="A285" s="32" t="s">
        <v>639</v>
      </c>
      <c r="B285" s="25">
        <v>212</v>
      </c>
    </row>
    <row r="286" spans="1:2" ht="14">
      <c r="A286" s="12" t="s">
        <v>657</v>
      </c>
      <c r="B286" s="19">
        <v>18</v>
      </c>
    </row>
    <row r="287" spans="1:2" ht="28">
      <c r="A287" s="29" t="s">
        <v>656</v>
      </c>
      <c r="B287" s="21">
        <v>30</v>
      </c>
    </row>
    <row r="288" spans="1:2" ht="28">
      <c r="A288" s="29" t="s">
        <v>676</v>
      </c>
      <c r="B288" s="21">
        <v>31</v>
      </c>
    </row>
    <row r="289" spans="1:2" ht="14" hidden="1">
      <c r="A289" s="12" t="s">
        <v>710</v>
      </c>
      <c r="B289" s="19"/>
    </row>
    <row r="290" spans="1:2" ht="14">
      <c r="A290" s="31" t="s">
        <v>609</v>
      </c>
      <c r="B290" s="23">
        <v>291</v>
      </c>
    </row>
    <row r="291" spans="1:2">
      <c r="A291" s="10"/>
    </row>
    <row r="292" spans="1:2">
      <c r="A292" s="10"/>
    </row>
    <row r="295" spans="1:2" ht="36" hidden="1">
      <c r="A295" s="14" t="s">
        <v>855</v>
      </c>
      <c r="B295" s="15"/>
    </row>
    <row r="296" spans="1:2" ht="42">
      <c r="A296" s="28" t="s">
        <v>622</v>
      </c>
      <c r="B296" s="15" t="s">
        <v>839</v>
      </c>
    </row>
    <row r="297" spans="1:2" ht="14">
      <c r="A297" s="32" t="s">
        <v>639</v>
      </c>
      <c r="B297" s="25">
        <v>174</v>
      </c>
    </row>
    <row r="298" spans="1:2" ht="14">
      <c r="A298" s="12" t="s">
        <v>657</v>
      </c>
      <c r="B298" s="19">
        <v>36</v>
      </c>
    </row>
    <row r="299" spans="1:2" ht="28">
      <c r="A299" s="29" t="s">
        <v>656</v>
      </c>
      <c r="B299" s="21">
        <v>26</v>
      </c>
    </row>
    <row r="300" spans="1:2" ht="28">
      <c r="A300" s="29" t="s">
        <v>672</v>
      </c>
      <c r="B300" s="21">
        <v>55</v>
      </c>
    </row>
    <row r="301" spans="1:2" ht="14" hidden="1">
      <c r="A301" s="12" t="s">
        <v>710</v>
      </c>
      <c r="B301" s="19"/>
    </row>
    <row r="302" spans="1:2" ht="14">
      <c r="A302" s="31" t="s">
        <v>609</v>
      </c>
      <c r="B302" s="23">
        <v>291</v>
      </c>
    </row>
    <row r="303" spans="1:2">
      <c r="A303" s="10"/>
    </row>
    <row r="304" spans="1:2">
      <c r="A304" s="10"/>
    </row>
    <row r="307" spans="1:2" ht="36" hidden="1">
      <c r="A307" s="14" t="s">
        <v>856</v>
      </c>
      <c r="B307" s="15"/>
    </row>
    <row r="308" spans="1:2" ht="56">
      <c r="A308" s="28" t="s">
        <v>623</v>
      </c>
      <c r="B308" s="15" t="s">
        <v>839</v>
      </c>
    </row>
    <row r="309" spans="1:2" ht="14">
      <c r="A309" s="32" t="s">
        <v>639</v>
      </c>
      <c r="B309" s="25">
        <v>239</v>
      </c>
    </row>
    <row r="310" spans="1:2" ht="14">
      <c r="A310" s="12" t="s">
        <v>657</v>
      </c>
      <c r="B310" s="19">
        <v>6</v>
      </c>
    </row>
    <row r="311" spans="1:2" ht="28">
      <c r="A311" s="29" t="s">
        <v>656</v>
      </c>
      <c r="B311" s="21">
        <v>15</v>
      </c>
    </row>
    <row r="312" spans="1:2" ht="56">
      <c r="A312" s="29" t="s">
        <v>677</v>
      </c>
      <c r="B312" s="21">
        <v>31</v>
      </c>
    </row>
    <row r="313" spans="1:2" ht="14" hidden="1">
      <c r="A313" s="12" t="s">
        <v>710</v>
      </c>
      <c r="B313" s="19"/>
    </row>
    <row r="314" spans="1:2" ht="14">
      <c r="A314" s="31" t="s">
        <v>609</v>
      </c>
      <c r="B314" s="23">
        <v>291</v>
      </c>
    </row>
    <row r="315" spans="1:2">
      <c r="A315" s="10"/>
    </row>
    <row r="316" spans="1:2">
      <c r="A316" s="10"/>
    </row>
    <row r="319" spans="1:2" ht="42" hidden="1">
      <c r="A319" s="35" t="s">
        <v>857</v>
      </c>
      <c r="B319" s="36"/>
    </row>
    <row r="320" spans="1:2" ht="42">
      <c r="A320" s="28" t="s">
        <v>624</v>
      </c>
      <c r="B320" s="15" t="s">
        <v>839</v>
      </c>
    </row>
    <row r="321" spans="1:2" ht="14">
      <c r="A321" s="32" t="s">
        <v>636</v>
      </c>
      <c r="B321" s="25">
        <v>67</v>
      </c>
    </row>
    <row r="322" spans="1:2" ht="14">
      <c r="A322" s="12" t="s">
        <v>640</v>
      </c>
      <c r="B322" s="19">
        <v>224</v>
      </c>
    </row>
    <row r="323" spans="1:2" ht="14" hidden="1">
      <c r="A323" s="12" t="s">
        <v>710</v>
      </c>
      <c r="B323" s="19"/>
    </row>
    <row r="324" spans="1:2" ht="14">
      <c r="A324" s="31" t="s">
        <v>609</v>
      </c>
      <c r="B324" s="23">
        <v>291</v>
      </c>
    </row>
    <row r="325" spans="1:2">
      <c r="A325" s="10"/>
    </row>
    <row r="326" spans="1:2">
      <c r="A326" s="10"/>
    </row>
    <row r="328" spans="1:2" ht="36" hidden="1">
      <c r="A328" s="14" t="s">
        <v>858</v>
      </c>
      <c r="B328" s="15"/>
    </row>
    <row r="329" spans="1:2" ht="36">
      <c r="A329" s="16" t="s">
        <v>859</v>
      </c>
      <c r="B329" s="15" t="s">
        <v>839</v>
      </c>
    </row>
    <row r="330" spans="1:2" ht="14" hidden="1">
      <c r="A330" s="11" t="s">
        <v>710</v>
      </c>
      <c r="B330" s="17"/>
    </row>
    <row r="331" spans="1:2">
      <c r="A331" s="30">
        <v>0</v>
      </c>
      <c r="B331" s="27">
        <v>243</v>
      </c>
    </row>
    <row r="332" spans="1:2">
      <c r="A332" s="12">
        <v>2</v>
      </c>
      <c r="B332" s="19">
        <v>6</v>
      </c>
    </row>
    <row r="333" spans="1:2" ht="14">
      <c r="A333" s="30" t="s">
        <v>717</v>
      </c>
      <c r="B333" s="27">
        <v>1</v>
      </c>
    </row>
    <row r="334" spans="1:2">
      <c r="A334" s="12">
        <v>1</v>
      </c>
      <c r="B334" s="19">
        <v>10</v>
      </c>
    </row>
    <row r="335" spans="1:2" ht="14">
      <c r="A335" s="30" t="s">
        <v>692</v>
      </c>
      <c r="B335" s="27">
        <v>2</v>
      </c>
    </row>
    <row r="336" spans="1:2" ht="14">
      <c r="A336" s="30" t="s">
        <v>694</v>
      </c>
      <c r="B336" s="27">
        <v>4</v>
      </c>
    </row>
    <row r="337" spans="1:2" ht="14">
      <c r="A337" s="30" t="s">
        <v>610</v>
      </c>
      <c r="B337" s="27">
        <v>4</v>
      </c>
    </row>
    <row r="338" spans="1:2" ht="14">
      <c r="A338" s="30" t="s">
        <v>739</v>
      </c>
      <c r="B338" s="27">
        <v>1</v>
      </c>
    </row>
    <row r="339" spans="1:2" ht="14">
      <c r="A339" s="12" t="s">
        <v>742</v>
      </c>
      <c r="B339" s="19">
        <v>1</v>
      </c>
    </row>
    <row r="340" spans="1:2" ht="14">
      <c r="A340" s="30" t="s">
        <v>750</v>
      </c>
      <c r="B340" s="27">
        <v>1</v>
      </c>
    </row>
    <row r="341" spans="1:2" ht="14">
      <c r="A341" s="12" t="s">
        <v>756</v>
      </c>
      <c r="B341" s="19">
        <v>1</v>
      </c>
    </row>
    <row r="342" spans="1:2" ht="14">
      <c r="A342" s="30" t="s">
        <v>758</v>
      </c>
      <c r="B342" s="27">
        <v>1</v>
      </c>
    </row>
    <row r="343" spans="1:2" ht="14">
      <c r="A343" s="12" t="s">
        <v>760</v>
      </c>
      <c r="B343" s="19">
        <v>1</v>
      </c>
    </row>
    <row r="344" spans="1:2" ht="14">
      <c r="A344" s="30" t="s">
        <v>762</v>
      </c>
      <c r="B344" s="27">
        <v>1</v>
      </c>
    </row>
    <row r="345" spans="1:2" ht="14">
      <c r="A345" s="30" t="s">
        <v>647</v>
      </c>
      <c r="B345" s="27">
        <v>6</v>
      </c>
    </row>
    <row r="346" spans="1:2" ht="14">
      <c r="A346" s="12" t="s">
        <v>691</v>
      </c>
      <c r="B346" s="19">
        <v>1</v>
      </c>
    </row>
    <row r="347" spans="1:2">
      <c r="A347" s="12">
        <v>3</v>
      </c>
      <c r="B347" s="19">
        <v>2</v>
      </c>
    </row>
    <row r="348" spans="1:2" ht="42">
      <c r="A348" s="12" t="s">
        <v>698</v>
      </c>
      <c r="B348" s="19">
        <v>1</v>
      </c>
    </row>
    <row r="349" spans="1:2" ht="14">
      <c r="A349" s="30" t="s">
        <v>701</v>
      </c>
      <c r="B349" s="27">
        <v>1</v>
      </c>
    </row>
    <row r="350" spans="1:2" ht="14">
      <c r="A350" s="30" t="s">
        <v>702</v>
      </c>
      <c r="B350" s="27">
        <v>1</v>
      </c>
    </row>
    <row r="351" spans="1:2" ht="14">
      <c r="A351" s="12" t="s">
        <v>704</v>
      </c>
      <c r="B351" s="19">
        <v>1</v>
      </c>
    </row>
    <row r="352" spans="1:2" ht="14">
      <c r="A352" s="31" t="s">
        <v>609</v>
      </c>
      <c r="B352" s="23">
        <v>290</v>
      </c>
    </row>
    <row r="354" spans="1:2" ht="36" hidden="1">
      <c r="A354" s="14" t="s">
        <v>860</v>
      </c>
      <c r="B354" s="15"/>
    </row>
    <row r="355" spans="1:2" ht="36">
      <c r="A355" s="16" t="s">
        <v>625</v>
      </c>
      <c r="B355" s="15" t="s">
        <v>839</v>
      </c>
    </row>
    <row r="356" spans="1:2">
      <c r="A356" s="32">
        <v>0</v>
      </c>
      <c r="B356" s="25">
        <v>122</v>
      </c>
    </row>
    <row r="357" spans="1:2">
      <c r="A357" s="30">
        <v>1</v>
      </c>
      <c r="B357" s="27">
        <v>49</v>
      </c>
    </row>
    <row r="358" spans="1:2">
      <c r="A358" s="30">
        <v>2</v>
      </c>
      <c r="B358" s="27">
        <v>38</v>
      </c>
    </row>
    <row r="359" spans="1:2">
      <c r="A359" s="30">
        <v>3</v>
      </c>
      <c r="B359" s="27">
        <v>34</v>
      </c>
    </row>
    <row r="360" spans="1:2">
      <c r="A360" s="12">
        <v>4</v>
      </c>
      <c r="B360" s="19">
        <v>6</v>
      </c>
    </row>
    <row r="361" spans="1:2">
      <c r="A361" s="12">
        <v>5</v>
      </c>
      <c r="B361" s="19">
        <v>9</v>
      </c>
    </row>
    <row r="362" spans="1:2">
      <c r="A362" s="12">
        <v>6</v>
      </c>
      <c r="B362" s="19">
        <v>6</v>
      </c>
    </row>
    <row r="363" spans="1:2">
      <c r="A363" s="12">
        <v>7</v>
      </c>
      <c r="B363" s="19">
        <v>2</v>
      </c>
    </row>
    <row r="364" spans="1:2">
      <c r="A364" s="12">
        <v>8</v>
      </c>
      <c r="B364" s="19">
        <v>3</v>
      </c>
    </row>
    <row r="365" spans="1:2">
      <c r="A365" s="29">
        <v>10</v>
      </c>
      <c r="B365" s="21">
        <v>5</v>
      </c>
    </row>
    <row r="366" spans="1:2">
      <c r="A366" s="29">
        <v>11</v>
      </c>
      <c r="B366" s="21">
        <v>1</v>
      </c>
    </row>
    <row r="367" spans="1:2">
      <c r="A367" s="29">
        <v>12</v>
      </c>
      <c r="B367" s="21">
        <v>1</v>
      </c>
    </row>
    <row r="368" spans="1:2">
      <c r="A368" s="29">
        <v>14</v>
      </c>
      <c r="B368" s="21">
        <v>1</v>
      </c>
    </row>
    <row r="369" spans="1:2">
      <c r="A369" s="29">
        <v>15</v>
      </c>
      <c r="B369" s="21">
        <v>1</v>
      </c>
    </row>
    <row r="370" spans="1:2">
      <c r="A370" s="29">
        <v>20</v>
      </c>
      <c r="B370" s="21">
        <v>1</v>
      </c>
    </row>
    <row r="371" spans="1:2">
      <c r="A371" s="29">
        <v>25</v>
      </c>
      <c r="B371" s="21">
        <v>2</v>
      </c>
    </row>
    <row r="372" spans="1:2">
      <c r="A372" s="29">
        <v>33</v>
      </c>
      <c r="B372" s="21">
        <v>1</v>
      </c>
    </row>
    <row r="373" spans="1:2">
      <c r="A373" s="29">
        <v>35</v>
      </c>
      <c r="B373" s="21">
        <v>1</v>
      </c>
    </row>
    <row r="374" spans="1:2">
      <c r="A374" s="29">
        <v>70</v>
      </c>
      <c r="B374" s="21">
        <v>1</v>
      </c>
    </row>
    <row r="375" spans="1:2">
      <c r="A375" s="29">
        <v>126</v>
      </c>
      <c r="B375" s="21">
        <v>1</v>
      </c>
    </row>
    <row r="376" spans="1:2">
      <c r="A376" s="29">
        <v>140</v>
      </c>
      <c r="B376" s="21">
        <v>1</v>
      </c>
    </row>
    <row r="377" spans="1:2">
      <c r="A377" s="29">
        <v>215</v>
      </c>
      <c r="B377" s="21">
        <v>1</v>
      </c>
    </row>
    <row r="378" spans="1:2">
      <c r="A378" s="29">
        <v>268</v>
      </c>
      <c r="B378" s="21">
        <v>1</v>
      </c>
    </row>
    <row r="379" spans="1:2">
      <c r="A379" s="29">
        <v>602</v>
      </c>
      <c r="B379" s="21">
        <v>1</v>
      </c>
    </row>
    <row r="380" spans="1:2">
      <c r="A380" s="29">
        <v>974</v>
      </c>
      <c r="B380" s="21">
        <v>1</v>
      </c>
    </row>
    <row r="381" spans="1:2">
      <c r="A381" s="29">
        <v>2000</v>
      </c>
      <c r="B381" s="21">
        <v>1</v>
      </c>
    </row>
    <row r="382" spans="1:2" ht="14" hidden="1">
      <c r="A382" s="12" t="s">
        <v>710</v>
      </c>
      <c r="B382" s="19"/>
    </row>
    <row r="383" spans="1:2" ht="14">
      <c r="A383" s="31" t="s">
        <v>609</v>
      </c>
      <c r="B383" s="23">
        <v>291</v>
      </c>
    </row>
    <row r="384" spans="1:2">
      <c r="A384" s="37"/>
      <c r="B384" s="38"/>
    </row>
    <row r="385" spans="1:2">
      <c r="A385" s="37"/>
      <c r="B385" s="38"/>
    </row>
    <row r="386" spans="1:2">
      <c r="A386" s="37"/>
      <c r="B386" s="38"/>
    </row>
    <row r="387" spans="1:2">
      <c r="A387" s="37"/>
      <c r="B387" s="38"/>
    </row>
    <row r="388" spans="1:2">
      <c r="A388" s="37"/>
      <c r="B388" s="38"/>
    </row>
    <row r="389" spans="1:2">
      <c r="A389" s="37"/>
      <c r="B389" s="38"/>
    </row>
    <row r="390" spans="1:2">
      <c r="A390" s="37"/>
      <c r="B390" s="38"/>
    </row>
    <row r="391" spans="1:2">
      <c r="A391" s="37"/>
      <c r="B391" s="38"/>
    </row>
    <row r="392" spans="1:2">
      <c r="A392" s="37"/>
      <c r="B392" s="38"/>
    </row>
    <row r="393" spans="1:2">
      <c r="A393" s="37"/>
      <c r="B393" s="38"/>
    </row>
    <row r="394" spans="1:2">
      <c r="A394" s="37"/>
      <c r="B394" s="38"/>
    </row>
    <row r="395" spans="1:2">
      <c r="A395" s="37"/>
      <c r="B395" s="38"/>
    </row>
    <row r="396" spans="1:2">
      <c r="A396" s="37"/>
      <c r="B396" s="38"/>
    </row>
    <row r="397" spans="1:2">
      <c r="A397" s="37"/>
      <c r="B397" s="38"/>
    </row>
    <row r="398" spans="1:2">
      <c r="A398" s="37"/>
      <c r="B398" s="38"/>
    </row>
    <row r="399" spans="1:2">
      <c r="A399" s="37"/>
      <c r="B399" s="38"/>
    </row>
    <row r="400" spans="1:2">
      <c r="A400" s="37"/>
      <c r="B400" s="38"/>
    </row>
    <row r="401" spans="1:2">
      <c r="A401" s="37"/>
      <c r="B401" s="38"/>
    </row>
    <row r="402" spans="1:2">
      <c r="A402" s="37"/>
      <c r="B402" s="38"/>
    </row>
    <row r="403" spans="1:2">
      <c r="A403" s="37"/>
      <c r="B403" s="38"/>
    </row>
    <row r="404" spans="1:2">
      <c r="A404" s="37"/>
      <c r="B404" s="38"/>
    </row>
    <row r="405" spans="1:2">
      <c r="A405" s="37"/>
      <c r="B405" s="38"/>
    </row>
    <row r="406" spans="1:2">
      <c r="A406" s="37"/>
      <c r="B406" s="38"/>
    </row>
    <row r="407" spans="1:2">
      <c r="A407" s="37"/>
      <c r="B407" s="38"/>
    </row>
    <row r="408" spans="1:2">
      <c r="A408" s="37"/>
      <c r="B408" s="38"/>
    </row>
    <row r="409" spans="1:2" ht="36" hidden="1">
      <c r="A409" s="14" t="s">
        <v>861</v>
      </c>
      <c r="B409" s="15"/>
    </row>
    <row r="410" spans="1:2" ht="36">
      <c r="A410" s="16" t="s">
        <v>626</v>
      </c>
      <c r="B410" s="15" t="s">
        <v>839</v>
      </c>
    </row>
    <row r="411" spans="1:2">
      <c r="A411" s="32">
        <v>0</v>
      </c>
      <c r="B411" s="25">
        <v>148</v>
      </c>
    </row>
    <row r="412" spans="1:2">
      <c r="A412" s="30">
        <v>1</v>
      </c>
      <c r="B412" s="27">
        <v>28</v>
      </c>
    </row>
    <row r="413" spans="1:2">
      <c r="A413" s="30">
        <v>2</v>
      </c>
      <c r="B413" s="27">
        <v>36</v>
      </c>
    </row>
    <row r="414" spans="1:2">
      <c r="A414" s="30">
        <v>3</v>
      </c>
      <c r="B414" s="27">
        <v>9</v>
      </c>
    </row>
    <row r="415" spans="1:2">
      <c r="A415" s="12">
        <v>4</v>
      </c>
      <c r="B415" s="19">
        <v>9</v>
      </c>
    </row>
    <row r="416" spans="1:2">
      <c r="A416" s="12">
        <v>5</v>
      </c>
      <c r="B416" s="19">
        <v>11</v>
      </c>
    </row>
    <row r="417" spans="1:2">
      <c r="A417" s="12">
        <v>6</v>
      </c>
      <c r="B417" s="19">
        <v>18</v>
      </c>
    </row>
    <row r="418" spans="1:2">
      <c r="A418" s="12">
        <v>7</v>
      </c>
      <c r="B418" s="19">
        <v>5</v>
      </c>
    </row>
    <row r="419" spans="1:2">
      <c r="A419" s="12">
        <v>8</v>
      </c>
      <c r="B419" s="19">
        <v>1</v>
      </c>
    </row>
    <row r="420" spans="1:2">
      <c r="A420" s="12">
        <v>9</v>
      </c>
      <c r="B420" s="19">
        <v>2</v>
      </c>
    </row>
    <row r="421" spans="1:2">
      <c r="A421" s="29">
        <v>10</v>
      </c>
      <c r="B421" s="21">
        <v>3</v>
      </c>
    </row>
    <row r="422" spans="1:2">
      <c r="A422" s="29">
        <v>12</v>
      </c>
      <c r="B422" s="21">
        <v>4</v>
      </c>
    </row>
    <row r="423" spans="1:2">
      <c r="A423" s="29">
        <v>13</v>
      </c>
      <c r="B423" s="21">
        <v>1</v>
      </c>
    </row>
    <row r="424" spans="1:2">
      <c r="A424" s="29">
        <v>15</v>
      </c>
      <c r="B424" s="21">
        <v>1</v>
      </c>
    </row>
    <row r="425" spans="1:2">
      <c r="A425" s="29">
        <v>18</v>
      </c>
      <c r="B425" s="21">
        <v>1</v>
      </c>
    </row>
    <row r="426" spans="1:2">
      <c r="A426" s="29">
        <v>28</v>
      </c>
      <c r="B426" s="21">
        <v>1</v>
      </c>
    </row>
    <row r="427" spans="1:2">
      <c r="A427" s="29">
        <v>40</v>
      </c>
      <c r="B427" s="21">
        <v>1</v>
      </c>
    </row>
    <row r="428" spans="1:2">
      <c r="A428" s="29">
        <v>42</v>
      </c>
      <c r="B428" s="21">
        <v>1</v>
      </c>
    </row>
    <row r="429" spans="1:2">
      <c r="A429" s="29">
        <v>47</v>
      </c>
      <c r="B429" s="21">
        <v>1</v>
      </c>
    </row>
    <row r="430" spans="1:2">
      <c r="A430" s="29">
        <v>67</v>
      </c>
      <c r="B430" s="21">
        <v>1</v>
      </c>
    </row>
    <row r="431" spans="1:2">
      <c r="A431" s="29">
        <v>103</v>
      </c>
      <c r="B431" s="21">
        <v>1</v>
      </c>
    </row>
    <row r="432" spans="1:2">
      <c r="A432" s="29">
        <v>140</v>
      </c>
      <c r="B432" s="21">
        <v>1</v>
      </c>
    </row>
    <row r="433" spans="1:2">
      <c r="A433" s="29">
        <v>253</v>
      </c>
      <c r="B433" s="21">
        <v>1</v>
      </c>
    </row>
    <row r="434" spans="1:2">
      <c r="A434" s="29">
        <v>295</v>
      </c>
      <c r="B434" s="21">
        <v>1</v>
      </c>
    </row>
    <row r="435" spans="1:2">
      <c r="A435" s="29">
        <v>355</v>
      </c>
      <c r="B435" s="21">
        <v>1</v>
      </c>
    </row>
    <row r="436" spans="1:2">
      <c r="A436" s="29">
        <v>388</v>
      </c>
      <c r="B436" s="21">
        <v>1</v>
      </c>
    </row>
    <row r="437" spans="1:2">
      <c r="A437" s="29">
        <v>1896</v>
      </c>
      <c r="B437" s="21">
        <v>1</v>
      </c>
    </row>
    <row r="438" spans="1:2">
      <c r="A438" s="29">
        <v>2500</v>
      </c>
      <c r="B438" s="21">
        <v>1</v>
      </c>
    </row>
    <row r="439" spans="1:2" ht="14" hidden="1">
      <c r="A439" s="12" t="s">
        <v>710</v>
      </c>
      <c r="B439" s="19"/>
    </row>
    <row r="440" spans="1:2" ht="14">
      <c r="A440" s="31" t="s">
        <v>609</v>
      </c>
      <c r="B440" s="23">
        <v>290</v>
      </c>
    </row>
    <row r="443" spans="1:2" ht="36" hidden="1">
      <c r="A443" s="14" t="s">
        <v>862</v>
      </c>
      <c r="B443" s="15"/>
    </row>
    <row r="444" spans="1:2" ht="36">
      <c r="A444" s="16" t="s">
        <v>863</v>
      </c>
      <c r="B444" s="15" t="s">
        <v>839</v>
      </c>
    </row>
    <row r="445" spans="1:2" ht="14">
      <c r="A445" s="32" t="s">
        <v>653</v>
      </c>
      <c r="B445" s="25">
        <v>135</v>
      </c>
    </row>
    <row r="446" spans="1:2" ht="14">
      <c r="A446" s="30" t="s">
        <v>642</v>
      </c>
      <c r="B446" s="27">
        <v>63</v>
      </c>
    </row>
    <row r="447" spans="1:2" ht="14">
      <c r="A447" s="30" t="s">
        <v>658</v>
      </c>
      <c r="B447" s="27">
        <v>39</v>
      </c>
    </row>
    <row r="448" spans="1:2" ht="14">
      <c r="A448" s="29" t="s">
        <v>649</v>
      </c>
      <c r="B448" s="21">
        <v>13</v>
      </c>
    </row>
    <row r="449" spans="1:2" ht="14">
      <c r="A449" s="29" t="s">
        <v>648</v>
      </c>
      <c r="B449" s="21">
        <v>20</v>
      </c>
    </row>
    <row r="450" spans="1:2" ht="14">
      <c r="A450" s="12" t="s">
        <v>661</v>
      </c>
      <c r="B450" s="19">
        <v>20</v>
      </c>
    </row>
    <row r="451" spans="1:2" ht="14" hidden="1">
      <c r="A451" s="12" t="s">
        <v>710</v>
      </c>
      <c r="B451" s="19"/>
    </row>
    <row r="452" spans="1:2" ht="14">
      <c r="A452" s="31" t="s">
        <v>609</v>
      </c>
      <c r="B452" s="23">
        <v>290</v>
      </c>
    </row>
    <row r="453" spans="1:2">
      <c r="A453" s="10"/>
    </row>
    <row r="454" spans="1:2">
      <c r="A454" s="10"/>
    </row>
    <row r="455" spans="1:2" ht="36" hidden="1">
      <c r="A455" s="14" t="s">
        <v>864</v>
      </c>
      <c r="B455" s="15"/>
    </row>
    <row r="456" spans="1:2" ht="36">
      <c r="A456" s="16" t="s">
        <v>865</v>
      </c>
      <c r="B456" s="15" t="s">
        <v>839</v>
      </c>
    </row>
    <row r="457" spans="1:2" ht="14">
      <c r="A457" s="11" t="s">
        <v>642</v>
      </c>
      <c r="B457" s="17">
        <v>82</v>
      </c>
    </row>
    <row r="458" spans="1:2" ht="14">
      <c r="A458" s="29" t="s">
        <v>649</v>
      </c>
      <c r="B458" s="21">
        <v>70</v>
      </c>
    </row>
    <row r="459" spans="1:2" ht="14">
      <c r="A459" s="30" t="s">
        <v>669</v>
      </c>
      <c r="B459" s="27">
        <v>46</v>
      </c>
    </row>
    <row r="460" spans="1:2" ht="14">
      <c r="A460" s="30" t="s">
        <v>662</v>
      </c>
      <c r="B460" s="27">
        <v>43</v>
      </c>
    </row>
    <row r="461" spans="1:2" ht="14">
      <c r="A461" s="30" t="s">
        <v>654</v>
      </c>
      <c r="B461" s="27">
        <v>49</v>
      </c>
    </row>
    <row r="462" spans="1:2" ht="14" hidden="1">
      <c r="A462" s="12" t="s">
        <v>710</v>
      </c>
      <c r="B462" s="19"/>
    </row>
    <row r="463" spans="1:2" ht="14">
      <c r="A463" s="31" t="s">
        <v>609</v>
      </c>
      <c r="B463" s="23">
        <v>290</v>
      </c>
    </row>
    <row r="464" spans="1:2">
      <c r="A464" s="10"/>
    </row>
    <row r="465" spans="1:2">
      <c r="A465" s="10"/>
    </row>
    <row r="466" spans="1:2">
      <c r="A466" s="10"/>
    </row>
    <row r="467" spans="1:2">
      <c r="A467" s="10"/>
    </row>
    <row r="468" spans="1:2" ht="24" hidden="1">
      <c r="A468" s="14" t="s">
        <v>866</v>
      </c>
      <c r="B468" s="15"/>
    </row>
    <row r="469" spans="1:2" ht="26">
      <c r="A469" s="39" t="s">
        <v>627</v>
      </c>
      <c r="B469" s="15" t="s">
        <v>839</v>
      </c>
    </row>
    <row r="470" spans="1:2" ht="14">
      <c r="A470" s="32" t="s">
        <v>659</v>
      </c>
      <c r="B470" s="25">
        <v>103</v>
      </c>
    </row>
    <row r="471" spans="1:2" ht="14">
      <c r="A471" s="30" t="s">
        <v>643</v>
      </c>
      <c r="B471" s="27">
        <v>107</v>
      </c>
    </row>
    <row r="472" spans="1:2" ht="14">
      <c r="A472" s="30" t="s">
        <v>667</v>
      </c>
      <c r="B472" s="27">
        <v>51</v>
      </c>
    </row>
    <row r="473" spans="1:2" ht="14">
      <c r="A473" s="12" t="s">
        <v>663</v>
      </c>
      <c r="B473" s="19">
        <v>29</v>
      </c>
    </row>
    <row r="474" spans="1:2" ht="14" hidden="1">
      <c r="A474" s="12" t="s">
        <v>710</v>
      </c>
      <c r="B474" s="19"/>
    </row>
    <row r="475" spans="1:2" ht="14">
      <c r="A475" s="31" t="s">
        <v>609</v>
      </c>
      <c r="B475" s="23">
        <v>290</v>
      </c>
    </row>
    <row r="476" spans="1:2">
      <c r="A476" s="10"/>
    </row>
    <row r="477" spans="1:2">
      <c r="A477" s="10"/>
    </row>
    <row r="478" spans="1:2" ht="24" hidden="1">
      <c r="A478" s="14" t="s">
        <v>867</v>
      </c>
      <c r="B478" s="15"/>
    </row>
    <row r="479" spans="1:2" ht="26">
      <c r="A479" s="39" t="s">
        <v>628</v>
      </c>
      <c r="B479" s="15" t="s">
        <v>839</v>
      </c>
    </row>
    <row r="480" spans="1:2">
      <c r="A480" s="32">
        <v>0</v>
      </c>
      <c r="B480" s="25">
        <v>214</v>
      </c>
    </row>
    <row r="481" spans="1:2">
      <c r="A481" s="30">
        <v>1</v>
      </c>
      <c r="B481" s="27">
        <v>31</v>
      </c>
    </row>
    <row r="482" spans="1:2">
      <c r="A482" s="30">
        <v>2</v>
      </c>
      <c r="B482" s="27">
        <v>16</v>
      </c>
    </row>
    <row r="483" spans="1:2">
      <c r="A483" s="12">
        <v>3</v>
      </c>
      <c r="B483" s="19">
        <v>8</v>
      </c>
    </row>
    <row r="484" spans="1:2">
      <c r="A484" s="12">
        <v>4</v>
      </c>
      <c r="B484" s="19">
        <v>2</v>
      </c>
    </row>
    <row r="485" spans="1:2">
      <c r="A485" s="12">
        <v>5</v>
      </c>
      <c r="B485" s="19">
        <v>7</v>
      </c>
    </row>
    <row r="486" spans="1:2">
      <c r="A486" s="12">
        <v>6</v>
      </c>
      <c r="B486" s="19">
        <v>2</v>
      </c>
    </row>
    <row r="487" spans="1:2">
      <c r="A487" s="12">
        <v>7</v>
      </c>
      <c r="B487" s="19">
        <v>1</v>
      </c>
    </row>
    <row r="488" spans="1:2">
      <c r="A488" s="12">
        <v>8</v>
      </c>
      <c r="B488" s="19">
        <v>3</v>
      </c>
    </row>
    <row r="489" spans="1:2">
      <c r="A489" s="12">
        <v>10</v>
      </c>
      <c r="B489" s="19">
        <v>1</v>
      </c>
    </row>
    <row r="490" spans="1:2">
      <c r="A490" s="12">
        <v>20</v>
      </c>
      <c r="B490" s="19">
        <v>1</v>
      </c>
    </row>
    <row r="491" spans="1:2">
      <c r="A491" s="12">
        <v>24</v>
      </c>
      <c r="B491" s="19">
        <v>1</v>
      </c>
    </row>
    <row r="492" spans="1:2">
      <c r="A492" s="30">
        <v>101</v>
      </c>
      <c r="B492" s="27">
        <v>1</v>
      </c>
    </row>
    <row r="493" spans="1:2">
      <c r="A493" s="30">
        <v>113</v>
      </c>
      <c r="B493" s="27">
        <v>1</v>
      </c>
    </row>
    <row r="494" spans="1:2">
      <c r="A494" s="30">
        <v>319</v>
      </c>
      <c r="B494" s="27">
        <v>1</v>
      </c>
    </row>
    <row r="495" spans="1:2" ht="14" hidden="1">
      <c r="A495" s="12" t="s">
        <v>710</v>
      </c>
      <c r="B495" s="19"/>
    </row>
    <row r="496" spans="1:2" ht="14">
      <c r="A496" s="31" t="s">
        <v>609</v>
      </c>
      <c r="B496" s="23">
        <v>290</v>
      </c>
    </row>
    <row r="497" spans="1:2">
      <c r="A497" s="10"/>
    </row>
    <row r="498" spans="1:2" ht="24" hidden="1">
      <c r="A498" s="14" t="s">
        <v>868</v>
      </c>
      <c r="B498" s="15"/>
    </row>
    <row r="499" spans="1:2" ht="26">
      <c r="A499" s="39" t="s">
        <v>629</v>
      </c>
      <c r="B499" s="15" t="s">
        <v>839</v>
      </c>
    </row>
    <row r="500" spans="1:2">
      <c r="A500" s="32">
        <v>0</v>
      </c>
      <c r="B500" s="25">
        <v>225</v>
      </c>
    </row>
    <row r="501" spans="1:2">
      <c r="A501" s="30">
        <v>1</v>
      </c>
      <c r="B501" s="27">
        <v>23</v>
      </c>
    </row>
    <row r="502" spans="1:2">
      <c r="A502" s="30">
        <v>2</v>
      </c>
      <c r="B502" s="27">
        <v>16</v>
      </c>
    </row>
    <row r="503" spans="1:2">
      <c r="A503" s="12">
        <v>3</v>
      </c>
      <c r="B503" s="19">
        <v>12</v>
      </c>
    </row>
    <row r="504" spans="1:2">
      <c r="A504" s="12">
        <v>4</v>
      </c>
      <c r="B504" s="19">
        <v>1</v>
      </c>
    </row>
    <row r="505" spans="1:2">
      <c r="A505" s="12">
        <v>5</v>
      </c>
      <c r="B505" s="19">
        <v>3</v>
      </c>
    </row>
    <row r="506" spans="1:2">
      <c r="A506" s="12">
        <v>8</v>
      </c>
      <c r="B506" s="19">
        <v>1</v>
      </c>
    </row>
    <row r="507" spans="1:2">
      <c r="A507" s="12">
        <v>10</v>
      </c>
      <c r="B507" s="19">
        <v>4</v>
      </c>
    </row>
    <row r="508" spans="1:2">
      <c r="A508" s="12">
        <v>17</v>
      </c>
      <c r="B508" s="19">
        <v>1</v>
      </c>
    </row>
    <row r="509" spans="1:2">
      <c r="A509" s="30">
        <v>47</v>
      </c>
      <c r="B509" s="27">
        <v>1</v>
      </c>
    </row>
    <row r="510" spans="1:2">
      <c r="A510" s="30">
        <v>90</v>
      </c>
      <c r="B510" s="27">
        <v>1</v>
      </c>
    </row>
    <row r="511" spans="1:2">
      <c r="A511" s="30">
        <v>148</v>
      </c>
      <c r="B511" s="27">
        <v>1</v>
      </c>
    </row>
    <row r="512" spans="1:2">
      <c r="A512" s="30">
        <v>278</v>
      </c>
      <c r="B512" s="27">
        <v>1</v>
      </c>
    </row>
    <row r="513" spans="1:2" ht="14" hidden="1">
      <c r="A513" s="12" t="s">
        <v>710</v>
      </c>
      <c r="B513" s="19"/>
    </row>
    <row r="514" spans="1:2" ht="14">
      <c r="A514" s="31" t="s">
        <v>609</v>
      </c>
      <c r="B514" s="23">
        <v>290</v>
      </c>
    </row>
    <row r="515" spans="1:2">
      <c r="A515" s="10"/>
    </row>
    <row r="516" spans="1:2" ht="24" hidden="1">
      <c r="A516" s="14" t="s">
        <v>869</v>
      </c>
      <c r="B516" s="15"/>
    </row>
    <row r="517" spans="1:2" ht="26">
      <c r="A517" s="39" t="s">
        <v>630</v>
      </c>
      <c r="B517" s="15" t="s">
        <v>839</v>
      </c>
    </row>
    <row r="518" spans="1:2">
      <c r="A518" s="32">
        <v>0</v>
      </c>
      <c r="B518" s="25">
        <v>234</v>
      </c>
    </row>
    <row r="519" spans="1:2">
      <c r="A519" s="30">
        <v>1</v>
      </c>
      <c r="B519" s="27">
        <v>25</v>
      </c>
    </row>
    <row r="520" spans="1:2">
      <c r="A520" s="12">
        <v>2</v>
      </c>
      <c r="B520" s="19">
        <v>9</v>
      </c>
    </row>
    <row r="521" spans="1:2">
      <c r="A521" s="12">
        <v>3</v>
      </c>
      <c r="B521" s="19">
        <v>4</v>
      </c>
    </row>
    <row r="522" spans="1:2">
      <c r="A522" s="12">
        <v>5</v>
      </c>
      <c r="B522" s="19">
        <v>3</v>
      </c>
    </row>
    <row r="523" spans="1:2">
      <c r="A523" s="12">
        <v>12</v>
      </c>
      <c r="B523" s="19">
        <v>1</v>
      </c>
    </row>
    <row r="524" spans="1:2">
      <c r="A524" s="30">
        <v>92</v>
      </c>
      <c r="B524" s="27">
        <v>1</v>
      </c>
    </row>
    <row r="525" spans="1:2" ht="14">
      <c r="A525" s="30" t="s">
        <v>694</v>
      </c>
      <c r="B525" s="27">
        <v>1</v>
      </c>
    </row>
    <row r="526" spans="1:2" ht="28">
      <c r="A526" s="30" t="s">
        <v>688</v>
      </c>
      <c r="B526" s="27">
        <v>1</v>
      </c>
    </row>
    <row r="527" spans="1:2" ht="14">
      <c r="A527" s="30" t="s">
        <v>687</v>
      </c>
      <c r="B527" s="27">
        <v>1</v>
      </c>
    </row>
    <row r="528" spans="1:2" ht="14">
      <c r="A528" s="30" t="s">
        <v>697</v>
      </c>
      <c r="B528" s="27">
        <v>8</v>
      </c>
    </row>
    <row r="529" spans="1:2" ht="28">
      <c r="A529" s="30" t="s">
        <v>699</v>
      </c>
      <c r="B529" s="27">
        <v>1</v>
      </c>
    </row>
    <row r="530" spans="1:2" ht="14">
      <c r="A530" s="30" t="s">
        <v>686</v>
      </c>
      <c r="B530" s="27">
        <v>1</v>
      </c>
    </row>
    <row r="531" spans="1:2" ht="14" hidden="1">
      <c r="A531" s="12" t="s">
        <v>710</v>
      </c>
      <c r="B531" s="19"/>
    </row>
    <row r="532" spans="1:2" ht="14">
      <c r="A532" s="31" t="s">
        <v>609</v>
      </c>
      <c r="B532" s="23">
        <v>290</v>
      </c>
    </row>
    <row r="533" spans="1:2">
      <c r="A533" s="9"/>
    </row>
    <row r="534" spans="1:2">
      <c r="A534" s="10"/>
    </row>
    <row r="535" spans="1:2" ht="24" hidden="1">
      <c r="A535" s="14" t="s">
        <v>870</v>
      </c>
      <c r="B535" s="15"/>
    </row>
    <row r="536" spans="1:2" ht="28">
      <c r="A536" s="28" t="s">
        <v>631</v>
      </c>
      <c r="B536" s="15" t="s">
        <v>839</v>
      </c>
    </row>
    <row r="537" spans="1:2">
      <c r="A537" s="32">
        <v>0</v>
      </c>
      <c r="B537" s="25">
        <v>241</v>
      </c>
    </row>
    <row r="538" spans="1:2">
      <c r="A538" s="30">
        <v>1</v>
      </c>
      <c r="B538" s="27">
        <v>19</v>
      </c>
    </row>
    <row r="539" spans="1:2">
      <c r="A539" s="12">
        <v>2</v>
      </c>
      <c r="B539" s="19">
        <v>8</v>
      </c>
    </row>
    <row r="540" spans="1:2">
      <c r="A540" s="12">
        <v>3</v>
      </c>
      <c r="B540" s="19">
        <v>4</v>
      </c>
    </row>
    <row r="541" spans="1:2">
      <c r="A541" s="12">
        <v>4</v>
      </c>
      <c r="B541" s="19">
        <v>2</v>
      </c>
    </row>
    <row r="542" spans="1:2">
      <c r="A542" s="12">
        <v>5</v>
      </c>
      <c r="B542" s="19">
        <v>2</v>
      </c>
    </row>
    <row r="543" spans="1:2">
      <c r="A543" s="30">
        <v>89</v>
      </c>
      <c r="B543" s="27">
        <v>1</v>
      </c>
    </row>
    <row r="544" spans="1:2" ht="14">
      <c r="A544" s="30" t="s">
        <v>694</v>
      </c>
      <c r="B544" s="27">
        <v>1</v>
      </c>
    </row>
    <row r="545" spans="1:2" ht="14">
      <c r="A545" s="30" t="s">
        <v>687</v>
      </c>
      <c r="B545" s="27">
        <v>1</v>
      </c>
    </row>
    <row r="546" spans="1:2" ht="14">
      <c r="A546" s="30" t="s">
        <v>697</v>
      </c>
      <c r="B546" s="27">
        <v>7</v>
      </c>
    </row>
    <row r="547" spans="1:2" ht="14">
      <c r="A547" s="30" t="s">
        <v>717</v>
      </c>
      <c r="B547" s="27">
        <v>1</v>
      </c>
    </row>
    <row r="548" spans="1:2" ht="14">
      <c r="A548" s="30" t="s">
        <v>703</v>
      </c>
      <c r="B548" s="27">
        <v>1</v>
      </c>
    </row>
    <row r="549" spans="1:2" ht="14">
      <c r="A549" s="30" t="s">
        <v>686</v>
      </c>
      <c r="B549" s="27">
        <v>1</v>
      </c>
    </row>
    <row r="550" spans="1:2">
      <c r="A550" s="40">
        <v>42064</v>
      </c>
      <c r="B550" s="27">
        <v>1</v>
      </c>
    </row>
    <row r="551" spans="1:2" ht="14" hidden="1">
      <c r="A551" s="12" t="s">
        <v>710</v>
      </c>
      <c r="B551" s="19"/>
    </row>
    <row r="552" spans="1:2" ht="14">
      <c r="A552" s="31" t="s">
        <v>609</v>
      </c>
      <c r="B552" s="23">
        <v>290</v>
      </c>
    </row>
    <row r="553" spans="1:2">
      <c r="A553" s="10"/>
    </row>
    <row r="554" spans="1:2">
      <c r="A554" s="10"/>
    </row>
    <row r="555" spans="1:2">
      <c r="A555" s="10"/>
    </row>
    <row r="556" spans="1:2">
      <c r="A556" s="10"/>
    </row>
    <row r="557" spans="1:2">
      <c r="A557" s="10"/>
    </row>
    <row r="558" spans="1:2">
      <c r="A558" s="10"/>
    </row>
    <row r="559" spans="1:2">
      <c r="A559" s="10"/>
    </row>
    <row r="560" spans="1:2">
      <c r="A560" s="10"/>
    </row>
    <row r="561" spans="1:1">
      <c r="A561" s="10"/>
    </row>
    <row r="562" spans="1:1">
      <c r="A562" s="10"/>
    </row>
    <row r="563" spans="1:1">
      <c r="A563" s="10"/>
    </row>
    <row r="564" spans="1:1">
      <c r="A564" s="10"/>
    </row>
    <row r="565" spans="1:1">
      <c r="A565" s="10"/>
    </row>
    <row r="566" spans="1:1">
      <c r="A566" s="10"/>
    </row>
    <row r="567" spans="1:1">
      <c r="A567" s="10"/>
    </row>
    <row r="568" spans="1:1">
      <c r="A568" s="10"/>
    </row>
    <row r="569" spans="1:1">
      <c r="A569" s="10"/>
    </row>
    <row r="570" spans="1:1">
      <c r="A570" s="10"/>
    </row>
    <row r="571" spans="1:1">
      <c r="A571" s="10"/>
    </row>
    <row r="572" spans="1:1">
      <c r="A572" s="10"/>
    </row>
    <row r="573" spans="1:1">
      <c r="A573" s="10"/>
    </row>
    <row r="574" spans="1:1">
      <c r="A574" s="10"/>
    </row>
    <row r="575" spans="1:1">
      <c r="A575" s="10"/>
    </row>
    <row r="576" spans="1:1">
      <c r="A576" s="10"/>
    </row>
    <row r="577" spans="1:1">
      <c r="A577" s="10"/>
    </row>
    <row r="578" spans="1:1">
      <c r="A578" s="10"/>
    </row>
    <row r="579" spans="1:1">
      <c r="A579" s="10"/>
    </row>
    <row r="580" spans="1:1">
      <c r="A580" s="10"/>
    </row>
    <row r="581" spans="1:1">
      <c r="A581" s="10"/>
    </row>
    <row r="582" spans="1:1">
      <c r="A582" s="10"/>
    </row>
    <row r="583" spans="1:1">
      <c r="A583" s="10"/>
    </row>
    <row r="584" spans="1:1">
      <c r="A584" s="10"/>
    </row>
    <row r="585" spans="1:1">
      <c r="A585" s="10"/>
    </row>
    <row r="586" spans="1:1">
      <c r="A586" s="10"/>
    </row>
    <row r="587" spans="1:1">
      <c r="A587" s="10"/>
    </row>
    <row r="588" spans="1:1">
      <c r="A588" s="10"/>
    </row>
    <row r="589" spans="1:1">
      <c r="A589" s="10"/>
    </row>
    <row r="590" spans="1:1">
      <c r="A590" s="10"/>
    </row>
    <row r="591" spans="1:1">
      <c r="A591" s="10"/>
    </row>
    <row r="592" spans="1:1">
      <c r="A592" s="10"/>
    </row>
    <row r="593" spans="1:1">
      <c r="A593" s="10"/>
    </row>
    <row r="594" spans="1:1">
      <c r="A594" s="10"/>
    </row>
    <row r="595" spans="1:1">
      <c r="A595" s="10"/>
    </row>
    <row r="596" spans="1:1">
      <c r="A596" s="10"/>
    </row>
    <row r="597" spans="1:1">
      <c r="A597" s="10"/>
    </row>
    <row r="598" spans="1:1">
      <c r="A598" s="10"/>
    </row>
    <row r="599" spans="1:1">
      <c r="A599" s="10"/>
    </row>
    <row r="600" spans="1:1">
      <c r="A600" s="10"/>
    </row>
    <row r="601" spans="1:1">
      <c r="A601" s="10"/>
    </row>
    <row r="602" spans="1:1">
      <c r="A602" s="10"/>
    </row>
    <row r="603" spans="1:1">
      <c r="A603" s="10"/>
    </row>
    <row r="604" spans="1:1">
      <c r="A604" s="10"/>
    </row>
    <row r="605" spans="1:1">
      <c r="A605" s="10"/>
    </row>
    <row r="606" spans="1:1">
      <c r="A606" s="10"/>
    </row>
    <row r="607" spans="1:1">
      <c r="A607" s="10"/>
    </row>
    <row r="608" spans="1:1">
      <c r="A608" s="10"/>
    </row>
    <row r="609" spans="1:1">
      <c r="A609" s="10"/>
    </row>
    <row r="610" spans="1:1">
      <c r="A610" s="10"/>
    </row>
    <row r="611" spans="1:1">
      <c r="A611" s="10"/>
    </row>
    <row r="612" spans="1:1">
      <c r="A612" s="10"/>
    </row>
    <row r="613" spans="1:1">
      <c r="A613" s="10"/>
    </row>
    <row r="614" spans="1:1">
      <c r="A614" s="10"/>
    </row>
    <row r="615" spans="1:1">
      <c r="A615" s="10"/>
    </row>
    <row r="616" spans="1:1">
      <c r="A616" s="10"/>
    </row>
    <row r="617" spans="1:1">
      <c r="A617" s="10"/>
    </row>
    <row r="618" spans="1:1">
      <c r="A618" s="10"/>
    </row>
    <row r="619" spans="1:1">
      <c r="A619" s="10"/>
    </row>
    <row r="620" spans="1:1">
      <c r="A620" s="10"/>
    </row>
    <row r="621" spans="1:1">
      <c r="A621" s="10"/>
    </row>
    <row r="622" spans="1:1">
      <c r="A622" s="10"/>
    </row>
    <row r="623" spans="1:1">
      <c r="A623" s="10"/>
    </row>
    <row r="624" spans="1:1">
      <c r="A624" s="10"/>
    </row>
    <row r="625" spans="1:1">
      <c r="A625" s="10"/>
    </row>
    <row r="626" spans="1:1">
      <c r="A626" s="10"/>
    </row>
    <row r="627" spans="1:1">
      <c r="A627" s="10"/>
    </row>
    <row r="628" spans="1:1">
      <c r="A628" s="10"/>
    </row>
    <row r="629" spans="1:1">
      <c r="A629" s="10"/>
    </row>
    <row r="630" spans="1:1">
      <c r="A630" s="10"/>
    </row>
    <row r="631" spans="1:1">
      <c r="A631" s="10"/>
    </row>
    <row r="632" spans="1:1">
      <c r="A632" s="10"/>
    </row>
    <row r="633" spans="1:1">
      <c r="A633" s="10"/>
    </row>
    <row r="634" spans="1:1">
      <c r="A634" s="10"/>
    </row>
    <row r="635" spans="1:1">
      <c r="A635" s="10"/>
    </row>
    <row r="636" spans="1:1">
      <c r="A636" s="10"/>
    </row>
    <row r="637" spans="1:1">
      <c r="A637" s="10"/>
    </row>
    <row r="638" spans="1:1">
      <c r="A638" s="10"/>
    </row>
    <row r="639" spans="1:1">
      <c r="A639" s="10"/>
    </row>
    <row r="640" spans="1:1">
      <c r="A640" s="10"/>
    </row>
    <row r="641" spans="1:1">
      <c r="A641" s="10"/>
    </row>
    <row r="642" spans="1:1">
      <c r="A642" s="10"/>
    </row>
    <row r="643" spans="1:1">
      <c r="A643" s="10"/>
    </row>
    <row r="644" spans="1:1">
      <c r="A644" s="10"/>
    </row>
    <row r="645" spans="1:1">
      <c r="A645" s="10"/>
    </row>
    <row r="646" spans="1:1">
      <c r="A646" s="10"/>
    </row>
    <row r="647" spans="1:1">
      <c r="A647" s="10"/>
    </row>
    <row r="648" spans="1:1">
      <c r="A648" s="10"/>
    </row>
    <row r="649" spans="1:1">
      <c r="A649" s="10"/>
    </row>
    <row r="650" spans="1:1">
      <c r="A650" s="10"/>
    </row>
    <row r="651" spans="1:1">
      <c r="A651" s="10"/>
    </row>
    <row r="652" spans="1:1">
      <c r="A652" s="10"/>
    </row>
    <row r="653" spans="1:1">
      <c r="A653" s="10"/>
    </row>
    <row r="654" spans="1:1">
      <c r="A654" s="10"/>
    </row>
    <row r="655" spans="1:1">
      <c r="A655" s="10"/>
    </row>
    <row r="656" spans="1:1">
      <c r="A656" s="10"/>
    </row>
    <row r="657" spans="1:1">
      <c r="A657" s="10"/>
    </row>
    <row r="658" spans="1:1">
      <c r="A658" s="10"/>
    </row>
    <row r="659" spans="1:1">
      <c r="A659" s="10"/>
    </row>
    <row r="660" spans="1:1">
      <c r="A660" s="10"/>
    </row>
    <row r="661" spans="1:1">
      <c r="A661" s="10"/>
    </row>
    <row r="662" spans="1:1">
      <c r="A662" s="10"/>
    </row>
    <row r="663" spans="1:1">
      <c r="A663" s="10"/>
    </row>
    <row r="664" spans="1:1">
      <c r="A664" s="10"/>
    </row>
    <row r="665" spans="1:1">
      <c r="A665" s="10"/>
    </row>
    <row r="666" spans="1:1">
      <c r="A666" s="10"/>
    </row>
    <row r="667" spans="1:1">
      <c r="A667" s="10"/>
    </row>
    <row r="668" spans="1:1">
      <c r="A668" s="10"/>
    </row>
    <row r="669" spans="1:1">
      <c r="A669" s="10"/>
    </row>
    <row r="670" spans="1:1">
      <c r="A670" s="10"/>
    </row>
    <row r="671" spans="1:1">
      <c r="A671" s="10"/>
    </row>
    <row r="672" spans="1:1">
      <c r="A672" s="10"/>
    </row>
    <row r="673" spans="1:1">
      <c r="A673" s="10"/>
    </row>
    <row r="674" spans="1:1">
      <c r="A674" s="10"/>
    </row>
    <row r="675" spans="1:1">
      <c r="A675" s="10"/>
    </row>
    <row r="676" spans="1:1">
      <c r="A676" s="10"/>
    </row>
    <row r="677" spans="1:1">
      <c r="A677" s="10"/>
    </row>
    <row r="678" spans="1:1">
      <c r="A678" s="10"/>
    </row>
    <row r="679" spans="1:1">
      <c r="A679" s="10"/>
    </row>
    <row r="680" spans="1:1">
      <c r="A680" s="10"/>
    </row>
    <row r="681" spans="1:1">
      <c r="A681" s="10"/>
    </row>
    <row r="682" spans="1:1">
      <c r="A682" s="10"/>
    </row>
    <row r="683" spans="1:1">
      <c r="A683" s="10"/>
    </row>
    <row r="684" spans="1:1">
      <c r="A684" s="10"/>
    </row>
    <row r="685" spans="1:1">
      <c r="A685" s="10"/>
    </row>
    <row r="686" spans="1:1">
      <c r="A686" s="10"/>
    </row>
    <row r="687" spans="1:1">
      <c r="A687" s="10"/>
    </row>
    <row r="688" spans="1:1">
      <c r="A688" s="10"/>
    </row>
    <row r="689" spans="1:1">
      <c r="A689" s="10"/>
    </row>
    <row r="690" spans="1:1">
      <c r="A690" s="10"/>
    </row>
    <row r="691" spans="1:1">
      <c r="A691" s="10"/>
    </row>
    <row r="692" spans="1:1">
      <c r="A692" s="10"/>
    </row>
    <row r="693" spans="1:1">
      <c r="A693" s="10"/>
    </row>
    <row r="694" spans="1:1">
      <c r="A694" s="10"/>
    </row>
    <row r="695" spans="1:1">
      <c r="A695" s="10"/>
    </row>
    <row r="696" spans="1:1">
      <c r="A696" s="10"/>
    </row>
    <row r="697" spans="1:1">
      <c r="A697" s="10"/>
    </row>
    <row r="698" spans="1:1">
      <c r="A698" s="10"/>
    </row>
    <row r="699" spans="1:1">
      <c r="A699" s="10"/>
    </row>
    <row r="700" spans="1:1">
      <c r="A700" s="10"/>
    </row>
    <row r="701" spans="1:1">
      <c r="A701" s="10"/>
    </row>
    <row r="702" spans="1:1">
      <c r="A702" s="10"/>
    </row>
    <row r="703" spans="1:1">
      <c r="A703" s="10"/>
    </row>
    <row r="704" spans="1:1">
      <c r="A704" s="10"/>
    </row>
    <row r="705" spans="1:1">
      <c r="A705" s="10"/>
    </row>
    <row r="706" spans="1:1">
      <c r="A706" s="10"/>
    </row>
    <row r="707" spans="1:1">
      <c r="A707" s="10"/>
    </row>
    <row r="708" spans="1:1">
      <c r="A708" s="10"/>
    </row>
    <row r="709" spans="1:1">
      <c r="A709" s="10"/>
    </row>
    <row r="710" spans="1:1">
      <c r="A710" s="10"/>
    </row>
    <row r="711" spans="1:1">
      <c r="A711" s="10"/>
    </row>
    <row r="712" spans="1:1">
      <c r="A712" s="10"/>
    </row>
    <row r="713" spans="1:1">
      <c r="A713" s="10"/>
    </row>
    <row r="714" spans="1:1">
      <c r="A714" s="10"/>
    </row>
    <row r="715" spans="1:1">
      <c r="A715" s="10"/>
    </row>
    <row r="716" spans="1:1">
      <c r="A716" s="10"/>
    </row>
    <row r="717" spans="1:1">
      <c r="A717" s="10"/>
    </row>
    <row r="718" spans="1:1">
      <c r="A718" s="10"/>
    </row>
    <row r="719" spans="1:1">
      <c r="A719" s="10"/>
    </row>
    <row r="720" spans="1:1">
      <c r="A720" s="10"/>
    </row>
    <row r="721" spans="1:1">
      <c r="A721" s="10"/>
    </row>
    <row r="722" spans="1:1">
      <c r="A722" s="10"/>
    </row>
    <row r="723" spans="1:1">
      <c r="A723" s="10"/>
    </row>
    <row r="724" spans="1:1">
      <c r="A724" s="10"/>
    </row>
    <row r="725" spans="1:1">
      <c r="A725" s="10"/>
    </row>
    <row r="726" spans="1:1">
      <c r="A726" s="10"/>
    </row>
    <row r="727" spans="1:1">
      <c r="A727" s="10"/>
    </row>
    <row r="728" spans="1:1">
      <c r="A728" s="10"/>
    </row>
    <row r="729" spans="1:1">
      <c r="A729" s="10"/>
    </row>
    <row r="730" spans="1:1">
      <c r="A730" s="10"/>
    </row>
    <row r="731" spans="1:1">
      <c r="A731" s="10"/>
    </row>
    <row r="732" spans="1:1">
      <c r="A732" s="10"/>
    </row>
    <row r="733" spans="1:1">
      <c r="A733" s="10"/>
    </row>
    <row r="734" spans="1:1">
      <c r="A734" s="10"/>
    </row>
    <row r="735" spans="1:1">
      <c r="A735" s="10"/>
    </row>
    <row r="736" spans="1:1">
      <c r="A736" s="10"/>
    </row>
    <row r="737" spans="1:1">
      <c r="A737" s="10"/>
    </row>
    <row r="738" spans="1:1">
      <c r="A738" s="10"/>
    </row>
    <row r="739" spans="1:1">
      <c r="A739" s="10"/>
    </row>
    <row r="740" spans="1:1">
      <c r="A740" s="10"/>
    </row>
    <row r="741" spans="1:1">
      <c r="A741" s="10"/>
    </row>
    <row r="742" spans="1:1">
      <c r="A742" s="10"/>
    </row>
    <row r="743" spans="1:1">
      <c r="A743" s="10"/>
    </row>
    <row r="744" spans="1:1">
      <c r="A744" s="10"/>
    </row>
    <row r="745" spans="1:1">
      <c r="A745" s="10"/>
    </row>
    <row r="746" spans="1:1">
      <c r="A746" s="10"/>
    </row>
    <row r="747" spans="1:1">
      <c r="A747" s="10"/>
    </row>
    <row r="748" spans="1:1">
      <c r="A748" s="10"/>
    </row>
    <row r="749" spans="1:1">
      <c r="A749" s="10"/>
    </row>
    <row r="750" spans="1:1">
      <c r="A750" s="10"/>
    </row>
    <row r="751" spans="1:1">
      <c r="A751" s="10"/>
    </row>
    <row r="752" spans="1:1">
      <c r="A752" s="10"/>
    </row>
    <row r="753" spans="1:1">
      <c r="A753" s="10"/>
    </row>
    <row r="754" spans="1:1">
      <c r="A754" s="10"/>
    </row>
    <row r="755" spans="1:1">
      <c r="A755" s="10"/>
    </row>
    <row r="756" spans="1:1">
      <c r="A756" s="10"/>
    </row>
    <row r="757" spans="1:1">
      <c r="A757" s="10"/>
    </row>
    <row r="758" spans="1:1">
      <c r="A758" s="10"/>
    </row>
    <row r="759" spans="1:1">
      <c r="A759" s="10"/>
    </row>
    <row r="760" spans="1:1">
      <c r="A760" s="10"/>
    </row>
    <row r="761" spans="1:1">
      <c r="A761" s="10"/>
    </row>
    <row r="762" spans="1:1">
      <c r="A762" s="10"/>
    </row>
    <row r="763" spans="1:1">
      <c r="A763" s="10"/>
    </row>
    <row r="764" spans="1:1">
      <c r="A764" s="10"/>
    </row>
    <row r="765" spans="1:1">
      <c r="A765" s="10"/>
    </row>
    <row r="766" spans="1:1">
      <c r="A766" s="10"/>
    </row>
    <row r="767" spans="1:1">
      <c r="A767" s="10"/>
    </row>
    <row r="768" spans="1:1">
      <c r="A768" s="10"/>
    </row>
    <row r="769" spans="1:1">
      <c r="A769" s="10"/>
    </row>
  </sheetData>
  <printOptions horizontalCentered="1"/>
  <pageMargins left="0.23622047244094491" right="0.23622047244094491" top="0.74803149606299213" bottom="0.74803149606299213" header="0.31496062992125984" footer="0.31496062992125984"/>
  <pageSetup paperSize="9" scale="67" fitToHeight="0" orientation="portrait"/>
  <drawing r:id="rId27"/>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B71"/>
  <sheetViews>
    <sheetView zoomScale="150" zoomScaleNormal="150" zoomScalePageLayoutView="150" workbookViewId="0">
      <selection sqref="A1:A46"/>
    </sheetView>
  </sheetViews>
  <sheetFormatPr baseColWidth="10" defaultColWidth="11.5" defaultRowHeight="15"/>
  <cols>
    <col min="1" max="1" width="106" style="48" customWidth="1"/>
    <col min="2" max="2" width="83.1640625" style="46" customWidth="1"/>
    <col min="3" max="35" width="4.5" customWidth="1"/>
  </cols>
  <sheetData>
    <row r="1" spans="1:1" ht="48">
      <c r="A1" s="617" t="s">
        <v>1233</v>
      </c>
    </row>
    <row r="2" spans="1:1" ht="64">
      <c r="A2" s="617" t="s">
        <v>1175</v>
      </c>
    </row>
    <row r="3" spans="1:1" ht="16">
      <c r="A3" s="617" t="s">
        <v>1019</v>
      </c>
    </row>
    <row r="4" spans="1:1" ht="48">
      <c r="A4" s="617" t="s">
        <v>1174</v>
      </c>
    </row>
    <row r="5" spans="1:1" ht="16">
      <c r="A5" s="617" t="s">
        <v>1020</v>
      </c>
    </row>
    <row r="6" spans="1:1" ht="16">
      <c r="A6" s="617" t="s">
        <v>871</v>
      </c>
    </row>
    <row r="7" spans="1:1" ht="16">
      <c r="A7" s="617" t="s">
        <v>935</v>
      </c>
    </row>
    <row r="8" spans="1:1" ht="16">
      <c r="A8" s="617" t="s">
        <v>1022</v>
      </c>
    </row>
    <row r="9" spans="1:1" ht="16">
      <c r="A9" s="617" t="s">
        <v>872</v>
      </c>
    </row>
    <row r="10" spans="1:1" ht="16">
      <c r="A10" s="617" t="s">
        <v>875</v>
      </c>
    </row>
    <row r="11" spans="1:1" ht="16">
      <c r="A11" s="617" t="s">
        <v>876</v>
      </c>
    </row>
    <row r="12" spans="1:1" ht="80">
      <c r="A12" s="617" t="s">
        <v>1021</v>
      </c>
    </row>
    <row r="13" spans="1:1" ht="16">
      <c r="A13" s="617" t="s">
        <v>951</v>
      </c>
    </row>
    <row r="14" spans="1:1" ht="32">
      <c r="A14" s="617" t="s">
        <v>944</v>
      </c>
    </row>
    <row r="15" spans="1:1" ht="48">
      <c r="A15" s="617" t="s">
        <v>948</v>
      </c>
    </row>
    <row r="16" spans="1:1" ht="48">
      <c r="A16" s="617" t="s">
        <v>949</v>
      </c>
    </row>
    <row r="17" spans="1:1" ht="16">
      <c r="A17" s="617" t="s">
        <v>947</v>
      </c>
    </row>
    <row r="18" spans="1:1" ht="16">
      <c r="A18" s="617" t="s">
        <v>956</v>
      </c>
    </row>
    <row r="19" spans="1:1" ht="16">
      <c r="A19" s="617" t="s">
        <v>957</v>
      </c>
    </row>
    <row r="20" spans="1:1" ht="16">
      <c r="A20" s="617" t="s">
        <v>958</v>
      </c>
    </row>
    <row r="21" spans="1:1" ht="16">
      <c r="A21" s="617" t="s">
        <v>959</v>
      </c>
    </row>
    <row r="22" spans="1:1" ht="32">
      <c r="A22" s="618" t="s">
        <v>960</v>
      </c>
    </row>
    <row r="23" spans="1:1" ht="32">
      <c r="A23" s="617" t="s">
        <v>962</v>
      </c>
    </row>
    <row r="24" spans="1:1" ht="16">
      <c r="A24" s="618" t="s">
        <v>961</v>
      </c>
    </row>
    <row r="25" spans="1:1" ht="32">
      <c r="A25" s="617" t="s">
        <v>963</v>
      </c>
    </row>
    <row r="26" spans="1:1" ht="80">
      <c r="A26" s="618" t="s">
        <v>1113</v>
      </c>
    </row>
    <row r="27" spans="1:1" ht="64">
      <c r="A27" s="617" t="s">
        <v>1005</v>
      </c>
    </row>
    <row r="28" spans="1:1" ht="176">
      <c r="A28" s="619" t="s">
        <v>1007</v>
      </c>
    </row>
    <row r="29" spans="1:1" ht="128">
      <c r="A29" s="617" t="s">
        <v>1008</v>
      </c>
    </row>
    <row r="30" spans="1:1" ht="48">
      <c r="A30" s="617" t="s">
        <v>1018</v>
      </c>
    </row>
    <row r="31" spans="1:1" ht="80">
      <c r="A31" s="617" t="s">
        <v>1027</v>
      </c>
    </row>
    <row r="32" spans="1:1" ht="48">
      <c r="A32" s="617" t="s">
        <v>1116</v>
      </c>
    </row>
    <row r="33" spans="1:1" ht="16">
      <c r="A33" s="617" t="s">
        <v>1028</v>
      </c>
    </row>
    <row r="34" spans="1:1" ht="32">
      <c r="A34" s="617" t="s">
        <v>1029</v>
      </c>
    </row>
    <row r="35" spans="1:1" ht="64">
      <c r="A35" s="617" t="s">
        <v>1081</v>
      </c>
    </row>
    <row r="36" spans="1:1" ht="64">
      <c r="A36" s="617" t="s">
        <v>1048</v>
      </c>
    </row>
    <row r="37" spans="1:1" ht="32">
      <c r="A37" s="617" t="s">
        <v>1049</v>
      </c>
    </row>
    <row r="38" spans="1:1" ht="48">
      <c r="A38" s="617" t="s">
        <v>1046</v>
      </c>
    </row>
    <row r="39" spans="1:1" ht="48">
      <c r="A39" s="617" t="s">
        <v>1051</v>
      </c>
    </row>
    <row r="40" spans="1:1" ht="32">
      <c r="A40" s="617" t="s">
        <v>1054</v>
      </c>
    </row>
    <row r="41" spans="1:1" ht="32">
      <c r="A41" s="617" t="s">
        <v>1078</v>
      </c>
    </row>
    <row r="42" spans="1:1" ht="64">
      <c r="A42" s="617" t="s">
        <v>1079</v>
      </c>
    </row>
    <row r="43" spans="1:1" ht="48">
      <c r="A43" s="617" t="s">
        <v>1080</v>
      </c>
    </row>
    <row r="44" spans="1:1" ht="32">
      <c r="A44" s="617" t="s">
        <v>1082</v>
      </c>
    </row>
    <row r="45" spans="1:1" ht="32">
      <c r="A45" s="617" t="s">
        <v>1092</v>
      </c>
    </row>
    <row r="46" spans="1:1" ht="32">
      <c r="A46" s="617" t="s">
        <v>1114</v>
      </c>
    </row>
    <row r="49" spans="1:1" ht="16">
      <c r="A49" s="48" t="s">
        <v>1086</v>
      </c>
    </row>
    <row r="50" spans="1:1" ht="16">
      <c r="A50" s="48" t="s">
        <v>1087</v>
      </c>
    </row>
    <row r="51" spans="1:1" ht="16">
      <c r="A51" s="48" t="s">
        <v>1089</v>
      </c>
    </row>
    <row r="52" spans="1:1" ht="16">
      <c r="A52" s="48" t="s">
        <v>1088</v>
      </c>
    </row>
    <row r="53" spans="1:1" ht="16">
      <c r="A53" s="48" t="s">
        <v>1115</v>
      </c>
    </row>
    <row r="54" spans="1:1" ht="16">
      <c r="A54" s="48" t="s">
        <v>1099</v>
      </c>
    </row>
    <row r="55" spans="1:1" ht="16">
      <c r="A55" s="48" t="s">
        <v>1093</v>
      </c>
    </row>
    <row r="56" spans="1:1" ht="16">
      <c r="A56" s="48" t="s">
        <v>1094</v>
      </c>
    </row>
    <row r="57" spans="1:1" ht="16">
      <c r="A57" s="48" t="s">
        <v>1095</v>
      </c>
    </row>
    <row r="58" spans="1:1" ht="16">
      <c r="A58" s="48" t="s">
        <v>1096</v>
      </c>
    </row>
    <row r="59" spans="1:1" ht="16">
      <c r="A59" s="48" t="s">
        <v>1097</v>
      </c>
    </row>
    <row r="60" spans="1:1" ht="16">
      <c r="A60" s="48" t="s">
        <v>1098</v>
      </c>
    </row>
    <row r="61" spans="1:1" ht="48">
      <c r="A61" s="48" t="s">
        <v>1100</v>
      </c>
    </row>
    <row r="62" spans="1:1" ht="16">
      <c r="A62" s="48" t="s">
        <v>1101</v>
      </c>
    </row>
    <row r="63" spans="1:1" ht="16">
      <c r="A63" s="48" t="s">
        <v>1102</v>
      </c>
    </row>
    <row r="64" spans="1:1" ht="16">
      <c r="A64" s="614" t="s">
        <v>1107</v>
      </c>
    </row>
    <row r="65" spans="1:1" ht="29">
      <c r="A65" s="615" t="s">
        <v>1103</v>
      </c>
    </row>
    <row r="66" spans="1:1">
      <c r="A66" s="615" t="s">
        <v>1104</v>
      </c>
    </row>
    <row r="67" spans="1:1" ht="32">
      <c r="A67" s="614" t="s">
        <v>1105</v>
      </c>
    </row>
    <row r="68" spans="1:1" ht="48">
      <c r="A68" s="616" t="s">
        <v>1106</v>
      </c>
    </row>
    <row r="69" spans="1:1" ht="32">
      <c r="A69" s="48" t="s">
        <v>1108</v>
      </c>
    </row>
    <row r="70" spans="1:1" ht="16">
      <c r="A70" s="48" t="s">
        <v>1109</v>
      </c>
    </row>
    <row r="71" spans="1:1">
      <c r="A71" s="615" t="s">
        <v>1110</v>
      </c>
    </row>
  </sheetData>
  <autoFilter ref="A1:B73" xr:uid="{00000000-0009-0000-0000-000009000000}"/>
  <dataConsolidate/>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7701AD-BE02-F042-A3B1-AA6D908FDBBB}">
  <dimension ref="A1:L298"/>
  <sheetViews>
    <sheetView workbookViewId="0">
      <selection activeCell="I4" sqref="I4"/>
    </sheetView>
  </sheetViews>
  <sheetFormatPr baseColWidth="10" defaultColWidth="8.83203125" defaultRowHeight="15"/>
  <cols>
    <col min="1" max="1" width="32.5" bestFit="1" customWidth="1"/>
    <col min="2" max="2" width="24.5" bestFit="1" customWidth="1"/>
    <col min="3" max="3" width="14" style="642" bestFit="1" customWidth="1"/>
    <col min="4" max="4" width="21.83203125" style="642" bestFit="1" customWidth="1"/>
    <col min="5" max="5" width="20" style="642" bestFit="1" customWidth="1"/>
    <col min="6" max="6" width="14" style="642" bestFit="1" customWidth="1"/>
    <col min="7" max="7" width="14.5" style="642" bestFit="1" customWidth="1"/>
    <col min="8" max="8" width="9.33203125" style="642" bestFit="1" customWidth="1"/>
    <col min="9" max="9" width="8.5" style="1" bestFit="1" customWidth="1"/>
  </cols>
  <sheetData>
    <row r="1" spans="1:12">
      <c r="B1" s="633"/>
      <c r="C1" s="655" t="s">
        <v>1412</v>
      </c>
      <c r="D1" s="655" t="s">
        <v>1787</v>
      </c>
      <c r="E1" s="655" t="s">
        <v>1786</v>
      </c>
      <c r="F1" s="655" t="s">
        <v>1277</v>
      </c>
      <c r="G1" s="655" t="s">
        <v>1250</v>
      </c>
      <c r="H1" s="655" t="s">
        <v>1413</v>
      </c>
      <c r="I1" s="1" t="s">
        <v>608</v>
      </c>
    </row>
    <row r="2" spans="1:12">
      <c r="B2" s="633" t="s">
        <v>1999</v>
      </c>
      <c r="C2" s="634">
        <f>AVERAGE(C4:C298)</f>
        <v>0.24997517750586953</v>
      </c>
      <c r="D2" s="634">
        <f t="shared" ref="D2:I2" si="0">AVERAGE(D4:D298)</f>
        <v>0.49067796610169523</v>
      </c>
      <c r="E2" s="634">
        <f t="shared" si="0"/>
        <v>0.69690677966101677</v>
      </c>
      <c r="F2" s="634">
        <f t="shared" si="0"/>
        <v>0.58755357142857167</v>
      </c>
      <c r="G2" s="634">
        <f t="shared" si="0"/>
        <v>0.29728813559321987</v>
      </c>
      <c r="H2" s="634">
        <f t="shared" si="0"/>
        <v>0.38170903954802177</v>
      </c>
      <c r="I2" s="634">
        <f t="shared" si="0"/>
        <v>0.45068511163973241</v>
      </c>
      <c r="J2" s="635">
        <f>AVERAGE(C2:H2)</f>
        <v>0.45068511163973241</v>
      </c>
      <c r="K2" s="636" t="s">
        <v>2000</v>
      </c>
      <c r="L2" s="637"/>
    </row>
    <row r="3" spans="1:12" s="1" customFormat="1">
      <c r="A3" s="1" t="s">
        <v>2001</v>
      </c>
      <c r="B3" s="1" t="s">
        <v>2002</v>
      </c>
      <c r="C3" s="1" t="s">
        <v>2003</v>
      </c>
      <c r="D3" s="1" t="s">
        <v>2004</v>
      </c>
      <c r="E3" s="1" t="s">
        <v>2005</v>
      </c>
      <c r="F3" s="1" t="s">
        <v>2006</v>
      </c>
      <c r="G3" s="1" t="s">
        <v>2007</v>
      </c>
      <c r="H3" s="1" t="s">
        <v>2008</v>
      </c>
      <c r="I3" s="1" t="s">
        <v>608</v>
      </c>
    </row>
    <row r="4" spans="1:12" s="638" customFormat="1" ht="16" thickBot="1">
      <c r="A4" s="638" t="str">
        <f>[1]Dimensoes!B292</f>
        <v xml:space="preserve">CRICIÚMA </v>
      </c>
      <c r="B4" s="638" t="str">
        <f>[1]Dimensoes!D292</f>
        <v>M - 100001 Ate 500000 hab</v>
      </c>
      <c r="C4" s="646">
        <f>'Cálculos e Freq'!X78</f>
        <v>0.831390046177647</v>
      </c>
      <c r="D4" s="646">
        <f>'Cálculos e Freq'!BH78</f>
        <v>0.56818181818181823</v>
      </c>
      <c r="E4" s="646">
        <f>'Cálculos e Freq'!DG78</f>
        <v>0.63749999999999996</v>
      </c>
      <c r="F4" s="646">
        <f>'Cálculos e Freq'!EL78</f>
        <v>0.64500000000000002</v>
      </c>
      <c r="G4" s="646">
        <f>'Cálculos e Freq'!FF78</f>
        <v>0.6</v>
      </c>
      <c r="H4" s="646">
        <f>'Cálculos e Freq'!FX78</f>
        <v>0.75</v>
      </c>
      <c r="I4" s="639">
        <f t="shared" ref="I4:I67" si="1">AVERAGE(C4:H4)</f>
        <v>0.67201197739324414</v>
      </c>
    </row>
    <row r="5" spans="1:12">
      <c r="A5" s="3" t="str">
        <f>[1]Dimensoes!B284</f>
        <v xml:space="preserve">TUBARÃO </v>
      </c>
      <c r="B5" s="3" t="str">
        <f>[1]Dimensoes!D284</f>
        <v>M - 100001 Ate 500000 hab</v>
      </c>
      <c r="C5" s="648">
        <f>'Cálculos e Freq'!X279</f>
        <v>0.72791969330747208</v>
      </c>
      <c r="D5" s="648">
        <f>'Cálculos e Freq'!BH279</f>
        <v>0.54545454545454541</v>
      </c>
      <c r="E5" s="648">
        <f>'Cálculos e Freq'!DG279</f>
        <v>0.72499999999999998</v>
      </c>
      <c r="F5" s="648">
        <f>'Cálculos e Freq'!EL279</f>
        <v>0.59247448979591832</v>
      </c>
      <c r="G5" s="648">
        <f>'Cálculos e Freq'!FF279</f>
        <v>0.6</v>
      </c>
      <c r="H5" s="648">
        <f>'Cálculos e Freq'!FX279</f>
        <v>0.77083333333333326</v>
      </c>
      <c r="I5" s="645">
        <f t="shared" si="1"/>
        <v>0.66028034364854482</v>
      </c>
    </row>
    <row r="6" spans="1:12">
      <c r="A6" t="str">
        <f>[1]Dimensoes!B270</f>
        <v xml:space="preserve">IÇARA </v>
      </c>
      <c r="B6" t="str">
        <f>[1]Dimensoes!D270</f>
        <v>P5 (50 a 100mil hab)</v>
      </c>
      <c r="C6" s="647">
        <f>'Cálculos e Freq'!X112</f>
        <v>0.63585468289593372</v>
      </c>
      <c r="D6" s="647">
        <f>'Cálculos e Freq'!BH112</f>
        <v>0.59090909090909094</v>
      </c>
      <c r="E6" s="647">
        <f>'Cálculos e Freq'!DG112</f>
        <v>0.78749999999999998</v>
      </c>
      <c r="F6" s="647">
        <f>'Cálculos e Freq'!EL112</f>
        <v>0.6339285714285714</v>
      </c>
      <c r="G6" s="647">
        <f>'Cálculos e Freq'!FF112</f>
        <v>0.65</v>
      </c>
      <c r="H6" s="647">
        <f>'Cálculos e Freq'!FX112</f>
        <v>0.64583333333333326</v>
      </c>
      <c r="I6" s="640">
        <f t="shared" si="1"/>
        <v>0.65733761309448824</v>
      </c>
    </row>
    <row r="7" spans="1:12">
      <c r="A7" s="3" t="str">
        <f>[1]Dimensoes!B248</f>
        <v xml:space="preserve">XAXIM </v>
      </c>
      <c r="B7" s="3" t="str">
        <f>[1]Dimensoes!D248</f>
        <v>P4 - 20001 Ate 50000 hab</v>
      </c>
      <c r="C7" s="648">
        <f>'Cálculos e Freq'!X295</f>
        <v>0.28538321962965291</v>
      </c>
      <c r="D7" s="648">
        <f>'Cálculos e Freq'!BH295</f>
        <v>0.56818181818181823</v>
      </c>
      <c r="E7" s="648">
        <f>'Cálculos e Freq'!DG295</f>
        <v>0.71250000000000002</v>
      </c>
      <c r="F7" s="648">
        <f>'Cálculos e Freq'!EL295</f>
        <v>0.77531887755102047</v>
      </c>
      <c r="G7" s="648">
        <f>'Cálculos e Freq'!FF295</f>
        <v>0.75</v>
      </c>
      <c r="H7" s="648">
        <f>'Cálculos e Freq'!FX295</f>
        <v>0.79166666666666663</v>
      </c>
      <c r="I7" s="645">
        <f t="shared" si="1"/>
        <v>0.64717509700485976</v>
      </c>
    </row>
    <row r="8" spans="1:12">
      <c r="A8" t="str">
        <f>[1]Dimensoes!B277</f>
        <v xml:space="preserve">ARARANGUÁ </v>
      </c>
      <c r="B8" t="str">
        <f>[1]Dimensoes!D277</f>
        <v>P5 (50 a 100mil hab)</v>
      </c>
      <c r="C8" s="647">
        <f>'Cálculos e Freq'!X20</f>
        <v>0.6454390171978247</v>
      </c>
      <c r="D8" s="647">
        <f>'Cálculos e Freq'!BH20</f>
        <v>0.65909090909090906</v>
      </c>
      <c r="E8" s="647">
        <f>'Cálculos e Freq'!DG20</f>
        <v>0.63749999999999996</v>
      </c>
      <c r="F8" s="647">
        <f>'Cálculos e Freq'!EL20</f>
        <v>0.36985969387755102</v>
      </c>
      <c r="G8" s="647">
        <f>'Cálculos e Freq'!FF20</f>
        <v>0.7</v>
      </c>
      <c r="H8" s="647">
        <f>'Cálculos e Freq'!FX20</f>
        <v>0.77083333333333326</v>
      </c>
      <c r="I8" s="640">
        <f t="shared" si="1"/>
        <v>0.63045382558326957</v>
      </c>
    </row>
    <row r="9" spans="1:12">
      <c r="A9" t="str">
        <f>[1]Dimensoes!B271</f>
        <v xml:space="preserve">CANOINHAS </v>
      </c>
      <c r="B9" t="str">
        <f>[1]Dimensoes!D271</f>
        <v>P5 (50 a 100mil hab)</v>
      </c>
      <c r="C9" s="647">
        <f>'Cálculos e Freq'!X61</f>
        <v>0.63508859128199613</v>
      </c>
      <c r="D9" s="647">
        <f>'Cálculos e Freq'!BH61</f>
        <v>0.43181818181818182</v>
      </c>
      <c r="E9" s="647">
        <f>'Cálculos e Freq'!DG61</f>
        <v>0.86250000000000004</v>
      </c>
      <c r="F9" s="647">
        <f>'Cálculos e Freq'!EL61</f>
        <v>0.54639030612244899</v>
      </c>
      <c r="G9" s="647">
        <f>'Cálculos e Freq'!FF61</f>
        <v>0.4</v>
      </c>
      <c r="H9" s="647">
        <f>'Cálculos e Freq'!FX61</f>
        <v>0.83333333333333326</v>
      </c>
      <c r="I9" s="640">
        <f t="shared" si="1"/>
        <v>0.61818840209266002</v>
      </c>
    </row>
    <row r="10" spans="1:12">
      <c r="A10" t="str">
        <f>[1]Dimensoes!B255</f>
        <v xml:space="preserve">SÃO JOÃO BATISTA </v>
      </c>
      <c r="B10" t="str">
        <f>[1]Dimensoes!D255</f>
        <v>P4 - 20001 Ate 50000 hab</v>
      </c>
      <c r="C10" s="647">
        <f>'Cálculos e Freq'!X246</f>
        <v>0.5905770285308265</v>
      </c>
      <c r="D10" s="647">
        <f>'Cálculos e Freq'!BH246</f>
        <v>0.63636363636363635</v>
      </c>
      <c r="E10" s="647">
        <f>'Cálculos e Freq'!DG246</f>
        <v>0.875</v>
      </c>
      <c r="F10" s="647">
        <f>'Cálculos e Freq'!EL246</f>
        <v>0.55463010204081631</v>
      </c>
      <c r="G10" s="647">
        <f>'Cálculos e Freq'!FF246</f>
        <v>0.45</v>
      </c>
      <c r="H10" s="647">
        <f>'Cálculos e Freq'!FX246</f>
        <v>0.58333333333333326</v>
      </c>
      <c r="I10" s="640">
        <f t="shared" si="1"/>
        <v>0.61498401671143543</v>
      </c>
    </row>
    <row r="11" spans="1:12">
      <c r="A11" t="str">
        <f>[1]Dimensoes!B258</f>
        <v xml:space="preserve">TIJUCAS </v>
      </c>
      <c r="B11" t="str">
        <f>[1]Dimensoes!D258</f>
        <v>P4 - 20001 Ate 50000 hab</v>
      </c>
      <c r="C11" s="647">
        <f>'Cálculos e Freq'!X270</f>
        <v>0.64417317045366507</v>
      </c>
      <c r="D11" s="647">
        <f>'Cálculos e Freq'!BH270</f>
        <v>0.56818181818181823</v>
      </c>
      <c r="E11" s="647">
        <f>'Cálculos e Freq'!DG270</f>
        <v>0.78749999999999998</v>
      </c>
      <c r="F11" s="647">
        <f>'Cálculos e Freq'!EL270</f>
        <v>0.64141581632653066</v>
      </c>
      <c r="G11" s="647">
        <f>'Cálculos e Freq'!FF270</f>
        <v>0.45</v>
      </c>
      <c r="H11" s="647">
        <f>'Cálculos e Freq'!FX270</f>
        <v>0.58333333333333326</v>
      </c>
      <c r="I11" s="640">
        <f t="shared" si="1"/>
        <v>0.61243402304922456</v>
      </c>
    </row>
    <row r="12" spans="1:12">
      <c r="A12" t="str">
        <f>[1]Dimensoes!B287</f>
        <v xml:space="preserve">PALHOÇA </v>
      </c>
      <c r="B12" t="str">
        <f>[1]Dimensoes!D287</f>
        <v>M - 100001 Ate 500000 hab</v>
      </c>
      <c r="C12" s="647">
        <f>'Cálculos e Freq'!X184</f>
        <v>0.77631136290998515</v>
      </c>
      <c r="D12" s="647">
        <f>'Cálculos e Freq'!BH184</f>
        <v>0.40909090909090912</v>
      </c>
      <c r="E12" s="647">
        <f>'Cálculos e Freq'!DG184</f>
        <v>0.75</v>
      </c>
      <c r="F12" s="647">
        <f>'Cálculos e Freq'!EL184</f>
        <v>0.43367346938775508</v>
      </c>
      <c r="G12" s="647">
        <f>'Cálculos e Freq'!FF184</f>
        <v>0.55000000000000004</v>
      </c>
      <c r="H12" s="647">
        <f>'Cálculos e Freq'!FX184</f>
        <v>0.75</v>
      </c>
      <c r="I12" s="640">
        <f t="shared" si="1"/>
        <v>0.61151262356477487</v>
      </c>
    </row>
    <row r="13" spans="1:12">
      <c r="A13" s="3" t="str">
        <f>[1]Dimensoes!B283</f>
        <v xml:space="preserve">SÃO BENTO DO SUL </v>
      </c>
      <c r="B13" s="3" t="str">
        <f>[1]Dimensoes!D283</f>
        <v>P5 (50 a 100mil hab)</v>
      </c>
      <c r="C13" s="648">
        <f>'Cálculos e Freq'!X239</f>
        <v>0.71336253147124662</v>
      </c>
      <c r="D13" s="648">
        <f>'Cálculos e Freq'!BH239</f>
        <v>0.59090909090909094</v>
      </c>
      <c r="E13" s="648">
        <f>'Cálculos e Freq'!DG239</f>
        <v>0.91249999999999998</v>
      </c>
      <c r="F13" s="648">
        <f>'Cálculos e Freq'!EL239</f>
        <v>0.41387755102040813</v>
      </c>
      <c r="G13" s="648">
        <f>'Cálculos e Freq'!FF239</f>
        <v>0.3</v>
      </c>
      <c r="H13" s="648">
        <f>'Cálculos e Freq'!FX239</f>
        <v>0.6875</v>
      </c>
      <c r="I13" s="645">
        <f t="shared" si="1"/>
        <v>0.60302486223345764</v>
      </c>
    </row>
    <row r="14" spans="1:12">
      <c r="A14" t="str">
        <f>[1]Dimensoes!B249</f>
        <v xml:space="preserve">SOMBRIO </v>
      </c>
      <c r="B14" t="str">
        <f>[1]Dimensoes!D249</f>
        <v>P4 - 20001 Ate 50000 hab</v>
      </c>
      <c r="C14" s="647">
        <f>'Cálculos e Freq'!X265</f>
        <v>0.561507444856853</v>
      </c>
      <c r="D14" s="647">
        <f>'Cálculos e Freq'!BH265</f>
        <v>0.34090909090909088</v>
      </c>
      <c r="E14" s="647">
        <f>'Cálculos e Freq'!DG265</f>
        <v>0.83750000000000002</v>
      </c>
      <c r="F14" s="647">
        <f>'Cálculos e Freq'!EL265</f>
        <v>0.64716836734693872</v>
      </c>
      <c r="G14" s="647">
        <f>'Cálculos e Freq'!FF265</f>
        <v>0.5</v>
      </c>
      <c r="H14" s="647">
        <f>'Cálculos e Freq'!FX265</f>
        <v>0.70833333333333326</v>
      </c>
      <c r="I14" s="640">
        <f t="shared" si="1"/>
        <v>0.59923637274103603</v>
      </c>
    </row>
    <row r="15" spans="1:12">
      <c r="A15" t="str">
        <f>[1]Dimensoes!B257</f>
        <v xml:space="preserve">CAMPOS NOVOS </v>
      </c>
      <c r="B15" t="str">
        <f>[1]Dimensoes!D257</f>
        <v>P4 - 20001 Ate 50000 hab</v>
      </c>
      <c r="C15" s="647">
        <f>'Cálculos e Freq'!X59</f>
        <v>0.65435134492717262</v>
      </c>
      <c r="D15" s="647">
        <f>'Cálculos e Freq'!BH59</f>
        <v>0.52272727272727271</v>
      </c>
      <c r="E15" s="647">
        <f>'Cálculos e Freq'!DG59</f>
        <v>0.73750000000000004</v>
      </c>
      <c r="F15" s="647">
        <f>'Cálculos e Freq'!EL59</f>
        <v>0.70073979591836733</v>
      </c>
      <c r="G15" s="647">
        <f>'Cálculos e Freq'!FF59</f>
        <v>0.25</v>
      </c>
      <c r="H15" s="647">
        <f>'Cálculos e Freq'!FX59</f>
        <v>0.70833333333333326</v>
      </c>
      <c r="I15" s="640">
        <f t="shared" si="1"/>
        <v>0.59560862448435758</v>
      </c>
    </row>
    <row r="16" spans="1:12" s="638" customFormat="1" ht="16" thickBot="1">
      <c r="A16" s="638" t="str">
        <f>[1]Dimensoes!B294</f>
        <v xml:space="preserve">BLUMENAU </v>
      </c>
      <c r="B16" s="638" t="str">
        <f>[1]Dimensoes!D294</f>
        <v>M - 100001 Ate 500000 hab</v>
      </c>
      <c r="C16" s="646">
        <f>'Cálculos e Freq'!X40</f>
        <v>0.93107314136319308</v>
      </c>
      <c r="D16" s="646">
        <f>'Cálculos e Freq'!BH40</f>
        <v>0.38636363636363635</v>
      </c>
      <c r="E16" s="646">
        <f>'Cálculos e Freq'!DG40</f>
        <v>0.75</v>
      </c>
      <c r="F16" s="646">
        <f>'Cálculos e Freq'!EL40</f>
        <v>0.2793112244897959</v>
      </c>
      <c r="G16" s="646">
        <f>'Cálculos e Freq'!FF40</f>
        <v>0.45</v>
      </c>
      <c r="H16" s="646">
        <f>'Cálculos e Freq'!FX40</f>
        <v>0.75</v>
      </c>
      <c r="I16" s="639">
        <f t="shared" si="1"/>
        <v>0.59112466703610422</v>
      </c>
    </row>
    <row r="17" spans="1:10">
      <c r="A17" s="3" t="str">
        <f>[1]Dimensoes!B295</f>
        <v xml:space="preserve">FLORIANÓPOLIS </v>
      </c>
      <c r="B17" s="3" t="str">
        <f>[1]Dimensoes!D295</f>
        <v>M - 100001 Ate 500000 hab</v>
      </c>
      <c r="C17" s="648">
        <f>'Cálculos e Freq'!X91</f>
        <v>0.91940402928336551</v>
      </c>
      <c r="D17" s="648">
        <f>'Cálculos e Freq'!BH91</f>
        <v>0.29545454545454547</v>
      </c>
      <c r="E17" s="648">
        <f>'Cálculos e Freq'!DG91</f>
        <v>0.48749999999999999</v>
      </c>
      <c r="F17" s="648">
        <f>'Cálculos e Freq'!EL91</f>
        <v>0.32589285714285715</v>
      </c>
      <c r="G17" s="648">
        <f>'Cálculos e Freq'!FF91</f>
        <v>0.75</v>
      </c>
      <c r="H17" s="648">
        <f>'Cálculos e Freq'!FX91</f>
        <v>0.75</v>
      </c>
      <c r="I17" s="645">
        <f t="shared" si="1"/>
        <v>0.58804190531346134</v>
      </c>
    </row>
    <row r="18" spans="1:10" s="2" customFormat="1">
      <c r="A18" s="3" t="str">
        <f>[1]Dimensoes!B231</f>
        <v xml:space="preserve">PORTO BELO </v>
      </c>
      <c r="B18" s="3" t="str">
        <f>[1]Dimensoes!D231</f>
        <v>P3 - 10001 Ate 20000 hab</v>
      </c>
      <c r="C18" s="648">
        <f>'Cálculos e Freq'!X206</f>
        <v>0.55165045448586369</v>
      </c>
      <c r="D18" s="648">
        <f>'Cálculos e Freq'!BH206</f>
        <v>0.54545454545454541</v>
      </c>
      <c r="E18" s="648">
        <f>'Cálculos e Freq'!DG206</f>
        <v>0.82499999999999996</v>
      </c>
      <c r="F18" s="648">
        <f>'Cálculos e Freq'!EL206</f>
        <v>0.63353316326530618</v>
      </c>
      <c r="G18" s="648">
        <f>'Cálculos e Freq'!FF206</f>
        <v>0.5</v>
      </c>
      <c r="H18" s="648">
        <f>'Cálculos e Freq'!FX206</f>
        <v>0.45833333333333331</v>
      </c>
      <c r="I18" s="645">
        <f t="shared" si="1"/>
        <v>0.58566191608984142</v>
      </c>
      <c r="J18"/>
    </row>
    <row r="19" spans="1:10" s="2" customFormat="1">
      <c r="A19" s="3" t="str">
        <f>[1]Dimensoes!B264</f>
        <v xml:space="preserve">RIO NEGRINHO </v>
      </c>
      <c r="B19" s="3" t="str">
        <f>[1]Dimensoes!D264</f>
        <v>P4 - 20001 Ate 50000 hab</v>
      </c>
      <c r="C19" s="648">
        <f>'Cálculos e Freq'!X222</f>
        <v>0.62990125640796557</v>
      </c>
      <c r="D19" s="648">
        <f>'Cálculos e Freq'!BH222</f>
        <v>0.70454545454545459</v>
      </c>
      <c r="E19" s="648">
        <f>'Cálculos e Freq'!DG222</f>
        <v>0.8</v>
      </c>
      <c r="F19" s="648">
        <f>'Cálculos e Freq'!EL222</f>
        <v>0.37818877551020408</v>
      </c>
      <c r="G19" s="648">
        <f>'Cálculos e Freq'!FF222</f>
        <v>0.35</v>
      </c>
      <c r="H19" s="648">
        <f>'Cálculos e Freq'!FX222</f>
        <v>0.64583333333333326</v>
      </c>
      <c r="I19" s="645">
        <f t="shared" si="1"/>
        <v>0.58474480329949297</v>
      </c>
      <c r="J19"/>
    </row>
    <row r="20" spans="1:10" s="2" customFormat="1">
      <c r="A20" t="str">
        <f>[1]Dimensoes!B153</f>
        <v xml:space="preserve">SANTA ROSA DO SUL </v>
      </c>
      <c r="B20" t="str">
        <f>[1]Dimensoes!D153</f>
        <v>P2 - 5001 Ate 10000 hab</v>
      </c>
      <c r="C20" s="647">
        <f>'Cálculos e Freq'!X234</f>
        <v>0.40022246419539786</v>
      </c>
      <c r="D20" s="647">
        <f>'Cálculos e Freq'!BH234</f>
        <v>0.61363636363636365</v>
      </c>
      <c r="E20" s="647">
        <f>'Cálculos e Freq'!DG234</f>
        <v>0.8</v>
      </c>
      <c r="F20" s="647">
        <f>'Cálculos e Freq'!EL234</f>
        <v>0.80653061224489797</v>
      </c>
      <c r="G20" s="647">
        <f>'Cálculos e Freq'!FF234</f>
        <v>0.4</v>
      </c>
      <c r="H20" s="647">
        <f>'Cálculos e Freq'!FX234</f>
        <v>0.47916666666666663</v>
      </c>
      <c r="I20" s="640">
        <f t="shared" si="1"/>
        <v>0.5832593511238876</v>
      </c>
      <c r="J20"/>
    </row>
    <row r="21" spans="1:10" s="2" customFormat="1">
      <c r="A21" t="str">
        <f>[1]Dimensoes!B197</f>
        <v xml:space="preserve">LEBON RÉGIS </v>
      </c>
      <c r="B21" t="str">
        <f>[1]Dimensoes!D197</f>
        <v>P3 - 10001 Ate 20000 hab</v>
      </c>
      <c r="C21" s="647">
        <f>'Cálculos e Freq'!X149</f>
        <v>0.4830766840198823</v>
      </c>
      <c r="D21" s="647">
        <f>'Cálculos e Freq'!BH149</f>
        <v>0.47727272727272729</v>
      </c>
      <c r="E21" s="647">
        <f>'Cálculos e Freq'!DG149</f>
        <v>0.875</v>
      </c>
      <c r="F21" s="647">
        <f>'Cálculos e Freq'!EL149</f>
        <v>0.64896683673469391</v>
      </c>
      <c r="G21" s="647">
        <f>'Cálculos e Freq'!FF149</f>
        <v>0.4</v>
      </c>
      <c r="H21" s="647">
        <f>'Cálculos e Freq'!FX149</f>
        <v>0.60416666666666663</v>
      </c>
      <c r="I21" s="640">
        <f t="shared" si="1"/>
        <v>0.58141381911566159</v>
      </c>
      <c r="J21"/>
    </row>
    <row r="22" spans="1:10" s="2" customFormat="1">
      <c r="A22" t="str">
        <f>[1]Dimensoes!B220</f>
        <v xml:space="preserve">BOMBINHAS </v>
      </c>
      <c r="B22" t="str">
        <f>[1]Dimensoes!D220</f>
        <v>P3 - 10001 Ate 20000 hab</v>
      </c>
      <c r="C22" s="647">
        <f>'Cálculos e Freq'!X46</f>
        <v>0.56483159470033117</v>
      </c>
      <c r="D22" s="647">
        <f>'Cálculos e Freq'!BH46</f>
        <v>0.63636363636363635</v>
      </c>
      <c r="E22" s="647">
        <f>'Cálculos e Freq'!DG46</f>
        <v>0.78749999999999998</v>
      </c>
      <c r="F22" s="647">
        <f>'Cálculos e Freq'!EL46</f>
        <v>0.54001275510204083</v>
      </c>
      <c r="G22" s="647">
        <f>'Cálculos e Freq'!FF46</f>
        <v>0.55000000000000004</v>
      </c>
      <c r="H22" s="647">
        <f>'Cálculos e Freq'!FX46</f>
        <v>0.375</v>
      </c>
      <c r="I22" s="640">
        <f t="shared" si="1"/>
        <v>0.57561799769433464</v>
      </c>
      <c r="J22"/>
    </row>
    <row r="23" spans="1:10" s="2" customFormat="1">
      <c r="A23" t="str">
        <f>[1]Dimensoes!B282</f>
        <v xml:space="preserve">CAÇADOR </v>
      </c>
      <c r="B23" t="str">
        <f>[1]Dimensoes!D282</f>
        <v>P5 (50 a 100mil hab)</v>
      </c>
      <c r="C23" s="647">
        <f>'Cálculos e Freq'!X52</f>
        <v>0.68316144075263896</v>
      </c>
      <c r="D23" s="647">
        <f>'Cálculos e Freq'!BH52</f>
        <v>0.25</v>
      </c>
      <c r="E23" s="647">
        <f>'Cálculos e Freq'!DG52</f>
        <v>0.53749999999999998</v>
      </c>
      <c r="F23" s="647">
        <f>'Cálculos e Freq'!EL52</f>
        <v>0.42007653061224492</v>
      </c>
      <c r="G23" s="647">
        <f>'Cálculos e Freq'!FF52</f>
        <v>0.7</v>
      </c>
      <c r="H23" s="647">
        <f>'Cálculos e Freq'!FX52</f>
        <v>0.83333333333333326</v>
      </c>
      <c r="I23" s="640">
        <f t="shared" si="1"/>
        <v>0.5706785507830362</v>
      </c>
      <c r="J23"/>
    </row>
    <row r="24" spans="1:10" s="2" customFormat="1">
      <c r="A24" s="3" t="str">
        <f>[1]Dimensoes!B268</f>
        <v xml:space="preserve">SÃO FRANCISCO DO SUL </v>
      </c>
      <c r="B24" s="3" t="str">
        <f>[1]Dimensoes!D268</f>
        <v>P4 - 20001 Ate 50000 hab</v>
      </c>
      <c r="C24" s="648">
        <f>'Cálculos e Freq'!X245</f>
        <v>0.67913300080442318</v>
      </c>
      <c r="D24" s="648">
        <f>'Cálculos e Freq'!BH245</f>
        <v>0.40909090909090912</v>
      </c>
      <c r="E24" s="648">
        <f>'Cálculos e Freq'!DG245</f>
        <v>0.78749999999999998</v>
      </c>
      <c r="F24" s="648">
        <f>'Cálculos e Freq'!EL245</f>
        <v>0.47252551020408162</v>
      </c>
      <c r="G24" s="648">
        <f>'Cálculos e Freq'!FF245</f>
        <v>0.45</v>
      </c>
      <c r="H24" s="648">
        <f>'Cálculos e Freq'!FX245</f>
        <v>0.625</v>
      </c>
      <c r="I24" s="645">
        <f t="shared" si="1"/>
        <v>0.57054157001656902</v>
      </c>
      <c r="J24"/>
    </row>
    <row r="25" spans="1:10" s="2" customFormat="1">
      <c r="A25" t="str">
        <f>[1]Dimensoes!B39</f>
        <v xml:space="preserve">VARGEM </v>
      </c>
      <c r="B25" t="str">
        <f>[1]Dimensoes!D39</f>
        <v>P1 - Ate 5000 hab</v>
      </c>
      <c r="C25" s="647">
        <f>'Cálculos e Freq'!X287</f>
        <v>0.36641088340375183</v>
      </c>
      <c r="D25" s="647">
        <f>'Cálculos e Freq'!BH287</f>
        <v>0.79545454545454541</v>
      </c>
      <c r="E25" s="647">
        <f>'Cálculos e Freq'!DG287</f>
        <v>0.78749999999999998</v>
      </c>
      <c r="F25" s="647">
        <f>'Cálculos e Freq'!EL287</f>
        <v>0.63765306122448984</v>
      </c>
      <c r="G25" s="647">
        <f>'Cálculos e Freq'!FF287</f>
        <v>0.35</v>
      </c>
      <c r="H25" s="647">
        <f>'Cálculos e Freq'!FX287</f>
        <v>0.47916666666666663</v>
      </c>
      <c r="I25" s="640">
        <f t="shared" si="1"/>
        <v>0.56936419279157557</v>
      </c>
      <c r="J25"/>
    </row>
    <row r="26" spans="1:10" s="2" customFormat="1">
      <c r="A26" t="str">
        <f>[1]Dimensoes!B259</f>
        <v xml:space="preserve">FRAIBURGO </v>
      </c>
      <c r="B26" t="str">
        <f>[1]Dimensoes!D259</f>
        <v>P4 - 20001 Ate 50000 hab</v>
      </c>
      <c r="C26" s="647">
        <f>'Cálculos e Freq'!X94</f>
        <v>0.61164298918439264</v>
      </c>
      <c r="D26" s="647">
        <f>'Cálculos e Freq'!BH94</f>
        <v>0.47727272727272729</v>
      </c>
      <c r="E26" s="647">
        <f>'Cálculos e Freq'!DG94</f>
        <v>0.8</v>
      </c>
      <c r="F26" s="647">
        <f>'Cálculos e Freq'!EL94</f>
        <v>0.6009948979591837</v>
      </c>
      <c r="G26" s="647">
        <f>'Cálculos e Freq'!FF94</f>
        <v>0.4</v>
      </c>
      <c r="H26" s="647">
        <f>'Cálculos e Freq'!FX94</f>
        <v>0.52083333333333326</v>
      </c>
      <c r="I26" s="640">
        <f t="shared" si="1"/>
        <v>0.56845732462493948</v>
      </c>
      <c r="J26"/>
    </row>
    <row r="27" spans="1:10" s="2" customFormat="1">
      <c r="A27" t="str">
        <f>[1]Dimensoes!B254</f>
        <v xml:space="preserve">ARAQUARI </v>
      </c>
      <c r="B27" t="str">
        <f>[1]Dimensoes!D254</f>
        <v>P4 - 20001 Ate 50000 hab</v>
      </c>
      <c r="C27" s="647">
        <f>'Cálculos e Freq'!X19</f>
        <v>0.56505715146617941</v>
      </c>
      <c r="D27" s="647">
        <f>'Cálculos e Freq'!BH19</f>
        <v>0.54545454545454541</v>
      </c>
      <c r="E27" s="647">
        <f>'Cálculos e Freq'!DG19</f>
        <v>0.77500000000000002</v>
      </c>
      <c r="F27" s="647">
        <f>'Cálculos e Freq'!EL19</f>
        <v>0.58577806122448983</v>
      </c>
      <c r="G27" s="647">
        <f>'Cálculos e Freq'!FF19</f>
        <v>0.35</v>
      </c>
      <c r="H27" s="647">
        <f>'Cálculos e Freq'!FX19</f>
        <v>0.58333333333333326</v>
      </c>
      <c r="I27" s="640">
        <f t="shared" si="1"/>
        <v>0.56743718191309134</v>
      </c>
      <c r="J27"/>
    </row>
    <row r="28" spans="1:10" s="2" customFormat="1">
      <c r="A28" t="str">
        <f>[1]Dimensoes!B276</f>
        <v xml:space="preserve">GASPAR </v>
      </c>
      <c r="B28" t="str">
        <f>[1]Dimensoes!D276</f>
        <v>P5 (50 a 100mil hab)</v>
      </c>
      <c r="C28" s="647">
        <f>'Cálculos e Freq'!X99</f>
        <v>0.68423190911501974</v>
      </c>
      <c r="D28" s="647">
        <f>'Cálculos e Freq'!BH99</f>
        <v>0.5</v>
      </c>
      <c r="E28" s="647">
        <f>'Cálculos e Freq'!DG99</f>
        <v>0.625</v>
      </c>
      <c r="F28" s="647">
        <f>'Cálculos e Freq'!EL99</f>
        <v>0.65545918367346934</v>
      </c>
      <c r="G28" s="647">
        <f>'Cálculos e Freq'!FF99</f>
        <v>0.25</v>
      </c>
      <c r="H28" s="647">
        <f>'Cálculos e Freq'!FX99</f>
        <v>0.6875</v>
      </c>
      <c r="I28" s="640">
        <f t="shared" si="1"/>
        <v>0.56703184879808155</v>
      </c>
      <c r="J28"/>
    </row>
    <row r="29" spans="1:10" s="2" customFormat="1">
      <c r="A29" t="str">
        <f>[1]Dimensoes!B291</f>
        <v xml:space="preserve">CHAPECÓ </v>
      </c>
      <c r="B29" t="str">
        <f>[1]Dimensoes!D291</f>
        <v>M - 100001 Ate 500000 hab</v>
      </c>
      <c r="C29" s="647">
        <f>'Cálculos e Freq'!X70</f>
        <v>0.50085125123069063</v>
      </c>
      <c r="D29" s="647">
        <f>'Cálculos e Freq'!BH70</f>
        <v>0.29545454545454547</v>
      </c>
      <c r="E29" s="647">
        <f>'Cálculos e Freq'!DG70</f>
        <v>0.66249999999999998</v>
      </c>
      <c r="F29" s="647">
        <f>'Cálculos e Freq'!EL70</f>
        <v>0.39923469387755101</v>
      </c>
      <c r="G29" s="647">
        <f>'Cálculos e Freq'!FF70</f>
        <v>0.7</v>
      </c>
      <c r="H29" s="647">
        <f>'Cálculos e Freq'!FX70</f>
        <v>0.83333333333333326</v>
      </c>
      <c r="I29" s="640">
        <f t="shared" si="1"/>
        <v>0.56522897064935329</v>
      </c>
      <c r="J29"/>
    </row>
    <row r="30" spans="1:10" s="2" customFormat="1">
      <c r="A30" s="641" t="str">
        <f>[1]Dimensoes!B286</f>
        <v xml:space="preserve">BALNEÁRIO CAMBORIÚ </v>
      </c>
      <c r="B30" t="str">
        <f>[1]Dimensoes!D286</f>
        <v>M - 100001 Ate 500000 hab</v>
      </c>
      <c r="C30" s="647">
        <f>'Cálculos e Freq'!X29</f>
        <v>0.83311684928267893</v>
      </c>
      <c r="D30" s="647">
        <f>'Cálculos e Freq'!BH29</f>
        <v>0.22727272727272727</v>
      </c>
      <c r="E30" s="647">
        <f>'Cálculos e Freq'!DG29</f>
        <v>0.58750000000000002</v>
      </c>
      <c r="F30" s="647">
        <f>'Cálculos e Freq'!EL29</f>
        <v>0.50887755102040821</v>
      </c>
      <c r="G30" s="647">
        <f>'Cálculos e Freq'!FF29</f>
        <v>0.6</v>
      </c>
      <c r="H30" s="647">
        <f>'Cálculos e Freq'!FX29</f>
        <v>0.625</v>
      </c>
      <c r="I30" s="640">
        <f t="shared" si="1"/>
        <v>0.56362785459596909</v>
      </c>
      <c r="J30"/>
    </row>
    <row r="31" spans="1:10" s="2" customFormat="1">
      <c r="A31" t="str">
        <f>[1]Dimensoes!B235</f>
        <v xml:space="preserve">ITAIÓPOLIS </v>
      </c>
      <c r="B31" t="str">
        <f>[1]Dimensoes!D235</f>
        <v>P4 - 20001 Ate 50000 hab</v>
      </c>
      <c r="C31" s="647">
        <f>'Cálculos e Freq'!X128</f>
        <v>0.54549749780621848</v>
      </c>
      <c r="D31" s="647">
        <f>'Cálculos e Freq'!BH128</f>
        <v>0.40909090909090912</v>
      </c>
      <c r="E31" s="647">
        <f>'Cálculos e Freq'!DG128</f>
        <v>0.83750000000000002</v>
      </c>
      <c r="F31" s="647">
        <f>'Cálculos e Freq'!EL128</f>
        <v>0.80775510204081635</v>
      </c>
      <c r="G31" s="647">
        <f>'Cálculos e Freq'!FF128</f>
        <v>0.25</v>
      </c>
      <c r="H31" s="647">
        <f>'Cálculos e Freq'!FX128</f>
        <v>0.52083333333333326</v>
      </c>
      <c r="I31" s="640">
        <f t="shared" si="1"/>
        <v>0.56177947371187953</v>
      </c>
      <c r="J31"/>
    </row>
    <row r="32" spans="1:10" s="2" customFormat="1">
      <c r="A32" t="str">
        <f>[1]Dimensoes!B281</f>
        <v xml:space="preserve">CAMBORIÚ </v>
      </c>
      <c r="B32" t="str">
        <f>[1]Dimensoes!D281</f>
        <v>P5 (50 a 100mil hab)</v>
      </c>
      <c r="C32" s="647">
        <f>'Cálculos e Freq'!X55</f>
        <v>0.64784643414986232</v>
      </c>
      <c r="D32" s="647">
        <f>'Cálculos e Freq'!BH55</f>
        <v>0.31818181818181818</v>
      </c>
      <c r="E32" s="647">
        <f>'Cálculos e Freq'!DG55</f>
        <v>0.75</v>
      </c>
      <c r="F32" s="647">
        <f>'Cálculos e Freq'!EL55</f>
        <v>0.43154336734693877</v>
      </c>
      <c r="G32" s="647">
        <f>'Cálculos e Freq'!FF55</f>
        <v>0.45</v>
      </c>
      <c r="H32" s="647">
        <f>'Cálculos e Freq'!FX55</f>
        <v>0.77083333333333326</v>
      </c>
      <c r="I32" s="640">
        <f t="shared" si="1"/>
        <v>0.56140082550199211</v>
      </c>
      <c r="J32"/>
    </row>
    <row r="33" spans="1:10" s="2" customFormat="1">
      <c r="A33" t="str">
        <f>[1]Dimensoes!B260</f>
        <v xml:space="preserve">SÃO MIGUEL DO OESTE </v>
      </c>
      <c r="B33" t="str">
        <f>[1]Dimensoes!D260</f>
        <v>P4 - 20001 Ate 50000 hab</v>
      </c>
      <c r="C33" s="647">
        <f>'Cálculos e Freq'!X258</f>
        <v>0.60429918661696247</v>
      </c>
      <c r="D33" s="647">
        <f>'Cálculos e Freq'!BH258</f>
        <v>0.59090909090909094</v>
      </c>
      <c r="E33" s="647">
        <f>'Cálculos e Freq'!DG258</f>
        <v>0.58750000000000002</v>
      </c>
      <c r="F33" s="647">
        <f>'Cálculos e Freq'!EL258</f>
        <v>0.54956632653061221</v>
      </c>
      <c r="G33" s="647">
        <f>'Cálculos e Freq'!FF258</f>
        <v>0.45</v>
      </c>
      <c r="H33" s="647">
        <f>'Cálculos e Freq'!FX258</f>
        <v>0.58333333333333326</v>
      </c>
      <c r="I33" s="640">
        <f t="shared" si="1"/>
        <v>0.5609346562316665</v>
      </c>
      <c r="J33"/>
    </row>
    <row r="34" spans="1:10" s="2" customFormat="1">
      <c r="A34" t="str">
        <f>[1]Dimensoes!B272</f>
        <v xml:space="preserve">MAFRA </v>
      </c>
      <c r="B34" t="str">
        <f>[1]Dimensoes!D272</f>
        <v>P5 (50 a 100mil hab)</v>
      </c>
      <c r="C34" s="647">
        <f>'Cálculos e Freq'!X156</f>
        <v>0.34225780954359825</v>
      </c>
      <c r="D34" s="647">
        <f>'Cálculos e Freq'!BH156</f>
        <v>0.34090909090909088</v>
      </c>
      <c r="E34" s="647">
        <f>'Cálculos e Freq'!DG156</f>
        <v>0.66249999999999998</v>
      </c>
      <c r="F34" s="647">
        <f>'Cálculos e Freq'!EL156</f>
        <v>0.58720663265306128</v>
      </c>
      <c r="G34" s="647">
        <f>'Cálculos e Freq'!FF156</f>
        <v>0.65</v>
      </c>
      <c r="H34" s="647">
        <f>'Cálculos e Freq'!FX156</f>
        <v>0.77083333333333326</v>
      </c>
      <c r="I34" s="640">
        <f t="shared" si="1"/>
        <v>0.55895114440651394</v>
      </c>
      <c r="J34"/>
    </row>
    <row r="35" spans="1:10" s="2" customFormat="1">
      <c r="A35" t="str">
        <f>[1]Dimensoes!B252</f>
        <v xml:space="preserve">POMERODE </v>
      </c>
      <c r="B35" t="str">
        <f>[1]Dimensoes!D252</f>
        <v>P4 - 20001 Ate 50000 hab</v>
      </c>
      <c r="C35" s="647">
        <f>'Cálculos e Freq'!X202</f>
        <v>0.60930974157946349</v>
      </c>
      <c r="D35" s="647">
        <f>'Cálculos e Freq'!BH202</f>
        <v>0.63636363636363635</v>
      </c>
      <c r="E35" s="647">
        <f>'Cálculos e Freq'!DG202</f>
        <v>0.71250000000000002</v>
      </c>
      <c r="F35" s="647">
        <f>'Cálculos e Freq'!EL202</f>
        <v>0.59053571428571427</v>
      </c>
      <c r="G35" s="647">
        <f>'Cálculos e Freq'!FF202</f>
        <v>0.35</v>
      </c>
      <c r="H35" s="647">
        <f>'Cálculos e Freq'!FX202</f>
        <v>0.4375</v>
      </c>
      <c r="I35" s="640">
        <f t="shared" si="1"/>
        <v>0.55603484870480235</v>
      </c>
      <c r="J35"/>
    </row>
    <row r="36" spans="1:10" s="2" customFormat="1">
      <c r="A36" s="3" t="str">
        <f>[1]Dimensoes!B296</f>
        <v xml:space="preserve">JOINVILLE </v>
      </c>
      <c r="B36" s="3" t="str">
        <f>[1]Dimensoes!D296</f>
        <v>G - Maior que 500000 hab</v>
      </c>
      <c r="C36" s="648">
        <f>'Cálculos e Freq'!X140</f>
        <v>0.95642894669165468</v>
      </c>
      <c r="D36" s="648">
        <f>'Cálculos e Freq'!BH140</f>
        <v>0.27272727272727271</v>
      </c>
      <c r="E36" s="648">
        <f>'Cálculos e Freq'!DG140</f>
        <v>0.4</v>
      </c>
      <c r="F36" s="648">
        <f>'Cálculos e Freq'!EL140</f>
        <v>0.4508673469387755</v>
      </c>
      <c r="G36" s="648">
        <f>'Cálculos e Freq'!FF140</f>
        <v>0.5</v>
      </c>
      <c r="H36" s="648">
        <f>'Cálculos e Freq'!FX140</f>
        <v>0.75</v>
      </c>
      <c r="I36" s="645">
        <f t="shared" si="1"/>
        <v>0.55500392772628382</v>
      </c>
      <c r="J36"/>
    </row>
    <row r="37" spans="1:10" s="2" customFormat="1">
      <c r="A37" t="str">
        <f>[1]Dimensoes!B227</f>
        <v xml:space="preserve">PAPANDUVA </v>
      </c>
      <c r="B37" t="str">
        <f>[1]Dimensoes!D227</f>
        <v>P3 - 10001 Ate 20000 hab</v>
      </c>
      <c r="C37" s="647">
        <f>'Cálculos e Freq'!X188</f>
        <v>0.48956317315245396</v>
      </c>
      <c r="D37" s="647">
        <f>'Cálculos e Freq'!BH188</f>
        <v>0.59090909090909094</v>
      </c>
      <c r="E37" s="647">
        <f>'Cálculos e Freq'!DG188</f>
        <v>0.8</v>
      </c>
      <c r="F37" s="647">
        <f>'Cálculos e Freq'!EL188</f>
        <v>0.54959183673469392</v>
      </c>
      <c r="G37" s="647">
        <f>'Cálculos e Freq'!FF188</f>
        <v>0.2</v>
      </c>
      <c r="H37" s="647">
        <f>'Cálculos e Freq'!FX188</f>
        <v>0.66666666666666663</v>
      </c>
      <c r="I37" s="640">
        <f t="shared" si="1"/>
        <v>0.54945512791048423</v>
      </c>
      <c r="J37"/>
    </row>
    <row r="38" spans="1:10" s="2" customFormat="1">
      <c r="A38" t="str">
        <f>[1]Dimensoes!B253</f>
        <v xml:space="preserve">BRAÇO DO NORTE </v>
      </c>
      <c r="B38" t="str">
        <f>[1]Dimensoes!D253</f>
        <v>P4 - 20001 Ate 50000 hab</v>
      </c>
      <c r="C38" s="647">
        <f>'Cálculos e Freq'!X48</f>
        <v>0.29072977867184668</v>
      </c>
      <c r="D38" s="647">
        <f>'Cálculos e Freq'!BH48</f>
        <v>0.56818181818181823</v>
      </c>
      <c r="E38" s="647">
        <f>'Cálculos e Freq'!DG48</f>
        <v>0.78749999999999998</v>
      </c>
      <c r="F38" s="647">
        <f>'Cálculos e Freq'!EL48</f>
        <v>0.65029336734693877</v>
      </c>
      <c r="G38" s="647">
        <f>'Cálculos e Freq'!FF48</f>
        <v>0.5</v>
      </c>
      <c r="H38" s="647">
        <f>'Cálculos e Freq'!FX48</f>
        <v>0.5</v>
      </c>
      <c r="I38" s="640">
        <f t="shared" si="1"/>
        <v>0.5494508273667672</v>
      </c>
      <c r="J38"/>
    </row>
    <row r="39" spans="1:10" s="2" customFormat="1">
      <c r="A39" t="str">
        <f>[1]Dimensoes!B250</f>
        <v xml:space="preserve">JOAÇABA </v>
      </c>
      <c r="B39" t="str">
        <f>[1]Dimensoes!D250</f>
        <v>P4 - 20001 Ate 50000 hab</v>
      </c>
      <c r="C39" s="647">
        <f>'Cálculos e Freq'!X139</f>
        <v>0.60784531113414997</v>
      </c>
      <c r="D39" s="647">
        <f>'Cálculos e Freq'!BH139</f>
        <v>0.59090909090909094</v>
      </c>
      <c r="E39" s="647">
        <f>'Cálculos e Freq'!DG139</f>
        <v>0.42499999999999999</v>
      </c>
      <c r="F39" s="647">
        <f>'Cálculos e Freq'!EL139</f>
        <v>0.50318877551020402</v>
      </c>
      <c r="G39" s="647">
        <f>'Cálculos e Freq'!FF139</f>
        <v>0.6</v>
      </c>
      <c r="H39" s="647">
        <f>'Cálculos e Freq'!FX139</f>
        <v>0.5625</v>
      </c>
      <c r="I39" s="640">
        <f t="shared" si="1"/>
        <v>0.5482405295922409</v>
      </c>
      <c r="J39"/>
    </row>
    <row r="40" spans="1:10" s="2" customFormat="1">
      <c r="A40" t="str">
        <f>[1]Dimensoes!B278</f>
        <v xml:space="preserve">RIO DO SUL </v>
      </c>
      <c r="B40" t="str">
        <f>[1]Dimensoes!D278</f>
        <v>P5 (50 a 100mil hab)</v>
      </c>
      <c r="C40" s="647">
        <f>'Cálculos e Freq'!X219</f>
        <v>0.68269266805715456</v>
      </c>
      <c r="D40" s="647">
        <f>'Cálculos e Freq'!BH219</f>
        <v>0.34090909090909088</v>
      </c>
      <c r="E40" s="647">
        <f>'Cálculos e Freq'!DG219</f>
        <v>0.6</v>
      </c>
      <c r="F40" s="647">
        <f>'Cálculos e Freq'!EL219</f>
        <v>0.54700255102040818</v>
      </c>
      <c r="G40" s="647">
        <f>'Cálculos e Freq'!FF219</f>
        <v>0.4</v>
      </c>
      <c r="H40" s="647">
        <f>'Cálculos e Freq'!FX219</f>
        <v>0.6875</v>
      </c>
      <c r="I40" s="640">
        <f t="shared" si="1"/>
        <v>0.54301738499777552</v>
      </c>
      <c r="J40"/>
    </row>
    <row r="41" spans="1:10" s="2" customFormat="1">
      <c r="A41" t="str">
        <f>[1]Dimensoes!B230</f>
        <v xml:space="preserve">JAGUARUNA </v>
      </c>
      <c r="B41" t="str">
        <f>[1]Dimensoes!D230</f>
        <v>P3 - 10001 Ate 20000 hab</v>
      </c>
      <c r="C41" s="647">
        <f>'Cálculos e Freq'!X136</f>
        <v>0.46022517438496829</v>
      </c>
      <c r="D41" s="647">
        <f>'Cálculos e Freq'!BH136</f>
        <v>0.61363636363636365</v>
      </c>
      <c r="E41" s="647">
        <f>'Cálculos e Freq'!DG136</f>
        <v>0.65</v>
      </c>
      <c r="F41" s="647">
        <f>'Cálculos e Freq'!EL136</f>
        <v>0.64591836734693875</v>
      </c>
      <c r="G41" s="647">
        <f>'Cálculos e Freq'!FF136</f>
        <v>0.55000000000000004</v>
      </c>
      <c r="H41" s="647">
        <f>'Cálculos e Freq'!FX136</f>
        <v>0.33333333333333331</v>
      </c>
      <c r="I41" s="640">
        <f t="shared" si="1"/>
        <v>0.54218553978360062</v>
      </c>
      <c r="J41"/>
    </row>
    <row r="42" spans="1:10" s="2" customFormat="1">
      <c r="A42" t="str">
        <f>[1]Dimensoes!B196</f>
        <v>BALNEÁRIO RINCÃO</v>
      </c>
      <c r="B42" t="str">
        <f>[1]Dimensoes!D196</f>
        <v>P3 - 10001 Ate 20000 hab</v>
      </c>
      <c r="C42" s="647">
        <f>'Cálculos e Freq'!X32</f>
        <v>0.43750310817068039</v>
      </c>
      <c r="D42" s="647">
        <f>'Cálculos e Freq'!BH32</f>
        <v>0.61363636363636365</v>
      </c>
      <c r="E42" s="647">
        <f>'Cálculos e Freq'!DG32</f>
        <v>0.8125</v>
      </c>
      <c r="F42" s="647">
        <f>'Cálculos e Freq'!EL32</f>
        <v>0.51403061224489799</v>
      </c>
      <c r="G42" s="647">
        <f>'Cálculos e Freq'!FF32</f>
        <v>0.25</v>
      </c>
      <c r="H42" s="647">
        <f>'Cálculos e Freq'!FX32</f>
        <v>0.625</v>
      </c>
      <c r="I42" s="640">
        <f t="shared" si="1"/>
        <v>0.54211168067532367</v>
      </c>
      <c r="J42"/>
    </row>
    <row r="43" spans="1:10" s="2" customFormat="1">
      <c r="A43" t="str">
        <f>[1]Dimensoes!B207</f>
        <v xml:space="preserve">LAURO MULLER </v>
      </c>
      <c r="B43" t="str">
        <f>[1]Dimensoes!D207</f>
        <v>P3 - 10001 Ate 20000 hab</v>
      </c>
      <c r="C43" s="647">
        <f>'Cálculos e Freq'!X148</f>
        <v>0.50502263703781458</v>
      </c>
      <c r="D43" s="647">
        <f>'Cálculos e Freq'!BH148</f>
        <v>0.63636363636363635</v>
      </c>
      <c r="E43" s="647">
        <f>'Cálculos e Freq'!DG148</f>
        <v>0.77500000000000002</v>
      </c>
      <c r="F43" s="647">
        <f>'Cálculos e Freq'!EL148</f>
        <v>0.66702806122448977</v>
      </c>
      <c r="G43" s="647">
        <f>'Cálculos e Freq'!FF148</f>
        <v>0.2</v>
      </c>
      <c r="H43" s="647">
        <f>'Cálculos e Freq'!FX148</f>
        <v>0.45833333333333331</v>
      </c>
      <c r="I43" s="640">
        <f t="shared" si="1"/>
        <v>0.54029127799321242</v>
      </c>
      <c r="J43"/>
    </row>
    <row r="44" spans="1:10" s="2" customFormat="1">
      <c r="A44" t="str">
        <f>[1]Dimensoes!B290</f>
        <v xml:space="preserve">ITAJAÍ </v>
      </c>
      <c r="B44" t="str">
        <f>[1]Dimensoes!D290</f>
        <v>M - 100001 Ate 500000 hab</v>
      </c>
      <c r="C44" s="647">
        <f>'Cálculos e Freq'!X129</f>
        <v>0.86403998183731345</v>
      </c>
      <c r="D44" s="647">
        <f>'Cálculos e Freq'!BH129</f>
        <v>0.38636363636363635</v>
      </c>
      <c r="E44" s="647">
        <f>'Cálculos e Freq'!DG129</f>
        <v>0.46250000000000002</v>
      </c>
      <c r="F44" s="647">
        <f>'Cálculos e Freq'!EL129</f>
        <v>0.2544642857142857</v>
      </c>
      <c r="G44" s="647">
        <f>'Cálculos e Freq'!FF129</f>
        <v>0.5</v>
      </c>
      <c r="H44" s="647">
        <f>'Cálculos e Freq'!FX129</f>
        <v>0.75</v>
      </c>
      <c r="I44" s="640">
        <f t="shared" si="1"/>
        <v>0.53622798398587257</v>
      </c>
      <c r="J44"/>
    </row>
    <row r="45" spans="1:10" s="2" customFormat="1">
      <c r="A45" t="str">
        <f>[1]Dimensoes!B218</f>
        <v xml:space="preserve">MORRO DA FUMAÇA </v>
      </c>
      <c r="B45" t="str">
        <f>[1]Dimensoes!D218</f>
        <v>P3 - 10001 Ate 20000 hab</v>
      </c>
      <c r="C45" s="647">
        <f>'Cálculos e Freq'!X170</f>
        <v>0.46825248264410868</v>
      </c>
      <c r="D45" s="647">
        <f>'Cálculos e Freq'!BH170</f>
        <v>0.29545454545454547</v>
      </c>
      <c r="E45" s="647">
        <f>'Cálculos e Freq'!DG170</f>
        <v>0.85</v>
      </c>
      <c r="F45" s="647">
        <f>'Cálculos e Freq'!EL170</f>
        <v>0.78428571428571425</v>
      </c>
      <c r="G45" s="647">
        <f>'Cálculos e Freq'!FF170</f>
        <v>0.35</v>
      </c>
      <c r="H45" s="647">
        <f>'Cálculos e Freq'!FX170</f>
        <v>0.45833333333333331</v>
      </c>
      <c r="I45" s="640">
        <f t="shared" si="1"/>
        <v>0.53438767928628372</v>
      </c>
      <c r="J45"/>
    </row>
    <row r="46" spans="1:10" s="2" customFormat="1">
      <c r="A46" t="str">
        <f>[1]Dimensoes!B285</f>
        <v xml:space="preserve">BRUSQUE </v>
      </c>
      <c r="B46" t="str">
        <f>[1]Dimensoes!D285</f>
        <v>M - 100001 Ate 500000 hab</v>
      </c>
      <c r="C46" s="647">
        <f>'Cálculos e Freq'!X51</f>
        <v>0.75227842597985395</v>
      </c>
      <c r="D46" s="647">
        <f>'Cálculos e Freq'!BH51</f>
        <v>0.22727272727272727</v>
      </c>
      <c r="E46" s="647">
        <f>'Cálculos e Freq'!DG51</f>
        <v>0.53749999999999998</v>
      </c>
      <c r="F46" s="647">
        <f>'Cálculos e Freq'!EL51</f>
        <v>0.55033163265306118</v>
      </c>
      <c r="G46" s="647">
        <f>'Cálculos e Freq'!FF51</f>
        <v>0.45</v>
      </c>
      <c r="H46" s="647">
        <f>'Cálculos e Freq'!FX51</f>
        <v>0.6875</v>
      </c>
      <c r="I46" s="640">
        <f t="shared" si="1"/>
        <v>0.53414713098427369</v>
      </c>
      <c r="J46"/>
    </row>
    <row r="47" spans="1:10" s="2" customFormat="1">
      <c r="A47" t="str">
        <f>[1]Dimensoes!B265</f>
        <v xml:space="preserve">IMBITUBA </v>
      </c>
      <c r="B47" t="str">
        <f>[1]Dimensoes!D265</f>
        <v>P4 - 20001 Ate 50000 hab</v>
      </c>
      <c r="C47" s="647">
        <f>'Cálculos e Freq'!X115</f>
        <v>0.3272783148451347</v>
      </c>
      <c r="D47" s="647">
        <f>'Cálculos e Freq'!BH115</f>
        <v>0.38636363636363635</v>
      </c>
      <c r="E47" s="647">
        <f>'Cálculos e Freq'!DG115</f>
        <v>0.52500000000000002</v>
      </c>
      <c r="F47" s="647">
        <f>'Cálculos e Freq'!EL115</f>
        <v>0.90543367346938775</v>
      </c>
      <c r="G47" s="647">
        <f>'Cálculos e Freq'!FF115</f>
        <v>0.35</v>
      </c>
      <c r="H47" s="647">
        <f>'Cálculos e Freq'!FX115</f>
        <v>0.70833333333333326</v>
      </c>
      <c r="I47" s="640">
        <f t="shared" si="1"/>
        <v>0.53373482633524871</v>
      </c>
      <c r="J47"/>
    </row>
    <row r="48" spans="1:10" s="2" customFormat="1">
      <c r="A48" t="str">
        <f>[1]Dimensoes!B247</f>
        <v xml:space="preserve">BARRA VELHA </v>
      </c>
      <c r="B48" t="str">
        <f>[1]Dimensoes!D247</f>
        <v>P4 - 20001 Ate 50000 hab</v>
      </c>
      <c r="C48" s="647">
        <f>'Cálculos e Freq'!X35</f>
        <v>0.54177166709618518</v>
      </c>
      <c r="D48" s="647">
        <f>'Cálculos e Freq'!BH35</f>
        <v>0.70454545454545459</v>
      </c>
      <c r="E48" s="647">
        <f>'Cálculos e Freq'!DG35</f>
        <v>0.52500000000000002</v>
      </c>
      <c r="F48" s="647">
        <f>'Cálculos e Freq'!EL35</f>
        <v>0.48399234693877552</v>
      </c>
      <c r="G48" s="647">
        <f>'Cálculos e Freq'!FF35</f>
        <v>0.55000000000000004</v>
      </c>
      <c r="H48" s="647">
        <f>'Cálculos e Freq'!FX35</f>
        <v>0.39583333333333331</v>
      </c>
      <c r="I48" s="640">
        <f t="shared" si="1"/>
        <v>0.53352380031895819</v>
      </c>
      <c r="J48"/>
    </row>
    <row r="49" spans="1:10" s="2" customFormat="1">
      <c r="A49" t="str">
        <f>[1]Dimensoes!B46</f>
        <v xml:space="preserve">CELSO RAMOS </v>
      </c>
      <c r="B49" t="str">
        <f>[1]Dimensoes!D46</f>
        <v>P1 - Ate 5000 hab</v>
      </c>
      <c r="C49" s="647">
        <f>'Cálculos e Freq'!X67</f>
        <v>8.4085781298443768E-2</v>
      </c>
      <c r="D49" s="647">
        <f>'Cálculos e Freq'!BH67</f>
        <v>0.86363636363636365</v>
      </c>
      <c r="E49" s="647">
        <f>'Cálculos e Freq'!DG67</f>
        <v>0.85</v>
      </c>
      <c r="F49" s="647">
        <f>'Cálculos e Freq'!EL67</f>
        <v>0.71970663265306123</v>
      </c>
      <c r="G49" s="647">
        <f>'Cálculos e Freq'!FF67</f>
        <v>0.45</v>
      </c>
      <c r="H49" s="647">
        <f>'Cálculos e Freq'!FX67</f>
        <v>0.22916666666666666</v>
      </c>
      <c r="I49" s="640">
        <f t="shared" si="1"/>
        <v>0.53276590737575591</v>
      </c>
      <c r="J49"/>
    </row>
    <row r="50" spans="1:10" s="2" customFormat="1">
      <c r="A50" t="str">
        <f>[1]Dimensoes!B203</f>
        <v xml:space="preserve">CORREIA PINTO </v>
      </c>
      <c r="B50" t="str">
        <f>[1]Dimensoes!D203</f>
        <v>P3 - 10001 Ate 20000 hab</v>
      </c>
      <c r="C50" s="647">
        <f>'Cálculos e Freq'!X76</f>
        <v>0.51334381888145608</v>
      </c>
      <c r="D50" s="647">
        <f>'Cálculos e Freq'!BH76</f>
        <v>0.52272727272727271</v>
      </c>
      <c r="E50" s="647">
        <f>'Cálculos e Freq'!DG76</f>
        <v>0.61250000000000004</v>
      </c>
      <c r="F50" s="647">
        <f>'Cálculos e Freq'!EL76</f>
        <v>0.4857780612244898</v>
      </c>
      <c r="G50" s="647">
        <f>'Cálculos e Freq'!FF76</f>
        <v>0.35</v>
      </c>
      <c r="H50" s="647">
        <f>'Cálculos e Freq'!FX76</f>
        <v>0.70833333333333326</v>
      </c>
      <c r="I50" s="640">
        <f t="shared" si="1"/>
        <v>0.53211374769442532</v>
      </c>
      <c r="J50"/>
    </row>
    <row r="51" spans="1:10" s="2" customFormat="1">
      <c r="A51" t="str">
        <f>[1]Dimensoes!B201</f>
        <v xml:space="preserve">NOVA TRENTO </v>
      </c>
      <c r="B51" t="str">
        <f>[1]Dimensoes!D201</f>
        <v>P3 - 10001 Ate 20000 hab</v>
      </c>
      <c r="C51" s="647">
        <f>'Cálculos e Freq'!X175</f>
        <v>0.4849887778822719</v>
      </c>
      <c r="D51" s="647">
        <f>'Cálculos e Freq'!BH175</f>
        <v>0.70454545454545459</v>
      </c>
      <c r="E51" s="647">
        <f>'Cálculos e Freq'!DG175</f>
        <v>0.57499999999999996</v>
      </c>
      <c r="F51" s="647">
        <f>'Cálculos e Freq'!EL175</f>
        <v>0.69702806122448979</v>
      </c>
      <c r="G51" s="647">
        <f>'Cálculos e Freq'!FF175</f>
        <v>0.45</v>
      </c>
      <c r="H51" s="647">
        <f>'Cálculos e Freq'!FX175</f>
        <v>0.27083333333333331</v>
      </c>
      <c r="I51" s="640">
        <f t="shared" si="1"/>
        <v>0.53039927116425833</v>
      </c>
      <c r="J51"/>
    </row>
    <row r="52" spans="1:10" s="2" customFormat="1">
      <c r="A52" t="str">
        <f>[1]Dimensoes!B146</f>
        <v xml:space="preserve">TIMBÓ GRANDE </v>
      </c>
      <c r="B52" t="str">
        <f>[1]Dimensoes!D146</f>
        <v>P2 - 5001 Ate 10000 hab</v>
      </c>
      <c r="C52" s="647">
        <f>'Cálculos e Freq'!X273</f>
        <v>0.1375870392326248</v>
      </c>
      <c r="D52" s="647">
        <f>'Cálculos e Freq'!BH273</f>
        <v>0.54545454545454541</v>
      </c>
      <c r="E52" s="647">
        <f>'Cálculos e Freq'!DG273</f>
        <v>0.8</v>
      </c>
      <c r="F52" s="647">
        <f>'Cálculos e Freq'!EL273</f>
        <v>0.66147959183673466</v>
      </c>
      <c r="G52" s="647">
        <f>'Cálculos e Freq'!FF273</f>
        <v>0.55000000000000004</v>
      </c>
      <c r="H52" s="647">
        <f>'Cálculos e Freq'!FX273</f>
        <v>0.47916666666666663</v>
      </c>
      <c r="I52" s="640">
        <f t="shared" si="1"/>
        <v>0.52894797386509518</v>
      </c>
      <c r="J52"/>
    </row>
    <row r="53" spans="1:10" s="2" customFormat="1">
      <c r="A53" t="str">
        <f>[1]Dimensoes!B209</f>
        <v xml:space="preserve">DIONÍSIO CERQUEIRA </v>
      </c>
      <c r="B53" t="str">
        <f>[1]Dimensoes!D209</f>
        <v>P3 - 10001 Ate 20000 hab</v>
      </c>
      <c r="C53" s="647">
        <f>'Cálculos e Freq'!X83</f>
        <v>0.52448856170071889</v>
      </c>
      <c r="D53" s="647">
        <f>'Cálculos e Freq'!BH83</f>
        <v>0.31818181818181818</v>
      </c>
      <c r="E53" s="647">
        <f>'Cálculos e Freq'!DG83</f>
        <v>0.7</v>
      </c>
      <c r="F53" s="647">
        <f>'Cálculos e Freq'!EL83</f>
        <v>0.69551020408163267</v>
      </c>
      <c r="G53" s="647">
        <f>'Cálculos e Freq'!FF83</f>
        <v>0.35</v>
      </c>
      <c r="H53" s="647">
        <f>'Cálculos e Freq'!FX83</f>
        <v>0.58333333333333326</v>
      </c>
      <c r="I53" s="640">
        <f t="shared" si="1"/>
        <v>0.52858565288291715</v>
      </c>
      <c r="J53"/>
    </row>
    <row r="54" spans="1:10" s="2" customFormat="1">
      <c r="A54" t="str">
        <f>[1]Dimensoes!B263</f>
        <v xml:space="preserve">TIMBÓ </v>
      </c>
      <c r="B54" t="str">
        <f>[1]Dimensoes!D263</f>
        <v>P4 - 20001 Ate 50000 hab</v>
      </c>
      <c r="C54" s="647">
        <f>'Cálculos e Freq'!X272</f>
        <v>0.65690096147974364</v>
      </c>
      <c r="D54" s="647">
        <f>'Cálculos e Freq'!BH272</f>
        <v>0.5</v>
      </c>
      <c r="E54" s="647">
        <f>'Cálculos e Freq'!DG272</f>
        <v>0.67500000000000004</v>
      </c>
      <c r="F54" s="647">
        <f>'Cálculos e Freq'!EL272</f>
        <v>0.63647959183673475</v>
      </c>
      <c r="G54" s="647">
        <f>'Cálculos e Freq'!FF272</f>
        <v>0.2</v>
      </c>
      <c r="H54" s="647">
        <f>'Cálculos e Freq'!FX272</f>
        <v>0.5</v>
      </c>
      <c r="I54" s="640">
        <f t="shared" si="1"/>
        <v>0.52806342555274643</v>
      </c>
      <c r="J54"/>
    </row>
    <row r="55" spans="1:10" s="2" customFormat="1">
      <c r="A55" t="str">
        <f>[1]Dimensoes!B211</f>
        <v xml:space="preserve">COCAL DO SUL </v>
      </c>
      <c r="B55" t="str">
        <f>[1]Dimensoes!D211</f>
        <v>P3 - 10001 Ate 20000 hab</v>
      </c>
      <c r="C55" s="647">
        <f>'Cálculos e Freq'!X71</f>
        <v>0.50308668846343374</v>
      </c>
      <c r="D55" s="647">
        <f>'Cálculos e Freq'!BH71</f>
        <v>0.59090909090909094</v>
      </c>
      <c r="E55" s="647">
        <f>'Cálculos e Freq'!DG71</f>
        <v>0.625</v>
      </c>
      <c r="F55" s="647">
        <f>'Cálculos e Freq'!EL71</f>
        <v>0.77408163265306118</v>
      </c>
      <c r="G55" s="647">
        <f>'Cálculos e Freq'!FF71</f>
        <v>0.15</v>
      </c>
      <c r="H55" s="647">
        <f>'Cálculos e Freq'!FX71</f>
        <v>0.52083333333333326</v>
      </c>
      <c r="I55" s="640">
        <f t="shared" si="1"/>
        <v>0.52731845755981988</v>
      </c>
      <c r="J55"/>
    </row>
    <row r="56" spans="1:10" s="2" customFormat="1">
      <c r="A56" s="3" t="str">
        <f>[1]Dimensoes!B245</f>
        <v xml:space="preserve">FORQUILHINHA </v>
      </c>
      <c r="B56" s="3" t="str">
        <f>[1]Dimensoes!D245</f>
        <v>P4 - 20001 Ate 50000 hab</v>
      </c>
      <c r="C56" s="648">
        <f>'Cálculos e Freq'!X93</f>
        <v>0.51045367144159703</v>
      </c>
      <c r="D56" s="648">
        <f>'Cálculos e Freq'!BH93</f>
        <v>0.59090909090909094</v>
      </c>
      <c r="E56" s="648">
        <f>'Cálculos e Freq'!DG93</f>
        <v>0.66249999999999998</v>
      </c>
      <c r="F56" s="648">
        <f>'Cálculos e Freq'!EL93</f>
        <v>0.64859693877551017</v>
      </c>
      <c r="G56" s="648">
        <f>'Cálculos e Freq'!FF93</f>
        <v>0.35</v>
      </c>
      <c r="H56" s="648">
        <f>'Cálculos e Freq'!FX93</f>
        <v>0.39583333333333331</v>
      </c>
      <c r="I56" s="645">
        <f t="shared" si="1"/>
        <v>0.52638217240992191</v>
      </c>
      <c r="J56"/>
    </row>
    <row r="57" spans="1:10" s="2" customFormat="1">
      <c r="A57" t="str">
        <f>[1]Dimensoes!B164</f>
        <v xml:space="preserve">BOM RETIRO </v>
      </c>
      <c r="B57" t="str">
        <f>[1]Dimensoes!D164</f>
        <v>P2 - 5001 Ate 10000 hab</v>
      </c>
      <c r="C57" s="647">
        <f>'Cálculos e Freq'!X45</f>
        <v>0.15814920225409559</v>
      </c>
      <c r="D57" s="647">
        <f>'Cálculos e Freq'!BH45</f>
        <v>0.52272727272727271</v>
      </c>
      <c r="E57" s="647">
        <f>'Cálculos e Freq'!DG45</f>
        <v>0.66249999999999998</v>
      </c>
      <c r="F57" s="647">
        <f>'Cálculos e Freq'!EL45</f>
        <v>0.64146683673469385</v>
      </c>
      <c r="G57" s="647">
        <f>'Cálculos e Freq'!FF45</f>
        <v>0.5</v>
      </c>
      <c r="H57" s="647">
        <f>'Cálculos e Freq'!FX45</f>
        <v>0.66666666666666663</v>
      </c>
      <c r="I57" s="640">
        <f t="shared" si="1"/>
        <v>0.52525166306378812</v>
      </c>
      <c r="J57"/>
    </row>
    <row r="58" spans="1:10" s="2" customFormat="1">
      <c r="A58" t="str">
        <f>[1]Dimensoes!B266</f>
        <v xml:space="preserve">LAGUNA </v>
      </c>
      <c r="B58" t="str">
        <f>[1]Dimensoes!D266</f>
        <v>P4 - 20001 Ate 50000 hab</v>
      </c>
      <c r="C58" s="647">
        <f>'Cálculos e Freq'!X145</f>
        <v>0.62309970972684603</v>
      </c>
      <c r="D58" s="647">
        <f>'Cálculos e Freq'!BH145</f>
        <v>0.40909090909090912</v>
      </c>
      <c r="E58" s="647">
        <f>'Cálculos e Freq'!DG145</f>
        <v>0.55000000000000004</v>
      </c>
      <c r="F58" s="647">
        <f>'Cálculos e Freq'!EL145</f>
        <v>0.45331632653061227</v>
      </c>
      <c r="G58" s="647">
        <f>'Cálculos e Freq'!FF145</f>
        <v>0.4</v>
      </c>
      <c r="H58" s="647">
        <f>'Cálculos e Freq'!FX145</f>
        <v>0.70833333333333326</v>
      </c>
      <c r="I58" s="640">
        <f t="shared" si="1"/>
        <v>0.52397337978028347</v>
      </c>
      <c r="J58"/>
    </row>
    <row r="59" spans="1:10" s="2" customFormat="1">
      <c r="A59" t="str">
        <f>[1]Dimensoes!B151</f>
        <v xml:space="preserve">PASSO DE TORRES </v>
      </c>
      <c r="B59" t="str">
        <f>[1]Dimensoes!D151</f>
        <v>P2 - 5001 Ate 10000 hab</v>
      </c>
      <c r="C59" s="647">
        <f>'Cálculos e Freq'!X190</f>
        <v>0.1352904385781018</v>
      </c>
      <c r="D59" s="647">
        <f>'Cálculos e Freq'!BH190</f>
        <v>0.84090909090909094</v>
      </c>
      <c r="E59" s="647">
        <f>'Cálculos e Freq'!DG190</f>
        <v>0.83750000000000002</v>
      </c>
      <c r="F59" s="647">
        <f>'Cálculos e Freq'!EL190</f>
        <v>0.67966836734693881</v>
      </c>
      <c r="G59" s="647">
        <f>'Cálculos e Freq'!FF190</f>
        <v>0.1</v>
      </c>
      <c r="H59" s="647">
        <f>'Cálculos e Freq'!FX190</f>
        <v>0.54166666666666663</v>
      </c>
      <c r="I59" s="640">
        <f t="shared" si="1"/>
        <v>0.52250576058346632</v>
      </c>
      <c r="J59"/>
    </row>
    <row r="60" spans="1:10" s="2" customFormat="1">
      <c r="A60" t="str">
        <f>[1]Dimensoes!B192</f>
        <v xml:space="preserve">CANELINHA </v>
      </c>
      <c r="B60" t="str">
        <f>[1]Dimensoes!D192</f>
        <v>P3 - 10001 Ate 20000 hab</v>
      </c>
      <c r="C60" s="647">
        <f>'Cálculos e Freq'!X60</f>
        <v>0.48457577359372517</v>
      </c>
      <c r="D60" s="647">
        <f>'Cálculos e Freq'!BH60</f>
        <v>0.38636363636363635</v>
      </c>
      <c r="E60" s="647">
        <f>'Cálculos e Freq'!DG60</f>
        <v>0.5625</v>
      </c>
      <c r="F60" s="647">
        <f>'Cálculos e Freq'!EL60</f>
        <v>0.78103316326530614</v>
      </c>
      <c r="G60" s="647">
        <f>'Cálculos e Freq'!FF60</f>
        <v>0.45</v>
      </c>
      <c r="H60" s="647">
        <f>'Cálculos e Freq'!FX60</f>
        <v>0.45833333333333331</v>
      </c>
      <c r="I60" s="640">
        <f t="shared" si="1"/>
        <v>0.52046765109266691</v>
      </c>
      <c r="J60"/>
    </row>
    <row r="61" spans="1:10" s="2" customFormat="1">
      <c r="A61" t="str">
        <f>[1]Dimensoes!B229</f>
        <v xml:space="preserve">TRÊS BARRAS </v>
      </c>
      <c r="B61" t="str">
        <f>[1]Dimensoes!D229</f>
        <v>P3 - 10001 Ate 20000 hab</v>
      </c>
      <c r="C61" s="647">
        <f>'Cálculos e Freq'!X274</f>
        <v>0.24559770330095834</v>
      </c>
      <c r="D61" s="647">
        <f>'Cálculos e Freq'!BH274</f>
        <v>0.45454545454545453</v>
      </c>
      <c r="E61" s="647">
        <f>'Cálculos e Freq'!DG274</f>
        <v>0.75</v>
      </c>
      <c r="F61" s="647">
        <f>'Cálculos e Freq'!EL274</f>
        <v>0.68468112244897961</v>
      </c>
      <c r="G61" s="647">
        <f>'Cálculos e Freq'!FF274</f>
        <v>0.4</v>
      </c>
      <c r="H61" s="647">
        <f>'Cálculos e Freq'!FX274</f>
        <v>0.58333333333333326</v>
      </c>
      <c r="I61" s="640">
        <f t="shared" si="1"/>
        <v>0.51969293560478758</v>
      </c>
      <c r="J61"/>
    </row>
    <row r="62" spans="1:10" s="2" customFormat="1">
      <c r="A62" t="str">
        <f>[1]Dimensoes!B289</f>
        <v xml:space="preserve">JARAGUÁ DO SUL </v>
      </c>
      <c r="B62" t="str">
        <f>[1]Dimensoes!D289</f>
        <v>M - 100001 Ate 500000 hab</v>
      </c>
      <c r="C62" s="647">
        <f>'Cálculos e Freq'!X137</f>
        <v>0.80799835529608866</v>
      </c>
      <c r="D62" s="647">
        <f>'Cálculos e Freq'!BH137</f>
        <v>0.15909090909090909</v>
      </c>
      <c r="E62" s="647">
        <f>'Cálculos e Freq'!DG137</f>
        <v>0.5625</v>
      </c>
      <c r="F62" s="647">
        <f>'Cálculos e Freq'!EL137</f>
        <v>0.43874999999999997</v>
      </c>
      <c r="G62" s="647">
        <f>'Cálculos e Freq'!FF137</f>
        <v>0.45</v>
      </c>
      <c r="H62" s="647">
        <f>'Cálculos e Freq'!FX137</f>
        <v>0.6875</v>
      </c>
      <c r="I62" s="640">
        <f t="shared" si="1"/>
        <v>0.5176398773978329</v>
      </c>
      <c r="J62"/>
    </row>
    <row r="63" spans="1:10" s="2" customFormat="1">
      <c r="A63" t="str">
        <f>[1]Dimensoes!B243</f>
        <v xml:space="preserve">ITUPORANGA </v>
      </c>
      <c r="B63" t="str">
        <f>[1]Dimensoes!D243</f>
        <v>P4 - 20001 Ate 50000 hab</v>
      </c>
      <c r="C63" s="647">
        <f>'Cálculos e Freq'!X133</f>
        <v>0.51021225497920641</v>
      </c>
      <c r="D63" s="647">
        <f>'Cálculos e Freq'!BH133</f>
        <v>0.36363636363636365</v>
      </c>
      <c r="E63" s="647">
        <f>'Cálculos e Freq'!DG133</f>
        <v>0.77500000000000002</v>
      </c>
      <c r="F63" s="647">
        <f>'Cálculos e Freq'!EL133</f>
        <v>0.64644132653061226</v>
      </c>
      <c r="G63" s="647">
        <f>'Cálculos e Freq'!FF133</f>
        <v>0.35</v>
      </c>
      <c r="H63" s="647">
        <f>'Cálculos e Freq'!FX133</f>
        <v>0.45833333333333331</v>
      </c>
      <c r="I63" s="640">
        <f t="shared" si="1"/>
        <v>0.51727054641325265</v>
      </c>
      <c r="J63"/>
    </row>
    <row r="64" spans="1:10" s="2" customFormat="1">
      <c r="A64" t="str">
        <f>[1]Dimensoes!B216</f>
        <v xml:space="preserve">SANTA CECÍLIA </v>
      </c>
      <c r="B64" t="str">
        <f>[1]Dimensoes!D216</f>
        <v>P3 - 10001 Ate 20000 hab</v>
      </c>
      <c r="C64" s="647">
        <f>'Cálculos e Freq'!X231</f>
        <v>0.20920956259849954</v>
      </c>
      <c r="D64" s="647">
        <f>'Cálculos e Freq'!BH231</f>
        <v>0.47727272727272729</v>
      </c>
      <c r="E64" s="647">
        <f>'Cálculos e Freq'!DG231</f>
        <v>0.85</v>
      </c>
      <c r="F64" s="647">
        <f>'Cálculos e Freq'!EL231</f>
        <v>0.55372448979591837</v>
      </c>
      <c r="G64" s="647">
        <f>'Cálculos e Freq'!FF231</f>
        <v>0.4</v>
      </c>
      <c r="H64" s="647">
        <f>'Cálculos e Freq'!FX231</f>
        <v>0.60416666666666663</v>
      </c>
      <c r="I64" s="640">
        <f t="shared" si="1"/>
        <v>0.51572890772230195</v>
      </c>
      <c r="J64"/>
    </row>
    <row r="65" spans="1:10" s="2" customFormat="1">
      <c r="A65" t="str">
        <f>[1]Dimensoes!B221</f>
        <v xml:space="preserve">ABELARDO LUZ </v>
      </c>
      <c r="B65" t="str">
        <f>[1]Dimensoes!D221</f>
        <v>P3 - 10001 Ate 20000 hab</v>
      </c>
      <c r="C65" s="647">
        <f>'Cálculos e Freq'!X3</f>
        <v>0.24464279646490245</v>
      </c>
      <c r="D65" s="647">
        <f>'Cálculos e Freq'!BH3</f>
        <v>0.45454545454545453</v>
      </c>
      <c r="E65" s="647">
        <f>'Cálculos e Freq'!DG3</f>
        <v>0.6875</v>
      </c>
      <c r="F65" s="647">
        <f>'Cálculos e Freq'!EL3</f>
        <v>0.58832908163265307</v>
      </c>
      <c r="G65" s="647">
        <f>'Cálculos e Freq'!FF3</f>
        <v>0.45</v>
      </c>
      <c r="H65" s="647">
        <f>'Cálculos e Freq'!FX3</f>
        <v>0.66666666666666663</v>
      </c>
      <c r="I65" s="640">
        <f t="shared" si="1"/>
        <v>0.51528066655161275</v>
      </c>
      <c r="J65"/>
    </row>
    <row r="66" spans="1:10" s="2" customFormat="1">
      <c r="A66" t="str">
        <f>[1]Dimensoes!B43</f>
        <v xml:space="preserve">MATOS COSTA </v>
      </c>
      <c r="B66" t="str">
        <f>[1]Dimensoes!D43</f>
        <v>P1 - Ate 5000 hab</v>
      </c>
      <c r="C66" s="647">
        <f>'Cálculos e Freq'!X163</f>
        <v>6.8447040231679329E-2</v>
      </c>
      <c r="D66" s="647">
        <f>'Cálculos e Freq'!BH163</f>
        <v>0.88636363636363635</v>
      </c>
      <c r="E66" s="647">
        <f>'Cálculos e Freq'!DG163</f>
        <v>0.8125</v>
      </c>
      <c r="F66" s="647">
        <f>'Cálculos e Freq'!EL163</f>
        <v>0.66721938775510203</v>
      </c>
      <c r="G66" s="647">
        <f>'Cálculos e Freq'!FF163</f>
        <v>0.3</v>
      </c>
      <c r="H66" s="647">
        <f>'Cálculos e Freq'!FX163</f>
        <v>0.35416666666666663</v>
      </c>
      <c r="I66" s="640">
        <f t="shared" si="1"/>
        <v>0.51478278850284742</v>
      </c>
      <c r="J66"/>
    </row>
    <row r="67" spans="1:10" s="2" customFormat="1">
      <c r="A67" t="str">
        <f>[1]Dimensoes!B179</f>
        <v xml:space="preserve">IMARUÍ </v>
      </c>
      <c r="B67" t="str">
        <f>[1]Dimensoes!D179</f>
        <v>P3 - 10001 Ate 20000 hab</v>
      </c>
      <c r="C67" s="647">
        <f>'Cálculos e Freq'!X114</f>
        <v>0.16558688540198582</v>
      </c>
      <c r="D67" s="647">
        <f>'Cálculos e Freq'!BH114</f>
        <v>0.54545454545454541</v>
      </c>
      <c r="E67" s="647">
        <f>'Cálculos e Freq'!DG114</f>
        <v>0.77500000000000002</v>
      </c>
      <c r="F67" s="647">
        <f>'Cálculos e Freq'!EL114</f>
        <v>0.7690178571428572</v>
      </c>
      <c r="G67" s="647">
        <f>'Cálculos e Freq'!FF114</f>
        <v>0.35</v>
      </c>
      <c r="H67" s="647">
        <f>'Cálculos e Freq'!FX114</f>
        <v>0.47916666666666663</v>
      </c>
      <c r="I67" s="640">
        <f t="shared" si="1"/>
        <v>0.51403765911100918</v>
      </c>
      <c r="J67"/>
    </row>
    <row r="68" spans="1:10" s="2" customFormat="1">
      <c r="A68" t="str">
        <f>[1]Dimensoes!B219</f>
        <v xml:space="preserve">SEARA </v>
      </c>
      <c r="B68" t="str">
        <f>[1]Dimensoes!D219</f>
        <v>P3 - 10001 Ate 20000 hab</v>
      </c>
      <c r="C68" s="647">
        <f>'Cálculos e Freq'!X262</f>
        <v>0.50689339377535769</v>
      </c>
      <c r="D68" s="647">
        <f>'Cálculos e Freq'!BH262</f>
        <v>0.5</v>
      </c>
      <c r="E68" s="647">
        <f>'Cálculos e Freq'!DG262</f>
        <v>0.7</v>
      </c>
      <c r="F68" s="647">
        <f>'Cálculos e Freq'!EL262</f>
        <v>0.60750000000000004</v>
      </c>
      <c r="G68" s="647">
        <f>'Cálculos e Freq'!FF262</f>
        <v>0.35</v>
      </c>
      <c r="H68" s="647">
        <f>'Cálculos e Freq'!FX262</f>
        <v>0.39583333333333331</v>
      </c>
      <c r="I68" s="640">
        <f t="shared" ref="I68:I131" si="2">AVERAGE(C68:H68)</f>
        <v>0.51003778785144849</v>
      </c>
      <c r="J68"/>
    </row>
    <row r="69" spans="1:10" s="2" customFormat="1">
      <c r="A69" t="str">
        <f>[1]Dimensoes!B239</f>
        <v xml:space="preserve">HERVAL D´OESTE </v>
      </c>
      <c r="B69" t="str">
        <f>[1]Dimensoes!D239</f>
        <v>P4 - 20001 Ate 50000 hab</v>
      </c>
      <c r="C69" s="647">
        <f>'Cálculos e Freq'!X108</f>
        <v>0.22673383861409002</v>
      </c>
      <c r="D69" s="647">
        <f>'Cálculos e Freq'!BH108</f>
        <v>0.38636363636363635</v>
      </c>
      <c r="E69" s="647">
        <f>'Cálculos e Freq'!DG108</f>
        <v>0.83750000000000002</v>
      </c>
      <c r="F69" s="647">
        <f>'Cálculos e Freq'!EL108</f>
        <v>0.53826530612244894</v>
      </c>
      <c r="G69" s="647">
        <f>'Cálculos e Freq'!FF108</f>
        <v>0.55000000000000004</v>
      </c>
      <c r="H69" s="647">
        <f>'Cálculos e Freq'!FX108</f>
        <v>0.52083333333333326</v>
      </c>
      <c r="I69" s="640">
        <f t="shared" si="2"/>
        <v>0.50994935240558481</v>
      </c>
      <c r="J69"/>
    </row>
    <row r="70" spans="1:10" s="2" customFormat="1">
      <c r="A70" t="str">
        <f>[1]Dimensoes!B157</f>
        <v xml:space="preserve">TANGARÁ </v>
      </c>
      <c r="B70" t="str">
        <f>[1]Dimensoes!D157</f>
        <v>P2 - 5001 Ate 10000 hab</v>
      </c>
      <c r="C70" s="647">
        <f>'Cálculos e Freq'!X268</f>
        <v>0.44435452478543291</v>
      </c>
      <c r="D70" s="647">
        <f>'Cálculos e Freq'!BH268</f>
        <v>0.45454545454545453</v>
      </c>
      <c r="E70" s="647">
        <f>'Cálculos e Freq'!DG268</f>
        <v>0.57499999999999996</v>
      </c>
      <c r="F70" s="647">
        <f>'Cálculos e Freq'!EL268</f>
        <v>0.77784438775510201</v>
      </c>
      <c r="G70" s="647">
        <f>'Cálculos e Freq'!FF268</f>
        <v>0.45</v>
      </c>
      <c r="H70" s="647">
        <f>'Cálculos e Freq'!FX268</f>
        <v>0.33333333333333331</v>
      </c>
      <c r="I70" s="640">
        <f t="shared" si="2"/>
        <v>0.50584628340322058</v>
      </c>
      <c r="J70"/>
    </row>
    <row r="71" spans="1:10" s="2" customFormat="1">
      <c r="A71" t="str">
        <f>[1]Dimensoes!B293</f>
        <v xml:space="preserve">SÃO JOSÉ </v>
      </c>
      <c r="B71" t="str">
        <f>[1]Dimensoes!D293</f>
        <v>M - 100001 Ate 500000 hab</v>
      </c>
      <c r="C71" s="647">
        <f>'Cálculos e Freq'!X251</f>
        <v>0.49257392996083593</v>
      </c>
      <c r="D71" s="647">
        <f>'Cálculos e Freq'!BH251</f>
        <v>0.43181818181818182</v>
      </c>
      <c r="E71" s="647">
        <f>'Cálculos e Freq'!DG251</f>
        <v>0.5</v>
      </c>
      <c r="F71" s="647">
        <f>'Cálculos e Freq'!EL251</f>
        <v>0.45969387755102042</v>
      </c>
      <c r="G71" s="647">
        <f>'Cálculos e Freq'!FF251</f>
        <v>0.4</v>
      </c>
      <c r="H71" s="647">
        <f>'Cálculos e Freq'!FX251</f>
        <v>0.75</v>
      </c>
      <c r="I71" s="640">
        <f t="shared" si="2"/>
        <v>0.50568099822167301</v>
      </c>
      <c r="J71"/>
    </row>
    <row r="72" spans="1:10" s="2" customFormat="1">
      <c r="A72" t="str">
        <f>[1]Dimensoes!B141</f>
        <v xml:space="preserve">PRAIA GRANDE </v>
      </c>
      <c r="B72" t="str">
        <f>[1]Dimensoes!D141</f>
        <v>P2 - 5001 Ate 10000 hab</v>
      </c>
      <c r="C72" s="647">
        <f>'Cálculos e Freq'!X209</f>
        <v>0.12546211078386499</v>
      </c>
      <c r="D72" s="647">
        <f>'Cálculos e Freq'!BH209</f>
        <v>0.77272727272727271</v>
      </c>
      <c r="E72" s="647">
        <f>'Cálculos e Freq'!DG209</f>
        <v>0.8</v>
      </c>
      <c r="F72" s="647">
        <f>'Cálculos e Freq'!EL209</f>
        <v>0.78380102040816324</v>
      </c>
      <c r="G72" s="647">
        <f>'Cálculos e Freq'!FF209</f>
        <v>0.15</v>
      </c>
      <c r="H72" s="647">
        <f>'Cálculos e Freq'!FX209</f>
        <v>0.39583333333333331</v>
      </c>
      <c r="I72" s="640">
        <f t="shared" si="2"/>
        <v>0.50463728954210574</v>
      </c>
      <c r="J72"/>
    </row>
    <row r="73" spans="1:10" s="2" customFormat="1">
      <c r="A73" t="str">
        <f>[1]Dimensoes!B193</f>
        <v xml:space="preserve">SANGÃO </v>
      </c>
      <c r="B73" t="str">
        <f>[1]Dimensoes!D193</f>
        <v>P3 - 10001 Ate 20000 hab</v>
      </c>
      <c r="C73" s="647">
        <f>'Cálculos e Freq'!X230</f>
        <v>0.17474617960889752</v>
      </c>
      <c r="D73" s="647">
        <f>'Cálculos e Freq'!BH230</f>
        <v>0.65909090909090906</v>
      </c>
      <c r="E73" s="647">
        <f>'Cálculos e Freq'!DG230</f>
        <v>0.72499999999999998</v>
      </c>
      <c r="F73" s="647">
        <f>'Cálculos e Freq'!EL230</f>
        <v>0.772844387755102</v>
      </c>
      <c r="G73" s="647">
        <f>'Cálculos e Freq'!FF230</f>
        <v>0.15</v>
      </c>
      <c r="H73" s="647">
        <f>'Cálculos e Freq'!FX230</f>
        <v>0.54166666666666663</v>
      </c>
      <c r="I73" s="640">
        <f t="shared" si="2"/>
        <v>0.50389135718692912</v>
      </c>
      <c r="J73"/>
    </row>
    <row r="74" spans="1:10" s="2" customFormat="1">
      <c r="A74" t="str">
        <f>[1]Dimensoes!B182</f>
        <v xml:space="preserve">IRINEÓPOLIS </v>
      </c>
      <c r="B74" t="str">
        <f>[1]Dimensoes!D182</f>
        <v>P3 - 10001 Ate 20000 hab</v>
      </c>
      <c r="C74" s="647">
        <f>'Cálculos e Freq'!X126</f>
        <v>0.44768346014913735</v>
      </c>
      <c r="D74" s="647">
        <f>'Cálculos e Freq'!BH126</f>
        <v>0.65909090909090906</v>
      </c>
      <c r="E74" s="647">
        <f>'Cálculos e Freq'!DG126</f>
        <v>0.78749999999999998</v>
      </c>
      <c r="F74" s="647">
        <f>'Cálculos e Freq'!EL126</f>
        <v>0.64451530612244901</v>
      </c>
      <c r="G74" s="647">
        <f>'Cálculos e Freq'!FF126</f>
        <v>0</v>
      </c>
      <c r="H74" s="647">
        <f>'Cálculos e Freq'!FX126</f>
        <v>0.47916666666666663</v>
      </c>
      <c r="I74" s="640">
        <f t="shared" si="2"/>
        <v>0.50299272367152692</v>
      </c>
      <c r="J74"/>
    </row>
    <row r="75" spans="1:10" s="2" customFormat="1">
      <c r="A75" t="str">
        <f>[1]Dimensoes!B117</f>
        <v xml:space="preserve">ANCHIETA </v>
      </c>
      <c r="B75" t="str">
        <f>[1]Dimensoes!D117</f>
        <v>P2 - 5001 Ate 10000 hab</v>
      </c>
      <c r="C75" s="647">
        <f>'Cálculos e Freq'!X12</f>
        <v>0.39387145241719262</v>
      </c>
      <c r="D75" s="647">
        <f>'Cálculos e Freq'!BH12</f>
        <v>0.40909090909090912</v>
      </c>
      <c r="E75" s="647">
        <f>'Cálculos e Freq'!DG12</f>
        <v>0.6875</v>
      </c>
      <c r="F75" s="647">
        <f>'Cálculos e Freq'!EL12</f>
        <v>0.54399234693877552</v>
      </c>
      <c r="G75" s="647">
        <f>'Cálculos e Freq'!FF12</f>
        <v>0.65</v>
      </c>
      <c r="H75" s="647">
        <f>'Cálculos e Freq'!FX12</f>
        <v>0.33333333333333331</v>
      </c>
      <c r="I75" s="640">
        <f t="shared" si="2"/>
        <v>0.50296467363003516</v>
      </c>
      <c r="J75"/>
    </row>
    <row r="76" spans="1:10" s="2" customFormat="1">
      <c r="A76" t="str">
        <f>[1]Dimensoes!B44</f>
        <v xml:space="preserve">BELMONTE </v>
      </c>
      <c r="B76" t="str">
        <f>[1]Dimensoes!D44</f>
        <v>P1 - Ate 5000 hab</v>
      </c>
      <c r="C76" s="647">
        <f>'Cálculos e Freq'!X37</f>
        <v>5.3054532222622533E-2</v>
      </c>
      <c r="D76" s="647">
        <f>'Cálculos e Freq'!BH37</f>
        <v>0.63636363636363635</v>
      </c>
      <c r="E76" s="647">
        <f>'Cálculos e Freq'!DG37</f>
        <v>0.7</v>
      </c>
      <c r="F76" s="647">
        <f>'Cálculos e Freq'!EL37</f>
        <v>0.94950255102040815</v>
      </c>
      <c r="G76" s="647">
        <f>'Cálculos e Freq'!FF37</f>
        <v>0.25</v>
      </c>
      <c r="H76" s="647">
        <f>'Cálculos e Freq'!FX37</f>
        <v>0.41666666666666663</v>
      </c>
      <c r="I76" s="640">
        <f t="shared" si="2"/>
        <v>0.50093123104555559</v>
      </c>
      <c r="J76"/>
    </row>
    <row r="77" spans="1:10" s="2" customFormat="1">
      <c r="A77" t="str">
        <f>[1]Dimensoes!B279</f>
        <v xml:space="preserve">CONCÓRDIA </v>
      </c>
      <c r="B77" t="str">
        <f>[1]Dimensoes!D279</f>
        <v>P5 (50 a 100mil hab)</v>
      </c>
      <c r="C77" s="647">
        <f>'Cálculos e Freq'!X72</f>
        <v>0.68609286422403248</v>
      </c>
      <c r="D77" s="647">
        <f>'Cálculos e Freq'!BH72</f>
        <v>0.27272727272727271</v>
      </c>
      <c r="E77" s="647">
        <f>'Cálculos e Freq'!DG72</f>
        <v>0.6</v>
      </c>
      <c r="F77" s="647">
        <f>'Cálculos e Freq'!EL72</f>
        <v>0.32519132653061222</v>
      </c>
      <c r="G77" s="647">
        <f>'Cálculos e Freq'!FF72</f>
        <v>0.35</v>
      </c>
      <c r="H77" s="647">
        <f>'Cálculos e Freq'!FX72</f>
        <v>0.77083333333333326</v>
      </c>
      <c r="I77" s="640">
        <f t="shared" si="2"/>
        <v>0.50080746613587512</v>
      </c>
      <c r="J77"/>
    </row>
    <row r="78" spans="1:10" s="2" customFormat="1">
      <c r="A78" t="str">
        <f>[1]Dimensoes!B198</f>
        <v xml:space="preserve">SÃO LUDGERO </v>
      </c>
      <c r="B78" t="str">
        <f>[1]Dimensoes!D198</f>
        <v>P3 - 10001 Ate 20000 hab</v>
      </c>
      <c r="C78" s="647">
        <f>'Cálculos e Freq'!X255</f>
        <v>0.45440247130745715</v>
      </c>
      <c r="D78" s="647">
        <f>'Cálculos e Freq'!BH255</f>
        <v>0.54545454545454541</v>
      </c>
      <c r="E78" s="647">
        <f>'Cálculos e Freq'!DG255</f>
        <v>0.76249999999999996</v>
      </c>
      <c r="F78" s="647">
        <f>'Cálculos e Freq'!EL255</f>
        <v>0.77603316326530614</v>
      </c>
      <c r="G78" s="647">
        <f>'Cálculos e Freq'!FF255</f>
        <v>0.25</v>
      </c>
      <c r="H78" s="647">
        <f>'Cálculos e Freq'!FX255</f>
        <v>0.20833333333333331</v>
      </c>
      <c r="I78" s="640">
        <f t="shared" si="2"/>
        <v>0.49945391889344037</v>
      </c>
      <c r="J78"/>
    </row>
    <row r="79" spans="1:10" s="2" customFormat="1">
      <c r="A79" t="str">
        <f>[1]Dimensoes!B97</f>
        <v xml:space="preserve">BOM JARDIM DA SERRA </v>
      </c>
      <c r="B79" t="str">
        <f>[1]Dimensoes!D97</f>
        <v>P1 - Ate 5000 hab</v>
      </c>
      <c r="C79" s="647">
        <f>'Cálculos e Freq'!X42</f>
        <v>0.10125156421927059</v>
      </c>
      <c r="D79" s="647">
        <f>'Cálculos e Freq'!BH42</f>
        <v>0.68181818181818177</v>
      </c>
      <c r="E79" s="647">
        <f>'Cálculos e Freq'!DG42</f>
        <v>0.77500000000000002</v>
      </c>
      <c r="F79" s="647">
        <f>'Cálculos e Freq'!EL42</f>
        <v>0.7929591836734694</v>
      </c>
      <c r="G79" s="647">
        <f>'Cálculos e Freq'!FF42</f>
        <v>0.35</v>
      </c>
      <c r="H79" s="647">
        <f>'Cálculos e Freq'!FX42</f>
        <v>0.29166666666666663</v>
      </c>
      <c r="I79" s="640">
        <f t="shared" si="2"/>
        <v>0.49878259939626474</v>
      </c>
      <c r="J79"/>
    </row>
    <row r="80" spans="1:10" s="2" customFormat="1">
      <c r="A80" t="str">
        <f>[1]Dimensoes!B69</f>
        <v xml:space="preserve">CALMON </v>
      </c>
      <c r="B80" t="str">
        <f>[1]Dimensoes!D69</f>
        <v>P1 - Ate 5000 hab</v>
      </c>
      <c r="C80" s="647">
        <f>'Cálculos e Freq'!X54</f>
        <v>9.9802628646871616E-2</v>
      </c>
      <c r="D80" s="647">
        <f>'Cálculos e Freq'!BH54</f>
        <v>0.5</v>
      </c>
      <c r="E80" s="647">
        <f>'Cálculos e Freq'!DG54</f>
        <v>0.76249999999999996</v>
      </c>
      <c r="F80" s="647">
        <f>'Cálculos e Freq'!EL54</f>
        <v>0.80084183673469389</v>
      </c>
      <c r="G80" s="647">
        <f>'Cálculos e Freq'!FF54</f>
        <v>0.4</v>
      </c>
      <c r="H80" s="647">
        <f>'Cálculos e Freq'!FX54</f>
        <v>0.41666666666666663</v>
      </c>
      <c r="I80" s="640">
        <f t="shared" si="2"/>
        <v>0.4966351886747053</v>
      </c>
      <c r="J80"/>
    </row>
    <row r="81" spans="1:10" s="2" customFormat="1">
      <c r="A81" t="str">
        <f>[1]Dimensoes!B232</f>
        <v xml:space="preserve">BALNEÁRIO PIÇARRAS </v>
      </c>
      <c r="B81" t="str">
        <f>[1]Dimensoes!D232</f>
        <v>P4 - 20001 Ate 50000 hab</v>
      </c>
      <c r="C81" s="647">
        <f>'Cálculos e Freq'!X31</f>
        <v>0.49047344135554649</v>
      </c>
      <c r="D81" s="647">
        <f>'Cálculos e Freq'!BH31</f>
        <v>0.63636363636363635</v>
      </c>
      <c r="E81" s="647">
        <f>'Cálculos e Freq'!DG31</f>
        <v>0.48749999999999999</v>
      </c>
      <c r="F81" s="647">
        <f>'Cálculos e Freq'!EL31</f>
        <v>0.49653061224489797</v>
      </c>
      <c r="G81" s="647">
        <f>'Cálculos e Freq'!FF31</f>
        <v>0.4</v>
      </c>
      <c r="H81" s="647">
        <f>'Cálculos e Freq'!FX31</f>
        <v>0.45833333333333331</v>
      </c>
      <c r="I81" s="640">
        <f t="shared" si="2"/>
        <v>0.4948668372162357</v>
      </c>
      <c r="J81"/>
    </row>
    <row r="82" spans="1:10" s="2" customFormat="1">
      <c r="A82" t="str">
        <f>[1]Dimensoes!B228</f>
        <v xml:space="preserve">SCHROEDER </v>
      </c>
      <c r="B82" t="str">
        <f>[1]Dimensoes!D228</f>
        <v>P3 - 10001 Ate 20000 hab</v>
      </c>
      <c r="C82" s="647">
        <f>'Cálculos e Freq'!X261</f>
        <v>0.20562864522059457</v>
      </c>
      <c r="D82" s="647">
        <f>'Cálculos e Freq'!BH261</f>
        <v>0.54545454545454541</v>
      </c>
      <c r="E82" s="647">
        <f>'Cálculos e Freq'!DG261</f>
        <v>0.85</v>
      </c>
      <c r="F82" s="647">
        <f>'Cálculos e Freq'!EL261</f>
        <v>0.66812499999999997</v>
      </c>
      <c r="G82" s="647">
        <f>'Cálculos e Freq'!FF261</f>
        <v>0.3</v>
      </c>
      <c r="H82" s="647">
        <f>'Cálculos e Freq'!FX261</f>
        <v>0.39583333333333331</v>
      </c>
      <c r="I82" s="640">
        <f t="shared" si="2"/>
        <v>0.49417358733474553</v>
      </c>
      <c r="J82"/>
    </row>
    <row r="83" spans="1:10" s="2" customFormat="1">
      <c r="A83" t="str">
        <f>[1]Dimensoes!B234</f>
        <v xml:space="preserve">GAROPABA </v>
      </c>
      <c r="B83" t="str">
        <f>[1]Dimensoes!D234</f>
        <v>P4 - 20001 Ate 50000 hab</v>
      </c>
      <c r="C83" s="647">
        <f>'Cálculos e Freq'!X97</f>
        <v>0.24638517934350523</v>
      </c>
      <c r="D83" s="647">
        <f>'Cálculos e Freq'!BH97</f>
        <v>0.59090909090909094</v>
      </c>
      <c r="E83" s="647">
        <f>'Cálculos e Freq'!DG97</f>
        <v>0.9</v>
      </c>
      <c r="F83" s="647">
        <f>'Cálculos e Freq'!EL97</f>
        <v>0.53039540816326536</v>
      </c>
      <c r="G83" s="647">
        <f>'Cálculos e Freq'!FF97</f>
        <v>0.3</v>
      </c>
      <c r="H83" s="647">
        <f>'Cálculos e Freq'!FX97</f>
        <v>0.39583333333333331</v>
      </c>
      <c r="I83" s="640">
        <f t="shared" si="2"/>
        <v>0.49392050195819914</v>
      </c>
      <c r="J83"/>
    </row>
    <row r="84" spans="1:10" s="2" customFormat="1">
      <c r="A84" t="str">
        <f>[1]Dimensoes!B261</f>
        <v xml:space="preserve">CURITIBANOS </v>
      </c>
      <c r="B84" t="str">
        <f>[1]Dimensoes!D261</f>
        <v>P4 - 20001 Ate 50000 hab</v>
      </c>
      <c r="C84" s="647">
        <f>'Cálculos e Freq'!X81</f>
        <v>0.29604698610985258</v>
      </c>
      <c r="D84" s="647">
        <f>'Cálculos e Freq'!BH81</f>
        <v>0.45454545454545453</v>
      </c>
      <c r="E84" s="647">
        <f>'Cálculos e Freq'!DG81</f>
        <v>0.61250000000000004</v>
      </c>
      <c r="F84" s="647">
        <f>'Cálculos e Freq'!EL81</f>
        <v>0.5407270408163265</v>
      </c>
      <c r="G84" s="647">
        <f>'Cálculos e Freq'!FF81</f>
        <v>0.35</v>
      </c>
      <c r="H84" s="647">
        <f>'Cálculos e Freq'!FX81</f>
        <v>0.70833333333333326</v>
      </c>
      <c r="I84" s="640">
        <f t="shared" si="2"/>
        <v>0.49369213580082788</v>
      </c>
      <c r="J84"/>
    </row>
    <row r="85" spans="1:10" s="2" customFormat="1">
      <c r="A85" t="str">
        <f>[1]Dimensoes!B288</f>
        <v xml:space="preserve">LAGES </v>
      </c>
      <c r="B85" t="str">
        <f>[1]Dimensoes!D288</f>
        <v>M - 100001 Ate 500000 hab</v>
      </c>
      <c r="C85" s="647">
        <f>'Cálculos e Freq'!X144</f>
        <v>0.47919617292787792</v>
      </c>
      <c r="D85" s="647">
        <f>'Cálculos e Freq'!BH144</f>
        <v>0.25</v>
      </c>
      <c r="E85" s="647">
        <f>'Cálculos e Freq'!DG144</f>
        <v>0.5625</v>
      </c>
      <c r="F85" s="647">
        <f>'Cálculos e Freq'!EL144</f>
        <v>0.4227295918367347</v>
      </c>
      <c r="G85" s="647">
        <f>'Cálculos e Freq'!FF144</f>
        <v>0.6</v>
      </c>
      <c r="H85" s="647">
        <f>'Cálculos e Freq'!FX144</f>
        <v>0.64583333333333326</v>
      </c>
      <c r="I85" s="640">
        <f t="shared" si="2"/>
        <v>0.49337651634965757</v>
      </c>
      <c r="J85"/>
    </row>
    <row r="86" spans="1:10" s="2" customFormat="1">
      <c r="A86" t="str">
        <f>[1]Dimensoes!B129</f>
        <v xml:space="preserve">GRÃO PARÁ </v>
      </c>
      <c r="B86" t="str">
        <f>[1]Dimensoes!D129</f>
        <v>P2 - 5001 Ate 10000 hab</v>
      </c>
      <c r="C86" s="647">
        <f>'Cálculos e Freq'!X101</f>
        <v>0.3819518696048762</v>
      </c>
      <c r="D86" s="647">
        <f>'Cálculos e Freq'!BH101</f>
        <v>0.59090909090909094</v>
      </c>
      <c r="E86" s="647">
        <f>'Cálculos e Freq'!DG101</f>
        <v>0.83750000000000002</v>
      </c>
      <c r="F86" s="647">
        <f>'Cálculos e Freq'!EL101</f>
        <v>0.78610969387755103</v>
      </c>
      <c r="G86" s="647">
        <f>'Cálculos e Freq'!FF101</f>
        <v>0.15</v>
      </c>
      <c r="H86" s="647">
        <f>'Cálculos e Freq'!FX101</f>
        <v>0.20833333333333331</v>
      </c>
      <c r="I86" s="640">
        <f t="shared" si="2"/>
        <v>0.49246733128747527</v>
      </c>
      <c r="J86"/>
    </row>
    <row r="87" spans="1:10" s="2" customFormat="1">
      <c r="A87" t="str">
        <f>[1]Dimensoes!B226</f>
        <v xml:space="preserve">PINHALZINHO </v>
      </c>
      <c r="B87" t="str">
        <f>[1]Dimensoes!D226</f>
        <v>P3 - 10001 Ate 20000 hab</v>
      </c>
      <c r="C87" s="647">
        <f>'Cálculos e Freq'!X198</f>
        <v>0.4941149442758942</v>
      </c>
      <c r="D87" s="647">
        <f>'Cálculos e Freq'!BH198</f>
        <v>0.40909090909090912</v>
      </c>
      <c r="E87" s="647">
        <f>'Cálculos e Freq'!DG198</f>
        <v>0.75</v>
      </c>
      <c r="F87" s="647">
        <f>'Cálculos e Freq'!EL198</f>
        <v>0.65497448979591832</v>
      </c>
      <c r="G87" s="647">
        <f>'Cálculos e Freq'!FF198</f>
        <v>0.25</v>
      </c>
      <c r="H87" s="647">
        <f>'Cálculos e Freq'!FX198</f>
        <v>0.39583333333333331</v>
      </c>
      <c r="I87" s="640">
        <f t="shared" si="2"/>
        <v>0.49233561274934251</v>
      </c>
      <c r="J87"/>
    </row>
    <row r="88" spans="1:10" s="2" customFormat="1">
      <c r="A88" t="str">
        <f>[1]Dimensoes!B150</f>
        <v xml:space="preserve">MAJOR VIEIRA </v>
      </c>
      <c r="B88" t="str">
        <f>[1]Dimensoes!D150</f>
        <v>P2 - 5001 Ate 10000 hab</v>
      </c>
      <c r="C88" s="647">
        <f>'Cálculos e Freq'!X158</f>
        <v>0.40095274997702451</v>
      </c>
      <c r="D88" s="647">
        <f>'Cálculos e Freq'!BH158</f>
        <v>0.34090909090909088</v>
      </c>
      <c r="E88" s="647">
        <f>'Cálculos e Freq'!DG158</f>
        <v>0.77500000000000002</v>
      </c>
      <c r="F88" s="647">
        <f>'Cálculos e Freq'!EL158</f>
        <v>0.57070153061224493</v>
      </c>
      <c r="G88" s="647">
        <f>'Cálculos e Freq'!FF158</f>
        <v>0.5</v>
      </c>
      <c r="H88" s="647">
        <f>'Cálculos e Freq'!FX158</f>
        <v>0.35416666666666663</v>
      </c>
      <c r="I88" s="640">
        <f t="shared" si="2"/>
        <v>0.49028833969417113</v>
      </c>
      <c r="J88"/>
    </row>
    <row r="89" spans="1:10" s="2" customFormat="1">
      <c r="A89" t="str">
        <f>[1]Dimensoes!B202</f>
        <v xml:space="preserve">SIDERÓPOLIS </v>
      </c>
      <c r="B89" t="str">
        <f>[1]Dimensoes!D202</f>
        <v>P3 - 10001 Ate 20000 hab</v>
      </c>
      <c r="C89" s="647">
        <f>'Cálculos e Freq'!X264</f>
        <v>0.1944624422635704</v>
      </c>
      <c r="D89" s="647">
        <f>'Cálculos e Freq'!BH264</f>
        <v>0.56818181818181823</v>
      </c>
      <c r="E89" s="647">
        <f>'Cálculos e Freq'!DG264</f>
        <v>0.8125</v>
      </c>
      <c r="F89" s="647">
        <f>'Cálculos e Freq'!EL264</f>
        <v>0.56105867346938776</v>
      </c>
      <c r="G89" s="647">
        <f>'Cálculos e Freq'!FF264</f>
        <v>0.5</v>
      </c>
      <c r="H89" s="647">
        <f>'Cálculos e Freq'!FX264</f>
        <v>0.27083333333333331</v>
      </c>
      <c r="I89" s="640">
        <f t="shared" si="2"/>
        <v>0.48450604454135165</v>
      </c>
      <c r="J89"/>
    </row>
    <row r="90" spans="1:10" s="2" customFormat="1">
      <c r="A90" t="str">
        <f>[1]Dimensoes!B242</f>
        <v xml:space="preserve">CAPIVARI DE BAIXO </v>
      </c>
      <c r="B90" t="str">
        <f>[1]Dimensoes!D242</f>
        <v>P4 - 20001 Ate 50000 hab</v>
      </c>
      <c r="C90" s="647">
        <f>'Cálculos e Freq'!X64</f>
        <v>0.27626426681804173</v>
      </c>
      <c r="D90" s="647">
        <f>'Cálculos e Freq'!BH64</f>
        <v>0.34090909090909088</v>
      </c>
      <c r="E90" s="647">
        <f>'Cálculos e Freq'!DG64</f>
        <v>0.85</v>
      </c>
      <c r="F90" s="647">
        <f>'Cálculos e Freq'!EL64</f>
        <v>0.71729591836734696</v>
      </c>
      <c r="G90" s="647">
        <f>'Cálculos e Freq'!FF64</f>
        <v>0.2</v>
      </c>
      <c r="H90" s="647">
        <f>'Cálculos e Freq'!FX64</f>
        <v>0.52083333333333326</v>
      </c>
      <c r="I90" s="640">
        <f t="shared" si="2"/>
        <v>0.48421710157130216</v>
      </c>
      <c r="J90"/>
    </row>
    <row r="91" spans="1:10" s="2" customFormat="1">
      <c r="A91" t="str">
        <f>[1]Dimensoes!B246</f>
        <v xml:space="preserve">SÃO JOAQUIM </v>
      </c>
      <c r="B91" t="str">
        <f>[1]Dimensoes!D246</f>
        <v>P4 - 20001 Ate 50000 hab</v>
      </c>
      <c r="C91" s="647">
        <f>'Cálculos e Freq'!X250</f>
        <v>0.25542321835768567</v>
      </c>
      <c r="D91" s="647">
        <f>'Cálculos e Freq'!BH250</f>
        <v>0.43181818181818182</v>
      </c>
      <c r="E91" s="647">
        <f>'Cálculos e Freq'!DG250</f>
        <v>0.51249999999999996</v>
      </c>
      <c r="F91" s="647">
        <f>'Cálculos e Freq'!EL250</f>
        <v>0.57354591836734692</v>
      </c>
      <c r="G91" s="647">
        <f>'Cálculos e Freq'!FF250</f>
        <v>0.4</v>
      </c>
      <c r="H91" s="647">
        <f>'Cálculos e Freq'!FX250</f>
        <v>0.72916666666666663</v>
      </c>
      <c r="I91" s="640">
        <f t="shared" si="2"/>
        <v>0.48374233086831347</v>
      </c>
      <c r="J91"/>
    </row>
    <row r="92" spans="1:10" s="2" customFormat="1">
      <c r="A92" t="str">
        <f>[1]Dimensoes!B165</f>
        <v xml:space="preserve">MONTE CARLO </v>
      </c>
      <c r="B92" t="str">
        <f>[1]Dimensoes!D165</f>
        <v>P2 - 5001 Ate 10000 hab</v>
      </c>
      <c r="C92" s="647">
        <f>'Cálculos e Freq'!X168</f>
        <v>0.15566028661756076</v>
      </c>
      <c r="D92" s="647">
        <f>'Cálculos e Freq'!BH168</f>
        <v>0.61363636363636365</v>
      </c>
      <c r="E92" s="647">
        <f>'Cálculos e Freq'!DG168</f>
        <v>0.72499999999999998</v>
      </c>
      <c r="F92" s="647">
        <f>'Cálculos e Freq'!EL168</f>
        <v>0.56090561224489799</v>
      </c>
      <c r="G92" s="647">
        <f>'Cálculos e Freq'!FF168</f>
        <v>0.45</v>
      </c>
      <c r="H92" s="647">
        <f>'Cálculos e Freq'!FX168</f>
        <v>0.39583333333333331</v>
      </c>
      <c r="I92" s="640">
        <f t="shared" si="2"/>
        <v>0.48350593263869263</v>
      </c>
      <c r="J92"/>
    </row>
    <row r="93" spans="1:10" s="2" customFormat="1">
      <c r="A93" t="str">
        <f>[1]Dimensoes!B244</f>
        <v xml:space="preserve">MARAVILHA </v>
      </c>
      <c r="B93" t="str">
        <f>[1]Dimensoes!D244</f>
        <v>P4 - 20001 Ate 50000 hab</v>
      </c>
      <c r="C93" s="647">
        <f>'Cálculos e Freq'!X160</f>
        <v>0.25534046957946355</v>
      </c>
      <c r="D93" s="647">
        <f>'Cálculos e Freq'!BH160</f>
        <v>0.52272727272727271</v>
      </c>
      <c r="E93" s="647">
        <f>'Cálculos e Freq'!DG160</f>
        <v>0.6875</v>
      </c>
      <c r="F93" s="647">
        <f>'Cálculos e Freq'!EL160</f>
        <v>0.54946428571428574</v>
      </c>
      <c r="G93" s="647">
        <f>'Cálculos e Freq'!FF160</f>
        <v>0.3</v>
      </c>
      <c r="H93" s="647">
        <f>'Cálculos e Freq'!FX160</f>
        <v>0.58333333333333326</v>
      </c>
      <c r="I93" s="640">
        <f t="shared" si="2"/>
        <v>0.48306089355905907</v>
      </c>
      <c r="J93"/>
    </row>
    <row r="94" spans="1:10" s="2" customFormat="1">
      <c r="A94" t="str">
        <f>[1]Dimensoes!B159</f>
        <v xml:space="preserve">SÃO JOSÉ DO CERRITO </v>
      </c>
      <c r="B94" t="str">
        <f>[1]Dimensoes!D159</f>
        <v>P2 - 5001 Ate 10000 hab</v>
      </c>
      <c r="C94" s="647">
        <f>'Cálculos e Freq'!X253</f>
        <v>0.13741727625786124</v>
      </c>
      <c r="D94" s="647">
        <f>'Cálculos e Freq'!BH253</f>
        <v>0.40909090909090912</v>
      </c>
      <c r="E94" s="647">
        <f>'Cálculos e Freq'!DG253</f>
        <v>0.75</v>
      </c>
      <c r="F94" s="647">
        <f>'Cálculos e Freq'!EL253</f>
        <v>0.70779336734693876</v>
      </c>
      <c r="G94" s="647">
        <f>'Cálculos e Freq'!FF253</f>
        <v>0.35</v>
      </c>
      <c r="H94" s="647">
        <f>'Cálculos e Freq'!FX253</f>
        <v>0.54166666666666663</v>
      </c>
      <c r="I94" s="640">
        <f t="shared" si="2"/>
        <v>0.48266136989372926</v>
      </c>
      <c r="J94"/>
    </row>
    <row r="95" spans="1:10" s="2" customFormat="1">
      <c r="A95" t="str">
        <f>[1]Dimensoes!B136</f>
        <v xml:space="preserve">PAULO LOPES </v>
      </c>
      <c r="B95" t="str">
        <f>[1]Dimensoes!D136</f>
        <v>P2 - 5001 Ate 10000 hab</v>
      </c>
      <c r="C95" s="647">
        <f>'Cálculos e Freq'!X192</f>
        <v>0.12581293515204917</v>
      </c>
      <c r="D95" s="647">
        <f>'Cálculos e Freq'!BH192</f>
        <v>0.70454545454545459</v>
      </c>
      <c r="E95" s="647">
        <f>'Cálculos e Freq'!DG192</f>
        <v>0.8</v>
      </c>
      <c r="F95" s="647">
        <f>'Cálculos e Freq'!EL192</f>
        <v>0.46669642857142857</v>
      </c>
      <c r="G95" s="647">
        <f>'Cálculos e Freq'!FF192</f>
        <v>0.4</v>
      </c>
      <c r="H95" s="647">
        <f>'Cálculos e Freq'!FX192</f>
        <v>0.39583333333333331</v>
      </c>
      <c r="I95" s="640">
        <f t="shared" si="2"/>
        <v>0.48214802526704431</v>
      </c>
      <c r="J95"/>
    </row>
    <row r="96" spans="1:10" s="2" customFormat="1">
      <c r="A96" t="str">
        <f>[1]Dimensoes!B177</f>
        <v xml:space="preserve">JACINTO MACHADO </v>
      </c>
      <c r="B96" t="str">
        <f>[1]Dimensoes!D177</f>
        <v>P3 - 10001 Ate 20000 hab</v>
      </c>
      <c r="C96" s="647">
        <f>'Cálculos e Freq'!X135</f>
        <v>0.43750521304296902</v>
      </c>
      <c r="D96" s="647">
        <f>'Cálculos e Freq'!BH135</f>
        <v>0.56818181818181823</v>
      </c>
      <c r="E96" s="647">
        <f>'Cálculos e Freq'!DG135</f>
        <v>0.57499999999999996</v>
      </c>
      <c r="F96" s="647">
        <f>'Cálculos e Freq'!EL135</f>
        <v>0.64540816326530615</v>
      </c>
      <c r="G96" s="647">
        <f>'Cálculos e Freq'!FF135</f>
        <v>0.2</v>
      </c>
      <c r="H96" s="647">
        <f>'Cálculos e Freq'!FX135</f>
        <v>0.45833333333333331</v>
      </c>
      <c r="I96" s="640">
        <f t="shared" si="2"/>
        <v>0.48073808797057116</v>
      </c>
      <c r="J96"/>
    </row>
    <row r="97" spans="1:10" s="2" customFormat="1">
      <c r="A97" t="str">
        <f>[1]Dimensoes!B34</f>
        <v xml:space="preserve">SÃO BERNARDINO </v>
      </c>
      <c r="B97" t="str">
        <f>[1]Dimensoes!D34</f>
        <v>P1 - Ate 5000 hab</v>
      </c>
      <c r="C97" s="647">
        <f>'Cálculos e Freq'!X240</f>
        <v>6.2922154723795393E-2</v>
      </c>
      <c r="D97" s="647">
        <f>'Cálculos e Freq'!BH240</f>
        <v>0.81818181818181823</v>
      </c>
      <c r="E97" s="647">
        <f>'Cálculos e Freq'!DG240</f>
        <v>0.66249999999999998</v>
      </c>
      <c r="F97" s="647">
        <f>'Cálculos e Freq'!EL240</f>
        <v>0.64896683673469391</v>
      </c>
      <c r="G97" s="647">
        <f>'Cálculos e Freq'!FF240</f>
        <v>0.4</v>
      </c>
      <c r="H97" s="647">
        <f>'Cálculos e Freq'!FX240</f>
        <v>0.29166666666666663</v>
      </c>
      <c r="I97" s="640">
        <f t="shared" si="2"/>
        <v>0.48070624605116236</v>
      </c>
      <c r="J97"/>
    </row>
    <row r="98" spans="1:10" s="2" customFormat="1">
      <c r="A98" t="str">
        <f>[1]Dimensoes!B274</f>
        <v xml:space="preserve">INDAIAL </v>
      </c>
      <c r="B98" t="str">
        <f>[1]Dimensoes!D274</f>
        <v>P5 (50 a 100mil hab)</v>
      </c>
      <c r="C98" s="647">
        <f>'Cálculos e Freq'!X117</f>
        <v>0.65737456124803095</v>
      </c>
      <c r="D98" s="647">
        <f>'Cálculos e Freq'!BH117</f>
        <v>0.34090909090909088</v>
      </c>
      <c r="E98" s="647">
        <f>'Cálculos e Freq'!DG117</f>
        <v>0.65</v>
      </c>
      <c r="F98" s="647">
        <f>'Cálculos e Freq'!EL117</f>
        <v>0.46482142857142861</v>
      </c>
      <c r="G98" s="647">
        <f>'Cálculos e Freq'!FF117</f>
        <v>0.2</v>
      </c>
      <c r="H98" s="647">
        <f>'Cálculos e Freq'!FX117</f>
        <v>0.5625</v>
      </c>
      <c r="I98" s="640">
        <f t="shared" si="2"/>
        <v>0.47926751345475843</v>
      </c>
      <c r="J98"/>
    </row>
    <row r="99" spans="1:10" s="2" customFormat="1">
      <c r="A99" s="3" t="str">
        <f>[1]Dimensoes!B169</f>
        <v xml:space="preserve">ALFREDO WAGNER </v>
      </c>
      <c r="B99" s="3" t="str">
        <f>[1]Dimensoes!D169</f>
        <v>P2 - 5001 Ate 10000 hab</v>
      </c>
      <c r="C99" s="648">
        <f>'Cálculos e Freq'!X10</f>
        <v>0.15073432926673425</v>
      </c>
      <c r="D99" s="648">
        <f>'Cálculos e Freq'!BH10</f>
        <v>0.54545454545454541</v>
      </c>
      <c r="E99" s="648">
        <f>'Cálculos e Freq'!DG10</f>
        <v>0.65</v>
      </c>
      <c r="F99" s="648">
        <f>'Cálculos e Freq'!EL10</f>
        <v>0.66289540816326531</v>
      </c>
      <c r="G99" s="648">
        <f>'Cálculos e Freq'!FF10</f>
        <v>0.4</v>
      </c>
      <c r="H99" s="648">
        <f>'Cálculos e Freq'!FX10</f>
        <v>0.45833333333333331</v>
      </c>
      <c r="I99" s="645">
        <f t="shared" si="2"/>
        <v>0.47790293603631301</v>
      </c>
      <c r="J99"/>
    </row>
    <row r="100" spans="1:10" s="2" customFormat="1">
      <c r="A100" t="str">
        <f>[1]Dimensoes!B280</f>
        <v xml:space="preserve">NAVEGANTES </v>
      </c>
      <c r="B100" t="str">
        <f>[1]Dimensoes!D280</f>
        <v>P5 (50 a 100mil hab)</v>
      </c>
      <c r="C100" s="647">
        <f>'Cálculos e Freq'!X172</f>
        <v>0.71721000481485797</v>
      </c>
      <c r="D100" s="647">
        <f>'Cálculos e Freq'!BH172</f>
        <v>0.18181818181818182</v>
      </c>
      <c r="E100" s="647">
        <f>'Cálculos e Freq'!DG172</f>
        <v>0.55000000000000004</v>
      </c>
      <c r="F100" s="647">
        <f>'Cálculos e Freq'!EL172</f>
        <v>0.27665816326530612</v>
      </c>
      <c r="G100" s="647">
        <f>'Cálculos e Freq'!FF172</f>
        <v>0.45</v>
      </c>
      <c r="H100" s="647">
        <f>'Cálculos e Freq'!FX172</f>
        <v>0.6875</v>
      </c>
      <c r="I100" s="640">
        <f t="shared" si="2"/>
        <v>0.47719772498305768</v>
      </c>
      <c r="J100"/>
    </row>
    <row r="101" spans="1:10" s="2" customFormat="1">
      <c r="A101" t="str">
        <f>[1]Dimensoes!B48</f>
        <v xml:space="preserve">BANDEIRANTE </v>
      </c>
      <c r="B101" t="str">
        <f>[1]Dimensoes!D48</f>
        <v>P1 - Ate 5000 hab</v>
      </c>
      <c r="C101" s="647">
        <f>'Cálculos e Freq'!X33</f>
        <v>5.8693054028302674E-2</v>
      </c>
      <c r="D101" s="647">
        <f>'Cálculos e Freq'!BH33</f>
        <v>0.70454545454545459</v>
      </c>
      <c r="E101" s="647">
        <f>'Cálculos e Freq'!DG33</f>
        <v>0.73750000000000004</v>
      </c>
      <c r="F101" s="647">
        <f>'Cálculos e Freq'!EL33</f>
        <v>0.65531887755102036</v>
      </c>
      <c r="G101" s="647">
        <f>'Cálculos e Freq'!FF33</f>
        <v>0.35</v>
      </c>
      <c r="H101" s="647">
        <f>'Cálculos e Freq'!FX33</f>
        <v>0.35416666666666663</v>
      </c>
      <c r="I101" s="640">
        <f t="shared" si="2"/>
        <v>0.47670400879857411</v>
      </c>
      <c r="J101"/>
    </row>
    <row r="102" spans="1:10" s="2" customFormat="1">
      <c r="A102" t="str">
        <f>[1]Dimensoes!B200</f>
        <v xml:space="preserve">ILHOTA </v>
      </c>
      <c r="B102" t="str">
        <f>[1]Dimensoes!D200</f>
        <v>P3 - 10001 Ate 20000 hab</v>
      </c>
      <c r="C102" s="647">
        <f>'Cálculos e Freq'!X113</f>
        <v>0.42334256359223571</v>
      </c>
      <c r="D102" s="647">
        <f>'Cálculos e Freq'!BH113</f>
        <v>0.52272727272727271</v>
      </c>
      <c r="E102" s="647">
        <f>'Cálculos e Freq'!DG113</f>
        <v>0.66249999999999998</v>
      </c>
      <c r="F102" s="647">
        <f>'Cálculos e Freq'!EL113</f>
        <v>0.53612244897959183</v>
      </c>
      <c r="G102" s="647">
        <f>'Cálculos e Freq'!FF113</f>
        <v>0.25</v>
      </c>
      <c r="H102" s="647">
        <f>'Cálculos e Freq'!FX113</f>
        <v>0.45833333333333331</v>
      </c>
      <c r="I102" s="640">
        <f t="shared" si="2"/>
        <v>0.47550426977207233</v>
      </c>
      <c r="J102"/>
    </row>
    <row r="103" spans="1:10" s="2" customFormat="1">
      <c r="A103" t="str">
        <f>[1]Dimensoes!B94</f>
        <v xml:space="preserve">SALTO VELOSO </v>
      </c>
      <c r="B103" t="str">
        <f>[1]Dimensoes!D94</f>
        <v>P1 - Ate 5000 hab</v>
      </c>
      <c r="C103" s="647">
        <f>'Cálculos e Freq'!X229</f>
        <v>9.2781920872679155E-2</v>
      </c>
      <c r="D103" s="647">
        <f>'Cálculos e Freq'!BH229</f>
        <v>0.63636363636363635</v>
      </c>
      <c r="E103" s="647">
        <f>'Cálculos e Freq'!DG229</f>
        <v>0.88749999999999996</v>
      </c>
      <c r="F103" s="647">
        <f>'Cálculos e Freq'!EL229</f>
        <v>0.78727040816326532</v>
      </c>
      <c r="G103" s="647">
        <f>'Cálculos e Freq'!FF229</f>
        <v>0.3</v>
      </c>
      <c r="H103" s="647">
        <f>'Cálculos e Freq'!FX229</f>
        <v>0.14583333333333331</v>
      </c>
      <c r="I103" s="640">
        <f t="shared" si="2"/>
        <v>0.47495821645548569</v>
      </c>
      <c r="J103"/>
    </row>
    <row r="104" spans="1:10" s="2" customFormat="1">
      <c r="A104" t="str">
        <f>[1]Dimensoes!B251</f>
        <v xml:space="preserve">PENHA </v>
      </c>
      <c r="B104" t="str">
        <f>[1]Dimensoes!D251</f>
        <v>P4 - 20001 Ate 50000 hab</v>
      </c>
      <c r="C104" s="647">
        <f>'Cálculos e Freq'!X194</f>
        <v>0.2737770833074345</v>
      </c>
      <c r="D104" s="647">
        <f>'Cálculos e Freq'!BH194</f>
        <v>0.56818181818181823</v>
      </c>
      <c r="E104" s="647">
        <f>'Cálculos e Freq'!DG194</f>
        <v>7.4999999999999997E-2</v>
      </c>
      <c r="F104" s="647">
        <f>'Cálculos e Freq'!EL194</f>
        <v>0.79372448979591836</v>
      </c>
      <c r="G104" s="647">
        <f>'Cálculos e Freq'!FF194</f>
        <v>0.55000000000000004</v>
      </c>
      <c r="H104" s="647">
        <f>'Cálculos e Freq'!FX194</f>
        <v>0.58333333333333326</v>
      </c>
      <c r="I104" s="640">
        <f t="shared" si="2"/>
        <v>0.47400278743641744</v>
      </c>
      <c r="J104"/>
    </row>
    <row r="105" spans="1:10" s="2" customFormat="1">
      <c r="A105" t="str">
        <f>[1]Dimensoes!B187</f>
        <v xml:space="preserve">GRAVATAL </v>
      </c>
      <c r="B105" t="str">
        <f>[1]Dimensoes!D187</f>
        <v>P3 - 10001 Ate 20000 hab</v>
      </c>
      <c r="C105" s="647">
        <f>'Cálculos e Freq'!X102</f>
        <v>0.17204478632063874</v>
      </c>
      <c r="D105" s="647">
        <f>'Cálculos e Freq'!BH102</f>
        <v>0.40909090909090912</v>
      </c>
      <c r="E105" s="647">
        <f>'Cálculos e Freq'!DG102</f>
        <v>0.8</v>
      </c>
      <c r="F105" s="647">
        <f>'Cálculos e Freq'!EL102</f>
        <v>0.64540816326530615</v>
      </c>
      <c r="G105" s="647">
        <f>'Cálculos e Freq'!FF102</f>
        <v>0.4</v>
      </c>
      <c r="H105" s="647">
        <f>'Cálculos e Freq'!FX102</f>
        <v>0.41666666666666663</v>
      </c>
      <c r="I105" s="640">
        <f t="shared" si="2"/>
        <v>0.47386842089058678</v>
      </c>
      <c r="J105"/>
    </row>
    <row r="106" spans="1:10" s="2" customFormat="1">
      <c r="A106" t="str">
        <f>[1]Dimensoes!B189</f>
        <v xml:space="preserve">LONTRAS </v>
      </c>
      <c r="B106" t="str">
        <f>[1]Dimensoes!D189</f>
        <v>P3 - 10001 Ate 20000 hab</v>
      </c>
      <c r="C106" s="647">
        <f>'Cálculos e Freq'!X152</f>
        <v>0.16826299471126524</v>
      </c>
      <c r="D106" s="647">
        <f>'Cálculos e Freq'!BH152</f>
        <v>0.52272727272727271</v>
      </c>
      <c r="E106" s="647">
        <f>'Cálculos e Freq'!DG152</f>
        <v>0.8</v>
      </c>
      <c r="F106" s="647">
        <f>'Cálculos e Freq'!EL152</f>
        <v>0.64975765306122446</v>
      </c>
      <c r="G106" s="647">
        <f>'Cálculos e Freq'!FF152</f>
        <v>0.3</v>
      </c>
      <c r="H106" s="647">
        <f>'Cálculos e Freq'!FX152</f>
        <v>0.39583333333333331</v>
      </c>
      <c r="I106" s="640">
        <f t="shared" si="2"/>
        <v>0.47276354230551593</v>
      </c>
      <c r="J106"/>
    </row>
    <row r="107" spans="1:10" s="2" customFormat="1">
      <c r="A107" t="str">
        <f>[1]Dimensoes!B208</f>
        <v xml:space="preserve">CORUPÁ </v>
      </c>
      <c r="B107" t="str">
        <f>[1]Dimensoes!D208</f>
        <v>P3 - 10001 Ate 20000 hab</v>
      </c>
      <c r="C107" s="647">
        <f>'Cálculos e Freq'!X77</f>
        <v>0.41671688196604439</v>
      </c>
      <c r="D107" s="647">
        <f>'Cálculos e Freq'!BH77</f>
        <v>0.47727272727272729</v>
      </c>
      <c r="E107" s="647">
        <f>'Cálculos e Freq'!DG77</f>
        <v>0.67500000000000004</v>
      </c>
      <c r="F107" s="647">
        <f>'Cálculos e Freq'!EL77</f>
        <v>0.50697704081632655</v>
      </c>
      <c r="G107" s="647">
        <f>'Cálculos e Freq'!FF77</f>
        <v>0.3</v>
      </c>
      <c r="H107" s="647">
        <f>'Cálculos e Freq'!FX77</f>
        <v>0.45833333333333331</v>
      </c>
      <c r="I107" s="640">
        <f t="shared" si="2"/>
        <v>0.47238333056473852</v>
      </c>
      <c r="J107"/>
    </row>
    <row r="108" spans="1:10" s="2" customFormat="1">
      <c r="A108" t="str">
        <f>[1]Dimensoes!B178</f>
        <v xml:space="preserve">FAXINAL DOS GUEDES </v>
      </c>
      <c r="B108" t="str">
        <f>[1]Dimensoes!D178</f>
        <v>P3 - 10001 Ate 20000 hab</v>
      </c>
      <c r="C108" s="647">
        <f>'Cálculos e Freq'!X89</f>
        <v>0.18491823756265219</v>
      </c>
      <c r="D108" s="647">
        <f>'Cálculos e Freq'!BH89</f>
        <v>0.54545454545454541</v>
      </c>
      <c r="E108" s="647">
        <f>'Cálculos e Freq'!DG89</f>
        <v>0.6875</v>
      </c>
      <c r="F108" s="647">
        <f>'Cálculos e Freq'!EL89</f>
        <v>0.77776785714285712</v>
      </c>
      <c r="G108" s="647">
        <f>'Cálculos e Freq'!FF89</f>
        <v>0.3</v>
      </c>
      <c r="H108" s="647">
        <f>'Cálculos e Freq'!FX89</f>
        <v>0.33333333333333331</v>
      </c>
      <c r="I108" s="640">
        <f t="shared" si="2"/>
        <v>0.471495662248898</v>
      </c>
      <c r="J108"/>
    </row>
    <row r="109" spans="1:10" s="2" customFormat="1">
      <c r="A109" t="str">
        <f>[1]Dimensoes!B237</f>
        <v xml:space="preserve">SANTO AMARO DA IMPERATRIZ </v>
      </c>
      <c r="B109" t="str">
        <f>[1]Dimensoes!D237</f>
        <v>P4 - 20001 Ate 50000 hab</v>
      </c>
      <c r="C109" s="647">
        <f>'Cálculos e Freq'!X238</f>
        <v>0.23952575497312861</v>
      </c>
      <c r="D109" s="647">
        <f>'Cálculos e Freq'!BH238</f>
        <v>0.56818181818181823</v>
      </c>
      <c r="E109" s="647">
        <f>'Cálculos e Freq'!DG238</f>
        <v>0.57499999999999996</v>
      </c>
      <c r="F109" s="647">
        <f>'Cálculos e Freq'!EL238</f>
        <v>0.64715561224489793</v>
      </c>
      <c r="G109" s="647">
        <f>'Cálculos e Freq'!FF238</f>
        <v>0.4</v>
      </c>
      <c r="H109" s="647">
        <f>'Cálculos e Freq'!FX238</f>
        <v>0.39583333333333331</v>
      </c>
      <c r="I109" s="640">
        <f t="shared" si="2"/>
        <v>0.47094941978886301</v>
      </c>
      <c r="J109"/>
    </row>
    <row r="110" spans="1:10" s="2" customFormat="1">
      <c r="A110" t="str">
        <f>[1]Dimensoes!B66</f>
        <v xml:space="preserve">CERRO NEGRO </v>
      </c>
      <c r="B110" t="str">
        <f>[1]Dimensoes!D66</f>
        <v>P1 - Ate 5000 hab</v>
      </c>
      <c r="C110" s="647">
        <f>'Cálculos e Freq'!X68</f>
        <v>9.466916336009934E-2</v>
      </c>
      <c r="D110" s="647">
        <f>'Cálculos e Freq'!BH68</f>
        <v>0.56818181818181823</v>
      </c>
      <c r="E110" s="647">
        <f>'Cálculos e Freq'!DG68</f>
        <v>0.67500000000000004</v>
      </c>
      <c r="F110" s="647">
        <f>'Cálculos e Freq'!EL68</f>
        <v>0.77033163265306126</v>
      </c>
      <c r="G110" s="647">
        <f>'Cálculos e Freq'!FF68</f>
        <v>0.3</v>
      </c>
      <c r="H110" s="647">
        <f>'Cálculos e Freq'!FX68</f>
        <v>0.41666666666666663</v>
      </c>
      <c r="I110" s="640">
        <f t="shared" si="2"/>
        <v>0.47080821347694085</v>
      </c>
      <c r="J110"/>
    </row>
    <row r="111" spans="1:10" s="2" customFormat="1">
      <c r="A111" t="str">
        <f>[1]Dimensoes!B138</f>
        <v xml:space="preserve">TREZE TÍLIAS </v>
      </c>
      <c r="B111" t="str">
        <f>[1]Dimensoes!D138</f>
        <v>P2 - 5001 Ate 10000 hab</v>
      </c>
      <c r="C111" s="647">
        <f>'Cálculos e Freq'!X277</f>
        <v>0.14387545141050406</v>
      </c>
      <c r="D111" s="647">
        <f>'Cálculos e Freq'!BH277</f>
        <v>0.38636363636363635</v>
      </c>
      <c r="E111" s="647">
        <f>'Cálculos e Freq'!DG277</f>
        <v>0.82499999999999996</v>
      </c>
      <c r="F111" s="647">
        <f>'Cálculos e Freq'!EL277</f>
        <v>0.77784438775510201</v>
      </c>
      <c r="G111" s="647">
        <f>'Cálculos e Freq'!FF277</f>
        <v>0.35</v>
      </c>
      <c r="H111" s="647">
        <f>'Cálculos e Freq'!FX277</f>
        <v>0.33333333333333331</v>
      </c>
      <c r="I111" s="640">
        <f t="shared" si="2"/>
        <v>0.46940280147709607</v>
      </c>
      <c r="J111"/>
    </row>
    <row r="112" spans="1:10" s="2" customFormat="1">
      <c r="A112" t="str">
        <f>[1]Dimensoes!B154</f>
        <v xml:space="preserve">ARMAZÉM </v>
      </c>
      <c r="B112" t="str">
        <f>[1]Dimensoes!D154</f>
        <v>P2 - 5001 Ate 10000 hab</v>
      </c>
      <c r="C112" s="647">
        <f>'Cálculos e Freq'!X21</f>
        <v>0.12337128179122259</v>
      </c>
      <c r="D112" s="647">
        <f>'Cálculos e Freq'!BH21</f>
        <v>0.45454545454545453</v>
      </c>
      <c r="E112" s="647">
        <f>'Cálculos e Freq'!DG21</f>
        <v>0.78749999999999998</v>
      </c>
      <c r="F112" s="647">
        <f>'Cálculos e Freq'!EL21</f>
        <v>0.79682397959183671</v>
      </c>
      <c r="G112" s="647">
        <f>'Cálculos e Freq'!FF21</f>
        <v>0.3</v>
      </c>
      <c r="H112" s="647">
        <f>'Cálculos e Freq'!FX21</f>
        <v>0.35416666666666663</v>
      </c>
      <c r="I112" s="640">
        <f t="shared" si="2"/>
        <v>0.46940123043253007</v>
      </c>
      <c r="J112"/>
    </row>
    <row r="113" spans="1:10" s="2" customFormat="1">
      <c r="A113" t="str">
        <f>[1]Dimensoes!B77</f>
        <v xml:space="preserve">TREVISO </v>
      </c>
      <c r="B113" t="str">
        <f>[1]Dimensoes!D77</f>
        <v>P1 - Ate 5000 hab</v>
      </c>
      <c r="C113" s="647">
        <f>'Cálculos e Freq'!X275</f>
        <v>0.36262548805965977</v>
      </c>
      <c r="D113" s="647">
        <f>'Cálculos e Freq'!BH275</f>
        <v>0.56818181818181823</v>
      </c>
      <c r="E113" s="647">
        <f>'Cálculos e Freq'!DG275</f>
        <v>0.83750000000000002</v>
      </c>
      <c r="F113" s="647">
        <f>'Cálculos e Freq'!EL275</f>
        <v>0.6473214285714286</v>
      </c>
      <c r="G113" s="647">
        <f>'Cálculos e Freq'!FF275</f>
        <v>0.25</v>
      </c>
      <c r="H113" s="647">
        <f>'Cálculos e Freq'!FX275</f>
        <v>0.14583333333333331</v>
      </c>
      <c r="I113" s="640">
        <f t="shared" si="2"/>
        <v>0.46857701135770663</v>
      </c>
      <c r="J113"/>
    </row>
    <row r="114" spans="1:10">
      <c r="A114" t="str">
        <f>[1]Dimensoes!B170</f>
        <v xml:space="preserve">IRANI </v>
      </c>
      <c r="B114" t="str">
        <f>[1]Dimensoes!D170</f>
        <v>P3 - 10001 Ate 20000 hab</v>
      </c>
      <c r="C114" s="647">
        <f>'Cálculos e Freq'!X124</f>
        <v>0.14675581962257964</v>
      </c>
      <c r="D114" s="647">
        <f>'Cálculos e Freq'!BH124</f>
        <v>0.40909090909090912</v>
      </c>
      <c r="E114" s="647">
        <f>'Cálculos e Freq'!DG124</f>
        <v>0.83750000000000002</v>
      </c>
      <c r="F114" s="647">
        <f>'Cálculos e Freq'!EL124</f>
        <v>0.57625000000000004</v>
      </c>
      <c r="G114" s="647">
        <f>'Cálculos e Freq'!FF124</f>
        <v>0.3</v>
      </c>
      <c r="H114" s="647">
        <f>'Cálculos e Freq'!FX124</f>
        <v>0.54166666666666663</v>
      </c>
      <c r="I114" s="640">
        <f t="shared" si="2"/>
        <v>0.46854389923002587</v>
      </c>
    </row>
    <row r="115" spans="1:10">
      <c r="A115" t="str">
        <f>[1]Dimensoes!B171</f>
        <v xml:space="preserve">QUILOMBO </v>
      </c>
      <c r="B115" t="str">
        <f>[1]Dimensoes!D171</f>
        <v>P3 - 10001 Ate 20000 hab</v>
      </c>
      <c r="C115" s="647">
        <f>'Cálculos e Freq'!X214</f>
        <v>0.16708147152758851</v>
      </c>
      <c r="D115" s="647">
        <f>'Cálculos e Freq'!BH214</f>
        <v>0.43181818181818182</v>
      </c>
      <c r="E115" s="647">
        <f>'Cálculos e Freq'!DG214</f>
        <v>0.71250000000000002</v>
      </c>
      <c r="F115" s="647">
        <f>'Cálculos e Freq'!EL214</f>
        <v>0.51594387755102045</v>
      </c>
      <c r="G115" s="647">
        <f>'Cálculos e Freq'!FF214</f>
        <v>0.5</v>
      </c>
      <c r="H115" s="647">
        <f>'Cálculos e Freq'!FX214</f>
        <v>0.47916666666666663</v>
      </c>
      <c r="I115" s="640">
        <f t="shared" si="2"/>
        <v>0.46775169959390955</v>
      </c>
    </row>
    <row r="116" spans="1:10">
      <c r="A116" t="str">
        <f>[1]Dimensoes!B71</f>
        <v xml:space="preserve">BOCAINA DO SUL </v>
      </c>
      <c r="B116" t="str">
        <f>[1]Dimensoes!D71</f>
        <v>P1 - Ate 5000 hab</v>
      </c>
      <c r="C116" s="647">
        <f>'Cálculos e Freq'!X41</f>
        <v>8.294776617789365E-2</v>
      </c>
      <c r="D116" s="647">
        <f>'Cálculos e Freq'!BH41</f>
        <v>0.54545454545454541</v>
      </c>
      <c r="E116" s="647">
        <f>'Cálculos e Freq'!DG41</f>
        <v>0.63749999999999996</v>
      </c>
      <c r="F116" s="647">
        <f>'Cálculos e Freq'!EL41</f>
        <v>0.66426020408163267</v>
      </c>
      <c r="G116" s="647">
        <f>'Cálculos e Freq'!FF41</f>
        <v>0.45</v>
      </c>
      <c r="H116" s="647">
        <f>'Cálculos e Freq'!FX41</f>
        <v>0.41666666666666663</v>
      </c>
      <c r="I116" s="640">
        <f t="shared" si="2"/>
        <v>0.46613819706345638</v>
      </c>
    </row>
    <row r="117" spans="1:10">
      <c r="A117" t="str">
        <f>[1]Dimensoes!B181</f>
        <v xml:space="preserve">CUNHA PORÃ </v>
      </c>
      <c r="B117" t="str">
        <f>[1]Dimensoes!D181</f>
        <v>P3 - 10001 Ate 20000 hab</v>
      </c>
      <c r="C117" s="647">
        <f>'Cálculos e Freq'!X79</f>
        <v>0.16845362554265736</v>
      </c>
      <c r="D117" s="647">
        <f>'Cálculos e Freq'!BH79</f>
        <v>0.61363636363636365</v>
      </c>
      <c r="E117" s="647">
        <f>'Cálculos e Freq'!DG79</f>
        <v>0.77500000000000002</v>
      </c>
      <c r="F117" s="647">
        <f>'Cálculos e Freq'!EL79</f>
        <v>0.39072704081632653</v>
      </c>
      <c r="G117" s="647">
        <f>'Cálculos e Freq'!FF79</f>
        <v>0.45</v>
      </c>
      <c r="H117" s="647">
        <f>'Cálculos e Freq'!FX79</f>
        <v>0.39583333333333331</v>
      </c>
      <c r="I117" s="640">
        <f t="shared" si="2"/>
        <v>0.46560839388811348</v>
      </c>
    </row>
    <row r="118" spans="1:10">
      <c r="A118" s="3" t="str">
        <f>[1]Dimensoes!B267</f>
        <v xml:space="preserve">XANXERÊ </v>
      </c>
      <c r="B118" s="3" t="str">
        <f>[1]Dimensoes!D267</f>
        <v>P4 - 20001 Ate 50000 hab</v>
      </c>
      <c r="C118" s="648">
        <f>'Cálculos e Freq'!X293</f>
        <v>0.32485375732551658</v>
      </c>
      <c r="D118" s="648">
        <f>'Cálculos e Freq'!BH293</f>
        <v>0.36363636363636365</v>
      </c>
      <c r="E118" s="648">
        <f>'Cálculos e Freq'!DG293</f>
        <v>0.61250000000000004</v>
      </c>
      <c r="F118" s="648">
        <f>'Cálculos e Freq'!EL293</f>
        <v>0.37691326530612246</v>
      </c>
      <c r="G118" s="648">
        <f>'Cálculos e Freq'!FF293</f>
        <v>0.4</v>
      </c>
      <c r="H118" s="648">
        <f>'Cálculos e Freq'!FX293</f>
        <v>0.70833333333333326</v>
      </c>
      <c r="I118" s="645">
        <f t="shared" si="2"/>
        <v>0.46437278660022258</v>
      </c>
    </row>
    <row r="119" spans="1:10">
      <c r="A119" t="str">
        <f>[1]Dimensoes!B223</f>
        <v xml:space="preserve">TAIÓ </v>
      </c>
      <c r="B119" t="str">
        <f>[1]Dimensoes!D223</f>
        <v>P3 - 10001 Ate 20000 hab</v>
      </c>
      <c r="C119" s="647">
        <f>'Cálculos e Freq'!X267</f>
        <v>0.23301855271691824</v>
      </c>
      <c r="D119" s="647">
        <f>'Cálculos e Freq'!BH267</f>
        <v>0.52272727272727271</v>
      </c>
      <c r="E119" s="647">
        <f>'Cálculos e Freq'!DG267</f>
        <v>0.67500000000000004</v>
      </c>
      <c r="F119" s="647">
        <f>'Cálculos e Freq'!EL267</f>
        <v>0.55854591836734691</v>
      </c>
      <c r="G119" s="647">
        <f>'Cálculos e Freq'!FF267</f>
        <v>0.4</v>
      </c>
      <c r="H119" s="647">
        <f>'Cálculos e Freq'!FX267</f>
        <v>0.39583333333333331</v>
      </c>
      <c r="I119" s="640">
        <f t="shared" si="2"/>
        <v>0.46418751285747856</v>
      </c>
    </row>
    <row r="120" spans="1:10">
      <c r="A120" t="str">
        <f>[1]Dimensoes!B217</f>
        <v xml:space="preserve">GARUVA </v>
      </c>
      <c r="B120" t="str">
        <f>[1]Dimensoes!D217</f>
        <v>P3 - 10001 Ate 20000 hab</v>
      </c>
      <c r="C120" s="647">
        <f>'Cálculos e Freq'!X98</f>
        <v>0.22549128772021332</v>
      </c>
      <c r="D120" s="647">
        <f>'Cálculos e Freq'!BH98</f>
        <v>0.5</v>
      </c>
      <c r="E120" s="647">
        <f>'Cálculos e Freq'!DG98</f>
        <v>0.73750000000000004</v>
      </c>
      <c r="F120" s="647">
        <f>'Cálculos e Freq'!EL98</f>
        <v>0.70038265306122449</v>
      </c>
      <c r="G120" s="647">
        <f>'Cálculos e Freq'!FF98</f>
        <v>0.1</v>
      </c>
      <c r="H120" s="647">
        <f>'Cálculos e Freq'!FX98</f>
        <v>0.52083333333333326</v>
      </c>
      <c r="I120" s="640">
        <f t="shared" si="2"/>
        <v>0.46403454568579522</v>
      </c>
    </row>
    <row r="121" spans="1:10" s="638" customFormat="1" ht="16" thickBot="1">
      <c r="A121" s="638" t="str">
        <f>[1]Dimensoes!B147</f>
        <v xml:space="preserve">PALMA SOLA </v>
      </c>
      <c r="B121" s="638" t="str">
        <f>[1]Dimensoes!D147</f>
        <v>P2 - 5001 Ate 10000 hab</v>
      </c>
      <c r="C121" s="646">
        <f>'Cálculos e Freq'!X185</f>
        <v>0.1392028669276873</v>
      </c>
      <c r="D121" s="646">
        <f>'Cálculos e Freq'!BH185</f>
        <v>0.59090909090909094</v>
      </c>
      <c r="E121" s="646">
        <f>'Cálculos e Freq'!DG185</f>
        <v>0.9</v>
      </c>
      <c r="F121" s="646">
        <f>'Cálculos e Freq'!EL185</f>
        <v>0.56904336734693883</v>
      </c>
      <c r="G121" s="646">
        <f>'Cálculos e Freq'!FF185</f>
        <v>0.25</v>
      </c>
      <c r="H121" s="646">
        <f>'Cálculos e Freq'!FX185</f>
        <v>0.33333333333333331</v>
      </c>
      <c r="I121" s="639">
        <f t="shared" si="2"/>
        <v>0.46374810975284175</v>
      </c>
    </row>
    <row r="122" spans="1:10">
      <c r="A122" t="str">
        <f>[1]Dimensoes!B122</f>
        <v xml:space="preserve">CAIBI </v>
      </c>
      <c r="B122" t="str">
        <f>[1]Dimensoes!D122</f>
        <v>P2 - 5001 Ate 10000 hab</v>
      </c>
      <c r="C122" s="647">
        <f>'Cálculos e Freq'!X53</f>
        <v>0.1296738188002573</v>
      </c>
      <c r="D122" s="647">
        <f>'Cálculos e Freq'!BH53</f>
        <v>0.59090909090909094</v>
      </c>
      <c r="E122" s="647">
        <f>'Cálculos e Freq'!DG53</f>
        <v>0.73750000000000004</v>
      </c>
      <c r="F122" s="647">
        <f>'Cálculos e Freq'!EL53</f>
        <v>0.64451530612244901</v>
      </c>
      <c r="G122" s="647">
        <f>'Cálculos e Freq'!FF53</f>
        <v>0.2</v>
      </c>
      <c r="H122" s="647">
        <f>'Cálculos e Freq'!FX53</f>
        <v>0.47916666666666663</v>
      </c>
      <c r="I122" s="640">
        <f t="shared" si="2"/>
        <v>0.46362748041641066</v>
      </c>
    </row>
    <row r="123" spans="1:10">
      <c r="A123" t="str">
        <f>[1]Dimensoes!B21</f>
        <v xml:space="preserve">LACERDÓPOLIS </v>
      </c>
      <c r="B123" t="str">
        <f>[1]Dimensoes!D21</f>
        <v>P1 - Ate 5000 hab</v>
      </c>
      <c r="C123" s="647">
        <f>'Cálculos e Freq'!X143</f>
        <v>4.2866364688574757E-2</v>
      </c>
      <c r="D123" s="647">
        <f>'Cálculos e Freq'!BH143</f>
        <v>0.63636363636363635</v>
      </c>
      <c r="E123" s="647">
        <f>'Cálculos e Freq'!DG143</f>
        <v>0.83750000000000002</v>
      </c>
      <c r="F123" s="647">
        <f>'Cálculos e Freq'!EL143</f>
        <v>0.91793367346938781</v>
      </c>
      <c r="G123" s="647">
        <f>'Cálculos e Freq'!FF143</f>
        <v>0.2</v>
      </c>
      <c r="H123" s="647">
        <f>'Cálculos e Freq'!FX143</f>
        <v>0.14583333333333331</v>
      </c>
      <c r="I123" s="640">
        <f t="shared" si="2"/>
        <v>0.46341616797582214</v>
      </c>
    </row>
    <row r="124" spans="1:10">
      <c r="A124" t="str">
        <f>[1]Dimensoes!B195</f>
        <v xml:space="preserve">CAMPO ALEGRE </v>
      </c>
      <c r="B124" t="str">
        <f>[1]Dimensoes!D195</f>
        <v>P3 - 10001 Ate 20000 hab</v>
      </c>
      <c r="C124" s="647">
        <f>'Cálculos e Freq'!X56</f>
        <v>0.39846526968227464</v>
      </c>
      <c r="D124" s="647">
        <f>'Cálculos e Freq'!BH56</f>
        <v>0.56818181818181823</v>
      </c>
      <c r="E124" s="647">
        <f>'Cálculos e Freq'!DG56</f>
        <v>0.63749999999999996</v>
      </c>
      <c r="F124" s="647">
        <f>'Cálculos e Freq'!EL56</f>
        <v>0.65535714285714286</v>
      </c>
      <c r="G124" s="647">
        <f>'Cálculos e Freq'!FF56</f>
        <v>0.25</v>
      </c>
      <c r="H124" s="647">
        <f>'Cálculos e Freq'!FX56</f>
        <v>0.27083333333333331</v>
      </c>
      <c r="I124" s="640">
        <f t="shared" si="2"/>
        <v>0.46338959400909485</v>
      </c>
    </row>
    <row r="125" spans="1:10">
      <c r="A125" t="str">
        <f>[1]Dimensoes!B275</f>
        <v xml:space="preserve">BIGUAÇU </v>
      </c>
      <c r="B125" t="str">
        <f>[1]Dimensoes!D275</f>
        <v>P5 (50 a 100mil hab)</v>
      </c>
      <c r="C125" s="647">
        <f>'Cálculos e Freq'!X39</f>
        <v>0.35690788599329776</v>
      </c>
      <c r="D125" s="647">
        <f>'Cálculos e Freq'!BH39</f>
        <v>0.31818181818181818</v>
      </c>
      <c r="E125" s="647">
        <f>'Cálculos e Freq'!DG39</f>
        <v>0.71250000000000002</v>
      </c>
      <c r="F125" s="647">
        <f>'Cálculos e Freq'!EL39</f>
        <v>0.33853316326530614</v>
      </c>
      <c r="G125" s="647">
        <f>'Cálculos e Freq'!FF39</f>
        <v>0.3</v>
      </c>
      <c r="H125" s="647">
        <f>'Cálculos e Freq'!FX39</f>
        <v>0.75</v>
      </c>
      <c r="I125" s="640">
        <f t="shared" si="2"/>
        <v>0.46268714457340371</v>
      </c>
    </row>
    <row r="126" spans="1:10">
      <c r="A126" t="str">
        <f>[1]Dimensoes!B213</f>
        <v xml:space="preserve">ITAPIRANGA </v>
      </c>
      <c r="B126" t="str">
        <f>[1]Dimensoes!D213</f>
        <v>P3 - 10001 Ate 20000 hab</v>
      </c>
      <c r="C126" s="647">
        <f>'Cálculos e Freq'!X131</f>
        <v>0.2205091275066707</v>
      </c>
      <c r="D126" s="647">
        <f>'Cálculos e Freq'!BH131</f>
        <v>0.52272727272727271</v>
      </c>
      <c r="E126" s="647">
        <f>'Cálculos e Freq'!DG131</f>
        <v>0.6</v>
      </c>
      <c r="F126" s="647">
        <f>'Cálculos e Freq'!EL131</f>
        <v>0.6483928571428571</v>
      </c>
      <c r="G126" s="647">
        <f>'Cálculos e Freq'!FF131</f>
        <v>0.45</v>
      </c>
      <c r="H126" s="647">
        <f>'Cálculos e Freq'!FX131</f>
        <v>0.33333333333333331</v>
      </c>
      <c r="I126" s="640">
        <f t="shared" si="2"/>
        <v>0.46249376511835566</v>
      </c>
    </row>
    <row r="127" spans="1:10">
      <c r="A127" t="str">
        <f>[1]Dimensoes!B132</f>
        <v xml:space="preserve">TROMBUDO CENTRAL </v>
      </c>
      <c r="B127" t="str">
        <f>[1]Dimensoes!D132</f>
        <v>P2 - 5001 Ate 10000 hab</v>
      </c>
      <c r="C127" s="647">
        <f>'Cálculos e Freq'!X278</f>
        <v>0.13242500939186802</v>
      </c>
      <c r="D127" s="647">
        <f>'Cálculos e Freq'!BH278</f>
        <v>0.47727272727272729</v>
      </c>
      <c r="E127" s="647">
        <f>'Cálculos e Freq'!DG278</f>
        <v>0.58750000000000002</v>
      </c>
      <c r="F127" s="647">
        <f>'Cálculos e Freq'!EL278</f>
        <v>0.6941709183673469</v>
      </c>
      <c r="G127" s="647">
        <f>'Cálculos e Freq'!FF278</f>
        <v>0.55000000000000004</v>
      </c>
      <c r="H127" s="647">
        <f>'Cálculos e Freq'!FX278</f>
        <v>0.33333333333333331</v>
      </c>
      <c r="I127" s="640">
        <f t="shared" si="2"/>
        <v>0.4624503313942126</v>
      </c>
    </row>
    <row r="128" spans="1:10">
      <c r="A128" t="str">
        <f>[1]Dimensoes!B233</f>
        <v xml:space="preserve">URUSSANGA </v>
      </c>
      <c r="B128" t="str">
        <f>[1]Dimensoes!D233</f>
        <v>P4 - 20001 Ate 50000 hab</v>
      </c>
      <c r="C128" s="647">
        <f>'Cálculos e Freq'!X285</f>
        <v>0.53588006970742952</v>
      </c>
      <c r="D128" s="647">
        <f>'Cálculos e Freq'!BH285</f>
        <v>0.15909090909090909</v>
      </c>
      <c r="E128" s="647">
        <f>'Cálculos e Freq'!DG285</f>
        <v>0.67500000000000004</v>
      </c>
      <c r="F128" s="647">
        <f>'Cálculos e Freq'!EL285</f>
        <v>0.64474489795918366</v>
      </c>
      <c r="G128" s="647">
        <f>'Cálculos e Freq'!FF285</f>
        <v>0.3</v>
      </c>
      <c r="H128" s="647">
        <f>'Cálculos e Freq'!FX285</f>
        <v>0.45833333333333331</v>
      </c>
      <c r="I128" s="640">
        <f t="shared" si="2"/>
        <v>0.46217486834847593</v>
      </c>
    </row>
    <row r="129" spans="1:10">
      <c r="A129" t="str">
        <f>[1]Dimensoes!B107</f>
        <v xml:space="preserve">ANGELINA </v>
      </c>
      <c r="B129" t="str">
        <f>[1]Dimensoes!D107</f>
        <v>P2 - 5001 Ate 10000 hab</v>
      </c>
      <c r="C129" s="647">
        <f>'Cálculos e Freq'!X13</f>
        <v>0.10628897959318637</v>
      </c>
      <c r="D129" s="647">
        <f>'Cálculos e Freq'!BH13</f>
        <v>0.68181818181818177</v>
      </c>
      <c r="E129" s="647">
        <f>'Cálculos e Freq'!DG13</f>
        <v>0.88749999999999996</v>
      </c>
      <c r="F129" s="647">
        <f>'Cálculos e Freq'!EL13</f>
        <v>0.54165816326530614</v>
      </c>
      <c r="G129" s="647">
        <f>'Cálculos e Freq'!FF13</f>
        <v>0.2</v>
      </c>
      <c r="H129" s="647">
        <f>'Cálculos e Freq'!FX13</f>
        <v>0.35416666666666663</v>
      </c>
      <c r="I129" s="640">
        <f t="shared" si="2"/>
        <v>0.46190533189055683</v>
      </c>
    </row>
    <row r="130" spans="1:10" s="2" customFormat="1">
      <c r="A130" t="str">
        <f>[1]Dimensoes!B214</f>
        <v xml:space="preserve">POUSO REDONDO </v>
      </c>
      <c r="B130" t="str">
        <f>[1]Dimensoes!D214</f>
        <v>P3 - 10001 Ate 20000 hab</v>
      </c>
      <c r="C130" s="647">
        <f>'Cálculos e Freq'!X208</f>
        <v>0.21996226860749152</v>
      </c>
      <c r="D130" s="647">
        <f>'Cálculos e Freq'!BH208</f>
        <v>0.31818181818181818</v>
      </c>
      <c r="E130" s="647">
        <f>'Cálculos e Freq'!DG208</f>
        <v>0.85</v>
      </c>
      <c r="F130" s="647">
        <f>'Cálculos e Freq'!EL208</f>
        <v>0.52076530612244898</v>
      </c>
      <c r="G130" s="647">
        <f>'Cálculos e Freq'!FF208</f>
        <v>0.4</v>
      </c>
      <c r="H130" s="647">
        <f>'Cálculos e Freq'!FX208</f>
        <v>0.45833333333333331</v>
      </c>
      <c r="I130" s="640">
        <f t="shared" si="2"/>
        <v>0.46120712104084866</v>
      </c>
      <c r="J130"/>
    </row>
    <row r="131" spans="1:10" s="2" customFormat="1">
      <c r="A131" s="3" t="str">
        <f>[1]Dimensoes!B149</f>
        <v xml:space="preserve">ANITA GARIBALDI </v>
      </c>
      <c r="B131" s="3" t="str">
        <f>[1]Dimensoes!D149</f>
        <v>P2 - 5001 Ate 10000 hab</v>
      </c>
      <c r="C131" s="648">
        <f>'Cálculos e Freq'!X14</f>
        <v>0.14712980121530839</v>
      </c>
      <c r="D131" s="648">
        <f>'Cálculos e Freq'!BH14</f>
        <v>0.29545454545454547</v>
      </c>
      <c r="E131" s="648">
        <f>'Cálculos e Freq'!DG14</f>
        <v>0.6875</v>
      </c>
      <c r="F131" s="648">
        <f>'Cálculos e Freq'!EL14</f>
        <v>0.79543367346938776</v>
      </c>
      <c r="G131" s="648">
        <f>'Cálculos e Freq'!FF14</f>
        <v>0.3</v>
      </c>
      <c r="H131" s="648">
        <f>'Cálculos e Freq'!FX14</f>
        <v>0.54166666666666663</v>
      </c>
      <c r="I131" s="645">
        <f t="shared" si="2"/>
        <v>0.46119744780098465</v>
      </c>
      <c r="J131"/>
    </row>
    <row r="132" spans="1:10" s="2" customFormat="1">
      <c r="A132" t="str">
        <f>[1]Dimensoes!B215</f>
        <v xml:space="preserve">PRESIDENTE GETÚLIO </v>
      </c>
      <c r="B132" t="str">
        <f>[1]Dimensoes!D215</f>
        <v>P3 - 10001 Ate 20000 hab</v>
      </c>
      <c r="C132" s="647">
        <f>'Cálculos e Freq'!X211</f>
        <v>0.48462605444460466</v>
      </c>
      <c r="D132" s="647">
        <f>'Cálculos e Freq'!BH211</f>
        <v>0.45454545454545453</v>
      </c>
      <c r="E132" s="647">
        <f>'Cálculos e Freq'!DG211</f>
        <v>0.72499999999999998</v>
      </c>
      <c r="F132" s="647">
        <f>'Cálculos e Freq'!EL211</f>
        <v>0.51957908163265309</v>
      </c>
      <c r="G132" s="647">
        <f>'Cálculos e Freq'!FF211</f>
        <v>0.25</v>
      </c>
      <c r="H132" s="647">
        <f>'Cálculos e Freq'!FX211</f>
        <v>0.33333333333333331</v>
      </c>
      <c r="I132" s="640">
        <f t="shared" ref="I132:I195" si="3">AVERAGE(C132:H132)</f>
        <v>0.46118065399267433</v>
      </c>
      <c r="J132"/>
    </row>
    <row r="133" spans="1:10" s="2" customFormat="1">
      <c r="A133" t="str">
        <f>[1]Dimensoes!B184</f>
        <v xml:space="preserve">RIO DOS CEDROS </v>
      </c>
      <c r="B133" t="str">
        <f>[1]Dimensoes!D184</f>
        <v>P3 - 10001 Ate 20000 hab</v>
      </c>
      <c r="C133" s="647">
        <f>'Cálculos e Freq'!X220</f>
        <v>0.16479969954034032</v>
      </c>
      <c r="D133" s="647">
        <f>'Cálculos e Freq'!BH220</f>
        <v>0.68181818181818177</v>
      </c>
      <c r="E133" s="647">
        <f>'Cálculos e Freq'!DG220</f>
        <v>0.92500000000000004</v>
      </c>
      <c r="F133" s="647">
        <f>'Cálculos e Freq'!EL220</f>
        <v>0.58163265306122447</v>
      </c>
      <c r="G133" s="647">
        <f>'Cálculos e Freq'!FF220</f>
        <v>0.2</v>
      </c>
      <c r="H133" s="647">
        <f>'Cálculos e Freq'!FX220</f>
        <v>0.20833333333333331</v>
      </c>
      <c r="I133" s="640">
        <f t="shared" si="3"/>
        <v>0.46026397795884672</v>
      </c>
      <c r="J133"/>
    </row>
    <row r="134" spans="1:10" s="2" customFormat="1">
      <c r="A134" t="str">
        <f>[1]Dimensoes!B161</f>
        <v xml:space="preserve">CAMPO ERÊ </v>
      </c>
      <c r="B134" t="str">
        <f>[1]Dimensoes!D161</f>
        <v>P2 - 5001 Ate 10000 hab</v>
      </c>
      <c r="C134" s="647">
        <f>'Cálculos e Freq'!X58</f>
        <v>0.17097352083724024</v>
      </c>
      <c r="D134" s="647">
        <f>'Cálculos e Freq'!BH58</f>
        <v>0.31818181818181818</v>
      </c>
      <c r="E134" s="647">
        <f>'Cálculos e Freq'!DG58</f>
        <v>0.66249999999999998</v>
      </c>
      <c r="F134" s="647">
        <f>'Cálculos e Freq'!EL58</f>
        <v>0.83682397959183674</v>
      </c>
      <c r="G134" s="647">
        <f>'Cálculos e Freq'!FF58</f>
        <v>0.25</v>
      </c>
      <c r="H134" s="647">
        <f>'Cálculos e Freq'!FX58</f>
        <v>0.52083333333333326</v>
      </c>
      <c r="I134" s="640">
        <f t="shared" si="3"/>
        <v>0.4598854419907048</v>
      </c>
      <c r="J134"/>
    </row>
    <row r="135" spans="1:10" s="2" customFormat="1">
      <c r="A135" s="3" t="str">
        <f>[1]Dimensoes!B183</f>
        <v xml:space="preserve">URUBICI </v>
      </c>
      <c r="B135" s="3" t="str">
        <f>[1]Dimensoes!D183</f>
        <v>P3 - 10001 Ate 20000 hab</v>
      </c>
      <c r="C135" s="648">
        <f>'Cálculos e Freq'!X283</f>
        <v>0.17097306831307657</v>
      </c>
      <c r="D135" s="648">
        <f>'Cálculos e Freq'!BH283</f>
        <v>0.5</v>
      </c>
      <c r="E135" s="648">
        <f>'Cálculos e Freq'!DG283</f>
        <v>0.8</v>
      </c>
      <c r="F135" s="648">
        <f>'Cálculos e Freq'!EL283</f>
        <v>0.65221938775510202</v>
      </c>
      <c r="G135" s="648">
        <f>'Cálculos e Freq'!FF283</f>
        <v>0.3</v>
      </c>
      <c r="H135" s="648">
        <f>'Cálculos e Freq'!FX283</f>
        <v>0.33333333333333331</v>
      </c>
      <c r="I135" s="645">
        <f t="shared" si="3"/>
        <v>0.45942096490025203</v>
      </c>
      <c r="J135"/>
    </row>
    <row r="136" spans="1:10" s="2" customFormat="1">
      <c r="A136" t="str">
        <f>[1]Dimensoes!B240</f>
        <v xml:space="preserve">ORLEANS </v>
      </c>
      <c r="B136" t="str">
        <f>[1]Dimensoes!D240</f>
        <v>P4 - 20001 Ate 50000 hab</v>
      </c>
      <c r="C136" s="647">
        <f>'Cálculos e Freq'!X178</f>
        <v>0.5465313280920463</v>
      </c>
      <c r="D136" s="647">
        <f>'Cálculos e Freq'!BH178</f>
        <v>0.45454545454545453</v>
      </c>
      <c r="E136" s="647">
        <f>'Cálculos e Freq'!DG178</f>
        <v>0.71250000000000002</v>
      </c>
      <c r="F136" s="647">
        <f>'Cálculos e Freq'!EL178</f>
        <v>0.3518622448979592</v>
      </c>
      <c r="G136" s="647">
        <f>'Cálculos e Freq'!FF178</f>
        <v>0.25</v>
      </c>
      <c r="H136" s="647">
        <f>'Cálculos e Freq'!FX178</f>
        <v>0.4375</v>
      </c>
      <c r="I136" s="640">
        <f t="shared" si="3"/>
        <v>0.45882317125591005</v>
      </c>
      <c r="J136"/>
    </row>
    <row r="137" spans="1:10" s="2" customFormat="1">
      <c r="A137" t="str">
        <f>[1]Dimensoes!B114</f>
        <v xml:space="preserve">TIMBÉ DO SUL </v>
      </c>
      <c r="B137" t="str">
        <f>[1]Dimensoes!D114</f>
        <v>P2 - 5001 Ate 10000 hab</v>
      </c>
      <c r="C137" s="647">
        <f>'Cálculos e Freq'!X271</f>
        <v>0.35629726760325087</v>
      </c>
      <c r="D137" s="647">
        <f>'Cálculos e Freq'!BH271</f>
        <v>0.47727272727272729</v>
      </c>
      <c r="E137" s="647">
        <f>'Cálculos e Freq'!DG271</f>
        <v>0.7</v>
      </c>
      <c r="F137" s="647">
        <f>'Cálculos e Freq'!EL271</f>
        <v>0.65117346938775511</v>
      </c>
      <c r="G137" s="647">
        <f>'Cálculos e Freq'!FF271</f>
        <v>0.15</v>
      </c>
      <c r="H137" s="647">
        <f>'Cálculos e Freq'!FX271</f>
        <v>0.41666666666666663</v>
      </c>
      <c r="I137" s="640">
        <f t="shared" si="3"/>
        <v>0.45856835515506661</v>
      </c>
      <c r="J137"/>
    </row>
    <row r="138" spans="1:10" s="2" customFormat="1">
      <c r="A138" t="str">
        <f>[1]Dimensoes!B139</f>
        <v xml:space="preserve">IPUAÇU </v>
      </c>
      <c r="B138" t="str">
        <f>[1]Dimensoes!D139</f>
        <v>P2 - 5001 Ate 10000 hab</v>
      </c>
      <c r="C138" s="647">
        <f>'Cálculos e Freq'!X121</f>
        <v>0.12483323649345571</v>
      </c>
      <c r="D138" s="647">
        <f>'Cálculos e Freq'!BH121</f>
        <v>0.5</v>
      </c>
      <c r="E138" s="647">
        <f>'Cálculos e Freq'!DG121</f>
        <v>0.51249999999999996</v>
      </c>
      <c r="F138" s="647">
        <f>'Cálculos e Freq'!EL121</f>
        <v>0.58654336734693879</v>
      </c>
      <c r="G138" s="647">
        <f>'Cálculos e Freq'!FF121</f>
        <v>0.4</v>
      </c>
      <c r="H138" s="647">
        <f>'Cálculos e Freq'!FX121</f>
        <v>0.625</v>
      </c>
      <c r="I138" s="640">
        <f t="shared" si="3"/>
        <v>0.45814610064006572</v>
      </c>
      <c r="J138"/>
    </row>
    <row r="139" spans="1:10" s="2" customFormat="1">
      <c r="A139" t="str">
        <f>[1]Dimensoes!B40</f>
        <v xml:space="preserve">BRUNÓPOLIS </v>
      </c>
      <c r="B139" t="str">
        <f>[1]Dimensoes!D40</f>
        <v>P1 - Ate 5000 hab</v>
      </c>
      <c r="C139" s="647">
        <f>'Cálculos e Freq'!X50</f>
        <v>6.7597471397612602E-2</v>
      </c>
      <c r="D139" s="647">
        <f>'Cálculos e Freq'!BH50</f>
        <v>0.43181818181818182</v>
      </c>
      <c r="E139" s="647">
        <f>'Cálculos e Freq'!DG50</f>
        <v>0.77500000000000002</v>
      </c>
      <c r="F139" s="647">
        <f>'Cálculos e Freq'!EL50</f>
        <v>0.71714285714285719</v>
      </c>
      <c r="G139" s="647">
        <f>'Cálculos e Freq'!FF50</f>
        <v>0.4</v>
      </c>
      <c r="H139" s="647">
        <f>'Cálculos e Freq'!FX50</f>
        <v>0.35416666666666663</v>
      </c>
      <c r="I139" s="640">
        <f t="shared" si="3"/>
        <v>0.45762086283755304</v>
      </c>
      <c r="J139"/>
    </row>
    <row r="140" spans="1:10" s="2" customFormat="1">
      <c r="A140" t="str">
        <f>[1]Dimensoes!B241</f>
        <v xml:space="preserve">SÃO LOURENÇO DO OESTE </v>
      </c>
      <c r="B140" t="str">
        <f>[1]Dimensoes!D241</f>
        <v>P4 - 20001 Ate 50000 hab</v>
      </c>
      <c r="C140" s="647">
        <f>'Cálculos e Freq'!X254</f>
        <v>0.51621374536094011</v>
      </c>
      <c r="D140" s="647">
        <f>'Cálculos e Freq'!BH254</f>
        <v>0.40909090909090912</v>
      </c>
      <c r="E140" s="647">
        <f>'Cálculos e Freq'!DG254</f>
        <v>0.5625</v>
      </c>
      <c r="F140" s="647">
        <f>'Cálculos e Freq'!EL254</f>
        <v>0.53414540816326528</v>
      </c>
      <c r="G140" s="647">
        <f>'Cálculos e Freq'!FF254</f>
        <v>0.2</v>
      </c>
      <c r="H140" s="647">
        <f>'Cálculos e Freq'!FX254</f>
        <v>0.52083333333333326</v>
      </c>
      <c r="I140" s="640">
        <f t="shared" si="3"/>
        <v>0.45713056599140794</v>
      </c>
      <c r="J140"/>
    </row>
    <row r="141" spans="1:10" s="2" customFormat="1">
      <c r="A141" t="str">
        <f>[1]Dimensoes!B273</f>
        <v xml:space="preserve">ITAPEMA </v>
      </c>
      <c r="B141" t="str">
        <f>[1]Dimensoes!D273</f>
        <v>P5 (50 a 100mil hab)</v>
      </c>
      <c r="C141" s="647">
        <f>'Cálculos e Freq'!X130</f>
        <v>0.37061777900080878</v>
      </c>
      <c r="D141" s="647">
        <f>'Cálculos e Freq'!BH130</f>
        <v>0.45454545454545453</v>
      </c>
      <c r="E141" s="647">
        <f>'Cálculos e Freq'!DG130</f>
        <v>0.66249999999999998</v>
      </c>
      <c r="F141" s="647">
        <f>'Cálculos e Freq'!EL130</f>
        <v>0.47547193877551019</v>
      </c>
      <c r="G141" s="647">
        <f>'Cálculos e Freq'!FF130</f>
        <v>0.15</v>
      </c>
      <c r="H141" s="647">
        <f>'Cálculos e Freq'!FX130</f>
        <v>0.625</v>
      </c>
      <c r="I141" s="640">
        <f t="shared" si="3"/>
        <v>0.45635586205362894</v>
      </c>
      <c r="J141"/>
    </row>
    <row r="142" spans="1:10" s="2" customFormat="1">
      <c r="A142" t="str">
        <f>[1]Dimensoes!B262</f>
        <v xml:space="preserve">GUARAMIRIM </v>
      </c>
      <c r="B142" t="str">
        <f>[1]Dimensoes!D262</f>
        <v>P4 - 20001 Ate 50000 hab</v>
      </c>
      <c r="C142" s="647">
        <f>'Cálculos e Freq'!X105</f>
        <v>0.30126189437441225</v>
      </c>
      <c r="D142" s="647">
        <f>'Cálculos e Freq'!BH105</f>
        <v>0.47727272727272729</v>
      </c>
      <c r="E142" s="647">
        <f>'Cálculos e Freq'!DG105</f>
        <v>0.6</v>
      </c>
      <c r="F142" s="647">
        <f>'Cálculos e Freq'!EL105</f>
        <v>0.26017857142857143</v>
      </c>
      <c r="G142" s="647">
        <f>'Cálculos e Freq'!FF105</f>
        <v>0.45</v>
      </c>
      <c r="H142" s="647">
        <f>'Cálculos e Freq'!FX105</f>
        <v>0.64583333333333326</v>
      </c>
      <c r="I142" s="640">
        <f t="shared" si="3"/>
        <v>0.4557577544015074</v>
      </c>
      <c r="J142"/>
    </row>
    <row r="143" spans="1:10" s="2" customFormat="1">
      <c r="A143" t="str">
        <f>[1]Dimensoes!B133</f>
        <v xml:space="preserve">MELEIRO </v>
      </c>
      <c r="B143" t="str">
        <f>[1]Dimensoes!D133</f>
        <v>P2 - 5001 Ate 10000 hab</v>
      </c>
      <c r="C143" s="647">
        <f>'Cálculos e Freq'!X164</f>
        <v>0.38378929976947507</v>
      </c>
      <c r="D143" s="647">
        <f>'Cálculos e Freq'!BH164</f>
        <v>0.61363636363636365</v>
      </c>
      <c r="E143" s="647">
        <f>'Cálculos e Freq'!DG164</f>
        <v>0.85</v>
      </c>
      <c r="F143" s="647">
        <f>'Cálculos e Freq'!EL164</f>
        <v>0.56557397959183675</v>
      </c>
      <c r="G143" s="647">
        <f>'Cálculos e Freq'!FF164</f>
        <v>0.05</v>
      </c>
      <c r="H143" s="647">
        <f>'Cálculos e Freq'!FX164</f>
        <v>0.27083333333333331</v>
      </c>
      <c r="I143" s="640">
        <f t="shared" si="3"/>
        <v>0.45563882938850142</v>
      </c>
      <c r="J143"/>
    </row>
    <row r="144" spans="1:10" s="2" customFormat="1">
      <c r="A144" t="str">
        <f>[1]Dimensoes!B57</f>
        <v xml:space="preserve">ENTRE RIOS </v>
      </c>
      <c r="B144" t="str">
        <f>[1]Dimensoes!D57</f>
        <v>P1 - Ate 5000 hab</v>
      </c>
      <c r="C144" s="647">
        <f>'Cálculos e Freq'!X86</f>
        <v>7.0593922655613969E-2</v>
      </c>
      <c r="D144" s="647">
        <f>'Cálculos e Freq'!BH86</f>
        <v>0.52272727272727271</v>
      </c>
      <c r="E144" s="647">
        <f>'Cálculos e Freq'!DG86</f>
        <v>0.78749999999999998</v>
      </c>
      <c r="F144" s="647">
        <f>'Cálculos e Freq'!EL86</f>
        <v>0.45080357142857141</v>
      </c>
      <c r="G144" s="647">
        <f>'Cálculos e Freq'!FF86</f>
        <v>0.4</v>
      </c>
      <c r="H144" s="647">
        <f>'Cálculos e Freq'!FX86</f>
        <v>0.5</v>
      </c>
      <c r="I144" s="640">
        <f t="shared" si="3"/>
        <v>0.45527079446857632</v>
      </c>
      <c r="J144"/>
    </row>
    <row r="145" spans="1:10" s="2" customFormat="1">
      <c r="A145" t="str">
        <f>[1]Dimensoes!B168</f>
        <v xml:space="preserve">BALNEÁRIO GAIVOTA </v>
      </c>
      <c r="B145" t="str">
        <f>[1]Dimensoes!D168</f>
        <v>P2 - 5001 Ate 10000 hab</v>
      </c>
      <c r="C145" s="647">
        <f>'Cálculos e Freq'!X30</f>
        <v>0.43713234046959731</v>
      </c>
      <c r="D145" s="647">
        <f>'Cálculos e Freq'!BH30</f>
        <v>0.54545454545454541</v>
      </c>
      <c r="E145" s="647">
        <f>'Cálculos e Freq'!DG30</f>
        <v>0.71250000000000002</v>
      </c>
      <c r="F145" s="647">
        <f>'Cálculos e Freq'!EL30</f>
        <v>0.52760204081632656</v>
      </c>
      <c r="G145" s="647">
        <f>'Cálculos e Freq'!FF30</f>
        <v>0.1</v>
      </c>
      <c r="H145" s="647">
        <f>'Cálculos e Freq'!FX30</f>
        <v>0.39583333333333331</v>
      </c>
      <c r="I145" s="640">
        <f t="shared" si="3"/>
        <v>0.45308704334563382</v>
      </c>
      <c r="J145"/>
    </row>
    <row r="146" spans="1:10" s="2" customFormat="1">
      <c r="A146" t="str">
        <f>[1]Dimensoes!B212</f>
        <v xml:space="preserve">PALMITOS </v>
      </c>
      <c r="B146" t="str">
        <f>[1]Dimensoes!D212</f>
        <v>P3 - 10001 Ate 20000 hab</v>
      </c>
      <c r="C146" s="647">
        <f>'Cálculos e Freq'!X187</f>
        <v>0.20080184563076084</v>
      </c>
      <c r="D146" s="647">
        <f>'Cálculos e Freq'!BH187</f>
        <v>0.56818181818181823</v>
      </c>
      <c r="E146" s="647">
        <f>'Cálculos e Freq'!DG187</f>
        <v>0.55000000000000004</v>
      </c>
      <c r="F146" s="647">
        <f>'Cálculos e Freq'!EL187</f>
        <v>0.51084183673469385</v>
      </c>
      <c r="G146" s="647">
        <f>'Cálculos e Freq'!FF187</f>
        <v>0.55000000000000004</v>
      </c>
      <c r="H146" s="647">
        <f>'Cálculos e Freq'!FX187</f>
        <v>0.33333333333333331</v>
      </c>
      <c r="I146" s="640">
        <f t="shared" si="3"/>
        <v>0.45219313898010111</v>
      </c>
      <c r="J146"/>
    </row>
    <row r="147" spans="1:10" s="2" customFormat="1">
      <c r="A147" t="str">
        <f>[1]Dimensoes!B137</f>
        <v xml:space="preserve">SÃO JOÃO DO SUL </v>
      </c>
      <c r="B147" t="str">
        <f>[1]Dimensoes!D137</f>
        <v>P2 - 5001 Ate 10000 hab</v>
      </c>
      <c r="C147" s="647">
        <f>'Cálculos e Freq'!X249</f>
        <v>0.13789406883260624</v>
      </c>
      <c r="D147" s="647">
        <f>'Cálculos e Freq'!BH249</f>
        <v>0.5</v>
      </c>
      <c r="E147" s="647">
        <f>'Cálculos e Freq'!DG249</f>
        <v>0.77500000000000002</v>
      </c>
      <c r="F147" s="647">
        <f>'Cálculos e Freq'!EL249</f>
        <v>0.78799744897959179</v>
      </c>
      <c r="G147" s="647">
        <f>'Cálculos e Freq'!FF249</f>
        <v>0.15</v>
      </c>
      <c r="H147" s="647">
        <f>'Cálculos e Freq'!FX249</f>
        <v>0.35416666666666663</v>
      </c>
      <c r="I147" s="640">
        <f t="shared" si="3"/>
        <v>0.45084303074647741</v>
      </c>
      <c r="J147"/>
    </row>
    <row r="148" spans="1:10" s="2" customFormat="1">
      <c r="A148" t="str">
        <f>[1]Dimensoes!B112</f>
        <v xml:space="preserve">SÃO CRISTOVÃO DO SUL </v>
      </c>
      <c r="B148" t="str">
        <f>[1]Dimensoes!D112</f>
        <v>P2 - 5001 Ate 10000 hab</v>
      </c>
      <c r="C148" s="647">
        <f>'Cálculos e Freq'!X243</f>
        <v>9.826440723412018E-2</v>
      </c>
      <c r="D148" s="647">
        <f>'Cálculos e Freq'!BH243</f>
        <v>0.5</v>
      </c>
      <c r="E148" s="647">
        <f>'Cálculos e Freq'!DG243</f>
        <v>0.71250000000000002</v>
      </c>
      <c r="F148" s="647">
        <f>'Cálculos e Freq'!EL243</f>
        <v>0.65338010204081631</v>
      </c>
      <c r="G148" s="647">
        <f>'Cálculos e Freq'!FF243</f>
        <v>0.4</v>
      </c>
      <c r="H148" s="647">
        <f>'Cálculos e Freq'!FX243</f>
        <v>0.33333333333333331</v>
      </c>
      <c r="I148" s="640">
        <f t="shared" si="3"/>
        <v>0.44957964043471166</v>
      </c>
      <c r="J148"/>
    </row>
    <row r="149" spans="1:10" s="2" customFormat="1">
      <c r="A149" t="str">
        <f>[1]Dimensoes!B70</f>
        <v xml:space="preserve">MAJOR GERCINO </v>
      </c>
      <c r="B149" t="str">
        <f>[1]Dimensoes!D70</f>
        <v>P1 - Ate 5000 hab</v>
      </c>
      <c r="C149" s="647">
        <f>'Cálculos e Freq'!X157</f>
        <v>7.0688685391397138E-2</v>
      </c>
      <c r="D149" s="647">
        <f>'Cálculos e Freq'!BH157</f>
        <v>0.5</v>
      </c>
      <c r="E149" s="647">
        <f>'Cálculos e Freq'!DG157</f>
        <v>0.73750000000000004</v>
      </c>
      <c r="F149" s="647">
        <f>'Cálculos e Freq'!EL157</f>
        <v>0.60864795918367343</v>
      </c>
      <c r="G149" s="647">
        <f>'Cálculos e Freq'!FF157</f>
        <v>0.55000000000000004</v>
      </c>
      <c r="H149" s="647">
        <f>'Cálculos e Freq'!FX157</f>
        <v>0.22916666666666666</v>
      </c>
      <c r="I149" s="640">
        <f t="shared" si="3"/>
        <v>0.44933388520695616</v>
      </c>
      <c r="J149"/>
    </row>
    <row r="150" spans="1:10" s="2" customFormat="1">
      <c r="A150" s="3" t="str">
        <f>[1]Dimensoes!B106</f>
        <v xml:space="preserve">BOTUVERÁ </v>
      </c>
      <c r="B150" s="3" t="str">
        <f>[1]Dimensoes!D106</f>
        <v>P1 - Ate 5000 hab</v>
      </c>
      <c r="C150" s="648">
        <f>'Cálculos e Freq'!X47</f>
        <v>8.8447644740194842E-2</v>
      </c>
      <c r="D150" s="648">
        <f>'Cálculos e Freq'!BH47</f>
        <v>0.72727272727272729</v>
      </c>
      <c r="E150" s="648">
        <f>'Cálculos e Freq'!DG47</f>
        <v>0.83750000000000002</v>
      </c>
      <c r="F150" s="648">
        <f>'Cálculos e Freq'!EL47</f>
        <v>0.63249999999999995</v>
      </c>
      <c r="G150" s="648">
        <f>'Cálculos e Freq'!FF47</f>
        <v>0.2</v>
      </c>
      <c r="H150" s="648">
        <f>'Cálculos e Freq'!FX47</f>
        <v>0.20833333333333331</v>
      </c>
      <c r="I150" s="645">
        <f t="shared" si="3"/>
        <v>0.44900895089104265</v>
      </c>
      <c r="J150"/>
    </row>
    <row r="151" spans="1:10" s="2" customFormat="1">
      <c r="A151" t="str">
        <f>[1]Dimensoes!B134</f>
        <v xml:space="preserve">TREZE DE MAIO </v>
      </c>
      <c r="B151" t="str">
        <f>[1]Dimensoes!D134</f>
        <v>P2 - 5001 Ate 10000 hab</v>
      </c>
      <c r="C151" s="647">
        <f>'Cálculos e Freq'!X276</f>
        <v>0.11871140621142635</v>
      </c>
      <c r="D151" s="647">
        <f>'Cálculos e Freq'!BH276</f>
        <v>0.54545454545454541</v>
      </c>
      <c r="E151" s="647">
        <f>'Cálculos e Freq'!DG276</f>
        <v>0.7</v>
      </c>
      <c r="F151" s="647">
        <f>'Cálculos e Freq'!EL276</f>
        <v>0.91164540816326534</v>
      </c>
      <c r="G151" s="647">
        <f>'Cálculos e Freq'!FF276</f>
        <v>0.25</v>
      </c>
      <c r="H151" s="647">
        <f>'Cálculos e Freq'!FX276</f>
        <v>0.16666666666666666</v>
      </c>
      <c r="I151" s="640">
        <f t="shared" si="3"/>
        <v>0.44874633774931727</v>
      </c>
      <c r="J151"/>
    </row>
    <row r="152" spans="1:10" s="2" customFormat="1">
      <c r="A152" t="str">
        <f>[1]Dimensoes!B115</f>
        <v xml:space="preserve">AURORA </v>
      </c>
      <c r="B152" t="str">
        <f>[1]Dimensoes!D115</f>
        <v>P2 - 5001 Ate 10000 hab</v>
      </c>
      <c r="C152" s="647">
        <f>'Cálculos e Freq'!X26</f>
        <v>0.11758637868265245</v>
      </c>
      <c r="D152" s="647">
        <f>'Cálculos e Freq'!BH26</f>
        <v>0.43181818181818182</v>
      </c>
      <c r="E152" s="647">
        <f>'Cálculos e Freq'!DG26</f>
        <v>0.8</v>
      </c>
      <c r="F152" s="647">
        <f>'Cálculos e Freq'!EL26</f>
        <v>0.79010204081632651</v>
      </c>
      <c r="G152" s="647">
        <f>'Cálculos e Freq'!FF26</f>
        <v>0.4</v>
      </c>
      <c r="H152" s="647">
        <f>'Cálculos e Freq'!FX26</f>
        <v>0.14583333333333331</v>
      </c>
      <c r="I152" s="640">
        <f t="shared" si="3"/>
        <v>0.44755665577508236</v>
      </c>
      <c r="J152"/>
    </row>
    <row r="153" spans="1:10" s="2" customFormat="1">
      <c r="A153" t="str">
        <f>[1]Dimensoes!B222</f>
        <v xml:space="preserve">OTACÍLIO COSTA </v>
      </c>
      <c r="B153" t="str">
        <f>[1]Dimensoes!D222</f>
        <v>P3 - 10001 Ate 20000 hab</v>
      </c>
      <c r="C153" s="647">
        <f>'Cálculos e Freq'!X179</f>
        <v>0.25229267986260889</v>
      </c>
      <c r="D153" s="647">
        <f>'Cálculos e Freq'!BH179</f>
        <v>0.27272727272727271</v>
      </c>
      <c r="E153" s="647">
        <f>'Cálculos e Freq'!DG179</f>
        <v>0.53749999999999998</v>
      </c>
      <c r="F153" s="647">
        <f>'Cálculos e Freq'!EL179</f>
        <v>0.65603316326530614</v>
      </c>
      <c r="G153" s="647">
        <f>'Cálculos e Freq'!FF179</f>
        <v>0.5</v>
      </c>
      <c r="H153" s="647">
        <f>'Cálculos e Freq'!FX179</f>
        <v>0.45833333333333331</v>
      </c>
      <c r="I153" s="640">
        <f t="shared" si="3"/>
        <v>0.44614774153142017</v>
      </c>
      <c r="J153"/>
    </row>
    <row r="154" spans="1:10" s="2" customFormat="1">
      <c r="A154" t="str">
        <f>[1]Dimensoes!B205</f>
        <v xml:space="preserve">GOVERNADOR CELSO RAMOS </v>
      </c>
      <c r="B154" t="str">
        <f>[1]Dimensoes!D205</f>
        <v>P3 - 10001 Ate 20000 hab</v>
      </c>
      <c r="C154" s="647">
        <f>'Cálculos e Freq'!X100</f>
        <v>0.2206454369201313</v>
      </c>
      <c r="D154" s="647">
        <f>'Cálculos e Freq'!BH100</f>
        <v>0.45454545454545453</v>
      </c>
      <c r="E154" s="647">
        <f>'Cálculos e Freq'!DG100</f>
        <v>0.65</v>
      </c>
      <c r="F154" s="647">
        <f>'Cálculos e Freq'!EL100</f>
        <v>0.53061224489795922</v>
      </c>
      <c r="G154" s="647">
        <f>'Cálculos e Freq'!FF100</f>
        <v>0.4</v>
      </c>
      <c r="H154" s="647">
        <f>'Cálculos e Freq'!FX100</f>
        <v>0.41666666666666663</v>
      </c>
      <c r="I154" s="640">
        <f t="shared" si="3"/>
        <v>0.44541163383836863</v>
      </c>
      <c r="J154"/>
    </row>
    <row r="155" spans="1:10" s="2" customFormat="1">
      <c r="A155" t="str">
        <f>[1]Dimensoes!B85</f>
        <v xml:space="preserve">PEDRAS GRANDES </v>
      </c>
      <c r="B155" t="str">
        <f>[1]Dimensoes!D85</f>
        <v>P1 - Ate 5000 hab</v>
      </c>
      <c r="C155" s="647">
        <f>'Cálculos e Freq'!X193</f>
        <v>8.0723479785345748E-2</v>
      </c>
      <c r="D155" s="647">
        <f>'Cálculos e Freq'!BH193</f>
        <v>0.59090909090909094</v>
      </c>
      <c r="E155" s="647">
        <f>'Cálculos e Freq'!DG193</f>
        <v>0.8125</v>
      </c>
      <c r="F155" s="647">
        <f>'Cálculos e Freq'!EL193</f>
        <v>0.77524234693877547</v>
      </c>
      <c r="G155" s="647">
        <f>'Cálculos e Freq'!FF193</f>
        <v>0.2</v>
      </c>
      <c r="H155" s="647">
        <f>'Cálculos e Freq'!FX193</f>
        <v>0.20833333333333331</v>
      </c>
      <c r="I155" s="640">
        <f t="shared" si="3"/>
        <v>0.44461804182775766</v>
      </c>
      <c r="J155"/>
    </row>
    <row r="156" spans="1:10" s="2" customFormat="1">
      <c r="A156" t="str">
        <f>[1]Dimensoes!B191</f>
        <v xml:space="preserve">BALNEÁRIO ARROIO DO SILVA </v>
      </c>
      <c r="B156" t="str">
        <f>[1]Dimensoes!D191</f>
        <v>P3 - 10001 Ate 20000 hab</v>
      </c>
      <c r="C156" s="647">
        <f>'Cálculos e Freq'!X27</f>
        <v>0.17999325844250022</v>
      </c>
      <c r="D156" s="647">
        <f>'Cálculos e Freq'!BH27</f>
        <v>0.43181818181818182</v>
      </c>
      <c r="E156" s="647">
        <f>'Cálculos e Freq'!DG27</f>
        <v>0.85</v>
      </c>
      <c r="F156" s="647">
        <f>'Cálculos e Freq'!EL27</f>
        <v>0.6529081632653061</v>
      </c>
      <c r="G156" s="647">
        <f>'Cálculos e Freq'!FF27</f>
        <v>0.15</v>
      </c>
      <c r="H156" s="647">
        <f>'Cálculos e Freq'!FX27</f>
        <v>0.39583333333333331</v>
      </c>
      <c r="I156" s="640">
        <f t="shared" si="3"/>
        <v>0.44342548947655364</v>
      </c>
      <c r="J156"/>
    </row>
    <row r="157" spans="1:10" s="2" customFormat="1">
      <c r="A157" t="str">
        <f>[1]Dimensoes!B3</f>
        <v xml:space="preserve">LAJEADO GRANDE </v>
      </c>
      <c r="B157" t="str">
        <f>[1]Dimensoes!D3</f>
        <v>P1 - Ate 5000 hab</v>
      </c>
      <c r="C157" s="647">
        <f>'Cálculos e Freq'!X146</f>
        <v>1.8470212023888953E-2</v>
      </c>
      <c r="D157" s="647">
        <f>'Cálculos e Freq'!BH146</f>
        <v>0.43181818181818182</v>
      </c>
      <c r="E157" s="647">
        <f>'Cálculos e Freq'!DG146</f>
        <v>0.6875</v>
      </c>
      <c r="F157" s="647">
        <f>'Cálculos e Freq'!EL146</f>
        <v>0.64280612244897961</v>
      </c>
      <c r="G157" s="647">
        <f>'Cálculos e Freq'!FF146</f>
        <v>0.4</v>
      </c>
      <c r="H157" s="647">
        <f>'Cálculos e Freq'!FX146</f>
        <v>0.47916666666666663</v>
      </c>
      <c r="I157" s="640">
        <f t="shared" si="3"/>
        <v>0.44329353049295284</v>
      </c>
      <c r="J157"/>
    </row>
    <row r="158" spans="1:10" s="2" customFormat="1">
      <c r="A158" t="str">
        <f>[1]Dimensoes!B148</f>
        <v xml:space="preserve">ASCURRA </v>
      </c>
      <c r="B158" t="str">
        <f>[1]Dimensoes!D148</f>
        <v>P2 - 5001 Ate 10000 hab</v>
      </c>
      <c r="C158" s="647">
        <f>'Cálculos e Freq'!X24</f>
        <v>0.1247362304586042</v>
      </c>
      <c r="D158" s="647">
        <f>'Cálculos e Freq'!BH24</f>
        <v>0.72727272727272729</v>
      </c>
      <c r="E158" s="647">
        <f>'Cálculos e Freq'!DG24</f>
        <v>0.8125</v>
      </c>
      <c r="F158" s="647">
        <f>'Cálculos e Freq'!EL24</f>
        <v>0.64850765306122449</v>
      </c>
      <c r="G158" s="647">
        <f>'Cálculos e Freq'!FF24</f>
        <v>0.2</v>
      </c>
      <c r="H158" s="647">
        <f>'Cálculos e Freq'!FX24</f>
        <v>0.14583333333333331</v>
      </c>
      <c r="I158" s="640">
        <f t="shared" si="3"/>
        <v>0.44314165735431493</v>
      </c>
      <c r="J158"/>
    </row>
    <row r="159" spans="1:10" s="2" customFormat="1">
      <c r="A159" s="3" t="str">
        <f>[1]Dimensoes!B269</f>
        <v xml:space="preserve">VIDEIRA </v>
      </c>
      <c r="B159" s="3" t="str">
        <f>[1]Dimensoes!D269</f>
        <v>P5 (50 a 100mil hab)</v>
      </c>
      <c r="C159" s="648">
        <f>'Cálculos e Freq'!X290</f>
        <v>0.61578744750306558</v>
      </c>
      <c r="D159" s="648">
        <f>'Cálculos e Freq'!BH290</f>
        <v>0.27272727272727271</v>
      </c>
      <c r="E159" s="648">
        <f>'Cálculos e Freq'!DG290</f>
        <v>0.33750000000000002</v>
      </c>
      <c r="F159" s="648">
        <f>'Cálculos e Freq'!EL290</f>
        <v>0.31077806122448981</v>
      </c>
      <c r="G159" s="648">
        <f>'Cálculos e Freq'!FF290</f>
        <v>0.35</v>
      </c>
      <c r="H159" s="648">
        <f>'Cálculos e Freq'!FX290</f>
        <v>0.77083333333333326</v>
      </c>
      <c r="I159" s="645">
        <f t="shared" si="3"/>
        <v>0.44293768579802695</v>
      </c>
      <c r="J159"/>
    </row>
    <row r="160" spans="1:10" s="2" customFormat="1">
      <c r="A160" t="str">
        <f>[1]Dimensoes!B142</f>
        <v xml:space="preserve">RIO DO OESTE </v>
      </c>
      <c r="B160" t="str">
        <f>[1]Dimensoes!D142</f>
        <v>P2 - 5001 Ate 10000 hab</v>
      </c>
      <c r="C160" s="647">
        <f>'Cálculos e Freq'!X218</f>
        <v>0.11637226649175807</v>
      </c>
      <c r="D160" s="647">
        <f>'Cálculos e Freq'!BH218</f>
        <v>0.43181818181818182</v>
      </c>
      <c r="E160" s="647">
        <f>'Cálculos e Freq'!DG218</f>
        <v>0.8</v>
      </c>
      <c r="F160" s="647">
        <f>'Cálculos e Freq'!EL218</f>
        <v>0.67868622448979588</v>
      </c>
      <c r="G160" s="647">
        <f>'Cálculos e Freq'!FF218</f>
        <v>0.35</v>
      </c>
      <c r="H160" s="647">
        <f>'Cálculos e Freq'!FX218</f>
        <v>0.27083333333333331</v>
      </c>
      <c r="I160" s="640">
        <f t="shared" si="3"/>
        <v>0.44128500102217827</v>
      </c>
      <c r="J160"/>
    </row>
    <row r="161" spans="1:10" s="2" customFormat="1">
      <c r="A161" t="str">
        <f>[1]Dimensoes!B50</f>
        <v xml:space="preserve">RANCHO QUEIMADO </v>
      </c>
      <c r="B161" t="str">
        <f>[1]Dimensoes!D50</f>
        <v>P1 - Ate 5000 hab</v>
      </c>
      <c r="C161" s="647">
        <f>'Cálculos e Freq'!X215</f>
        <v>5.3277811068807981E-2</v>
      </c>
      <c r="D161" s="647">
        <f>'Cálculos e Freq'!BH215</f>
        <v>0.63636363636363635</v>
      </c>
      <c r="E161" s="647">
        <f>'Cálculos e Freq'!DG215</f>
        <v>0.53749999999999998</v>
      </c>
      <c r="F161" s="647">
        <f>'Cálculos e Freq'!EL215</f>
        <v>0.79321428571428565</v>
      </c>
      <c r="G161" s="647">
        <f>'Cálculos e Freq'!FF215</f>
        <v>0.35</v>
      </c>
      <c r="H161" s="647">
        <f>'Cálculos e Freq'!FX215</f>
        <v>0.27083333333333331</v>
      </c>
      <c r="I161" s="640">
        <f t="shared" si="3"/>
        <v>0.4401981777466773</v>
      </c>
      <c r="J161"/>
    </row>
    <row r="162" spans="1:10" s="2" customFormat="1">
      <c r="A162" t="str">
        <f>[1]Dimensoes!B225</f>
        <v xml:space="preserve">IBIRAMA </v>
      </c>
      <c r="B162" t="str">
        <f>[1]Dimensoes!D225</f>
        <v>P3 - 10001 Ate 20000 hab</v>
      </c>
      <c r="C162" s="647">
        <f>'Cálculos e Freq'!X111</f>
        <v>0.22725268578738961</v>
      </c>
      <c r="D162" s="647">
        <f>'Cálculos e Freq'!BH111</f>
        <v>0.56818181818181823</v>
      </c>
      <c r="E162" s="647">
        <f>'Cálculos e Freq'!DG111</f>
        <v>0.625</v>
      </c>
      <c r="F162" s="647">
        <f>'Cálculos e Freq'!EL111</f>
        <v>0.52355867346938778</v>
      </c>
      <c r="G162" s="647">
        <f>'Cálculos e Freq'!FF111</f>
        <v>0.3</v>
      </c>
      <c r="H162" s="647">
        <f>'Cálculos e Freq'!FX111</f>
        <v>0.39583333333333331</v>
      </c>
      <c r="I162" s="640">
        <f t="shared" si="3"/>
        <v>0.43997108512865485</v>
      </c>
      <c r="J162"/>
    </row>
    <row r="163" spans="1:10" s="2" customFormat="1">
      <c r="A163" s="3" t="str">
        <f>[1]Dimensoes!B5</f>
        <v xml:space="preserve">PAIAL </v>
      </c>
      <c r="B163" s="3" t="str">
        <f>[1]Dimensoes!D5</f>
        <v>P1 - Ate 5000 hab</v>
      </c>
      <c r="C163" s="648">
        <f>'Cálculos e Freq'!X182</f>
        <v>1.5195805522536642E-2</v>
      </c>
      <c r="D163" s="648">
        <f>'Cálculos e Freq'!BH182</f>
        <v>0.63636363636363635</v>
      </c>
      <c r="E163" s="648">
        <f>'Cálculos e Freq'!DG182</f>
        <v>0.77500000000000002</v>
      </c>
      <c r="F163" s="648">
        <f>'Cálculos e Freq'!EL182</f>
        <v>0.66427295918367346</v>
      </c>
      <c r="G163" s="648">
        <f>'Cálculos e Freq'!FF182</f>
        <v>0.25</v>
      </c>
      <c r="H163" s="648">
        <f>'Cálculos e Freq'!FX182</f>
        <v>0.29166666666666663</v>
      </c>
      <c r="I163" s="645">
        <f t="shared" si="3"/>
        <v>0.43874984462275218</v>
      </c>
      <c r="J163"/>
    </row>
    <row r="164" spans="1:10" s="2" customFormat="1">
      <c r="A164" t="str">
        <f>[1]Dimensoes!B124</f>
        <v xml:space="preserve">BELA VISTA DO TOLDO </v>
      </c>
      <c r="B164" t="str">
        <f>[1]Dimensoes!D124</f>
        <v>P2 - 5001 Ate 10000 hab</v>
      </c>
      <c r="C164" s="647">
        <f>'Cálculos e Freq'!X36</f>
        <v>0.13324102984071112</v>
      </c>
      <c r="D164" s="647">
        <f>'Cálculos e Freq'!BH36</f>
        <v>0.5</v>
      </c>
      <c r="E164" s="647">
        <f>'Cálculos e Freq'!DG36</f>
        <v>0.72499999999999998</v>
      </c>
      <c r="F164" s="647">
        <f>'Cálculos e Freq'!EL36</f>
        <v>0.65775510204081633</v>
      </c>
      <c r="G164" s="647">
        <f>'Cálculos e Freq'!FF36</f>
        <v>0.25</v>
      </c>
      <c r="H164" s="647">
        <f>'Cálculos e Freq'!FX36</f>
        <v>0.35416666666666663</v>
      </c>
      <c r="I164" s="640">
        <f t="shared" si="3"/>
        <v>0.4366937997580323</v>
      </c>
      <c r="J164"/>
    </row>
    <row r="165" spans="1:10" s="2" customFormat="1">
      <c r="A165" s="3" t="str">
        <f>[1]Dimensoes!B109</f>
        <v xml:space="preserve">VITOR MEIRELES </v>
      </c>
      <c r="B165" s="3" t="str">
        <f>[1]Dimensoes!D109</f>
        <v>P2 - 5001 Ate 10000 hab</v>
      </c>
      <c r="C165" s="648">
        <f>'Cálculos e Freq'!X291</f>
        <v>8.9637456542137228E-2</v>
      </c>
      <c r="D165" s="648">
        <f>'Cálculos e Freq'!BH291</f>
        <v>0.34090909090909088</v>
      </c>
      <c r="E165" s="648">
        <f>'Cálculos e Freq'!DG291</f>
        <v>0.77500000000000002</v>
      </c>
      <c r="F165" s="648">
        <f>'Cálculos e Freq'!EL291</f>
        <v>0.54445153061224494</v>
      </c>
      <c r="G165" s="648">
        <f>'Cálculos e Freq'!FF291</f>
        <v>0.45</v>
      </c>
      <c r="H165" s="648">
        <f>'Cálculos e Freq'!FX291</f>
        <v>0.41666666666666663</v>
      </c>
      <c r="I165" s="645">
        <f t="shared" si="3"/>
        <v>0.43611079078835663</v>
      </c>
      <c r="J165"/>
    </row>
    <row r="166" spans="1:10" s="2" customFormat="1">
      <c r="A166" t="str">
        <f>[1]Dimensoes!B118</f>
        <v xml:space="preserve">IMBUIA </v>
      </c>
      <c r="B166" t="str">
        <f>[1]Dimensoes!D118</f>
        <v>P2 - 5001 Ate 10000 hab</v>
      </c>
      <c r="C166" s="647">
        <f>'Cálculos e Freq'!X116</f>
        <v>0.40978816787859029</v>
      </c>
      <c r="D166" s="647">
        <f>'Cálculos e Freq'!BH116</f>
        <v>0.43181818181818182</v>
      </c>
      <c r="E166" s="647">
        <f>'Cálculos e Freq'!DG116</f>
        <v>0.7</v>
      </c>
      <c r="F166" s="647">
        <f>'Cálculos e Freq'!EL116</f>
        <v>0.65031887755102047</v>
      </c>
      <c r="G166" s="647">
        <f>'Cálculos e Freq'!FF116</f>
        <v>0.15</v>
      </c>
      <c r="H166" s="647">
        <f>'Cálculos e Freq'!FX116</f>
        <v>0.27083333333333331</v>
      </c>
      <c r="I166" s="640">
        <f t="shared" si="3"/>
        <v>0.43545976009685433</v>
      </c>
      <c r="J166"/>
    </row>
    <row r="167" spans="1:10" s="2" customFormat="1">
      <c r="A167" t="str">
        <f>[1]Dimensoes!B206</f>
        <v xml:space="preserve">NOVA VENEZA </v>
      </c>
      <c r="B167" t="str">
        <f>[1]Dimensoes!D206</f>
        <v>P3 - 10001 Ate 20000 hab</v>
      </c>
      <c r="C167" s="647">
        <f>'Cálculos e Freq'!X176</f>
        <v>0.21356574302375667</v>
      </c>
      <c r="D167" s="647">
        <f>'Cálculos e Freq'!BH176</f>
        <v>0.38636363636363635</v>
      </c>
      <c r="E167" s="647">
        <f>'Cálculos e Freq'!DG176</f>
        <v>0.875</v>
      </c>
      <c r="F167" s="647">
        <f>'Cálculos e Freq'!EL176</f>
        <v>0.70048469387755108</v>
      </c>
      <c r="G167" s="647">
        <f>'Cálculos e Freq'!FF176</f>
        <v>0.1</v>
      </c>
      <c r="H167" s="647">
        <f>'Cálculos e Freq'!FX176</f>
        <v>0.33333333333333331</v>
      </c>
      <c r="I167" s="640">
        <f t="shared" si="3"/>
        <v>0.43479123443304629</v>
      </c>
      <c r="J167"/>
    </row>
    <row r="168" spans="1:10" s="2" customFormat="1">
      <c r="A168" t="str">
        <f>[1]Dimensoes!B121</f>
        <v xml:space="preserve">RIO DO CAMPO </v>
      </c>
      <c r="B168" t="str">
        <f>[1]Dimensoes!D121</f>
        <v>P2 - 5001 Ate 10000 hab</v>
      </c>
      <c r="C168" s="647">
        <f>'Cálculos e Freq'!X217</f>
        <v>0.10227083600040954</v>
      </c>
      <c r="D168" s="647">
        <f>'Cálculos e Freq'!BH217</f>
        <v>0.61363636363636365</v>
      </c>
      <c r="E168" s="647">
        <f>'Cálculos e Freq'!DG217</f>
        <v>0.78749999999999998</v>
      </c>
      <c r="F168" s="647">
        <f>'Cálculos e Freq'!EL217</f>
        <v>0.39525510204081632</v>
      </c>
      <c r="G168" s="647">
        <f>'Cálculos e Freq'!FF217</f>
        <v>0.25</v>
      </c>
      <c r="H168" s="647">
        <f>'Cálculos e Freq'!FX217</f>
        <v>0.45833333333333331</v>
      </c>
      <c r="I168" s="640">
        <f t="shared" si="3"/>
        <v>0.43449927250182047</v>
      </c>
      <c r="J168"/>
    </row>
    <row r="169" spans="1:10" s="2" customFormat="1">
      <c r="A169" t="str">
        <f>[1]Dimensoes!B236</f>
        <v xml:space="preserve">GUABIRUBA </v>
      </c>
      <c r="B169" t="str">
        <f>[1]Dimensoes!D236</f>
        <v>P4 - 20001 Ate 50000 hab</v>
      </c>
      <c r="C169" s="647">
        <f>'Cálculos e Freq'!X103</f>
        <v>0.51353418852951294</v>
      </c>
      <c r="D169" s="647">
        <f>'Cálculos e Freq'!BH103</f>
        <v>0.47727272727272729</v>
      </c>
      <c r="E169" s="647">
        <f>'Cálculos e Freq'!DG103</f>
        <v>0.5625</v>
      </c>
      <c r="F169" s="647">
        <f>'Cálculos e Freq'!EL103</f>
        <v>0.50570153061224488</v>
      </c>
      <c r="G169" s="647">
        <f>'Cálculos e Freq'!FF103</f>
        <v>0.15</v>
      </c>
      <c r="H169" s="647">
        <f>'Cálculos e Freq'!FX103</f>
        <v>0.39583333333333331</v>
      </c>
      <c r="I169" s="640">
        <f t="shared" si="3"/>
        <v>0.43414029662463643</v>
      </c>
      <c r="J169"/>
    </row>
    <row r="170" spans="1:10" s="2" customFormat="1">
      <c r="A170" t="str">
        <f>[1]Dimensoes!B100</f>
        <v xml:space="preserve">VARGEM BONITA </v>
      </c>
      <c r="B170" t="str">
        <f>[1]Dimensoes!D100</f>
        <v>P1 - Ate 5000 hab</v>
      </c>
      <c r="C170" s="647">
        <f>'Cálculos e Freq'!X288</f>
        <v>0.11577394102085872</v>
      </c>
      <c r="D170" s="647">
        <f>'Cálculos e Freq'!BH288</f>
        <v>0.31818181818181818</v>
      </c>
      <c r="E170" s="647">
        <f>'Cálculos e Freq'!DG288</f>
        <v>0.77500000000000002</v>
      </c>
      <c r="F170" s="647">
        <f>'Cálculos e Freq'!EL288</f>
        <v>0.5279081632653061</v>
      </c>
      <c r="G170" s="647">
        <f>'Cálculos e Freq'!FF288</f>
        <v>0.5</v>
      </c>
      <c r="H170" s="647">
        <f>'Cálculos e Freq'!FX288</f>
        <v>0.35416666666666663</v>
      </c>
      <c r="I170" s="640">
        <f t="shared" si="3"/>
        <v>0.43183843152244156</v>
      </c>
      <c r="J170"/>
    </row>
    <row r="171" spans="1:10" s="2" customFormat="1">
      <c r="A171" t="str">
        <f>[1]Dimensoes!B30</f>
        <v xml:space="preserve">RIO RUFINO </v>
      </c>
      <c r="B171" t="str">
        <f>[1]Dimensoes!D30</f>
        <v>P1 - Ate 5000 hab</v>
      </c>
      <c r="C171" s="647">
        <f>'Cálculos e Freq'!X223</f>
        <v>6.9650427513571173E-2</v>
      </c>
      <c r="D171" s="647">
        <f>'Cálculos e Freq'!BH223</f>
        <v>0.65909090909090906</v>
      </c>
      <c r="E171" s="647">
        <f>'Cálculos e Freq'!DG223</f>
        <v>0.75</v>
      </c>
      <c r="F171" s="647">
        <f>'Cálculos e Freq'!EL223</f>
        <v>0.65727040816326532</v>
      </c>
      <c r="G171" s="647">
        <f>'Cálculos e Freq'!FF223</f>
        <v>0.1</v>
      </c>
      <c r="H171" s="647">
        <f>'Cálculos e Freq'!FX223</f>
        <v>0.35416666666666663</v>
      </c>
      <c r="I171" s="640">
        <f t="shared" si="3"/>
        <v>0.43169640190573538</v>
      </c>
      <c r="J171"/>
    </row>
    <row r="172" spans="1:10" s="2" customFormat="1">
      <c r="A172" t="str">
        <f>[1]Dimensoes!B160</f>
        <v xml:space="preserve">SANTA TEREZINHA </v>
      </c>
      <c r="B172" t="str">
        <f>[1]Dimensoes!D160</f>
        <v>P2 - 5001 Ate 10000 hab</v>
      </c>
      <c r="C172" s="647">
        <f>'Cálculos e Freq'!X235</f>
        <v>0.13860119289880224</v>
      </c>
      <c r="D172" s="647">
        <f>'Cálculos e Freq'!BH235</f>
        <v>0.54545454545454541</v>
      </c>
      <c r="E172" s="647">
        <f>'Cálculos e Freq'!DG235</f>
        <v>0.78749999999999998</v>
      </c>
      <c r="F172" s="647">
        <f>'Cálculos e Freq'!EL235</f>
        <v>0.34593112244897961</v>
      </c>
      <c r="G172" s="647">
        <f>'Cálculos e Freq'!FF235</f>
        <v>0.35</v>
      </c>
      <c r="H172" s="647">
        <f>'Cálculos e Freq'!FX235</f>
        <v>0.41666666666666663</v>
      </c>
      <c r="I172" s="640">
        <f t="shared" si="3"/>
        <v>0.43069225457816568</v>
      </c>
      <c r="J172"/>
    </row>
    <row r="173" spans="1:10" s="2" customFormat="1">
      <c r="A173" t="str">
        <f>[1]Dimensoes!B224</f>
        <v xml:space="preserve">ITAPOÁ </v>
      </c>
      <c r="B173" t="str">
        <f>[1]Dimensoes!D224</f>
        <v>P3 - 10001 Ate 20000 hab</v>
      </c>
      <c r="C173" s="647">
        <f>'Cálculos e Freq'!X132</f>
        <v>0.24897338820841605</v>
      </c>
      <c r="D173" s="647">
        <f>'Cálculos e Freq'!BH132</f>
        <v>0.56818181818181823</v>
      </c>
      <c r="E173" s="647">
        <f>'Cálculos e Freq'!DG132</f>
        <v>0.65</v>
      </c>
      <c r="F173" s="647">
        <f>'Cálculos e Freq'!EL132</f>
        <v>0.53108418367346943</v>
      </c>
      <c r="G173" s="647">
        <f>'Cálculos e Freq'!FF132</f>
        <v>0.2</v>
      </c>
      <c r="H173" s="647">
        <f>'Cálculos e Freq'!FX132</f>
        <v>0.375</v>
      </c>
      <c r="I173" s="640">
        <f t="shared" si="3"/>
        <v>0.42887323167728392</v>
      </c>
      <c r="J173"/>
    </row>
    <row r="174" spans="1:10" s="2" customFormat="1">
      <c r="A174" t="str">
        <f>[1]Dimensoes!B18</f>
        <v xml:space="preserve">SANTA ROSA DE LIMA </v>
      </c>
      <c r="B174" t="str">
        <f>[1]Dimensoes!D18</f>
        <v>P1 - Ate 5000 hab</v>
      </c>
      <c r="C174" s="647">
        <f>'Cálculos e Freq'!X233</f>
        <v>5.6389360024298153E-2</v>
      </c>
      <c r="D174" s="647">
        <f>'Cálculos e Freq'!BH233</f>
        <v>0.65909090909090906</v>
      </c>
      <c r="E174" s="647">
        <f>'Cálculos e Freq'!DG233</f>
        <v>0.65</v>
      </c>
      <c r="F174" s="647">
        <f>'Cálculos e Freq'!EL233</f>
        <v>0.81886479591836736</v>
      </c>
      <c r="G174" s="647">
        <f>'Cálculos e Freq'!FF233</f>
        <v>0.3</v>
      </c>
      <c r="H174" s="647">
        <f>'Cálculos e Freq'!FX233</f>
        <v>8.3333333333333329E-2</v>
      </c>
      <c r="I174" s="640">
        <f t="shared" si="3"/>
        <v>0.42794639972781795</v>
      </c>
      <c r="J174"/>
    </row>
    <row r="175" spans="1:10" s="2" customFormat="1">
      <c r="A175" t="str">
        <f>[1]Dimensoes!B185</f>
        <v xml:space="preserve">BENEDITO NOVO </v>
      </c>
      <c r="B175" t="str">
        <f>[1]Dimensoes!D185</f>
        <v>P3 - 10001 Ate 20000 hab</v>
      </c>
      <c r="C175" s="647">
        <f>'Cálculos e Freq'!X38</f>
        <v>0.15458026585092494</v>
      </c>
      <c r="D175" s="647">
        <f>'Cálculos e Freq'!BH38</f>
        <v>0.63636363636363635</v>
      </c>
      <c r="E175" s="647">
        <f>'Cálculos e Freq'!DG38</f>
        <v>0.9</v>
      </c>
      <c r="F175" s="647">
        <f>'Cálculos e Freq'!EL38</f>
        <v>0.55232142857142863</v>
      </c>
      <c r="G175" s="647">
        <f>'Cálculos e Freq'!FF38</f>
        <v>0.05</v>
      </c>
      <c r="H175" s="647">
        <f>'Cálculos e Freq'!FX38</f>
        <v>0.27083333333333331</v>
      </c>
      <c r="I175" s="640">
        <f t="shared" si="3"/>
        <v>0.42734977735322049</v>
      </c>
      <c r="J175"/>
    </row>
    <row r="176" spans="1:10" s="2" customFormat="1">
      <c r="A176" s="3" t="str">
        <f>[1]Dimensoes!B38</f>
        <v xml:space="preserve">ABDON BATISTA </v>
      </c>
      <c r="B176" s="3" t="str">
        <f>[1]Dimensoes!D38</f>
        <v>P1 - Ate 5000 hab</v>
      </c>
      <c r="C176" s="648">
        <f>'Cálculos e Freq'!X2</f>
        <v>8.6650343512455999E-2</v>
      </c>
      <c r="D176" s="648">
        <f>'Cálculos e Freq'!BH2</f>
        <v>0.40909090909090912</v>
      </c>
      <c r="E176" s="648">
        <f>'Cálculos e Freq'!DG2</f>
        <v>0.71250000000000002</v>
      </c>
      <c r="F176" s="648">
        <f>'Cálculos e Freq'!EL2</f>
        <v>0.78812499999999996</v>
      </c>
      <c r="G176" s="648">
        <f>'Cálculos e Freq'!FF2</f>
        <v>0.35</v>
      </c>
      <c r="H176" s="648">
        <f>'Cálculos e Freq'!FX2</f>
        <v>0.20833333333333331</v>
      </c>
      <c r="I176" s="645">
        <f t="shared" si="3"/>
        <v>0.42578326432278307</v>
      </c>
      <c r="J176"/>
    </row>
    <row r="177" spans="1:10" s="2" customFormat="1">
      <c r="A177" t="str">
        <f>[1]Dimensoes!B174</f>
        <v xml:space="preserve">APIÚNA </v>
      </c>
      <c r="B177" t="str">
        <f>[1]Dimensoes!D174</f>
        <v>P3 - 10001 Ate 20000 hab</v>
      </c>
      <c r="C177" s="647">
        <f>'Cálculos e Freq'!X17</f>
        <v>0.17205024885986053</v>
      </c>
      <c r="D177" s="647">
        <f>'Cálculos e Freq'!BH17</f>
        <v>0.45454545454545453</v>
      </c>
      <c r="E177" s="647">
        <f>'Cálculos e Freq'!DG17</f>
        <v>0.67500000000000004</v>
      </c>
      <c r="F177" s="647">
        <f>'Cálculos e Freq'!EL17</f>
        <v>0.50255102040816324</v>
      </c>
      <c r="G177" s="647">
        <f>'Cálculos e Freq'!FF17</f>
        <v>0.35</v>
      </c>
      <c r="H177" s="647">
        <f>'Cálculos e Freq'!FX17</f>
        <v>0.39583333333333331</v>
      </c>
      <c r="I177" s="640">
        <f t="shared" si="3"/>
        <v>0.42499667619113529</v>
      </c>
      <c r="J177"/>
    </row>
    <row r="178" spans="1:10">
      <c r="A178" t="str">
        <f>[1]Dimensoes!B190</f>
        <v xml:space="preserve">PONTE SERRADA </v>
      </c>
      <c r="B178" t="str">
        <f>[1]Dimensoes!D190</f>
        <v>P3 - 10001 Ate 20000 hab</v>
      </c>
      <c r="C178" s="647">
        <f>'Cálculos e Freq'!X205</f>
        <v>0.17589151318099919</v>
      </c>
      <c r="D178" s="647">
        <f>'Cálculos e Freq'!BH205</f>
        <v>0.5</v>
      </c>
      <c r="E178" s="647">
        <f>'Cálculos e Freq'!DG205</f>
        <v>0.6</v>
      </c>
      <c r="F178" s="647">
        <f>'Cálculos e Freq'!EL205</f>
        <v>0.55979591836734688</v>
      </c>
      <c r="G178" s="647">
        <f>'Cálculos e Freq'!FF205</f>
        <v>0.25</v>
      </c>
      <c r="H178" s="647">
        <f>'Cálculos e Freq'!FX205</f>
        <v>0.45833333333333331</v>
      </c>
      <c r="I178" s="640">
        <f t="shared" si="3"/>
        <v>0.42400346081361323</v>
      </c>
    </row>
    <row r="179" spans="1:10">
      <c r="A179" t="str">
        <f>[1]Dimensoes!B26</f>
        <v xml:space="preserve">SANTA HELENA </v>
      </c>
      <c r="B179" t="str">
        <f>[1]Dimensoes!D26</f>
        <v>P1 - Ate 5000 hab</v>
      </c>
      <c r="C179" s="647">
        <f>'Cálculos e Freq'!X232</f>
        <v>4.3531274457315645E-2</v>
      </c>
      <c r="D179" s="647">
        <f>'Cálculos e Freq'!BH232</f>
        <v>0.47727272727272729</v>
      </c>
      <c r="E179" s="647">
        <f>'Cálculos e Freq'!DG232</f>
        <v>0.65</v>
      </c>
      <c r="F179" s="647">
        <f>'Cálculos e Freq'!EL232</f>
        <v>0.79294642857142861</v>
      </c>
      <c r="G179" s="647">
        <f>'Cálculos e Freq'!FF232</f>
        <v>0.35</v>
      </c>
      <c r="H179" s="647">
        <f>'Cálculos e Freq'!FX232</f>
        <v>0.22916666666666666</v>
      </c>
      <c r="I179" s="640">
        <f t="shared" si="3"/>
        <v>0.42381951616135632</v>
      </c>
    </row>
    <row r="180" spans="1:10">
      <c r="A180" t="str">
        <f>[1]Dimensoes!B175</f>
        <v xml:space="preserve">CATANDUVAS </v>
      </c>
      <c r="B180" t="str">
        <f>[1]Dimensoes!D175</f>
        <v>P3 - 10001 Ate 20000 hab</v>
      </c>
      <c r="C180" s="647">
        <f>'Cálculos e Freq'!X65</f>
        <v>0.16704902016078166</v>
      </c>
      <c r="D180" s="647">
        <f>'Cálculos e Freq'!BH65</f>
        <v>0.59090909090909094</v>
      </c>
      <c r="E180" s="647">
        <f>'Cálculos e Freq'!DG65</f>
        <v>0.76249999999999996</v>
      </c>
      <c r="F180" s="647">
        <f>'Cálculos e Freq'!EL65</f>
        <v>0.38261479591836733</v>
      </c>
      <c r="G180" s="647">
        <f>'Cálculos e Freq'!FF65</f>
        <v>0.3</v>
      </c>
      <c r="H180" s="647">
        <f>'Cálculos e Freq'!FX65</f>
        <v>0.33333333333333331</v>
      </c>
      <c r="I180" s="640">
        <f t="shared" si="3"/>
        <v>0.42273437338692887</v>
      </c>
    </row>
    <row r="181" spans="1:10">
      <c r="A181" s="3" t="str">
        <f>[1]Dimensoes!B173</f>
        <v xml:space="preserve">AGROLÂNDIA </v>
      </c>
      <c r="B181" s="3" t="str">
        <f>[1]Dimensoes!D173</f>
        <v>P3 - 10001 Ate 20000 hab</v>
      </c>
      <c r="C181" s="648">
        <f>'Cálculos e Freq'!X4</f>
        <v>0.14963074739991189</v>
      </c>
      <c r="D181" s="648">
        <f>'Cálculos e Freq'!BH4</f>
        <v>0.47727272727272729</v>
      </c>
      <c r="E181" s="648">
        <f>'Cálculos e Freq'!DG4</f>
        <v>0.82499999999999996</v>
      </c>
      <c r="F181" s="648">
        <f>'Cálculos e Freq'!EL4</f>
        <v>0.5183928571428571</v>
      </c>
      <c r="G181" s="648">
        <f>'Cálculos e Freq'!FF4</f>
        <v>0.1</v>
      </c>
      <c r="H181" s="648">
        <f>'Cálculos e Freq'!FX4</f>
        <v>0.45833333333333331</v>
      </c>
      <c r="I181" s="645">
        <f t="shared" si="3"/>
        <v>0.42143827752480495</v>
      </c>
    </row>
    <row r="182" spans="1:10">
      <c r="A182" t="str">
        <f>[1]Dimensoes!B145</f>
        <v xml:space="preserve">SALETE </v>
      </c>
      <c r="B182" t="str">
        <f>[1]Dimensoes!D145</f>
        <v>P2 - 5001 Ate 10000 hab</v>
      </c>
      <c r="C182" s="647">
        <f>'Cálculos e Freq'!X227</f>
        <v>0.12509767332887903</v>
      </c>
      <c r="D182" s="647">
        <f>'Cálculos e Freq'!BH227</f>
        <v>0.63636363636363635</v>
      </c>
      <c r="E182" s="647">
        <f>'Cálculos e Freq'!DG227</f>
        <v>0.73750000000000004</v>
      </c>
      <c r="F182" s="647">
        <f>'Cálculos e Freq'!EL227</f>
        <v>0.73204081632653062</v>
      </c>
      <c r="G182" s="647">
        <f>'Cálculos e Freq'!FF227</f>
        <v>0.15</v>
      </c>
      <c r="H182" s="647">
        <f>'Cálculos e Freq'!FX227</f>
        <v>0.14583333333333331</v>
      </c>
      <c r="I182" s="640">
        <f t="shared" si="3"/>
        <v>0.42113924322539659</v>
      </c>
    </row>
    <row r="183" spans="1:10">
      <c r="A183" t="str">
        <f>[1]Dimensoes!B31</f>
        <v xml:space="preserve">URUPEMA </v>
      </c>
      <c r="B183" t="str">
        <f>[1]Dimensoes!D31</f>
        <v>P1 - Ate 5000 hab</v>
      </c>
      <c r="C183" s="647">
        <f>'Cálculos e Freq'!X284</f>
        <v>4.8555167430380887E-2</v>
      </c>
      <c r="D183" s="647">
        <f>'Cálculos e Freq'!BH284</f>
        <v>0.54545454545454541</v>
      </c>
      <c r="E183" s="647">
        <f>'Cálculos e Freq'!DG284</f>
        <v>0.67500000000000004</v>
      </c>
      <c r="F183" s="647">
        <f>'Cálculos e Freq'!EL284</f>
        <v>0.80234693877551022</v>
      </c>
      <c r="G183" s="647">
        <f>'Cálculos e Freq'!FF284</f>
        <v>0.1</v>
      </c>
      <c r="H183" s="647">
        <f>'Cálculos e Freq'!FX284</f>
        <v>0.35416666666666663</v>
      </c>
      <c r="I183" s="640">
        <f t="shared" si="3"/>
        <v>0.4209205530545172</v>
      </c>
    </row>
    <row r="184" spans="1:10" s="638" customFormat="1" ht="16" thickBot="1">
      <c r="A184" s="638" t="str">
        <f>[1]Dimensoes!B54</f>
        <v xml:space="preserve">CHAPADÃO DO LAGEADO </v>
      </c>
      <c r="B184" s="638" t="str">
        <f>[1]Dimensoes!D54</f>
        <v>P1 - Ate 5000 hab</v>
      </c>
      <c r="C184" s="646">
        <f>'Cálculos e Freq'!X69</f>
        <v>6.7608108409354134E-2</v>
      </c>
      <c r="D184" s="646">
        <f>'Cálculos e Freq'!BH69</f>
        <v>0.77272727272727271</v>
      </c>
      <c r="E184" s="646">
        <f>'Cálculos e Freq'!DG69</f>
        <v>0.67500000000000004</v>
      </c>
      <c r="F184" s="646">
        <f>'Cálculos e Freq'!EL69</f>
        <v>0.5501913265306122</v>
      </c>
      <c r="G184" s="646">
        <f>'Cálculos e Freq'!FF69</f>
        <v>0.1</v>
      </c>
      <c r="H184" s="646">
        <f>'Cálculos e Freq'!FX69</f>
        <v>0.35416666666666663</v>
      </c>
      <c r="I184" s="639">
        <f t="shared" si="3"/>
        <v>0.41994889572231764</v>
      </c>
    </row>
    <row r="185" spans="1:10">
      <c r="A185" t="str">
        <f>[1]Dimensoes!B33</f>
        <v xml:space="preserve">PALMEIRA </v>
      </c>
      <c r="B185" t="str">
        <f>[1]Dimensoes!D33</f>
        <v>P1 - Ate 5000 hab</v>
      </c>
      <c r="C185" s="647">
        <f>'Cálculos e Freq'!X186</f>
        <v>7.6555635718689952E-2</v>
      </c>
      <c r="D185" s="647">
        <f>'Cálculos e Freq'!BH186</f>
        <v>0.43181818181818182</v>
      </c>
      <c r="E185" s="647">
        <f>'Cálculos e Freq'!DG186</f>
        <v>0.6</v>
      </c>
      <c r="F185" s="647">
        <f>'Cálculos e Freq'!EL186</f>
        <v>0.66789540816326531</v>
      </c>
      <c r="G185" s="647">
        <f>'Cálculos e Freq'!FF186</f>
        <v>0.45</v>
      </c>
      <c r="H185" s="647">
        <f>'Cálculos e Freq'!FX186</f>
        <v>0.29166666666666663</v>
      </c>
      <c r="I185" s="640">
        <f t="shared" si="3"/>
        <v>0.41965598206113391</v>
      </c>
    </row>
    <row r="186" spans="1:10">
      <c r="A186" t="str">
        <f>[1]Dimensoes!B6</f>
        <v xml:space="preserve">PRESIDENTE CASTELLO BRANCO </v>
      </c>
      <c r="B186" t="str">
        <f>[1]Dimensoes!D6</f>
        <v>P1 - Ate 5000 hab</v>
      </c>
      <c r="C186" s="647">
        <f>'Cálculos e Freq'!X210</f>
        <v>3.544929724851454E-2</v>
      </c>
      <c r="D186" s="647">
        <f>'Cálculos e Freq'!BH210</f>
        <v>0.61363636363636365</v>
      </c>
      <c r="E186" s="647">
        <f>'Cálculos e Freq'!DG210</f>
        <v>0.55000000000000004</v>
      </c>
      <c r="F186" s="647">
        <f>'Cálculos e Freq'!EL210</f>
        <v>0.78408163265306119</v>
      </c>
      <c r="G186" s="647">
        <f>'Cálculos e Freq'!FF210</f>
        <v>0.45</v>
      </c>
      <c r="H186" s="647">
        <f>'Cálculos e Freq'!FX210</f>
        <v>8.3333333333333329E-2</v>
      </c>
      <c r="I186" s="640">
        <f t="shared" si="3"/>
        <v>0.41941677114521214</v>
      </c>
    </row>
    <row r="187" spans="1:10">
      <c r="A187" t="str">
        <f>[1]Dimensoes!B11</f>
        <v xml:space="preserve">SÃO MIGUEL DA BOA VISTA </v>
      </c>
      <c r="B187" t="str">
        <f>[1]Dimensoes!D11</f>
        <v>P1 - Ate 5000 hab</v>
      </c>
      <c r="C187" s="647">
        <f>'Cálculos e Freq'!X257</f>
        <v>1.4960305568352423E-2</v>
      </c>
      <c r="D187" s="647">
        <f>'Cálculos e Freq'!BH257</f>
        <v>0.47727272727272729</v>
      </c>
      <c r="E187" s="647">
        <f>'Cálculos e Freq'!DG257</f>
        <v>0.71250000000000002</v>
      </c>
      <c r="F187" s="647">
        <f>'Cálculos e Freq'!EL257</f>
        <v>0.65584183673469387</v>
      </c>
      <c r="G187" s="647">
        <f>'Cálculos e Freq'!FF257</f>
        <v>0.3</v>
      </c>
      <c r="H187" s="647">
        <f>'Cálculos e Freq'!FX257</f>
        <v>0.35416666666666663</v>
      </c>
      <c r="I187" s="640">
        <f t="shared" si="3"/>
        <v>0.41912358937374</v>
      </c>
    </row>
    <row r="188" spans="1:10">
      <c r="A188" t="str">
        <f>[1]Dimensoes!B131</f>
        <v xml:space="preserve">MARACAJÁ </v>
      </c>
      <c r="B188" t="str">
        <f>[1]Dimensoes!D131</f>
        <v>P2 - 5001 Ate 10000 hab</v>
      </c>
      <c r="C188" s="647">
        <f>'Cálculos e Freq'!X159</f>
        <v>0.13014676736763242</v>
      </c>
      <c r="D188" s="647">
        <f>'Cálculos e Freq'!BH159</f>
        <v>0.52272727272727271</v>
      </c>
      <c r="E188" s="647">
        <f>'Cálculos e Freq'!DG159</f>
        <v>0.7</v>
      </c>
      <c r="F188" s="647">
        <f>'Cálculos e Freq'!EL159</f>
        <v>0.42838010204081634</v>
      </c>
      <c r="G188" s="647">
        <f>'Cálculos e Freq'!FF159</f>
        <v>0.25</v>
      </c>
      <c r="H188" s="647">
        <f>'Cálculos e Freq'!FX159</f>
        <v>0.47916666666666663</v>
      </c>
      <c r="I188" s="640">
        <f t="shared" si="3"/>
        <v>0.41840346813373136</v>
      </c>
    </row>
    <row r="189" spans="1:10">
      <c r="A189" t="str">
        <f>[1]Dimensoes!B186</f>
        <v xml:space="preserve">MONDAÍ </v>
      </c>
      <c r="B189" t="str">
        <f>[1]Dimensoes!D186</f>
        <v>P3 - 10001 Ate 20000 hab</v>
      </c>
      <c r="C189" s="647">
        <f>'Cálculos e Freq'!X167</f>
        <v>0.17302427544925511</v>
      </c>
      <c r="D189" s="647">
        <f>'Cálculos e Freq'!BH167</f>
        <v>0.52272727272727271</v>
      </c>
      <c r="E189" s="647">
        <f>'Cálculos e Freq'!DG167</f>
        <v>0.82499999999999996</v>
      </c>
      <c r="F189" s="647">
        <f>'Cálculos e Freq'!EL167</f>
        <v>0.27655612244897959</v>
      </c>
      <c r="G189" s="647">
        <f>'Cálculos e Freq'!FF167</f>
        <v>0.5</v>
      </c>
      <c r="H189" s="647">
        <f>'Cálculos e Freq'!FX167</f>
        <v>0.20833333333333331</v>
      </c>
      <c r="I189" s="640">
        <f t="shared" si="3"/>
        <v>0.41760683399314019</v>
      </c>
    </row>
    <row r="190" spans="1:10">
      <c r="A190" t="str">
        <f>[1]Dimensoes!B60</f>
        <v xml:space="preserve">SÃO MARTINHO </v>
      </c>
      <c r="B190" t="str">
        <f>[1]Dimensoes!D60</f>
        <v>P1 - Ate 5000 hab</v>
      </c>
      <c r="C190" s="647">
        <f>'Cálculos e Freq'!X256</f>
        <v>6.5644495509624604E-2</v>
      </c>
      <c r="D190" s="647">
        <f>'Cálculos e Freq'!BH256</f>
        <v>0.54545454545454541</v>
      </c>
      <c r="E190" s="647">
        <f>'Cálculos e Freq'!DG256</f>
        <v>0.75</v>
      </c>
      <c r="F190" s="647">
        <f>'Cálculos e Freq'!EL256</f>
        <v>0.68534438775510209</v>
      </c>
      <c r="G190" s="647">
        <f>'Cálculos e Freq'!FF256</f>
        <v>0.25</v>
      </c>
      <c r="H190" s="647">
        <f>'Cálculos e Freq'!FX256</f>
        <v>0.20833333333333331</v>
      </c>
      <c r="I190" s="640">
        <f t="shared" si="3"/>
        <v>0.41746279367543426</v>
      </c>
    </row>
    <row r="191" spans="1:10">
      <c r="A191" t="str">
        <f>[1]Dimensoes!B188</f>
        <v xml:space="preserve">RODEIO </v>
      </c>
      <c r="B191" t="str">
        <f>[1]Dimensoes!D188</f>
        <v>P3 - 10001 Ate 20000 hab</v>
      </c>
      <c r="C191" s="647">
        <f>'Cálculos e Freq'!X225</f>
        <v>0.1584235958562735</v>
      </c>
      <c r="D191" s="647">
        <f>'Cálculos e Freq'!BH225</f>
        <v>0.61363636363636365</v>
      </c>
      <c r="E191" s="647">
        <f>'Cálculos e Freq'!DG225</f>
        <v>0.78749999999999998</v>
      </c>
      <c r="F191" s="647">
        <f>'Cálculos e Freq'!EL225</f>
        <v>0.51834183673469392</v>
      </c>
      <c r="G191" s="647">
        <f>'Cálculos e Freq'!FF225</f>
        <v>0.15</v>
      </c>
      <c r="H191" s="647">
        <f>'Cálculos e Freq'!FX225</f>
        <v>0.27083333333333331</v>
      </c>
      <c r="I191" s="640">
        <f t="shared" si="3"/>
        <v>0.41645585492677739</v>
      </c>
    </row>
    <row r="192" spans="1:10">
      <c r="A192" t="str">
        <f>[1]Dimensoes!B75</f>
        <v xml:space="preserve">BRAÇO DO TROMBUDO </v>
      </c>
      <c r="B192" t="str">
        <f>[1]Dimensoes!D75</f>
        <v>P1 - Ate 5000 hab</v>
      </c>
      <c r="C192" s="647">
        <f>'Cálculos e Freq'!X49</f>
        <v>8.4220341723429334E-2</v>
      </c>
      <c r="D192" s="647">
        <f>'Cálculos e Freq'!BH49</f>
        <v>0.59090909090909094</v>
      </c>
      <c r="E192" s="647">
        <f>'Cálculos e Freq'!DG49</f>
        <v>0.82499999999999996</v>
      </c>
      <c r="F192" s="647">
        <f>'Cálculos e Freq'!EL49</f>
        <v>0.69284438775510204</v>
      </c>
      <c r="G192" s="647">
        <f>'Cálculos e Freq'!FF49</f>
        <v>0.15</v>
      </c>
      <c r="H192" s="647">
        <f>'Cálculos e Freq'!FX49</f>
        <v>0.14583333333333331</v>
      </c>
      <c r="I192" s="640">
        <f t="shared" si="3"/>
        <v>0.41480119228682594</v>
      </c>
    </row>
    <row r="193" spans="1:10">
      <c r="A193" t="str">
        <f>[1]Dimensoes!B67</f>
        <v xml:space="preserve">PINHEIRO PRETO </v>
      </c>
      <c r="B193" t="str">
        <f>[1]Dimensoes!D67</f>
        <v>P1 - Ate 5000 hab</v>
      </c>
      <c r="C193" s="647">
        <f>'Cálculos e Freq'!X199</f>
        <v>7.2423645827023625E-2</v>
      </c>
      <c r="D193" s="647">
        <f>'Cálculos e Freq'!BH199</f>
        <v>0.59090909090909094</v>
      </c>
      <c r="E193" s="647">
        <f>'Cálculos e Freq'!DG199</f>
        <v>0.78749999999999998</v>
      </c>
      <c r="F193" s="647">
        <f>'Cálculos e Freq'!EL199</f>
        <v>0.6484821428571429</v>
      </c>
      <c r="G193" s="647">
        <f>'Cálculos e Freq'!FF199</f>
        <v>0.3</v>
      </c>
      <c r="H193" s="647">
        <f>'Cálculos e Freq'!FX199</f>
        <v>8.3333333333333329E-2</v>
      </c>
      <c r="I193" s="640">
        <f t="shared" si="3"/>
        <v>0.41377470215443179</v>
      </c>
    </row>
    <row r="194" spans="1:10" s="2" customFormat="1">
      <c r="A194" t="str">
        <f>[1]Dimensoes!B176</f>
        <v xml:space="preserve">GUARACIABA </v>
      </c>
      <c r="B194" t="str">
        <f>[1]Dimensoes!D176</f>
        <v>P3 - 10001 Ate 20000 hab</v>
      </c>
      <c r="C194" s="647">
        <f>'Cálculos e Freq'!X104</f>
        <v>0.16203065508637454</v>
      </c>
      <c r="D194" s="647">
        <f>'Cálculos e Freq'!BH104</f>
        <v>0.65909090909090906</v>
      </c>
      <c r="E194" s="647">
        <f>'Cálculos e Freq'!DG104</f>
        <v>0.73750000000000004</v>
      </c>
      <c r="F194" s="647">
        <f>'Cálculos e Freq'!EL104</f>
        <v>0.53047193877551024</v>
      </c>
      <c r="G194" s="647">
        <f>'Cálculos e Freq'!FF104</f>
        <v>0.05</v>
      </c>
      <c r="H194" s="647">
        <f>'Cálculos e Freq'!FX104</f>
        <v>0.33333333333333331</v>
      </c>
      <c r="I194" s="640">
        <f t="shared" si="3"/>
        <v>0.41207113938102119</v>
      </c>
      <c r="J194"/>
    </row>
    <row r="195" spans="1:10" s="2" customFormat="1">
      <c r="A195" t="str">
        <f>[1]Dimensoes!B126</f>
        <v xml:space="preserve">ITÁ </v>
      </c>
      <c r="B195" t="str">
        <f>[1]Dimensoes!D126</f>
        <v>P2 - 5001 Ate 10000 hab</v>
      </c>
      <c r="C195" s="647">
        <f>'Cálculos e Freq'!X127</f>
        <v>0.36652558720906192</v>
      </c>
      <c r="D195" s="647">
        <f>'Cálculos e Freq'!BH127</f>
        <v>0.5</v>
      </c>
      <c r="E195" s="647">
        <f>'Cálculos e Freq'!DG127</f>
        <v>0.53749999999999998</v>
      </c>
      <c r="F195" s="647">
        <f>'Cálculos e Freq'!EL127</f>
        <v>0.50344387755102038</v>
      </c>
      <c r="G195" s="647">
        <f>'Cálculos e Freq'!FF127</f>
        <v>0.35</v>
      </c>
      <c r="H195" s="647">
        <f>'Cálculos e Freq'!FX127</f>
        <v>0.20833333333333331</v>
      </c>
      <c r="I195" s="640">
        <f t="shared" si="3"/>
        <v>0.41096713301556931</v>
      </c>
      <c r="J195"/>
    </row>
    <row r="196" spans="1:10" s="2" customFormat="1">
      <c r="A196" t="str">
        <f>[1]Dimensoes!B256</f>
        <v xml:space="preserve">PORTO UNIÃO </v>
      </c>
      <c r="B196" t="str">
        <f>[1]Dimensoes!D256</f>
        <v>P4 - 20001 Ate 50000 hab</v>
      </c>
      <c r="C196" s="647">
        <f>'Cálculos e Freq'!X207</f>
        <v>0.51254821921135041</v>
      </c>
      <c r="D196" s="647">
        <f>'Cálculos e Freq'!BH207</f>
        <v>0.43181818181818182</v>
      </c>
      <c r="E196" s="647">
        <f>'Cálculos e Freq'!DG207</f>
        <v>0.48749999999999999</v>
      </c>
      <c r="F196" s="647">
        <f>'Cálculos e Freq'!EL207</f>
        <v>0.46278061224489797</v>
      </c>
      <c r="G196" s="647">
        <f>'Cálculos e Freq'!FF207</f>
        <v>0.05</v>
      </c>
      <c r="H196" s="647">
        <f>'Cálculos e Freq'!FX207</f>
        <v>0.52083333333333326</v>
      </c>
      <c r="I196" s="640">
        <f t="shared" ref="I196:I259" si="4">AVERAGE(C196:H196)</f>
        <v>0.41091339110129393</v>
      </c>
      <c r="J196"/>
    </row>
    <row r="197" spans="1:10" s="2" customFormat="1">
      <c r="A197" t="str">
        <f>[1]Dimensoes!B194</f>
        <v xml:space="preserve">LUIZ ALVES </v>
      </c>
      <c r="B197" t="str">
        <f>[1]Dimensoes!D194</f>
        <v>P3 - 10001 Ate 20000 hab</v>
      </c>
      <c r="C197" s="647">
        <f>'Cálculos e Freq'!X153</f>
        <v>0.1826465757052948</v>
      </c>
      <c r="D197" s="647">
        <f>'Cálculos e Freq'!BH153</f>
        <v>0.54545454545454541</v>
      </c>
      <c r="E197" s="647">
        <f>'Cálculos e Freq'!DG153</f>
        <v>0.78749999999999998</v>
      </c>
      <c r="F197" s="647">
        <f>'Cálculos e Freq'!EL153</f>
        <v>0.50820153061224493</v>
      </c>
      <c r="G197" s="647">
        <f>'Cálculos e Freq'!FF153</f>
        <v>0.1</v>
      </c>
      <c r="H197" s="647">
        <f>'Cálculos e Freq'!FX153</f>
        <v>0.33333333333333331</v>
      </c>
      <c r="I197" s="640">
        <f t="shared" si="4"/>
        <v>0.40952266418423644</v>
      </c>
      <c r="J197"/>
    </row>
    <row r="198" spans="1:10" s="2" customFormat="1">
      <c r="A198" t="str">
        <f>[1]Dimensoes!B238</f>
        <v xml:space="preserve">CAPINZAL </v>
      </c>
      <c r="B198" t="str">
        <f>[1]Dimensoes!D238</f>
        <v>P4 - 20001 Ate 50000 hab</v>
      </c>
      <c r="C198" s="647">
        <f>'Cálculos e Freq'!X63</f>
        <v>0.50552618836219609</v>
      </c>
      <c r="D198" s="647">
        <f>'Cálculos e Freq'!BH63</f>
        <v>0.36363636363636365</v>
      </c>
      <c r="E198" s="647">
        <f>'Cálculos e Freq'!DG63</f>
        <v>0.51249999999999996</v>
      </c>
      <c r="F198" s="647">
        <f>'Cálculos e Freq'!EL63</f>
        <v>0.47765306122448981</v>
      </c>
      <c r="G198" s="647">
        <f>'Cálculos e Freq'!FF63</f>
        <v>0.25</v>
      </c>
      <c r="H198" s="647">
        <f>'Cálculos e Freq'!FX63</f>
        <v>0.33333333333333331</v>
      </c>
      <c r="I198" s="640">
        <f t="shared" si="4"/>
        <v>0.40710815775939718</v>
      </c>
      <c r="J198"/>
    </row>
    <row r="199" spans="1:10" s="2" customFormat="1">
      <c r="A199" t="str">
        <f>[1]Dimensoes!B104</f>
        <v xml:space="preserve">PONTE ALTA </v>
      </c>
      <c r="B199" t="str">
        <f>[1]Dimensoes!D104</f>
        <v>P1 - Ate 5000 hab</v>
      </c>
      <c r="C199" s="647">
        <f>'Cálculos e Freq'!X203</f>
        <v>0.10438029179938757</v>
      </c>
      <c r="D199" s="647">
        <f>'Cálculos e Freq'!BH203</f>
        <v>0.31818181818181818</v>
      </c>
      <c r="E199" s="647">
        <f>'Cálculos e Freq'!DG203</f>
        <v>0.7</v>
      </c>
      <c r="F199" s="647">
        <f>'Cálculos e Freq'!EL203</f>
        <v>0.67817602040816327</v>
      </c>
      <c r="G199" s="647">
        <f>'Cálculos e Freq'!FF203</f>
        <v>0.35</v>
      </c>
      <c r="H199" s="647">
        <f>'Cálculos e Freq'!FX203</f>
        <v>0.29166666666666663</v>
      </c>
      <c r="I199" s="640">
        <f t="shared" si="4"/>
        <v>0.40706746617600592</v>
      </c>
      <c r="J199"/>
    </row>
    <row r="200" spans="1:10" s="2" customFormat="1">
      <c r="A200" t="str">
        <f>[1]Dimensoes!B143</f>
        <v xml:space="preserve">OURO </v>
      </c>
      <c r="B200" t="str">
        <f>[1]Dimensoes!D143</f>
        <v>P2 - 5001 Ate 10000 hab</v>
      </c>
      <c r="C200" s="647">
        <f>'Cálculos e Freq'!X180</f>
        <v>0.13216278120104047</v>
      </c>
      <c r="D200" s="647">
        <f>'Cálculos e Freq'!BH180</f>
        <v>0.59090909090909094</v>
      </c>
      <c r="E200" s="647">
        <f>'Cálculos e Freq'!DG180</f>
        <v>0.75</v>
      </c>
      <c r="F200" s="647">
        <f>'Cálculos e Freq'!EL180</f>
        <v>0.51716836734693883</v>
      </c>
      <c r="G200" s="647">
        <f>'Cálculos e Freq'!FF180</f>
        <v>0.3</v>
      </c>
      <c r="H200" s="647">
        <f>'Cálculos e Freq'!FX180</f>
        <v>0.14583333333333331</v>
      </c>
      <c r="I200" s="640">
        <f t="shared" si="4"/>
        <v>0.40601226213173391</v>
      </c>
      <c r="J200"/>
    </row>
    <row r="201" spans="1:10" s="2" customFormat="1">
      <c r="A201" t="str">
        <f>[1]Dimensoes!B101</f>
        <v xml:space="preserve">NOVA ERECHIM </v>
      </c>
      <c r="B201" t="str">
        <f>[1]Dimensoes!D101</f>
        <v>P1 - Ate 5000 hab</v>
      </c>
      <c r="C201" s="647">
        <f>'Cálculos e Freq'!X173</f>
        <v>8.4950040701580271E-2</v>
      </c>
      <c r="D201" s="647">
        <f>'Cálculos e Freq'!BH173</f>
        <v>0.5</v>
      </c>
      <c r="E201" s="647">
        <f>'Cálculos e Freq'!DG173</f>
        <v>0.57499999999999996</v>
      </c>
      <c r="F201" s="647">
        <f>'Cálculos e Freq'!EL173</f>
        <v>0.65354591836734688</v>
      </c>
      <c r="G201" s="647">
        <f>'Cálculos e Freq'!FF173</f>
        <v>0.35</v>
      </c>
      <c r="H201" s="647">
        <f>'Cálculos e Freq'!FX173</f>
        <v>0.27083333333333331</v>
      </c>
      <c r="I201" s="640">
        <f t="shared" si="4"/>
        <v>0.40572154873371008</v>
      </c>
      <c r="J201"/>
    </row>
    <row r="202" spans="1:10" s="2" customFormat="1">
      <c r="A202" s="3" t="str">
        <f>[1]Dimensoes!B49</f>
        <v xml:space="preserve">BOM JESUS </v>
      </c>
      <c r="B202" t="str">
        <f>[1]Dimensoes!D49</f>
        <v>P1 - Ate 5000 hab</v>
      </c>
      <c r="C202" s="647">
        <f>'Cálculos e Freq'!X43</f>
        <v>6.271079172110694E-2</v>
      </c>
      <c r="D202" s="647">
        <f>'Cálculos e Freq'!BH43</f>
        <v>0.40909090909090912</v>
      </c>
      <c r="E202" s="647">
        <f>'Cálculos e Freq'!DG43</f>
        <v>0.8125</v>
      </c>
      <c r="F202" s="647">
        <f>'Cálculos e Freq'!EL43</f>
        <v>0.65525510204081638</v>
      </c>
      <c r="G202" s="647">
        <f>'Cálculos e Freq'!FF43</f>
        <v>0.2</v>
      </c>
      <c r="H202" s="647">
        <f>'Cálculos e Freq'!FX43</f>
        <v>0.29166666666666663</v>
      </c>
      <c r="I202" s="640">
        <f t="shared" si="4"/>
        <v>0.40520391158658314</v>
      </c>
      <c r="J202"/>
    </row>
    <row r="203" spans="1:10" s="2" customFormat="1">
      <c r="A203" t="str">
        <f>[1]Dimensoes!B92</f>
        <v xml:space="preserve">NOVA ITABERABA </v>
      </c>
      <c r="B203" t="str">
        <f>[1]Dimensoes!D92</f>
        <v>P1 - Ate 5000 hab</v>
      </c>
      <c r="C203" s="647">
        <f>'Cálculos e Freq'!X174</f>
        <v>7.813353665373006E-2</v>
      </c>
      <c r="D203" s="647">
        <f>'Cálculos e Freq'!BH174</f>
        <v>0.45454545454545453</v>
      </c>
      <c r="E203" s="647">
        <f>'Cálculos e Freq'!DG174</f>
        <v>0.66249999999999998</v>
      </c>
      <c r="F203" s="647">
        <f>'Cálculos e Freq'!EL174</f>
        <v>0.6439795918367347</v>
      </c>
      <c r="G203" s="647">
        <f>'Cálculos e Freq'!FF174</f>
        <v>0.3</v>
      </c>
      <c r="H203" s="647">
        <f>'Cálculos e Freq'!FX174</f>
        <v>0.29166666666666663</v>
      </c>
      <c r="I203" s="640">
        <f t="shared" si="4"/>
        <v>0.40513754161709764</v>
      </c>
      <c r="J203"/>
    </row>
    <row r="204" spans="1:10" s="2" customFormat="1">
      <c r="A204" t="str">
        <f>[1]Dimensoes!B156</f>
        <v xml:space="preserve">DESCANSO </v>
      </c>
      <c r="B204" t="str">
        <f>[1]Dimensoes!D156</f>
        <v>P2 - 5001 Ate 10000 hab</v>
      </c>
      <c r="C204" s="647">
        <f>'Cálculos e Freq'!X82</f>
        <v>0.13707385796299407</v>
      </c>
      <c r="D204" s="647">
        <f>'Cálculos e Freq'!BH82</f>
        <v>0.61363636363636365</v>
      </c>
      <c r="E204" s="647">
        <f>'Cálculos e Freq'!DG82</f>
        <v>0.5625</v>
      </c>
      <c r="F204" s="647">
        <f>'Cálculos e Freq'!EL82</f>
        <v>0.56344387755102043</v>
      </c>
      <c r="G204" s="647">
        <f>'Cálculos e Freq'!FF82</f>
        <v>0.2</v>
      </c>
      <c r="H204" s="647">
        <f>'Cálculos e Freq'!FX82</f>
        <v>0.35416666666666663</v>
      </c>
      <c r="I204" s="640">
        <f t="shared" si="4"/>
        <v>0.40513679430284077</v>
      </c>
      <c r="J204"/>
    </row>
    <row r="205" spans="1:10" s="2" customFormat="1">
      <c r="A205" t="str">
        <f>[1]Dimensoes!B83</f>
        <v xml:space="preserve">CAXAMBU DO SUL </v>
      </c>
      <c r="B205" t="str">
        <f>[1]Dimensoes!D83</f>
        <v>P1 - Ate 5000 hab</v>
      </c>
      <c r="C205" s="647">
        <f>'Cálculos e Freq'!X66</f>
        <v>9.560672299841852E-2</v>
      </c>
      <c r="D205" s="647">
        <f>'Cálculos e Freq'!BH66</f>
        <v>0.45454545454545453</v>
      </c>
      <c r="E205" s="647">
        <f>'Cálculos e Freq'!DG66</f>
        <v>0.78749999999999998</v>
      </c>
      <c r="F205" s="647">
        <f>'Cálculos e Freq'!EL66</f>
        <v>0.57331632653061226</v>
      </c>
      <c r="G205" s="647">
        <f>'Cálculos e Freq'!FF66</f>
        <v>0.1</v>
      </c>
      <c r="H205" s="647">
        <f>'Cálculos e Freq'!FX66</f>
        <v>0.41666666666666663</v>
      </c>
      <c r="I205" s="640">
        <f t="shared" si="4"/>
        <v>0.40460586179019198</v>
      </c>
      <c r="J205"/>
    </row>
    <row r="206" spans="1:10" s="2" customFormat="1">
      <c r="A206" t="str">
        <f>[1]Dimensoes!B68</f>
        <v xml:space="preserve">PONTE ALTA DO NORTE </v>
      </c>
      <c r="B206" t="str">
        <f>[1]Dimensoes!D68</f>
        <v>P1 - Ate 5000 hab</v>
      </c>
      <c r="C206" s="647">
        <f>'Cálculos e Freq'!X204</f>
        <v>7.2753175991671248E-2</v>
      </c>
      <c r="D206" s="647">
        <f>'Cálculos e Freq'!BH204</f>
        <v>0.40909090909090912</v>
      </c>
      <c r="E206" s="647">
        <f>'Cálculos e Freq'!DG204</f>
        <v>0.66249999999999998</v>
      </c>
      <c r="F206" s="647">
        <f>'Cálculos e Freq'!EL204</f>
        <v>0.66031887755102037</v>
      </c>
      <c r="G206" s="647">
        <f>'Cálculos e Freq'!FF204</f>
        <v>0.2</v>
      </c>
      <c r="H206" s="647">
        <f>'Cálculos e Freq'!FX204</f>
        <v>0.41666666666666663</v>
      </c>
      <c r="I206" s="640">
        <f t="shared" si="4"/>
        <v>0.40355493821671123</v>
      </c>
      <c r="J206"/>
    </row>
    <row r="207" spans="1:10" s="2" customFormat="1">
      <c r="A207" t="str">
        <f>[1]Dimensoes!B120</f>
        <v xml:space="preserve">ÁGUAS MORNAS </v>
      </c>
      <c r="B207" t="str">
        <f>[1]Dimensoes!D120</f>
        <v>P2 - 5001 Ate 10000 hab</v>
      </c>
      <c r="C207" s="647">
        <f>'Cálculos e Freq'!X9</f>
        <v>0.11144822483904618</v>
      </c>
      <c r="D207" s="647">
        <f>'Cálculos e Freq'!BH9</f>
        <v>0.56818181818181823</v>
      </c>
      <c r="E207" s="647">
        <f>'Cálculos e Freq'!DG9</f>
        <v>0.72499999999999998</v>
      </c>
      <c r="F207" s="647">
        <f>'Cálculos e Freq'!EL9</f>
        <v>0.76977040816326525</v>
      </c>
      <c r="G207" s="647">
        <f>'Cálculos e Freq'!FF9</f>
        <v>0.1</v>
      </c>
      <c r="H207" s="647">
        <f>'Cálculos e Freq'!FX9</f>
        <v>0.14583333333333331</v>
      </c>
      <c r="I207" s="640">
        <f t="shared" si="4"/>
        <v>0.4033722974195772</v>
      </c>
      <c r="J207"/>
    </row>
    <row r="208" spans="1:10" s="2" customFormat="1">
      <c r="A208" t="str">
        <f>[1]Dimensoes!B81</f>
        <v xml:space="preserve">DONA EMMA </v>
      </c>
      <c r="B208" t="str">
        <f>[1]Dimensoes!D81</f>
        <v>P1 - Ate 5000 hab</v>
      </c>
      <c r="C208" s="647">
        <f>'Cálculos e Freq'!X84</f>
        <v>5.9979841178713689E-2</v>
      </c>
      <c r="D208" s="647">
        <f>'Cálculos e Freq'!BH84</f>
        <v>0.65909090909090906</v>
      </c>
      <c r="E208" s="647">
        <f>'Cálculos e Freq'!DG84</f>
        <v>0.65</v>
      </c>
      <c r="F208" s="647">
        <f>'Cálculos e Freq'!EL84</f>
        <v>0.80293367346938771</v>
      </c>
      <c r="G208" s="647">
        <f>'Cálculos e Freq'!FF84</f>
        <v>0.1</v>
      </c>
      <c r="H208" s="647">
        <f>'Cálculos e Freq'!FX84</f>
        <v>0.14583333333333331</v>
      </c>
      <c r="I208" s="640">
        <f t="shared" si="4"/>
        <v>0.4029729595120573</v>
      </c>
      <c r="J208"/>
    </row>
    <row r="209" spans="1:10" s="2" customFormat="1">
      <c r="A209" t="str">
        <f>[1]Dimensoes!B13</f>
        <v xml:space="preserve">IBIAM </v>
      </c>
      <c r="B209" t="str">
        <f>[1]Dimensoes!D13</f>
        <v>P1 - Ate 5000 hab</v>
      </c>
      <c r="C209" s="647">
        <f>'Cálculos e Freq'!X109</f>
        <v>2.7786869442972484E-2</v>
      </c>
      <c r="D209" s="647">
        <f>'Cálculos e Freq'!BH109</f>
        <v>0.52272727272727271</v>
      </c>
      <c r="E209" s="647">
        <f>'Cálculos e Freq'!DG109</f>
        <v>0.65</v>
      </c>
      <c r="F209" s="647">
        <f>'Cálculos e Freq'!EL109</f>
        <v>0.75762755102040813</v>
      </c>
      <c r="G209" s="647">
        <f>'Cálculos e Freq'!FF109</f>
        <v>0.25</v>
      </c>
      <c r="H209" s="647">
        <f>'Cálculos e Freq'!FX109</f>
        <v>0.20833333333333331</v>
      </c>
      <c r="I209" s="640">
        <f t="shared" si="4"/>
        <v>0.4027458377539978</v>
      </c>
      <c r="J209"/>
    </row>
    <row r="210" spans="1:10" s="2" customFormat="1">
      <c r="A210" t="str">
        <f>[1]Dimensoes!B42</f>
        <v xml:space="preserve">SANTA TEREZINHA DO PROGRESSO </v>
      </c>
      <c r="B210" t="str">
        <f>[1]Dimensoes!D42</f>
        <v>P1 - Ate 5000 hab</v>
      </c>
      <c r="C210" s="647">
        <f>'Cálculos e Freq'!X236</f>
        <v>4.3154207614152909E-2</v>
      </c>
      <c r="D210" s="647">
        <f>'Cálculos e Freq'!BH236</f>
        <v>0.34090909090909088</v>
      </c>
      <c r="E210" s="647">
        <f>'Cálculos e Freq'!DG236</f>
        <v>0.61250000000000004</v>
      </c>
      <c r="F210" s="647">
        <f>'Cálculos e Freq'!EL236</f>
        <v>0.65719387755102043</v>
      </c>
      <c r="G210" s="647">
        <f>'Cálculos e Freq'!FF236</f>
        <v>0.4</v>
      </c>
      <c r="H210" s="647">
        <f>'Cálculos e Freq'!FX236</f>
        <v>0.35416666666666663</v>
      </c>
      <c r="I210" s="640">
        <f t="shared" si="4"/>
        <v>0.40132064045682175</v>
      </c>
      <c r="J210"/>
    </row>
    <row r="211" spans="1:10" s="2" customFormat="1">
      <c r="A211" t="str">
        <f>[1]Dimensoes!B140</f>
        <v xml:space="preserve">CAMPO BELO DO SUL </v>
      </c>
      <c r="B211" t="str">
        <f>[1]Dimensoes!D140</f>
        <v>P2 - 5001 Ate 10000 hab</v>
      </c>
      <c r="C211" s="647">
        <f>'Cálculos e Freq'!X57</f>
        <v>0.13978783989541416</v>
      </c>
      <c r="D211" s="647">
        <f>'Cálculos e Freq'!BH57</f>
        <v>0.45454545454545453</v>
      </c>
      <c r="E211" s="647">
        <f>'Cálculos e Freq'!DG57</f>
        <v>0.48749999999999999</v>
      </c>
      <c r="F211" s="647">
        <f>'Cálculos e Freq'!EL57</f>
        <v>0.54614795918367343</v>
      </c>
      <c r="G211" s="647">
        <f>'Cálculos e Freq'!FF57</f>
        <v>0.3</v>
      </c>
      <c r="H211" s="647">
        <f>'Cálculos e Freq'!FX57</f>
        <v>0.47916666666666663</v>
      </c>
      <c r="I211" s="640">
        <f t="shared" si="4"/>
        <v>0.40119132004853481</v>
      </c>
      <c r="J211"/>
    </row>
    <row r="212" spans="1:10" s="2" customFormat="1">
      <c r="A212" t="str">
        <f>[1]Dimensoes!B78</f>
        <v xml:space="preserve">WITMARSUM </v>
      </c>
      <c r="B212" t="str">
        <f>[1]Dimensoes!D78</f>
        <v>P1 - Ate 5000 hab</v>
      </c>
      <c r="C212" s="647">
        <f>'Cálculos e Freq'!X292</f>
        <v>7.5027769276984707E-2</v>
      </c>
      <c r="D212" s="647">
        <f>'Cálculos e Freq'!BH292</f>
        <v>0.56818181818181823</v>
      </c>
      <c r="E212" s="647">
        <f>'Cálculos e Freq'!DG292</f>
        <v>0.8</v>
      </c>
      <c r="F212" s="647">
        <f>'Cálculos e Freq'!EL292</f>
        <v>0.65414540816326527</v>
      </c>
      <c r="G212" s="647">
        <f>'Cálculos e Freq'!FF292</f>
        <v>0.1</v>
      </c>
      <c r="H212" s="647">
        <f>'Cálculos e Freq'!FX292</f>
        <v>0.20833333333333331</v>
      </c>
      <c r="I212" s="640">
        <f t="shared" si="4"/>
        <v>0.40094805482590029</v>
      </c>
      <c r="J212"/>
    </row>
    <row r="213" spans="1:10" s="2" customFormat="1">
      <c r="A213" t="str">
        <f>[1]Dimensoes!B59</f>
        <v xml:space="preserve">LEOBERTO LEAL </v>
      </c>
      <c r="B213" t="str">
        <f>[1]Dimensoes!D59</f>
        <v>P1 - Ate 5000 hab</v>
      </c>
      <c r="C213" s="647">
        <f>'Cálculos e Freq'!X150</f>
        <v>0.30160270479876378</v>
      </c>
      <c r="D213" s="647">
        <f>'Cálculos e Freq'!BH150</f>
        <v>0.47727272727272729</v>
      </c>
      <c r="E213" s="647">
        <f>'Cálculos e Freq'!DG150</f>
        <v>0.73750000000000004</v>
      </c>
      <c r="F213" s="647">
        <f>'Cálculos e Freq'!EL150</f>
        <v>0.57908163265306123</v>
      </c>
      <c r="G213" s="647">
        <f>'Cálculos e Freq'!FF150</f>
        <v>0.1</v>
      </c>
      <c r="H213" s="647">
        <f>'Cálculos e Freq'!FX150</f>
        <v>0.20833333333333331</v>
      </c>
      <c r="I213" s="640">
        <f t="shared" si="4"/>
        <v>0.40063173300964766</v>
      </c>
      <c r="J213"/>
    </row>
    <row r="214" spans="1:10" s="2" customFormat="1">
      <c r="A214" s="3" t="str">
        <f>[1]Dimensoes!B166</f>
        <v xml:space="preserve">BALNEÁRIO BARRA DO SUL </v>
      </c>
      <c r="B214" t="str">
        <f>[1]Dimensoes!D166</f>
        <v>P2 - 5001 Ate 10000 hab</v>
      </c>
      <c r="C214" s="647">
        <f>'Cálculos e Freq'!X28</f>
        <v>0.39719280887493968</v>
      </c>
      <c r="D214" s="647">
        <f>'Cálculos e Freq'!BH28</f>
        <v>0.29545454545454547</v>
      </c>
      <c r="E214" s="647">
        <f>'Cálculos e Freq'!DG28</f>
        <v>0.55000000000000004</v>
      </c>
      <c r="F214" s="647">
        <f>'Cálculos e Freq'!EL28</f>
        <v>0.51835459183673471</v>
      </c>
      <c r="G214" s="647">
        <f>'Cálculos e Freq'!FF28</f>
        <v>0.3</v>
      </c>
      <c r="H214" s="647">
        <f>'Cálculos e Freq'!FX28</f>
        <v>0.33333333333333331</v>
      </c>
      <c r="I214" s="640">
        <f t="shared" si="4"/>
        <v>0.39905587991659219</v>
      </c>
      <c r="J214"/>
    </row>
    <row r="215" spans="1:10" s="2" customFormat="1">
      <c r="A215" t="str">
        <f>[1]Dimensoes!B17</f>
        <v xml:space="preserve">ERMO </v>
      </c>
      <c r="B215" t="str">
        <f>[1]Dimensoes!D17</f>
        <v>P1 - Ate 5000 hab</v>
      </c>
      <c r="C215" s="647">
        <f>'Cálculos e Freq'!X87</f>
        <v>4.1312378740486655E-2</v>
      </c>
      <c r="D215" s="647">
        <f>'Cálculos e Freq'!BH87</f>
        <v>0.68181818181818177</v>
      </c>
      <c r="E215" s="647">
        <f>'Cálculos e Freq'!DG87</f>
        <v>0.71250000000000002</v>
      </c>
      <c r="F215" s="647">
        <f>'Cálculos e Freq'!EL87</f>
        <v>0.64778061224489791</v>
      </c>
      <c r="G215" s="647">
        <f>'Cálculos e Freq'!FF87</f>
        <v>0.1</v>
      </c>
      <c r="H215" s="647">
        <f>'Cálculos e Freq'!FX87</f>
        <v>0.20833333333333331</v>
      </c>
      <c r="I215" s="640">
        <f t="shared" si="4"/>
        <v>0.39862408435614999</v>
      </c>
      <c r="J215"/>
    </row>
    <row r="216" spans="1:10" s="2" customFormat="1">
      <c r="A216" t="str">
        <f>[1]Dimensoes!B135</f>
        <v xml:space="preserve">ÁGUA DOCE </v>
      </c>
      <c r="B216" t="str">
        <f>[1]Dimensoes!D135</f>
        <v>P2 - 5001 Ate 10000 hab</v>
      </c>
      <c r="C216" s="647">
        <f>'Cálculos e Freq'!X6</f>
        <v>0.13774859682818016</v>
      </c>
      <c r="D216" s="647">
        <f>'Cálculos e Freq'!BH6</f>
        <v>0.45454545454545453</v>
      </c>
      <c r="E216" s="647">
        <f>'Cálculos e Freq'!DG6</f>
        <v>0.61250000000000004</v>
      </c>
      <c r="F216" s="647">
        <f>'Cálculos e Freq'!EL6</f>
        <v>0.51650510204081634</v>
      </c>
      <c r="G216" s="647">
        <f>'Cálculos e Freq'!FF6</f>
        <v>0.45</v>
      </c>
      <c r="H216" s="647">
        <f>'Cálculos e Freq'!FX6</f>
        <v>0.20833333333333331</v>
      </c>
      <c r="I216" s="640">
        <f t="shared" si="4"/>
        <v>0.3966054144579641</v>
      </c>
      <c r="J216"/>
    </row>
    <row r="217" spans="1:10" s="2" customFormat="1">
      <c r="A217" t="str">
        <f>[1]Dimensoes!B16</f>
        <v xml:space="preserve">IRATI </v>
      </c>
      <c r="B217" t="str">
        <f>[1]Dimensoes!D16</f>
        <v>P1 - Ate 5000 hab</v>
      </c>
      <c r="C217" s="647">
        <f>'Cálculos e Freq'!X125</f>
        <v>3.3431469621968343E-2</v>
      </c>
      <c r="D217" s="647">
        <f>'Cálculos e Freq'!BH125</f>
        <v>0.43181818181818182</v>
      </c>
      <c r="E217" s="647">
        <f>'Cálculos e Freq'!DG125</f>
        <v>0.78749999999999998</v>
      </c>
      <c r="F217" s="647">
        <f>'Cálculos e Freq'!EL125</f>
        <v>0.64723214285714281</v>
      </c>
      <c r="G217" s="647">
        <f>'Cálculos e Freq'!FF125</f>
        <v>0.25</v>
      </c>
      <c r="H217" s="647">
        <f>'Cálculos e Freq'!FX125</f>
        <v>0.22916666666666666</v>
      </c>
      <c r="I217" s="640">
        <f t="shared" si="4"/>
        <v>0.3965247434939933</v>
      </c>
      <c r="J217"/>
    </row>
    <row r="218" spans="1:10" s="2" customFormat="1">
      <c r="A218" t="str">
        <f>[1]Dimensoes!B56</f>
        <v xml:space="preserve">SÃO BONIFÁCIO </v>
      </c>
      <c r="B218" t="str">
        <f>[1]Dimensoes!D56</f>
        <v>P1 - Ate 5000 hab</v>
      </c>
      <c r="C218" s="647">
        <f>'Cálculos e Freq'!X241</f>
        <v>6.3166342330533462E-2</v>
      </c>
      <c r="D218" s="647">
        <f>'Cálculos e Freq'!BH241</f>
        <v>0.56818181818181823</v>
      </c>
      <c r="E218" s="647">
        <f>'Cálculos e Freq'!DG241</f>
        <v>0.75</v>
      </c>
      <c r="F218" s="647">
        <f>'Cálculos e Freq'!EL241</f>
        <v>0.63456632653061229</v>
      </c>
      <c r="G218" s="647">
        <f>'Cálculos e Freq'!FF241</f>
        <v>0.15</v>
      </c>
      <c r="H218" s="647">
        <f>'Cálculos e Freq'!FX241</f>
        <v>0.20833333333333331</v>
      </c>
      <c r="I218" s="640">
        <f t="shared" si="4"/>
        <v>0.39570797006271619</v>
      </c>
      <c r="J218"/>
    </row>
    <row r="219" spans="1:10" s="2" customFormat="1">
      <c r="A219" t="str">
        <f>[1]Dimensoes!B93</f>
        <v xml:space="preserve">ERVAL VELHO </v>
      </c>
      <c r="B219" t="str">
        <f>[1]Dimensoes!D93</f>
        <v>P1 - Ate 5000 hab</v>
      </c>
      <c r="C219" s="647">
        <f>'Cálculos e Freq'!X88</f>
        <v>8.5718765590830442E-2</v>
      </c>
      <c r="D219" s="647">
        <f>'Cálculos e Freq'!BH88</f>
        <v>0.63636363636363635</v>
      </c>
      <c r="E219" s="647">
        <f>'Cálculos e Freq'!DG88</f>
        <v>0.7</v>
      </c>
      <c r="F219" s="647">
        <f>'Cálculos e Freq'!EL88</f>
        <v>0.51454081632653059</v>
      </c>
      <c r="G219" s="647">
        <f>'Cálculos e Freq'!FF88</f>
        <v>0.1</v>
      </c>
      <c r="H219" s="647">
        <f>'Cálculos e Freq'!FX88</f>
        <v>0.33333333333333331</v>
      </c>
      <c r="I219" s="640">
        <f t="shared" si="4"/>
        <v>0.39499275860238847</v>
      </c>
      <c r="J219"/>
    </row>
    <row r="220" spans="1:10" s="2" customFormat="1">
      <c r="A220" t="str">
        <f>[1]Dimensoes!B22</f>
        <v xml:space="preserve">FREI ROGÉRIO </v>
      </c>
      <c r="B220" t="str">
        <f>[1]Dimensoes!D22</f>
        <v>P1 - Ate 5000 hab</v>
      </c>
      <c r="C220" s="647">
        <f>'Cálculos e Freq'!X95</f>
        <v>5.5584365604964291E-2</v>
      </c>
      <c r="D220" s="647">
        <f>'Cálculos e Freq'!BH95</f>
        <v>0.43181818181818182</v>
      </c>
      <c r="E220" s="647">
        <f>'Cálculos e Freq'!DG95</f>
        <v>0.8</v>
      </c>
      <c r="F220" s="647">
        <f>'Cálculos e Freq'!EL95</f>
        <v>0.52650510204081635</v>
      </c>
      <c r="G220" s="647">
        <f>'Cálculos e Freq'!FF95</f>
        <v>0.2</v>
      </c>
      <c r="H220" s="647">
        <f>'Cálculos e Freq'!FX95</f>
        <v>0.35416666666666663</v>
      </c>
      <c r="I220" s="640">
        <f t="shared" si="4"/>
        <v>0.39467905268843823</v>
      </c>
      <c r="J220"/>
    </row>
    <row r="221" spans="1:10" s="2" customFormat="1">
      <c r="A221" t="str">
        <f>[1]Dimensoes!B180</f>
        <v xml:space="preserve">SÃO CARLOS </v>
      </c>
      <c r="B221" t="str">
        <f>[1]Dimensoes!D180</f>
        <v>P3 - 10001 Ate 20000 hab</v>
      </c>
      <c r="C221" s="647">
        <f>'Cálculos e Freq'!X242</f>
        <v>0.17134688871287945</v>
      </c>
      <c r="D221" s="647">
        <f>'Cálculos e Freq'!BH242</f>
        <v>0.36363636363636365</v>
      </c>
      <c r="E221" s="647">
        <f>'Cálculos e Freq'!DG242</f>
        <v>0.8</v>
      </c>
      <c r="F221" s="647">
        <f>'Cálculos e Freq'!EL242</f>
        <v>0.39604591836734693</v>
      </c>
      <c r="G221" s="647">
        <f>'Cálculos e Freq'!FF242</f>
        <v>0.3</v>
      </c>
      <c r="H221" s="647">
        <f>'Cálculos e Freq'!FX242</f>
        <v>0.33333333333333331</v>
      </c>
      <c r="I221" s="640">
        <f t="shared" si="4"/>
        <v>0.39406041734165392</v>
      </c>
      <c r="J221"/>
    </row>
    <row r="222" spans="1:10" s="2" customFormat="1">
      <c r="A222" t="str">
        <f>[1]Dimensoes!B76</f>
        <v xml:space="preserve">PARAÍSO </v>
      </c>
      <c r="B222" t="str">
        <f>[1]Dimensoes!D76</f>
        <v>P1 - Ate 5000 hab</v>
      </c>
      <c r="C222" s="647">
        <f>'Cálculos e Freq'!X189</f>
        <v>6.9432221617445583E-2</v>
      </c>
      <c r="D222" s="647">
        <f>'Cálculos e Freq'!BH189</f>
        <v>0.43181818181818182</v>
      </c>
      <c r="E222" s="647">
        <f>'Cálculos e Freq'!DG189</f>
        <v>0.78749999999999998</v>
      </c>
      <c r="F222" s="647">
        <f>'Cálculos e Freq'!EL189</f>
        <v>0.68067602040816322</v>
      </c>
      <c r="G222" s="647">
        <f>'Cálculos e Freq'!FF189</f>
        <v>0.1</v>
      </c>
      <c r="H222" s="647">
        <f>'Cálculos e Freq'!FX189</f>
        <v>0.29166666666666663</v>
      </c>
      <c r="I222" s="640">
        <f t="shared" si="4"/>
        <v>0.39351551508507621</v>
      </c>
      <c r="J222"/>
    </row>
    <row r="223" spans="1:10" s="2" customFormat="1">
      <c r="A223" t="str">
        <f>[1]Dimensoes!B84</f>
        <v xml:space="preserve">XAVANTINA </v>
      </c>
      <c r="B223" t="str">
        <f>[1]Dimensoes!D84</f>
        <v>P1 - Ate 5000 hab</v>
      </c>
      <c r="C223" s="647">
        <f>'Cálculos e Freq'!X294</f>
        <v>0.11408182368216427</v>
      </c>
      <c r="D223" s="647">
        <f>'Cálculos e Freq'!BH294</f>
        <v>0.61363636363636365</v>
      </c>
      <c r="E223" s="647">
        <f>'Cálculos e Freq'!DG294</f>
        <v>0.63749999999999996</v>
      </c>
      <c r="F223" s="647">
        <f>'Cálculos e Freq'!EL294</f>
        <v>0.4212755102040816</v>
      </c>
      <c r="G223" s="647">
        <f>'Cálculos e Freq'!FF294</f>
        <v>0.4</v>
      </c>
      <c r="H223" s="647">
        <f>'Cálculos e Freq'!FX294</f>
        <v>0.16666666666666666</v>
      </c>
      <c r="I223" s="640">
        <f t="shared" si="4"/>
        <v>0.39219339403154602</v>
      </c>
      <c r="J223"/>
    </row>
    <row r="224" spans="1:10" s="2" customFormat="1">
      <c r="A224" t="str">
        <f>[1]Dimensoes!B103</f>
        <v xml:space="preserve">RIQUEZA </v>
      </c>
      <c r="B224" t="str">
        <f>[1]Dimensoes!D103</f>
        <v>P1 - Ate 5000 hab</v>
      </c>
      <c r="C224" s="647">
        <f>'Cálculos e Freq'!X224</f>
        <v>8.0087374342616285E-2</v>
      </c>
      <c r="D224" s="647">
        <f>'Cálculos e Freq'!BH224</f>
        <v>0.47727272727272729</v>
      </c>
      <c r="E224" s="647">
        <f>'Cálculos e Freq'!DG224</f>
        <v>0.73750000000000004</v>
      </c>
      <c r="F224" s="647">
        <f>'Cálculos e Freq'!EL224</f>
        <v>0.39395408163265305</v>
      </c>
      <c r="G224" s="647">
        <f>'Cálculos e Freq'!FF224</f>
        <v>0.3</v>
      </c>
      <c r="H224" s="647">
        <f>'Cálculos e Freq'!FX224</f>
        <v>0.35416666666666663</v>
      </c>
      <c r="I224" s="640">
        <f t="shared" si="4"/>
        <v>0.39049680831911054</v>
      </c>
      <c r="J224"/>
    </row>
    <row r="225" spans="1:10" s="2" customFormat="1">
      <c r="A225" t="str">
        <f>[1]Dimensoes!B90</f>
        <v xml:space="preserve">PASSOS MAIA </v>
      </c>
      <c r="B225" t="str">
        <f>[1]Dimensoes!D90</f>
        <v>P1 - Ate 5000 hab</v>
      </c>
      <c r="C225" s="647">
        <f>'Cálculos e Freq'!X191</f>
        <v>0.10154863432660202</v>
      </c>
      <c r="D225" s="647">
        <f>'Cálculos e Freq'!BH191</f>
        <v>0.40909090909090912</v>
      </c>
      <c r="E225" s="647">
        <f>'Cálculos e Freq'!DG191</f>
        <v>0.72499999999999998</v>
      </c>
      <c r="F225" s="647">
        <f>'Cálculos e Freq'!EL191</f>
        <v>0.41114795918367347</v>
      </c>
      <c r="G225" s="647">
        <f>'Cálculos e Freq'!FF191</f>
        <v>0.3</v>
      </c>
      <c r="H225" s="647">
        <f>'Cálculos e Freq'!FX191</f>
        <v>0.39583333333333331</v>
      </c>
      <c r="I225" s="640">
        <f t="shared" si="4"/>
        <v>0.39043680598908637</v>
      </c>
      <c r="J225"/>
    </row>
    <row r="226" spans="1:10" s="2" customFormat="1">
      <c r="A226" s="3" t="str">
        <f>[1]Dimensoes!B199</f>
        <v xml:space="preserve">TURVO </v>
      </c>
      <c r="B226" s="3" t="str">
        <f>[1]Dimensoes!D199</f>
        <v>P3 - 10001 Ate 20000 hab</v>
      </c>
      <c r="C226" s="648">
        <f>'Cálculos e Freq'!X281</f>
        <v>0.19940312148003347</v>
      </c>
      <c r="D226" s="648">
        <f>'Cálculos e Freq'!BH281</f>
        <v>0.47727272727272729</v>
      </c>
      <c r="E226" s="648">
        <f>'Cálculos e Freq'!DG281</f>
        <v>0.625</v>
      </c>
      <c r="F226" s="648">
        <f>'Cálculos e Freq'!EL281</f>
        <v>0.41827806122448979</v>
      </c>
      <c r="G226" s="648">
        <f>'Cálculos e Freq'!FF281</f>
        <v>0.1</v>
      </c>
      <c r="H226" s="648">
        <f>'Cálculos e Freq'!FX281</f>
        <v>0.52083333333333326</v>
      </c>
      <c r="I226" s="645">
        <f t="shared" si="4"/>
        <v>0.39013120721843064</v>
      </c>
      <c r="J226"/>
    </row>
    <row r="227" spans="1:10" s="2" customFormat="1">
      <c r="A227" t="str">
        <f>[1]Dimensoes!B25</f>
        <v xml:space="preserve">PRESIDENTE NEREU </v>
      </c>
      <c r="B227" t="str">
        <f>[1]Dimensoes!D25</f>
        <v>P1 - Ate 5000 hab</v>
      </c>
      <c r="C227" s="647">
        <f>'Cálculos e Freq'!X212</f>
        <v>6.076591735007375E-2</v>
      </c>
      <c r="D227" s="647">
        <f>'Cálculos e Freq'!BH212</f>
        <v>0.47727272727272729</v>
      </c>
      <c r="E227" s="647">
        <f>'Cálculos e Freq'!DG212</f>
        <v>0.58750000000000002</v>
      </c>
      <c r="F227" s="647">
        <f>'Cálculos e Freq'!EL212</f>
        <v>0.6534693877551021</v>
      </c>
      <c r="G227" s="647">
        <f>'Cálculos e Freq'!FF212</f>
        <v>0.35</v>
      </c>
      <c r="H227" s="647">
        <f>'Cálculos e Freq'!FX212</f>
        <v>0.20833333333333331</v>
      </c>
      <c r="I227" s="640">
        <f t="shared" si="4"/>
        <v>0.38955689428520612</v>
      </c>
      <c r="J227"/>
    </row>
    <row r="228" spans="1:10" s="2" customFormat="1">
      <c r="A228" t="str">
        <f>[1]Dimensoes!B10</f>
        <v xml:space="preserve">MACIEIRA </v>
      </c>
      <c r="B228" t="str">
        <f>[1]Dimensoes!D10</f>
        <v>P1 - Ate 5000 hab</v>
      </c>
      <c r="C228" s="647">
        <f>'Cálculos e Freq'!X155</f>
        <v>3.9247850610548973E-2</v>
      </c>
      <c r="D228" s="647">
        <f>'Cálculos e Freq'!BH155</f>
        <v>0.52272727272727271</v>
      </c>
      <c r="E228" s="647">
        <f>'Cálculos e Freq'!DG155</f>
        <v>0.5625</v>
      </c>
      <c r="F228" s="647">
        <f>'Cálculos e Freq'!EL155</f>
        <v>0.56660714285714286</v>
      </c>
      <c r="G228" s="647">
        <f>'Cálculos e Freq'!FF155</f>
        <v>0.5</v>
      </c>
      <c r="H228" s="647">
        <f>'Cálculos e Freq'!FX155</f>
        <v>0.14583333333333331</v>
      </c>
      <c r="I228" s="640">
        <f t="shared" si="4"/>
        <v>0.38948593325471631</v>
      </c>
      <c r="J228"/>
    </row>
    <row r="229" spans="1:10" s="2" customFormat="1">
      <c r="A229" t="str">
        <f>[1]Dimensoes!B9</f>
        <v xml:space="preserve">BARRA BONITA </v>
      </c>
      <c r="B229" t="str">
        <f>[1]Dimensoes!D9</f>
        <v>P1 - Ate 5000 hab</v>
      </c>
      <c r="C229" s="647">
        <f>'Cálculos e Freq'!X34</f>
        <v>2.8955304002364263E-2</v>
      </c>
      <c r="D229" s="647">
        <f>'Cálculos e Freq'!BH34</f>
        <v>0.34090909090909088</v>
      </c>
      <c r="E229" s="647">
        <f>'Cálculos e Freq'!DG34</f>
        <v>0.8125</v>
      </c>
      <c r="F229" s="647">
        <f>'Cálculos e Freq'!EL34</f>
        <v>0.76963010204081628</v>
      </c>
      <c r="G229" s="647">
        <f>'Cálculos e Freq'!FF34</f>
        <v>0.3</v>
      </c>
      <c r="H229" s="647">
        <f>'Cálculos e Freq'!FX34</f>
        <v>8.3333333333333329E-2</v>
      </c>
      <c r="I229" s="640">
        <f t="shared" si="4"/>
        <v>0.38922130504760083</v>
      </c>
      <c r="J229"/>
    </row>
    <row r="230" spans="1:10" s="2" customFormat="1">
      <c r="A230" t="str">
        <f>[1]Dimensoes!B110</f>
        <v xml:space="preserve">ROMELÂNDIA </v>
      </c>
      <c r="B230" t="str">
        <f>[1]Dimensoes!D110</f>
        <v>P2 - 5001 Ate 10000 hab</v>
      </c>
      <c r="C230" s="647">
        <f>'Cálculos e Freq'!X226</f>
        <v>0.10482614407750956</v>
      </c>
      <c r="D230" s="647">
        <f>'Cálculos e Freq'!BH226</f>
        <v>0.31818181818181818</v>
      </c>
      <c r="E230" s="647">
        <f>'Cálculos e Freq'!DG226</f>
        <v>0.76249999999999996</v>
      </c>
      <c r="F230" s="647">
        <f>'Cálculos e Freq'!EL226</f>
        <v>0.64267857142857143</v>
      </c>
      <c r="G230" s="647">
        <f>'Cálculos e Freq'!FF226</f>
        <v>0.15</v>
      </c>
      <c r="H230" s="647">
        <f>'Cálculos e Freq'!FX226</f>
        <v>0.35416666666666663</v>
      </c>
      <c r="I230" s="640">
        <f t="shared" si="4"/>
        <v>0.3887255333924276</v>
      </c>
      <c r="J230"/>
    </row>
    <row r="231" spans="1:10" s="2" customFormat="1">
      <c r="A231" t="str">
        <f>[1]Dimensoes!B62</f>
        <v xml:space="preserve">ANITÁPOLIS </v>
      </c>
      <c r="B231" t="str">
        <f>[1]Dimensoes!D62</f>
        <v>P1 - Ate 5000 hab</v>
      </c>
      <c r="C231" s="647">
        <f>'Cálculos e Freq'!X15</f>
        <v>6.8768370655787864E-2</v>
      </c>
      <c r="D231" s="647">
        <f>'Cálculos e Freq'!BH15</f>
        <v>0.56818181818181823</v>
      </c>
      <c r="E231" s="647">
        <f>'Cálculos e Freq'!DG15</f>
        <v>0.82499999999999996</v>
      </c>
      <c r="F231" s="647">
        <f>'Cálculos e Freq'!EL15</f>
        <v>0.27785714285714286</v>
      </c>
      <c r="G231" s="647">
        <f>'Cálculos e Freq'!FF15</f>
        <v>0.3</v>
      </c>
      <c r="H231" s="647">
        <f>'Cálculos e Freq'!FX15</f>
        <v>0.29166666666666663</v>
      </c>
      <c r="I231" s="640">
        <f t="shared" si="4"/>
        <v>0.38857899972690252</v>
      </c>
      <c r="J231"/>
    </row>
    <row r="232" spans="1:10" s="2" customFormat="1">
      <c r="A232" t="str">
        <f>[1]Dimensoes!B41</f>
        <v xml:space="preserve">CAPÃO ALTO </v>
      </c>
      <c r="B232" t="str">
        <f>[1]Dimensoes!D41</f>
        <v>P1 - Ate 5000 hab</v>
      </c>
      <c r="C232" s="647">
        <f>'Cálculos e Freq'!X62</f>
        <v>8.6279892430587576E-2</v>
      </c>
      <c r="D232" s="647">
        <f>'Cálculos e Freq'!BH62</f>
        <v>0.43181818181818182</v>
      </c>
      <c r="E232" s="647">
        <f>'Cálculos e Freq'!DG62</f>
        <v>0.51249999999999996</v>
      </c>
      <c r="F232" s="647">
        <f>'Cálculos e Freq'!EL62</f>
        <v>0.65207908163265305</v>
      </c>
      <c r="G232" s="647">
        <f>'Cálculos e Freq'!FF62</f>
        <v>0.35</v>
      </c>
      <c r="H232" s="647">
        <f>'Cálculos e Freq'!FX62</f>
        <v>0.29166666666666663</v>
      </c>
      <c r="I232" s="640">
        <f t="shared" si="4"/>
        <v>0.38739063709134819</v>
      </c>
      <c r="J232"/>
    </row>
    <row r="233" spans="1:10" s="2" customFormat="1">
      <c r="A233" t="str">
        <f>[1]Dimensoes!B172</f>
        <v xml:space="preserve">CORONEL FREITAS </v>
      </c>
      <c r="B233" t="str">
        <f>[1]Dimensoes!D172</f>
        <v>P3 - 10001 Ate 20000 hab</v>
      </c>
      <c r="C233" s="647">
        <f>'Cálculos e Freq'!X74</f>
        <v>0.16617427471253249</v>
      </c>
      <c r="D233" s="647">
        <f>'Cálculos e Freq'!BH74</f>
        <v>0.43181818181818182</v>
      </c>
      <c r="E233" s="647">
        <f>'Cálculos e Freq'!DG74</f>
        <v>0.71250000000000002</v>
      </c>
      <c r="F233" s="647">
        <f>'Cálculos e Freq'!EL74</f>
        <v>0.38890306122448981</v>
      </c>
      <c r="G233" s="647">
        <f>'Cálculos e Freq'!FF74</f>
        <v>0.35</v>
      </c>
      <c r="H233" s="647">
        <f>'Cálculos e Freq'!FX74</f>
        <v>0.27083333333333331</v>
      </c>
      <c r="I233" s="640">
        <f t="shared" si="4"/>
        <v>0.38670480851475625</v>
      </c>
      <c r="J233"/>
    </row>
    <row r="234" spans="1:10" s="2" customFormat="1">
      <c r="A234" t="str">
        <f>[1]Dimensoes!B52</f>
        <v xml:space="preserve">IOMERÊ </v>
      </c>
      <c r="B234" t="str">
        <f>[1]Dimensoes!D52</f>
        <v>P1 - Ate 5000 hab</v>
      </c>
      <c r="C234" s="647">
        <f>'Cálculos e Freq'!X118</f>
        <v>4.4809626576320108E-2</v>
      </c>
      <c r="D234" s="647">
        <f>'Cálculos e Freq'!BH118</f>
        <v>0.63636363636363635</v>
      </c>
      <c r="E234" s="647">
        <f>'Cálculos e Freq'!DG118</f>
        <v>0.76249999999999996</v>
      </c>
      <c r="F234" s="647">
        <f>'Cálculos e Freq'!EL118</f>
        <v>0.57561224489795915</v>
      </c>
      <c r="G234" s="647">
        <f>'Cálculos e Freq'!FF118</f>
        <v>0.15</v>
      </c>
      <c r="H234" s="647">
        <f>'Cálculos e Freq'!FX118</f>
        <v>0.14583333333333331</v>
      </c>
      <c r="I234" s="640">
        <f t="shared" si="4"/>
        <v>0.38585314019520817</v>
      </c>
      <c r="J234"/>
    </row>
    <row r="235" spans="1:10" s="2" customFormat="1">
      <c r="A235" t="str">
        <f>[1]Dimensoes!B204</f>
        <v xml:space="preserve">SÃO JOSÉ DO CEDRO </v>
      </c>
      <c r="B235" t="str">
        <f>[1]Dimensoes!D204</f>
        <v>P3 - 10001 Ate 20000 hab</v>
      </c>
      <c r="C235" s="647">
        <f>'Cálculos e Freq'!X252</f>
        <v>0.19048240974795627</v>
      </c>
      <c r="D235" s="647">
        <f>'Cálculos e Freq'!BH252</f>
        <v>0.45454545454545453</v>
      </c>
      <c r="E235" s="647">
        <f>'Cálculos e Freq'!DG252</f>
        <v>0.6875</v>
      </c>
      <c r="F235" s="647">
        <f>'Cálculos e Freq'!EL252</f>
        <v>0.55894132653061224</v>
      </c>
      <c r="G235" s="647">
        <f>'Cálculos e Freq'!FF252</f>
        <v>0.15</v>
      </c>
      <c r="H235" s="647">
        <f>'Cálculos e Freq'!FX252</f>
        <v>0.27083333333333331</v>
      </c>
      <c r="I235" s="640">
        <f t="shared" si="4"/>
        <v>0.3853837540262261</v>
      </c>
      <c r="J235"/>
    </row>
    <row r="236" spans="1:10" s="2" customFormat="1">
      <c r="A236" t="str">
        <f>[1]Dimensoes!B74</f>
        <v xml:space="preserve">SÃO JOÃO DO ITAPERIÚ </v>
      </c>
      <c r="B236" t="str">
        <f>[1]Dimensoes!D74</f>
        <v>P1 - Ate 5000 hab</v>
      </c>
      <c r="C236" s="647">
        <f>'Cálculos e Freq'!X247</f>
        <v>6.8886230640690854E-2</v>
      </c>
      <c r="D236" s="647">
        <f>'Cálculos e Freq'!BH247</f>
        <v>0.56818181818181823</v>
      </c>
      <c r="E236" s="647">
        <f>'Cálculos e Freq'!DG247</f>
        <v>0.91249999999999998</v>
      </c>
      <c r="F236" s="647">
        <f>'Cálculos e Freq'!EL247</f>
        <v>0.42584183673469389</v>
      </c>
      <c r="G236" s="647">
        <f>'Cálculos e Freq'!FF247</f>
        <v>0.25</v>
      </c>
      <c r="H236" s="647">
        <f>'Cálculos e Freq'!FX247</f>
        <v>8.3333333333333329E-2</v>
      </c>
      <c r="I236" s="640">
        <f t="shared" si="4"/>
        <v>0.38479053648175604</v>
      </c>
      <c r="J236"/>
    </row>
    <row r="237" spans="1:10" s="2" customFormat="1">
      <c r="A237" t="str">
        <f>[1]Dimensoes!B108</f>
        <v xml:space="preserve">GUARUJÁ DO SUL </v>
      </c>
      <c r="B237" t="str">
        <f>[1]Dimensoes!D108</f>
        <v>P2 - 5001 Ate 10000 hab</v>
      </c>
      <c r="C237" s="647">
        <f>'Cálculos e Freq'!X106</f>
        <v>8.9530451341755815E-2</v>
      </c>
      <c r="D237" s="647">
        <f>'Cálculos e Freq'!BH106</f>
        <v>0.40909090909090912</v>
      </c>
      <c r="E237" s="647">
        <f>'Cálculos e Freq'!DG106</f>
        <v>0.77500000000000002</v>
      </c>
      <c r="F237" s="647">
        <f>'Cálculos e Freq'!EL106</f>
        <v>0.52464285714285719</v>
      </c>
      <c r="G237" s="647">
        <f>'Cálculos e Freq'!FF106</f>
        <v>0.3</v>
      </c>
      <c r="H237" s="647">
        <f>'Cálculos e Freq'!FX106</f>
        <v>0.20833333333333331</v>
      </c>
      <c r="I237" s="640">
        <f t="shared" si="4"/>
        <v>0.38443292515147592</v>
      </c>
      <c r="J237"/>
    </row>
    <row r="238" spans="1:10" s="2" customFormat="1">
      <c r="A238" t="str">
        <f>[1]Dimensoes!B8</f>
        <v xml:space="preserve">TIGRINHOS </v>
      </c>
      <c r="B238" t="str">
        <f>[1]Dimensoes!D8</f>
        <v>P1 - Ate 5000 hab</v>
      </c>
      <c r="C238" s="647">
        <f>'Cálculos e Freq'!X269</f>
        <v>3.9235241597905993E-2</v>
      </c>
      <c r="D238" s="647">
        <f>'Cálculos e Freq'!BH269</f>
        <v>0.34090909090909088</v>
      </c>
      <c r="E238" s="647">
        <f>'Cálculos e Freq'!DG269</f>
        <v>0.7</v>
      </c>
      <c r="F238" s="647">
        <f>'Cálculos e Freq'!EL269</f>
        <v>0.68378826530612247</v>
      </c>
      <c r="G238" s="647">
        <f>'Cálculos e Freq'!FF269</f>
        <v>0.25</v>
      </c>
      <c r="H238" s="647">
        <f>'Cálculos e Freq'!FX269</f>
        <v>0.29166666666666663</v>
      </c>
      <c r="I238" s="640">
        <f t="shared" si="4"/>
        <v>0.38426654407996436</v>
      </c>
      <c r="J238"/>
    </row>
    <row r="239" spans="1:10" s="2" customFormat="1">
      <c r="A239" t="str">
        <f>[1]Dimensoes!B210</f>
        <v xml:space="preserve">MASSARANDUBA </v>
      </c>
      <c r="B239" t="str">
        <f>[1]Dimensoes!D210</f>
        <v>P3 - 10001 Ate 20000 hab</v>
      </c>
      <c r="C239" s="647">
        <f>'Cálculos e Freq'!X162</f>
        <v>0.21137616885986593</v>
      </c>
      <c r="D239" s="647">
        <f>'Cálculos e Freq'!BH162</f>
        <v>0.5</v>
      </c>
      <c r="E239" s="647">
        <f>'Cálculos e Freq'!DG162</f>
        <v>0.6875</v>
      </c>
      <c r="F239" s="647">
        <f>'Cálculos e Freq'!EL162</f>
        <v>0.63960459183673468</v>
      </c>
      <c r="G239" s="647">
        <f>'Cálculos e Freq'!FF162</f>
        <v>0.05</v>
      </c>
      <c r="H239" s="647">
        <f>'Cálculos e Freq'!FX162</f>
        <v>0.20833333333333331</v>
      </c>
      <c r="I239" s="640">
        <f t="shared" si="4"/>
        <v>0.382802349004989</v>
      </c>
      <c r="J239"/>
    </row>
    <row r="240" spans="1:10" s="2" customFormat="1">
      <c r="A240" t="str">
        <f>[1]Dimensoes!B55</f>
        <v xml:space="preserve">MORRO GRANDE </v>
      </c>
      <c r="B240" t="str">
        <f>[1]Dimensoes!D55</f>
        <v>P1 - Ate 5000 hab</v>
      </c>
      <c r="C240" s="647">
        <f>'Cálculos e Freq'!X171</f>
        <v>0.30809525435823348</v>
      </c>
      <c r="D240" s="647">
        <f>'Cálculos e Freq'!BH171</f>
        <v>0.36363636363636365</v>
      </c>
      <c r="E240" s="647">
        <f>'Cálculos e Freq'!DG171</f>
        <v>0.51249999999999996</v>
      </c>
      <c r="F240" s="647">
        <f>'Cálculos e Freq'!EL171</f>
        <v>0.8035459183673469</v>
      </c>
      <c r="G240" s="647">
        <f>'Cálculos e Freq'!FF171</f>
        <v>0.1</v>
      </c>
      <c r="H240" s="647">
        <f>'Cálculos e Freq'!FX171</f>
        <v>0.20833333333333331</v>
      </c>
      <c r="I240" s="640">
        <f t="shared" si="4"/>
        <v>0.38268514494921296</v>
      </c>
      <c r="J240"/>
    </row>
    <row r="241" spans="1:10" s="2" customFormat="1">
      <c r="A241" t="str">
        <f>[1]Dimensoes!B14</f>
        <v xml:space="preserve">ALTO BELA VISTA </v>
      </c>
      <c r="B241" t="str">
        <f>[1]Dimensoes!D14</f>
        <v>P1 - Ate 5000 hab</v>
      </c>
      <c r="C241" s="647">
        <f>'Cálculos e Freq'!X11</f>
        <v>4.743191530836631E-2</v>
      </c>
      <c r="D241" s="647">
        <f>'Cálculos e Freq'!BH11</f>
        <v>0.31818181818181818</v>
      </c>
      <c r="E241" s="647">
        <f>'Cálculos e Freq'!DG11</f>
        <v>0.58750000000000002</v>
      </c>
      <c r="F241" s="647">
        <f>'Cálculos e Freq'!EL11</f>
        <v>0.90785714285714292</v>
      </c>
      <c r="G241" s="647">
        <f>'Cálculos e Freq'!FF11</f>
        <v>0.35</v>
      </c>
      <c r="H241" s="647">
        <f>'Cálculos e Freq'!FX11</f>
        <v>8.3333333333333329E-2</v>
      </c>
      <c r="I241" s="640">
        <f t="shared" si="4"/>
        <v>0.38238403494677681</v>
      </c>
      <c r="J241"/>
    </row>
    <row r="242" spans="1:10">
      <c r="A242" t="str">
        <f>[1]Dimensoes!B28</f>
        <v xml:space="preserve">ÁGUAS FRIAS </v>
      </c>
      <c r="B242" t="str">
        <f>[1]Dimensoes!D28</f>
        <v>P1 - Ate 5000 hab</v>
      </c>
      <c r="C242" s="647">
        <f>'Cálculos e Freq'!X8</f>
        <v>4.9109410135935207E-2</v>
      </c>
      <c r="D242" s="647">
        <f>'Cálculos e Freq'!BH8</f>
        <v>0.59090909090909094</v>
      </c>
      <c r="E242" s="647">
        <f>'Cálculos e Freq'!DG8</f>
        <v>0.625</v>
      </c>
      <c r="F242" s="647">
        <f>'Cálculos e Freq'!EL8</f>
        <v>0.66497448979591833</v>
      </c>
      <c r="G242" s="647">
        <f>'Cálculos e Freq'!FF8</f>
        <v>0.15</v>
      </c>
      <c r="H242" s="647">
        <f>'Cálculos e Freq'!FX8</f>
        <v>0.20833333333333331</v>
      </c>
      <c r="I242" s="640">
        <f t="shared" si="4"/>
        <v>0.38138772069571297</v>
      </c>
    </row>
    <row r="243" spans="1:10">
      <c r="A243" t="str">
        <f>[1]Dimensoes!B47</f>
        <v xml:space="preserve">PLANALTO ALEGRE </v>
      </c>
      <c r="B243" t="str">
        <f>[1]Dimensoes!D47</f>
        <v>P1 - Ate 5000 hab</v>
      </c>
      <c r="C243" s="647">
        <f>'Cálculos e Freq'!X201</f>
        <v>6.0217401629180066E-2</v>
      </c>
      <c r="D243" s="647">
        <f>'Cálculos e Freq'!BH201</f>
        <v>0.61363636363636365</v>
      </c>
      <c r="E243" s="647">
        <f>'Cálculos e Freq'!DG201</f>
        <v>0.42499999999999999</v>
      </c>
      <c r="F243" s="647">
        <f>'Cálculos e Freq'!EL201</f>
        <v>0.64266581632653064</v>
      </c>
      <c r="G243" s="647">
        <f>'Cálculos e Freq'!FF201</f>
        <v>0.25</v>
      </c>
      <c r="H243" s="647">
        <f>'Cálculos e Freq'!FX201</f>
        <v>0.29166666666666663</v>
      </c>
      <c r="I243" s="640">
        <f t="shared" si="4"/>
        <v>0.38053104137645682</v>
      </c>
    </row>
    <row r="244" spans="1:10">
      <c r="A244" t="str">
        <f>[1]Dimensoes!B127</f>
        <v xml:space="preserve">VIDAL RAMOS </v>
      </c>
      <c r="B244" t="str">
        <f>[1]Dimensoes!D127</f>
        <v>P2 - 5001 Ate 10000 hab</v>
      </c>
      <c r="C244" s="647">
        <f>'Cálculos e Freq'!X289</f>
        <v>0.12744858220700903</v>
      </c>
      <c r="D244" s="647">
        <f>'Cálculos e Freq'!BH289</f>
        <v>0.47727272727272729</v>
      </c>
      <c r="E244" s="647">
        <f>'Cálculos e Freq'!DG289</f>
        <v>0.71250000000000002</v>
      </c>
      <c r="F244" s="647">
        <f>'Cálculos e Freq'!EL289</f>
        <v>0.48207908163265306</v>
      </c>
      <c r="G244" s="647">
        <f>'Cálculos e Freq'!FF289</f>
        <v>0.15</v>
      </c>
      <c r="H244" s="647">
        <f>'Cálculos e Freq'!FX289</f>
        <v>0.33333333333333331</v>
      </c>
      <c r="I244" s="640">
        <f t="shared" si="4"/>
        <v>0.38043895407428713</v>
      </c>
    </row>
    <row r="245" spans="1:10">
      <c r="A245" s="3" t="str">
        <f>[1]Dimensoes!B61</f>
        <v xml:space="preserve">ZORTÉA </v>
      </c>
      <c r="B245" s="3" t="str">
        <f>[1]Dimensoes!D61</f>
        <v>P1 - Ate 5000 hab</v>
      </c>
      <c r="C245" s="648">
        <f>'Cálculos e Freq'!X296</f>
        <v>6.0263338062685592E-2</v>
      </c>
      <c r="D245" s="648">
        <f>'Cálculos e Freq'!BH296</f>
        <v>0.56818181818181823</v>
      </c>
      <c r="E245" s="648">
        <f>'Cálculos e Freq'!DG296</f>
        <v>0.9</v>
      </c>
      <c r="F245" s="648">
        <f>'Cálculos e Freq'!EL296</f>
        <v>0.45776785714285717</v>
      </c>
      <c r="G245" s="648">
        <f>'Cálculos e Freq'!FF296</f>
        <v>0.15</v>
      </c>
      <c r="H245" s="648">
        <f>'Cálculos e Freq'!FX296</f>
        <v>0.14583333333333331</v>
      </c>
      <c r="I245" s="645">
        <f t="shared" si="4"/>
        <v>0.38034105778678245</v>
      </c>
    </row>
    <row r="246" spans="1:10" s="638" customFormat="1" ht="16" thickBot="1">
      <c r="A246" s="638" t="str">
        <f>[1]Dimensoes!B96</f>
        <v xml:space="preserve">TUNÁPOLIS </v>
      </c>
      <c r="B246" s="638" t="str">
        <f>[1]Dimensoes!D96</f>
        <v>P1 - Ate 5000 hab</v>
      </c>
      <c r="C246" s="646">
        <f>'Cálculos e Freq'!X280</f>
        <v>9.3128569042087841E-2</v>
      </c>
      <c r="D246" s="646">
        <f>'Cálculos e Freq'!BH280</f>
        <v>0.47727272727272729</v>
      </c>
      <c r="E246" s="646">
        <f>'Cálculos e Freq'!DG280</f>
        <v>0.75</v>
      </c>
      <c r="F246" s="646">
        <f>'Cálculos e Freq'!EL280</f>
        <v>0.45956632653061225</v>
      </c>
      <c r="G246" s="646">
        <f>'Cálculos e Freq'!FF280</f>
        <v>0.35</v>
      </c>
      <c r="H246" s="646">
        <f>'Cálculos e Freq'!FX280</f>
        <v>0.14583333333333331</v>
      </c>
      <c r="I246" s="639">
        <f t="shared" si="4"/>
        <v>0.37930015936312683</v>
      </c>
    </row>
    <row r="247" spans="1:10">
      <c r="A247" t="str">
        <f>[1]Dimensoes!B12</f>
        <v xml:space="preserve">CUNHATAÍ </v>
      </c>
      <c r="B247" t="str">
        <f>[1]Dimensoes!D12</f>
        <v>P1 - Ate 5000 hab</v>
      </c>
      <c r="C247" s="647">
        <f>'Cálculos e Freq'!X80</f>
        <v>2.6567230765673765E-2</v>
      </c>
      <c r="D247" s="647">
        <f>'Cálculos e Freq'!BH80</f>
        <v>0.5</v>
      </c>
      <c r="E247" s="647">
        <f>'Cálculos e Freq'!DG80</f>
        <v>0.58750000000000002</v>
      </c>
      <c r="F247" s="647">
        <f>'Cálculos e Freq'!EL80</f>
        <v>0.76963010204081628</v>
      </c>
      <c r="G247" s="647">
        <f>'Cálculos e Freq'!FF80</f>
        <v>0.1</v>
      </c>
      <c r="H247" s="647">
        <f>'Cálculos e Freq'!FX80</f>
        <v>0.29166666666666663</v>
      </c>
      <c r="I247" s="640">
        <f t="shared" si="4"/>
        <v>0.3792273332455261</v>
      </c>
    </row>
    <row r="248" spans="1:10">
      <c r="A248" t="str">
        <f>[1]Dimensoes!B102</f>
        <v xml:space="preserve">GUATAMBÚ </v>
      </c>
      <c r="B248" t="str">
        <f>[1]Dimensoes!D102</f>
        <v>P1 - Ate 5000 hab</v>
      </c>
      <c r="C248" s="647">
        <f>'Cálculos e Freq'!X107</f>
        <v>9.9634190235585479E-2</v>
      </c>
      <c r="D248" s="647">
        <f>'Cálculos e Freq'!BH107</f>
        <v>0.56818181818181823</v>
      </c>
      <c r="E248" s="647">
        <f>'Cálculos e Freq'!DG107</f>
        <v>0.47499999999999998</v>
      </c>
      <c r="F248" s="647">
        <f>'Cálculos e Freq'!EL107</f>
        <v>0.65727040816326532</v>
      </c>
      <c r="G248" s="647">
        <f>'Cálculos e Freq'!FF107</f>
        <v>0.05</v>
      </c>
      <c r="H248" s="647">
        <f>'Cálculos e Freq'!FX107</f>
        <v>0.41666666666666663</v>
      </c>
      <c r="I248" s="640">
        <f t="shared" si="4"/>
        <v>0.3777921805412226</v>
      </c>
    </row>
    <row r="249" spans="1:10">
      <c r="A249" s="3" t="str">
        <f>[1]Dimensoes!B15</f>
        <v xml:space="preserve">MAREMA </v>
      </c>
      <c r="B249" t="str">
        <f>[1]Dimensoes!D15</f>
        <v>P1 - Ate 5000 hab</v>
      </c>
      <c r="C249" s="647">
        <f>'Cálculos e Freq'!X161</f>
        <v>4.1405343911340306E-2</v>
      </c>
      <c r="D249" s="647">
        <f>'Cálculos e Freq'!BH161</f>
        <v>0.43181818181818182</v>
      </c>
      <c r="E249" s="647">
        <f>'Cálculos e Freq'!DG161</f>
        <v>0.76249999999999996</v>
      </c>
      <c r="F249" s="647">
        <f>'Cálculos e Freq'!EL161</f>
        <v>0.58094387755102039</v>
      </c>
      <c r="G249" s="647">
        <f>'Cálculos e Freq'!FF161</f>
        <v>0.3</v>
      </c>
      <c r="H249" s="647">
        <f>'Cálculos e Freq'!FX161</f>
        <v>0.14583333333333331</v>
      </c>
      <c r="I249" s="640">
        <f t="shared" si="4"/>
        <v>0.37708345610231264</v>
      </c>
    </row>
    <row r="250" spans="1:10">
      <c r="A250" t="str">
        <f>[1]Dimensoes!B65</f>
        <v xml:space="preserve">IBICARÉ </v>
      </c>
      <c r="B250" t="str">
        <f>[1]Dimensoes!D65</f>
        <v>P1 - Ate 5000 hab</v>
      </c>
      <c r="C250" s="647">
        <f>'Cálculos e Freq'!X110</f>
        <v>4.8151484023769321E-2</v>
      </c>
      <c r="D250" s="647">
        <f>'Cálculos e Freq'!BH110</f>
        <v>0.54545454545454541</v>
      </c>
      <c r="E250" s="647">
        <f>'Cálculos e Freq'!DG110</f>
        <v>0.65</v>
      </c>
      <c r="F250" s="647">
        <f>'Cálculos e Freq'!EL110</f>
        <v>0.56502551020408165</v>
      </c>
      <c r="G250" s="647">
        <f>'Cálculos e Freq'!FF110</f>
        <v>0.3</v>
      </c>
      <c r="H250" s="647">
        <f>'Cálculos e Freq'!FX110</f>
        <v>0.14583333333333331</v>
      </c>
      <c r="I250" s="640">
        <f t="shared" si="4"/>
        <v>0.37574414550262158</v>
      </c>
    </row>
    <row r="251" spans="1:10">
      <c r="A251" t="str">
        <f>[1]Dimensoes!B86</f>
        <v xml:space="preserve">IRACEMINHA </v>
      </c>
      <c r="B251" t="str">
        <f>[1]Dimensoes!D86</f>
        <v>P1 - Ate 5000 hab</v>
      </c>
      <c r="C251" s="647">
        <f>'Cálculos e Freq'!X123</f>
        <v>8.4608383179805513E-2</v>
      </c>
      <c r="D251" s="647">
        <f>'Cálculos e Freq'!BH123</f>
        <v>0.65909090909090906</v>
      </c>
      <c r="E251" s="647">
        <f>'Cálculos e Freq'!DG123</f>
        <v>0.52500000000000002</v>
      </c>
      <c r="F251" s="647">
        <f>'Cálculos e Freq'!EL123</f>
        <v>0.66094387755102046</v>
      </c>
      <c r="G251" s="647">
        <f>'Cálculos e Freq'!FF123</f>
        <v>0.05</v>
      </c>
      <c r="H251" s="647">
        <f>'Cálculos e Freq'!FX123</f>
        <v>0.27083333333333331</v>
      </c>
      <c r="I251" s="640">
        <f t="shared" si="4"/>
        <v>0.37507941719251137</v>
      </c>
    </row>
    <row r="252" spans="1:10">
      <c r="A252" t="str">
        <f>[1]Dimensoes!B128</f>
        <v xml:space="preserve">ÁGUAS DE CHAPECÓ </v>
      </c>
      <c r="B252" t="str">
        <f>[1]Dimensoes!D128</f>
        <v>P2 - 5001 Ate 10000 hab</v>
      </c>
      <c r="C252" s="647">
        <f>'Cálculos e Freq'!X7</f>
        <v>9.8793224029363594E-2</v>
      </c>
      <c r="D252" s="647">
        <f>'Cálculos e Freq'!BH7</f>
        <v>0.40909090909090912</v>
      </c>
      <c r="E252" s="647">
        <f>'Cálculos e Freq'!DG7</f>
        <v>0.75</v>
      </c>
      <c r="F252" s="647">
        <f>'Cálculos e Freq'!EL7</f>
        <v>0.51974489795918366</v>
      </c>
      <c r="G252" s="647">
        <f>'Cálculos e Freq'!FF7</f>
        <v>0.05</v>
      </c>
      <c r="H252" s="647">
        <f>'Cálculos e Freq'!FX7</f>
        <v>0.41666666666666663</v>
      </c>
      <c r="I252" s="640">
        <f t="shared" si="4"/>
        <v>0.37404928295768719</v>
      </c>
    </row>
    <row r="253" spans="1:10">
      <c r="A253" t="str">
        <f>[1]Dimensoes!B87</f>
        <v xml:space="preserve">MODELO </v>
      </c>
      <c r="B253" t="str">
        <f>[1]Dimensoes!D87</f>
        <v>P1 - Ate 5000 hab</v>
      </c>
      <c r="C253" s="647">
        <f>'Cálculos e Freq'!X166</f>
        <v>8.4006449487831425E-2</v>
      </c>
      <c r="D253" s="647">
        <f>'Cálculos e Freq'!BH166</f>
        <v>0.5</v>
      </c>
      <c r="E253" s="647">
        <f>'Cálculos e Freq'!DG166</f>
        <v>0.625</v>
      </c>
      <c r="F253" s="647">
        <f>'Cálculos e Freq'!EL166</f>
        <v>0.79998724489795914</v>
      </c>
      <c r="G253" s="647">
        <f>'Cálculos e Freq'!FF166</f>
        <v>0.15</v>
      </c>
      <c r="H253" s="647">
        <f>'Cálculos e Freq'!FX166</f>
        <v>8.3333333333333329E-2</v>
      </c>
      <c r="I253" s="640">
        <f t="shared" si="4"/>
        <v>0.37372117128652066</v>
      </c>
    </row>
    <row r="254" spans="1:10">
      <c r="A254" t="str">
        <f>[1]Dimensoes!B79</f>
        <v xml:space="preserve">SALTINHO </v>
      </c>
      <c r="B254" t="str">
        <f>[1]Dimensoes!D79</f>
        <v>P1 - Ate 5000 hab</v>
      </c>
      <c r="C254" s="647">
        <f>'Cálculos e Freq'!X228</f>
        <v>7.1460722483560196E-2</v>
      </c>
      <c r="D254" s="647">
        <f>'Cálculos e Freq'!BH228</f>
        <v>0.45454545454545453</v>
      </c>
      <c r="E254" s="647">
        <f>'Cálculos e Freq'!DG228</f>
        <v>0.625</v>
      </c>
      <c r="F254" s="647">
        <f>'Cálculos e Freq'!EL228</f>
        <v>0.64709183673469384</v>
      </c>
      <c r="G254" s="647">
        <f>'Cálculos e Freq'!FF228</f>
        <v>0.15</v>
      </c>
      <c r="H254" s="647">
        <f>'Cálculos e Freq'!FX228</f>
        <v>0.29166666666666663</v>
      </c>
      <c r="I254" s="640">
        <f t="shared" si="4"/>
        <v>0.37329411340506252</v>
      </c>
    </row>
    <row r="255" spans="1:10">
      <c r="A255" t="str">
        <f>[1]Dimensoes!B91</f>
        <v xml:space="preserve">PIRATUBA </v>
      </c>
      <c r="B255" t="str">
        <f>[1]Dimensoes!D91</f>
        <v>P1 - Ate 5000 hab</v>
      </c>
      <c r="C255" s="647">
        <f>'Cálculos e Freq'!X200</f>
        <v>0.41355262227588446</v>
      </c>
      <c r="D255" s="647">
        <f>'Cálculos e Freq'!BH200</f>
        <v>0.29545454545454547</v>
      </c>
      <c r="E255" s="647">
        <f>'Cálculos e Freq'!DG200</f>
        <v>0.625</v>
      </c>
      <c r="F255" s="647">
        <f>'Cálculos e Freq'!EL200</f>
        <v>0.40715561224489799</v>
      </c>
      <c r="G255" s="647">
        <f>'Cálculos e Freq'!FF200</f>
        <v>0.35</v>
      </c>
      <c r="H255" s="647">
        <f>'Cálculos e Freq'!FX200</f>
        <v>0.14583333333333331</v>
      </c>
      <c r="I255" s="640">
        <f t="shared" si="4"/>
        <v>0.37283268555144361</v>
      </c>
    </row>
    <row r="256" spans="1:10">
      <c r="A256" t="str">
        <f>[1]Dimensoes!B32</f>
        <v xml:space="preserve">CORONEL MARTINS </v>
      </c>
      <c r="B256" t="str">
        <f>[1]Dimensoes!D32</f>
        <v>P1 - Ate 5000 hab</v>
      </c>
      <c r="C256" s="647">
        <f>'Cálculos e Freq'!X75</f>
        <v>5.6188061424421579E-2</v>
      </c>
      <c r="D256" s="647">
        <f>'Cálculos e Freq'!BH75</f>
        <v>0.81818181818181823</v>
      </c>
      <c r="E256" s="647">
        <f>'Cálculos e Freq'!DG75</f>
        <v>0.57499999999999996</v>
      </c>
      <c r="F256" s="647">
        <f>'Cálculos e Freq'!EL75</f>
        <v>0.53744897959183668</v>
      </c>
      <c r="G256" s="647">
        <f>'Cálculos e Freq'!FF75</f>
        <v>0</v>
      </c>
      <c r="H256" s="647">
        <f>'Cálculos e Freq'!FX75</f>
        <v>0.22916666666666666</v>
      </c>
      <c r="I256" s="640">
        <f t="shared" si="4"/>
        <v>0.36933092097745718</v>
      </c>
    </row>
    <row r="257" spans="1:10">
      <c r="A257" s="3" t="str">
        <f>[1]Dimensoes!B98</f>
        <v xml:space="preserve">IPIRA </v>
      </c>
      <c r="B257" s="3" t="str">
        <f>[1]Dimensoes!D98</f>
        <v>P1 - Ate 5000 hab</v>
      </c>
      <c r="C257" s="648">
        <f>'Cálculos e Freq'!X119</f>
        <v>9.6831818657840768E-2</v>
      </c>
      <c r="D257" s="648">
        <f>'Cálculos e Freq'!BH119</f>
        <v>0.56818181818181823</v>
      </c>
      <c r="E257" s="648">
        <f>'Cálculos e Freq'!DG119</f>
        <v>0.75</v>
      </c>
      <c r="F257" s="648">
        <f>'Cálculos e Freq'!EL119</f>
        <v>0.50030612244897954</v>
      </c>
      <c r="G257" s="648">
        <f>'Cálculos e Freq'!FF119</f>
        <v>0.15</v>
      </c>
      <c r="H257" s="648">
        <f>'Cálculos e Freq'!FX119</f>
        <v>0.14583333333333331</v>
      </c>
      <c r="I257" s="645">
        <f t="shared" si="4"/>
        <v>0.3685255154369953</v>
      </c>
    </row>
    <row r="258" spans="1:10" s="2" customFormat="1">
      <c r="A258" t="str">
        <f>[1]Dimensoes!B19</f>
        <v xml:space="preserve">JUPIÁ </v>
      </c>
      <c r="B258" t="str">
        <f>[1]Dimensoes!D19</f>
        <v>P1 - Ate 5000 hab</v>
      </c>
      <c r="C258" s="647">
        <f>'Cálculos e Freq'!X142</f>
        <v>4.3040169631697253E-2</v>
      </c>
      <c r="D258" s="647">
        <f>'Cálculos e Freq'!BH142</f>
        <v>0.40909090909090912</v>
      </c>
      <c r="E258" s="647">
        <f>'Cálculos e Freq'!DG142</f>
        <v>0.57499999999999996</v>
      </c>
      <c r="F258" s="647">
        <f>'Cálculos e Freq'!EL142</f>
        <v>0.68980867346938779</v>
      </c>
      <c r="G258" s="647">
        <f>'Cálculos e Freq'!FF142</f>
        <v>0.2</v>
      </c>
      <c r="H258" s="647">
        <f>'Cálculos e Freq'!FX142</f>
        <v>0.29166666666666663</v>
      </c>
      <c r="I258" s="640">
        <f t="shared" si="4"/>
        <v>0.3681010698097768</v>
      </c>
      <c r="J258"/>
    </row>
    <row r="259" spans="1:10" s="2" customFormat="1">
      <c r="A259" t="str">
        <f>[1]Dimensoes!B80</f>
        <v xml:space="preserve">DOUTOR PEDRINHO </v>
      </c>
      <c r="B259" t="str">
        <f>[1]Dimensoes!D80</f>
        <v>P1 - Ate 5000 hab</v>
      </c>
      <c r="C259" s="647">
        <f>'Cálculos e Freq'!X85</f>
        <v>6.2665145705228104E-2</v>
      </c>
      <c r="D259" s="647">
        <f>'Cálculos e Freq'!BH85</f>
        <v>0.52272727272727271</v>
      </c>
      <c r="E259" s="647">
        <f>'Cálculos e Freq'!DG85</f>
        <v>0.78749999999999998</v>
      </c>
      <c r="F259" s="647">
        <f>'Cálculos e Freq'!EL85</f>
        <v>0.64975765306122446</v>
      </c>
      <c r="G259" s="647">
        <f>'Cálculos e Freq'!FF85</f>
        <v>0.1</v>
      </c>
      <c r="H259" s="647">
        <f>'Cálculos e Freq'!FX85</f>
        <v>8.3333333333333329E-2</v>
      </c>
      <c r="I259" s="640">
        <f t="shared" si="4"/>
        <v>0.36766390080450978</v>
      </c>
      <c r="J259"/>
    </row>
    <row r="260" spans="1:10" s="2" customFormat="1">
      <c r="A260" t="str">
        <f>[1]Dimensoes!B130</f>
        <v xml:space="preserve">LAURENTINO </v>
      </c>
      <c r="B260" t="str">
        <f>[1]Dimensoes!D130</f>
        <v>P2 - 5001 Ate 10000 hab</v>
      </c>
      <c r="C260" s="647">
        <f>'Cálculos e Freq'!X147</f>
        <v>0.11368506677389215</v>
      </c>
      <c r="D260" s="647">
        <f>'Cálculos e Freq'!BH147</f>
        <v>0.43181818181818182</v>
      </c>
      <c r="E260" s="647">
        <f>'Cálculos e Freq'!DG147</f>
        <v>0.6</v>
      </c>
      <c r="F260" s="647">
        <f>'Cálculos e Freq'!EL147</f>
        <v>0.60121173469387756</v>
      </c>
      <c r="G260" s="647">
        <f>'Cálculos e Freq'!FF147</f>
        <v>0.25</v>
      </c>
      <c r="H260" s="647">
        <f>'Cálculos e Freq'!FX147</f>
        <v>0.20833333333333331</v>
      </c>
      <c r="I260" s="640">
        <f t="shared" ref="I260:I298" si="5">AVERAGE(C260:H260)</f>
        <v>0.36750805276988086</v>
      </c>
      <c r="J260"/>
    </row>
    <row r="261" spans="1:10" s="2" customFormat="1">
      <c r="A261" t="str">
        <f>[1]Dimensoes!B72</f>
        <v xml:space="preserve">ARROIO TRINTA </v>
      </c>
      <c r="B261" t="str">
        <f>[1]Dimensoes!D72</f>
        <v>P1 - Ate 5000 hab</v>
      </c>
      <c r="C261" s="647">
        <f>'Cálculos e Freq'!X22</f>
        <v>7.4492491578694794E-2</v>
      </c>
      <c r="D261" s="647">
        <f>'Cálculos e Freq'!BH22</f>
        <v>0.43181818181818182</v>
      </c>
      <c r="E261" s="647">
        <f>'Cálculos e Freq'!DG22</f>
        <v>0.6875</v>
      </c>
      <c r="F261" s="647">
        <f>'Cálculos e Freq'!EL22</f>
        <v>0.67644132653061229</v>
      </c>
      <c r="G261" s="647">
        <f>'Cálculos e Freq'!FF22</f>
        <v>0.25</v>
      </c>
      <c r="H261" s="647">
        <f>'Cálculos e Freq'!FX22</f>
        <v>8.3333333333333329E-2</v>
      </c>
      <c r="I261" s="640">
        <f t="shared" si="5"/>
        <v>0.36726422221013705</v>
      </c>
      <c r="J261"/>
    </row>
    <row r="262" spans="1:10" s="2" customFormat="1">
      <c r="A262" t="str">
        <f>[1]Dimensoes!B163</f>
        <v xml:space="preserve">SAUDADES </v>
      </c>
      <c r="B262" t="str">
        <f>[1]Dimensoes!D163</f>
        <v>P2 - 5001 Ate 10000 hab</v>
      </c>
      <c r="C262" s="647">
        <f>'Cálculos e Freq'!X260</f>
        <v>0.15148129960011139</v>
      </c>
      <c r="D262" s="647">
        <f>'Cálculos e Freq'!BH260</f>
        <v>0.47727272727272729</v>
      </c>
      <c r="E262" s="647">
        <f>'Cálculos e Freq'!DG260</f>
        <v>0.66249999999999998</v>
      </c>
      <c r="F262" s="647">
        <f>'Cálculos e Freq'!EL260</f>
        <v>0.66355867346938779</v>
      </c>
      <c r="G262" s="647">
        <f>'Cálculos e Freq'!FF260</f>
        <v>0.1</v>
      </c>
      <c r="H262" s="647">
        <f>'Cálculos e Freq'!FX260</f>
        <v>0.14583333333333331</v>
      </c>
      <c r="I262" s="640">
        <f t="shared" si="5"/>
        <v>0.36677433894592665</v>
      </c>
      <c r="J262"/>
    </row>
    <row r="263" spans="1:10" s="2" customFormat="1">
      <c r="A263" t="str">
        <f>[1]Dimensoes!B58</f>
        <v xml:space="preserve">GALVÃO </v>
      </c>
      <c r="B263" t="str">
        <f>[1]Dimensoes!D58</f>
        <v>P1 - Ate 5000 hab</v>
      </c>
      <c r="C263" s="647">
        <f>'Cálculos e Freq'!X96</f>
        <v>7.0519428001277445E-2</v>
      </c>
      <c r="D263" s="647">
        <f>'Cálculos e Freq'!BH96</f>
        <v>0.5</v>
      </c>
      <c r="E263" s="647">
        <f>'Cálculos e Freq'!DG96</f>
        <v>0.55000000000000004</v>
      </c>
      <c r="F263" s="647">
        <f>'Cálculos e Freq'!EL96</f>
        <v>0.42392857142857143</v>
      </c>
      <c r="G263" s="647">
        <f>'Cálculos e Freq'!FF96</f>
        <v>0.3</v>
      </c>
      <c r="H263" s="647">
        <f>'Cálculos e Freq'!FX96</f>
        <v>0.35416666666666663</v>
      </c>
      <c r="I263" s="640">
        <f t="shared" si="5"/>
        <v>0.36643577768275254</v>
      </c>
      <c r="J263"/>
    </row>
    <row r="264" spans="1:10" s="2" customFormat="1">
      <c r="A264" t="str">
        <f>[1]Dimensoes!B82</f>
        <v xml:space="preserve">JABORÁ </v>
      </c>
      <c r="B264" t="str">
        <f>[1]Dimensoes!D82</f>
        <v>P1 - Ate 5000 hab</v>
      </c>
      <c r="C264" s="647">
        <f>'Cálculos e Freq'!X134</f>
        <v>9.5185407784775827E-2</v>
      </c>
      <c r="D264" s="647">
        <f>'Cálculos e Freq'!BH134</f>
        <v>0.52272727272727271</v>
      </c>
      <c r="E264" s="647">
        <f>'Cálculos e Freq'!DG134</f>
        <v>0.57499999999999996</v>
      </c>
      <c r="F264" s="647">
        <f>'Cálculos e Freq'!EL134</f>
        <v>0.53669642857142863</v>
      </c>
      <c r="G264" s="647">
        <f>'Cálculos e Freq'!FF134</f>
        <v>0.25</v>
      </c>
      <c r="H264" s="647">
        <f>'Cálculos e Freq'!FX134</f>
        <v>0.20833333333333331</v>
      </c>
      <c r="I264" s="640">
        <f t="shared" si="5"/>
        <v>0.36465707373613504</v>
      </c>
      <c r="J264"/>
    </row>
    <row r="265" spans="1:10" s="2" customFormat="1">
      <c r="A265" t="str">
        <f>[1]Dimensoes!B37</f>
        <v xml:space="preserve">SUL BRASIL </v>
      </c>
      <c r="B265" t="str">
        <f>[1]Dimensoes!D37</f>
        <v>P1 - Ate 5000 hab</v>
      </c>
      <c r="C265" s="647">
        <f>'Cálculos e Freq'!X266</f>
        <v>3.8870272504069957E-2</v>
      </c>
      <c r="D265" s="647">
        <f>'Cálculos e Freq'!BH266</f>
        <v>0.52272727272727271</v>
      </c>
      <c r="E265" s="647">
        <f>'Cálculos e Freq'!DG266</f>
        <v>0.66249999999999998</v>
      </c>
      <c r="F265" s="647">
        <f>'Cálculos e Freq'!EL266</f>
        <v>0.51766581632653064</v>
      </c>
      <c r="G265" s="647">
        <f>'Cálculos e Freq'!FF266</f>
        <v>0.3</v>
      </c>
      <c r="H265" s="647">
        <f>'Cálculos e Freq'!FX266</f>
        <v>0.14583333333333331</v>
      </c>
      <c r="I265" s="640">
        <f t="shared" si="5"/>
        <v>0.36459944914853448</v>
      </c>
      <c r="J265"/>
    </row>
    <row r="266" spans="1:10" s="2" customFormat="1">
      <c r="A266" t="str">
        <f>[1]Dimensoes!B119</f>
        <v xml:space="preserve">PETROLÂNDIA </v>
      </c>
      <c r="B266" t="str">
        <f>[1]Dimensoes!D119</f>
        <v>P2 - 5001 Ate 10000 hab</v>
      </c>
      <c r="C266" s="647">
        <f>'Cálculos e Freq'!X197</f>
        <v>0.10357046726123323</v>
      </c>
      <c r="D266" s="647">
        <f>'Cálculos e Freq'!BH197</f>
        <v>0.61363636363636365</v>
      </c>
      <c r="E266" s="647">
        <f>'Cálculos e Freq'!DG197</f>
        <v>0.73750000000000004</v>
      </c>
      <c r="F266" s="647">
        <f>'Cálculos e Freq'!EL197</f>
        <v>0.47035714285714286</v>
      </c>
      <c r="G266" s="647">
        <f>'Cálculos e Freq'!FF197</f>
        <v>0.05</v>
      </c>
      <c r="H266" s="647">
        <f>'Cálculos e Freq'!FX197</f>
        <v>0.20833333333333331</v>
      </c>
      <c r="I266" s="640">
        <f t="shared" si="5"/>
        <v>0.36389955118134548</v>
      </c>
      <c r="J266"/>
    </row>
    <row r="267" spans="1:10" s="2" customFormat="1">
      <c r="A267" t="str">
        <f>[1]Dimensoes!B155</f>
        <v xml:space="preserve">MONTE CASTELO </v>
      </c>
      <c r="B267" t="str">
        <f>[1]Dimensoes!D155</f>
        <v>P2 - 5001 Ate 10000 hab</v>
      </c>
      <c r="C267" s="647">
        <f>'Cálculos e Freq'!X169</f>
        <v>0.14116986569302664</v>
      </c>
      <c r="D267" s="647">
        <f>'Cálculos e Freq'!BH169</f>
        <v>0.38636363636363635</v>
      </c>
      <c r="E267" s="647">
        <f>'Cálculos e Freq'!DG169</f>
        <v>0.7</v>
      </c>
      <c r="F267" s="647">
        <f>'Cálculos e Freq'!EL169</f>
        <v>0.36297193877551021</v>
      </c>
      <c r="G267" s="647">
        <f>'Cálculos e Freq'!FF169</f>
        <v>0.05</v>
      </c>
      <c r="H267" s="647">
        <f>'Cálculos e Freq'!FX169</f>
        <v>0.54166666666666663</v>
      </c>
      <c r="I267" s="640">
        <f t="shared" si="5"/>
        <v>0.36369535124980662</v>
      </c>
      <c r="J267"/>
    </row>
    <row r="268" spans="1:10" s="2" customFormat="1">
      <c r="A268" t="str">
        <f>[1]Dimensoes!B158</f>
        <v xml:space="preserve">IPORÃ DO OESTE </v>
      </c>
      <c r="B268" t="str">
        <f>[1]Dimensoes!D158</f>
        <v>P2 - 5001 Ate 10000 hab</v>
      </c>
      <c r="C268" s="647">
        <f>'Cálculos e Freq'!X120</f>
        <v>0.13802529820915027</v>
      </c>
      <c r="D268" s="647">
        <f>'Cálculos e Freq'!BH120</f>
        <v>0.31818181818181818</v>
      </c>
      <c r="E268" s="647">
        <f>'Cálculos e Freq'!DG120</f>
        <v>0.8125</v>
      </c>
      <c r="F268" s="647">
        <f>'Cálculos e Freq'!EL120</f>
        <v>0.56522959183673471</v>
      </c>
      <c r="G268" s="647">
        <f>'Cálculos e Freq'!FF120</f>
        <v>0.25</v>
      </c>
      <c r="H268" s="647">
        <f>'Cálculos e Freq'!FX120</f>
        <v>8.3333333333333329E-2</v>
      </c>
      <c r="I268" s="640">
        <f t="shared" si="5"/>
        <v>0.36121167359350609</v>
      </c>
      <c r="J268"/>
    </row>
    <row r="269" spans="1:10" s="2" customFormat="1">
      <c r="A269" s="3" t="str">
        <f>[1]Dimensoes!B162</f>
        <v xml:space="preserve">SÃO DOMINGOS </v>
      </c>
      <c r="B269" s="3" t="str">
        <f>[1]Dimensoes!D162</f>
        <v>P2 - 5001 Ate 10000 hab</v>
      </c>
      <c r="C269" s="648">
        <f>'Cálculos e Freq'!X244</f>
        <v>0.15172543006343822</v>
      </c>
      <c r="D269" s="648">
        <f>'Cálculos e Freq'!BH244</f>
        <v>0.38636363636363635</v>
      </c>
      <c r="E269" s="648">
        <f>'Cálculos e Freq'!DG244</f>
        <v>0.78749999999999998</v>
      </c>
      <c r="F269" s="648">
        <f>'Cálculos e Freq'!EL244</f>
        <v>0.30715561224489796</v>
      </c>
      <c r="G269" s="648">
        <f>'Cálculos e Freq'!FF244</f>
        <v>0.1</v>
      </c>
      <c r="H269" s="648">
        <f>'Cálculos e Freq'!FX244</f>
        <v>0.41666666666666663</v>
      </c>
      <c r="I269" s="645">
        <f t="shared" si="5"/>
        <v>0.35823522422310655</v>
      </c>
      <c r="J269"/>
    </row>
    <row r="270" spans="1:10" s="2" customFormat="1">
      <c r="A270" t="str">
        <f>[1]Dimensoes!B20</f>
        <v xml:space="preserve">BOM JESUS DO OESTE </v>
      </c>
      <c r="B270" t="str">
        <f>[1]Dimensoes!D20</f>
        <v>P1 - Ate 5000 hab</v>
      </c>
      <c r="C270" s="647">
        <f>'Cálculos e Freq'!X44</f>
        <v>4.6428728620536257E-2</v>
      </c>
      <c r="D270" s="647">
        <f>'Cálculos e Freq'!BH44</f>
        <v>0.45454545454545453</v>
      </c>
      <c r="E270" s="647">
        <f>'Cálculos e Freq'!DG44</f>
        <v>0.8125</v>
      </c>
      <c r="F270" s="647">
        <f>'Cálculos e Freq'!EL44</f>
        <v>0.53660714285714284</v>
      </c>
      <c r="G270" s="647">
        <f>'Cálculos e Freq'!FF44</f>
        <v>0.15</v>
      </c>
      <c r="H270" s="647">
        <f>'Cálculos e Freq'!FX44</f>
        <v>0.14583333333333331</v>
      </c>
      <c r="I270" s="640">
        <f t="shared" si="5"/>
        <v>0.35765244322607787</v>
      </c>
      <c r="J270"/>
    </row>
    <row r="271" spans="1:10" s="2" customFormat="1">
      <c r="A271" t="str">
        <f>[1]Dimensoes!B116</f>
        <v xml:space="preserve">LUZERNA </v>
      </c>
      <c r="B271" t="str">
        <f>[1]Dimensoes!D116</f>
        <v>P2 - 5001 Ate 10000 hab</v>
      </c>
      <c r="C271" s="647">
        <f>'Cálculos e Freq'!X154</f>
        <v>0.11926767903842342</v>
      </c>
      <c r="D271" s="647">
        <f>'Cálculos e Freq'!BH154</f>
        <v>0.59090909090909094</v>
      </c>
      <c r="E271" s="647">
        <f>'Cálculos e Freq'!DG154</f>
        <v>0.66249999999999998</v>
      </c>
      <c r="F271" s="647">
        <f>'Cálculos e Freq'!EL154</f>
        <v>0.38132653061224492</v>
      </c>
      <c r="G271" s="647">
        <f>'Cálculos e Freq'!FF154</f>
        <v>0.3</v>
      </c>
      <c r="H271" s="647">
        <f>'Cálculos e Freq'!FX154</f>
        <v>6.25E-2</v>
      </c>
      <c r="I271" s="640">
        <f t="shared" si="5"/>
        <v>0.3527505500932932</v>
      </c>
      <c r="J271"/>
    </row>
    <row r="272" spans="1:10" s="2" customFormat="1">
      <c r="A272" s="3" t="str">
        <f>[1]Dimensoes!B113</f>
        <v xml:space="preserve">SÃO PEDRO DE ALCÂNTARA </v>
      </c>
      <c r="B272" t="str">
        <f>[1]Dimensoes!D113</f>
        <v>P2 - 5001 Ate 10000 hab</v>
      </c>
      <c r="C272" s="647">
        <f>'Cálculos e Freq'!X259</f>
        <v>9.7931576529327824E-2</v>
      </c>
      <c r="D272" s="647">
        <f>'Cálculos e Freq'!BH259</f>
        <v>0.45454545454545453</v>
      </c>
      <c r="E272" s="647">
        <f>'Cálculos e Freq'!DG259</f>
        <v>0.58750000000000002</v>
      </c>
      <c r="F272" s="647">
        <f>'Cálculos e Freq'!EL259</f>
        <v>0.50829081632653061</v>
      </c>
      <c r="G272" s="647">
        <f>'Cálculos e Freq'!FF259</f>
        <v>0.25</v>
      </c>
      <c r="H272" s="647">
        <f>'Cálculos e Freq'!FX259</f>
        <v>0.20833333333333331</v>
      </c>
      <c r="I272" s="640">
        <f t="shared" si="5"/>
        <v>0.3511001967891077</v>
      </c>
      <c r="J272"/>
    </row>
    <row r="273" spans="1:10" s="2" customFormat="1">
      <c r="A273" t="str">
        <f>[1]Dimensoes!B51</f>
        <v xml:space="preserve">PRINCESA </v>
      </c>
      <c r="B273" t="str">
        <f>[1]Dimensoes!D51</f>
        <v>P1 - Ate 5000 hab</v>
      </c>
      <c r="C273" s="647">
        <f>'Cálculos e Freq'!X213</f>
        <v>5.2340192623190528E-2</v>
      </c>
      <c r="D273" s="647">
        <f>'Cálculos e Freq'!BH213</f>
        <v>0.36363636363636365</v>
      </c>
      <c r="E273" s="647">
        <f>'Cálculos e Freq'!DG213</f>
        <v>0.65</v>
      </c>
      <c r="F273" s="647">
        <f>'Cálculos e Freq'!EL213</f>
        <v>0.53225765306122452</v>
      </c>
      <c r="G273" s="647">
        <f>'Cálculos e Freq'!FF213</f>
        <v>0.3</v>
      </c>
      <c r="H273" s="647">
        <f>'Cálculos e Freq'!FX213</f>
        <v>0.20833333333333331</v>
      </c>
      <c r="I273" s="640">
        <f t="shared" si="5"/>
        <v>0.35109459044235197</v>
      </c>
      <c r="J273"/>
    </row>
    <row r="274" spans="1:10">
      <c r="A274" t="str">
        <f>[1]Dimensoes!B53</f>
        <v xml:space="preserve">PERITIBA </v>
      </c>
      <c r="B274" t="str">
        <f>[1]Dimensoes!D53</f>
        <v>P1 - Ate 5000 hab</v>
      </c>
      <c r="C274" s="647">
        <f>'Cálculos e Freq'!X195</f>
        <v>5.0996623036162446E-2</v>
      </c>
      <c r="D274" s="647">
        <f>'Cálculos e Freq'!BH195</f>
        <v>0.43181818181818182</v>
      </c>
      <c r="E274" s="647">
        <f>'Cálculos e Freq'!DG195</f>
        <v>0.57499999999999996</v>
      </c>
      <c r="F274" s="647">
        <f>'Cálculos e Freq'!EL195</f>
        <v>0.65276785714285712</v>
      </c>
      <c r="G274" s="647">
        <f>'Cálculos e Freq'!FF195</f>
        <v>0.25</v>
      </c>
      <c r="H274" s="647">
        <f>'Cálculos e Freq'!FX195</f>
        <v>0.14583333333333331</v>
      </c>
      <c r="I274" s="640">
        <f t="shared" si="5"/>
        <v>0.3510693325550891</v>
      </c>
    </row>
    <row r="275" spans="1:10">
      <c r="A275" t="str">
        <f>[1]Dimensoes!B123</f>
        <v xml:space="preserve">RIO DAS ANTAS </v>
      </c>
      <c r="B275" t="str">
        <f>[1]Dimensoes!D123</f>
        <v>P2 - 5001 Ate 10000 hab</v>
      </c>
      <c r="C275" s="647">
        <f>'Cálculos e Freq'!X216</f>
        <v>0.13384817387359885</v>
      </c>
      <c r="D275" s="647">
        <f>'Cálculos e Freq'!BH216</f>
        <v>0.38636363636363635</v>
      </c>
      <c r="E275" s="647">
        <f>'Cálculos e Freq'!DG216</f>
        <v>0.71250000000000002</v>
      </c>
      <c r="F275" s="647">
        <f>'Cálculos e Freq'!EL216</f>
        <v>0.40019132653061223</v>
      </c>
      <c r="G275" s="647">
        <f>'Cálculos e Freq'!FF216</f>
        <v>0.2</v>
      </c>
      <c r="H275" s="647">
        <f>'Cálculos e Freq'!FX216</f>
        <v>0.27083333333333331</v>
      </c>
      <c r="I275" s="640">
        <f t="shared" si="5"/>
        <v>0.35062274501686347</v>
      </c>
    </row>
    <row r="276" spans="1:10">
      <c r="A276" t="str">
        <f>[1]Dimensoes!B144</f>
        <v xml:space="preserve">IPUMIRIM </v>
      </c>
      <c r="B276" t="str">
        <f>[1]Dimensoes!D144</f>
        <v>P2 - 5001 Ate 10000 hab</v>
      </c>
      <c r="C276" s="647">
        <f>'Cálculos e Freq'!X122</f>
        <v>0.14806645843868979</v>
      </c>
      <c r="D276" s="647">
        <f>'Cálculos e Freq'!BH122</f>
        <v>0.31818181818181818</v>
      </c>
      <c r="E276" s="647">
        <f>'Cálculos e Freq'!DG122</f>
        <v>0.8</v>
      </c>
      <c r="F276" s="647">
        <f>'Cálculos e Freq'!EL122</f>
        <v>0.51636479591836737</v>
      </c>
      <c r="G276" s="647">
        <f>'Cálculos e Freq'!FF122</f>
        <v>0.05</v>
      </c>
      <c r="H276" s="647">
        <f>'Cálculos e Freq'!FX122</f>
        <v>0.27083333333333331</v>
      </c>
      <c r="I276" s="640">
        <f t="shared" si="5"/>
        <v>0.35057440097870146</v>
      </c>
    </row>
    <row r="277" spans="1:10">
      <c r="A277" t="str">
        <f>[1]Dimensoes!B73</f>
        <v xml:space="preserve">VARGEÃO </v>
      </c>
      <c r="B277" t="str">
        <f>[1]Dimensoes!D73</f>
        <v>P1 - Ate 5000 hab</v>
      </c>
      <c r="C277" s="647">
        <f>'Cálculos e Freq'!X286</f>
        <v>6.9428141380741437E-2</v>
      </c>
      <c r="D277" s="647">
        <f>'Cálculos e Freq'!BH286</f>
        <v>0.25</v>
      </c>
      <c r="E277" s="647">
        <f>'Cálculos e Freq'!DG286</f>
        <v>0.86250000000000004</v>
      </c>
      <c r="F277" s="647">
        <f>'Cálculos e Freq'!EL286</f>
        <v>0.71860969387755103</v>
      </c>
      <c r="G277" s="647">
        <f>'Cálculos e Freq'!FF286</f>
        <v>0.05</v>
      </c>
      <c r="H277" s="647">
        <f>'Cálculos e Freq'!FX286</f>
        <v>0.14583333333333331</v>
      </c>
      <c r="I277" s="640">
        <f t="shared" si="5"/>
        <v>0.34939519476527098</v>
      </c>
    </row>
    <row r="278" spans="1:10">
      <c r="A278" t="str">
        <f>[1]Dimensoes!B27</f>
        <v xml:space="preserve">PAINEL </v>
      </c>
      <c r="B278" t="str">
        <f>[1]Dimensoes!D27</f>
        <v>P1 - Ate 5000 hab</v>
      </c>
      <c r="C278" s="647">
        <f>'Cálculos e Freq'!X183</f>
        <v>5.652601424626065E-2</v>
      </c>
      <c r="D278" s="647">
        <f>'Cálculos e Freq'!BH183</f>
        <v>0.56818181818181823</v>
      </c>
      <c r="E278" s="647">
        <f>'Cálculos e Freq'!DG183</f>
        <v>0.5</v>
      </c>
      <c r="F278" s="647">
        <f>'Cálculos e Freq'!EL183</f>
        <v>0.57733418367346934</v>
      </c>
      <c r="G278" s="647">
        <f>'Cálculos e Freq'!FF183</f>
        <v>0.1</v>
      </c>
      <c r="H278" s="647">
        <f>'Cálculos e Freq'!FX183</f>
        <v>0.29166666666666663</v>
      </c>
      <c r="I278" s="640">
        <f t="shared" si="5"/>
        <v>0.34895144712803577</v>
      </c>
    </row>
    <row r="279" spans="1:10">
      <c r="A279" t="str">
        <f>[1]Dimensoes!B89</f>
        <v xml:space="preserve">ARABUTÃ </v>
      </c>
      <c r="B279" t="str">
        <f>[1]Dimensoes!D89</f>
        <v>P1 - Ate 5000 hab</v>
      </c>
      <c r="C279" s="647">
        <f>'Cálculos e Freq'!X18</f>
        <v>9.7217341809032937E-2</v>
      </c>
      <c r="D279" s="647">
        <f>'Cálculos e Freq'!BH18</f>
        <v>0.5</v>
      </c>
      <c r="E279" s="647">
        <f>'Cálculos e Freq'!DG18</f>
        <v>0.75</v>
      </c>
      <c r="F279" s="647">
        <f>'Cálculos e Freq'!EL18</f>
        <v>0.4226785714285714</v>
      </c>
      <c r="G279" s="647">
        <f>'Cálculos e Freq'!FF18</f>
        <v>0.05</v>
      </c>
      <c r="H279" s="647">
        <f>'Cálculos e Freq'!FX18</f>
        <v>0.27083333333333331</v>
      </c>
      <c r="I279" s="640">
        <f t="shared" si="5"/>
        <v>0.34845487442848966</v>
      </c>
    </row>
    <row r="280" spans="1:10">
      <c r="A280" t="str">
        <f>[1]Dimensoes!B152</f>
        <v xml:space="preserve">ANTÔNIO CARLOS </v>
      </c>
      <c r="B280" t="str">
        <f>[1]Dimensoes!D152</f>
        <v>P2 - 5001 Ate 10000 hab</v>
      </c>
      <c r="C280" s="647">
        <f>'Cálculos e Freq'!X16</f>
        <v>0.14910968794718968</v>
      </c>
      <c r="D280" s="647">
        <f>'Cálculos e Freq'!BH16</f>
        <v>0.43181818181818182</v>
      </c>
      <c r="E280" s="647">
        <f>'Cálculos e Freq'!DG16</f>
        <v>0.73750000000000004</v>
      </c>
      <c r="F280" s="647">
        <f>'Cálculos e Freq'!EL16</f>
        <v>0.41772959183673469</v>
      </c>
      <c r="G280" s="647">
        <f>'Cálculos e Freq'!FF16</f>
        <v>0.2</v>
      </c>
      <c r="H280" s="647">
        <f>'Cálculos e Freq'!FX16</f>
        <v>0.14583333333333331</v>
      </c>
      <c r="I280" s="640">
        <f t="shared" si="5"/>
        <v>0.34699846582257327</v>
      </c>
    </row>
    <row r="281" spans="1:10">
      <c r="A281" t="str">
        <f>[1]Dimensoes!B45</f>
        <v xml:space="preserve">UNIÃO DO OESTE </v>
      </c>
      <c r="B281" t="str">
        <f>[1]Dimensoes!D45</f>
        <v>P1 - Ate 5000 hab</v>
      </c>
      <c r="C281" s="647">
        <f>'Cálculos e Freq'!X282</f>
        <v>5.5016949395398904E-2</v>
      </c>
      <c r="D281" s="647">
        <f>'Cálculos e Freq'!BH282</f>
        <v>0.34090909090909088</v>
      </c>
      <c r="E281" s="647">
        <f>'Cálculos e Freq'!DG282</f>
        <v>0.77500000000000002</v>
      </c>
      <c r="F281" s="647">
        <f>'Cálculos e Freq'!EL282</f>
        <v>0.51961734693877548</v>
      </c>
      <c r="G281" s="647">
        <f>'Cálculos e Freq'!FF282</f>
        <v>0.15</v>
      </c>
      <c r="H281" s="647">
        <f>'Cálculos e Freq'!FX282</f>
        <v>0.22916666666666666</v>
      </c>
      <c r="I281" s="640">
        <f t="shared" si="5"/>
        <v>0.3449516756516553</v>
      </c>
    </row>
    <row r="282" spans="1:10">
      <c r="A282" t="str">
        <f>[1]Dimensoes!B63</f>
        <v xml:space="preserve">ATALANTA </v>
      </c>
      <c r="B282" t="str">
        <f>[1]Dimensoes!D63</f>
        <v>P1 - Ate 5000 hab</v>
      </c>
      <c r="C282" s="647">
        <f>'Cálculos e Freq'!X25</f>
        <v>5.9300771168763346E-2</v>
      </c>
      <c r="D282" s="647">
        <f>'Cálculos e Freq'!BH25</f>
        <v>0.47727272727272729</v>
      </c>
      <c r="E282" s="647">
        <f>'Cálculos e Freq'!DG25</f>
        <v>0.8125</v>
      </c>
      <c r="F282" s="647">
        <f>'Cálculos e Freq'!EL25</f>
        <v>0.34862244897959183</v>
      </c>
      <c r="G282" s="647">
        <f>'Cálculos e Freq'!FF25</f>
        <v>0.15</v>
      </c>
      <c r="H282" s="647">
        <f>'Cálculos e Freq'!FX25</f>
        <v>0.20833333333333331</v>
      </c>
      <c r="I282" s="640">
        <f t="shared" si="5"/>
        <v>0.34267154679240264</v>
      </c>
    </row>
    <row r="283" spans="1:10" s="638" customFormat="1" ht="16" thickBot="1">
      <c r="A283" s="638" t="str">
        <f>[1]Dimensoes!B36</f>
        <v xml:space="preserve">NOVO HORIZONTE </v>
      </c>
      <c r="B283" s="638" t="str">
        <f>[1]Dimensoes!D36</f>
        <v>P1 - Ate 5000 hab</v>
      </c>
      <c r="C283" s="646">
        <f>'Cálculos e Freq'!X177</f>
        <v>3.9903140663132261E-2</v>
      </c>
      <c r="D283" s="646">
        <f>'Cálculos e Freq'!BH177</f>
        <v>0.36363636363636365</v>
      </c>
      <c r="E283" s="646">
        <f>'Cálculos e Freq'!DG177</f>
        <v>0.77500000000000002</v>
      </c>
      <c r="F283" s="646">
        <f>'Cálculos e Freq'!EL177</f>
        <v>0.52913265306122448</v>
      </c>
      <c r="G283" s="646">
        <f>'Cálculos e Freq'!FF177</f>
        <v>0.05</v>
      </c>
      <c r="H283" s="646">
        <f>'Cálculos e Freq'!FX177</f>
        <v>0.29166666666666663</v>
      </c>
      <c r="I283" s="639">
        <f t="shared" si="5"/>
        <v>0.34155647067123124</v>
      </c>
    </row>
    <row r="284" spans="1:10">
      <c r="A284" t="str">
        <f>[1]Dimensoes!B64</f>
        <v xml:space="preserve">SERRA ALTA </v>
      </c>
      <c r="B284" t="str">
        <f>[1]Dimensoes!D64</f>
        <v>P1 - Ate 5000 hab</v>
      </c>
      <c r="C284" s="647">
        <f>'Cálculos e Freq'!X263</f>
        <v>6.2993948505851424E-2</v>
      </c>
      <c r="D284" s="647">
        <f>'Cálculos e Freq'!BH263</f>
        <v>0.29545454545454547</v>
      </c>
      <c r="E284" s="647">
        <f>'Cálculos e Freq'!DG263</f>
        <v>0.63749999999999996</v>
      </c>
      <c r="F284" s="647">
        <f>'Cálculos e Freq'!EL263</f>
        <v>0.64974489795918366</v>
      </c>
      <c r="G284" s="647">
        <f>'Cálculos e Freq'!FF263</f>
        <v>0.25</v>
      </c>
      <c r="H284" s="647">
        <f>'Cálculos e Freq'!FX263</f>
        <v>0.14583333333333331</v>
      </c>
      <c r="I284" s="640">
        <f t="shared" si="5"/>
        <v>0.340254454208819</v>
      </c>
    </row>
    <row r="285" spans="1:10">
      <c r="A285" t="str">
        <f>[1]Dimensoes!B24</f>
        <v xml:space="preserve">ARVOREDO </v>
      </c>
      <c r="B285" t="str">
        <f>[1]Dimensoes!D24</f>
        <v>P1 - Ate 5000 hab</v>
      </c>
      <c r="C285" s="647">
        <f>'Cálculos e Freq'!X23</f>
        <v>5.133714322134135E-2</v>
      </c>
      <c r="D285" s="647">
        <f>'Cálculos e Freq'!BH23</f>
        <v>0.52272727272727271</v>
      </c>
      <c r="E285" s="647">
        <f>'Cálculos e Freq'!DG23</f>
        <v>0.7</v>
      </c>
      <c r="F285" s="647">
        <f>'Cálculos e Freq'!EL23</f>
        <v>0.53811224489795917</v>
      </c>
      <c r="G285" s="647">
        <f>'Cálculos e Freq'!FF23</f>
        <v>0</v>
      </c>
      <c r="H285" s="647">
        <f>'Cálculos e Freq'!FX23</f>
        <v>0.22916666666666666</v>
      </c>
      <c r="I285" s="640">
        <f t="shared" si="5"/>
        <v>0.34022388791887326</v>
      </c>
    </row>
    <row r="286" spans="1:10">
      <c r="A286" s="3" t="str">
        <f>[1]Dimensoes!B29</f>
        <v xml:space="preserve">MIRIM DOCE </v>
      </c>
      <c r="B286" s="3" t="str">
        <f>[1]Dimensoes!D29</f>
        <v>P1 - Ate 5000 hab</v>
      </c>
      <c r="C286" s="648">
        <f>'Cálculos e Freq'!X165</f>
        <v>5.7991896325432522E-2</v>
      </c>
      <c r="D286" s="648">
        <f>'Cálculos e Freq'!BH165</f>
        <v>0.40909090909090912</v>
      </c>
      <c r="E286" s="648">
        <f>'Cálculos e Freq'!DG165</f>
        <v>0.7</v>
      </c>
      <c r="F286" s="648">
        <f>'Cálculos e Freq'!EL165</f>
        <v>0.56441326530612246</v>
      </c>
      <c r="G286" s="648">
        <f>'Cálculos e Freq'!FF165</f>
        <v>0.1</v>
      </c>
      <c r="H286" s="648">
        <f>'Cálculos e Freq'!FX165</f>
        <v>0.20833333333333331</v>
      </c>
      <c r="I286" s="645">
        <f t="shared" si="5"/>
        <v>0.3399715673426329</v>
      </c>
    </row>
    <row r="287" spans="1:10">
      <c r="A287" t="str">
        <f>[1]Dimensoes!B4</f>
        <v xml:space="preserve">FLOR DO SERTÃO </v>
      </c>
      <c r="B287" t="str">
        <f>[1]Dimensoes!D4</f>
        <v>P1 - Ate 5000 hab</v>
      </c>
      <c r="C287" s="647">
        <f>'Cálculos e Freq'!X90</f>
        <v>1.9149935311928473E-2</v>
      </c>
      <c r="D287" s="647">
        <f>'Cálculos e Freq'!BH90</f>
        <v>0.36363636363636365</v>
      </c>
      <c r="E287" s="647">
        <f>'Cálculos e Freq'!DG90</f>
        <v>0.75</v>
      </c>
      <c r="F287" s="647">
        <f>'Cálculos e Freq'!EL90</f>
        <v>0.27090561224489795</v>
      </c>
      <c r="G287" s="647">
        <f>'Cálculos e Freq'!FF90</f>
        <v>0.35</v>
      </c>
      <c r="H287" s="647">
        <f>'Cálculos e Freq'!FX90</f>
        <v>0.27083333333333331</v>
      </c>
      <c r="I287" s="640">
        <f t="shared" si="5"/>
        <v>0.33742087408775395</v>
      </c>
    </row>
    <row r="288" spans="1:10">
      <c r="A288" t="str">
        <f>[1]Dimensoes!B105</f>
        <v xml:space="preserve">JOSÉ BOITEUX </v>
      </c>
      <c r="B288" t="str">
        <f>[1]Dimensoes!D105</f>
        <v>P1 - Ate 5000 hab</v>
      </c>
      <c r="C288" s="647">
        <f>'Cálculos e Freq'!X141</f>
        <v>9.3073991591212171E-2</v>
      </c>
      <c r="D288" s="647">
        <f>'Cálculos e Freq'!BH141</f>
        <v>0.31818181818181818</v>
      </c>
      <c r="E288" s="647">
        <f>'Cálculos e Freq'!DG141</f>
        <v>0.72499999999999998</v>
      </c>
      <c r="F288" s="647">
        <f>'Cálculos e Freq'!EL141</f>
        <v>0.41485969387755101</v>
      </c>
      <c r="G288" s="647">
        <f>'Cálculos e Freq'!FF141</f>
        <v>0.2</v>
      </c>
      <c r="H288" s="647">
        <f>'Cálculos e Freq'!FX141</f>
        <v>0.27083333333333331</v>
      </c>
      <c r="I288" s="640">
        <f t="shared" si="5"/>
        <v>0.33699147283065245</v>
      </c>
    </row>
    <row r="289" spans="1:9">
      <c r="A289" t="str">
        <f>[1]Dimensoes!B7</f>
        <v xml:space="preserve">JARDINÓPOLIS </v>
      </c>
      <c r="B289" t="str">
        <f>[1]Dimensoes!D7</f>
        <v>P1 - Ate 5000 hab</v>
      </c>
      <c r="C289" s="647">
        <f>'Cálculos e Freq'!X138</f>
        <v>2.6597938021804979E-2</v>
      </c>
      <c r="D289" s="647">
        <f>'Cálculos e Freq'!BH138</f>
        <v>0.43181818181818182</v>
      </c>
      <c r="E289" s="647">
        <f>'Cálculos e Freq'!DG138</f>
        <v>0.63749999999999996</v>
      </c>
      <c r="F289" s="647">
        <f>'Cálculos e Freq'!EL138</f>
        <v>0.47748724489795918</v>
      </c>
      <c r="G289" s="647">
        <f>'Cálculos e Freq'!FF138</f>
        <v>0.25</v>
      </c>
      <c r="H289" s="647">
        <f>'Cálculos e Freq'!FX138</f>
        <v>0.14583333333333331</v>
      </c>
      <c r="I289" s="640">
        <f t="shared" si="5"/>
        <v>0.32820611634521318</v>
      </c>
    </row>
    <row r="290" spans="1:9">
      <c r="A290" t="str">
        <f>[1]Dimensoes!B35</f>
        <v xml:space="preserve">FORMOSA DO SUL </v>
      </c>
      <c r="B290" t="str">
        <f>[1]Dimensoes!D35</f>
        <v>P1 - Ate 5000 hab</v>
      </c>
      <c r="C290" s="647">
        <f>'Cálculos e Freq'!X92</f>
        <v>3.0289047806947883E-2</v>
      </c>
      <c r="D290" s="647">
        <f>'Cálculos e Freq'!BH92</f>
        <v>0.45454545454545453</v>
      </c>
      <c r="E290" s="647">
        <f>'Cálculos e Freq'!DG92</f>
        <v>0.875</v>
      </c>
      <c r="F290" s="647">
        <f>'Cálculos e Freq'!EL92</f>
        <v>0.39469387755102042</v>
      </c>
      <c r="G290" s="647">
        <f>'Cálculos e Freq'!FF92</f>
        <v>0.05</v>
      </c>
      <c r="H290" s="647">
        <f>'Cálculos e Freq'!FX92</f>
        <v>0.14583333333333331</v>
      </c>
      <c r="I290" s="640">
        <f t="shared" si="5"/>
        <v>0.32506028553945937</v>
      </c>
    </row>
    <row r="291" spans="1:9">
      <c r="A291" t="str">
        <f>[1]Dimensoes!B95</f>
        <v xml:space="preserve">RIO FORTUNA </v>
      </c>
      <c r="B291" t="str">
        <f>[1]Dimensoes!D95</f>
        <v>P1 - Ate 5000 hab</v>
      </c>
      <c r="C291" s="647">
        <f>'Cálculos e Freq'!X221</f>
        <v>0.1064718264384333</v>
      </c>
      <c r="D291" s="647">
        <f>'Cálculos e Freq'!BH221</f>
        <v>0.25</v>
      </c>
      <c r="E291" s="647">
        <f>'Cálculos e Freq'!DG221</f>
        <v>0.9</v>
      </c>
      <c r="F291" s="647">
        <f>'Cálculos e Freq'!EL221</f>
        <v>0.54336734693877553</v>
      </c>
      <c r="G291" s="647">
        <f>'Cálculos e Freq'!FF221</f>
        <v>0</v>
      </c>
      <c r="H291" s="647">
        <f>'Cálculos e Freq'!FX221</f>
        <v>0.14583333333333331</v>
      </c>
      <c r="I291" s="640">
        <f t="shared" si="5"/>
        <v>0.32427875111842369</v>
      </c>
    </row>
    <row r="292" spans="1:9">
      <c r="A292" t="str">
        <f>[1]Dimensoes!B125</f>
        <v xml:space="preserve">SÃO JOÃO DO OESTE </v>
      </c>
      <c r="B292" t="str">
        <f>[1]Dimensoes!D125</f>
        <v>P2 - 5001 Ate 10000 hab</v>
      </c>
      <c r="C292" s="647">
        <f>'Cálculos e Freq'!X248</f>
        <v>0.11510954779318752</v>
      </c>
      <c r="D292" s="647">
        <f>'Cálculos e Freq'!BH248</f>
        <v>0.61363636363636365</v>
      </c>
      <c r="E292" s="647">
        <f>'Cálculos e Freq'!DG248</f>
        <v>0.625</v>
      </c>
      <c r="F292" s="647">
        <f>'Cálculos e Freq'!EL248</f>
        <v>0.40336734693877552</v>
      </c>
      <c r="G292" s="647">
        <f>'Cálculos e Freq'!FF248</f>
        <v>0.1</v>
      </c>
      <c r="H292" s="647">
        <f>'Cálculos e Freq'!FX248</f>
        <v>8.3333333333333329E-2</v>
      </c>
      <c r="I292" s="640">
        <f t="shared" si="5"/>
        <v>0.32340776528360998</v>
      </c>
    </row>
    <row r="293" spans="1:9">
      <c r="A293" t="str">
        <f>[1]Dimensoes!B88</f>
        <v xml:space="preserve">CORDILHEIRA ALTA </v>
      </c>
      <c r="B293" t="str">
        <f>[1]Dimensoes!D88</f>
        <v>P1 - Ate 5000 hab</v>
      </c>
      <c r="C293" s="647">
        <f>'Cálculos e Freq'!X73</f>
        <v>9.107579948495137E-2</v>
      </c>
      <c r="D293" s="647">
        <f>'Cálculos e Freq'!BH73</f>
        <v>0.27272727272727271</v>
      </c>
      <c r="E293" s="647">
        <f>'Cálculos e Freq'!DG73</f>
        <v>0.5625</v>
      </c>
      <c r="F293" s="647">
        <f>'Cálculos e Freq'!EL73</f>
        <v>0.54760204081632657</v>
      </c>
      <c r="G293" s="647">
        <f>'Cálculos e Freq'!FF73</f>
        <v>0.3</v>
      </c>
      <c r="H293" s="647">
        <f>'Cálculos e Freq'!FX73</f>
        <v>0.14583333333333331</v>
      </c>
      <c r="I293" s="640">
        <f t="shared" si="5"/>
        <v>0.3199564077269807</v>
      </c>
    </row>
    <row r="294" spans="1:9">
      <c r="A294" t="str">
        <f>[1]Dimensoes!B99</f>
        <v xml:space="preserve">LINDÓIA DO SUL </v>
      </c>
      <c r="B294" t="str">
        <f>[1]Dimensoes!D99</f>
        <v>P1 - Ate 5000 hab</v>
      </c>
      <c r="C294" s="647">
        <f>'Cálculos e Freq'!X151</f>
        <v>9.146494491375616E-2</v>
      </c>
      <c r="D294" s="647">
        <f>'Cálculos e Freq'!BH151</f>
        <v>0.38636363636363635</v>
      </c>
      <c r="E294" s="647">
        <f>'Cálculos e Freq'!DG151</f>
        <v>0.46250000000000002</v>
      </c>
      <c r="F294" s="647">
        <f>'Cálculos e Freq'!EL151</f>
        <v>0.37168367346938774</v>
      </c>
      <c r="G294" s="647">
        <f>'Cálculos e Freq'!FF151</f>
        <v>0.45</v>
      </c>
      <c r="H294" s="647">
        <f>'Cálculos e Freq'!FX151</f>
        <v>0.14583333333333331</v>
      </c>
      <c r="I294" s="640">
        <f t="shared" si="5"/>
        <v>0.31797426468001894</v>
      </c>
    </row>
    <row r="295" spans="1:9">
      <c r="A295" t="str">
        <f>[1]Dimensoes!B2</f>
        <v xml:space="preserve">SANTIAGO DO SUL </v>
      </c>
      <c r="B295" t="str">
        <f>[1]Dimensoes!D2</f>
        <v>P1 - Ate 5000 hab</v>
      </c>
      <c r="C295" s="647">
        <f>'Cálculos e Freq'!X237</f>
        <v>1.192199906365406E-2</v>
      </c>
      <c r="D295" s="647">
        <f>'Cálculos e Freq'!BH237</f>
        <v>0.45454545454545453</v>
      </c>
      <c r="E295" s="647">
        <f>'Cálculos e Freq'!DG237</f>
        <v>0.55000000000000004</v>
      </c>
      <c r="F295" s="647">
        <f>'Cálculos e Freq'!EL237</f>
        <v>0.77614795918367352</v>
      </c>
      <c r="G295" s="647">
        <f>'Cálculos e Freq'!FF237</f>
        <v>0</v>
      </c>
      <c r="H295" s="647">
        <f>'Cálculos e Freq'!FX237</f>
        <v>8.3333333333333329E-2</v>
      </c>
      <c r="I295" s="640">
        <f t="shared" si="5"/>
        <v>0.31265812435435253</v>
      </c>
    </row>
    <row r="296" spans="1:9">
      <c r="A296" t="str">
        <f>[1]Dimensoes!B111</f>
        <v xml:space="preserve">AGRONÔMICA </v>
      </c>
      <c r="B296" t="str">
        <f>[1]Dimensoes!D111</f>
        <v>P2 - 5001 Ate 10000 hab</v>
      </c>
      <c r="C296" s="647">
        <f>'Cálculos e Freq'!X5</f>
        <v>9.206311418653379E-2</v>
      </c>
      <c r="D296" s="647">
        <f>'Cálculos e Freq'!BH5</f>
        <v>0.43181818181818182</v>
      </c>
      <c r="E296" s="647">
        <f>'Cálculos e Freq'!DG5</f>
        <v>0.53749999999999998</v>
      </c>
      <c r="F296" s="647">
        <f>'Cálculos e Freq'!EL5</f>
        <v>0.64206632653061224</v>
      </c>
      <c r="G296" s="647">
        <f>'Cálculos e Freq'!FF5</f>
        <v>0</v>
      </c>
      <c r="H296" s="647">
        <f>'Cálculos e Freq'!FX5</f>
        <v>0.14583333333333331</v>
      </c>
      <c r="I296" s="640">
        <f t="shared" si="5"/>
        <v>0.30821349264477688</v>
      </c>
    </row>
    <row r="297" spans="1:9">
      <c r="A297" t="str">
        <f>[1]Dimensoes!B23</f>
        <v xml:space="preserve">OURO VERDE </v>
      </c>
      <c r="B297" t="str">
        <f>[1]Dimensoes!D23</f>
        <v>P1 - Ate 5000 hab</v>
      </c>
      <c r="C297" s="647">
        <f>'Cálculos e Freq'!X181</f>
        <v>5.3701563268159246E-2</v>
      </c>
      <c r="D297" s="647">
        <f>'Cálculos e Freq'!BH181</f>
        <v>0.34090909090909088</v>
      </c>
      <c r="E297" s="647">
        <f>'Cálculos e Freq'!DG181</f>
        <v>0.72499999999999998</v>
      </c>
      <c r="F297" s="647">
        <f>'Cálculos e Freq'!EL181</f>
        <v>0.39322704081632653</v>
      </c>
      <c r="G297" s="647">
        <f>'Cálculos e Freq'!FF181</f>
        <v>0.1</v>
      </c>
      <c r="H297" s="647">
        <f>'Cálculos e Freq'!FX181</f>
        <v>0.22916666666666666</v>
      </c>
      <c r="I297" s="640">
        <f t="shared" si="5"/>
        <v>0.30700072694337394</v>
      </c>
    </row>
    <row r="298" spans="1:9" s="638" customFormat="1" ht="16" thickBot="1">
      <c r="A298" s="638" t="str">
        <f>[1]Dimensoes!B167</f>
        <v>PESCARIA BRAVA</v>
      </c>
      <c r="B298" s="638" t="str">
        <f>[1]Dimensoes!D167</f>
        <v>P2 - 5001 Ate 10000 hab</v>
      </c>
      <c r="C298" s="646">
        <f>'Cálculos e Freq'!X196</f>
        <v>0.14517035829392638</v>
      </c>
      <c r="D298" s="646">
        <f>'Cálculos e Freq'!BH196</f>
        <v>0</v>
      </c>
      <c r="E298" s="646">
        <f>'Cálculos e Freq'!DG196</f>
        <v>0</v>
      </c>
      <c r="F298" s="646">
        <f>'Cálculos e Freq'!EL196</f>
        <v>0.54548469387755105</v>
      </c>
      <c r="G298" s="646">
        <f>'Cálculos e Freq'!FF196</f>
        <v>0.4</v>
      </c>
      <c r="H298" s="646">
        <f>'Cálculos e Freq'!FX196</f>
        <v>0.16666666666666669</v>
      </c>
      <c r="I298" s="639">
        <f t="shared" si="5"/>
        <v>0.20955361980635734</v>
      </c>
    </row>
  </sheetData>
  <autoFilter ref="A3:I298" xr:uid="{D701671E-85DA-4E4C-AD96-3ECC01444683}">
    <sortState xmlns:xlrd2="http://schemas.microsoft.com/office/spreadsheetml/2017/richdata2" ref="A4:I298">
      <sortCondition descending="1" ref="I3:I298"/>
    </sortState>
  </autoFilter>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EC590-F168-9B4A-A8D6-FCFB6A1C9EF4}">
  <dimension ref="A1:H8"/>
  <sheetViews>
    <sheetView workbookViewId="0">
      <selection activeCell="C26" sqref="C26"/>
    </sheetView>
  </sheetViews>
  <sheetFormatPr baseColWidth="10" defaultRowHeight="15"/>
  <cols>
    <col min="1" max="1" width="23.33203125" bestFit="1" customWidth="1"/>
    <col min="2" max="2" width="16" customWidth="1"/>
    <col min="3" max="3" width="14.6640625" customWidth="1"/>
    <col min="4" max="4" width="13.83203125" customWidth="1"/>
    <col min="5" max="5" width="16.5" customWidth="1"/>
    <col min="6" max="6" width="17.5" customWidth="1"/>
    <col min="7" max="7" width="10.6640625" customWidth="1"/>
    <col min="8" max="8" width="7.83203125" customWidth="1"/>
  </cols>
  <sheetData>
    <row r="1" spans="1:8" ht="28">
      <c r="A1" s="649" t="s">
        <v>2045</v>
      </c>
      <c r="B1" s="650" t="s">
        <v>1877</v>
      </c>
      <c r="C1" s="651" t="s">
        <v>1881</v>
      </c>
      <c r="D1" s="651" t="s">
        <v>1882</v>
      </c>
      <c r="E1" s="650" t="s">
        <v>1883</v>
      </c>
      <c r="F1" s="650" t="s">
        <v>1878</v>
      </c>
      <c r="G1" s="650" t="s">
        <v>1879</v>
      </c>
      <c r="H1" s="650" t="s">
        <v>608</v>
      </c>
    </row>
    <row r="2" spans="1:8">
      <c r="A2" s="652" t="s">
        <v>2040</v>
      </c>
      <c r="B2" s="653">
        <v>7.8181109785399244E-2</v>
      </c>
      <c r="C2" s="653">
        <v>0.50974025974026005</v>
      </c>
      <c r="D2" s="653">
        <v>0.70059523809523805</v>
      </c>
      <c r="E2" s="653">
        <v>0.62048141399416901</v>
      </c>
      <c r="F2" s="653">
        <v>0.24047619047619054</v>
      </c>
      <c r="G2" s="653">
        <v>0.24246031746031746</v>
      </c>
      <c r="H2" s="654">
        <v>0.3986557549252624</v>
      </c>
    </row>
    <row r="3" spans="1:8">
      <c r="A3" s="652" t="s">
        <v>2041</v>
      </c>
      <c r="B3" s="653">
        <v>0.17504078662479755</v>
      </c>
      <c r="C3" s="653">
        <v>0.49134199134199125</v>
      </c>
      <c r="D3" s="653">
        <v>0.70714285714285718</v>
      </c>
      <c r="E3" s="653">
        <v>0.59921950923226441</v>
      </c>
      <c r="F3" s="653">
        <v>0.26507936507936508</v>
      </c>
      <c r="G3" s="653">
        <v>0.32771164021164023</v>
      </c>
      <c r="H3" s="654">
        <v>0.4275893582721525</v>
      </c>
    </row>
    <row r="4" spans="1:8">
      <c r="A4" s="652" t="s">
        <v>2042</v>
      </c>
      <c r="B4" s="653">
        <v>0.29345385701360799</v>
      </c>
      <c r="C4" s="653">
        <v>0.5128299120234604</v>
      </c>
      <c r="D4" s="653">
        <v>0.73427419354838719</v>
      </c>
      <c r="E4" s="653">
        <v>0.59089326859776181</v>
      </c>
      <c r="F4" s="653">
        <v>0.29838709677419362</v>
      </c>
      <c r="G4" s="653">
        <v>0.41465053763440829</v>
      </c>
      <c r="H4" s="654">
        <v>0.47408147759863656</v>
      </c>
    </row>
    <row r="5" spans="1:8">
      <c r="A5" s="652" t="s">
        <v>2043</v>
      </c>
      <c r="B5" s="653">
        <v>0.46933633327190921</v>
      </c>
      <c r="C5" s="653">
        <v>0.49078624078624083</v>
      </c>
      <c r="D5" s="653">
        <v>0.66047297297297303</v>
      </c>
      <c r="E5" s="653">
        <v>0.57387686155543305</v>
      </c>
      <c r="F5" s="653">
        <v>0.37297297297297288</v>
      </c>
      <c r="G5" s="653">
        <v>0.5523648648648648</v>
      </c>
      <c r="H5" s="654">
        <v>0.51996837440406563</v>
      </c>
    </row>
    <row r="6" spans="1:8">
      <c r="A6" s="652" t="s">
        <v>2044</v>
      </c>
      <c r="B6" s="653">
        <v>0.6049283751499579</v>
      </c>
      <c r="C6" s="653">
        <v>0.39090909090909082</v>
      </c>
      <c r="D6" s="653">
        <v>0.65916666666666657</v>
      </c>
      <c r="E6" s="653">
        <v>0.45311989795918367</v>
      </c>
      <c r="F6" s="653">
        <v>0.42000000000000004</v>
      </c>
      <c r="G6" s="653">
        <v>0.72361111111111109</v>
      </c>
      <c r="H6" s="654">
        <v>0.54195585696600168</v>
      </c>
    </row>
    <row r="7" spans="1:8">
      <c r="A7" s="652" t="s">
        <v>2046</v>
      </c>
      <c r="B7" s="653">
        <v>0.74301276996308363</v>
      </c>
      <c r="C7" s="653">
        <v>0.34848484848484845</v>
      </c>
      <c r="D7" s="653">
        <v>0.6020833333333333</v>
      </c>
      <c r="E7" s="653">
        <v>0.44253613945578235</v>
      </c>
      <c r="F7" s="653">
        <v>0.5541666666666667</v>
      </c>
      <c r="G7" s="653">
        <v>0.72916666666666663</v>
      </c>
      <c r="H7" s="654">
        <v>0.56990840409506338</v>
      </c>
    </row>
    <row r="8" spans="1:8">
      <c r="A8" s="652" t="s">
        <v>2039</v>
      </c>
      <c r="B8" s="653">
        <v>0.95642894669165468</v>
      </c>
      <c r="C8" s="653">
        <v>0.27272727272727271</v>
      </c>
      <c r="D8" s="653">
        <v>0.4</v>
      </c>
      <c r="E8" s="653">
        <v>0.4508673469387755</v>
      </c>
      <c r="F8" s="653">
        <v>0.5</v>
      </c>
      <c r="G8" s="653">
        <v>0.75</v>
      </c>
      <c r="H8" s="654">
        <v>0.55500392772628382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W93"/>
  <sheetViews>
    <sheetView workbookViewId="0">
      <pane xSplit="2" ySplit="2" topLeftCell="C4" activePane="bottomRight" state="frozen"/>
      <selection pane="topRight" activeCell="C1" sqref="C1"/>
      <selection pane="bottomLeft" activeCell="A3" sqref="A3"/>
      <selection pane="bottomRight" activeCell="O5" sqref="O5:O10"/>
    </sheetView>
  </sheetViews>
  <sheetFormatPr baseColWidth="10" defaultColWidth="47.83203125" defaultRowHeight="18"/>
  <cols>
    <col min="1" max="1" width="29.5" style="246" customWidth="1"/>
    <col min="2" max="2" width="5.1640625" style="213" bestFit="1" customWidth="1"/>
    <col min="3" max="3" width="15" style="247" customWidth="1"/>
    <col min="4" max="4" width="18.33203125" style="247" customWidth="1"/>
    <col min="5" max="5" width="17" style="247" customWidth="1"/>
    <col min="6" max="6" width="17.6640625" style="247" customWidth="1"/>
    <col min="7" max="7" width="16" style="247" customWidth="1"/>
    <col min="8" max="8" width="15.33203125" style="247" customWidth="1"/>
    <col min="9" max="9" width="17.1640625" style="247" customWidth="1"/>
    <col min="10" max="10" width="18" style="247" customWidth="1"/>
    <col min="11" max="14" width="7.33203125" style="213" customWidth="1"/>
    <col min="15" max="15" width="24.5" style="213" customWidth="1"/>
    <col min="16" max="19" width="10" style="213" customWidth="1"/>
    <col min="20" max="20" width="13.5" style="213" customWidth="1"/>
    <col min="21" max="21" width="15.5" style="213" customWidth="1"/>
    <col min="22" max="23" width="17.83203125" style="213" customWidth="1"/>
    <col min="24" max="16384" width="47.83203125" style="213"/>
  </cols>
  <sheetData>
    <row r="1" spans="1:21" ht="19" thickBot="1">
      <c r="A1" s="253" t="s">
        <v>1677</v>
      </c>
      <c r="B1" s="212"/>
      <c r="C1" s="212"/>
      <c r="D1" s="212"/>
      <c r="E1" s="212"/>
      <c r="F1" s="212"/>
      <c r="G1" s="214"/>
      <c r="H1" s="214"/>
      <c r="I1" s="214"/>
      <c r="J1" s="214"/>
      <c r="O1" s="710" t="s">
        <v>1886</v>
      </c>
      <c r="P1" s="710"/>
      <c r="Q1" s="710"/>
      <c r="R1" s="710"/>
      <c r="S1" s="710"/>
      <c r="T1" s="710"/>
    </row>
    <row r="2" spans="1:21" s="218" customFormat="1" ht="21" thickTop="1" thickBot="1">
      <c r="A2" s="215"/>
      <c r="B2" s="216" t="s">
        <v>1452</v>
      </c>
      <c r="C2" s="217" t="s">
        <v>1678</v>
      </c>
      <c r="D2" s="255" t="s">
        <v>1679</v>
      </c>
      <c r="E2" s="265" t="s">
        <v>1680</v>
      </c>
      <c r="F2" s="279" t="s">
        <v>1681</v>
      </c>
      <c r="G2" s="532" t="s">
        <v>1682</v>
      </c>
      <c r="H2" s="532" t="s">
        <v>1683</v>
      </c>
      <c r="I2" s="533" t="s">
        <v>1691</v>
      </c>
      <c r="J2" s="533" t="s">
        <v>1692</v>
      </c>
      <c r="O2" s="450"/>
      <c r="P2" s="451" t="s">
        <v>1452</v>
      </c>
      <c r="Q2" s="452" t="s">
        <v>1678</v>
      </c>
      <c r="R2" s="452" t="s">
        <v>1679</v>
      </c>
      <c r="S2" s="452" t="s">
        <v>1680</v>
      </c>
      <c r="T2" s="453" t="s">
        <v>1681</v>
      </c>
    </row>
    <row r="3" spans="1:21" ht="19" thickTop="1">
      <c r="A3" s="330" t="s">
        <v>1346</v>
      </c>
      <c r="B3" s="331">
        <v>295</v>
      </c>
      <c r="C3" s="332">
        <v>1365</v>
      </c>
      <c r="D3" s="333">
        <v>562151</v>
      </c>
      <c r="E3" s="334">
        <v>23115.898305084753</v>
      </c>
      <c r="F3" s="335">
        <v>55734.867061201105</v>
      </c>
      <c r="G3" s="534">
        <f t="shared" ref="G3:G11" si="0">F3*2</f>
        <v>111469.73412240221</v>
      </c>
      <c r="H3" s="534">
        <f t="shared" ref="H3:H11" si="1">F3*4</f>
        <v>222939.46824480442</v>
      </c>
      <c r="I3" s="534">
        <f t="shared" ref="I3:J8" si="2">H3*2</f>
        <v>445878.93648960884</v>
      </c>
      <c r="J3" s="535">
        <f t="shared" si="2"/>
        <v>891757.87297921767</v>
      </c>
      <c r="K3" s="218"/>
      <c r="L3" s="218"/>
      <c r="O3" s="454" t="s">
        <v>1880</v>
      </c>
      <c r="P3" s="455">
        <v>295</v>
      </c>
      <c r="Q3" s="456">
        <v>0.30275673400673403</v>
      </c>
      <c r="R3" s="456">
        <v>0.73204966329966326</v>
      </c>
      <c r="S3" s="457">
        <v>0.46097193688295407</v>
      </c>
      <c r="T3" s="458">
        <v>8.152060042628112E-2</v>
      </c>
    </row>
    <row r="4" spans="1:21">
      <c r="A4" s="336" t="s">
        <v>1353</v>
      </c>
      <c r="B4" s="337">
        <v>295</v>
      </c>
      <c r="C4" s="338">
        <v>9210923.1899999995</v>
      </c>
      <c r="D4" s="339">
        <v>1400925576.8699999</v>
      </c>
      <c r="E4" s="340">
        <v>62065671.974949181</v>
      </c>
      <c r="F4" s="341">
        <v>154974811.64563224</v>
      </c>
      <c r="G4" s="511">
        <f t="shared" si="0"/>
        <v>309949623.29126447</v>
      </c>
      <c r="H4" s="511">
        <f t="shared" si="1"/>
        <v>619899246.58252895</v>
      </c>
      <c r="I4" s="511">
        <f t="shared" si="2"/>
        <v>1239798493.1650579</v>
      </c>
      <c r="J4" s="531">
        <f t="shared" si="2"/>
        <v>2479596986.3301158</v>
      </c>
      <c r="K4" s="218"/>
      <c r="L4" s="218"/>
      <c r="O4" s="459" t="s">
        <v>1884</v>
      </c>
      <c r="P4" s="460">
        <v>295</v>
      </c>
      <c r="Q4" s="461">
        <v>1.2110269360269361</v>
      </c>
      <c r="R4" s="461">
        <v>2.928198653198653</v>
      </c>
      <c r="S4" s="462">
        <v>1.8438877475318141</v>
      </c>
      <c r="T4" s="463">
        <v>0.32608240170512454</v>
      </c>
    </row>
    <row r="5" spans="1:21" s="314" customFormat="1">
      <c r="A5" s="336" t="s">
        <v>1354</v>
      </c>
      <c r="B5" s="337">
        <v>295</v>
      </c>
      <c r="C5" s="338">
        <v>100</v>
      </c>
      <c r="D5" s="339">
        <v>10686</v>
      </c>
      <c r="E5" s="340">
        <v>705.79661016949171</v>
      </c>
      <c r="F5" s="341">
        <v>1254.6962309504477</v>
      </c>
      <c r="G5" s="534">
        <f t="shared" si="0"/>
        <v>2509.3924619008953</v>
      </c>
      <c r="H5" s="534">
        <f t="shared" si="1"/>
        <v>5018.7849238017907</v>
      </c>
      <c r="I5" s="534">
        <f t="shared" si="2"/>
        <v>10037.569847603581</v>
      </c>
      <c r="J5" s="535">
        <f t="shared" si="2"/>
        <v>20075.139695207163</v>
      </c>
      <c r="K5" s="218"/>
      <c r="L5" s="218"/>
      <c r="O5" s="464" t="s">
        <v>1877</v>
      </c>
      <c r="P5" s="465">
        <v>295</v>
      </c>
      <c r="Q5" s="466">
        <v>0</v>
      </c>
      <c r="R5" s="466">
        <v>4</v>
      </c>
      <c r="S5" s="467">
        <v>1.1538983050847469</v>
      </c>
      <c r="T5" s="468">
        <v>1.0878628754955608</v>
      </c>
      <c r="U5" s="314">
        <f>(S6-S5)/((T6+T5)/2)</f>
        <v>1.0243698099475576</v>
      </c>
    </row>
    <row r="6" spans="1:21" s="314" customFormat="1">
      <c r="A6" s="223" t="s">
        <v>1693</v>
      </c>
      <c r="B6" s="224">
        <v>295</v>
      </c>
      <c r="C6" s="226">
        <v>3.14</v>
      </c>
      <c r="D6" s="325">
        <v>5.75</v>
      </c>
      <c r="E6" s="275">
        <v>3.9681999999999999</v>
      </c>
      <c r="F6" s="286">
        <v>0.50797000000000003</v>
      </c>
      <c r="G6" s="530">
        <f t="shared" si="0"/>
        <v>1.0159400000000001</v>
      </c>
      <c r="H6" s="530">
        <f t="shared" si="1"/>
        <v>2.0318800000000001</v>
      </c>
      <c r="I6" s="492">
        <f t="shared" si="2"/>
        <v>4.0637600000000003</v>
      </c>
      <c r="J6" s="493">
        <f t="shared" si="2"/>
        <v>8.1275200000000005</v>
      </c>
      <c r="K6" s="218"/>
      <c r="L6" s="218"/>
      <c r="O6" s="464" t="s">
        <v>1881</v>
      </c>
      <c r="P6" s="465">
        <v>294</v>
      </c>
      <c r="Q6" s="469">
        <v>0.63636363636363635</v>
      </c>
      <c r="R6" s="466">
        <v>3.5454545454545454</v>
      </c>
      <c r="S6" s="467">
        <v>1.9726345083487946</v>
      </c>
      <c r="T6" s="470">
        <v>0.51065397908835719</v>
      </c>
    </row>
    <row r="7" spans="1:21" s="314" customFormat="1">
      <c r="A7" s="223" t="s">
        <v>1694</v>
      </c>
      <c r="B7" s="224">
        <v>295</v>
      </c>
      <c r="C7" s="226">
        <v>6.96</v>
      </c>
      <c r="D7" s="325">
        <v>9.15</v>
      </c>
      <c r="E7" s="275">
        <v>7.4560000000000004</v>
      </c>
      <c r="F7" s="286">
        <v>0.42214000000000002</v>
      </c>
      <c r="G7" s="530">
        <f t="shared" si="0"/>
        <v>0.84428000000000003</v>
      </c>
      <c r="H7" s="530">
        <f t="shared" si="1"/>
        <v>1.6885600000000001</v>
      </c>
      <c r="I7" s="492">
        <f t="shared" si="2"/>
        <v>3.3771200000000001</v>
      </c>
      <c r="J7" s="493">
        <f t="shared" si="2"/>
        <v>6.7542400000000002</v>
      </c>
      <c r="K7" s="218"/>
      <c r="L7" s="218"/>
      <c r="O7" s="464" t="s">
        <v>1882</v>
      </c>
      <c r="P7" s="465">
        <v>294</v>
      </c>
      <c r="Q7" s="466">
        <v>1.5</v>
      </c>
      <c r="R7" s="466">
        <v>3.8333333333333335</v>
      </c>
      <c r="S7" s="467">
        <v>2.9179292929292902</v>
      </c>
      <c r="T7" s="470">
        <v>0.47902112036582822</v>
      </c>
    </row>
    <row r="8" spans="1:21" s="314" customFormat="1">
      <c r="A8" s="223" t="s">
        <v>1695</v>
      </c>
      <c r="B8" s="224">
        <v>295</v>
      </c>
      <c r="C8" s="226">
        <v>2</v>
      </c>
      <c r="D8" s="325">
        <v>4.03</v>
      </c>
      <c r="E8" s="275">
        <v>2.5983999999999998</v>
      </c>
      <c r="F8" s="286">
        <v>0.39543</v>
      </c>
      <c r="G8" s="530">
        <f t="shared" si="0"/>
        <v>0.79086000000000001</v>
      </c>
      <c r="H8" s="530">
        <f t="shared" si="1"/>
        <v>1.58172</v>
      </c>
      <c r="I8" s="492">
        <f t="shared" si="2"/>
        <v>3.16344</v>
      </c>
      <c r="J8" s="493">
        <f t="shared" si="2"/>
        <v>6.3268800000000001</v>
      </c>
      <c r="K8" s="218"/>
      <c r="L8" s="218"/>
      <c r="O8" s="464" t="s">
        <v>1883</v>
      </c>
      <c r="P8" s="465">
        <v>295</v>
      </c>
      <c r="Q8" s="469">
        <v>0.88888888888888884</v>
      </c>
      <c r="R8" s="466">
        <v>3.6666666666666665</v>
      </c>
      <c r="S8" s="467">
        <v>2.1578154425612048</v>
      </c>
      <c r="T8" s="470">
        <v>0.50766270588724249</v>
      </c>
    </row>
    <row r="9" spans="1:21">
      <c r="A9" s="227" t="s">
        <v>1355</v>
      </c>
      <c r="B9" s="228">
        <v>295</v>
      </c>
      <c r="C9" s="249">
        <v>0</v>
      </c>
      <c r="D9" s="262">
        <v>2169</v>
      </c>
      <c r="E9" s="276">
        <v>25.877966101694906</v>
      </c>
      <c r="F9" s="287">
        <v>142.43389213421869</v>
      </c>
      <c r="G9" s="230">
        <f t="shared" si="0"/>
        <v>284.86778426843739</v>
      </c>
      <c r="H9" s="230">
        <f t="shared" si="1"/>
        <v>569.73556853687478</v>
      </c>
      <c r="I9" s="523">
        <f t="shared" ref="I9:J29" si="3">H9*2</f>
        <v>1139.4711370737496</v>
      </c>
      <c r="J9" s="513">
        <f t="shared" si="3"/>
        <v>2278.9422741474991</v>
      </c>
      <c r="O9" s="471" t="s">
        <v>1878</v>
      </c>
      <c r="P9" s="465">
        <v>295</v>
      </c>
      <c r="Q9" s="466">
        <v>0</v>
      </c>
      <c r="R9" s="466">
        <v>3</v>
      </c>
      <c r="S9" s="467">
        <v>1.1891525423728806</v>
      </c>
      <c r="T9" s="470">
        <v>0.62739415763348494</v>
      </c>
    </row>
    <row r="10" spans="1:21">
      <c r="A10" s="231" t="s">
        <v>1015</v>
      </c>
      <c r="B10" s="232">
        <v>294</v>
      </c>
      <c r="C10" s="250">
        <v>0</v>
      </c>
      <c r="D10" s="259">
        <v>13</v>
      </c>
      <c r="E10" s="272">
        <v>1.4183673469387774</v>
      </c>
      <c r="F10" s="283">
        <v>1.4304595031642588</v>
      </c>
      <c r="G10" s="233">
        <f t="shared" si="0"/>
        <v>2.8609190063285177</v>
      </c>
      <c r="H10" s="233">
        <f t="shared" si="1"/>
        <v>5.7218380126570354</v>
      </c>
      <c r="I10" s="524">
        <f t="shared" si="3"/>
        <v>11.443676025314071</v>
      </c>
      <c r="J10" s="514">
        <f t="shared" si="3"/>
        <v>22.887352050628142</v>
      </c>
      <c r="O10" s="464" t="s">
        <v>1879</v>
      </c>
      <c r="P10" s="465">
        <v>295</v>
      </c>
      <c r="Q10" s="469">
        <v>0.5</v>
      </c>
      <c r="R10" s="466">
        <v>3.5</v>
      </c>
      <c r="S10" s="467">
        <v>1.6774011299435034</v>
      </c>
      <c r="T10" s="470">
        <v>0.76458335395073329</v>
      </c>
    </row>
    <row r="11" spans="1:21" ht="19" thickBot="1">
      <c r="A11" s="234" t="s">
        <v>908</v>
      </c>
      <c r="B11" s="235">
        <v>294</v>
      </c>
      <c r="C11" s="251">
        <v>0</v>
      </c>
      <c r="D11" s="260">
        <v>5</v>
      </c>
      <c r="E11" s="273">
        <v>2.0816326530612268</v>
      </c>
      <c r="F11" s="284">
        <v>1.222710043691386</v>
      </c>
      <c r="G11" s="236">
        <f t="shared" si="0"/>
        <v>2.4454200873827721</v>
      </c>
      <c r="H11" s="236">
        <f t="shared" si="1"/>
        <v>4.8908401747655441</v>
      </c>
      <c r="I11" s="525">
        <f t="shared" si="3"/>
        <v>9.7816803495310882</v>
      </c>
      <c r="J11" s="515">
        <f t="shared" si="3"/>
        <v>19.563360699062176</v>
      </c>
      <c r="O11" s="472" t="s">
        <v>1684</v>
      </c>
      <c r="P11" s="473">
        <v>294</v>
      </c>
      <c r="Q11" s="474"/>
      <c r="R11" s="474"/>
      <c r="S11" s="474"/>
      <c r="T11" s="475"/>
    </row>
    <row r="12" spans="1:21" ht="19" thickTop="1">
      <c r="A12" s="237" t="s">
        <v>1361</v>
      </c>
      <c r="B12" s="238">
        <v>293</v>
      </c>
      <c r="C12" s="248">
        <v>0</v>
      </c>
      <c r="D12" s="261">
        <v>3</v>
      </c>
      <c r="E12" s="274">
        <v>0.10580204778157003</v>
      </c>
      <c r="F12" s="285">
        <v>0.44460285694848062</v>
      </c>
      <c r="G12" s="239">
        <f t="shared" ref="G12:G19" si="4">F12*2</f>
        <v>0.88920571389696124</v>
      </c>
      <c r="H12" s="226">
        <f t="shared" ref="H12:H21" si="5">F12*4</f>
        <v>1.7784114277939225</v>
      </c>
      <c r="I12" s="526">
        <f t="shared" si="3"/>
        <v>3.5568228555878449</v>
      </c>
      <c r="J12" s="516">
        <f t="shared" si="3"/>
        <v>7.1136457111756899</v>
      </c>
      <c r="O12"/>
      <c r="P12" s="2"/>
      <c r="Q12" s="2"/>
      <c r="R12" s="2"/>
      <c r="S12" s="2"/>
      <c r="T12" s="2"/>
    </row>
    <row r="13" spans="1:21">
      <c r="A13" s="223" t="s">
        <v>924</v>
      </c>
      <c r="B13" s="224">
        <v>294</v>
      </c>
      <c r="C13" s="248">
        <v>0</v>
      </c>
      <c r="D13" s="325">
        <v>2000</v>
      </c>
      <c r="E13" s="275">
        <v>17.03061224489797</v>
      </c>
      <c r="F13" s="286">
        <v>135.64057006443701</v>
      </c>
      <c r="G13" s="226">
        <f t="shared" si="4"/>
        <v>271.28114012887403</v>
      </c>
      <c r="H13" s="226">
        <f t="shared" si="5"/>
        <v>542.56228025774806</v>
      </c>
      <c r="I13" s="522">
        <f t="shared" si="3"/>
        <v>1085.1245605154961</v>
      </c>
      <c r="J13" s="512">
        <f t="shared" si="3"/>
        <v>2170.2491210309922</v>
      </c>
      <c r="O13"/>
      <c r="P13" s="711" t="s">
        <v>1885</v>
      </c>
      <c r="Q13" s="712"/>
      <c r="R13" s="712"/>
      <c r="S13" s="712"/>
      <c r="T13" s="713"/>
    </row>
    <row r="14" spans="1:21">
      <c r="A14" s="223" t="s">
        <v>925</v>
      </c>
      <c r="B14" s="224">
        <v>293</v>
      </c>
      <c r="C14" s="248">
        <v>0</v>
      </c>
      <c r="D14" s="325">
        <v>2500</v>
      </c>
      <c r="E14" s="275">
        <v>22.764505119453943</v>
      </c>
      <c r="F14" s="286">
        <v>186.57919790792087</v>
      </c>
      <c r="G14" s="226">
        <f t="shared" si="4"/>
        <v>373.15839581584174</v>
      </c>
      <c r="H14" s="226">
        <f t="shared" si="5"/>
        <v>746.31679163168349</v>
      </c>
      <c r="I14" s="522">
        <f t="shared" si="3"/>
        <v>1492.633583263367</v>
      </c>
      <c r="J14" s="512">
        <f t="shared" si="3"/>
        <v>2985.2671665267339</v>
      </c>
      <c r="O14"/>
      <c r="P14" s="476">
        <v>0</v>
      </c>
      <c r="Q14" s="477">
        <v>1</v>
      </c>
      <c r="R14" s="478">
        <v>2</v>
      </c>
      <c r="S14" s="479">
        <v>3</v>
      </c>
      <c r="T14" s="480">
        <v>4</v>
      </c>
    </row>
    <row r="15" spans="1:21">
      <c r="A15" s="223" t="s">
        <v>929</v>
      </c>
      <c r="B15" s="224">
        <v>293</v>
      </c>
      <c r="C15" s="248">
        <v>0</v>
      </c>
      <c r="D15" s="325">
        <v>319</v>
      </c>
      <c r="E15" s="275">
        <v>2.5938566552901019</v>
      </c>
      <c r="F15" s="286">
        <v>20.650605230274536</v>
      </c>
      <c r="G15" s="226">
        <f t="shared" si="4"/>
        <v>41.301210460549072</v>
      </c>
      <c r="H15" s="226">
        <f t="shared" si="5"/>
        <v>82.602420921098144</v>
      </c>
      <c r="I15" s="522">
        <f t="shared" si="3"/>
        <v>165.20484184219629</v>
      </c>
      <c r="J15" s="512">
        <f t="shared" si="3"/>
        <v>330.40968368439258</v>
      </c>
      <c r="O15"/>
      <c r="P15" s="481" t="s">
        <v>1718</v>
      </c>
      <c r="Q15" s="482" t="s">
        <v>1719</v>
      </c>
      <c r="R15" s="483" t="s">
        <v>1717</v>
      </c>
      <c r="S15" s="484" t="s">
        <v>1720</v>
      </c>
      <c r="T15" s="485" t="s">
        <v>1721</v>
      </c>
    </row>
    <row r="16" spans="1:21">
      <c r="A16" s="223" t="s">
        <v>930</v>
      </c>
      <c r="B16" s="224">
        <v>293</v>
      </c>
      <c r="C16" s="248">
        <v>0</v>
      </c>
      <c r="D16" s="325">
        <v>278</v>
      </c>
      <c r="E16" s="275">
        <v>2.5290102389078499</v>
      </c>
      <c r="F16" s="286">
        <v>19.291474038869097</v>
      </c>
      <c r="G16" s="226">
        <f t="shared" si="4"/>
        <v>38.582948077738195</v>
      </c>
      <c r="H16" s="226">
        <f t="shared" si="5"/>
        <v>77.165896155476389</v>
      </c>
      <c r="I16" s="522">
        <f t="shared" si="3"/>
        <v>154.33179231095278</v>
      </c>
      <c r="J16" s="512">
        <f t="shared" si="3"/>
        <v>308.66358462190556</v>
      </c>
      <c r="P16" s="326"/>
    </row>
    <row r="17" spans="1:23">
      <c r="A17" s="223" t="s">
        <v>931</v>
      </c>
      <c r="B17" s="224">
        <v>293</v>
      </c>
      <c r="C17" s="248">
        <v>0</v>
      </c>
      <c r="D17" s="325">
        <v>92</v>
      </c>
      <c r="E17" s="275">
        <v>0.59385665529010223</v>
      </c>
      <c r="F17" s="286">
        <v>5.4511117824085593</v>
      </c>
      <c r="G17" s="226">
        <f t="shared" si="4"/>
        <v>10.902223564817119</v>
      </c>
      <c r="H17" s="226">
        <f t="shared" si="5"/>
        <v>21.804447129634237</v>
      </c>
      <c r="I17" s="522">
        <f t="shared" si="3"/>
        <v>43.608894259268475</v>
      </c>
      <c r="J17" s="512">
        <f t="shared" si="3"/>
        <v>87.217788518536949</v>
      </c>
      <c r="O17" s="464" t="s">
        <v>1877</v>
      </c>
      <c r="P17" s="326"/>
    </row>
    <row r="18" spans="1:23" ht="28">
      <c r="A18" s="223" t="s">
        <v>932</v>
      </c>
      <c r="B18" s="224">
        <v>293</v>
      </c>
      <c r="C18" s="248">
        <v>0</v>
      </c>
      <c r="D18" s="325">
        <v>89</v>
      </c>
      <c r="E18" s="275">
        <v>0.52600000000000002</v>
      </c>
      <c r="F18" s="286">
        <v>5.2371999999999996</v>
      </c>
      <c r="G18" s="226">
        <f t="shared" si="4"/>
        <v>10.474399999999999</v>
      </c>
      <c r="H18" s="226">
        <f t="shared" si="5"/>
        <v>20.948799999999999</v>
      </c>
      <c r="I18" s="522">
        <f t="shared" si="3"/>
        <v>41.897599999999997</v>
      </c>
      <c r="J18" s="512">
        <f t="shared" si="3"/>
        <v>83.795199999999994</v>
      </c>
      <c r="O18" s="464" t="s">
        <v>1881</v>
      </c>
      <c r="P18" s="464" t="s">
        <v>1877</v>
      </c>
    </row>
    <row r="19" spans="1:23" ht="42">
      <c r="A19" s="227" t="s">
        <v>1083</v>
      </c>
      <c r="B19" s="228">
        <v>295</v>
      </c>
      <c r="C19" s="249">
        <v>0</v>
      </c>
      <c r="D19" s="262">
        <v>8</v>
      </c>
      <c r="E19" s="276">
        <v>1.1966101694915277</v>
      </c>
      <c r="F19" s="287">
        <v>1.2705409022341516</v>
      </c>
      <c r="G19" s="230">
        <f t="shared" si="4"/>
        <v>2.5410818044683032</v>
      </c>
      <c r="H19" s="321">
        <f t="shared" si="5"/>
        <v>5.0821636089366065</v>
      </c>
      <c r="I19" s="523">
        <f t="shared" si="3"/>
        <v>10.164327217873213</v>
      </c>
      <c r="J19" s="513">
        <f t="shared" si="3"/>
        <v>20.328654435746426</v>
      </c>
      <c r="O19" s="464" t="s">
        <v>1882</v>
      </c>
      <c r="P19" s="464" t="s">
        <v>1881</v>
      </c>
      <c r="Q19" s="464" t="s">
        <v>1877</v>
      </c>
    </row>
    <row r="20" spans="1:23" s="314" customFormat="1" ht="42">
      <c r="A20" s="307" t="s">
        <v>1334</v>
      </c>
      <c r="B20" s="308">
        <v>295</v>
      </c>
      <c r="C20" s="309">
        <v>0</v>
      </c>
      <c r="D20" s="310">
        <v>9.8000000000000007</v>
      </c>
      <c r="E20" s="311">
        <v>6.8552542372881335</v>
      </c>
      <c r="F20" s="312">
        <v>1.7067586297357813</v>
      </c>
      <c r="G20" s="313">
        <f t="shared" ref="G20:G29" si="6">F20*2</f>
        <v>3.4135172594715626</v>
      </c>
      <c r="H20" s="226">
        <f t="shared" si="5"/>
        <v>6.8270345189431252</v>
      </c>
      <c r="I20" s="526">
        <f t="shared" si="3"/>
        <v>13.65406903788625</v>
      </c>
      <c r="J20" s="516">
        <f t="shared" si="3"/>
        <v>27.308138075772501</v>
      </c>
      <c r="O20" s="464" t="s">
        <v>1883</v>
      </c>
      <c r="P20" s="464" t="s">
        <v>1882</v>
      </c>
      <c r="Q20" s="464" t="s">
        <v>1881</v>
      </c>
      <c r="R20" s="464" t="s">
        <v>1877</v>
      </c>
    </row>
    <row r="21" spans="1:23" s="314" customFormat="1" ht="42">
      <c r="A21" s="315" t="s">
        <v>1335</v>
      </c>
      <c r="B21" s="316">
        <v>295</v>
      </c>
      <c r="C21" s="317">
        <v>0</v>
      </c>
      <c r="D21" s="318">
        <v>10</v>
      </c>
      <c r="E21" s="319">
        <v>8.2505084745762769</v>
      </c>
      <c r="F21" s="320">
        <v>1.409922832510851</v>
      </c>
      <c r="G21" s="321">
        <f t="shared" si="6"/>
        <v>2.8198456650217021</v>
      </c>
      <c r="H21" s="321">
        <f t="shared" si="5"/>
        <v>5.6396913300434042</v>
      </c>
      <c r="I21" s="523">
        <f t="shared" si="3"/>
        <v>11.279382660086808</v>
      </c>
      <c r="J21" s="513">
        <f t="shared" si="3"/>
        <v>22.558765320173617</v>
      </c>
      <c r="O21" s="471" t="s">
        <v>1878</v>
      </c>
      <c r="P21" s="464" t="s">
        <v>1883</v>
      </c>
      <c r="Q21" s="464" t="s">
        <v>1882</v>
      </c>
      <c r="R21" s="464" t="s">
        <v>1881</v>
      </c>
      <c r="S21" s="464" t="s">
        <v>1877</v>
      </c>
    </row>
    <row r="22" spans="1:23" ht="42">
      <c r="A22" s="231" t="s">
        <v>1332</v>
      </c>
      <c r="B22" s="232">
        <v>295</v>
      </c>
      <c r="C22" s="250">
        <v>0</v>
      </c>
      <c r="D22" s="259">
        <v>15</v>
      </c>
      <c r="E22" s="272">
        <v>3.8305084745762703</v>
      </c>
      <c r="F22" s="283">
        <v>3.0053950489807728</v>
      </c>
      <c r="G22" s="233">
        <f t="shared" si="6"/>
        <v>6.0107900979615456</v>
      </c>
      <c r="H22" s="233">
        <f t="shared" ref="H22:H29" si="7">F22*4</f>
        <v>12.021580195923091</v>
      </c>
      <c r="I22" s="524">
        <f t="shared" si="3"/>
        <v>24.043160391846182</v>
      </c>
      <c r="J22" s="514">
        <f t="shared" si="3"/>
        <v>48.086320783692365</v>
      </c>
      <c r="O22" s="464" t="s">
        <v>1879</v>
      </c>
      <c r="P22" s="471" t="s">
        <v>1878</v>
      </c>
      <c r="Q22" s="464" t="s">
        <v>1883</v>
      </c>
      <c r="R22" s="464" t="s">
        <v>1882</v>
      </c>
      <c r="S22" s="464" t="s">
        <v>1881</v>
      </c>
      <c r="T22" s="464" t="s">
        <v>1877</v>
      </c>
    </row>
    <row r="23" spans="1:23">
      <c r="A23" s="240" t="s">
        <v>1417</v>
      </c>
      <c r="B23" s="241">
        <v>295</v>
      </c>
      <c r="C23" s="252">
        <v>0</v>
      </c>
      <c r="D23" s="263">
        <v>259</v>
      </c>
      <c r="E23" s="277">
        <v>4.2542372881355908</v>
      </c>
      <c r="F23" s="288">
        <v>19.657953696886786</v>
      </c>
      <c r="G23" s="242">
        <f t="shared" si="6"/>
        <v>39.315907393773571</v>
      </c>
      <c r="H23" s="242">
        <f t="shared" si="7"/>
        <v>78.631814787547142</v>
      </c>
      <c r="I23" s="527">
        <f t="shared" si="3"/>
        <v>157.26362957509428</v>
      </c>
      <c r="J23" s="517">
        <f t="shared" si="3"/>
        <v>314.52725915018857</v>
      </c>
    </row>
    <row r="24" spans="1:23">
      <c r="A24" s="240" t="s">
        <v>1415</v>
      </c>
      <c r="B24" s="241">
        <v>295</v>
      </c>
      <c r="C24" s="252">
        <v>0</v>
      </c>
      <c r="D24" s="263">
        <v>2</v>
      </c>
      <c r="E24" s="277">
        <v>5.0847457627118696E-2</v>
      </c>
      <c r="F24" s="288">
        <v>0.23500823647161978</v>
      </c>
      <c r="G24" s="242">
        <f t="shared" si="6"/>
        <v>0.47001647294323956</v>
      </c>
      <c r="H24" s="242">
        <f t="shared" si="7"/>
        <v>0.94003294588647912</v>
      </c>
      <c r="I24" s="527">
        <f t="shared" si="3"/>
        <v>1.8800658917729582</v>
      </c>
      <c r="J24" s="517">
        <f t="shared" si="3"/>
        <v>3.7601317835459165</v>
      </c>
    </row>
    <row r="25" spans="1:23" ht="19" thickBot="1">
      <c r="A25" s="234" t="s">
        <v>1416</v>
      </c>
      <c r="B25" s="235">
        <v>295</v>
      </c>
      <c r="C25" s="251">
        <v>0</v>
      </c>
      <c r="D25" s="260">
        <v>59</v>
      </c>
      <c r="E25" s="273">
        <v>2.4440677966101698</v>
      </c>
      <c r="F25" s="284">
        <v>4.9777829937435962</v>
      </c>
      <c r="G25" s="236">
        <f t="shared" si="6"/>
        <v>9.9555659874871925</v>
      </c>
      <c r="H25" s="323">
        <f t="shared" si="7"/>
        <v>19.911131974974385</v>
      </c>
      <c r="I25" s="525">
        <f t="shared" si="3"/>
        <v>39.82226394994877</v>
      </c>
      <c r="J25" s="515">
        <f t="shared" si="3"/>
        <v>79.64452789989754</v>
      </c>
    </row>
    <row r="26" spans="1:23" ht="19" thickTop="1">
      <c r="A26" s="221" t="s">
        <v>1342</v>
      </c>
      <c r="B26" s="222">
        <v>293</v>
      </c>
      <c r="C26" s="254">
        <v>0.46600000000000003</v>
      </c>
      <c r="D26" s="256">
        <v>0.82399999999999995</v>
      </c>
      <c r="E26" s="269">
        <v>0.66046757679180923</v>
      </c>
      <c r="F26" s="280">
        <v>6.5885822314984077E-2</v>
      </c>
      <c r="G26" s="254">
        <f t="shared" si="6"/>
        <v>0.13177164462996815</v>
      </c>
      <c r="H26" s="324">
        <f t="shared" si="7"/>
        <v>0.26354328925993631</v>
      </c>
      <c r="I26" s="324">
        <f t="shared" si="3"/>
        <v>0.52708657851987262</v>
      </c>
      <c r="J26" s="518">
        <f t="shared" si="3"/>
        <v>1.0541731570397452</v>
      </c>
    </row>
    <row r="27" spans="1:23">
      <c r="A27" s="223" t="s">
        <v>1350</v>
      </c>
      <c r="B27" s="224">
        <v>295</v>
      </c>
      <c r="C27" s="248">
        <v>0</v>
      </c>
      <c r="D27" s="257">
        <v>467</v>
      </c>
      <c r="E27" s="270">
        <v>30.379661016949136</v>
      </c>
      <c r="F27" s="281">
        <v>51.575170618956697</v>
      </c>
      <c r="G27" s="225">
        <f t="shared" si="6"/>
        <v>103.15034123791339</v>
      </c>
      <c r="H27" s="226">
        <f t="shared" si="7"/>
        <v>206.30068247582679</v>
      </c>
      <c r="I27" s="528">
        <f t="shared" si="3"/>
        <v>412.60136495165358</v>
      </c>
      <c r="J27" s="519">
        <f t="shared" si="3"/>
        <v>825.20272990330716</v>
      </c>
    </row>
    <row r="28" spans="1:23">
      <c r="A28" s="223" t="s">
        <v>1351</v>
      </c>
      <c r="B28" s="224">
        <v>295</v>
      </c>
      <c r="C28" s="248">
        <v>0</v>
      </c>
      <c r="D28" s="257">
        <v>131</v>
      </c>
      <c r="E28" s="270">
        <v>5.8813559322033848</v>
      </c>
      <c r="F28" s="281">
        <v>13.661959632949333</v>
      </c>
      <c r="G28" s="225">
        <f t="shared" si="6"/>
        <v>27.323919265898667</v>
      </c>
      <c r="H28" s="226">
        <f t="shared" si="7"/>
        <v>54.647838531797333</v>
      </c>
      <c r="I28" s="528">
        <f t="shared" si="3"/>
        <v>109.29567706359467</v>
      </c>
      <c r="J28" s="519">
        <f t="shared" si="3"/>
        <v>218.59135412718933</v>
      </c>
    </row>
    <row r="29" spans="1:23">
      <c r="A29" s="227" t="s">
        <v>1352</v>
      </c>
      <c r="B29" s="228">
        <v>295</v>
      </c>
      <c r="C29" s="249">
        <v>0</v>
      </c>
      <c r="D29" s="258">
        <v>81</v>
      </c>
      <c r="E29" s="271">
        <v>3.2101694915254235</v>
      </c>
      <c r="F29" s="282">
        <v>8.1016017336972936</v>
      </c>
      <c r="G29" s="229">
        <f t="shared" si="6"/>
        <v>16.203203467394587</v>
      </c>
      <c r="H29" s="321">
        <f t="shared" si="7"/>
        <v>32.406406934789175</v>
      </c>
      <c r="I29" s="529">
        <f t="shared" si="3"/>
        <v>64.812813869578349</v>
      </c>
      <c r="J29" s="520">
        <f t="shared" si="3"/>
        <v>129.6256277391567</v>
      </c>
    </row>
    <row r="30" spans="1:23" ht="19" thickBot="1">
      <c r="A30" s="243" t="s">
        <v>1684</v>
      </c>
      <c r="B30" s="244">
        <v>292</v>
      </c>
      <c r="C30" s="245"/>
      <c r="D30" s="264"/>
      <c r="E30" s="278"/>
      <c r="F30" s="289"/>
      <c r="G30" s="245"/>
      <c r="H30" s="245"/>
      <c r="I30" s="245"/>
      <c r="J30" s="521"/>
    </row>
    <row r="31" spans="1:23" ht="19" thickTop="1"/>
    <row r="32" spans="1:23" ht="19" thickBot="1">
      <c r="A32" s="266" t="s">
        <v>1685</v>
      </c>
      <c r="B32" s="298"/>
      <c r="C32" s="299"/>
      <c r="D32" s="299"/>
      <c r="E32" s="299"/>
      <c r="F32" s="299"/>
      <c r="G32" s="299"/>
      <c r="H32" s="299"/>
      <c r="I32" s="299"/>
      <c r="J32" s="299"/>
      <c r="K32" s="299"/>
      <c r="L32" s="299"/>
      <c r="M32" s="299"/>
      <c r="N32" s="299"/>
      <c r="O32" s="299"/>
      <c r="P32" s="299"/>
      <c r="Q32" s="299"/>
      <c r="R32" s="299"/>
      <c r="S32" s="299"/>
      <c r="T32" s="299"/>
      <c r="U32" s="299"/>
      <c r="V32" s="299"/>
      <c r="W32" s="299"/>
    </row>
    <row r="33" spans="1:23" s="211" customFormat="1" ht="58" thickTop="1" thickBot="1">
      <c r="A33" s="304" t="s">
        <v>1690</v>
      </c>
      <c r="B33" s="305">
        <v>2</v>
      </c>
      <c r="C33" s="306" t="s">
        <v>1342</v>
      </c>
      <c r="D33" s="306" t="s">
        <v>1334</v>
      </c>
      <c r="E33" s="306" t="s">
        <v>1335</v>
      </c>
      <c r="F33" s="306" t="s">
        <v>1355</v>
      </c>
      <c r="G33" s="306" t="s">
        <v>1350</v>
      </c>
      <c r="H33" s="306" t="s">
        <v>1351</v>
      </c>
      <c r="I33" s="306" t="s">
        <v>1352</v>
      </c>
      <c r="J33" s="306" t="s">
        <v>1352</v>
      </c>
      <c r="K33" s="306" t="s">
        <v>924</v>
      </c>
      <c r="L33" s="306" t="s">
        <v>925</v>
      </c>
      <c r="M33" s="306" t="s">
        <v>929</v>
      </c>
      <c r="N33" s="306" t="s">
        <v>930</v>
      </c>
      <c r="O33" s="306" t="s">
        <v>931</v>
      </c>
      <c r="P33" s="306" t="s">
        <v>932</v>
      </c>
      <c r="Q33" s="306" t="s">
        <v>1083</v>
      </c>
      <c r="R33" s="306" t="s">
        <v>1015</v>
      </c>
      <c r="S33" s="306" t="s">
        <v>908</v>
      </c>
      <c r="T33" s="306" t="s">
        <v>1332</v>
      </c>
      <c r="U33" s="306" t="s">
        <v>1417</v>
      </c>
      <c r="V33" s="306" t="s">
        <v>1415</v>
      </c>
      <c r="W33" s="306" t="s">
        <v>1416</v>
      </c>
    </row>
    <row r="34" spans="1:23" ht="19" thickTop="1">
      <c r="A34" s="300" t="s">
        <v>1686</v>
      </c>
      <c r="B34" s="267" t="s">
        <v>1688</v>
      </c>
      <c r="C34" s="291">
        <v>-0.41987792153005299</v>
      </c>
      <c r="D34" s="291">
        <v>1.8838738886911184</v>
      </c>
      <c r="E34" s="292">
        <v>2.0978037435263777</v>
      </c>
      <c r="F34" s="291">
        <v>3.3643394732861296</v>
      </c>
      <c r="G34" s="291">
        <v>2.7062001612612807</v>
      </c>
      <c r="H34" s="291">
        <v>1.2534341831678284</v>
      </c>
      <c r="I34" s="291">
        <v>0.96555065805452645</v>
      </c>
      <c r="J34" s="291">
        <v>0.96555065805452645</v>
      </c>
      <c r="K34" s="291">
        <v>1.1303985719232976</v>
      </c>
      <c r="L34" s="291">
        <v>1.4469341207142421</v>
      </c>
      <c r="M34" s="291">
        <v>0.91144383757062963</v>
      </c>
      <c r="N34" s="291">
        <v>0.98007134329203127</v>
      </c>
      <c r="O34" s="291">
        <v>0.52250657543840207</v>
      </c>
      <c r="P34" s="291">
        <v>0.56699999999999995</v>
      </c>
      <c r="Q34" s="291">
        <v>0.44124742609365331</v>
      </c>
      <c r="R34" s="291">
        <v>0.20358872735441541</v>
      </c>
      <c r="S34" s="291">
        <v>0.58033460499501077</v>
      </c>
      <c r="T34" s="291">
        <v>1.1689278251974682</v>
      </c>
      <c r="U34" s="291">
        <v>1.0200715651234018</v>
      </c>
      <c r="V34" s="291">
        <v>4.9510512897138946E-2</v>
      </c>
      <c r="W34" s="295">
        <v>0.84267649705457504</v>
      </c>
    </row>
    <row r="35" spans="1:23" ht="19" thickBot="1">
      <c r="A35" s="301">
        <v>3</v>
      </c>
      <c r="B35" s="268" t="s">
        <v>1689</v>
      </c>
      <c r="C35" s="290">
        <v>0.10156474046955205</v>
      </c>
      <c r="D35" s="290">
        <v>0.3456922894714432</v>
      </c>
      <c r="E35" s="294">
        <v>0.19108915164385165</v>
      </c>
      <c r="F35" s="290">
        <v>1.4745646151625835</v>
      </c>
      <c r="G35" s="290">
        <v>1.2006311591813073</v>
      </c>
      <c r="H35" s="290">
        <v>1.1326356698560811</v>
      </c>
      <c r="I35" s="293">
        <v>1.0264768347693478</v>
      </c>
      <c r="J35" s="293">
        <v>1.0264768347693478</v>
      </c>
      <c r="K35" s="293">
        <v>1.3246570086351528</v>
      </c>
      <c r="L35" s="293">
        <v>1.4509918236679054</v>
      </c>
      <c r="M35" s="290">
        <v>1.1582971751386129</v>
      </c>
      <c r="N35" s="290">
        <v>1.2086074606069614</v>
      </c>
      <c r="O35" s="290">
        <v>0.87020130299673293</v>
      </c>
      <c r="P35" s="290">
        <v>0.86619999999999997</v>
      </c>
      <c r="Q35" s="290">
        <v>0.52363441732668115</v>
      </c>
      <c r="R35" s="293">
        <v>0.47294271338203531</v>
      </c>
      <c r="S35" s="293">
        <v>0.56171842044195286</v>
      </c>
      <c r="T35" s="293">
        <v>0.72958290518728108</v>
      </c>
      <c r="U35" s="290">
        <v>0.99003143507583913</v>
      </c>
      <c r="V35" s="290">
        <v>0.18525137630454644</v>
      </c>
      <c r="W35" s="296">
        <v>0.87310821785455084</v>
      </c>
    </row>
    <row r="36" spans="1:23" ht="19" thickTop="1">
      <c r="A36" s="297" t="s">
        <v>1687</v>
      </c>
      <c r="B36" s="302"/>
      <c r="C36" s="303"/>
      <c r="D36" s="303"/>
      <c r="E36" s="303"/>
      <c r="F36" s="303"/>
      <c r="G36" s="303"/>
      <c r="H36" s="303"/>
      <c r="I36" s="303"/>
      <c r="J36" s="303"/>
      <c r="K36" s="303"/>
      <c r="L36" s="303"/>
      <c r="M36" s="303"/>
      <c r="N36" s="303"/>
      <c r="O36" s="303"/>
      <c r="P36" s="303"/>
      <c r="Q36" s="303"/>
      <c r="R36" s="303"/>
      <c r="S36" s="303"/>
      <c r="T36" s="303"/>
      <c r="U36" s="303"/>
      <c r="V36" s="303"/>
      <c r="W36" s="303"/>
    </row>
    <row r="37" spans="1:23" ht="19" thickBot="1"/>
    <row r="38" spans="1:23" s="507" customFormat="1" ht="21" thickTop="1" thickBot="1">
      <c r="A38" s="503" t="s">
        <v>1677</v>
      </c>
      <c r="B38" s="504" t="s">
        <v>1452</v>
      </c>
      <c r="C38" s="505" t="s">
        <v>1678</v>
      </c>
      <c r="D38" s="505" t="s">
        <v>1679</v>
      </c>
      <c r="E38" s="505" t="s">
        <v>1680</v>
      </c>
      <c r="F38" s="506" t="s">
        <v>1681</v>
      </c>
      <c r="G38" s="219" t="s">
        <v>1682</v>
      </c>
      <c r="H38" s="219" t="s">
        <v>1683</v>
      </c>
      <c r="I38" s="220" t="s">
        <v>1691</v>
      </c>
      <c r="J38" s="220" t="s">
        <v>1692</v>
      </c>
    </row>
    <row r="39" spans="1:23" ht="19" thickTop="1">
      <c r="A39" s="508" t="s">
        <v>1887</v>
      </c>
      <c r="B39" s="486">
        <v>296</v>
      </c>
      <c r="C39" s="487">
        <v>0</v>
      </c>
      <c r="D39" s="487">
        <v>4</v>
      </c>
      <c r="E39" s="488">
        <v>1.4338983050847449</v>
      </c>
      <c r="F39" s="489">
        <v>1.0487458481752974</v>
      </c>
      <c r="G39" s="530">
        <f>F39*2</f>
        <v>2.0974916963505947</v>
      </c>
      <c r="H39" s="530">
        <f>F39*4</f>
        <v>4.1949833927011895</v>
      </c>
      <c r="I39" s="492">
        <f t="shared" ref="I39:J60" si="8">H39*2</f>
        <v>8.3899667854023789</v>
      </c>
      <c r="J39" s="493">
        <f t="shared" si="8"/>
        <v>16.779933570804758</v>
      </c>
    </row>
    <row r="40" spans="1:23">
      <c r="A40" s="509" t="s">
        <v>1888</v>
      </c>
      <c r="B40" s="490">
        <v>296</v>
      </c>
      <c r="C40" s="491">
        <v>0</v>
      </c>
      <c r="D40" s="491">
        <v>4</v>
      </c>
      <c r="E40" s="492">
        <v>1.3559322033898304</v>
      </c>
      <c r="F40" s="493">
        <v>1.0010623486637054</v>
      </c>
      <c r="G40" s="530">
        <f>F40*2</f>
        <v>2.0021246973274107</v>
      </c>
      <c r="H40" s="530">
        <f>F40*4</f>
        <v>4.0042493946548214</v>
      </c>
      <c r="I40" s="492">
        <f t="shared" si="8"/>
        <v>8.0084987893096429</v>
      </c>
      <c r="J40" s="493">
        <f t="shared" si="8"/>
        <v>16.016997578619286</v>
      </c>
    </row>
    <row r="41" spans="1:23">
      <c r="A41" s="509" t="s">
        <v>1889</v>
      </c>
      <c r="B41" s="490">
        <v>296</v>
      </c>
      <c r="C41" s="491">
        <v>0</v>
      </c>
      <c r="D41" s="491">
        <v>4</v>
      </c>
      <c r="E41" s="492">
        <v>1.1491525423728817</v>
      </c>
      <c r="F41" s="493">
        <v>1.1665351973092508</v>
      </c>
      <c r="G41" s="530">
        <f t="shared" ref="G41:G89" si="9">F41*2</f>
        <v>2.3330703946185016</v>
      </c>
      <c r="H41" s="530">
        <f t="shared" ref="H41:H88" si="10">F41*4</f>
        <v>4.6661407892370033</v>
      </c>
      <c r="I41" s="492">
        <f t="shared" si="8"/>
        <v>9.3322815784740065</v>
      </c>
      <c r="J41" s="493">
        <f t="shared" si="8"/>
        <v>18.664563156948013</v>
      </c>
    </row>
    <row r="42" spans="1:23">
      <c r="A42" s="509" t="s">
        <v>1890</v>
      </c>
      <c r="B42" s="490">
        <v>296</v>
      </c>
      <c r="C42" s="491">
        <v>0</v>
      </c>
      <c r="D42" s="491">
        <v>4</v>
      </c>
      <c r="E42" s="492">
        <v>1.1389830508474579</v>
      </c>
      <c r="F42" s="493">
        <v>1.8051730701714024</v>
      </c>
      <c r="G42" s="530">
        <f t="shared" si="9"/>
        <v>3.6103461403428048</v>
      </c>
      <c r="H42" s="530">
        <f t="shared" si="10"/>
        <v>7.2206922806856095</v>
      </c>
      <c r="I42" s="492">
        <f t="shared" si="8"/>
        <v>14.441384561371219</v>
      </c>
      <c r="J42" s="493">
        <f t="shared" si="8"/>
        <v>28.882769122742438</v>
      </c>
    </row>
    <row r="43" spans="1:23">
      <c r="A43" s="509" t="s">
        <v>1891</v>
      </c>
      <c r="B43" s="490">
        <v>296</v>
      </c>
      <c r="C43" s="491">
        <v>0</v>
      </c>
      <c r="D43" s="491">
        <v>4</v>
      </c>
      <c r="E43" s="494">
        <v>0.69152542372881398</v>
      </c>
      <c r="F43" s="493">
        <v>1.2308586138625899</v>
      </c>
      <c r="G43" s="530">
        <f t="shared" si="9"/>
        <v>2.4617172277251798</v>
      </c>
      <c r="H43" s="530">
        <f t="shared" si="10"/>
        <v>4.9234344554503595</v>
      </c>
      <c r="I43" s="492">
        <f t="shared" si="8"/>
        <v>9.846868910900719</v>
      </c>
      <c r="J43" s="493">
        <f t="shared" si="8"/>
        <v>19.693737821801438</v>
      </c>
    </row>
    <row r="44" spans="1:23">
      <c r="A44" s="576" t="s">
        <v>1950</v>
      </c>
      <c r="B44" s="577"/>
      <c r="C44" s="578">
        <v>0</v>
      </c>
      <c r="D44" s="578">
        <v>4</v>
      </c>
      <c r="E44" s="579">
        <f>AVERAGE(E39:E43)</f>
        <v>1.153898305084746</v>
      </c>
      <c r="F44" s="580"/>
      <c r="G44" s="581"/>
      <c r="H44" s="581"/>
      <c r="I44" s="582"/>
      <c r="J44" s="580"/>
    </row>
    <row r="45" spans="1:23">
      <c r="A45" s="509" t="s">
        <v>1892</v>
      </c>
      <c r="B45" s="490">
        <v>295</v>
      </c>
      <c r="C45" s="491">
        <v>0</v>
      </c>
      <c r="D45" s="491">
        <v>4</v>
      </c>
      <c r="E45" s="492">
        <v>3.2653061224489792</v>
      </c>
      <c r="F45" s="493">
        <v>1.321339922958257</v>
      </c>
      <c r="G45" s="530">
        <f t="shared" si="9"/>
        <v>2.6426798459165139</v>
      </c>
      <c r="H45" s="530">
        <f t="shared" si="10"/>
        <v>5.2853596918330279</v>
      </c>
      <c r="I45" s="492">
        <f t="shared" si="8"/>
        <v>10.570719383666056</v>
      </c>
      <c r="J45" s="493">
        <f t="shared" si="8"/>
        <v>21.141438767332112</v>
      </c>
    </row>
    <row r="46" spans="1:23">
      <c r="A46" s="509" t="s">
        <v>1893</v>
      </c>
      <c r="B46" s="490">
        <v>295</v>
      </c>
      <c r="C46" s="491">
        <v>0</v>
      </c>
      <c r="D46" s="491">
        <v>4</v>
      </c>
      <c r="E46" s="492">
        <v>3.4727891156462576</v>
      </c>
      <c r="F46" s="493">
        <v>1.1298099185820722</v>
      </c>
      <c r="G46" s="530">
        <f t="shared" si="9"/>
        <v>2.2596198371641445</v>
      </c>
      <c r="H46" s="530">
        <f t="shared" si="10"/>
        <v>4.519239674328289</v>
      </c>
      <c r="I46" s="492">
        <f t="shared" si="8"/>
        <v>9.038479348656578</v>
      </c>
      <c r="J46" s="493">
        <f t="shared" si="8"/>
        <v>18.076958697313156</v>
      </c>
    </row>
    <row r="47" spans="1:23">
      <c r="A47" s="509" t="s">
        <v>1894</v>
      </c>
      <c r="B47" s="490">
        <v>295</v>
      </c>
      <c r="C47" s="491">
        <v>0</v>
      </c>
      <c r="D47" s="491">
        <v>4</v>
      </c>
      <c r="E47" s="494">
        <v>0.32653061224489799</v>
      </c>
      <c r="F47" s="493">
        <v>1.095216968571326</v>
      </c>
      <c r="G47" s="530">
        <f t="shared" si="9"/>
        <v>2.190433937142652</v>
      </c>
      <c r="H47" s="530">
        <f t="shared" si="10"/>
        <v>4.380867874285304</v>
      </c>
      <c r="I47" s="492">
        <f t="shared" si="8"/>
        <v>8.761735748570608</v>
      </c>
      <c r="J47" s="493">
        <f t="shared" si="8"/>
        <v>17.523471497141216</v>
      </c>
    </row>
    <row r="48" spans="1:23">
      <c r="A48" s="509" t="s">
        <v>1895</v>
      </c>
      <c r="B48" s="490">
        <v>289</v>
      </c>
      <c r="C48" s="491">
        <v>0</v>
      </c>
      <c r="D48" s="491">
        <v>4</v>
      </c>
      <c r="E48" s="494">
        <v>0.76388888888888795</v>
      </c>
      <c r="F48" s="493">
        <v>1.2189824485514724</v>
      </c>
      <c r="G48" s="530">
        <f t="shared" si="9"/>
        <v>2.4379648971029448</v>
      </c>
      <c r="H48" s="530">
        <f t="shared" si="10"/>
        <v>4.8759297942058897</v>
      </c>
      <c r="I48" s="492">
        <f t="shared" si="8"/>
        <v>9.7518595884117794</v>
      </c>
      <c r="J48" s="493">
        <f t="shared" si="8"/>
        <v>19.503719176823559</v>
      </c>
    </row>
    <row r="49" spans="1:10">
      <c r="A49" s="509" t="s">
        <v>1896</v>
      </c>
      <c r="B49" s="490">
        <v>295</v>
      </c>
      <c r="C49" s="491">
        <v>0</v>
      </c>
      <c r="D49" s="491">
        <v>4</v>
      </c>
      <c r="E49" s="492">
        <v>1.4047619047619062</v>
      </c>
      <c r="F49" s="493">
        <v>1.2383241546615094</v>
      </c>
      <c r="G49" s="530">
        <f t="shared" si="9"/>
        <v>2.4766483093230187</v>
      </c>
      <c r="H49" s="530">
        <f t="shared" si="10"/>
        <v>4.9532966186460374</v>
      </c>
      <c r="I49" s="492">
        <f t="shared" si="8"/>
        <v>9.9065932372920749</v>
      </c>
      <c r="J49" s="493">
        <f t="shared" si="8"/>
        <v>19.81318647458415</v>
      </c>
    </row>
    <row r="50" spans="1:10">
      <c r="A50" s="509" t="s">
        <v>1897</v>
      </c>
      <c r="B50" s="490">
        <v>295</v>
      </c>
      <c r="C50" s="491">
        <v>0</v>
      </c>
      <c r="D50" s="491">
        <v>4</v>
      </c>
      <c r="E50" s="492">
        <v>3.6598639455782331</v>
      </c>
      <c r="F50" s="495">
        <v>0.83703882532092655</v>
      </c>
      <c r="G50" s="530">
        <f t="shared" si="9"/>
        <v>1.6740776506418531</v>
      </c>
      <c r="H50" s="530">
        <f t="shared" si="10"/>
        <v>3.3481553012837062</v>
      </c>
      <c r="I50" s="492">
        <f t="shared" si="8"/>
        <v>6.6963106025674124</v>
      </c>
      <c r="J50" s="493">
        <f t="shared" si="8"/>
        <v>13.392621205134825</v>
      </c>
    </row>
    <row r="51" spans="1:10">
      <c r="A51" s="509" t="s">
        <v>1898</v>
      </c>
      <c r="B51" s="490">
        <v>295</v>
      </c>
      <c r="C51" s="491">
        <v>0</v>
      </c>
      <c r="D51" s="491">
        <v>4</v>
      </c>
      <c r="E51" s="492">
        <v>2.6666666666666665</v>
      </c>
      <c r="F51" s="493">
        <v>1.885618083164126</v>
      </c>
      <c r="G51" s="530">
        <f t="shared" si="9"/>
        <v>3.7712361663282521</v>
      </c>
      <c r="H51" s="530">
        <f t="shared" si="10"/>
        <v>7.5424723326565042</v>
      </c>
      <c r="I51" s="492">
        <f t="shared" si="8"/>
        <v>15.084944665313008</v>
      </c>
      <c r="J51" s="493">
        <f t="shared" si="8"/>
        <v>30.169889330626017</v>
      </c>
    </row>
    <row r="52" spans="1:10">
      <c r="A52" s="509" t="s">
        <v>1899</v>
      </c>
      <c r="B52" s="490">
        <v>295</v>
      </c>
      <c r="C52" s="491">
        <v>0</v>
      </c>
      <c r="D52" s="491">
        <v>4</v>
      </c>
      <c r="E52" s="492">
        <v>1.1156462585034008</v>
      </c>
      <c r="F52" s="493">
        <v>1.231762228594514</v>
      </c>
      <c r="G52" s="530">
        <f t="shared" si="9"/>
        <v>2.463524457189028</v>
      </c>
      <c r="H52" s="530">
        <f t="shared" si="10"/>
        <v>4.927048914378056</v>
      </c>
      <c r="I52" s="492">
        <f t="shared" si="8"/>
        <v>9.8540978287561121</v>
      </c>
      <c r="J52" s="493">
        <f t="shared" si="8"/>
        <v>19.708195657512224</v>
      </c>
    </row>
    <row r="53" spans="1:10">
      <c r="A53" s="509" t="s">
        <v>1900</v>
      </c>
      <c r="B53" s="490">
        <v>295</v>
      </c>
      <c r="C53" s="491">
        <v>0</v>
      </c>
      <c r="D53" s="491">
        <v>4</v>
      </c>
      <c r="E53" s="492">
        <v>1.731292517006803</v>
      </c>
      <c r="F53" s="495">
        <v>0.8034197927692549</v>
      </c>
      <c r="G53" s="530">
        <f t="shared" si="9"/>
        <v>1.6068395855385098</v>
      </c>
      <c r="H53" s="530">
        <f t="shared" si="10"/>
        <v>3.2136791710770196</v>
      </c>
      <c r="I53" s="492">
        <f t="shared" si="8"/>
        <v>6.4273583421540392</v>
      </c>
      <c r="J53" s="493">
        <f t="shared" si="8"/>
        <v>12.854716684308078</v>
      </c>
    </row>
    <row r="54" spans="1:10">
      <c r="A54" s="509" t="s">
        <v>1901</v>
      </c>
      <c r="B54" s="490">
        <v>295</v>
      </c>
      <c r="C54" s="491">
        <v>0</v>
      </c>
      <c r="D54" s="491">
        <v>4</v>
      </c>
      <c r="E54" s="494">
        <v>0.85714285714285732</v>
      </c>
      <c r="F54" s="493">
        <v>1.180913977870214</v>
      </c>
      <c r="G54" s="530">
        <f t="shared" si="9"/>
        <v>2.361827955740428</v>
      </c>
      <c r="H54" s="530">
        <f t="shared" si="10"/>
        <v>4.7236559114808561</v>
      </c>
      <c r="I54" s="492">
        <f t="shared" si="8"/>
        <v>9.4473118229617121</v>
      </c>
      <c r="J54" s="493">
        <f t="shared" si="8"/>
        <v>18.894623645923424</v>
      </c>
    </row>
    <row r="55" spans="1:10">
      <c r="A55" s="509" t="s">
        <v>1902</v>
      </c>
      <c r="B55" s="490">
        <v>295</v>
      </c>
      <c r="C55" s="491">
        <v>0</v>
      </c>
      <c r="D55" s="491">
        <v>4</v>
      </c>
      <c r="E55" s="492">
        <v>2.4149659863945589</v>
      </c>
      <c r="F55" s="493">
        <v>1.577234026932536</v>
      </c>
      <c r="G55" s="530">
        <f t="shared" si="9"/>
        <v>3.154468053865072</v>
      </c>
      <c r="H55" s="530">
        <f t="shared" si="10"/>
        <v>6.308936107730144</v>
      </c>
      <c r="I55" s="492">
        <f t="shared" si="8"/>
        <v>12.617872215460288</v>
      </c>
      <c r="J55" s="493">
        <f t="shared" si="8"/>
        <v>25.235744430920576</v>
      </c>
    </row>
    <row r="56" spans="1:10">
      <c r="A56" s="509"/>
      <c r="B56" s="490"/>
      <c r="C56" s="491"/>
      <c r="D56" s="491"/>
      <c r="E56" s="492"/>
      <c r="F56" s="493"/>
      <c r="G56" s="530"/>
      <c r="H56" s="530"/>
      <c r="I56" s="492"/>
      <c r="J56" s="493"/>
    </row>
    <row r="57" spans="1:10">
      <c r="A57" s="509" t="s">
        <v>1903</v>
      </c>
      <c r="B57" s="490">
        <v>294</v>
      </c>
      <c r="C57" s="496">
        <v>0</v>
      </c>
      <c r="D57" s="496">
        <v>4</v>
      </c>
      <c r="E57" s="492">
        <v>3.8634812286689408</v>
      </c>
      <c r="F57" s="495">
        <v>0.60300512833741393</v>
      </c>
      <c r="G57" s="530">
        <f t="shared" si="9"/>
        <v>1.2060102566748279</v>
      </c>
      <c r="H57" s="530">
        <f t="shared" si="10"/>
        <v>2.4120205133496557</v>
      </c>
      <c r="I57" s="492">
        <f t="shared" si="8"/>
        <v>4.8240410266993115</v>
      </c>
      <c r="J57" s="493">
        <f t="shared" si="8"/>
        <v>9.6480820533986229</v>
      </c>
    </row>
    <row r="58" spans="1:10">
      <c r="A58" s="509" t="s">
        <v>1904</v>
      </c>
      <c r="B58" s="490">
        <v>295</v>
      </c>
      <c r="C58" s="496">
        <v>0</v>
      </c>
      <c r="D58" s="496">
        <v>4</v>
      </c>
      <c r="E58" s="492">
        <v>2.6632653061224509</v>
      </c>
      <c r="F58" s="493">
        <v>1.7628664672383278</v>
      </c>
      <c r="G58" s="530">
        <f t="shared" si="9"/>
        <v>3.5257329344766557</v>
      </c>
      <c r="H58" s="530">
        <f t="shared" si="10"/>
        <v>7.0514658689533114</v>
      </c>
      <c r="I58" s="492">
        <f t="shared" si="8"/>
        <v>14.102931737906623</v>
      </c>
      <c r="J58" s="493">
        <f t="shared" si="8"/>
        <v>28.205863475813246</v>
      </c>
    </row>
    <row r="59" spans="1:10">
      <c r="A59" s="509" t="s">
        <v>1905</v>
      </c>
      <c r="B59" s="490">
        <v>295</v>
      </c>
      <c r="C59" s="496">
        <v>0</v>
      </c>
      <c r="D59" s="496">
        <v>4</v>
      </c>
      <c r="E59" s="492">
        <v>2.9251700680272101</v>
      </c>
      <c r="F59" s="493">
        <v>1.2238471480643178</v>
      </c>
      <c r="G59" s="530">
        <f t="shared" si="9"/>
        <v>2.4476942961286356</v>
      </c>
      <c r="H59" s="530">
        <f t="shared" si="10"/>
        <v>4.8953885922572713</v>
      </c>
      <c r="I59" s="492">
        <f t="shared" si="8"/>
        <v>9.7907771845145426</v>
      </c>
      <c r="J59" s="493">
        <f t="shared" si="8"/>
        <v>19.581554369029085</v>
      </c>
    </row>
    <row r="60" spans="1:10">
      <c r="A60" s="509" t="s">
        <v>1906</v>
      </c>
      <c r="B60" s="490">
        <v>294</v>
      </c>
      <c r="C60" s="496">
        <v>0</v>
      </c>
      <c r="D60" s="496">
        <v>4</v>
      </c>
      <c r="E60" s="492">
        <v>2.9488054607508549</v>
      </c>
      <c r="F60" s="493">
        <v>1.352828009863235</v>
      </c>
      <c r="G60" s="530">
        <f t="shared" si="9"/>
        <v>2.7056560197264701</v>
      </c>
      <c r="H60" s="530">
        <f t="shared" si="10"/>
        <v>5.4113120394529401</v>
      </c>
      <c r="I60" s="492">
        <f t="shared" si="8"/>
        <v>10.82262407890588</v>
      </c>
      <c r="J60" s="493">
        <f t="shared" si="8"/>
        <v>21.645248157811761</v>
      </c>
    </row>
    <row r="61" spans="1:10">
      <c r="A61" s="509" t="s">
        <v>1907</v>
      </c>
      <c r="B61" s="490">
        <v>294</v>
      </c>
      <c r="C61" s="496">
        <v>0</v>
      </c>
      <c r="D61" s="496">
        <v>4</v>
      </c>
      <c r="E61" s="492">
        <v>2.9488054607508536</v>
      </c>
      <c r="F61" s="493">
        <v>1.2368517806682393</v>
      </c>
      <c r="G61" s="530">
        <f t="shared" si="9"/>
        <v>2.4737035613364786</v>
      </c>
      <c r="H61" s="530">
        <f t="shared" si="10"/>
        <v>4.9474071226729572</v>
      </c>
      <c r="I61" s="492">
        <f t="shared" ref="I61:J82" si="11">H61*2</f>
        <v>9.8948142453459145</v>
      </c>
      <c r="J61" s="493">
        <f t="shared" si="11"/>
        <v>19.789628490691829</v>
      </c>
    </row>
    <row r="62" spans="1:10">
      <c r="A62" s="509" t="s">
        <v>1908</v>
      </c>
      <c r="B62" s="490">
        <v>294</v>
      </c>
      <c r="C62" s="491">
        <v>0</v>
      </c>
      <c r="D62" s="491">
        <v>4</v>
      </c>
      <c r="E62" s="492">
        <v>1.679180887372014</v>
      </c>
      <c r="F62" s="493">
        <v>1.4497769669742926</v>
      </c>
      <c r="G62" s="530">
        <f t="shared" si="9"/>
        <v>2.8995539339485852</v>
      </c>
      <c r="H62" s="530">
        <f t="shared" si="10"/>
        <v>5.7991078678971704</v>
      </c>
      <c r="I62" s="492">
        <f t="shared" si="11"/>
        <v>11.598215735794341</v>
      </c>
      <c r="J62" s="493">
        <f t="shared" si="11"/>
        <v>23.196431471588681</v>
      </c>
    </row>
    <row r="63" spans="1:10">
      <c r="A63" s="509" t="s">
        <v>1909</v>
      </c>
      <c r="B63" s="490">
        <v>294</v>
      </c>
      <c r="C63" s="491">
        <v>0</v>
      </c>
      <c r="D63" s="491">
        <v>4</v>
      </c>
      <c r="E63" s="492">
        <v>2.6996587030716728</v>
      </c>
      <c r="F63" s="493">
        <v>1.3720391215607513</v>
      </c>
      <c r="G63" s="530">
        <f t="shared" si="9"/>
        <v>2.7440782431215025</v>
      </c>
      <c r="H63" s="530">
        <f t="shared" si="10"/>
        <v>5.488156486243005</v>
      </c>
      <c r="I63" s="492">
        <f t="shared" si="11"/>
        <v>10.97631297248601</v>
      </c>
      <c r="J63" s="493">
        <f t="shared" si="11"/>
        <v>21.95262594497202</v>
      </c>
    </row>
    <row r="64" spans="1:10">
      <c r="A64" s="509" t="s">
        <v>1910</v>
      </c>
      <c r="B64" s="490">
        <v>294</v>
      </c>
      <c r="C64" s="491">
        <v>0</v>
      </c>
      <c r="D64" s="491">
        <v>4</v>
      </c>
      <c r="E64" s="492">
        <v>3.556313993174061</v>
      </c>
      <c r="F64" s="495">
        <v>0.90941382897435052</v>
      </c>
      <c r="G64" s="530">
        <f t="shared" si="9"/>
        <v>1.818827657948701</v>
      </c>
      <c r="H64" s="530">
        <f t="shared" si="10"/>
        <v>3.6376553158974021</v>
      </c>
      <c r="I64" s="492">
        <f t="shared" si="11"/>
        <v>7.2753106317948042</v>
      </c>
      <c r="J64" s="493">
        <f t="shared" si="11"/>
        <v>14.550621263589608</v>
      </c>
    </row>
    <row r="65" spans="1:10">
      <c r="A65" s="509" t="s">
        <v>1911</v>
      </c>
      <c r="B65" s="490">
        <v>294</v>
      </c>
      <c r="C65" s="491">
        <v>0</v>
      </c>
      <c r="D65" s="491">
        <v>4</v>
      </c>
      <c r="E65" s="492">
        <v>3.6075085324232079</v>
      </c>
      <c r="F65" s="495">
        <v>0.88572964316457159</v>
      </c>
      <c r="G65" s="530">
        <f t="shared" si="9"/>
        <v>1.7714592863291432</v>
      </c>
      <c r="H65" s="530">
        <f t="shared" si="10"/>
        <v>3.5429185726582864</v>
      </c>
      <c r="I65" s="492">
        <f t="shared" si="11"/>
        <v>7.0858371453165727</v>
      </c>
      <c r="J65" s="493">
        <f t="shared" si="11"/>
        <v>14.171674290633145</v>
      </c>
    </row>
    <row r="66" spans="1:10">
      <c r="A66" s="509" t="s">
        <v>1912</v>
      </c>
      <c r="B66" s="490">
        <v>294</v>
      </c>
      <c r="C66" s="491">
        <v>0</v>
      </c>
      <c r="D66" s="491">
        <v>4</v>
      </c>
      <c r="E66" s="492">
        <v>3.7986348122866871</v>
      </c>
      <c r="F66" s="495">
        <v>0.57573059068831534</v>
      </c>
      <c r="G66" s="530">
        <f t="shared" si="9"/>
        <v>1.1514611813766307</v>
      </c>
      <c r="H66" s="530">
        <f t="shared" si="10"/>
        <v>2.3029223627532613</v>
      </c>
      <c r="I66" s="492">
        <f t="shared" si="11"/>
        <v>4.6058447255065227</v>
      </c>
      <c r="J66" s="493">
        <f t="shared" si="11"/>
        <v>9.2116894510130454</v>
      </c>
    </row>
    <row r="67" spans="1:10">
      <c r="A67" s="509" t="s">
        <v>1913</v>
      </c>
      <c r="B67" s="490">
        <v>294</v>
      </c>
      <c r="C67" s="496">
        <v>0</v>
      </c>
      <c r="D67" s="496">
        <v>4</v>
      </c>
      <c r="E67" s="492">
        <v>3.8327645051194548</v>
      </c>
      <c r="F67" s="495">
        <v>0.51199089672625731</v>
      </c>
      <c r="G67" s="530">
        <f t="shared" si="9"/>
        <v>1.0239817934525146</v>
      </c>
      <c r="H67" s="530">
        <f t="shared" si="10"/>
        <v>2.0479635869050292</v>
      </c>
      <c r="I67" s="492">
        <f t="shared" si="11"/>
        <v>4.0959271738100584</v>
      </c>
      <c r="J67" s="493">
        <f t="shared" si="11"/>
        <v>8.1918543476201169</v>
      </c>
    </row>
    <row r="68" spans="1:10">
      <c r="A68" s="509" t="s">
        <v>1914</v>
      </c>
      <c r="B68" s="490">
        <v>295</v>
      </c>
      <c r="C68" s="491">
        <v>0</v>
      </c>
      <c r="D68" s="491">
        <v>4</v>
      </c>
      <c r="E68" s="492">
        <v>1.1258503401360545</v>
      </c>
      <c r="F68" s="493">
        <v>1.0695913413383031</v>
      </c>
      <c r="G68" s="530">
        <f t="shared" si="9"/>
        <v>2.1391826826766063</v>
      </c>
      <c r="H68" s="530">
        <f t="shared" si="10"/>
        <v>4.2783653653532125</v>
      </c>
      <c r="I68" s="492">
        <f t="shared" si="11"/>
        <v>8.5567307307064251</v>
      </c>
      <c r="J68" s="493">
        <f t="shared" si="11"/>
        <v>17.11346146141285</v>
      </c>
    </row>
    <row r="69" spans="1:10">
      <c r="A69" s="509" t="s">
        <v>1915</v>
      </c>
      <c r="B69" s="490">
        <v>290</v>
      </c>
      <c r="C69" s="491">
        <v>0</v>
      </c>
      <c r="D69" s="491">
        <v>4</v>
      </c>
      <c r="E69" s="492">
        <v>3.2802768166089948</v>
      </c>
      <c r="F69" s="495">
        <v>0.83665501783847285</v>
      </c>
      <c r="G69" s="530">
        <f t="shared" si="9"/>
        <v>1.6733100356769457</v>
      </c>
      <c r="H69" s="530">
        <f t="shared" si="10"/>
        <v>3.3466200713538914</v>
      </c>
      <c r="I69" s="492">
        <f t="shared" si="11"/>
        <v>6.6932401427077828</v>
      </c>
      <c r="J69" s="493">
        <f t="shared" si="11"/>
        <v>13.386480285415566</v>
      </c>
    </row>
    <row r="70" spans="1:10">
      <c r="A70" s="509"/>
      <c r="B70" s="490"/>
      <c r="C70" s="491"/>
      <c r="D70" s="491"/>
      <c r="E70" s="492"/>
      <c r="F70" s="495"/>
      <c r="G70" s="530"/>
      <c r="H70" s="530"/>
      <c r="I70" s="492"/>
      <c r="J70" s="493"/>
    </row>
    <row r="71" spans="1:10">
      <c r="A71" s="509" t="s">
        <v>1916</v>
      </c>
      <c r="B71" s="490">
        <v>295</v>
      </c>
      <c r="C71" s="491">
        <v>0</v>
      </c>
      <c r="D71" s="491">
        <v>4</v>
      </c>
      <c r="E71" s="492">
        <v>2.7551020408163276</v>
      </c>
      <c r="F71" s="493">
        <v>1.5783045959988005</v>
      </c>
      <c r="G71" s="530">
        <f t="shared" si="9"/>
        <v>3.1566091919976009</v>
      </c>
      <c r="H71" s="530">
        <f t="shared" si="10"/>
        <v>6.3132183839952019</v>
      </c>
      <c r="I71" s="492">
        <f t="shared" si="11"/>
        <v>12.626436767990404</v>
      </c>
      <c r="J71" s="493">
        <f t="shared" si="11"/>
        <v>25.252873535980807</v>
      </c>
    </row>
    <row r="72" spans="1:10">
      <c r="A72" s="509" t="s">
        <v>1917</v>
      </c>
      <c r="B72" s="490">
        <v>295</v>
      </c>
      <c r="C72" s="491">
        <v>0</v>
      </c>
      <c r="D72" s="491">
        <v>4</v>
      </c>
      <c r="E72" s="494">
        <v>0.95238095238095177</v>
      </c>
      <c r="F72" s="493">
        <v>1.7036708399998401</v>
      </c>
      <c r="G72" s="530">
        <f t="shared" si="9"/>
        <v>3.4073416799996803</v>
      </c>
      <c r="H72" s="530">
        <f t="shared" si="10"/>
        <v>6.8146833599993606</v>
      </c>
      <c r="I72" s="492">
        <f t="shared" si="11"/>
        <v>13.629366719998721</v>
      </c>
      <c r="J72" s="493">
        <f t="shared" si="11"/>
        <v>27.258733439997442</v>
      </c>
    </row>
    <row r="73" spans="1:10">
      <c r="A73" s="509" t="s">
        <v>1918</v>
      </c>
      <c r="B73" s="490">
        <v>296</v>
      </c>
      <c r="C73" s="491">
        <v>0</v>
      </c>
      <c r="D73" s="491">
        <v>4</v>
      </c>
      <c r="E73" s="492">
        <v>1.667796610169491</v>
      </c>
      <c r="F73" s="493">
        <v>1.9722172567405241</v>
      </c>
      <c r="G73" s="530">
        <f t="shared" si="9"/>
        <v>3.9444345134810481</v>
      </c>
      <c r="H73" s="530">
        <f t="shared" si="10"/>
        <v>7.8888690269620962</v>
      </c>
      <c r="I73" s="492">
        <f t="shared" si="11"/>
        <v>15.777738053924192</v>
      </c>
      <c r="J73" s="493">
        <f t="shared" si="11"/>
        <v>31.555476107848385</v>
      </c>
    </row>
    <row r="74" spans="1:10">
      <c r="A74" s="509" t="s">
        <v>1919</v>
      </c>
      <c r="B74" s="490">
        <v>291</v>
      </c>
      <c r="C74" s="491">
        <v>0</v>
      </c>
      <c r="D74" s="491">
        <v>4</v>
      </c>
      <c r="E74" s="492">
        <v>3.9310344827586206</v>
      </c>
      <c r="F74" s="495">
        <v>0.52067823691522397</v>
      </c>
      <c r="G74" s="530">
        <f t="shared" si="9"/>
        <v>1.0413564738304479</v>
      </c>
      <c r="H74" s="530">
        <f t="shared" si="10"/>
        <v>2.0827129476608959</v>
      </c>
      <c r="I74" s="492">
        <f t="shared" si="11"/>
        <v>4.1654258953217917</v>
      </c>
      <c r="J74" s="493">
        <f t="shared" si="11"/>
        <v>8.3308517906435835</v>
      </c>
    </row>
    <row r="75" spans="1:10">
      <c r="A75" s="509" t="s">
        <v>1920</v>
      </c>
      <c r="B75" s="490">
        <v>291</v>
      </c>
      <c r="C75" s="491">
        <v>0</v>
      </c>
      <c r="D75" s="491">
        <v>4</v>
      </c>
      <c r="E75" s="492">
        <v>3.9448275862068942</v>
      </c>
      <c r="F75" s="495">
        <v>0.46652509035276596</v>
      </c>
      <c r="G75" s="530">
        <f t="shared" si="9"/>
        <v>0.93305018070553192</v>
      </c>
      <c r="H75" s="530">
        <f t="shared" si="10"/>
        <v>1.8661003614110638</v>
      </c>
      <c r="I75" s="492">
        <f t="shared" si="11"/>
        <v>3.7322007228221277</v>
      </c>
      <c r="J75" s="493">
        <f t="shared" si="11"/>
        <v>7.4644014456442553</v>
      </c>
    </row>
    <row r="76" spans="1:10">
      <c r="A76" s="509" t="s">
        <v>1921</v>
      </c>
      <c r="B76" s="490">
        <v>295</v>
      </c>
      <c r="C76" s="491">
        <v>0</v>
      </c>
      <c r="D76" s="491">
        <v>4</v>
      </c>
      <c r="E76" s="492">
        <v>3.224489795918366</v>
      </c>
      <c r="F76" s="493">
        <v>1.3288833139673226</v>
      </c>
      <c r="G76" s="530">
        <f t="shared" si="9"/>
        <v>2.6577666279346452</v>
      </c>
      <c r="H76" s="530">
        <f t="shared" si="10"/>
        <v>5.3155332558692905</v>
      </c>
      <c r="I76" s="492">
        <f t="shared" si="11"/>
        <v>10.631066511738581</v>
      </c>
      <c r="J76" s="493">
        <f t="shared" si="11"/>
        <v>21.262133023477162</v>
      </c>
    </row>
    <row r="77" spans="1:10">
      <c r="A77" s="509" t="s">
        <v>1922</v>
      </c>
      <c r="B77" s="490">
        <v>291</v>
      </c>
      <c r="C77" s="491">
        <v>0</v>
      </c>
      <c r="D77" s="491">
        <v>4</v>
      </c>
      <c r="E77" s="492">
        <v>1.5586206896551722</v>
      </c>
      <c r="F77" s="493">
        <v>1.9506881617520324</v>
      </c>
      <c r="G77" s="530">
        <f t="shared" si="9"/>
        <v>3.9013763235040648</v>
      </c>
      <c r="H77" s="530">
        <f t="shared" si="10"/>
        <v>7.8027526470081296</v>
      </c>
      <c r="I77" s="492">
        <f t="shared" si="11"/>
        <v>15.605505294016259</v>
      </c>
      <c r="J77" s="493">
        <f t="shared" si="11"/>
        <v>31.211010588032519</v>
      </c>
    </row>
    <row r="78" spans="1:10">
      <c r="A78" s="509" t="s">
        <v>1923</v>
      </c>
      <c r="B78" s="490">
        <v>296</v>
      </c>
      <c r="C78" s="491">
        <v>0</v>
      </c>
      <c r="D78" s="491">
        <v>4</v>
      </c>
      <c r="E78" s="492">
        <v>1.0271186440677964</v>
      </c>
      <c r="F78" s="495">
        <v>0.88256761559275265</v>
      </c>
      <c r="G78" s="530">
        <f t="shared" si="9"/>
        <v>1.7651352311855053</v>
      </c>
      <c r="H78" s="530">
        <f t="shared" si="10"/>
        <v>3.5302704623710106</v>
      </c>
      <c r="I78" s="492">
        <f t="shared" si="11"/>
        <v>7.0605409247420212</v>
      </c>
      <c r="J78" s="493">
        <f t="shared" si="11"/>
        <v>14.121081849484042</v>
      </c>
    </row>
    <row r="79" spans="1:10">
      <c r="A79" s="509" t="s">
        <v>1924</v>
      </c>
      <c r="B79" s="490">
        <v>296</v>
      </c>
      <c r="C79" s="491">
        <v>0</v>
      </c>
      <c r="D79" s="491">
        <v>4</v>
      </c>
      <c r="E79" s="494">
        <v>0.41694915254237302</v>
      </c>
      <c r="F79" s="495">
        <v>0.65280426177698703</v>
      </c>
      <c r="G79" s="530">
        <f t="shared" si="9"/>
        <v>1.3056085235539741</v>
      </c>
      <c r="H79" s="530">
        <f t="shared" si="10"/>
        <v>2.6112170471079481</v>
      </c>
      <c r="I79" s="492">
        <f t="shared" si="11"/>
        <v>5.2224340942158962</v>
      </c>
      <c r="J79" s="493">
        <f t="shared" si="11"/>
        <v>10.444868188431792</v>
      </c>
    </row>
    <row r="80" spans="1:10">
      <c r="A80" s="509"/>
      <c r="B80" s="490"/>
      <c r="C80" s="491"/>
      <c r="D80" s="491"/>
      <c r="E80" s="494"/>
      <c r="F80" s="495"/>
      <c r="G80" s="530"/>
      <c r="H80" s="530"/>
      <c r="I80" s="492"/>
      <c r="J80" s="493"/>
    </row>
    <row r="81" spans="1:10">
      <c r="A81" s="509" t="s">
        <v>1925</v>
      </c>
      <c r="B81" s="490">
        <v>296</v>
      </c>
      <c r="C81" s="497">
        <v>0</v>
      </c>
      <c r="D81" s="497">
        <v>4</v>
      </c>
      <c r="E81" s="498">
        <v>1.2000000000000011</v>
      </c>
      <c r="F81" s="499">
        <v>1.2449218885032813</v>
      </c>
      <c r="G81" s="530">
        <f t="shared" si="9"/>
        <v>2.4898437770065627</v>
      </c>
      <c r="H81" s="530">
        <f t="shared" si="10"/>
        <v>4.9796875540131254</v>
      </c>
      <c r="I81" s="492">
        <f t="shared" si="11"/>
        <v>9.9593751080262507</v>
      </c>
      <c r="J81" s="493">
        <f t="shared" si="11"/>
        <v>19.918750216052501</v>
      </c>
    </row>
    <row r="82" spans="1:10">
      <c r="A82" s="509" t="s">
        <v>1926</v>
      </c>
      <c r="B82" s="490">
        <v>296</v>
      </c>
      <c r="C82" s="491">
        <v>0</v>
      </c>
      <c r="D82" s="491">
        <v>4</v>
      </c>
      <c r="E82" s="494">
        <v>0.14576271186440684</v>
      </c>
      <c r="F82" s="495">
        <v>0.65543931027750579</v>
      </c>
      <c r="G82" s="530">
        <f t="shared" si="9"/>
        <v>1.3108786205550116</v>
      </c>
      <c r="H82" s="530">
        <f t="shared" si="10"/>
        <v>2.6217572411100232</v>
      </c>
      <c r="I82" s="492">
        <f t="shared" si="11"/>
        <v>5.2435144822200463</v>
      </c>
      <c r="J82" s="493">
        <f t="shared" si="11"/>
        <v>10.487028964440093</v>
      </c>
    </row>
    <row r="83" spans="1:10">
      <c r="A83" s="509" t="s">
        <v>1927</v>
      </c>
      <c r="B83" s="490">
        <v>296</v>
      </c>
      <c r="C83" s="491">
        <v>0</v>
      </c>
      <c r="D83" s="491">
        <v>4</v>
      </c>
      <c r="E83" s="492">
        <v>2.0372881355932217</v>
      </c>
      <c r="F83" s="493">
        <v>1.2025253519417485</v>
      </c>
      <c r="G83" s="530">
        <f t="shared" si="9"/>
        <v>2.405050703883497</v>
      </c>
      <c r="H83" s="530">
        <f t="shared" si="10"/>
        <v>4.8101014077669939</v>
      </c>
      <c r="I83" s="492">
        <f t="shared" ref="I83:J89" si="12">H83*2</f>
        <v>9.6202028155339878</v>
      </c>
      <c r="J83" s="493">
        <f t="shared" si="12"/>
        <v>19.240405631067976</v>
      </c>
    </row>
    <row r="84" spans="1:10">
      <c r="A84" s="509" t="s">
        <v>1928</v>
      </c>
      <c r="B84" s="490">
        <v>296</v>
      </c>
      <c r="C84" s="491">
        <v>0</v>
      </c>
      <c r="D84" s="491">
        <v>4</v>
      </c>
      <c r="E84" s="494">
        <v>0.21694915254237288</v>
      </c>
      <c r="F84" s="495">
        <v>0.90594132005369865</v>
      </c>
      <c r="G84" s="530">
        <f t="shared" si="9"/>
        <v>1.8118826401073973</v>
      </c>
      <c r="H84" s="530">
        <f t="shared" si="10"/>
        <v>3.6237652802147946</v>
      </c>
      <c r="I84" s="492">
        <f t="shared" si="12"/>
        <v>7.2475305604295892</v>
      </c>
      <c r="J84" s="493">
        <f t="shared" si="12"/>
        <v>14.495061120859178</v>
      </c>
    </row>
    <row r="85" spans="1:10">
      <c r="A85" s="509"/>
      <c r="B85" s="490"/>
      <c r="C85" s="491"/>
      <c r="D85" s="491"/>
      <c r="E85" s="494"/>
      <c r="F85" s="495"/>
      <c r="G85" s="530"/>
      <c r="H85" s="530"/>
      <c r="I85" s="492"/>
      <c r="J85" s="493"/>
    </row>
    <row r="86" spans="1:10">
      <c r="A86" s="509" t="s">
        <v>1929</v>
      </c>
      <c r="B86" s="490">
        <v>295</v>
      </c>
      <c r="C86" s="491">
        <v>1</v>
      </c>
      <c r="D86" s="491">
        <v>4</v>
      </c>
      <c r="E86" s="492">
        <v>2.2142857142857153</v>
      </c>
      <c r="F86" s="495">
        <v>0.60468690948572834</v>
      </c>
      <c r="G86" s="530">
        <f t="shared" si="9"/>
        <v>1.2093738189714567</v>
      </c>
      <c r="H86" s="530">
        <f t="shared" si="10"/>
        <v>2.4187476379429134</v>
      </c>
      <c r="I86" s="492">
        <f t="shared" si="12"/>
        <v>4.8374952758858267</v>
      </c>
      <c r="J86" s="493">
        <f t="shared" si="12"/>
        <v>9.6749905517716535</v>
      </c>
    </row>
    <row r="87" spans="1:10">
      <c r="A87" s="509" t="s">
        <v>1930</v>
      </c>
      <c r="B87" s="490">
        <v>296</v>
      </c>
      <c r="C87" s="491">
        <v>0</v>
      </c>
      <c r="D87" s="491">
        <v>4</v>
      </c>
      <c r="E87" s="492">
        <v>1.8033898305084752</v>
      </c>
      <c r="F87" s="493">
        <v>1.06500037426506</v>
      </c>
      <c r="G87" s="530">
        <f t="shared" si="9"/>
        <v>2.13000074853012</v>
      </c>
      <c r="H87" s="530">
        <f t="shared" si="10"/>
        <v>4.26000149706024</v>
      </c>
      <c r="I87" s="492">
        <f t="shared" si="12"/>
        <v>8.52000299412048</v>
      </c>
      <c r="J87" s="493">
        <f t="shared" si="12"/>
        <v>17.04000598824096</v>
      </c>
    </row>
    <row r="88" spans="1:10">
      <c r="A88" s="509" t="s">
        <v>1931</v>
      </c>
      <c r="B88" s="490">
        <v>296</v>
      </c>
      <c r="C88" s="491">
        <v>0</v>
      </c>
      <c r="D88" s="491">
        <v>4</v>
      </c>
      <c r="E88" s="492">
        <v>1.6101694915254234</v>
      </c>
      <c r="F88" s="493">
        <v>1.3804561902887473</v>
      </c>
      <c r="G88" s="530">
        <f t="shared" si="9"/>
        <v>2.7609123805774947</v>
      </c>
      <c r="H88" s="530">
        <f t="shared" si="10"/>
        <v>5.5218247611549893</v>
      </c>
      <c r="I88" s="492">
        <f t="shared" si="12"/>
        <v>11.043649522309979</v>
      </c>
      <c r="J88" s="493">
        <f t="shared" si="12"/>
        <v>22.087299044619957</v>
      </c>
    </row>
    <row r="89" spans="1:10">
      <c r="A89" s="509" t="s">
        <v>1932</v>
      </c>
      <c r="B89" s="490">
        <v>296</v>
      </c>
      <c r="C89" s="491">
        <v>0</v>
      </c>
      <c r="D89" s="491">
        <v>4</v>
      </c>
      <c r="E89" s="492">
        <v>1.0847457627118651</v>
      </c>
      <c r="F89" s="493">
        <v>1.2197267767576776</v>
      </c>
      <c r="G89" s="530">
        <f t="shared" si="9"/>
        <v>2.4394535535153552</v>
      </c>
      <c r="H89" s="530">
        <f>F89*4</f>
        <v>4.8789071070307104</v>
      </c>
      <c r="I89" s="492">
        <f t="shared" si="12"/>
        <v>9.7578142140614208</v>
      </c>
      <c r="J89" s="493">
        <f t="shared" si="12"/>
        <v>19.515628428122842</v>
      </c>
    </row>
    <row r="90" spans="1:10">
      <c r="A90" s="509"/>
      <c r="B90" s="490"/>
      <c r="C90" s="491"/>
      <c r="D90" s="491"/>
      <c r="E90" s="492"/>
      <c r="F90" s="493"/>
      <c r="G90" s="530"/>
      <c r="H90" s="530"/>
      <c r="I90" s="492"/>
      <c r="J90" s="493"/>
    </row>
    <row r="91" spans="1:10" ht="19" thickBot="1">
      <c r="A91" s="510" t="s">
        <v>1684</v>
      </c>
      <c r="B91" s="502">
        <v>280</v>
      </c>
      <c r="C91" s="500"/>
      <c r="D91" s="500"/>
      <c r="E91" s="500"/>
      <c r="F91" s="501"/>
      <c r="G91" s="500"/>
      <c r="H91" s="500"/>
      <c r="I91" s="500"/>
      <c r="J91" s="501"/>
    </row>
    <row r="92" spans="1:10" ht="19" thickTop="1">
      <c r="B92" s="246"/>
      <c r="C92" s="246"/>
      <c r="D92" s="246"/>
      <c r="E92" s="246"/>
      <c r="F92" s="246"/>
    </row>
    <row r="93" spans="1:10">
      <c r="B93" s="246"/>
      <c r="C93" s="246"/>
      <c r="D93" s="246"/>
      <c r="E93" s="246"/>
      <c r="F93" s="246"/>
    </row>
  </sheetData>
  <mergeCells count="2">
    <mergeCell ref="O1:T1"/>
    <mergeCell ref="P13:T13"/>
  </mergeCells>
  <pageMargins left="0.7" right="0.7" top="0.75" bottom="0.75" header="0.3" footer="0.3"/>
  <pageSetup paperSize="9" orientation="portrait" horizontalDpi="4294967292" verticalDpi="4294967292"/>
  <ignoredErrors>
    <ignoredError sqref="H86:H89 H3:H29 H39:H43 H45:H55 H57:H69 H71:H79 H81:H84" formula="1"/>
  </ignoredErrors>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6"/>
  <sheetViews>
    <sheetView showGridLines="0" zoomScale="125" zoomScaleNormal="140" zoomScalePageLayoutView="140" workbookViewId="0">
      <selection activeCell="B20" sqref="B20"/>
    </sheetView>
  </sheetViews>
  <sheetFormatPr baseColWidth="10" defaultColWidth="8.83203125" defaultRowHeight="15"/>
  <cols>
    <col min="1" max="1" width="25.33203125" style="8" bestFit="1" customWidth="1"/>
    <col min="2" max="2" width="21.33203125" style="8" bestFit="1" customWidth="1"/>
    <col min="3" max="3" width="14.33203125" style="553" bestFit="1" customWidth="1"/>
    <col min="4" max="4" width="16.83203125" style="553" bestFit="1" customWidth="1"/>
    <col min="5" max="5" width="19.83203125" style="553" bestFit="1" customWidth="1"/>
    <col min="6" max="6" width="17.6640625" style="553" customWidth="1"/>
    <col min="7" max="7" width="15.33203125" style="553" customWidth="1"/>
    <col min="8" max="8" width="9.83203125" style="553" bestFit="1" customWidth="1"/>
    <col min="9" max="9" width="8.83203125" style="8"/>
    <col min="10" max="10" width="8.5" style="8" bestFit="1" customWidth="1"/>
    <col min="11" max="11" width="8.1640625" style="8" bestFit="1" customWidth="1"/>
    <col min="12" max="12" width="8.5" style="8" bestFit="1" customWidth="1"/>
    <col min="13" max="13" width="8" style="8" bestFit="1" customWidth="1"/>
    <col min="14" max="14" width="8.83203125" style="8"/>
    <col min="15" max="15" width="12" style="8" customWidth="1"/>
    <col min="16" max="16" width="18.1640625" style="8" customWidth="1"/>
    <col min="17" max="21" width="11.83203125" style="8" customWidth="1"/>
    <col min="22" max="16384" width="8.83203125" style="8"/>
  </cols>
  <sheetData>
    <row r="1" spans="1:8" s="690" customFormat="1" ht="16">
      <c r="C1" s="691"/>
      <c r="D1" s="691"/>
      <c r="E1" s="691"/>
      <c r="F1" s="691"/>
      <c r="G1" s="691"/>
      <c r="H1" s="691"/>
    </row>
    <row r="2" spans="1:8" ht="31" customHeight="1">
      <c r="A2" s="716" t="s">
        <v>2083</v>
      </c>
      <c r="B2" s="717"/>
      <c r="C2" s="678" t="s">
        <v>1250</v>
      </c>
      <c r="D2" s="678" t="s">
        <v>1413</v>
      </c>
      <c r="E2" s="689" t="s">
        <v>1787</v>
      </c>
      <c r="F2" s="678" t="s">
        <v>1412</v>
      </c>
      <c r="G2" s="689" t="s">
        <v>1786</v>
      </c>
      <c r="H2" s="8"/>
    </row>
    <row r="3" spans="1:8" ht="19" customHeight="1">
      <c r="A3" s="714" t="s">
        <v>1277</v>
      </c>
      <c r="B3" s="679" t="s">
        <v>1947</v>
      </c>
      <c r="C3" s="680" t="s">
        <v>2056</v>
      </c>
      <c r="D3" s="681" t="s">
        <v>2057</v>
      </c>
      <c r="E3" s="681" t="s">
        <v>2058</v>
      </c>
      <c r="F3" s="681" t="s">
        <v>2059</v>
      </c>
      <c r="G3" s="680" t="s">
        <v>2060</v>
      </c>
      <c r="H3" s="8"/>
    </row>
    <row r="4" spans="1:8" ht="19" customHeight="1">
      <c r="A4" s="715"/>
      <c r="B4" s="682" t="s">
        <v>1948</v>
      </c>
      <c r="C4" s="683" t="s">
        <v>2079</v>
      </c>
      <c r="D4" s="684" t="s">
        <v>2061</v>
      </c>
      <c r="E4" s="684" t="s">
        <v>2062</v>
      </c>
      <c r="F4" s="684" t="s">
        <v>2063</v>
      </c>
      <c r="G4" s="683" t="s">
        <v>2078</v>
      </c>
      <c r="H4" s="8"/>
    </row>
    <row r="5" spans="1:8" ht="19" customHeight="1">
      <c r="A5" s="718" t="s">
        <v>1786</v>
      </c>
      <c r="B5" s="679" t="s">
        <v>1947</v>
      </c>
      <c r="C5" s="681" t="s">
        <v>2064</v>
      </c>
      <c r="D5" s="680" t="s">
        <v>2065</v>
      </c>
      <c r="E5" s="681" t="s">
        <v>2066</v>
      </c>
      <c r="F5" s="680" t="s">
        <v>2067</v>
      </c>
      <c r="G5" s="685"/>
      <c r="H5" s="8"/>
    </row>
    <row r="6" spans="1:8" ht="19" customHeight="1">
      <c r="A6" s="719"/>
      <c r="B6" s="682" t="s">
        <v>1948</v>
      </c>
      <c r="C6" s="684" t="s">
        <v>2068</v>
      </c>
      <c r="D6" s="683" t="s">
        <v>2080</v>
      </c>
      <c r="E6" s="684" t="s">
        <v>2062</v>
      </c>
      <c r="F6" s="683" t="s">
        <v>2081</v>
      </c>
      <c r="G6" s="685"/>
      <c r="H6" s="8"/>
    </row>
    <row r="7" spans="1:8" ht="19" customHeight="1">
      <c r="A7" s="714" t="s">
        <v>1412</v>
      </c>
      <c r="B7" s="679" t="s">
        <v>1947</v>
      </c>
      <c r="C7" s="686" t="s">
        <v>2069</v>
      </c>
      <c r="D7" s="687" t="s">
        <v>2070</v>
      </c>
      <c r="E7" s="681" t="s">
        <v>2071</v>
      </c>
      <c r="F7" s="685"/>
      <c r="G7" s="685"/>
      <c r="H7" s="8"/>
    </row>
    <row r="8" spans="1:8" ht="19" customHeight="1">
      <c r="A8" s="715"/>
      <c r="B8" s="682" t="s">
        <v>1948</v>
      </c>
      <c r="C8" s="684" t="s">
        <v>2063</v>
      </c>
      <c r="D8" s="684" t="s">
        <v>2063</v>
      </c>
      <c r="E8" s="684" t="s">
        <v>2072</v>
      </c>
      <c r="F8" s="685"/>
      <c r="G8" s="685"/>
      <c r="H8" s="8"/>
    </row>
    <row r="9" spans="1:8" ht="19" customHeight="1">
      <c r="A9" s="718" t="s">
        <v>1787</v>
      </c>
      <c r="B9" s="679" t="s">
        <v>1947</v>
      </c>
      <c r="C9" s="681" t="s">
        <v>2073</v>
      </c>
      <c r="D9" s="681" t="s">
        <v>2074</v>
      </c>
      <c r="E9" s="685"/>
      <c r="F9" s="685"/>
      <c r="G9" s="685"/>
      <c r="H9" s="8"/>
    </row>
    <row r="10" spans="1:8" ht="19" customHeight="1">
      <c r="A10" s="719"/>
      <c r="B10" s="682" t="s">
        <v>1948</v>
      </c>
      <c r="C10" s="684" t="s">
        <v>2075</v>
      </c>
      <c r="D10" s="684" t="s">
        <v>2076</v>
      </c>
      <c r="E10" s="685"/>
      <c r="F10" s="685"/>
      <c r="G10" s="685"/>
      <c r="H10" s="8"/>
    </row>
    <row r="11" spans="1:8" ht="19" customHeight="1">
      <c r="A11" s="714" t="s">
        <v>1413</v>
      </c>
      <c r="B11" s="679" t="s">
        <v>1947</v>
      </c>
      <c r="C11" s="686" t="s">
        <v>2077</v>
      </c>
      <c r="D11" s="685"/>
      <c r="E11" s="685"/>
      <c r="F11" s="685"/>
      <c r="G11" s="685"/>
      <c r="H11" s="8"/>
    </row>
    <row r="12" spans="1:8" ht="19" customHeight="1">
      <c r="A12" s="715"/>
      <c r="B12" s="682" t="s">
        <v>1948</v>
      </c>
      <c r="C12" s="684" t="s">
        <v>2063</v>
      </c>
      <c r="D12" s="685"/>
      <c r="E12" s="685"/>
      <c r="F12" s="685"/>
      <c r="G12" s="685"/>
      <c r="H12" s="8"/>
    </row>
    <row r="13" spans="1:8" ht="19" customHeight="1">
      <c r="A13" s="688" t="s">
        <v>2082</v>
      </c>
      <c r="B13" s="688"/>
      <c r="C13" s="688"/>
      <c r="D13" s="688"/>
      <c r="E13" s="688"/>
      <c r="F13" s="688"/>
      <c r="G13" s="688"/>
      <c r="H13" s="8"/>
    </row>
    <row r="14" spans="1:8">
      <c r="A14" s="8" t="s">
        <v>1949</v>
      </c>
      <c r="C14" s="8"/>
      <c r="D14" s="8"/>
      <c r="E14" s="8"/>
      <c r="F14" s="8"/>
      <c r="G14" s="8"/>
      <c r="H14" s="8"/>
    </row>
    <row r="15" spans="1:8">
      <c r="C15" s="8"/>
      <c r="D15" s="8"/>
      <c r="E15" s="8"/>
      <c r="F15" s="8"/>
      <c r="G15" s="8"/>
      <c r="H15" s="8"/>
    </row>
    <row r="16" spans="1:8">
      <c r="A16" s="558"/>
      <c r="B16"/>
      <c r="C16"/>
      <c r="D16"/>
      <c r="E16"/>
      <c r="F16"/>
      <c r="G16"/>
    </row>
  </sheetData>
  <mergeCells count="6">
    <mergeCell ref="A11:A12"/>
    <mergeCell ref="A2:B2"/>
    <mergeCell ref="A9:A10"/>
    <mergeCell ref="A5:A6"/>
    <mergeCell ref="A3:A4"/>
    <mergeCell ref="A7:A8"/>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89A41-6CB1-564B-8A73-E81457B172AE}">
  <dimension ref="A1:B143"/>
  <sheetViews>
    <sheetView showGridLines="0" tabSelected="1" topLeftCell="A118" workbookViewId="0">
      <selection activeCell="A141" sqref="A141"/>
    </sheetView>
  </sheetViews>
  <sheetFormatPr baseColWidth="10" defaultRowHeight="15"/>
  <cols>
    <col min="1" max="1" width="77.83203125" bestFit="1" customWidth="1"/>
  </cols>
  <sheetData>
    <row r="1" spans="1:1" ht="16">
      <c r="A1" s="731" t="s">
        <v>2084</v>
      </c>
    </row>
    <row r="3" spans="1:1" ht="16">
      <c r="A3" s="731" t="s">
        <v>2085</v>
      </c>
    </row>
    <row r="4" spans="1:1" ht="16">
      <c r="A4" s="731" t="s">
        <v>2086</v>
      </c>
    </row>
    <row r="6" spans="1:1" ht="16">
      <c r="A6" s="731" t="s">
        <v>2087</v>
      </c>
    </row>
    <row r="7" spans="1:1" ht="16">
      <c r="A7" s="731" t="s">
        <v>2088</v>
      </c>
    </row>
    <row r="9" spans="1:1" ht="16">
      <c r="A9" s="731" t="s">
        <v>2089</v>
      </c>
    </row>
    <row r="10" spans="1:1" ht="16">
      <c r="A10" s="731" t="s">
        <v>2090</v>
      </c>
    </row>
    <row r="11" spans="1:1" ht="16">
      <c r="A11" s="731" t="s">
        <v>2091</v>
      </c>
    </row>
    <row r="12" spans="1:1" ht="16">
      <c r="A12" s="731" t="s">
        <v>2092</v>
      </c>
    </row>
    <row r="13" spans="1:1" ht="16">
      <c r="A13" s="731" t="s">
        <v>2093</v>
      </c>
    </row>
    <row r="14" spans="1:1" ht="16">
      <c r="A14" s="731" t="s">
        <v>2094</v>
      </c>
    </row>
    <row r="15" spans="1:1" ht="16">
      <c r="A15" s="731" t="s">
        <v>2095</v>
      </c>
    </row>
    <row r="16" spans="1:1" ht="16">
      <c r="A16" s="731" t="s">
        <v>2096</v>
      </c>
    </row>
    <row r="17" spans="1:2" ht="16">
      <c r="A17" s="731" t="s">
        <v>2097</v>
      </c>
    </row>
    <row r="18" spans="1:2" ht="16">
      <c r="A18" s="731" t="s">
        <v>2098</v>
      </c>
    </row>
    <row r="19" spans="1:2" ht="16">
      <c r="A19" s="731" t="s">
        <v>2099</v>
      </c>
    </row>
    <row r="20" spans="1:2" ht="16">
      <c r="A20" s="731" t="s">
        <v>2100</v>
      </c>
    </row>
    <row r="21" spans="1:2" ht="16">
      <c r="A21" s="731" t="s">
        <v>2101</v>
      </c>
    </row>
    <row r="22" spans="1:2" ht="16">
      <c r="A22" s="731" t="s">
        <v>2102</v>
      </c>
    </row>
    <row r="23" spans="1:2" ht="16">
      <c r="A23" s="731" t="s">
        <v>2103</v>
      </c>
    </row>
    <row r="24" spans="1:2" ht="16">
      <c r="A24" s="731" t="s">
        <v>2104</v>
      </c>
    </row>
    <row r="25" spans="1:2" ht="16">
      <c r="A25" s="731" t="s">
        <v>2105</v>
      </c>
    </row>
    <row r="26" spans="1:2" ht="16">
      <c r="A26" s="731" t="s">
        <v>2106</v>
      </c>
    </row>
    <row r="27" spans="1:2" ht="16">
      <c r="A27" s="731" t="s">
        <v>2107</v>
      </c>
    </row>
    <row r="28" spans="1:2" ht="16">
      <c r="A28" s="731" t="s">
        <v>2108</v>
      </c>
      <c r="B28" t="s">
        <v>2208</v>
      </c>
    </row>
    <row r="29" spans="1:2" ht="16">
      <c r="A29" s="731" t="s">
        <v>2109</v>
      </c>
    </row>
    <row r="30" spans="1:2" ht="16">
      <c r="A30" s="731" t="s">
        <v>2110</v>
      </c>
    </row>
    <row r="31" spans="1:2" ht="16">
      <c r="A31" s="731" t="s">
        <v>2111</v>
      </c>
      <c r="B31" t="s">
        <v>2209</v>
      </c>
    </row>
    <row r="32" spans="1:2" ht="16">
      <c r="A32" s="731" t="s">
        <v>2112</v>
      </c>
    </row>
    <row r="33" spans="1:2" ht="16">
      <c r="A33" s="731" t="s">
        <v>2113</v>
      </c>
    </row>
    <row r="34" spans="1:2" ht="16">
      <c r="A34" s="731" t="s">
        <v>2114</v>
      </c>
    </row>
    <row r="35" spans="1:2" ht="16">
      <c r="A35" s="731" t="s">
        <v>2115</v>
      </c>
      <c r="B35" t="s">
        <v>2209</v>
      </c>
    </row>
    <row r="36" spans="1:2" ht="16">
      <c r="A36" s="731" t="s">
        <v>2116</v>
      </c>
    </row>
    <row r="37" spans="1:2" ht="16">
      <c r="A37" s="731" t="s">
        <v>2117</v>
      </c>
      <c r="B37" t="s">
        <v>2209</v>
      </c>
    </row>
    <row r="38" spans="1:2" ht="16">
      <c r="A38" s="731" t="s">
        <v>2118</v>
      </c>
    </row>
    <row r="39" spans="1:2" ht="16">
      <c r="A39" s="731" t="s">
        <v>2119</v>
      </c>
    </row>
    <row r="40" spans="1:2" ht="16">
      <c r="A40" s="731" t="s">
        <v>2120</v>
      </c>
      <c r="B40" t="s">
        <v>2209</v>
      </c>
    </row>
    <row r="41" spans="1:2" ht="16">
      <c r="A41" s="731" t="s">
        <v>2121</v>
      </c>
    </row>
    <row r="42" spans="1:2" ht="16">
      <c r="A42" s="731" t="s">
        <v>2122</v>
      </c>
      <c r="B42" t="s">
        <v>2209</v>
      </c>
    </row>
    <row r="43" spans="1:2" ht="16">
      <c r="A43" s="731" t="s">
        <v>2123</v>
      </c>
      <c r="B43" t="s">
        <v>2209</v>
      </c>
    </row>
    <row r="44" spans="1:2" ht="16">
      <c r="A44" s="731" t="s">
        <v>2124</v>
      </c>
    </row>
    <row r="45" spans="1:2" ht="16">
      <c r="A45" s="731" t="s">
        <v>2125</v>
      </c>
    </row>
    <row r="46" spans="1:2" ht="16">
      <c r="A46" s="731" t="s">
        <v>2126</v>
      </c>
    </row>
    <row r="47" spans="1:2" ht="16">
      <c r="A47" s="731" t="s">
        <v>2127</v>
      </c>
    </row>
    <row r="49" spans="1:2" ht="16">
      <c r="A49" s="731" t="s">
        <v>2128</v>
      </c>
    </row>
    <row r="51" spans="1:2" ht="16">
      <c r="A51" s="731" t="s">
        <v>2085</v>
      </c>
    </row>
    <row r="52" spans="1:2" ht="16">
      <c r="A52" s="731" t="s">
        <v>2129</v>
      </c>
    </row>
    <row r="53" spans="1:2" ht="16">
      <c r="A53" s="731" t="s">
        <v>2130</v>
      </c>
    </row>
    <row r="54" spans="1:2" ht="16">
      <c r="A54" s="731" t="s">
        <v>2131</v>
      </c>
    </row>
    <row r="55" spans="1:2" ht="16">
      <c r="A55" s="731" t="s">
        <v>2132</v>
      </c>
      <c r="B55" t="s">
        <v>2210</v>
      </c>
    </row>
    <row r="56" spans="1:2" ht="16">
      <c r="A56" s="731" t="s">
        <v>2133</v>
      </c>
    </row>
    <row r="58" spans="1:2" ht="16">
      <c r="A58" s="731" t="s">
        <v>2087</v>
      </c>
    </row>
    <row r="59" spans="1:2" ht="16">
      <c r="A59" s="731" t="s">
        <v>2134</v>
      </c>
      <c r="B59" t="s">
        <v>2209</v>
      </c>
    </row>
    <row r="60" spans="1:2" ht="16">
      <c r="A60" s="731" t="s">
        <v>2135</v>
      </c>
    </row>
    <row r="61" spans="1:2" ht="16">
      <c r="A61" s="731" t="s">
        <v>2136</v>
      </c>
    </row>
    <row r="62" spans="1:2" ht="16">
      <c r="A62" s="731" t="s">
        <v>2137</v>
      </c>
    </row>
    <row r="63" spans="1:2" ht="16">
      <c r="A63" s="731" t="s">
        <v>2138</v>
      </c>
    </row>
    <row r="64" spans="1:2" ht="16">
      <c r="A64" s="731" t="s">
        <v>2139</v>
      </c>
    </row>
    <row r="65" spans="1:2" ht="16">
      <c r="A65" s="731" t="s">
        <v>2140</v>
      </c>
      <c r="B65" t="s">
        <v>2209</v>
      </c>
    </row>
    <row r="66" spans="1:2" ht="16">
      <c r="A66" s="731" t="s">
        <v>2141</v>
      </c>
    </row>
    <row r="67" spans="1:2" ht="16">
      <c r="A67" s="731" t="s">
        <v>2142</v>
      </c>
    </row>
    <row r="68" spans="1:2" ht="16">
      <c r="A68" s="731" t="s">
        <v>2143</v>
      </c>
    </row>
    <row r="70" spans="1:2" ht="16">
      <c r="A70" s="731" t="s">
        <v>2144</v>
      </c>
      <c r="B70" t="s">
        <v>2209</v>
      </c>
    </row>
    <row r="71" spans="1:2" ht="16">
      <c r="A71" s="731" t="s">
        <v>2145</v>
      </c>
    </row>
    <row r="72" spans="1:2" ht="16">
      <c r="A72" s="731" t="s">
        <v>2146</v>
      </c>
    </row>
    <row r="73" spans="1:2" ht="16">
      <c r="A73" s="731" t="s">
        <v>2147</v>
      </c>
    </row>
    <row r="74" spans="1:2" ht="16">
      <c r="A74" s="731" t="s">
        <v>2148</v>
      </c>
      <c r="B74" t="s">
        <v>2209</v>
      </c>
    </row>
    <row r="75" spans="1:2" ht="16">
      <c r="A75" s="731" t="s">
        <v>2149</v>
      </c>
    </row>
    <row r="76" spans="1:2" ht="16">
      <c r="A76" s="731" t="s">
        <v>2150</v>
      </c>
      <c r="B76" t="s">
        <v>2209</v>
      </c>
    </row>
    <row r="77" spans="1:2" ht="16">
      <c r="A77" s="731" t="s">
        <v>2151</v>
      </c>
    </row>
    <row r="78" spans="1:2" ht="16">
      <c r="A78" s="731" t="s">
        <v>2152</v>
      </c>
    </row>
    <row r="80" spans="1:2" ht="16">
      <c r="A80" s="731" t="s">
        <v>2153</v>
      </c>
      <c r="B80" t="s">
        <v>2209</v>
      </c>
    </row>
    <row r="81" spans="1:2" ht="16">
      <c r="A81" s="731" t="s">
        <v>2154</v>
      </c>
    </row>
    <row r="82" spans="1:2" ht="16">
      <c r="A82" s="731" t="s">
        <v>2155</v>
      </c>
    </row>
    <row r="83" spans="1:2" ht="16">
      <c r="A83" s="731" t="s">
        <v>2156</v>
      </c>
    </row>
    <row r="84" spans="1:2" ht="16">
      <c r="A84" s="731" t="s">
        <v>2157</v>
      </c>
    </row>
    <row r="85" spans="1:2" ht="16">
      <c r="A85" s="731" t="s">
        <v>2158</v>
      </c>
      <c r="B85" t="s">
        <v>2209</v>
      </c>
    </row>
    <row r="86" spans="1:2" ht="16">
      <c r="A86" s="731" t="s">
        <v>2159</v>
      </c>
    </row>
    <row r="87" spans="1:2" ht="16">
      <c r="A87" s="731" t="s">
        <v>2160</v>
      </c>
    </row>
    <row r="88" spans="1:2" ht="16">
      <c r="A88" s="731" t="s">
        <v>2161</v>
      </c>
    </row>
    <row r="89" spans="1:2" ht="16">
      <c r="A89" s="731" t="s">
        <v>2162</v>
      </c>
    </row>
    <row r="91" spans="1:2" ht="16">
      <c r="A91" s="731" t="s">
        <v>2163</v>
      </c>
      <c r="B91" t="s">
        <v>1450</v>
      </c>
    </row>
    <row r="92" spans="1:2" ht="16">
      <c r="A92" s="731" t="s">
        <v>2164</v>
      </c>
    </row>
    <row r="93" spans="1:2" ht="16">
      <c r="A93" s="731" t="s">
        <v>2165</v>
      </c>
    </row>
    <row r="94" spans="1:2" ht="16">
      <c r="A94" s="731" t="s">
        <v>2166</v>
      </c>
    </row>
    <row r="95" spans="1:2" ht="16">
      <c r="A95" s="731" t="s">
        <v>2167</v>
      </c>
      <c r="B95" t="s">
        <v>2209</v>
      </c>
    </row>
    <row r="96" spans="1:2" ht="16">
      <c r="A96" s="731" t="s">
        <v>2168</v>
      </c>
    </row>
    <row r="97" spans="1:2" ht="16">
      <c r="A97" s="731" t="s">
        <v>2169</v>
      </c>
      <c r="B97" t="s">
        <v>1450</v>
      </c>
    </row>
    <row r="99" spans="1:2" ht="16">
      <c r="A99" s="731" t="s">
        <v>2170</v>
      </c>
      <c r="B99" t="s">
        <v>2209</v>
      </c>
    </row>
    <row r="100" spans="1:2" ht="16">
      <c r="A100" s="731" t="s">
        <v>2171</v>
      </c>
    </row>
    <row r="101" spans="1:2" ht="16">
      <c r="A101" s="731" t="s">
        <v>2172</v>
      </c>
    </row>
    <row r="102" spans="1:2" ht="16">
      <c r="A102" s="731" t="s">
        <v>2173</v>
      </c>
    </row>
    <row r="103" spans="1:2" ht="16">
      <c r="A103" s="731" t="s">
        <v>2174</v>
      </c>
    </row>
    <row r="105" spans="1:2" ht="16">
      <c r="A105" s="731" t="s">
        <v>2175</v>
      </c>
      <c r="B105" t="s">
        <v>2209</v>
      </c>
    </row>
    <row r="106" spans="1:2" ht="16">
      <c r="A106" s="731" t="s">
        <v>2176</v>
      </c>
      <c r="B106" t="s">
        <v>1450</v>
      </c>
    </row>
    <row r="107" spans="1:2" ht="16">
      <c r="A107" s="731" t="s">
        <v>2177</v>
      </c>
    </row>
    <row r="108" spans="1:2" ht="16">
      <c r="A108" s="731" t="s">
        <v>2178</v>
      </c>
      <c r="B108" t="s">
        <v>1450</v>
      </c>
    </row>
    <row r="109" spans="1:2" ht="16">
      <c r="A109" s="731" t="s">
        <v>2179</v>
      </c>
    </row>
    <row r="111" spans="1:2" ht="16">
      <c r="A111" s="731" t="s">
        <v>2180</v>
      </c>
      <c r="B111" t="s">
        <v>2209</v>
      </c>
    </row>
    <row r="112" spans="1:2" ht="16">
      <c r="A112" s="731" t="s">
        <v>2181</v>
      </c>
    </row>
    <row r="113" spans="1:2" ht="16">
      <c r="A113" s="731" t="s">
        <v>2182</v>
      </c>
    </row>
    <row r="114" spans="1:2" ht="16">
      <c r="A114" s="731" t="s">
        <v>2183</v>
      </c>
    </row>
    <row r="115" spans="1:2" ht="16">
      <c r="A115" s="731" t="s">
        <v>2184</v>
      </c>
      <c r="B115" t="s">
        <v>2209</v>
      </c>
    </row>
    <row r="116" spans="1:2" ht="16">
      <c r="A116" s="731" t="s">
        <v>2185</v>
      </c>
    </row>
    <row r="118" spans="1:2" ht="16">
      <c r="A118" s="731" t="s">
        <v>2186</v>
      </c>
    </row>
    <row r="119" spans="1:2" ht="16">
      <c r="A119" s="731" t="s">
        <v>2187</v>
      </c>
      <c r="B119" t="s">
        <v>2209</v>
      </c>
    </row>
    <row r="120" spans="1:2" ht="16">
      <c r="A120" s="731" t="s">
        <v>2188</v>
      </c>
    </row>
    <row r="121" spans="1:2" ht="16">
      <c r="A121" s="731" t="s">
        <v>2189</v>
      </c>
    </row>
    <row r="122" spans="1:2" ht="16">
      <c r="A122" s="731" t="s">
        <v>2190</v>
      </c>
    </row>
    <row r="124" spans="1:2" ht="16">
      <c r="A124" s="731" t="s">
        <v>2191</v>
      </c>
    </row>
    <row r="125" spans="1:2" ht="16">
      <c r="A125" s="731" t="s">
        <v>2192</v>
      </c>
      <c r="B125" t="s">
        <v>2209</v>
      </c>
    </row>
    <row r="126" spans="1:2" ht="16">
      <c r="A126" s="731" t="s">
        <v>2193</v>
      </c>
    </row>
    <row r="127" spans="1:2" ht="16">
      <c r="A127" s="731" t="s">
        <v>2194</v>
      </c>
    </row>
    <row r="128" spans="1:2" ht="16">
      <c r="A128" s="731" t="s">
        <v>2195</v>
      </c>
    </row>
    <row r="129" spans="1:2" ht="16">
      <c r="A129" s="731" t="s">
        <v>2196</v>
      </c>
      <c r="B129" t="s">
        <v>2209</v>
      </c>
    </row>
    <row r="130" spans="1:2" ht="16">
      <c r="A130" s="731" t="s">
        <v>2197</v>
      </c>
    </row>
    <row r="131" spans="1:2" ht="16">
      <c r="A131" s="731" t="s">
        <v>2198</v>
      </c>
    </row>
    <row r="133" spans="1:2" ht="16">
      <c r="A133" s="731" t="s">
        <v>2199</v>
      </c>
    </row>
    <row r="134" spans="1:2" ht="16">
      <c r="A134" s="731" t="s">
        <v>2200</v>
      </c>
      <c r="B134" t="s">
        <v>2209</v>
      </c>
    </row>
    <row r="135" spans="1:2" ht="16">
      <c r="A135" s="731" t="s">
        <v>2201</v>
      </c>
    </row>
    <row r="136" spans="1:2" ht="16">
      <c r="A136" s="731" t="s">
        <v>2202</v>
      </c>
    </row>
    <row r="138" spans="1:2" ht="16">
      <c r="A138" s="731" t="s">
        <v>2203</v>
      </c>
      <c r="B138" t="s">
        <v>2209</v>
      </c>
    </row>
    <row r="139" spans="1:2" ht="16">
      <c r="A139" s="731" t="s">
        <v>2204</v>
      </c>
    </row>
    <row r="141" spans="1:2" ht="16">
      <c r="A141" s="731" t="s">
        <v>2205</v>
      </c>
      <c r="B141" t="s">
        <v>2209</v>
      </c>
    </row>
    <row r="142" spans="1:2" ht="16">
      <c r="A142" s="731" t="s">
        <v>2206</v>
      </c>
    </row>
    <row r="143" spans="1:2" ht="16">
      <c r="A143" s="731" t="s">
        <v>2207</v>
      </c>
    </row>
  </sheetData>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M112"/>
  <sheetViews>
    <sheetView workbookViewId="0">
      <pane xSplit="2" ySplit="2" topLeftCell="C27" activePane="bottomRight" state="frozen"/>
      <selection pane="topRight" activeCell="C1" sqref="C1"/>
      <selection pane="bottomLeft" activeCell="A3" sqref="A3"/>
      <selection pane="bottomRight" activeCell="A33" sqref="A27:A35"/>
    </sheetView>
  </sheetViews>
  <sheetFormatPr baseColWidth="10" defaultColWidth="8.83203125" defaultRowHeight="20"/>
  <cols>
    <col min="1" max="1" width="22.6640625" style="210" customWidth="1"/>
    <col min="2" max="2" width="22.6640625" customWidth="1"/>
    <col min="3" max="38" width="11.6640625" style="46" customWidth="1"/>
    <col min="39" max="39" width="19.5" customWidth="1"/>
  </cols>
  <sheetData>
    <row r="1" spans="1:39" ht="24" customHeight="1" thickBot="1">
      <c r="A1" s="722" t="s">
        <v>1421</v>
      </c>
      <c r="B1" s="722"/>
      <c r="C1" s="722"/>
      <c r="D1" s="722"/>
      <c r="E1" s="722"/>
      <c r="F1" s="722"/>
      <c r="G1" s="722"/>
      <c r="H1" s="722"/>
      <c r="I1" s="722"/>
      <c r="J1" s="722"/>
      <c r="K1" s="722"/>
      <c r="L1" s="722"/>
      <c r="M1" s="722"/>
      <c r="N1" s="722"/>
      <c r="O1" s="722"/>
      <c r="P1" s="722"/>
      <c r="Q1" s="722"/>
      <c r="R1" s="722"/>
      <c r="S1" s="722"/>
      <c r="T1" s="722"/>
      <c r="U1" s="722"/>
      <c r="V1" s="722"/>
      <c r="W1" s="722"/>
      <c r="X1" s="722"/>
      <c r="Y1" s="722"/>
      <c r="Z1" s="722"/>
      <c r="AA1" s="722"/>
      <c r="AB1" s="722"/>
      <c r="AC1" s="722"/>
      <c r="AD1" s="722"/>
      <c r="AE1" s="722"/>
      <c r="AF1" s="722"/>
      <c r="AG1" s="722"/>
      <c r="AH1" s="722"/>
      <c r="AI1" s="722"/>
      <c r="AJ1" s="722"/>
      <c r="AK1" s="722"/>
      <c r="AL1" s="722"/>
    </row>
    <row r="2" spans="1:39" ht="70" customHeight="1" thickTop="1" thickBot="1">
      <c r="A2" s="723"/>
      <c r="B2" s="724"/>
      <c r="C2" s="169" t="s">
        <v>1346</v>
      </c>
      <c r="D2" s="170" t="s">
        <v>1353</v>
      </c>
      <c r="E2" s="170" t="s">
        <v>1354</v>
      </c>
      <c r="F2" s="170" t="s">
        <v>1355</v>
      </c>
      <c r="G2" s="170" t="s">
        <v>1336</v>
      </c>
      <c r="H2" s="170" t="s">
        <v>1337</v>
      </c>
      <c r="I2" s="170" t="s">
        <v>1338</v>
      </c>
      <c r="J2" s="171" t="s">
        <v>1414</v>
      </c>
      <c r="K2" s="170" t="s">
        <v>1350</v>
      </c>
      <c r="L2" s="170" t="s">
        <v>1351</v>
      </c>
      <c r="M2" s="170" t="s">
        <v>1352</v>
      </c>
      <c r="N2" s="170" t="s">
        <v>1339</v>
      </c>
      <c r="O2" s="170" t="s">
        <v>1340</v>
      </c>
      <c r="P2" s="170" t="s">
        <v>1341</v>
      </c>
      <c r="Q2" s="170" t="s">
        <v>1343</v>
      </c>
      <c r="R2" s="171" t="s">
        <v>1344</v>
      </c>
      <c r="S2" s="171" t="s">
        <v>1345</v>
      </c>
      <c r="T2" s="170" t="s">
        <v>1342</v>
      </c>
      <c r="U2" s="172" t="s">
        <v>1334</v>
      </c>
      <c r="V2" s="170" t="s">
        <v>1335</v>
      </c>
      <c r="W2" s="170" t="s">
        <v>1361</v>
      </c>
      <c r="X2" s="170" t="s">
        <v>924</v>
      </c>
      <c r="Y2" s="170" t="s">
        <v>925</v>
      </c>
      <c r="Z2" s="170" t="s">
        <v>929</v>
      </c>
      <c r="AA2" s="170" t="s">
        <v>930</v>
      </c>
      <c r="AB2" s="170" t="s">
        <v>931</v>
      </c>
      <c r="AC2" s="170" t="s">
        <v>932</v>
      </c>
      <c r="AD2" s="170" t="s">
        <v>1083</v>
      </c>
      <c r="AE2" s="170" t="s">
        <v>1015</v>
      </c>
      <c r="AF2" s="170" t="s">
        <v>913</v>
      </c>
      <c r="AG2" s="170" t="s">
        <v>1323</v>
      </c>
      <c r="AH2" s="170" t="s">
        <v>908</v>
      </c>
      <c r="AI2" s="170" t="s">
        <v>1332</v>
      </c>
      <c r="AJ2" s="170" t="s">
        <v>1417</v>
      </c>
      <c r="AK2" s="170" t="s">
        <v>1415</v>
      </c>
      <c r="AL2" s="173" t="s">
        <v>1416</v>
      </c>
    </row>
    <row r="3" spans="1:39" ht="34" customHeight="1" thickTop="1">
      <c r="A3" s="725" t="s">
        <v>1346</v>
      </c>
      <c r="B3" s="174" t="s">
        <v>1422</v>
      </c>
      <c r="C3" s="175">
        <v>1</v>
      </c>
      <c r="D3" s="176" t="s">
        <v>1423</v>
      </c>
      <c r="E3" s="176" t="s">
        <v>1424</v>
      </c>
      <c r="F3" s="176" t="s">
        <v>1425</v>
      </c>
      <c r="G3" s="176" t="s">
        <v>1426</v>
      </c>
      <c r="H3" s="176" t="s">
        <v>1427</v>
      </c>
      <c r="I3" s="176" t="s">
        <v>1428</v>
      </c>
      <c r="J3" s="176" t="s">
        <v>1429</v>
      </c>
      <c r="K3" s="176" t="s">
        <v>1430</v>
      </c>
      <c r="L3" s="176" t="s">
        <v>1431</v>
      </c>
      <c r="M3" s="176" t="s">
        <v>1432</v>
      </c>
      <c r="N3" s="176" t="s">
        <v>1433</v>
      </c>
      <c r="O3" s="176" t="s">
        <v>1434</v>
      </c>
      <c r="P3" s="176" t="s">
        <v>1435</v>
      </c>
      <c r="Q3" s="177" t="s">
        <v>1436</v>
      </c>
      <c r="R3" s="178">
        <v>2.3384237122833891E-2</v>
      </c>
      <c r="S3" s="178">
        <v>4.7464951297982304E-2</v>
      </c>
      <c r="T3" s="176" t="s">
        <v>1437</v>
      </c>
      <c r="U3" s="178">
        <v>1.2908811141843996E-2</v>
      </c>
      <c r="V3" s="176" t="s">
        <v>1438</v>
      </c>
      <c r="W3" s="177" t="s">
        <v>1439</v>
      </c>
      <c r="X3" s="176" t="s">
        <v>1440</v>
      </c>
      <c r="Y3" s="176" t="s">
        <v>1441</v>
      </c>
      <c r="Z3" s="176" t="s">
        <v>1442</v>
      </c>
      <c r="AA3" s="176" t="s">
        <v>1443</v>
      </c>
      <c r="AB3" s="178">
        <v>0.10418119215444646</v>
      </c>
      <c r="AC3" s="178">
        <v>-5.4319406624759549E-3</v>
      </c>
      <c r="AD3" s="178">
        <v>1.821956882463617E-2</v>
      </c>
      <c r="AE3" s="176" t="s">
        <v>1444</v>
      </c>
      <c r="AF3" s="178">
        <v>4.7981145036164269E-2</v>
      </c>
      <c r="AG3" s="176" t="s">
        <v>1445</v>
      </c>
      <c r="AH3" s="176" t="s">
        <v>1446</v>
      </c>
      <c r="AI3" s="178">
        <v>1.0486680777388973E-2</v>
      </c>
      <c r="AJ3" s="176" t="s">
        <v>1447</v>
      </c>
      <c r="AK3" s="176" t="s">
        <v>1448</v>
      </c>
      <c r="AL3" s="179" t="s">
        <v>1449</v>
      </c>
      <c r="AM3" s="180" t="s">
        <v>1450</v>
      </c>
    </row>
    <row r="4" spans="1:39" ht="18" customHeight="1">
      <c r="A4" s="721"/>
      <c r="B4" s="181" t="s">
        <v>1451</v>
      </c>
      <c r="C4" s="182"/>
      <c r="D4" s="183">
        <v>2.5256614413673934E-194</v>
      </c>
      <c r="E4" s="183">
        <v>1.2793291039037604E-183</v>
      </c>
      <c r="F4" s="183">
        <v>2.4706134957663112E-12</v>
      </c>
      <c r="G4" s="183">
        <v>2.7753518850824794E-9</v>
      </c>
      <c r="H4" s="183">
        <v>1.6859677542808789E-9</v>
      </c>
      <c r="I4" s="183">
        <v>2.4366514971133676E-41</v>
      </c>
      <c r="J4" s="183">
        <v>7.7612848505609145E-3</v>
      </c>
      <c r="K4" s="183">
        <v>1.4742675667129935E-59</v>
      </c>
      <c r="L4" s="183">
        <v>4.5367815160134084E-164</v>
      </c>
      <c r="M4" s="183">
        <v>2.8597696552212142E-185</v>
      </c>
      <c r="N4" s="183">
        <v>7.8627696639045261E-4</v>
      </c>
      <c r="O4" s="183">
        <v>3.7442914007618718E-53</v>
      </c>
      <c r="P4" s="183">
        <v>6.299320139106573E-25</v>
      </c>
      <c r="Q4" s="183">
        <v>1.9999572985367406E-2</v>
      </c>
      <c r="R4" s="183">
        <v>0.68916610326999794</v>
      </c>
      <c r="S4" s="183">
        <v>0.41665733647642478</v>
      </c>
      <c r="T4" s="183">
        <v>1.6416002239933895E-14</v>
      </c>
      <c r="U4" s="183">
        <v>0.82526062191247829</v>
      </c>
      <c r="V4" s="183">
        <v>9.0254570940293219E-5</v>
      </c>
      <c r="W4" s="183">
        <v>1.2504610488523566E-2</v>
      </c>
      <c r="X4" s="183">
        <v>2.3287959793122315E-5</v>
      </c>
      <c r="Y4" s="183">
        <v>1.4320934484179438E-4</v>
      </c>
      <c r="Z4" s="183">
        <v>1.2293453390432088E-5</v>
      </c>
      <c r="AA4" s="183">
        <v>8.4735341422697078E-6</v>
      </c>
      <c r="AB4" s="183">
        <v>7.4990906964311599E-2</v>
      </c>
      <c r="AC4" s="183">
        <v>0.92623478838928686</v>
      </c>
      <c r="AD4" s="183">
        <v>0.75532274417969103</v>
      </c>
      <c r="AE4" s="183">
        <v>6.448628197428156E-69</v>
      </c>
      <c r="AF4" s="183">
        <v>0.47691264160393065</v>
      </c>
      <c r="AG4" s="183">
        <v>1.1431548762538335E-28</v>
      </c>
      <c r="AH4" s="183">
        <v>2.9215700897560004E-3</v>
      </c>
      <c r="AI4" s="183">
        <v>0.85765904230454115</v>
      </c>
      <c r="AJ4" s="183">
        <v>3.8387254852962901E-22</v>
      </c>
      <c r="AK4" s="183">
        <v>2.4963427873655179E-7</v>
      </c>
      <c r="AL4" s="184">
        <v>1.5588733712161324E-32</v>
      </c>
    </row>
    <row r="5" spans="1:39" ht="18" customHeight="1">
      <c r="A5" s="720"/>
      <c r="B5" s="185" t="s">
        <v>1452</v>
      </c>
      <c r="C5" s="186">
        <v>295</v>
      </c>
      <c r="D5" s="187">
        <v>295</v>
      </c>
      <c r="E5" s="187">
        <v>295</v>
      </c>
      <c r="F5" s="187">
        <v>295</v>
      </c>
      <c r="G5" s="187">
        <v>295</v>
      </c>
      <c r="H5" s="187">
        <v>295</v>
      </c>
      <c r="I5" s="187">
        <v>295</v>
      </c>
      <c r="J5" s="187">
        <v>295</v>
      </c>
      <c r="K5" s="187">
        <v>295</v>
      </c>
      <c r="L5" s="187">
        <v>295</v>
      </c>
      <c r="M5" s="187">
        <v>295</v>
      </c>
      <c r="N5" s="187">
        <v>295</v>
      </c>
      <c r="O5" s="187">
        <v>295</v>
      </c>
      <c r="P5" s="187">
        <v>295</v>
      </c>
      <c r="Q5" s="187">
        <v>295</v>
      </c>
      <c r="R5" s="187">
        <v>295</v>
      </c>
      <c r="S5" s="187">
        <v>295</v>
      </c>
      <c r="T5" s="187">
        <v>293</v>
      </c>
      <c r="U5" s="187">
        <v>295</v>
      </c>
      <c r="V5" s="187">
        <v>295</v>
      </c>
      <c r="W5" s="187">
        <v>293</v>
      </c>
      <c r="X5" s="187">
        <v>294</v>
      </c>
      <c r="Y5" s="187">
        <v>293</v>
      </c>
      <c r="Z5" s="187">
        <v>293</v>
      </c>
      <c r="AA5" s="187">
        <v>293</v>
      </c>
      <c r="AB5" s="187">
        <v>293</v>
      </c>
      <c r="AC5" s="187">
        <v>293</v>
      </c>
      <c r="AD5" s="187">
        <v>295</v>
      </c>
      <c r="AE5" s="187">
        <v>294</v>
      </c>
      <c r="AF5" s="187">
        <v>222</v>
      </c>
      <c r="AG5" s="187">
        <v>233</v>
      </c>
      <c r="AH5" s="187">
        <v>294</v>
      </c>
      <c r="AI5" s="187">
        <v>295</v>
      </c>
      <c r="AJ5" s="187">
        <v>295</v>
      </c>
      <c r="AK5" s="187">
        <v>295</v>
      </c>
      <c r="AL5" s="188">
        <v>295</v>
      </c>
    </row>
    <row r="6" spans="1:39" ht="34" customHeight="1">
      <c r="A6" s="720" t="s">
        <v>1353</v>
      </c>
      <c r="B6" s="181" t="s">
        <v>1422</v>
      </c>
      <c r="C6" s="189" t="s">
        <v>1423</v>
      </c>
      <c r="D6" s="190">
        <v>1</v>
      </c>
      <c r="E6" s="191" t="s">
        <v>1453</v>
      </c>
      <c r="F6" s="191" t="s">
        <v>1454</v>
      </c>
      <c r="G6" s="191" t="s">
        <v>1455</v>
      </c>
      <c r="H6" s="191" t="s">
        <v>1456</v>
      </c>
      <c r="I6" s="191" t="s">
        <v>1457</v>
      </c>
      <c r="J6" s="191" t="s">
        <v>1458</v>
      </c>
      <c r="K6" s="191" t="s">
        <v>1459</v>
      </c>
      <c r="L6" s="191" t="s">
        <v>1460</v>
      </c>
      <c r="M6" s="191" t="s">
        <v>1461</v>
      </c>
      <c r="N6" s="192" t="s">
        <v>1462</v>
      </c>
      <c r="O6" s="191" t="s">
        <v>1463</v>
      </c>
      <c r="P6" s="191" t="s">
        <v>1464</v>
      </c>
      <c r="Q6" s="192" t="s">
        <v>1465</v>
      </c>
      <c r="R6" s="193">
        <v>2.5833494242652025E-2</v>
      </c>
      <c r="S6" s="193">
        <v>3.6991581858594455E-2</v>
      </c>
      <c r="T6" s="191" t="s">
        <v>1466</v>
      </c>
      <c r="U6" s="193">
        <v>4.6828156673760855E-2</v>
      </c>
      <c r="V6" s="191" t="s">
        <v>1467</v>
      </c>
      <c r="W6" s="192" t="s">
        <v>1468</v>
      </c>
      <c r="X6" s="191" t="s">
        <v>1469</v>
      </c>
      <c r="Y6" s="191" t="s">
        <v>1470</v>
      </c>
      <c r="Z6" s="191" t="s">
        <v>1471</v>
      </c>
      <c r="AA6" s="191" t="s">
        <v>1472</v>
      </c>
      <c r="AB6" s="193">
        <v>0.10491422363813359</v>
      </c>
      <c r="AC6" s="193">
        <v>-4.4630895916702613E-3</v>
      </c>
      <c r="AD6" s="193">
        <v>1.1479987034142367E-2</v>
      </c>
      <c r="AE6" s="191" t="s">
        <v>1473</v>
      </c>
      <c r="AF6" s="193">
        <v>7.3325420827509757E-2</v>
      </c>
      <c r="AG6" s="191" t="s">
        <v>1474</v>
      </c>
      <c r="AH6" s="191" t="s">
        <v>1475</v>
      </c>
      <c r="AI6" s="193">
        <v>1.0590690610419957E-2</v>
      </c>
      <c r="AJ6" s="191" t="s">
        <v>1476</v>
      </c>
      <c r="AK6" s="191" t="s">
        <v>1477</v>
      </c>
      <c r="AL6" s="194" t="s">
        <v>1478</v>
      </c>
      <c r="AM6" s="195" t="s">
        <v>1450</v>
      </c>
    </row>
    <row r="7" spans="1:39" ht="18" customHeight="1">
      <c r="A7" s="721"/>
      <c r="B7" s="181" t="s">
        <v>1451</v>
      </c>
      <c r="C7" s="196">
        <v>2.5256614413673934E-194</v>
      </c>
      <c r="D7" s="197"/>
      <c r="E7" s="183">
        <v>2.3859783843815791E-168</v>
      </c>
      <c r="F7" s="183">
        <v>7.3480094121856972E-12</v>
      </c>
      <c r="G7" s="183">
        <v>2.2573823027567266E-7</v>
      </c>
      <c r="H7" s="183">
        <v>8.6270069899180785E-8</v>
      </c>
      <c r="I7" s="183">
        <v>6.7333348341434906E-32</v>
      </c>
      <c r="J7" s="183">
        <v>4.2137787061655299E-4</v>
      </c>
      <c r="K7" s="183">
        <v>1.7473938863313528E-48</v>
      </c>
      <c r="L7" s="183">
        <v>4.0111926228425421E-145</v>
      </c>
      <c r="M7" s="183">
        <v>1.7224981335354507E-130</v>
      </c>
      <c r="N7" s="183">
        <v>3.7854194577614783E-2</v>
      </c>
      <c r="O7" s="183">
        <v>4.8482978431901955E-50</v>
      </c>
      <c r="P7" s="183">
        <v>2.4824570184506152E-20</v>
      </c>
      <c r="Q7" s="183">
        <v>2.5761341669190248E-2</v>
      </c>
      <c r="R7" s="183">
        <v>0.65856532350797803</v>
      </c>
      <c r="S7" s="183">
        <v>0.52681821335052703</v>
      </c>
      <c r="T7" s="183">
        <v>1.1426278029879398E-14</v>
      </c>
      <c r="U7" s="183">
        <v>0.42294352448430261</v>
      </c>
      <c r="V7" s="183">
        <v>1.0004717923683523E-4</v>
      </c>
      <c r="W7" s="183">
        <v>1.6006007235770385E-2</v>
      </c>
      <c r="X7" s="183">
        <v>1.3103149074956166E-4</v>
      </c>
      <c r="Y7" s="183">
        <v>6.3206889354461857E-4</v>
      </c>
      <c r="Z7" s="183">
        <v>3.7722265064352457E-11</v>
      </c>
      <c r="AA7" s="183">
        <v>8.2329669902175545E-11</v>
      </c>
      <c r="AB7" s="183">
        <v>7.2954175313908576E-2</v>
      </c>
      <c r="AC7" s="183">
        <v>0.93936372215172748</v>
      </c>
      <c r="AD7" s="183">
        <v>0.84434045413900549</v>
      </c>
      <c r="AE7" s="183">
        <v>1.3891691733056237E-74</v>
      </c>
      <c r="AF7" s="183">
        <v>0.2766738666448757</v>
      </c>
      <c r="AG7" s="183">
        <v>3.3518457179063051E-27</v>
      </c>
      <c r="AH7" s="183">
        <v>3.2185118631916664E-3</v>
      </c>
      <c r="AI7" s="183">
        <v>0.85626248372356328</v>
      </c>
      <c r="AJ7" s="183">
        <v>1.7521285505067177E-19</v>
      </c>
      <c r="AK7" s="183">
        <v>2.1548284862875203E-7</v>
      </c>
      <c r="AL7" s="184">
        <v>2.5349561639171153E-34</v>
      </c>
    </row>
    <row r="8" spans="1:39" ht="18" customHeight="1">
      <c r="A8" s="720"/>
      <c r="B8" s="185" t="s">
        <v>1452</v>
      </c>
      <c r="C8" s="186">
        <v>295</v>
      </c>
      <c r="D8" s="187">
        <v>295</v>
      </c>
      <c r="E8" s="187">
        <v>295</v>
      </c>
      <c r="F8" s="187">
        <v>295</v>
      </c>
      <c r="G8" s="187">
        <v>295</v>
      </c>
      <c r="H8" s="187">
        <v>295</v>
      </c>
      <c r="I8" s="187">
        <v>295</v>
      </c>
      <c r="J8" s="187">
        <v>295</v>
      </c>
      <c r="K8" s="187">
        <v>295</v>
      </c>
      <c r="L8" s="187">
        <v>295</v>
      </c>
      <c r="M8" s="187">
        <v>295</v>
      </c>
      <c r="N8" s="187">
        <v>295</v>
      </c>
      <c r="O8" s="187">
        <v>295</v>
      </c>
      <c r="P8" s="187">
        <v>295</v>
      </c>
      <c r="Q8" s="187">
        <v>295</v>
      </c>
      <c r="R8" s="187">
        <v>295</v>
      </c>
      <c r="S8" s="187">
        <v>295</v>
      </c>
      <c r="T8" s="187">
        <v>293</v>
      </c>
      <c r="U8" s="187">
        <v>295</v>
      </c>
      <c r="V8" s="187">
        <v>295</v>
      </c>
      <c r="W8" s="187">
        <v>293</v>
      </c>
      <c r="X8" s="187">
        <v>294</v>
      </c>
      <c r="Y8" s="187">
        <v>293</v>
      </c>
      <c r="Z8" s="187">
        <v>293</v>
      </c>
      <c r="AA8" s="187">
        <v>293</v>
      </c>
      <c r="AB8" s="187">
        <v>293</v>
      </c>
      <c r="AC8" s="187">
        <v>293</v>
      </c>
      <c r="AD8" s="187">
        <v>295</v>
      </c>
      <c r="AE8" s="187">
        <v>294</v>
      </c>
      <c r="AF8" s="187">
        <v>222</v>
      </c>
      <c r="AG8" s="187">
        <v>233</v>
      </c>
      <c r="AH8" s="187">
        <v>294</v>
      </c>
      <c r="AI8" s="187">
        <v>295</v>
      </c>
      <c r="AJ8" s="187">
        <v>295</v>
      </c>
      <c r="AK8" s="187">
        <v>295</v>
      </c>
      <c r="AL8" s="188">
        <v>295</v>
      </c>
    </row>
    <row r="9" spans="1:39" ht="34" customHeight="1">
      <c r="A9" s="720" t="s">
        <v>1354</v>
      </c>
      <c r="B9" s="181" t="s">
        <v>1422</v>
      </c>
      <c r="C9" s="189" t="s">
        <v>1424</v>
      </c>
      <c r="D9" s="198" t="s">
        <v>1453</v>
      </c>
      <c r="E9" s="190">
        <v>1</v>
      </c>
      <c r="F9" s="191" t="s">
        <v>1479</v>
      </c>
      <c r="G9" s="191" t="s">
        <v>1480</v>
      </c>
      <c r="H9" s="191" t="s">
        <v>1481</v>
      </c>
      <c r="I9" s="191" t="s">
        <v>1428</v>
      </c>
      <c r="J9" s="191" t="s">
        <v>1482</v>
      </c>
      <c r="K9" s="191" t="s">
        <v>1483</v>
      </c>
      <c r="L9" s="191" t="s">
        <v>1484</v>
      </c>
      <c r="M9" s="191" t="s">
        <v>1485</v>
      </c>
      <c r="N9" s="191" t="s">
        <v>1486</v>
      </c>
      <c r="O9" s="191" t="s">
        <v>1487</v>
      </c>
      <c r="P9" s="191" t="s">
        <v>1488</v>
      </c>
      <c r="Q9" s="192" t="s">
        <v>1489</v>
      </c>
      <c r="R9" s="193">
        <v>4.6411871934480042E-2</v>
      </c>
      <c r="S9" s="193">
        <v>5.3560224789649918E-2</v>
      </c>
      <c r="T9" s="191" t="s">
        <v>1490</v>
      </c>
      <c r="U9" s="193">
        <v>3.4230697501250809E-2</v>
      </c>
      <c r="V9" s="191" t="s">
        <v>1491</v>
      </c>
      <c r="W9" s="191" t="s">
        <v>1492</v>
      </c>
      <c r="X9" s="191" t="s">
        <v>1493</v>
      </c>
      <c r="Y9" s="191" t="s">
        <v>1494</v>
      </c>
      <c r="Z9" s="191" t="s">
        <v>1495</v>
      </c>
      <c r="AA9" s="191" t="s">
        <v>1496</v>
      </c>
      <c r="AB9" s="193">
        <v>9.4743291529351167E-2</v>
      </c>
      <c r="AC9" s="193">
        <v>1.4871367482480006E-2</v>
      </c>
      <c r="AD9" s="193">
        <v>4.1309377262775185E-2</v>
      </c>
      <c r="AE9" s="191" t="s">
        <v>1497</v>
      </c>
      <c r="AF9" s="193">
        <v>8.4380937542052767E-2</v>
      </c>
      <c r="AG9" s="191" t="s">
        <v>1498</v>
      </c>
      <c r="AH9" s="191" t="s">
        <v>1499</v>
      </c>
      <c r="AI9" s="193">
        <v>2.7807513567575451E-3</v>
      </c>
      <c r="AJ9" s="191" t="s">
        <v>1500</v>
      </c>
      <c r="AK9" s="191" t="s">
        <v>1501</v>
      </c>
      <c r="AL9" s="194" t="s">
        <v>1502</v>
      </c>
      <c r="AM9" s="195" t="s">
        <v>1450</v>
      </c>
    </row>
    <row r="10" spans="1:39" ht="18" customHeight="1">
      <c r="A10" s="721"/>
      <c r="B10" s="181" t="s">
        <v>1451</v>
      </c>
      <c r="C10" s="196">
        <v>1.2793291039037604E-183</v>
      </c>
      <c r="D10" s="183">
        <v>2.3859783843815791E-168</v>
      </c>
      <c r="E10" s="197"/>
      <c r="F10" s="183">
        <v>6.3462024644930195E-8</v>
      </c>
      <c r="G10" s="183">
        <v>9.7973497264424287E-9</v>
      </c>
      <c r="H10" s="183">
        <v>1.6198455404789153E-12</v>
      </c>
      <c r="I10" s="183">
        <v>2.6466086821461187E-41</v>
      </c>
      <c r="J10" s="183">
        <v>2.5147353055278258E-3</v>
      </c>
      <c r="K10" s="183">
        <v>8.3226138562070802E-57</v>
      </c>
      <c r="L10" s="183">
        <v>2.6850358973967048E-161</v>
      </c>
      <c r="M10" s="183">
        <v>7.4032083810913054E-143</v>
      </c>
      <c r="N10" s="183">
        <v>3.6010043250722624E-4</v>
      </c>
      <c r="O10" s="183">
        <v>1.8550008311831893E-56</v>
      </c>
      <c r="P10" s="183">
        <v>9.4947336250087518E-33</v>
      </c>
      <c r="Q10" s="183">
        <v>1.3370897895790164E-2</v>
      </c>
      <c r="R10" s="183">
        <v>0.42708262107655248</v>
      </c>
      <c r="S10" s="183">
        <v>0.35931055501264908</v>
      </c>
      <c r="T10" s="183">
        <v>4.5366594194988705E-18</v>
      </c>
      <c r="U10" s="183">
        <v>0.55813958864192492</v>
      </c>
      <c r="V10" s="183">
        <v>5.0762630116705178E-5</v>
      </c>
      <c r="W10" s="183">
        <v>2.299231366410959E-3</v>
      </c>
      <c r="X10" s="183">
        <v>5.9284675113344383E-7</v>
      </c>
      <c r="Y10" s="183">
        <v>4.5687093919487098E-6</v>
      </c>
      <c r="Z10" s="183">
        <v>8.7400415155221989E-9</v>
      </c>
      <c r="AA10" s="183">
        <v>3.2836067970079105E-9</v>
      </c>
      <c r="AB10" s="183">
        <v>0.10556476648712275</v>
      </c>
      <c r="AC10" s="183">
        <v>0.79989523170771426</v>
      </c>
      <c r="AD10" s="183">
        <v>0.47968994368949791</v>
      </c>
      <c r="AE10" s="183">
        <v>4.3411345362928293E-82</v>
      </c>
      <c r="AF10" s="183">
        <v>0.21042963857883118</v>
      </c>
      <c r="AG10" s="183">
        <v>2.7047917004166834E-27</v>
      </c>
      <c r="AH10" s="183">
        <v>2.101407943727247E-3</v>
      </c>
      <c r="AI10" s="183">
        <v>0.96206827246740623</v>
      </c>
      <c r="AJ10" s="183">
        <v>1.5919362633876226E-22</v>
      </c>
      <c r="AK10" s="183">
        <v>6.9972439637715261E-10</v>
      </c>
      <c r="AL10" s="184">
        <v>2.7365044494125347E-37</v>
      </c>
    </row>
    <row r="11" spans="1:39" ht="18" customHeight="1">
      <c r="A11" s="720"/>
      <c r="B11" s="185" t="s">
        <v>1452</v>
      </c>
      <c r="C11" s="186">
        <v>295</v>
      </c>
      <c r="D11" s="187">
        <v>295</v>
      </c>
      <c r="E11" s="187">
        <v>295</v>
      </c>
      <c r="F11" s="187">
        <v>295</v>
      </c>
      <c r="G11" s="187">
        <v>295</v>
      </c>
      <c r="H11" s="187">
        <v>295</v>
      </c>
      <c r="I11" s="187">
        <v>295</v>
      </c>
      <c r="J11" s="187">
        <v>295</v>
      </c>
      <c r="K11" s="187">
        <v>295</v>
      </c>
      <c r="L11" s="187">
        <v>295</v>
      </c>
      <c r="M11" s="187">
        <v>295</v>
      </c>
      <c r="N11" s="187">
        <v>295</v>
      </c>
      <c r="O11" s="187">
        <v>295</v>
      </c>
      <c r="P11" s="187">
        <v>295</v>
      </c>
      <c r="Q11" s="187">
        <v>295</v>
      </c>
      <c r="R11" s="187">
        <v>295</v>
      </c>
      <c r="S11" s="187">
        <v>295</v>
      </c>
      <c r="T11" s="187">
        <v>293</v>
      </c>
      <c r="U11" s="187">
        <v>295</v>
      </c>
      <c r="V11" s="187">
        <v>295</v>
      </c>
      <c r="W11" s="187">
        <v>293</v>
      </c>
      <c r="X11" s="187">
        <v>294</v>
      </c>
      <c r="Y11" s="187">
        <v>293</v>
      </c>
      <c r="Z11" s="187">
        <v>293</v>
      </c>
      <c r="AA11" s="187">
        <v>293</v>
      </c>
      <c r="AB11" s="187">
        <v>293</v>
      </c>
      <c r="AC11" s="187">
        <v>293</v>
      </c>
      <c r="AD11" s="187">
        <v>295</v>
      </c>
      <c r="AE11" s="187">
        <v>294</v>
      </c>
      <c r="AF11" s="187">
        <v>222</v>
      </c>
      <c r="AG11" s="187">
        <v>233</v>
      </c>
      <c r="AH11" s="187">
        <v>294</v>
      </c>
      <c r="AI11" s="187">
        <v>295</v>
      </c>
      <c r="AJ11" s="187">
        <v>295</v>
      </c>
      <c r="AK11" s="187">
        <v>295</v>
      </c>
      <c r="AL11" s="188">
        <v>295</v>
      </c>
    </row>
    <row r="12" spans="1:39" ht="34" customHeight="1">
      <c r="A12" s="720" t="s">
        <v>1355</v>
      </c>
      <c r="B12" s="181" t="s">
        <v>1422</v>
      </c>
      <c r="C12" s="189" t="s">
        <v>1425</v>
      </c>
      <c r="D12" s="198" t="s">
        <v>1454</v>
      </c>
      <c r="E12" s="198" t="s">
        <v>1479</v>
      </c>
      <c r="F12" s="190">
        <v>1</v>
      </c>
      <c r="G12" s="191" t="s">
        <v>1503</v>
      </c>
      <c r="H12" s="191" t="s">
        <v>1504</v>
      </c>
      <c r="I12" s="191" t="s">
        <v>1505</v>
      </c>
      <c r="J12" s="193">
        <v>8.005586604769406E-2</v>
      </c>
      <c r="K12" s="191" t="s">
        <v>1506</v>
      </c>
      <c r="L12" s="191" t="s">
        <v>1507</v>
      </c>
      <c r="M12" s="191" t="s">
        <v>1508</v>
      </c>
      <c r="N12" s="193">
        <v>-9.924381574103415E-2</v>
      </c>
      <c r="O12" s="191" t="s">
        <v>1509</v>
      </c>
      <c r="P12" s="191" t="s">
        <v>1499</v>
      </c>
      <c r="Q12" s="193">
        <v>-7.2441750138034722E-2</v>
      </c>
      <c r="R12" s="193">
        <v>-5.2467772864847858E-3</v>
      </c>
      <c r="S12" s="193">
        <v>3.8910048570311537E-2</v>
      </c>
      <c r="T12" s="191" t="s">
        <v>1510</v>
      </c>
      <c r="U12" s="193">
        <v>-2.6841627290490701E-2</v>
      </c>
      <c r="V12" s="192" t="s">
        <v>1511</v>
      </c>
      <c r="W12" s="193">
        <v>3.171046105879631E-2</v>
      </c>
      <c r="X12" s="193">
        <v>3.169560953161786E-2</v>
      </c>
      <c r="Y12" s="193">
        <v>3.2021745163905026E-2</v>
      </c>
      <c r="Z12" s="193">
        <v>7.8799531435366499E-2</v>
      </c>
      <c r="AA12" s="193">
        <v>7.2556134561006402E-2</v>
      </c>
      <c r="AB12" s="191" t="s">
        <v>1470</v>
      </c>
      <c r="AC12" s="193">
        <v>-1.0349435229671975E-2</v>
      </c>
      <c r="AD12" s="193">
        <v>-8.2322216789056657E-2</v>
      </c>
      <c r="AE12" s="191" t="s">
        <v>1512</v>
      </c>
      <c r="AF12" s="193">
        <v>3.3671184926999491E-2</v>
      </c>
      <c r="AG12" s="191" t="s">
        <v>1513</v>
      </c>
      <c r="AH12" s="192" t="s">
        <v>1514</v>
      </c>
      <c r="AI12" s="193">
        <v>-5.3674703310555329E-2</v>
      </c>
      <c r="AJ12" s="192" t="s">
        <v>1515</v>
      </c>
      <c r="AK12" s="193">
        <v>3.9206024722133533E-2</v>
      </c>
      <c r="AL12" s="199" t="s">
        <v>1516</v>
      </c>
      <c r="AM12" s="200" t="s">
        <v>1517</v>
      </c>
    </row>
    <row r="13" spans="1:39" ht="18" customHeight="1">
      <c r="A13" s="721"/>
      <c r="B13" s="181" t="s">
        <v>1451</v>
      </c>
      <c r="C13" s="196">
        <v>2.4706134957663112E-12</v>
      </c>
      <c r="D13" s="183">
        <v>7.3480094121856972E-12</v>
      </c>
      <c r="E13" s="183">
        <v>6.3462024644930195E-8</v>
      </c>
      <c r="F13" s="197"/>
      <c r="G13" s="183">
        <v>3.9758568974371357E-3</v>
      </c>
      <c r="H13" s="183">
        <v>1.0166569629265591E-3</v>
      </c>
      <c r="I13" s="183">
        <v>1.3434339149019439E-13</v>
      </c>
      <c r="J13" s="183">
        <v>0.17025996507364721</v>
      </c>
      <c r="K13" s="183">
        <v>6.5622604177932528E-6</v>
      </c>
      <c r="L13" s="183">
        <v>1.7322935947981741E-10</v>
      </c>
      <c r="M13" s="183">
        <v>1.8778329800698203E-12</v>
      </c>
      <c r="N13" s="183">
        <v>8.8842631450384735E-2</v>
      </c>
      <c r="O13" s="183">
        <v>1.8304969883341331E-14</v>
      </c>
      <c r="P13" s="183">
        <v>2.0078909474235051E-3</v>
      </c>
      <c r="Q13" s="183">
        <v>0.21476242530696424</v>
      </c>
      <c r="R13" s="183">
        <v>0.92849829394042238</v>
      </c>
      <c r="S13" s="183">
        <v>0.50559209529370319</v>
      </c>
      <c r="T13" s="183">
        <v>8.034019821231026E-5</v>
      </c>
      <c r="U13" s="183">
        <v>0.64612966016550555</v>
      </c>
      <c r="V13" s="183">
        <v>1.2843580693368051E-2</v>
      </c>
      <c r="W13" s="183">
        <v>0.58877545799760822</v>
      </c>
      <c r="X13" s="183">
        <v>0.58830955498953474</v>
      </c>
      <c r="Y13" s="183">
        <v>0.58512024552324116</v>
      </c>
      <c r="Z13" s="183">
        <v>0.17857437188891923</v>
      </c>
      <c r="AA13" s="183">
        <v>0.21561049696035092</v>
      </c>
      <c r="AB13" s="183">
        <v>6.1214441142284221E-4</v>
      </c>
      <c r="AC13" s="183">
        <v>0.8599787176268745</v>
      </c>
      <c r="AD13" s="183">
        <v>0.15844450765352497</v>
      </c>
      <c r="AE13" s="183">
        <v>1.711002186889415E-6</v>
      </c>
      <c r="AF13" s="183">
        <v>0.6177802905049995</v>
      </c>
      <c r="AG13" s="183">
        <v>6.4677505103967495E-11</v>
      </c>
      <c r="AH13" s="183">
        <v>2.3995804739360516E-2</v>
      </c>
      <c r="AI13" s="183">
        <v>0.3582829990917985</v>
      </c>
      <c r="AJ13" s="183">
        <v>3.1715973236593108E-2</v>
      </c>
      <c r="AK13" s="183">
        <v>0.50235773684107821</v>
      </c>
      <c r="AL13" s="184">
        <v>1.3055775445128382E-2</v>
      </c>
    </row>
    <row r="14" spans="1:39" ht="18" customHeight="1">
      <c r="A14" s="720"/>
      <c r="B14" s="185" t="s">
        <v>1452</v>
      </c>
      <c r="C14" s="186">
        <v>295</v>
      </c>
      <c r="D14" s="187">
        <v>295</v>
      </c>
      <c r="E14" s="187">
        <v>295</v>
      </c>
      <c r="F14" s="187">
        <v>295</v>
      </c>
      <c r="G14" s="187">
        <v>295</v>
      </c>
      <c r="H14" s="187">
        <v>295</v>
      </c>
      <c r="I14" s="187">
        <v>295</v>
      </c>
      <c r="J14" s="187">
        <v>295</v>
      </c>
      <c r="K14" s="187">
        <v>295</v>
      </c>
      <c r="L14" s="187">
        <v>295</v>
      </c>
      <c r="M14" s="187">
        <v>295</v>
      </c>
      <c r="N14" s="187">
        <v>295</v>
      </c>
      <c r="O14" s="187">
        <v>295</v>
      </c>
      <c r="P14" s="187">
        <v>295</v>
      </c>
      <c r="Q14" s="187">
        <v>295</v>
      </c>
      <c r="R14" s="187">
        <v>295</v>
      </c>
      <c r="S14" s="187">
        <v>295</v>
      </c>
      <c r="T14" s="187">
        <v>293</v>
      </c>
      <c r="U14" s="187">
        <v>295</v>
      </c>
      <c r="V14" s="187">
        <v>295</v>
      </c>
      <c r="W14" s="187">
        <v>293</v>
      </c>
      <c r="X14" s="187">
        <v>294</v>
      </c>
      <c r="Y14" s="187">
        <v>293</v>
      </c>
      <c r="Z14" s="187">
        <v>293</v>
      </c>
      <c r="AA14" s="187">
        <v>293</v>
      </c>
      <c r="AB14" s="187">
        <v>293</v>
      </c>
      <c r="AC14" s="187">
        <v>293</v>
      </c>
      <c r="AD14" s="187">
        <v>295</v>
      </c>
      <c r="AE14" s="187">
        <v>294</v>
      </c>
      <c r="AF14" s="187">
        <v>222</v>
      </c>
      <c r="AG14" s="187">
        <v>233</v>
      </c>
      <c r="AH14" s="187">
        <v>294</v>
      </c>
      <c r="AI14" s="187">
        <v>295</v>
      </c>
      <c r="AJ14" s="187">
        <v>295</v>
      </c>
      <c r="AK14" s="187">
        <v>295</v>
      </c>
      <c r="AL14" s="188">
        <v>295</v>
      </c>
    </row>
    <row r="15" spans="1:39" ht="34" customHeight="1">
      <c r="A15" s="720" t="s">
        <v>1336</v>
      </c>
      <c r="B15" s="181" t="s">
        <v>1422</v>
      </c>
      <c r="C15" s="189" t="s">
        <v>1426</v>
      </c>
      <c r="D15" s="198" t="s">
        <v>1455</v>
      </c>
      <c r="E15" s="198" t="s">
        <v>1480</v>
      </c>
      <c r="F15" s="198" t="s">
        <v>1503</v>
      </c>
      <c r="G15" s="190">
        <v>1</v>
      </c>
      <c r="H15" s="191" t="s">
        <v>1518</v>
      </c>
      <c r="I15" s="191" t="s">
        <v>1519</v>
      </c>
      <c r="J15" s="193">
        <v>-3.2730450891805506E-2</v>
      </c>
      <c r="K15" s="191" t="s">
        <v>1520</v>
      </c>
      <c r="L15" s="191" t="s">
        <v>1521</v>
      </c>
      <c r="M15" s="191" t="s">
        <v>1522</v>
      </c>
      <c r="N15" s="191" t="s">
        <v>1523</v>
      </c>
      <c r="O15" s="191" t="s">
        <v>1524</v>
      </c>
      <c r="P15" s="191" t="s">
        <v>1525</v>
      </c>
      <c r="Q15" s="191" t="s">
        <v>1526</v>
      </c>
      <c r="R15" s="193">
        <v>5.7963819659418176E-3</v>
      </c>
      <c r="S15" s="193">
        <v>-3.5430095851997677E-3</v>
      </c>
      <c r="T15" s="191" t="s">
        <v>1527</v>
      </c>
      <c r="U15" s="193">
        <v>-0.11197498374296679</v>
      </c>
      <c r="V15" s="191" t="s">
        <v>1528</v>
      </c>
      <c r="W15" s="193">
        <v>-7.9818666263403407E-2</v>
      </c>
      <c r="X15" s="192" t="s">
        <v>1529</v>
      </c>
      <c r="Y15" s="193">
        <v>-0.10893829099508735</v>
      </c>
      <c r="Z15" s="193">
        <v>-7.226969784457582E-2</v>
      </c>
      <c r="AA15" s="193">
        <v>-8.207410846418936E-2</v>
      </c>
      <c r="AB15" s="193">
        <v>-6.7543662382647293E-2</v>
      </c>
      <c r="AC15" s="193">
        <v>3.6516328113276784E-2</v>
      </c>
      <c r="AD15" s="193">
        <v>-2.3990599662792492E-2</v>
      </c>
      <c r="AE15" s="191" t="s">
        <v>1530</v>
      </c>
      <c r="AF15" s="193">
        <v>-2.1489050007689425E-2</v>
      </c>
      <c r="AG15" s="191" t="s">
        <v>1531</v>
      </c>
      <c r="AH15" s="193">
        <v>-4.0287030952844409E-2</v>
      </c>
      <c r="AI15" s="193">
        <v>2.8648624599402983E-2</v>
      </c>
      <c r="AJ15" s="192" t="s">
        <v>1532</v>
      </c>
      <c r="AK15" s="191" t="s">
        <v>1533</v>
      </c>
      <c r="AL15" s="199" t="s">
        <v>1534</v>
      </c>
      <c r="AM15" s="200" t="s">
        <v>1517</v>
      </c>
    </row>
    <row r="16" spans="1:39" ht="18" customHeight="1">
      <c r="A16" s="721"/>
      <c r="B16" s="181" t="s">
        <v>1451</v>
      </c>
      <c r="C16" s="196">
        <v>2.7753518850824794E-9</v>
      </c>
      <c r="D16" s="183">
        <v>2.2573823027567266E-7</v>
      </c>
      <c r="E16" s="183">
        <v>9.7973497264424287E-9</v>
      </c>
      <c r="F16" s="183">
        <v>3.9758568974371357E-3</v>
      </c>
      <c r="G16" s="197"/>
      <c r="H16" s="183">
        <v>5.8763297461506473E-15</v>
      </c>
      <c r="I16" s="183">
        <v>1.1402421578754611E-23</v>
      </c>
      <c r="J16" s="183">
        <v>0.57552903017944868</v>
      </c>
      <c r="K16" s="183">
        <v>3.1521218019139191E-8</v>
      </c>
      <c r="L16" s="183">
        <v>3.0525705456792486E-9</v>
      </c>
      <c r="M16" s="183">
        <v>4.1586705540628707E-9</v>
      </c>
      <c r="N16" s="183">
        <v>8.0940404472725317E-61</v>
      </c>
      <c r="O16" s="183">
        <v>3.0366774064613201E-17</v>
      </c>
      <c r="P16" s="183">
        <v>1.3895608473039438E-14</v>
      </c>
      <c r="Q16" s="183">
        <v>1.2005869111313875E-8</v>
      </c>
      <c r="R16" s="183">
        <v>0.92103164714816776</v>
      </c>
      <c r="S16" s="183">
        <v>0.95168173860315042</v>
      </c>
      <c r="T16" s="183">
        <v>2.6265537148129221E-14</v>
      </c>
      <c r="U16" s="183">
        <v>5.4717326326395525E-2</v>
      </c>
      <c r="V16" s="183">
        <v>2.6318061889906356E-7</v>
      </c>
      <c r="W16" s="183">
        <v>0.17300540430718328</v>
      </c>
      <c r="X16" s="183">
        <v>4.7965438161779873E-2</v>
      </c>
      <c r="Y16" s="183">
        <v>6.2561059194799637E-2</v>
      </c>
      <c r="Z16" s="183">
        <v>0.21743275406882201</v>
      </c>
      <c r="AA16" s="183">
        <v>0.16114166222665652</v>
      </c>
      <c r="AB16" s="183">
        <v>0.24910098214994406</v>
      </c>
      <c r="AC16" s="183">
        <v>0.53355092308074248</v>
      </c>
      <c r="AD16" s="183">
        <v>0.68154059716534143</v>
      </c>
      <c r="AE16" s="183">
        <v>4.574284279676924E-5</v>
      </c>
      <c r="AF16" s="183">
        <v>0.75017478280168826</v>
      </c>
      <c r="AG16" s="183">
        <v>6.4066021698080868E-4</v>
      </c>
      <c r="AH16" s="183">
        <v>0.49138013998007779</v>
      </c>
      <c r="AI16" s="183">
        <v>0.62408590028033051</v>
      </c>
      <c r="AJ16" s="183">
        <v>1.062832581846068E-2</v>
      </c>
      <c r="AK16" s="183">
        <v>3.2236895685485529E-3</v>
      </c>
      <c r="AL16" s="184">
        <v>2.9365568519436221E-2</v>
      </c>
    </row>
    <row r="17" spans="1:39" ht="18" customHeight="1">
      <c r="A17" s="720"/>
      <c r="B17" s="185" t="s">
        <v>1452</v>
      </c>
      <c r="C17" s="186">
        <v>295</v>
      </c>
      <c r="D17" s="187">
        <v>295</v>
      </c>
      <c r="E17" s="187">
        <v>295</v>
      </c>
      <c r="F17" s="187">
        <v>295</v>
      </c>
      <c r="G17" s="187">
        <v>295</v>
      </c>
      <c r="H17" s="187">
        <v>295</v>
      </c>
      <c r="I17" s="187">
        <v>295</v>
      </c>
      <c r="J17" s="187">
        <v>295</v>
      </c>
      <c r="K17" s="187">
        <v>295</v>
      </c>
      <c r="L17" s="187">
        <v>295</v>
      </c>
      <c r="M17" s="187">
        <v>295</v>
      </c>
      <c r="N17" s="187">
        <v>295</v>
      </c>
      <c r="O17" s="187">
        <v>295</v>
      </c>
      <c r="P17" s="187">
        <v>295</v>
      </c>
      <c r="Q17" s="187">
        <v>295</v>
      </c>
      <c r="R17" s="187">
        <v>295</v>
      </c>
      <c r="S17" s="187">
        <v>295</v>
      </c>
      <c r="T17" s="187">
        <v>293</v>
      </c>
      <c r="U17" s="187">
        <v>295</v>
      </c>
      <c r="V17" s="187">
        <v>295</v>
      </c>
      <c r="W17" s="187">
        <v>293</v>
      </c>
      <c r="X17" s="187">
        <v>294</v>
      </c>
      <c r="Y17" s="187">
        <v>293</v>
      </c>
      <c r="Z17" s="187">
        <v>293</v>
      </c>
      <c r="AA17" s="187">
        <v>293</v>
      </c>
      <c r="AB17" s="187">
        <v>293</v>
      </c>
      <c r="AC17" s="187">
        <v>293</v>
      </c>
      <c r="AD17" s="187">
        <v>295</v>
      </c>
      <c r="AE17" s="187">
        <v>294</v>
      </c>
      <c r="AF17" s="187">
        <v>222</v>
      </c>
      <c r="AG17" s="187">
        <v>233</v>
      </c>
      <c r="AH17" s="187">
        <v>294</v>
      </c>
      <c r="AI17" s="187">
        <v>295</v>
      </c>
      <c r="AJ17" s="187">
        <v>295</v>
      </c>
      <c r="AK17" s="187">
        <v>295</v>
      </c>
      <c r="AL17" s="188">
        <v>295</v>
      </c>
    </row>
    <row r="18" spans="1:39" ht="34" customHeight="1">
      <c r="A18" s="720" t="s">
        <v>1337</v>
      </c>
      <c r="B18" s="181" t="s">
        <v>1422</v>
      </c>
      <c r="C18" s="189" t="s">
        <v>1427</v>
      </c>
      <c r="D18" s="198" t="s">
        <v>1456</v>
      </c>
      <c r="E18" s="198" t="s">
        <v>1481</v>
      </c>
      <c r="F18" s="198" t="s">
        <v>1504</v>
      </c>
      <c r="G18" s="198" t="s">
        <v>1518</v>
      </c>
      <c r="H18" s="190">
        <v>1</v>
      </c>
      <c r="I18" s="191" t="s">
        <v>1535</v>
      </c>
      <c r="J18" s="193">
        <v>-6.4098567103312298E-2</v>
      </c>
      <c r="K18" s="191" t="s">
        <v>1481</v>
      </c>
      <c r="L18" s="191" t="s">
        <v>1536</v>
      </c>
      <c r="M18" s="191" t="s">
        <v>1537</v>
      </c>
      <c r="N18" s="191" t="s">
        <v>1538</v>
      </c>
      <c r="O18" s="191" t="s">
        <v>1539</v>
      </c>
      <c r="P18" s="191" t="s">
        <v>1540</v>
      </c>
      <c r="Q18" s="191" t="s">
        <v>1541</v>
      </c>
      <c r="R18" s="193">
        <v>-0.10082929102585429</v>
      </c>
      <c r="S18" s="193">
        <v>-0.11087152519197024</v>
      </c>
      <c r="T18" s="191" t="s">
        <v>1542</v>
      </c>
      <c r="U18" s="193">
        <v>-1.8915940124881118E-2</v>
      </c>
      <c r="V18" s="193">
        <v>-0.1130569015206311</v>
      </c>
      <c r="W18" s="192" t="s">
        <v>1534</v>
      </c>
      <c r="X18" s="192" t="s">
        <v>1543</v>
      </c>
      <c r="Y18" s="193">
        <v>-0.11432793087937765</v>
      </c>
      <c r="Z18" s="193">
        <v>-9.9673869592736719E-2</v>
      </c>
      <c r="AA18" s="193">
        <v>-9.9715135516307868E-2</v>
      </c>
      <c r="AB18" s="193">
        <v>-0.10321464572150578</v>
      </c>
      <c r="AC18" s="193">
        <v>-4.2583639619532147E-2</v>
      </c>
      <c r="AD18" s="193">
        <v>9.2310725022410143E-3</v>
      </c>
      <c r="AE18" s="192" t="s">
        <v>1544</v>
      </c>
      <c r="AF18" s="193">
        <v>-1.1120384679539276E-2</v>
      </c>
      <c r="AG18" s="193">
        <v>-8.8163106886492454E-2</v>
      </c>
      <c r="AH18" s="193">
        <v>-0.11177449587830503</v>
      </c>
      <c r="AI18" s="193">
        <v>-1.9447194389610339E-3</v>
      </c>
      <c r="AJ18" s="191" t="s">
        <v>1545</v>
      </c>
      <c r="AK18" s="191" t="s">
        <v>1545</v>
      </c>
      <c r="AL18" s="194" t="s">
        <v>1546</v>
      </c>
      <c r="AM18" s="200" t="s">
        <v>1517</v>
      </c>
    </row>
    <row r="19" spans="1:39" ht="18" customHeight="1">
      <c r="A19" s="721"/>
      <c r="B19" s="181" t="s">
        <v>1451</v>
      </c>
      <c r="C19" s="196">
        <v>1.6859677542808789E-9</v>
      </c>
      <c r="D19" s="183">
        <v>8.6270069899180785E-8</v>
      </c>
      <c r="E19" s="183">
        <v>1.6198455404789153E-12</v>
      </c>
      <c r="F19" s="183">
        <v>1.0166569629265591E-3</v>
      </c>
      <c r="G19" s="183">
        <v>5.8763297461506473E-15</v>
      </c>
      <c r="H19" s="197"/>
      <c r="I19" s="183">
        <v>7.9879708885544287E-34</v>
      </c>
      <c r="J19" s="183">
        <v>0.27247364074553398</v>
      </c>
      <c r="K19" s="183">
        <v>1.6897042763657774E-12</v>
      </c>
      <c r="L19" s="183">
        <v>2.3432230129131557E-10</v>
      </c>
      <c r="M19" s="183">
        <v>1.4835493569631149E-9</v>
      </c>
      <c r="N19" s="183">
        <v>1.8933055405040046E-34</v>
      </c>
      <c r="O19" s="183">
        <v>2.1481537736957771E-28</v>
      </c>
      <c r="P19" s="183">
        <v>1.3204238714666997E-47</v>
      </c>
      <c r="Q19" s="183">
        <v>1.2303145894711964E-3</v>
      </c>
      <c r="R19" s="183">
        <v>8.383488215298962E-2</v>
      </c>
      <c r="S19" s="183">
        <v>5.7162754649047673E-2</v>
      </c>
      <c r="T19" s="183">
        <v>1.0401179481130048E-10</v>
      </c>
      <c r="U19" s="183">
        <v>0.7462851529334511</v>
      </c>
      <c r="V19" s="183">
        <v>5.2404546118341569E-2</v>
      </c>
      <c r="W19" s="183">
        <v>2.9958685410993807E-2</v>
      </c>
      <c r="X19" s="183">
        <v>3.7092391462776625E-2</v>
      </c>
      <c r="Y19" s="183">
        <v>5.0579710153011916E-2</v>
      </c>
      <c r="Z19" s="183">
        <v>8.8550802236088855E-2</v>
      </c>
      <c r="AA19" s="183">
        <v>8.841828948059513E-2</v>
      </c>
      <c r="AB19" s="183">
        <v>7.7746819652526153E-2</v>
      </c>
      <c r="AC19" s="183">
        <v>0.46776023036805248</v>
      </c>
      <c r="AD19" s="183">
        <v>0.87455205947381198</v>
      </c>
      <c r="AE19" s="183">
        <v>1.1062477107639449E-2</v>
      </c>
      <c r="AF19" s="183">
        <v>0.86913310244102426</v>
      </c>
      <c r="AG19" s="183">
        <v>0.17987930038886224</v>
      </c>
      <c r="AH19" s="183">
        <v>5.5572663811723419E-2</v>
      </c>
      <c r="AI19" s="183">
        <v>0.97346735079790692</v>
      </c>
      <c r="AJ19" s="183">
        <v>4.6244776026519189E-3</v>
      </c>
      <c r="AK19" s="183">
        <v>4.7539765866555081E-3</v>
      </c>
      <c r="AL19" s="184">
        <v>8.1149094377905683E-5</v>
      </c>
    </row>
    <row r="20" spans="1:39" ht="18" customHeight="1">
      <c r="A20" s="720"/>
      <c r="B20" s="185" t="s">
        <v>1452</v>
      </c>
      <c r="C20" s="186">
        <v>295</v>
      </c>
      <c r="D20" s="187">
        <v>295</v>
      </c>
      <c r="E20" s="187">
        <v>295</v>
      </c>
      <c r="F20" s="187">
        <v>295</v>
      </c>
      <c r="G20" s="187">
        <v>295</v>
      </c>
      <c r="H20" s="187">
        <v>295</v>
      </c>
      <c r="I20" s="187">
        <v>295</v>
      </c>
      <c r="J20" s="187">
        <v>295</v>
      </c>
      <c r="K20" s="187">
        <v>295</v>
      </c>
      <c r="L20" s="187">
        <v>295</v>
      </c>
      <c r="M20" s="187">
        <v>295</v>
      </c>
      <c r="N20" s="187">
        <v>295</v>
      </c>
      <c r="O20" s="187">
        <v>295</v>
      </c>
      <c r="P20" s="187">
        <v>295</v>
      </c>
      <c r="Q20" s="187">
        <v>295</v>
      </c>
      <c r="R20" s="187">
        <v>295</v>
      </c>
      <c r="S20" s="187">
        <v>295</v>
      </c>
      <c r="T20" s="187">
        <v>293</v>
      </c>
      <c r="U20" s="187">
        <v>295</v>
      </c>
      <c r="V20" s="187">
        <v>295</v>
      </c>
      <c r="W20" s="187">
        <v>293</v>
      </c>
      <c r="X20" s="187">
        <v>294</v>
      </c>
      <c r="Y20" s="187">
        <v>293</v>
      </c>
      <c r="Z20" s="187">
        <v>293</v>
      </c>
      <c r="AA20" s="187">
        <v>293</v>
      </c>
      <c r="AB20" s="187">
        <v>293</v>
      </c>
      <c r="AC20" s="187">
        <v>293</v>
      </c>
      <c r="AD20" s="187">
        <v>295</v>
      </c>
      <c r="AE20" s="187">
        <v>294</v>
      </c>
      <c r="AF20" s="187">
        <v>222</v>
      </c>
      <c r="AG20" s="187">
        <v>233</v>
      </c>
      <c r="AH20" s="187">
        <v>294</v>
      </c>
      <c r="AI20" s="187">
        <v>295</v>
      </c>
      <c r="AJ20" s="187">
        <v>295</v>
      </c>
      <c r="AK20" s="187">
        <v>295</v>
      </c>
      <c r="AL20" s="188">
        <v>295</v>
      </c>
    </row>
    <row r="21" spans="1:39" ht="34" customHeight="1">
      <c r="A21" s="720" t="s">
        <v>1338</v>
      </c>
      <c r="B21" s="181" t="s">
        <v>1422</v>
      </c>
      <c r="C21" s="189" t="s">
        <v>1428</v>
      </c>
      <c r="D21" s="198" t="s">
        <v>1457</v>
      </c>
      <c r="E21" s="198" t="s">
        <v>1428</v>
      </c>
      <c r="F21" s="198" t="s">
        <v>1505</v>
      </c>
      <c r="G21" s="198" t="s">
        <v>1519</v>
      </c>
      <c r="H21" s="198" t="s">
        <v>1535</v>
      </c>
      <c r="I21" s="190">
        <v>1</v>
      </c>
      <c r="J21" s="193">
        <v>8.9057185462393815E-2</v>
      </c>
      <c r="K21" s="191" t="s">
        <v>1547</v>
      </c>
      <c r="L21" s="191" t="s">
        <v>1548</v>
      </c>
      <c r="M21" s="191" t="s">
        <v>1549</v>
      </c>
      <c r="N21" s="191" t="s">
        <v>1550</v>
      </c>
      <c r="O21" s="191" t="s">
        <v>1551</v>
      </c>
      <c r="P21" s="191" t="s">
        <v>1552</v>
      </c>
      <c r="Q21" s="191" t="s">
        <v>1553</v>
      </c>
      <c r="R21" s="193">
        <v>3.1315817139481006E-2</v>
      </c>
      <c r="S21" s="193">
        <v>6.7334619609503363E-2</v>
      </c>
      <c r="T21" s="191" t="s">
        <v>1476</v>
      </c>
      <c r="U21" s="193">
        <v>-3.8244949475502495E-3</v>
      </c>
      <c r="V21" s="191" t="s">
        <v>1554</v>
      </c>
      <c r="W21" s="193">
        <v>0.10184874354572217</v>
      </c>
      <c r="X21" s="191" t="s">
        <v>1555</v>
      </c>
      <c r="Y21" s="191" t="s">
        <v>1556</v>
      </c>
      <c r="Z21" s="193">
        <v>9.8039876164293896E-2</v>
      </c>
      <c r="AA21" s="193">
        <v>0.10415696905401228</v>
      </c>
      <c r="AB21" s="191" t="s">
        <v>1557</v>
      </c>
      <c r="AC21" s="193">
        <v>-1.2675134143162235E-2</v>
      </c>
      <c r="AD21" s="193">
        <v>1.1357259047070035E-2</v>
      </c>
      <c r="AE21" s="191" t="s">
        <v>1501</v>
      </c>
      <c r="AF21" s="193">
        <v>2.3041499800918682E-2</v>
      </c>
      <c r="AG21" s="191" t="s">
        <v>1558</v>
      </c>
      <c r="AH21" s="192" t="s">
        <v>1559</v>
      </c>
      <c r="AI21" s="193">
        <v>-6.058444655395006E-2</v>
      </c>
      <c r="AJ21" s="191" t="s">
        <v>1560</v>
      </c>
      <c r="AK21" s="191" t="s">
        <v>1561</v>
      </c>
      <c r="AL21" s="194" t="s">
        <v>1562</v>
      </c>
      <c r="AM21" s="195" t="s">
        <v>1450</v>
      </c>
    </row>
    <row r="22" spans="1:39" ht="18" customHeight="1">
      <c r="A22" s="721"/>
      <c r="B22" s="181" t="s">
        <v>1451</v>
      </c>
      <c r="C22" s="196">
        <v>2.4366514971133676E-41</v>
      </c>
      <c r="D22" s="183">
        <v>6.7333348341434906E-32</v>
      </c>
      <c r="E22" s="183">
        <v>2.6466086821461187E-41</v>
      </c>
      <c r="F22" s="183">
        <v>1.3434339149019439E-13</v>
      </c>
      <c r="G22" s="183">
        <v>1.1402421578754611E-23</v>
      </c>
      <c r="H22" s="183">
        <v>7.9879708885544287E-34</v>
      </c>
      <c r="I22" s="197"/>
      <c r="J22" s="183">
        <v>0.12697319482784944</v>
      </c>
      <c r="K22" s="183">
        <v>1.0442912274180427E-39</v>
      </c>
      <c r="L22" s="183">
        <v>2.098441264448834E-38</v>
      </c>
      <c r="M22" s="183">
        <v>9.3845667122041401E-40</v>
      </c>
      <c r="N22" s="183">
        <v>3.1180519126976722E-18</v>
      </c>
      <c r="O22" s="183">
        <v>1.1753674864574571E-153</v>
      </c>
      <c r="P22" s="183">
        <v>6.2804752627188977E-117</v>
      </c>
      <c r="Q22" s="183">
        <v>2.2214432493839883E-3</v>
      </c>
      <c r="R22" s="183">
        <v>0.59215575341181181</v>
      </c>
      <c r="S22" s="183">
        <v>0.24894776530665025</v>
      </c>
      <c r="T22" s="183">
        <v>2.3169325303978244E-19</v>
      </c>
      <c r="U22" s="183">
        <v>0.94784818782487268</v>
      </c>
      <c r="V22" s="183">
        <v>6.9747631737625938E-6</v>
      </c>
      <c r="W22" s="183">
        <v>8.1780742756464686E-2</v>
      </c>
      <c r="X22" s="183">
        <v>1.2250905264296469E-7</v>
      </c>
      <c r="Y22" s="183">
        <v>2.8335035941709873E-6</v>
      </c>
      <c r="Z22" s="183">
        <v>9.3927098155396696E-2</v>
      </c>
      <c r="AA22" s="183">
        <v>7.5058991529529759E-2</v>
      </c>
      <c r="AB22" s="183">
        <v>1.8184245472533467E-3</v>
      </c>
      <c r="AC22" s="183">
        <v>0.82895298723401134</v>
      </c>
      <c r="AD22" s="183">
        <v>0.84598371800822592</v>
      </c>
      <c r="AE22" s="183">
        <v>7.3631985746377231E-10</v>
      </c>
      <c r="AF22" s="183">
        <v>0.73278902467474771</v>
      </c>
      <c r="AG22" s="183">
        <v>1.6217200774110337E-6</v>
      </c>
      <c r="AH22" s="183">
        <v>1.4114510031148315E-2</v>
      </c>
      <c r="AI22" s="183">
        <v>0.29968591183313148</v>
      </c>
      <c r="AJ22" s="183">
        <v>1.4254701787960504E-7</v>
      </c>
      <c r="AK22" s="183">
        <v>1.9140373752523701E-5</v>
      </c>
      <c r="AL22" s="184">
        <v>3.0531416635860466E-10</v>
      </c>
    </row>
    <row r="23" spans="1:39" ht="18" customHeight="1">
      <c r="A23" s="720"/>
      <c r="B23" s="185" t="s">
        <v>1452</v>
      </c>
      <c r="C23" s="186">
        <v>295</v>
      </c>
      <c r="D23" s="187">
        <v>295</v>
      </c>
      <c r="E23" s="187">
        <v>295</v>
      </c>
      <c r="F23" s="187">
        <v>295</v>
      </c>
      <c r="G23" s="187">
        <v>295</v>
      </c>
      <c r="H23" s="187">
        <v>295</v>
      </c>
      <c r="I23" s="187">
        <v>295</v>
      </c>
      <c r="J23" s="187">
        <v>295</v>
      </c>
      <c r="K23" s="187">
        <v>295</v>
      </c>
      <c r="L23" s="187">
        <v>295</v>
      </c>
      <c r="M23" s="187">
        <v>295</v>
      </c>
      <c r="N23" s="187">
        <v>295</v>
      </c>
      <c r="O23" s="187">
        <v>295</v>
      </c>
      <c r="P23" s="187">
        <v>295</v>
      </c>
      <c r="Q23" s="187">
        <v>295</v>
      </c>
      <c r="R23" s="187">
        <v>295</v>
      </c>
      <c r="S23" s="187">
        <v>295</v>
      </c>
      <c r="T23" s="187">
        <v>293</v>
      </c>
      <c r="U23" s="187">
        <v>295</v>
      </c>
      <c r="V23" s="187">
        <v>295</v>
      </c>
      <c r="W23" s="187">
        <v>293</v>
      </c>
      <c r="X23" s="187">
        <v>294</v>
      </c>
      <c r="Y23" s="187">
        <v>293</v>
      </c>
      <c r="Z23" s="187">
        <v>293</v>
      </c>
      <c r="AA23" s="187">
        <v>293</v>
      </c>
      <c r="AB23" s="187">
        <v>293</v>
      </c>
      <c r="AC23" s="187">
        <v>293</v>
      </c>
      <c r="AD23" s="187">
        <v>295</v>
      </c>
      <c r="AE23" s="187">
        <v>294</v>
      </c>
      <c r="AF23" s="187">
        <v>222</v>
      </c>
      <c r="AG23" s="187">
        <v>233</v>
      </c>
      <c r="AH23" s="187">
        <v>294</v>
      </c>
      <c r="AI23" s="187">
        <v>295</v>
      </c>
      <c r="AJ23" s="187">
        <v>295</v>
      </c>
      <c r="AK23" s="187">
        <v>295</v>
      </c>
      <c r="AL23" s="188">
        <v>295</v>
      </c>
    </row>
    <row r="24" spans="1:39" ht="34" customHeight="1">
      <c r="A24" s="720" t="s">
        <v>1414</v>
      </c>
      <c r="B24" s="181" t="s">
        <v>1422</v>
      </c>
      <c r="C24" s="189" t="s">
        <v>1429</v>
      </c>
      <c r="D24" s="198" t="s">
        <v>1458</v>
      </c>
      <c r="E24" s="198" t="s">
        <v>1482</v>
      </c>
      <c r="F24" s="183">
        <v>8.005586604769406E-2</v>
      </c>
      <c r="G24" s="183">
        <v>-3.2730450891805506E-2</v>
      </c>
      <c r="H24" s="183">
        <v>-6.4098567103312298E-2</v>
      </c>
      <c r="I24" s="183">
        <v>8.9057185462393815E-2</v>
      </c>
      <c r="J24" s="190">
        <v>1</v>
      </c>
      <c r="K24" s="193">
        <v>7.3624911014646757E-2</v>
      </c>
      <c r="L24" s="191" t="s">
        <v>1563</v>
      </c>
      <c r="M24" s="192" t="s">
        <v>1564</v>
      </c>
      <c r="N24" s="191" t="s">
        <v>1565</v>
      </c>
      <c r="O24" s="191" t="s">
        <v>1566</v>
      </c>
      <c r="P24" s="193">
        <v>0.10073915546648479</v>
      </c>
      <c r="Q24" s="193">
        <v>-3.5251970706399828E-2</v>
      </c>
      <c r="R24" s="193">
        <v>3.7859590695560531E-2</v>
      </c>
      <c r="S24" s="193">
        <v>3.6400094420269889E-2</v>
      </c>
      <c r="T24" s="191" t="s">
        <v>1567</v>
      </c>
      <c r="U24" s="192" t="s">
        <v>1568</v>
      </c>
      <c r="V24" s="191" t="s">
        <v>1569</v>
      </c>
      <c r="W24" s="193">
        <v>1.3951718476908164E-3</v>
      </c>
      <c r="X24" s="193">
        <v>6.5375284176720894E-2</v>
      </c>
      <c r="Y24" s="193">
        <v>5.8409867689980813E-2</v>
      </c>
      <c r="Z24" s="191" t="s">
        <v>1570</v>
      </c>
      <c r="AA24" s="191" t="s">
        <v>1571</v>
      </c>
      <c r="AB24" s="193">
        <v>5.4956373582639419E-2</v>
      </c>
      <c r="AC24" s="193">
        <v>1.744283242172924E-2</v>
      </c>
      <c r="AD24" s="193">
        <v>6.1222114430673283E-2</v>
      </c>
      <c r="AE24" s="191" t="s">
        <v>1572</v>
      </c>
      <c r="AF24" s="192" t="s">
        <v>1516</v>
      </c>
      <c r="AG24" s="193">
        <v>8.9136402628461398E-2</v>
      </c>
      <c r="AH24" s="193">
        <v>-8.5695670665208187E-4</v>
      </c>
      <c r="AI24" s="193">
        <v>-8.2736118292038793E-2</v>
      </c>
      <c r="AJ24" s="193">
        <v>4.7230948477092624E-2</v>
      </c>
      <c r="AK24" s="193">
        <v>4.0582962918497764E-2</v>
      </c>
      <c r="AL24" s="201">
        <v>0.10750538217077914</v>
      </c>
      <c r="AM24" s="200" t="s">
        <v>1517</v>
      </c>
    </row>
    <row r="25" spans="1:39" ht="18" customHeight="1">
      <c r="A25" s="721"/>
      <c r="B25" s="181" t="s">
        <v>1451</v>
      </c>
      <c r="C25" s="196">
        <v>7.7612848505609145E-3</v>
      </c>
      <c r="D25" s="183">
        <v>4.2137787061655299E-4</v>
      </c>
      <c r="E25" s="183">
        <v>2.5147353055278258E-3</v>
      </c>
      <c r="F25" s="183">
        <v>0.17025996507364721</v>
      </c>
      <c r="G25" s="183">
        <v>0.57552903017944868</v>
      </c>
      <c r="H25" s="183">
        <v>0.27247364074553398</v>
      </c>
      <c r="I25" s="183">
        <v>0.12697319482784944</v>
      </c>
      <c r="J25" s="197"/>
      <c r="K25" s="183">
        <v>0.20734756735964491</v>
      </c>
      <c r="L25" s="183">
        <v>1.5465892963525561E-3</v>
      </c>
      <c r="M25" s="183">
        <v>1.021469490079535E-2</v>
      </c>
      <c r="N25" s="183">
        <v>1.0592885053471379E-3</v>
      </c>
      <c r="O25" s="183">
        <v>7.6611590049900386E-4</v>
      </c>
      <c r="P25" s="183">
        <v>8.4113346255187585E-2</v>
      </c>
      <c r="Q25" s="183">
        <v>0.54644922626883874</v>
      </c>
      <c r="R25" s="183">
        <v>0.51715871336088037</v>
      </c>
      <c r="S25" s="183">
        <v>0.53345258658967432</v>
      </c>
      <c r="T25" s="183">
        <v>2.1730242447895978E-6</v>
      </c>
      <c r="U25" s="183">
        <v>1.1509326665111013E-2</v>
      </c>
      <c r="V25" s="183">
        <v>6.6065214881220232E-4</v>
      </c>
      <c r="W25" s="183">
        <v>0.98102855376731424</v>
      </c>
      <c r="X25" s="183">
        <v>0.26383486030844877</v>
      </c>
      <c r="Y25" s="183">
        <v>0.31905923196588759</v>
      </c>
      <c r="Z25" s="183">
        <v>3.8228295294481275E-4</v>
      </c>
      <c r="AA25" s="183">
        <v>1.1594466926024172E-3</v>
      </c>
      <c r="AB25" s="183">
        <v>0.34855846804074486</v>
      </c>
      <c r="AC25" s="183">
        <v>0.76622256833776436</v>
      </c>
      <c r="AD25" s="183">
        <v>0.29461859729828976</v>
      </c>
      <c r="AE25" s="183">
        <v>4.7054645522658914E-3</v>
      </c>
      <c r="AF25" s="183">
        <v>3.2516774447256175E-2</v>
      </c>
      <c r="AG25" s="183">
        <v>0.17510192833531024</v>
      </c>
      <c r="AH25" s="183">
        <v>0.98832644517102375</v>
      </c>
      <c r="AI25" s="183">
        <v>0.15635502508817598</v>
      </c>
      <c r="AJ25" s="183">
        <v>0.41896092277584795</v>
      </c>
      <c r="AK25" s="183">
        <v>0.48745516770537101</v>
      </c>
      <c r="AL25" s="184">
        <v>6.5186966064618809E-2</v>
      </c>
    </row>
    <row r="26" spans="1:39" ht="18" customHeight="1">
      <c r="A26" s="720"/>
      <c r="B26" s="185" t="s">
        <v>1452</v>
      </c>
      <c r="C26" s="186">
        <v>295</v>
      </c>
      <c r="D26" s="187">
        <v>295</v>
      </c>
      <c r="E26" s="187">
        <v>295</v>
      </c>
      <c r="F26" s="187">
        <v>295</v>
      </c>
      <c r="G26" s="187">
        <v>295</v>
      </c>
      <c r="H26" s="187">
        <v>295</v>
      </c>
      <c r="I26" s="187">
        <v>295</v>
      </c>
      <c r="J26" s="187">
        <v>295</v>
      </c>
      <c r="K26" s="187">
        <v>295</v>
      </c>
      <c r="L26" s="187">
        <v>295</v>
      </c>
      <c r="M26" s="187">
        <v>295</v>
      </c>
      <c r="N26" s="187">
        <v>295</v>
      </c>
      <c r="O26" s="187">
        <v>295</v>
      </c>
      <c r="P26" s="187">
        <v>295</v>
      </c>
      <c r="Q26" s="187">
        <v>295</v>
      </c>
      <c r="R26" s="187">
        <v>295</v>
      </c>
      <c r="S26" s="187">
        <v>295</v>
      </c>
      <c r="T26" s="187">
        <v>293</v>
      </c>
      <c r="U26" s="187">
        <v>295</v>
      </c>
      <c r="V26" s="187">
        <v>295</v>
      </c>
      <c r="W26" s="187">
        <v>293</v>
      </c>
      <c r="X26" s="187">
        <v>294</v>
      </c>
      <c r="Y26" s="187">
        <v>293</v>
      </c>
      <c r="Z26" s="187">
        <v>293</v>
      </c>
      <c r="AA26" s="187">
        <v>293</v>
      </c>
      <c r="AB26" s="187">
        <v>293</v>
      </c>
      <c r="AC26" s="187">
        <v>293</v>
      </c>
      <c r="AD26" s="187">
        <v>295</v>
      </c>
      <c r="AE26" s="187">
        <v>294</v>
      </c>
      <c r="AF26" s="187">
        <v>222</v>
      </c>
      <c r="AG26" s="187">
        <v>233</v>
      </c>
      <c r="AH26" s="187">
        <v>294</v>
      </c>
      <c r="AI26" s="187">
        <v>295</v>
      </c>
      <c r="AJ26" s="187">
        <v>295</v>
      </c>
      <c r="AK26" s="187">
        <v>295</v>
      </c>
      <c r="AL26" s="188">
        <v>295</v>
      </c>
    </row>
    <row r="27" spans="1:39" ht="34" customHeight="1">
      <c r="A27" s="720" t="s">
        <v>1350</v>
      </c>
      <c r="B27" s="181" t="s">
        <v>1422</v>
      </c>
      <c r="C27" s="189" t="s">
        <v>1430</v>
      </c>
      <c r="D27" s="198" t="s">
        <v>1459</v>
      </c>
      <c r="E27" s="198" t="s">
        <v>1483</v>
      </c>
      <c r="F27" s="198" t="s">
        <v>1506</v>
      </c>
      <c r="G27" s="198" t="s">
        <v>1520</v>
      </c>
      <c r="H27" s="198" t="s">
        <v>1481</v>
      </c>
      <c r="I27" s="198" t="s">
        <v>1547</v>
      </c>
      <c r="J27" s="183">
        <v>7.3624911014646757E-2</v>
      </c>
      <c r="K27" s="190">
        <v>1</v>
      </c>
      <c r="L27" s="191" t="s">
        <v>1573</v>
      </c>
      <c r="M27" s="191" t="s">
        <v>1574</v>
      </c>
      <c r="N27" s="191" t="s">
        <v>1575</v>
      </c>
      <c r="O27" s="191" t="s">
        <v>1576</v>
      </c>
      <c r="P27" s="191" t="s">
        <v>1577</v>
      </c>
      <c r="Q27" s="192" t="s">
        <v>1578</v>
      </c>
      <c r="R27" s="193">
        <v>8.1210488308704823E-2</v>
      </c>
      <c r="S27" s="193">
        <v>8.6462482821285713E-2</v>
      </c>
      <c r="T27" s="191" t="s">
        <v>1506</v>
      </c>
      <c r="U27" s="193">
        <v>3.2875567108050618E-2</v>
      </c>
      <c r="V27" s="191" t="s">
        <v>1579</v>
      </c>
      <c r="W27" s="193">
        <v>9.9853958298523685E-2</v>
      </c>
      <c r="X27" s="191" t="s">
        <v>1580</v>
      </c>
      <c r="Y27" s="191" t="s">
        <v>1581</v>
      </c>
      <c r="Z27" s="191" t="s">
        <v>1582</v>
      </c>
      <c r="AA27" s="191" t="s">
        <v>1583</v>
      </c>
      <c r="AB27" s="193">
        <v>0.10516767854033174</v>
      </c>
      <c r="AC27" s="193">
        <v>1.3279456339272121E-2</v>
      </c>
      <c r="AD27" s="193">
        <v>3.8919461095823678E-3</v>
      </c>
      <c r="AE27" s="191" t="s">
        <v>1584</v>
      </c>
      <c r="AF27" s="193">
        <v>1.8775229113956304E-2</v>
      </c>
      <c r="AG27" s="191" t="s">
        <v>1585</v>
      </c>
      <c r="AH27" s="192" t="s">
        <v>1586</v>
      </c>
      <c r="AI27" s="193">
        <v>3.8510872325921042E-2</v>
      </c>
      <c r="AJ27" s="191" t="s">
        <v>1587</v>
      </c>
      <c r="AK27" s="191" t="s">
        <v>1588</v>
      </c>
      <c r="AL27" s="194" t="s">
        <v>1589</v>
      </c>
      <c r="AM27" s="195" t="s">
        <v>1450</v>
      </c>
    </row>
    <row r="28" spans="1:39" ht="18" customHeight="1">
      <c r="A28" s="721"/>
      <c r="B28" s="181" t="s">
        <v>1451</v>
      </c>
      <c r="C28" s="196">
        <v>1.4742675667129935E-59</v>
      </c>
      <c r="D28" s="183">
        <v>1.7473938863313528E-48</v>
      </c>
      <c r="E28" s="183">
        <v>8.3226138562070802E-57</v>
      </c>
      <c r="F28" s="183">
        <v>6.5622604177932528E-6</v>
      </c>
      <c r="G28" s="183">
        <v>3.1521218019139191E-8</v>
      </c>
      <c r="H28" s="183">
        <v>1.6897042763657774E-12</v>
      </c>
      <c r="I28" s="183">
        <v>1.0442912274180427E-39</v>
      </c>
      <c r="J28" s="183">
        <v>0.20734756735964491</v>
      </c>
      <c r="K28" s="197"/>
      <c r="L28" s="183">
        <v>1.0315072089038447E-53</v>
      </c>
      <c r="M28" s="183">
        <v>6.5657330113096624E-55</v>
      </c>
      <c r="N28" s="183">
        <v>2.7695353247299083E-6</v>
      </c>
      <c r="O28" s="183">
        <v>1.5925908773056833E-38</v>
      </c>
      <c r="P28" s="183">
        <v>1.9855700297576784E-31</v>
      </c>
      <c r="Q28" s="183">
        <v>2.452583016457488E-2</v>
      </c>
      <c r="R28" s="183">
        <v>0.16416085995243687</v>
      </c>
      <c r="S28" s="183">
        <v>0.13846998655502843</v>
      </c>
      <c r="T28" s="183">
        <v>7.1392941876970613E-6</v>
      </c>
      <c r="U28" s="183">
        <v>0.57383590941410256</v>
      </c>
      <c r="V28" s="183">
        <v>5.9259430673889975E-3</v>
      </c>
      <c r="W28" s="183">
        <v>8.7973669991237541E-2</v>
      </c>
      <c r="X28" s="183">
        <v>2.0590578595002525E-7</v>
      </c>
      <c r="Y28" s="183">
        <v>9.4724813036910954E-7</v>
      </c>
      <c r="Z28" s="183">
        <v>2.7478217195876565E-3</v>
      </c>
      <c r="AA28" s="183">
        <v>5.6215513128705127E-4</v>
      </c>
      <c r="AB28" s="183">
        <v>7.2260514970760858E-2</v>
      </c>
      <c r="AC28" s="183">
        <v>0.82093231785419063</v>
      </c>
      <c r="AD28" s="183">
        <v>0.94692974508917382</v>
      </c>
      <c r="AE28" s="183">
        <v>7.4294873161720048E-24</v>
      </c>
      <c r="AF28" s="183">
        <v>0.78086658464989178</v>
      </c>
      <c r="AG28" s="183">
        <v>7.8318490151405602E-17</v>
      </c>
      <c r="AH28" s="183">
        <v>2.236820873789724E-2</v>
      </c>
      <c r="AI28" s="183">
        <v>0.50997141386155476</v>
      </c>
      <c r="AJ28" s="183">
        <v>2.4928889267681899E-15</v>
      </c>
      <c r="AK28" s="183">
        <v>5.801224777848075E-5</v>
      </c>
      <c r="AL28" s="184">
        <v>3.6440702520150784E-21</v>
      </c>
    </row>
    <row r="29" spans="1:39" ht="18" customHeight="1">
      <c r="A29" s="720"/>
      <c r="B29" s="185" t="s">
        <v>1452</v>
      </c>
      <c r="C29" s="186">
        <v>295</v>
      </c>
      <c r="D29" s="187">
        <v>295</v>
      </c>
      <c r="E29" s="187">
        <v>295</v>
      </c>
      <c r="F29" s="187">
        <v>295</v>
      </c>
      <c r="G29" s="187">
        <v>295</v>
      </c>
      <c r="H29" s="187">
        <v>295</v>
      </c>
      <c r="I29" s="187">
        <v>295</v>
      </c>
      <c r="J29" s="187">
        <v>295</v>
      </c>
      <c r="K29" s="187">
        <v>295</v>
      </c>
      <c r="L29" s="187">
        <v>295</v>
      </c>
      <c r="M29" s="187">
        <v>295</v>
      </c>
      <c r="N29" s="187">
        <v>295</v>
      </c>
      <c r="O29" s="187">
        <v>295</v>
      </c>
      <c r="P29" s="187">
        <v>295</v>
      </c>
      <c r="Q29" s="187">
        <v>295</v>
      </c>
      <c r="R29" s="187">
        <v>295</v>
      </c>
      <c r="S29" s="187">
        <v>295</v>
      </c>
      <c r="T29" s="187">
        <v>293</v>
      </c>
      <c r="U29" s="187">
        <v>295</v>
      </c>
      <c r="V29" s="187">
        <v>295</v>
      </c>
      <c r="W29" s="187">
        <v>293</v>
      </c>
      <c r="X29" s="187">
        <v>294</v>
      </c>
      <c r="Y29" s="187">
        <v>293</v>
      </c>
      <c r="Z29" s="187">
        <v>293</v>
      </c>
      <c r="AA29" s="187">
        <v>293</v>
      </c>
      <c r="AB29" s="187">
        <v>293</v>
      </c>
      <c r="AC29" s="187">
        <v>293</v>
      </c>
      <c r="AD29" s="187">
        <v>295</v>
      </c>
      <c r="AE29" s="187">
        <v>294</v>
      </c>
      <c r="AF29" s="187">
        <v>222</v>
      </c>
      <c r="AG29" s="187">
        <v>233</v>
      </c>
      <c r="AH29" s="187">
        <v>294</v>
      </c>
      <c r="AI29" s="187">
        <v>295</v>
      </c>
      <c r="AJ29" s="187">
        <v>295</v>
      </c>
      <c r="AK29" s="187">
        <v>295</v>
      </c>
      <c r="AL29" s="188">
        <v>295</v>
      </c>
    </row>
    <row r="30" spans="1:39" ht="34" customHeight="1">
      <c r="A30" s="720" t="s">
        <v>1351</v>
      </c>
      <c r="B30" s="181" t="s">
        <v>1422</v>
      </c>
      <c r="C30" s="189" t="s">
        <v>1431</v>
      </c>
      <c r="D30" s="198" t="s">
        <v>1460</v>
      </c>
      <c r="E30" s="198" t="s">
        <v>1484</v>
      </c>
      <c r="F30" s="198" t="s">
        <v>1507</v>
      </c>
      <c r="G30" s="198" t="s">
        <v>1521</v>
      </c>
      <c r="H30" s="198" t="s">
        <v>1536</v>
      </c>
      <c r="I30" s="198" t="s">
        <v>1548</v>
      </c>
      <c r="J30" s="198" t="s">
        <v>1563</v>
      </c>
      <c r="K30" s="198" t="s">
        <v>1573</v>
      </c>
      <c r="L30" s="190">
        <v>1</v>
      </c>
      <c r="M30" s="191" t="s">
        <v>1590</v>
      </c>
      <c r="N30" s="191" t="s">
        <v>1591</v>
      </c>
      <c r="O30" s="191" t="s">
        <v>1592</v>
      </c>
      <c r="P30" s="191" t="s">
        <v>1593</v>
      </c>
      <c r="Q30" s="192" t="s">
        <v>1594</v>
      </c>
      <c r="R30" s="192" t="s">
        <v>1511</v>
      </c>
      <c r="S30" s="193">
        <v>6.4089132864243656E-2</v>
      </c>
      <c r="T30" s="191" t="s">
        <v>1587</v>
      </c>
      <c r="U30" s="193">
        <v>3.5641115528205584E-2</v>
      </c>
      <c r="V30" s="191" t="s">
        <v>1595</v>
      </c>
      <c r="W30" s="191" t="s">
        <v>1596</v>
      </c>
      <c r="X30" s="191" t="s">
        <v>1597</v>
      </c>
      <c r="Y30" s="191" t="s">
        <v>1598</v>
      </c>
      <c r="Z30" s="191" t="s">
        <v>1599</v>
      </c>
      <c r="AA30" s="191" t="s">
        <v>1600</v>
      </c>
      <c r="AB30" s="193">
        <v>0.10678332337980755</v>
      </c>
      <c r="AC30" s="193">
        <v>-1.6475227675892389E-2</v>
      </c>
      <c r="AD30" s="193">
        <v>1.4673196073879928E-2</v>
      </c>
      <c r="AE30" s="191" t="s">
        <v>1601</v>
      </c>
      <c r="AF30" s="193">
        <v>5.1519072279881291E-2</v>
      </c>
      <c r="AG30" s="191" t="s">
        <v>1445</v>
      </c>
      <c r="AH30" s="191" t="s">
        <v>1602</v>
      </c>
      <c r="AI30" s="193">
        <v>-7.864147783715688E-3</v>
      </c>
      <c r="AJ30" s="191" t="s">
        <v>1603</v>
      </c>
      <c r="AK30" s="191" t="s">
        <v>1580</v>
      </c>
      <c r="AL30" s="194" t="s">
        <v>1604</v>
      </c>
      <c r="AM30" s="195" t="s">
        <v>1450</v>
      </c>
    </row>
    <row r="31" spans="1:39" ht="18" customHeight="1">
      <c r="A31" s="721"/>
      <c r="B31" s="181" t="s">
        <v>1451</v>
      </c>
      <c r="C31" s="196">
        <v>4.5367815160134084E-164</v>
      </c>
      <c r="D31" s="183">
        <v>4.0111926228425421E-145</v>
      </c>
      <c r="E31" s="183">
        <v>2.6850358973967048E-161</v>
      </c>
      <c r="F31" s="183">
        <v>1.7322935947981741E-10</v>
      </c>
      <c r="G31" s="183">
        <v>3.0525705456792486E-9</v>
      </c>
      <c r="H31" s="183">
        <v>2.3432230129131557E-10</v>
      </c>
      <c r="I31" s="183">
        <v>2.098441264448834E-38</v>
      </c>
      <c r="J31" s="183">
        <v>1.5465892963525561E-3</v>
      </c>
      <c r="K31" s="183">
        <v>1.0315072089038447E-53</v>
      </c>
      <c r="L31" s="197"/>
      <c r="M31" s="183">
        <v>4.0676599645737834E-166</v>
      </c>
      <c r="N31" s="183">
        <v>7.1548395379125024E-4</v>
      </c>
      <c r="O31" s="183">
        <v>2.3214511684664361E-50</v>
      </c>
      <c r="P31" s="183">
        <v>2.7073789808578638E-25</v>
      </c>
      <c r="Q31" s="183">
        <v>2.628029522428527E-2</v>
      </c>
      <c r="R31" s="183">
        <v>1.2853627820174619E-2</v>
      </c>
      <c r="S31" s="183">
        <v>0.27254436856653136</v>
      </c>
      <c r="T31" s="183">
        <v>3.3553941739938607E-15</v>
      </c>
      <c r="U31" s="183">
        <v>0.54202671661928659</v>
      </c>
      <c r="V31" s="183">
        <v>2.7733261809702424E-5</v>
      </c>
      <c r="W31" s="183">
        <v>6.8264897382765083E-3</v>
      </c>
      <c r="X31" s="183">
        <v>3.2457737885111063E-5</v>
      </c>
      <c r="Y31" s="183">
        <v>1.1231259439892802E-4</v>
      </c>
      <c r="Z31" s="183">
        <v>4.7487363592185294E-13</v>
      </c>
      <c r="AA31" s="183">
        <v>1.1079414588042065E-13</v>
      </c>
      <c r="AB31" s="183">
        <v>6.7964087701900919E-2</v>
      </c>
      <c r="AC31" s="183">
        <v>0.77884535694079271</v>
      </c>
      <c r="AD31" s="183">
        <v>0.80184197345782304</v>
      </c>
      <c r="AE31" s="183">
        <v>9.5310320640336576E-78</v>
      </c>
      <c r="AF31" s="183">
        <v>0.44499187496860904</v>
      </c>
      <c r="AG31" s="183">
        <v>1.172587987400275E-28</v>
      </c>
      <c r="AH31" s="183">
        <v>1.2323136857475378E-3</v>
      </c>
      <c r="AI31" s="183">
        <v>0.89300736998412467</v>
      </c>
      <c r="AJ31" s="183">
        <v>2.0869344923829074E-19</v>
      </c>
      <c r="AK31" s="183">
        <v>1.933914429515156E-7</v>
      </c>
      <c r="AL31" s="184">
        <v>7.6709210956173148E-29</v>
      </c>
    </row>
    <row r="32" spans="1:39" ht="18" customHeight="1">
      <c r="A32" s="720"/>
      <c r="B32" s="185" t="s">
        <v>1452</v>
      </c>
      <c r="C32" s="186">
        <v>295</v>
      </c>
      <c r="D32" s="187">
        <v>295</v>
      </c>
      <c r="E32" s="187">
        <v>295</v>
      </c>
      <c r="F32" s="187">
        <v>295</v>
      </c>
      <c r="G32" s="187">
        <v>295</v>
      </c>
      <c r="H32" s="187">
        <v>295</v>
      </c>
      <c r="I32" s="187">
        <v>295</v>
      </c>
      <c r="J32" s="187">
        <v>295</v>
      </c>
      <c r="K32" s="187">
        <v>295</v>
      </c>
      <c r="L32" s="187">
        <v>295</v>
      </c>
      <c r="M32" s="187">
        <v>295</v>
      </c>
      <c r="N32" s="187">
        <v>295</v>
      </c>
      <c r="O32" s="187">
        <v>295</v>
      </c>
      <c r="P32" s="187">
        <v>295</v>
      </c>
      <c r="Q32" s="187">
        <v>295</v>
      </c>
      <c r="R32" s="187">
        <v>295</v>
      </c>
      <c r="S32" s="187">
        <v>295</v>
      </c>
      <c r="T32" s="187">
        <v>293</v>
      </c>
      <c r="U32" s="187">
        <v>295</v>
      </c>
      <c r="V32" s="187">
        <v>295</v>
      </c>
      <c r="W32" s="187">
        <v>293</v>
      </c>
      <c r="X32" s="187">
        <v>294</v>
      </c>
      <c r="Y32" s="187">
        <v>293</v>
      </c>
      <c r="Z32" s="187">
        <v>293</v>
      </c>
      <c r="AA32" s="187">
        <v>293</v>
      </c>
      <c r="AB32" s="187">
        <v>293</v>
      </c>
      <c r="AC32" s="187">
        <v>293</v>
      </c>
      <c r="AD32" s="187">
        <v>295</v>
      </c>
      <c r="AE32" s="187">
        <v>294</v>
      </c>
      <c r="AF32" s="187">
        <v>222</v>
      </c>
      <c r="AG32" s="187">
        <v>233</v>
      </c>
      <c r="AH32" s="187">
        <v>294</v>
      </c>
      <c r="AI32" s="187">
        <v>295</v>
      </c>
      <c r="AJ32" s="187">
        <v>295</v>
      </c>
      <c r="AK32" s="187">
        <v>295</v>
      </c>
      <c r="AL32" s="188">
        <v>295</v>
      </c>
    </row>
    <row r="33" spans="1:39" ht="34" customHeight="1">
      <c r="A33" s="720" t="s">
        <v>1352</v>
      </c>
      <c r="B33" s="181" t="s">
        <v>1422</v>
      </c>
      <c r="C33" s="189" t="s">
        <v>1432</v>
      </c>
      <c r="D33" s="198" t="s">
        <v>1461</v>
      </c>
      <c r="E33" s="198" t="s">
        <v>1485</v>
      </c>
      <c r="F33" s="198" t="s">
        <v>1508</v>
      </c>
      <c r="G33" s="198" t="s">
        <v>1522</v>
      </c>
      <c r="H33" s="198" t="s">
        <v>1537</v>
      </c>
      <c r="I33" s="198" t="s">
        <v>1549</v>
      </c>
      <c r="J33" s="198" t="s">
        <v>1564</v>
      </c>
      <c r="K33" s="198" t="s">
        <v>1574</v>
      </c>
      <c r="L33" s="198" t="s">
        <v>1590</v>
      </c>
      <c r="M33" s="190">
        <v>1</v>
      </c>
      <c r="N33" s="191" t="s">
        <v>1605</v>
      </c>
      <c r="O33" s="191" t="s">
        <v>1606</v>
      </c>
      <c r="P33" s="191" t="s">
        <v>1607</v>
      </c>
      <c r="Q33" s="192" t="s">
        <v>1608</v>
      </c>
      <c r="R33" s="193">
        <v>4.0264394011543782E-2</v>
      </c>
      <c r="S33" s="191" t="s">
        <v>1596</v>
      </c>
      <c r="T33" s="191" t="s">
        <v>1609</v>
      </c>
      <c r="U33" s="193">
        <v>3.8802351168443945E-3</v>
      </c>
      <c r="V33" s="191" t="s">
        <v>1610</v>
      </c>
      <c r="W33" s="192" t="s">
        <v>1514</v>
      </c>
      <c r="X33" s="191" t="s">
        <v>1611</v>
      </c>
      <c r="Y33" s="191" t="s">
        <v>1491</v>
      </c>
      <c r="Z33" s="191" t="s">
        <v>1612</v>
      </c>
      <c r="AA33" s="191" t="s">
        <v>1477</v>
      </c>
      <c r="AB33" s="193">
        <v>7.7210193271926755E-2</v>
      </c>
      <c r="AC33" s="193">
        <v>-1.4940884581861914E-3</v>
      </c>
      <c r="AD33" s="193">
        <v>4.5538046452768016E-2</v>
      </c>
      <c r="AE33" s="191" t="s">
        <v>1444</v>
      </c>
      <c r="AF33" s="193">
        <v>2.4901749374591026E-2</v>
      </c>
      <c r="AG33" s="191" t="s">
        <v>1613</v>
      </c>
      <c r="AH33" s="191" t="s">
        <v>1569</v>
      </c>
      <c r="AI33" s="193">
        <v>5.7985176913158409E-3</v>
      </c>
      <c r="AJ33" s="191" t="s">
        <v>1614</v>
      </c>
      <c r="AK33" s="191" t="s">
        <v>1615</v>
      </c>
      <c r="AL33" s="194" t="s">
        <v>1616</v>
      </c>
      <c r="AM33" s="195" t="s">
        <v>1450</v>
      </c>
    </row>
    <row r="34" spans="1:39" ht="18" customHeight="1">
      <c r="A34" s="721"/>
      <c r="B34" s="181" t="s">
        <v>1451</v>
      </c>
      <c r="C34" s="196">
        <v>2.8597696552212142E-185</v>
      </c>
      <c r="D34" s="183">
        <v>1.7224981335354507E-130</v>
      </c>
      <c r="E34" s="183">
        <v>7.4032083810913054E-143</v>
      </c>
      <c r="F34" s="183">
        <v>1.8778329800698203E-12</v>
      </c>
      <c r="G34" s="183">
        <v>4.1586705540628707E-9</v>
      </c>
      <c r="H34" s="183">
        <v>1.4835493569631149E-9</v>
      </c>
      <c r="I34" s="183">
        <v>9.3845667122041401E-40</v>
      </c>
      <c r="J34" s="183">
        <v>1.021469490079535E-2</v>
      </c>
      <c r="K34" s="183">
        <v>6.5657330113096624E-55</v>
      </c>
      <c r="L34" s="183">
        <v>4.0676599645737834E-166</v>
      </c>
      <c r="M34" s="197"/>
      <c r="N34" s="183">
        <v>3.8998135624514516E-4</v>
      </c>
      <c r="O34" s="183">
        <v>3.408649658806794E-47</v>
      </c>
      <c r="P34" s="183">
        <v>1.2134179838977148E-23</v>
      </c>
      <c r="Q34" s="183">
        <v>3.3260468308048206E-2</v>
      </c>
      <c r="R34" s="183">
        <v>0.49088178094219193</v>
      </c>
      <c r="S34" s="183">
        <v>6.4931955914453764E-3</v>
      </c>
      <c r="T34" s="183">
        <v>6.5661119469574618E-13</v>
      </c>
      <c r="U34" s="183">
        <v>0.94708920177873046</v>
      </c>
      <c r="V34" s="183">
        <v>2.4683292195640353E-4</v>
      </c>
      <c r="W34" s="183">
        <v>2.3910880624518058E-2</v>
      </c>
      <c r="X34" s="183">
        <v>6.4447354776817719E-6</v>
      </c>
      <c r="Y34" s="183">
        <v>5.2124869506436772E-5</v>
      </c>
      <c r="Z34" s="183">
        <v>1.1267636784956946E-6</v>
      </c>
      <c r="AA34" s="183">
        <v>2.5534651021850831E-7</v>
      </c>
      <c r="AB34" s="183">
        <v>0.18752226864923033</v>
      </c>
      <c r="AC34" s="183">
        <v>0.97968377247642291</v>
      </c>
      <c r="AD34" s="183">
        <v>0.43584699539617866</v>
      </c>
      <c r="AE34" s="183">
        <v>5.2756965546525393E-69</v>
      </c>
      <c r="AF34" s="183">
        <v>0.71213488964141702</v>
      </c>
      <c r="AG34" s="183">
        <v>2.9849603258443975E-30</v>
      </c>
      <c r="AH34" s="183">
        <v>6.9508489423291536E-4</v>
      </c>
      <c r="AI34" s="183">
        <v>0.92100264535519161</v>
      </c>
      <c r="AJ34" s="183">
        <v>1.3199119550289813E-22</v>
      </c>
      <c r="AK34" s="183">
        <v>1.1852277226070241E-6</v>
      </c>
      <c r="AL34" s="184">
        <v>3.1664452670438301E-28</v>
      </c>
    </row>
    <row r="35" spans="1:39" ht="18" customHeight="1">
      <c r="A35" s="720"/>
      <c r="B35" s="185" t="s">
        <v>1452</v>
      </c>
      <c r="C35" s="186">
        <v>295</v>
      </c>
      <c r="D35" s="187">
        <v>295</v>
      </c>
      <c r="E35" s="187">
        <v>295</v>
      </c>
      <c r="F35" s="187">
        <v>295</v>
      </c>
      <c r="G35" s="187">
        <v>295</v>
      </c>
      <c r="H35" s="187">
        <v>295</v>
      </c>
      <c r="I35" s="187">
        <v>295</v>
      </c>
      <c r="J35" s="187">
        <v>295</v>
      </c>
      <c r="K35" s="187">
        <v>295</v>
      </c>
      <c r="L35" s="187">
        <v>295</v>
      </c>
      <c r="M35" s="187">
        <v>295</v>
      </c>
      <c r="N35" s="187">
        <v>295</v>
      </c>
      <c r="O35" s="187">
        <v>295</v>
      </c>
      <c r="P35" s="187">
        <v>295</v>
      </c>
      <c r="Q35" s="187">
        <v>295</v>
      </c>
      <c r="R35" s="187">
        <v>295</v>
      </c>
      <c r="S35" s="187">
        <v>295</v>
      </c>
      <c r="T35" s="187">
        <v>293</v>
      </c>
      <c r="U35" s="187">
        <v>295</v>
      </c>
      <c r="V35" s="187">
        <v>295</v>
      </c>
      <c r="W35" s="187">
        <v>293</v>
      </c>
      <c r="X35" s="187">
        <v>294</v>
      </c>
      <c r="Y35" s="187">
        <v>293</v>
      </c>
      <c r="Z35" s="187">
        <v>293</v>
      </c>
      <c r="AA35" s="187">
        <v>293</v>
      </c>
      <c r="AB35" s="187">
        <v>293</v>
      </c>
      <c r="AC35" s="187">
        <v>293</v>
      </c>
      <c r="AD35" s="187">
        <v>295</v>
      </c>
      <c r="AE35" s="187">
        <v>294</v>
      </c>
      <c r="AF35" s="187">
        <v>222</v>
      </c>
      <c r="AG35" s="187">
        <v>233</v>
      </c>
      <c r="AH35" s="187">
        <v>294</v>
      </c>
      <c r="AI35" s="187">
        <v>295</v>
      </c>
      <c r="AJ35" s="187">
        <v>295</v>
      </c>
      <c r="AK35" s="187">
        <v>295</v>
      </c>
      <c r="AL35" s="188">
        <v>295</v>
      </c>
    </row>
    <row r="36" spans="1:39" ht="34" customHeight="1">
      <c r="A36" s="726" t="s">
        <v>1339</v>
      </c>
      <c r="B36" s="181" t="s">
        <v>1422</v>
      </c>
      <c r="C36" s="189" t="s">
        <v>1433</v>
      </c>
      <c r="D36" s="198" t="s">
        <v>1462</v>
      </c>
      <c r="E36" s="198" t="s">
        <v>1486</v>
      </c>
      <c r="F36" s="183">
        <v>-9.924381574103415E-2</v>
      </c>
      <c r="G36" s="198" t="s">
        <v>1523</v>
      </c>
      <c r="H36" s="198" t="s">
        <v>1538</v>
      </c>
      <c r="I36" s="198" t="s">
        <v>1550</v>
      </c>
      <c r="J36" s="198" t="s">
        <v>1565</v>
      </c>
      <c r="K36" s="198" t="s">
        <v>1575</v>
      </c>
      <c r="L36" s="198" t="s">
        <v>1591</v>
      </c>
      <c r="M36" s="198" t="s">
        <v>1605</v>
      </c>
      <c r="N36" s="190">
        <v>1</v>
      </c>
      <c r="O36" s="191" t="s">
        <v>1617</v>
      </c>
      <c r="P36" s="191" t="s">
        <v>1618</v>
      </c>
      <c r="Q36" s="191" t="s">
        <v>1619</v>
      </c>
      <c r="R36" s="193">
        <v>-5.0828427247308787E-2</v>
      </c>
      <c r="S36" s="193">
        <v>-4.418191919072733E-2</v>
      </c>
      <c r="T36" s="191" t="s">
        <v>1620</v>
      </c>
      <c r="U36" s="193">
        <v>-2.4477837410101604E-2</v>
      </c>
      <c r="V36" s="192" t="s">
        <v>1465</v>
      </c>
      <c r="W36" s="193">
        <v>-7.5504925690611707E-2</v>
      </c>
      <c r="X36" s="193">
        <v>-7.1405508164810491E-2</v>
      </c>
      <c r="Y36" s="193">
        <v>-7.0572791283748756E-2</v>
      </c>
      <c r="Z36" s="193">
        <v>2.0756910545331079E-2</v>
      </c>
      <c r="AA36" s="193">
        <v>1.1031519756684243E-2</v>
      </c>
      <c r="AB36" s="193">
        <v>-5.0984730012604153E-2</v>
      </c>
      <c r="AC36" s="193">
        <v>-2.2386343984227744E-2</v>
      </c>
      <c r="AD36" s="193">
        <v>-1.8762658051337297E-2</v>
      </c>
      <c r="AE36" s="193">
        <v>-9.9836371727485801E-2</v>
      </c>
      <c r="AF36" s="193">
        <v>2.3662443963180679E-2</v>
      </c>
      <c r="AG36" s="192" t="s">
        <v>1621</v>
      </c>
      <c r="AH36" s="193">
        <v>-6.1760886517059493E-2</v>
      </c>
      <c r="AI36" s="193">
        <v>1.2177800869638678E-2</v>
      </c>
      <c r="AJ36" s="193">
        <v>-9.5428159338291227E-2</v>
      </c>
      <c r="AK36" s="193">
        <v>-0.10289953474671946</v>
      </c>
      <c r="AL36" s="201">
        <v>-9.9776078238229898E-2</v>
      </c>
      <c r="AM36" s="202" t="s">
        <v>636</v>
      </c>
    </row>
    <row r="37" spans="1:39" ht="18" customHeight="1">
      <c r="A37" s="727"/>
      <c r="B37" s="181" t="s">
        <v>1451</v>
      </c>
      <c r="C37" s="196">
        <v>7.8627696639045261E-4</v>
      </c>
      <c r="D37" s="183">
        <v>3.7854194577614783E-2</v>
      </c>
      <c r="E37" s="183">
        <v>3.6010043250722624E-4</v>
      </c>
      <c r="F37" s="183">
        <v>8.8842631450384735E-2</v>
      </c>
      <c r="G37" s="183">
        <v>8.0940404472725317E-61</v>
      </c>
      <c r="H37" s="183">
        <v>1.8933055405040046E-34</v>
      </c>
      <c r="I37" s="183">
        <v>3.1180519126976722E-18</v>
      </c>
      <c r="J37" s="183">
        <v>1.0592885053471379E-3</v>
      </c>
      <c r="K37" s="183">
        <v>2.7695353247299083E-6</v>
      </c>
      <c r="L37" s="183">
        <v>7.1548395379125024E-4</v>
      </c>
      <c r="M37" s="183">
        <v>3.8998135624514516E-4</v>
      </c>
      <c r="N37" s="197"/>
      <c r="O37" s="183">
        <v>4.9584955108770359E-9</v>
      </c>
      <c r="P37" s="183">
        <v>2.3025088332452233E-17</v>
      </c>
      <c r="Q37" s="183">
        <v>3.9163921848984467E-5</v>
      </c>
      <c r="R37" s="183">
        <v>0.3843753307630311</v>
      </c>
      <c r="S37" s="183">
        <v>0.44965106677795563</v>
      </c>
      <c r="T37" s="183">
        <v>5.0448651166636201E-4</v>
      </c>
      <c r="U37" s="183">
        <v>0.67543650516589571</v>
      </c>
      <c r="V37" s="183">
        <v>2.5266877543476906E-2</v>
      </c>
      <c r="W37" s="183">
        <v>0.19748436647825646</v>
      </c>
      <c r="X37" s="183">
        <v>0.22220250611407469</v>
      </c>
      <c r="Y37" s="183">
        <v>0.22845432668375953</v>
      </c>
      <c r="Z37" s="183">
        <v>0.72347346268679114</v>
      </c>
      <c r="AA37" s="183">
        <v>0.8508548960151725</v>
      </c>
      <c r="AB37" s="183">
        <v>0.38454465097614898</v>
      </c>
      <c r="AC37" s="183">
        <v>0.70275636648390205</v>
      </c>
      <c r="AD37" s="183">
        <v>0.74827153734967689</v>
      </c>
      <c r="AE37" s="183">
        <v>8.7484961492219723E-2</v>
      </c>
      <c r="AF37" s="183">
        <v>0.72587250054656727</v>
      </c>
      <c r="AG37" s="183">
        <v>3.4898958832054419E-2</v>
      </c>
      <c r="AH37" s="183">
        <v>0.29120803573606097</v>
      </c>
      <c r="AI37" s="183">
        <v>0.83501010029160649</v>
      </c>
      <c r="AJ37" s="183">
        <v>0.10187957511750312</v>
      </c>
      <c r="AK37" s="183">
        <v>7.7640969650369623E-2</v>
      </c>
      <c r="AL37" s="184">
        <v>8.7135397494285352E-2</v>
      </c>
    </row>
    <row r="38" spans="1:39" ht="18" customHeight="1">
      <c r="A38" s="726"/>
      <c r="B38" s="185" t="s">
        <v>1452</v>
      </c>
      <c r="C38" s="186">
        <v>295</v>
      </c>
      <c r="D38" s="187">
        <v>295</v>
      </c>
      <c r="E38" s="187">
        <v>295</v>
      </c>
      <c r="F38" s="187">
        <v>295</v>
      </c>
      <c r="G38" s="187">
        <v>295</v>
      </c>
      <c r="H38" s="187">
        <v>295</v>
      </c>
      <c r="I38" s="187">
        <v>295</v>
      </c>
      <c r="J38" s="187">
        <v>295</v>
      </c>
      <c r="K38" s="187">
        <v>295</v>
      </c>
      <c r="L38" s="187">
        <v>295</v>
      </c>
      <c r="M38" s="187">
        <v>295</v>
      </c>
      <c r="N38" s="187">
        <v>295</v>
      </c>
      <c r="O38" s="187">
        <v>295</v>
      </c>
      <c r="P38" s="187">
        <v>295</v>
      </c>
      <c r="Q38" s="187">
        <v>295</v>
      </c>
      <c r="R38" s="187">
        <v>295</v>
      </c>
      <c r="S38" s="187">
        <v>295</v>
      </c>
      <c r="T38" s="187">
        <v>293</v>
      </c>
      <c r="U38" s="187">
        <v>295</v>
      </c>
      <c r="V38" s="187">
        <v>295</v>
      </c>
      <c r="W38" s="187">
        <v>293</v>
      </c>
      <c r="X38" s="187">
        <v>294</v>
      </c>
      <c r="Y38" s="187">
        <v>293</v>
      </c>
      <c r="Z38" s="187">
        <v>293</v>
      </c>
      <c r="AA38" s="187">
        <v>293</v>
      </c>
      <c r="AB38" s="187">
        <v>293</v>
      </c>
      <c r="AC38" s="187">
        <v>293</v>
      </c>
      <c r="AD38" s="187">
        <v>295</v>
      </c>
      <c r="AE38" s="187">
        <v>294</v>
      </c>
      <c r="AF38" s="187">
        <v>222</v>
      </c>
      <c r="AG38" s="187">
        <v>233</v>
      </c>
      <c r="AH38" s="187">
        <v>294</v>
      </c>
      <c r="AI38" s="187">
        <v>295</v>
      </c>
      <c r="AJ38" s="187">
        <v>295</v>
      </c>
      <c r="AK38" s="187">
        <v>295</v>
      </c>
      <c r="AL38" s="188">
        <v>295</v>
      </c>
    </row>
    <row r="39" spans="1:39" ht="34" customHeight="1">
      <c r="A39" s="720" t="s">
        <v>1340</v>
      </c>
      <c r="B39" s="181" t="s">
        <v>1422</v>
      </c>
      <c r="C39" s="189" t="s">
        <v>1434</v>
      </c>
      <c r="D39" s="198" t="s">
        <v>1463</v>
      </c>
      <c r="E39" s="198" t="s">
        <v>1487</v>
      </c>
      <c r="F39" s="198" t="s">
        <v>1509</v>
      </c>
      <c r="G39" s="198" t="s">
        <v>1524</v>
      </c>
      <c r="H39" s="198" t="s">
        <v>1539</v>
      </c>
      <c r="I39" s="198" t="s">
        <v>1551</v>
      </c>
      <c r="J39" s="198" t="s">
        <v>1566</v>
      </c>
      <c r="K39" s="198" t="s">
        <v>1576</v>
      </c>
      <c r="L39" s="198" t="s">
        <v>1592</v>
      </c>
      <c r="M39" s="198" t="s">
        <v>1606</v>
      </c>
      <c r="N39" s="198" t="s">
        <v>1617</v>
      </c>
      <c r="O39" s="190">
        <v>1</v>
      </c>
      <c r="P39" s="191" t="s">
        <v>1622</v>
      </c>
      <c r="Q39" s="191" t="s">
        <v>1623</v>
      </c>
      <c r="R39" s="193">
        <v>3.8792387401868508E-2</v>
      </c>
      <c r="S39" s="193">
        <v>5.3279265744206078E-2</v>
      </c>
      <c r="T39" s="191" t="s">
        <v>1624</v>
      </c>
      <c r="U39" s="193">
        <v>2.4731312082255423E-2</v>
      </c>
      <c r="V39" s="191" t="s">
        <v>1625</v>
      </c>
      <c r="W39" s="193">
        <v>0.11279442473888859</v>
      </c>
      <c r="X39" s="191" t="s">
        <v>1626</v>
      </c>
      <c r="Y39" s="191" t="s">
        <v>1512</v>
      </c>
      <c r="Z39" s="191" t="s">
        <v>1566</v>
      </c>
      <c r="AA39" s="191" t="s">
        <v>1571</v>
      </c>
      <c r="AB39" s="191" t="s">
        <v>1458</v>
      </c>
      <c r="AC39" s="193">
        <v>-1.1332005754919074E-2</v>
      </c>
      <c r="AD39" s="193">
        <v>1.6276813866314518E-2</v>
      </c>
      <c r="AE39" s="191" t="s">
        <v>1437</v>
      </c>
      <c r="AF39" s="193">
        <v>5.2133798465754354E-2</v>
      </c>
      <c r="AG39" s="191" t="s">
        <v>1627</v>
      </c>
      <c r="AH39" s="191" t="s">
        <v>1628</v>
      </c>
      <c r="AI39" s="193">
        <v>-5.9425968216478428E-2</v>
      </c>
      <c r="AJ39" s="191" t="s">
        <v>1629</v>
      </c>
      <c r="AK39" s="191" t="s">
        <v>1630</v>
      </c>
      <c r="AL39" s="194" t="s">
        <v>1631</v>
      </c>
      <c r="AM39" s="195" t="s">
        <v>1450</v>
      </c>
    </row>
    <row r="40" spans="1:39" ht="18" customHeight="1">
      <c r="A40" s="721"/>
      <c r="B40" s="181" t="s">
        <v>1451</v>
      </c>
      <c r="C40" s="196">
        <v>3.7442914007618718E-53</v>
      </c>
      <c r="D40" s="183">
        <v>4.8482978431901955E-50</v>
      </c>
      <c r="E40" s="183">
        <v>1.8550008311831893E-56</v>
      </c>
      <c r="F40" s="183">
        <v>1.8304969883341331E-14</v>
      </c>
      <c r="G40" s="183">
        <v>3.0366774064613201E-17</v>
      </c>
      <c r="H40" s="183">
        <v>2.1481537736957771E-28</v>
      </c>
      <c r="I40" s="183">
        <v>1.1753674864574571E-153</v>
      </c>
      <c r="J40" s="183">
        <v>7.6611590049900386E-4</v>
      </c>
      <c r="K40" s="183">
        <v>1.5925908773056833E-38</v>
      </c>
      <c r="L40" s="183">
        <v>2.3214511684664361E-50</v>
      </c>
      <c r="M40" s="183">
        <v>3.408649658806794E-47</v>
      </c>
      <c r="N40" s="183">
        <v>4.9584955108770359E-9</v>
      </c>
      <c r="O40" s="197"/>
      <c r="P40" s="183">
        <v>1.4158945699364866E-102</v>
      </c>
      <c r="Q40" s="183">
        <v>1.8219937632787781E-3</v>
      </c>
      <c r="R40" s="183">
        <v>0.50688089234852174</v>
      </c>
      <c r="S40" s="183">
        <v>0.36184023485192895</v>
      </c>
      <c r="T40" s="183">
        <v>1.3690957945347095E-23</v>
      </c>
      <c r="U40" s="183">
        <v>0.67226933185582227</v>
      </c>
      <c r="V40" s="183">
        <v>2.8228944601335643E-6</v>
      </c>
      <c r="W40" s="183">
        <v>5.3776138748410321E-2</v>
      </c>
      <c r="X40" s="183">
        <v>4.3779016401589335E-8</v>
      </c>
      <c r="Y40" s="183">
        <v>1.8349525229606355E-6</v>
      </c>
      <c r="Z40" s="183">
        <v>8.043669755060821E-4</v>
      </c>
      <c r="AA40" s="183">
        <v>1.1179196584704418E-3</v>
      </c>
      <c r="AB40" s="183">
        <v>4.5117614428642007E-4</v>
      </c>
      <c r="AC40" s="183">
        <v>0.84684170062493025</v>
      </c>
      <c r="AD40" s="183">
        <v>0.78070915982522193</v>
      </c>
      <c r="AE40" s="183">
        <v>1.6513082684628929E-14</v>
      </c>
      <c r="AF40" s="183">
        <v>0.43957163204234195</v>
      </c>
      <c r="AG40" s="183">
        <v>4.2443284222182595E-8</v>
      </c>
      <c r="AH40" s="183">
        <v>3.7461118474281666E-3</v>
      </c>
      <c r="AI40" s="183">
        <v>0.30903906420681854</v>
      </c>
      <c r="AJ40" s="183">
        <v>3.5519819015613016E-8</v>
      </c>
      <c r="AK40" s="183">
        <v>1.7685323579809417E-6</v>
      </c>
      <c r="AL40" s="184">
        <v>1.5922034501688312E-13</v>
      </c>
    </row>
    <row r="41" spans="1:39" ht="18" customHeight="1">
      <c r="A41" s="720"/>
      <c r="B41" s="185" t="s">
        <v>1452</v>
      </c>
      <c r="C41" s="186">
        <v>295</v>
      </c>
      <c r="D41" s="187">
        <v>295</v>
      </c>
      <c r="E41" s="187">
        <v>295</v>
      </c>
      <c r="F41" s="187">
        <v>295</v>
      </c>
      <c r="G41" s="187">
        <v>295</v>
      </c>
      <c r="H41" s="187">
        <v>295</v>
      </c>
      <c r="I41" s="187">
        <v>295</v>
      </c>
      <c r="J41" s="187">
        <v>295</v>
      </c>
      <c r="K41" s="187">
        <v>295</v>
      </c>
      <c r="L41" s="187">
        <v>295</v>
      </c>
      <c r="M41" s="187">
        <v>295</v>
      </c>
      <c r="N41" s="187">
        <v>295</v>
      </c>
      <c r="O41" s="187">
        <v>295</v>
      </c>
      <c r="P41" s="187">
        <v>295</v>
      </c>
      <c r="Q41" s="187">
        <v>295</v>
      </c>
      <c r="R41" s="187">
        <v>295</v>
      </c>
      <c r="S41" s="187">
        <v>295</v>
      </c>
      <c r="T41" s="187">
        <v>293</v>
      </c>
      <c r="U41" s="187">
        <v>295</v>
      </c>
      <c r="V41" s="187">
        <v>295</v>
      </c>
      <c r="W41" s="187">
        <v>293</v>
      </c>
      <c r="X41" s="187">
        <v>294</v>
      </c>
      <c r="Y41" s="187">
        <v>293</v>
      </c>
      <c r="Z41" s="187">
        <v>293</v>
      </c>
      <c r="AA41" s="187">
        <v>293</v>
      </c>
      <c r="AB41" s="187">
        <v>293</v>
      </c>
      <c r="AC41" s="187">
        <v>293</v>
      </c>
      <c r="AD41" s="187">
        <v>295</v>
      </c>
      <c r="AE41" s="187">
        <v>294</v>
      </c>
      <c r="AF41" s="187">
        <v>222</v>
      </c>
      <c r="AG41" s="187">
        <v>233</v>
      </c>
      <c r="AH41" s="187">
        <v>294</v>
      </c>
      <c r="AI41" s="187">
        <v>295</v>
      </c>
      <c r="AJ41" s="187">
        <v>295</v>
      </c>
      <c r="AK41" s="187">
        <v>295</v>
      </c>
      <c r="AL41" s="188">
        <v>295</v>
      </c>
    </row>
    <row r="42" spans="1:39" ht="34" customHeight="1">
      <c r="A42" s="720" t="s">
        <v>1341</v>
      </c>
      <c r="B42" s="181" t="s">
        <v>1422</v>
      </c>
      <c r="C42" s="189" t="s">
        <v>1435</v>
      </c>
      <c r="D42" s="198" t="s">
        <v>1464</v>
      </c>
      <c r="E42" s="198" t="s">
        <v>1488</v>
      </c>
      <c r="F42" s="198" t="s">
        <v>1499</v>
      </c>
      <c r="G42" s="198" t="s">
        <v>1525</v>
      </c>
      <c r="H42" s="198" t="s">
        <v>1540</v>
      </c>
      <c r="I42" s="198" t="s">
        <v>1552</v>
      </c>
      <c r="J42" s="183">
        <v>0.10073915546648479</v>
      </c>
      <c r="K42" s="198" t="s">
        <v>1577</v>
      </c>
      <c r="L42" s="198" t="s">
        <v>1593</v>
      </c>
      <c r="M42" s="198" t="s">
        <v>1607</v>
      </c>
      <c r="N42" s="198" t="s">
        <v>1618</v>
      </c>
      <c r="O42" s="198" t="s">
        <v>1622</v>
      </c>
      <c r="P42" s="190">
        <v>1</v>
      </c>
      <c r="Q42" s="191" t="s">
        <v>1632</v>
      </c>
      <c r="R42" s="193">
        <v>5.9041481015122396E-2</v>
      </c>
      <c r="S42" s="193">
        <v>7.8037312065901726E-2</v>
      </c>
      <c r="T42" s="191" t="s">
        <v>1633</v>
      </c>
      <c r="U42" s="193">
        <v>1.4273633159899896E-2</v>
      </c>
      <c r="V42" s="191" t="s">
        <v>1634</v>
      </c>
      <c r="W42" s="192" t="s">
        <v>1635</v>
      </c>
      <c r="X42" s="191" t="s">
        <v>1477</v>
      </c>
      <c r="Y42" s="191" t="s">
        <v>1636</v>
      </c>
      <c r="Z42" s="193">
        <v>0.10820560723934</v>
      </c>
      <c r="AA42" s="193">
        <v>0.1132464892991229</v>
      </c>
      <c r="AB42" s="192" t="s">
        <v>1516</v>
      </c>
      <c r="AC42" s="193">
        <v>1.975074436173303E-2</v>
      </c>
      <c r="AD42" s="193">
        <v>5.1800937599238449E-2</v>
      </c>
      <c r="AE42" s="191" t="s">
        <v>1637</v>
      </c>
      <c r="AF42" s="193">
        <v>2.3108082416557946E-2</v>
      </c>
      <c r="AG42" s="191" t="s">
        <v>1638</v>
      </c>
      <c r="AH42" s="192" t="s">
        <v>1639</v>
      </c>
      <c r="AI42" s="193">
        <v>-4.927834002825969E-2</v>
      </c>
      <c r="AJ42" s="191" t="s">
        <v>1440</v>
      </c>
      <c r="AK42" s="191" t="s">
        <v>1640</v>
      </c>
      <c r="AL42" s="194" t="s">
        <v>1627</v>
      </c>
      <c r="AM42" s="195" t="s">
        <v>1450</v>
      </c>
    </row>
    <row r="43" spans="1:39" ht="18" customHeight="1">
      <c r="A43" s="721"/>
      <c r="B43" s="181" t="s">
        <v>1451</v>
      </c>
      <c r="C43" s="196">
        <v>6.299320139106573E-25</v>
      </c>
      <c r="D43" s="183">
        <v>2.4824570184506152E-20</v>
      </c>
      <c r="E43" s="183">
        <v>9.4947336250087518E-33</v>
      </c>
      <c r="F43" s="183">
        <v>2.0078909474235051E-3</v>
      </c>
      <c r="G43" s="183">
        <v>1.3895608473039438E-14</v>
      </c>
      <c r="H43" s="183">
        <v>1.3204238714666997E-47</v>
      </c>
      <c r="I43" s="183">
        <v>6.2804752627188977E-117</v>
      </c>
      <c r="J43" s="183">
        <v>8.4113346255187585E-2</v>
      </c>
      <c r="K43" s="183">
        <v>1.9855700297576784E-31</v>
      </c>
      <c r="L43" s="183">
        <v>2.7073789808578638E-25</v>
      </c>
      <c r="M43" s="183">
        <v>1.2134179838977148E-23</v>
      </c>
      <c r="N43" s="183">
        <v>2.3025088332452233E-17</v>
      </c>
      <c r="O43" s="183">
        <v>1.4158945699364866E-102</v>
      </c>
      <c r="P43" s="197"/>
      <c r="Q43" s="183">
        <v>9.5835275522659479E-3</v>
      </c>
      <c r="R43" s="183">
        <v>0.3121852567626236</v>
      </c>
      <c r="S43" s="183">
        <v>0.1813259356698638</v>
      </c>
      <c r="T43" s="183">
        <v>5.9409877981344555E-18</v>
      </c>
      <c r="U43" s="183">
        <v>0.80713067813972805</v>
      </c>
      <c r="V43" s="183">
        <v>3.9460152522664133E-4</v>
      </c>
      <c r="W43" s="183">
        <v>2.9994954195645511E-2</v>
      </c>
      <c r="X43" s="183">
        <v>2.3306171699196359E-7</v>
      </c>
      <c r="Y43" s="183">
        <v>3.3682101750826979E-6</v>
      </c>
      <c r="Z43" s="183">
        <v>6.4356983747555885E-2</v>
      </c>
      <c r="AA43" s="183">
        <v>5.2816876737118525E-2</v>
      </c>
      <c r="AB43" s="183">
        <v>1.3650437377451951E-2</v>
      </c>
      <c r="AC43" s="183">
        <v>0.73636871329129316</v>
      </c>
      <c r="AD43" s="183">
        <v>0.37533289119589019</v>
      </c>
      <c r="AE43" s="183">
        <v>5.9708900530402537E-6</v>
      </c>
      <c r="AF43" s="183">
        <v>0.7320463356079423</v>
      </c>
      <c r="AG43" s="183">
        <v>2.0174954827585942E-3</v>
      </c>
      <c r="AH43" s="183">
        <v>2.0119767420020526E-2</v>
      </c>
      <c r="AI43" s="183">
        <v>0.39905935859238484</v>
      </c>
      <c r="AJ43" s="183">
        <v>2.1891678170247452E-5</v>
      </c>
      <c r="AK43" s="183">
        <v>2.7087259559701264E-5</v>
      </c>
      <c r="AL43" s="184">
        <v>6.5622784177878337E-10</v>
      </c>
    </row>
    <row r="44" spans="1:39" ht="18" customHeight="1">
      <c r="A44" s="720"/>
      <c r="B44" s="185" t="s">
        <v>1452</v>
      </c>
      <c r="C44" s="186">
        <v>295</v>
      </c>
      <c r="D44" s="187">
        <v>295</v>
      </c>
      <c r="E44" s="187">
        <v>295</v>
      </c>
      <c r="F44" s="187">
        <v>295</v>
      </c>
      <c r="G44" s="187">
        <v>295</v>
      </c>
      <c r="H44" s="187">
        <v>295</v>
      </c>
      <c r="I44" s="187">
        <v>295</v>
      </c>
      <c r="J44" s="187">
        <v>295</v>
      </c>
      <c r="K44" s="187">
        <v>295</v>
      </c>
      <c r="L44" s="187">
        <v>295</v>
      </c>
      <c r="M44" s="187">
        <v>295</v>
      </c>
      <c r="N44" s="187">
        <v>295</v>
      </c>
      <c r="O44" s="187">
        <v>295</v>
      </c>
      <c r="P44" s="187">
        <v>295</v>
      </c>
      <c r="Q44" s="187">
        <v>295</v>
      </c>
      <c r="R44" s="187">
        <v>295</v>
      </c>
      <c r="S44" s="187">
        <v>295</v>
      </c>
      <c r="T44" s="187">
        <v>293</v>
      </c>
      <c r="U44" s="187">
        <v>295</v>
      </c>
      <c r="V44" s="187">
        <v>295</v>
      </c>
      <c r="W44" s="187">
        <v>293</v>
      </c>
      <c r="X44" s="187">
        <v>294</v>
      </c>
      <c r="Y44" s="187">
        <v>293</v>
      </c>
      <c r="Z44" s="187">
        <v>293</v>
      </c>
      <c r="AA44" s="187">
        <v>293</v>
      </c>
      <c r="AB44" s="187">
        <v>293</v>
      </c>
      <c r="AC44" s="187">
        <v>293</v>
      </c>
      <c r="AD44" s="187">
        <v>295</v>
      </c>
      <c r="AE44" s="187">
        <v>294</v>
      </c>
      <c r="AF44" s="187">
        <v>222</v>
      </c>
      <c r="AG44" s="187">
        <v>233</v>
      </c>
      <c r="AH44" s="187">
        <v>294</v>
      </c>
      <c r="AI44" s="187">
        <v>295</v>
      </c>
      <c r="AJ44" s="187">
        <v>295</v>
      </c>
      <c r="AK44" s="187">
        <v>295</v>
      </c>
      <c r="AL44" s="188">
        <v>295</v>
      </c>
    </row>
    <row r="45" spans="1:39" ht="34" customHeight="1">
      <c r="A45" s="726" t="s">
        <v>1343</v>
      </c>
      <c r="B45" s="181" t="s">
        <v>1422</v>
      </c>
      <c r="C45" s="189" t="s">
        <v>1436</v>
      </c>
      <c r="D45" s="198" t="s">
        <v>1465</v>
      </c>
      <c r="E45" s="198" t="s">
        <v>1489</v>
      </c>
      <c r="F45" s="183">
        <v>-7.2441750138034722E-2</v>
      </c>
      <c r="G45" s="198" t="s">
        <v>1526</v>
      </c>
      <c r="H45" s="198" t="s">
        <v>1541</v>
      </c>
      <c r="I45" s="198" t="s">
        <v>1553</v>
      </c>
      <c r="J45" s="183">
        <v>-3.5251970706399828E-2</v>
      </c>
      <c r="K45" s="198" t="s">
        <v>1578</v>
      </c>
      <c r="L45" s="198" t="s">
        <v>1594</v>
      </c>
      <c r="M45" s="198" t="s">
        <v>1608</v>
      </c>
      <c r="N45" s="198" t="s">
        <v>1619</v>
      </c>
      <c r="O45" s="198" t="s">
        <v>1623</v>
      </c>
      <c r="P45" s="198" t="s">
        <v>1632</v>
      </c>
      <c r="Q45" s="190">
        <v>1</v>
      </c>
      <c r="R45" s="192" t="s">
        <v>1559</v>
      </c>
      <c r="S45" s="191" t="s">
        <v>1641</v>
      </c>
      <c r="T45" s="191" t="s">
        <v>1642</v>
      </c>
      <c r="U45" s="193">
        <v>-1.2691117844181232E-2</v>
      </c>
      <c r="V45" s="192" t="s">
        <v>1436</v>
      </c>
      <c r="W45" s="193">
        <v>-5.0645505374124371E-2</v>
      </c>
      <c r="X45" s="193">
        <v>-4.2533087359934441E-2</v>
      </c>
      <c r="Y45" s="193">
        <v>-3.8335214243254097E-2</v>
      </c>
      <c r="Z45" s="193">
        <v>-4.3699028696449219E-2</v>
      </c>
      <c r="AA45" s="193">
        <v>-3.6135274865555421E-2</v>
      </c>
      <c r="AB45" s="193">
        <v>-1.9246398314244791E-2</v>
      </c>
      <c r="AC45" s="193">
        <v>-8.2107614082956124E-4</v>
      </c>
      <c r="AD45" s="193">
        <v>-5.7333610777853518E-2</v>
      </c>
      <c r="AE45" s="192" t="s">
        <v>1643</v>
      </c>
      <c r="AF45" s="193">
        <v>4.6238813433627346E-2</v>
      </c>
      <c r="AG45" s="193">
        <v>-3.0618810277248998E-2</v>
      </c>
      <c r="AH45" s="193">
        <v>-6.4160687972116175E-3</v>
      </c>
      <c r="AI45" s="193">
        <v>1.0230255236118597E-2</v>
      </c>
      <c r="AJ45" s="193">
        <v>-5.9342099514865819E-2</v>
      </c>
      <c r="AK45" s="193">
        <v>-7.3763133233540404E-2</v>
      </c>
      <c r="AL45" s="201">
        <v>-3.3996548608387508E-2</v>
      </c>
      <c r="AM45" s="202" t="s">
        <v>636</v>
      </c>
    </row>
    <row r="46" spans="1:39" ht="18" customHeight="1">
      <c r="A46" s="727"/>
      <c r="B46" s="181" t="s">
        <v>1451</v>
      </c>
      <c r="C46" s="196">
        <v>1.9999572985367406E-2</v>
      </c>
      <c r="D46" s="183">
        <v>2.5761341669190248E-2</v>
      </c>
      <c r="E46" s="183">
        <v>1.3370897895790164E-2</v>
      </c>
      <c r="F46" s="183">
        <v>0.21476242530696424</v>
      </c>
      <c r="G46" s="183">
        <v>1.2005869111313875E-8</v>
      </c>
      <c r="H46" s="183">
        <v>1.2303145894711964E-3</v>
      </c>
      <c r="I46" s="183">
        <v>2.2214432493839883E-3</v>
      </c>
      <c r="J46" s="183">
        <v>0.54644922626883874</v>
      </c>
      <c r="K46" s="183">
        <v>2.452583016457488E-2</v>
      </c>
      <c r="L46" s="183">
        <v>2.628029522428527E-2</v>
      </c>
      <c r="M46" s="183">
        <v>3.3260468308048206E-2</v>
      </c>
      <c r="N46" s="183">
        <v>3.9163921848984467E-5</v>
      </c>
      <c r="O46" s="183">
        <v>1.8219937632787781E-3</v>
      </c>
      <c r="P46" s="183">
        <v>9.5835275522659479E-3</v>
      </c>
      <c r="Q46" s="197"/>
      <c r="R46" s="183">
        <v>1.3949975272212312E-2</v>
      </c>
      <c r="S46" s="183">
        <v>1.48886923097199E-4</v>
      </c>
      <c r="T46" s="183">
        <v>2.6120043174147944E-12</v>
      </c>
      <c r="U46" s="183">
        <v>0.82816126516804689</v>
      </c>
      <c r="V46" s="183">
        <v>2.0155870813422884E-2</v>
      </c>
      <c r="W46" s="183">
        <v>0.38771966183371698</v>
      </c>
      <c r="X46" s="183">
        <v>0.46752460928186379</v>
      </c>
      <c r="Y46" s="183">
        <v>0.51335117180706313</v>
      </c>
      <c r="Z46" s="183">
        <v>0.45617168476455494</v>
      </c>
      <c r="AA46" s="183">
        <v>0.53783279826384844</v>
      </c>
      <c r="AB46" s="183">
        <v>0.74286069142717959</v>
      </c>
      <c r="AC46" s="183">
        <v>0.98883438159108261</v>
      </c>
      <c r="AD46" s="183">
        <v>0.32641336987977487</v>
      </c>
      <c r="AE46" s="183">
        <v>2.1929021568383902E-2</v>
      </c>
      <c r="AF46" s="183">
        <v>0.4930787651906211</v>
      </c>
      <c r="AG46" s="183">
        <v>0.64195200491770366</v>
      </c>
      <c r="AH46" s="183">
        <v>0.91277012718295714</v>
      </c>
      <c r="AI46" s="183">
        <v>0.86110399894598488</v>
      </c>
      <c r="AJ46" s="183">
        <v>0.30972356303269194</v>
      </c>
      <c r="AK46" s="183">
        <v>0.2064935356213411</v>
      </c>
      <c r="AL46" s="184">
        <v>0.56083680572663197</v>
      </c>
    </row>
    <row r="47" spans="1:39" ht="18" customHeight="1">
      <c r="A47" s="726"/>
      <c r="B47" s="185" t="s">
        <v>1452</v>
      </c>
      <c r="C47" s="186">
        <v>295</v>
      </c>
      <c r="D47" s="187">
        <v>295</v>
      </c>
      <c r="E47" s="187">
        <v>295</v>
      </c>
      <c r="F47" s="187">
        <v>295</v>
      </c>
      <c r="G47" s="187">
        <v>295</v>
      </c>
      <c r="H47" s="187">
        <v>295</v>
      </c>
      <c r="I47" s="187">
        <v>295</v>
      </c>
      <c r="J47" s="187">
        <v>295</v>
      </c>
      <c r="K47" s="187">
        <v>295</v>
      </c>
      <c r="L47" s="187">
        <v>295</v>
      </c>
      <c r="M47" s="187">
        <v>295</v>
      </c>
      <c r="N47" s="187">
        <v>295</v>
      </c>
      <c r="O47" s="187">
        <v>295</v>
      </c>
      <c r="P47" s="187">
        <v>295</v>
      </c>
      <c r="Q47" s="187">
        <v>295</v>
      </c>
      <c r="R47" s="187">
        <v>295</v>
      </c>
      <c r="S47" s="187">
        <v>295</v>
      </c>
      <c r="T47" s="187">
        <v>293</v>
      </c>
      <c r="U47" s="187">
        <v>295</v>
      </c>
      <c r="V47" s="187">
        <v>295</v>
      </c>
      <c r="W47" s="187">
        <v>293</v>
      </c>
      <c r="X47" s="187">
        <v>294</v>
      </c>
      <c r="Y47" s="187">
        <v>293</v>
      </c>
      <c r="Z47" s="187">
        <v>293</v>
      </c>
      <c r="AA47" s="187">
        <v>293</v>
      </c>
      <c r="AB47" s="187">
        <v>293</v>
      </c>
      <c r="AC47" s="187">
        <v>293</v>
      </c>
      <c r="AD47" s="187">
        <v>295</v>
      </c>
      <c r="AE47" s="187">
        <v>294</v>
      </c>
      <c r="AF47" s="187">
        <v>222</v>
      </c>
      <c r="AG47" s="187">
        <v>233</v>
      </c>
      <c r="AH47" s="187">
        <v>294</v>
      </c>
      <c r="AI47" s="187">
        <v>295</v>
      </c>
      <c r="AJ47" s="187">
        <v>295</v>
      </c>
      <c r="AK47" s="187">
        <v>295</v>
      </c>
      <c r="AL47" s="188">
        <v>295</v>
      </c>
    </row>
    <row r="48" spans="1:39" ht="34" customHeight="1">
      <c r="A48" s="726" t="s">
        <v>1344</v>
      </c>
      <c r="B48" s="181" t="s">
        <v>1422</v>
      </c>
      <c r="C48" s="196">
        <v>2.3384237122833891E-2</v>
      </c>
      <c r="D48" s="183">
        <v>2.5833494242652025E-2</v>
      </c>
      <c r="E48" s="183">
        <v>4.6411871934480042E-2</v>
      </c>
      <c r="F48" s="183">
        <v>-5.2467772864847858E-3</v>
      </c>
      <c r="G48" s="183">
        <v>5.7963819659418176E-3</v>
      </c>
      <c r="H48" s="183">
        <v>-0.10082929102585429</v>
      </c>
      <c r="I48" s="183">
        <v>3.1315817139481006E-2</v>
      </c>
      <c r="J48" s="183">
        <v>3.7859590695560531E-2</v>
      </c>
      <c r="K48" s="183">
        <v>8.1210488308704823E-2</v>
      </c>
      <c r="L48" s="198" t="s">
        <v>1511</v>
      </c>
      <c r="M48" s="183">
        <v>4.0264394011543782E-2</v>
      </c>
      <c r="N48" s="183">
        <v>-5.0828427247308787E-2</v>
      </c>
      <c r="O48" s="183">
        <v>3.8792387401868508E-2</v>
      </c>
      <c r="P48" s="183">
        <v>5.9041481015122396E-2</v>
      </c>
      <c r="Q48" s="198" t="s">
        <v>1559</v>
      </c>
      <c r="R48" s="190">
        <v>1</v>
      </c>
      <c r="S48" s="192" t="s">
        <v>1644</v>
      </c>
      <c r="T48" s="193">
        <v>-4.3214453369862592E-2</v>
      </c>
      <c r="U48" s="193">
        <v>2.7157415308610947E-2</v>
      </c>
      <c r="V48" s="193">
        <v>0.11162113567836689</v>
      </c>
      <c r="W48" s="193">
        <v>5.2296111409542753E-2</v>
      </c>
      <c r="X48" s="193">
        <v>3.3530179189245738E-3</v>
      </c>
      <c r="Y48" s="193">
        <v>7.9196502395112132E-3</v>
      </c>
      <c r="Z48" s="193">
        <v>7.2770477496559918E-2</v>
      </c>
      <c r="AA48" s="193">
        <v>7.1253506578363587E-2</v>
      </c>
      <c r="AB48" s="193">
        <v>2.1204192114782264E-2</v>
      </c>
      <c r="AC48" s="193">
        <v>-3.7512934775202164E-2</v>
      </c>
      <c r="AD48" s="193">
        <v>-0.1005278951916411</v>
      </c>
      <c r="AE48" s="193">
        <v>4.4452021867984574E-2</v>
      </c>
      <c r="AF48" s="193">
        <v>3.2451534643432527E-2</v>
      </c>
      <c r="AG48" s="193">
        <v>-1.5577262584534219E-2</v>
      </c>
      <c r="AH48" s="193">
        <v>1.3762463204172364E-2</v>
      </c>
      <c r="AI48" s="193">
        <v>5.690635195431005E-3</v>
      </c>
      <c r="AJ48" s="193">
        <v>1.6918135352975597E-2</v>
      </c>
      <c r="AK48" s="193">
        <v>3.4191004325110422E-2</v>
      </c>
      <c r="AL48" s="201">
        <v>2.7446465368145573E-2</v>
      </c>
      <c r="AM48" s="202" t="s">
        <v>636</v>
      </c>
    </row>
    <row r="49" spans="1:39" ht="18" customHeight="1">
      <c r="A49" s="727"/>
      <c r="B49" s="181" t="s">
        <v>1451</v>
      </c>
      <c r="C49" s="196">
        <v>0.68916610326999794</v>
      </c>
      <c r="D49" s="183">
        <v>0.65856532350797803</v>
      </c>
      <c r="E49" s="183">
        <v>0.42708262107655248</v>
      </c>
      <c r="F49" s="183">
        <v>0.92849829394042238</v>
      </c>
      <c r="G49" s="183">
        <v>0.92103164714816776</v>
      </c>
      <c r="H49" s="183">
        <v>8.383488215298962E-2</v>
      </c>
      <c r="I49" s="183">
        <v>0.59215575341181181</v>
      </c>
      <c r="J49" s="183">
        <v>0.51715871336088037</v>
      </c>
      <c r="K49" s="183">
        <v>0.16416085995243687</v>
      </c>
      <c r="L49" s="183">
        <v>1.2853627820174619E-2</v>
      </c>
      <c r="M49" s="183">
        <v>0.49088178094219193</v>
      </c>
      <c r="N49" s="183">
        <v>0.3843753307630311</v>
      </c>
      <c r="O49" s="183">
        <v>0.50688089234852174</v>
      </c>
      <c r="P49" s="183">
        <v>0.3121852567626236</v>
      </c>
      <c r="Q49" s="183">
        <v>1.3949975272212312E-2</v>
      </c>
      <c r="R49" s="197"/>
      <c r="S49" s="183">
        <v>4.7275571458557639E-2</v>
      </c>
      <c r="T49" s="183">
        <v>0.46118643157107786</v>
      </c>
      <c r="U49" s="183">
        <v>0.64225424723521651</v>
      </c>
      <c r="V49" s="183">
        <v>5.54918719105E-2</v>
      </c>
      <c r="W49" s="183">
        <v>0.37242013174650368</v>
      </c>
      <c r="X49" s="183">
        <v>0.95434802294480725</v>
      </c>
      <c r="Y49" s="183">
        <v>0.89262356372367713</v>
      </c>
      <c r="Z49" s="183">
        <v>0.21425406393869093</v>
      </c>
      <c r="AA49" s="183">
        <v>0.2239863935978802</v>
      </c>
      <c r="AB49" s="183">
        <v>0.71776573167838298</v>
      </c>
      <c r="AC49" s="183">
        <v>0.5224337384566311</v>
      </c>
      <c r="AD49" s="183">
        <v>8.4768931163009625E-2</v>
      </c>
      <c r="AE49" s="183">
        <v>0.44766005109749241</v>
      </c>
      <c r="AF49" s="183">
        <v>0.63057756094400508</v>
      </c>
      <c r="AG49" s="183">
        <v>0.8130352726472605</v>
      </c>
      <c r="AH49" s="183">
        <v>0.8142219708479802</v>
      </c>
      <c r="AI49" s="183">
        <v>0.92246775095830069</v>
      </c>
      <c r="AJ49" s="183">
        <v>0.77230164937136914</v>
      </c>
      <c r="AK49" s="183">
        <v>0.5585963817760522</v>
      </c>
      <c r="AL49" s="184">
        <v>0.63871543913642959</v>
      </c>
    </row>
    <row r="50" spans="1:39" ht="18" customHeight="1">
      <c r="A50" s="726"/>
      <c r="B50" s="185" t="s">
        <v>1452</v>
      </c>
      <c r="C50" s="186">
        <v>295</v>
      </c>
      <c r="D50" s="187">
        <v>295</v>
      </c>
      <c r="E50" s="187">
        <v>295</v>
      </c>
      <c r="F50" s="187">
        <v>295</v>
      </c>
      <c r="G50" s="187">
        <v>295</v>
      </c>
      <c r="H50" s="187">
        <v>295</v>
      </c>
      <c r="I50" s="187">
        <v>295</v>
      </c>
      <c r="J50" s="187">
        <v>295</v>
      </c>
      <c r="K50" s="187">
        <v>295</v>
      </c>
      <c r="L50" s="187">
        <v>295</v>
      </c>
      <c r="M50" s="187">
        <v>295</v>
      </c>
      <c r="N50" s="187">
        <v>295</v>
      </c>
      <c r="O50" s="187">
        <v>295</v>
      </c>
      <c r="P50" s="187">
        <v>295</v>
      </c>
      <c r="Q50" s="187">
        <v>295</v>
      </c>
      <c r="R50" s="187">
        <v>295</v>
      </c>
      <c r="S50" s="187">
        <v>295</v>
      </c>
      <c r="T50" s="187">
        <v>293</v>
      </c>
      <c r="U50" s="187">
        <v>295</v>
      </c>
      <c r="V50" s="187">
        <v>295</v>
      </c>
      <c r="W50" s="187">
        <v>293</v>
      </c>
      <c r="X50" s="187">
        <v>294</v>
      </c>
      <c r="Y50" s="187">
        <v>293</v>
      </c>
      <c r="Z50" s="187">
        <v>293</v>
      </c>
      <c r="AA50" s="187">
        <v>293</v>
      </c>
      <c r="AB50" s="187">
        <v>293</v>
      </c>
      <c r="AC50" s="187">
        <v>293</v>
      </c>
      <c r="AD50" s="187">
        <v>295</v>
      </c>
      <c r="AE50" s="187">
        <v>294</v>
      </c>
      <c r="AF50" s="187">
        <v>222</v>
      </c>
      <c r="AG50" s="187">
        <v>233</v>
      </c>
      <c r="AH50" s="187">
        <v>294</v>
      </c>
      <c r="AI50" s="187">
        <v>295</v>
      </c>
      <c r="AJ50" s="187">
        <v>295</v>
      </c>
      <c r="AK50" s="187">
        <v>295</v>
      </c>
      <c r="AL50" s="188">
        <v>295</v>
      </c>
    </row>
    <row r="51" spans="1:39" ht="34" customHeight="1">
      <c r="A51" s="726" t="s">
        <v>1345</v>
      </c>
      <c r="B51" s="181" t="s">
        <v>1422</v>
      </c>
      <c r="C51" s="196">
        <v>4.7464951297982304E-2</v>
      </c>
      <c r="D51" s="183">
        <v>3.6991581858594455E-2</v>
      </c>
      <c r="E51" s="183">
        <v>5.3560224789649918E-2</v>
      </c>
      <c r="F51" s="183">
        <v>3.8910048570311537E-2</v>
      </c>
      <c r="G51" s="183">
        <v>-3.5430095851997677E-3</v>
      </c>
      <c r="H51" s="183">
        <v>-0.11087152519197024</v>
      </c>
      <c r="I51" s="183">
        <v>6.7334619609503363E-2</v>
      </c>
      <c r="J51" s="183">
        <v>3.6400094420269889E-2</v>
      </c>
      <c r="K51" s="183">
        <v>8.6462482821285713E-2</v>
      </c>
      <c r="L51" s="183">
        <v>6.4089132864243656E-2</v>
      </c>
      <c r="M51" s="198" t="s">
        <v>1596</v>
      </c>
      <c r="N51" s="183">
        <v>-4.418191919072733E-2</v>
      </c>
      <c r="O51" s="183">
        <v>5.3279265744206078E-2</v>
      </c>
      <c r="P51" s="183">
        <v>7.8037312065901726E-2</v>
      </c>
      <c r="Q51" s="198" t="s">
        <v>1641</v>
      </c>
      <c r="R51" s="198" t="s">
        <v>1644</v>
      </c>
      <c r="S51" s="190">
        <v>1</v>
      </c>
      <c r="T51" s="192" t="s">
        <v>1543</v>
      </c>
      <c r="U51" s="193">
        <v>-6.0738366810400332E-2</v>
      </c>
      <c r="V51" s="193">
        <v>-4.9878873279661798E-2</v>
      </c>
      <c r="W51" s="193">
        <v>-3.9744013469432057E-2</v>
      </c>
      <c r="X51" s="193">
        <v>1.5492231852022047E-2</v>
      </c>
      <c r="Y51" s="193">
        <v>1.364143794860056E-2</v>
      </c>
      <c r="Z51" s="193">
        <v>1.9870156820021655E-2</v>
      </c>
      <c r="AA51" s="193">
        <v>2.1312676420660152E-2</v>
      </c>
      <c r="AB51" s="193">
        <v>-3.0834248746791956E-2</v>
      </c>
      <c r="AC51" s="193">
        <v>1.8376739343976378E-2</v>
      </c>
      <c r="AD51" s="193">
        <v>3.2206725575247966E-2</v>
      </c>
      <c r="AE51" s="193">
        <v>3.4921646799293257E-2</v>
      </c>
      <c r="AF51" s="193">
        <v>-6.9783770229867814E-2</v>
      </c>
      <c r="AG51" s="193">
        <v>1.8496173505969021E-2</v>
      </c>
      <c r="AH51" s="191" t="s">
        <v>1645</v>
      </c>
      <c r="AI51" s="193">
        <v>8.2013370195827384E-2</v>
      </c>
      <c r="AJ51" s="193">
        <v>4.469358342746832E-2</v>
      </c>
      <c r="AK51" s="193">
        <v>-8.1970996538994461E-3</v>
      </c>
      <c r="AL51" s="201">
        <v>4.1338544790966464E-2</v>
      </c>
      <c r="AM51" s="202" t="s">
        <v>636</v>
      </c>
    </row>
    <row r="52" spans="1:39" ht="18" customHeight="1">
      <c r="A52" s="727"/>
      <c r="B52" s="181" t="s">
        <v>1451</v>
      </c>
      <c r="C52" s="196">
        <v>0.41665733647642478</v>
      </c>
      <c r="D52" s="183">
        <v>0.52681821335052703</v>
      </c>
      <c r="E52" s="183">
        <v>0.35931055501264908</v>
      </c>
      <c r="F52" s="183">
        <v>0.50559209529370319</v>
      </c>
      <c r="G52" s="183">
        <v>0.95168173860315042</v>
      </c>
      <c r="H52" s="183">
        <v>5.7162754649047673E-2</v>
      </c>
      <c r="I52" s="183">
        <v>0.24894776530665025</v>
      </c>
      <c r="J52" s="183">
        <v>0.53345258658967432</v>
      </c>
      <c r="K52" s="183">
        <v>0.13846998655502843</v>
      </c>
      <c r="L52" s="183">
        <v>0.27254436856653136</v>
      </c>
      <c r="M52" s="183">
        <v>6.4931955914453764E-3</v>
      </c>
      <c r="N52" s="183">
        <v>0.44965106677795563</v>
      </c>
      <c r="O52" s="183">
        <v>0.36184023485192895</v>
      </c>
      <c r="P52" s="183">
        <v>0.1813259356698638</v>
      </c>
      <c r="Q52" s="183">
        <v>1.48886923097199E-4</v>
      </c>
      <c r="R52" s="183">
        <v>4.7275571458557639E-2</v>
      </c>
      <c r="S52" s="197"/>
      <c r="T52" s="183">
        <v>3.6323270181653829E-2</v>
      </c>
      <c r="U52" s="183">
        <v>0.29845750046428393</v>
      </c>
      <c r="V52" s="183">
        <v>0.39333106120830441</v>
      </c>
      <c r="W52" s="183">
        <v>0.4979824215517944</v>
      </c>
      <c r="X52" s="183">
        <v>0.79137872001237375</v>
      </c>
      <c r="Y52" s="183">
        <v>0.81613688296317533</v>
      </c>
      <c r="Z52" s="183">
        <v>0.73483434531568514</v>
      </c>
      <c r="AA52" s="183">
        <v>0.71638371479591267</v>
      </c>
      <c r="AB52" s="183">
        <v>0.59912014731190011</v>
      </c>
      <c r="AC52" s="183">
        <v>0.75409761219624249</v>
      </c>
      <c r="AD52" s="183">
        <v>0.58165895882883878</v>
      </c>
      <c r="AE52" s="183">
        <v>0.55089960894575052</v>
      </c>
      <c r="AF52" s="183">
        <v>0.30060000591037905</v>
      </c>
      <c r="AG52" s="183">
        <v>0.77883507406709707</v>
      </c>
      <c r="AH52" s="183">
        <v>7.3440390266624371E-3</v>
      </c>
      <c r="AI52" s="183">
        <v>0.16001729758548988</v>
      </c>
      <c r="AJ52" s="183">
        <v>0.44441406695738517</v>
      </c>
      <c r="AK52" s="183">
        <v>0.8885063711848501</v>
      </c>
      <c r="AL52" s="184">
        <v>0.47937955684402156</v>
      </c>
    </row>
    <row r="53" spans="1:39" ht="18" customHeight="1">
      <c r="A53" s="726"/>
      <c r="B53" s="185" t="s">
        <v>1452</v>
      </c>
      <c r="C53" s="186">
        <v>295</v>
      </c>
      <c r="D53" s="187">
        <v>295</v>
      </c>
      <c r="E53" s="187">
        <v>295</v>
      </c>
      <c r="F53" s="187">
        <v>295</v>
      </c>
      <c r="G53" s="187">
        <v>295</v>
      </c>
      <c r="H53" s="187">
        <v>295</v>
      </c>
      <c r="I53" s="187">
        <v>295</v>
      </c>
      <c r="J53" s="187">
        <v>295</v>
      </c>
      <c r="K53" s="187">
        <v>295</v>
      </c>
      <c r="L53" s="187">
        <v>295</v>
      </c>
      <c r="M53" s="187">
        <v>295</v>
      </c>
      <c r="N53" s="187">
        <v>295</v>
      </c>
      <c r="O53" s="187">
        <v>295</v>
      </c>
      <c r="P53" s="187">
        <v>295</v>
      </c>
      <c r="Q53" s="187">
        <v>295</v>
      </c>
      <c r="R53" s="187">
        <v>295</v>
      </c>
      <c r="S53" s="187">
        <v>295</v>
      </c>
      <c r="T53" s="187">
        <v>293</v>
      </c>
      <c r="U53" s="187">
        <v>295</v>
      </c>
      <c r="V53" s="187">
        <v>295</v>
      </c>
      <c r="W53" s="187">
        <v>293</v>
      </c>
      <c r="X53" s="187">
        <v>294</v>
      </c>
      <c r="Y53" s="187">
        <v>293</v>
      </c>
      <c r="Z53" s="187">
        <v>293</v>
      </c>
      <c r="AA53" s="187">
        <v>293</v>
      </c>
      <c r="AB53" s="187">
        <v>293</v>
      </c>
      <c r="AC53" s="187">
        <v>293</v>
      </c>
      <c r="AD53" s="187">
        <v>295</v>
      </c>
      <c r="AE53" s="187">
        <v>294</v>
      </c>
      <c r="AF53" s="187">
        <v>222</v>
      </c>
      <c r="AG53" s="187">
        <v>233</v>
      </c>
      <c r="AH53" s="187">
        <v>294</v>
      </c>
      <c r="AI53" s="187">
        <v>295</v>
      </c>
      <c r="AJ53" s="187">
        <v>295</v>
      </c>
      <c r="AK53" s="187">
        <v>295</v>
      </c>
      <c r="AL53" s="188">
        <v>295</v>
      </c>
    </row>
    <row r="54" spans="1:39" ht="34" customHeight="1">
      <c r="A54" s="720" t="s">
        <v>1342</v>
      </c>
      <c r="B54" s="181" t="s">
        <v>1422</v>
      </c>
      <c r="C54" s="189" t="s">
        <v>1437</v>
      </c>
      <c r="D54" s="198" t="s">
        <v>1466</v>
      </c>
      <c r="E54" s="198" t="s">
        <v>1490</v>
      </c>
      <c r="F54" s="198" t="s">
        <v>1510</v>
      </c>
      <c r="G54" s="198" t="s">
        <v>1527</v>
      </c>
      <c r="H54" s="198" t="s">
        <v>1542</v>
      </c>
      <c r="I54" s="198" t="s">
        <v>1476</v>
      </c>
      <c r="J54" s="198" t="s">
        <v>1567</v>
      </c>
      <c r="K54" s="198" t="s">
        <v>1506</v>
      </c>
      <c r="L54" s="198" t="s">
        <v>1587</v>
      </c>
      <c r="M54" s="198" t="s">
        <v>1609</v>
      </c>
      <c r="N54" s="198" t="s">
        <v>1620</v>
      </c>
      <c r="O54" s="198" t="s">
        <v>1624</v>
      </c>
      <c r="P54" s="198" t="s">
        <v>1633</v>
      </c>
      <c r="Q54" s="198" t="s">
        <v>1642</v>
      </c>
      <c r="R54" s="183">
        <v>-4.3214453369862592E-2</v>
      </c>
      <c r="S54" s="198" t="s">
        <v>1543</v>
      </c>
      <c r="T54" s="190">
        <v>1</v>
      </c>
      <c r="U54" s="192" t="s">
        <v>1646</v>
      </c>
      <c r="V54" s="191" t="s">
        <v>1647</v>
      </c>
      <c r="W54" s="191" t="s">
        <v>1648</v>
      </c>
      <c r="X54" s="192" t="s">
        <v>1515</v>
      </c>
      <c r="Y54" s="193">
        <v>0.11173489241877663</v>
      </c>
      <c r="Z54" s="191" t="s">
        <v>1649</v>
      </c>
      <c r="AA54" s="191" t="s">
        <v>1650</v>
      </c>
      <c r="AB54" s="193">
        <v>9.2292868681960169E-2</v>
      </c>
      <c r="AC54" s="193">
        <v>1.761760876060253E-3</v>
      </c>
      <c r="AD54" s="193">
        <v>-4.8526666550583124E-2</v>
      </c>
      <c r="AE54" s="191" t="s">
        <v>1651</v>
      </c>
      <c r="AF54" s="193">
        <v>3.2712660583872573E-2</v>
      </c>
      <c r="AG54" s="191" t="s">
        <v>1652</v>
      </c>
      <c r="AH54" s="193">
        <v>9.0257815840415284E-2</v>
      </c>
      <c r="AI54" s="193">
        <v>-7.3713157630367607E-2</v>
      </c>
      <c r="AJ54" s="191" t="s">
        <v>1583</v>
      </c>
      <c r="AK54" s="191" t="s">
        <v>1569</v>
      </c>
      <c r="AL54" s="194" t="s">
        <v>1653</v>
      </c>
      <c r="AM54" s="200" t="s">
        <v>1517</v>
      </c>
    </row>
    <row r="55" spans="1:39" ht="18" customHeight="1">
      <c r="A55" s="721"/>
      <c r="B55" s="181" t="s">
        <v>1451</v>
      </c>
      <c r="C55" s="196">
        <v>1.6416002239933895E-14</v>
      </c>
      <c r="D55" s="183">
        <v>1.1426278029879398E-14</v>
      </c>
      <c r="E55" s="183">
        <v>4.5366594194988705E-18</v>
      </c>
      <c r="F55" s="183">
        <v>8.034019821231026E-5</v>
      </c>
      <c r="G55" s="183">
        <v>2.6265537148129221E-14</v>
      </c>
      <c r="H55" s="183">
        <v>1.0401179481130048E-10</v>
      </c>
      <c r="I55" s="183">
        <v>2.3169325303978244E-19</v>
      </c>
      <c r="J55" s="183">
        <v>2.1730242447895978E-6</v>
      </c>
      <c r="K55" s="183">
        <v>7.1392941876970613E-6</v>
      </c>
      <c r="L55" s="183">
        <v>3.3553941739938607E-15</v>
      </c>
      <c r="M55" s="183">
        <v>6.5661119469574618E-13</v>
      </c>
      <c r="N55" s="183">
        <v>5.0448651166636201E-4</v>
      </c>
      <c r="O55" s="183">
        <v>1.3690957945347095E-23</v>
      </c>
      <c r="P55" s="183">
        <v>5.9409877981344555E-18</v>
      </c>
      <c r="Q55" s="183">
        <v>2.6120043174147944E-12</v>
      </c>
      <c r="R55" s="183">
        <v>0.46118643157107786</v>
      </c>
      <c r="S55" s="183">
        <v>3.6323270181653829E-2</v>
      </c>
      <c r="T55" s="197"/>
      <c r="U55" s="183">
        <v>1.8794999881448907E-2</v>
      </c>
      <c r="V55" s="183">
        <v>5.9280434818612475E-8</v>
      </c>
      <c r="W55" s="183">
        <v>6.4045482569776357E-3</v>
      </c>
      <c r="X55" s="183">
        <v>3.2696605987593746E-2</v>
      </c>
      <c r="Y55" s="183">
        <v>5.6505955437252772E-2</v>
      </c>
      <c r="Z55" s="183">
        <v>7.4092819896321718E-4</v>
      </c>
      <c r="AA55" s="183">
        <v>9.8390164002661777E-4</v>
      </c>
      <c r="AB55" s="183">
        <v>0.11555749066954253</v>
      </c>
      <c r="AC55" s="183">
        <v>0.97608629143787295</v>
      </c>
      <c r="AD55" s="183">
        <v>0.40790854918964869</v>
      </c>
      <c r="AE55" s="183">
        <v>9.2590085876818135E-13</v>
      </c>
      <c r="AF55" s="183">
        <v>0.62861274442257997</v>
      </c>
      <c r="AG55" s="183">
        <v>1.80949227441799E-4</v>
      </c>
      <c r="AH55" s="183">
        <v>0.12319303275296678</v>
      </c>
      <c r="AI55" s="183">
        <v>0.20836114364235722</v>
      </c>
      <c r="AJ55" s="183">
        <v>5.8296438252944892E-4</v>
      </c>
      <c r="AK55" s="183">
        <v>6.8280940617401384E-4</v>
      </c>
      <c r="AL55" s="184">
        <v>2.5469254184820022E-6</v>
      </c>
    </row>
    <row r="56" spans="1:39" ht="18" customHeight="1">
      <c r="A56" s="720"/>
      <c r="B56" s="185" t="s">
        <v>1452</v>
      </c>
      <c r="C56" s="186">
        <v>293</v>
      </c>
      <c r="D56" s="187">
        <v>293</v>
      </c>
      <c r="E56" s="187">
        <v>293</v>
      </c>
      <c r="F56" s="187">
        <v>293</v>
      </c>
      <c r="G56" s="187">
        <v>293</v>
      </c>
      <c r="H56" s="187">
        <v>293</v>
      </c>
      <c r="I56" s="187">
        <v>293</v>
      </c>
      <c r="J56" s="187">
        <v>293</v>
      </c>
      <c r="K56" s="187">
        <v>293</v>
      </c>
      <c r="L56" s="187">
        <v>293</v>
      </c>
      <c r="M56" s="187">
        <v>293</v>
      </c>
      <c r="N56" s="187">
        <v>293</v>
      </c>
      <c r="O56" s="187">
        <v>293</v>
      </c>
      <c r="P56" s="187">
        <v>293</v>
      </c>
      <c r="Q56" s="187">
        <v>293</v>
      </c>
      <c r="R56" s="187">
        <v>293</v>
      </c>
      <c r="S56" s="187">
        <v>293</v>
      </c>
      <c r="T56" s="187">
        <v>293</v>
      </c>
      <c r="U56" s="187">
        <v>293</v>
      </c>
      <c r="V56" s="187">
        <v>293</v>
      </c>
      <c r="W56" s="187">
        <v>292</v>
      </c>
      <c r="X56" s="187">
        <v>293</v>
      </c>
      <c r="Y56" s="187">
        <v>292</v>
      </c>
      <c r="Z56" s="187">
        <v>292</v>
      </c>
      <c r="AA56" s="187">
        <v>292</v>
      </c>
      <c r="AB56" s="187">
        <v>292</v>
      </c>
      <c r="AC56" s="187">
        <v>292</v>
      </c>
      <c r="AD56" s="187">
        <v>293</v>
      </c>
      <c r="AE56" s="187">
        <v>293</v>
      </c>
      <c r="AF56" s="187">
        <v>221</v>
      </c>
      <c r="AG56" s="187">
        <v>232</v>
      </c>
      <c r="AH56" s="187">
        <v>293</v>
      </c>
      <c r="AI56" s="187">
        <v>293</v>
      </c>
      <c r="AJ56" s="187">
        <v>293</v>
      </c>
      <c r="AK56" s="187">
        <v>293</v>
      </c>
      <c r="AL56" s="188">
        <v>293</v>
      </c>
    </row>
    <row r="57" spans="1:39" ht="34" customHeight="1">
      <c r="A57" s="726" t="s">
        <v>1334</v>
      </c>
      <c r="B57" s="181" t="s">
        <v>1422</v>
      </c>
      <c r="C57" s="196">
        <v>1.2908811141843996E-2</v>
      </c>
      <c r="D57" s="183">
        <v>4.6828156673760855E-2</v>
      </c>
      <c r="E57" s="183">
        <v>3.4230697501250809E-2</v>
      </c>
      <c r="F57" s="183">
        <v>-2.6841627290490701E-2</v>
      </c>
      <c r="G57" s="183">
        <v>-0.11197498374296679</v>
      </c>
      <c r="H57" s="183">
        <v>-1.8915940124881118E-2</v>
      </c>
      <c r="I57" s="183">
        <v>-3.8244949475502495E-3</v>
      </c>
      <c r="J57" s="198" t="s">
        <v>1568</v>
      </c>
      <c r="K57" s="183">
        <v>3.2875567108050618E-2</v>
      </c>
      <c r="L57" s="183">
        <v>3.5641115528205584E-2</v>
      </c>
      <c r="M57" s="183">
        <v>3.8802351168443945E-3</v>
      </c>
      <c r="N57" s="183">
        <v>-2.4477837410101604E-2</v>
      </c>
      <c r="O57" s="183">
        <v>2.4731312082255423E-2</v>
      </c>
      <c r="P57" s="183">
        <v>1.4273633159899896E-2</v>
      </c>
      <c r="Q57" s="183">
        <v>-1.2691117844181232E-2</v>
      </c>
      <c r="R57" s="183">
        <v>2.7157415308610947E-2</v>
      </c>
      <c r="S57" s="183">
        <v>-6.0738366810400332E-2</v>
      </c>
      <c r="T57" s="198" t="s">
        <v>1646</v>
      </c>
      <c r="U57" s="190">
        <v>1</v>
      </c>
      <c r="V57" s="191" t="s">
        <v>1479</v>
      </c>
      <c r="W57" s="193">
        <v>1.6728115873858262E-2</v>
      </c>
      <c r="X57" s="193">
        <v>4.141153523390325E-2</v>
      </c>
      <c r="Y57" s="193">
        <v>5.5764917586355524E-2</v>
      </c>
      <c r="Z57" s="193">
        <v>8.6146846754863768E-2</v>
      </c>
      <c r="AA57" s="193">
        <v>9.1096079163702173E-2</v>
      </c>
      <c r="AB57" s="193">
        <v>6.0052763060810817E-2</v>
      </c>
      <c r="AC57" s="193">
        <v>-8.9242672540119569E-3</v>
      </c>
      <c r="AD57" s="193">
        <v>-3.6554115596165671E-2</v>
      </c>
      <c r="AE57" s="193">
        <v>0.10659009405008985</v>
      </c>
      <c r="AF57" s="193">
        <v>7.8419540297970963E-2</v>
      </c>
      <c r="AG57" s="193">
        <v>3.8933858409830636E-2</v>
      </c>
      <c r="AH57" s="193">
        <v>-4.4034173273628172E-3</v>
      </c>
      <c r="AI57" s="193">
        <v>2.5504622336548839E-2</v>
      </c>
      <c r="AJ57" s="193">
        <v>-1.450147259563128E-2</v>
      </c>
      <c r="AK57" s="193">
        <v>8.794799037575371E-2</v>
      </c>
      <c r="AL57" s="201">
        <v>7.6732602280482537E-2</v>
      </c>
      <c r="AM57" s="202" t="s">
        <v>636</v>
      </c>
    </row>
    <row r="58" spans="1:39" ht="18" customHeight="1">
      <c r="A58" s="727"/>
      <c r="B58" s="181" t="s">
        <v>1451</v>
      </c>
      <c r="C58" s="196">
        <v>0.82526062191247829</v>
      </c>
      <c r="D58" s="183">
        <v>0.42294352448430261</v>
      </c>
      <c r="E58" s="183">
        <v>0.55813958864192492</v>
      </c>
      <c r="F58" s="183">
        <v>0.64612966016550555</v>
      </c>
      <c r="G58" s="183">
        <v>5.4717326326395525E-2</v>
      </c>
      <c r="H58" s="183">
        <v>0.7462851529334511</v>
      </c>
      <c r="I58" s="183">
        <v>0.94784818782487268</v>
      </c>
      <c r="J58" s="183">
        <v>1.1509326665111013E-2</v>
      </c>
      <c r="K58" s="183">
        <v>0.57383590941410256</v>
      </c>
      <c r="L58" s="183">
        <v>0.54202671661928659</v>
      </c>
      <c r="M58" s="183">
        <v>0.94708920177873046</v>
      </c>
      <c r="N58" s="183">
        <v>0.67543650516589571</v>
      </c>
      <c r="O58" s="183">
        <v>0.67226933185582227</v>
      </c>
      <c r="P58" s="183">
        <v>0.80713067813972805</v>
      </c>
      <c r="Q58" s="183">
        <v>0.82816126516804689</v>
      </c>
      <c r="R58" s="183">
        <v>0.64225424723521651</v>
      </c>
      <c r="S58" s="183">
        <v>0.29845750046428393</v>
      </c>
      <c r="T58" s="183">
        <v>1.8794999881448907E-2</v>
      </c>
      <c r="U58" s="197"/>
      <c r="V58" s="183">
        <v>6.0090072266494618E-8</v>
      </c>
      <c r="W58" s="183">
        <v>0.77554057417041578</v>
      </c>
      <c r="X58" s="183">
        <v>0.47935613121640386</v>
      </c>
      <c r="Y58" s="183">
        <v>0.34150198848141033</v>
      </c>
      <c r="Z58" s="183">
        <v>0.14128324606399992</v>
      </c>
      <c r="AA58" s="183">
        <v>0.11973546693376944</v>
      </c>
      <c r="AB58" s="183">
        <v>0.30561400856212645</v>
      </c>
      <c r="AC58" s="183">
        <v>0.87910104974955594</v>
      </c>
      <c r="AD58" s="183">
        <v>0.53172098255291367</v>
      </c>
      <c r="AE58" s="183">
        <v>6.7992555356552964E-2</v>
      </c>
      <c r="AF58" s="183">
        <v>0.24457739195533335</v>
      </c>
      <c r="AG58" s="183">
        <v>0.55430092622655025</v>
      </c>
      <c r="AH58" s="183">
        <v>0.94007022566519138</v>
      </c>
      <c r="AI58" s="183">
        <v>0.66264269310129076</v>
      </c>
      <c r="AJ58" s="183">
        <v>0.80411385260805224</v>
      </c>
      <c r="AK58" s="183">
        <v>0.13179404264077407</v>
      </c>
      <c r="AL58" s="184">
        <v>0.1887557551149816</v>
      </c>
    </row>
    <row r="59" spans="1:39" ht="18" customHeight="1">
      <c r="A59" s="726"/>
      <c r="B59" s="185" t="s">
        <v>1452</v>
      </c>
      <c r="C59" s="186">
        <v>295</v>
      </c>
      <c r="D59" s="187">
        <v>295</v>
      </c>
      <c r="E59" s="187">
        <v>295</v>
      </c>
      <c r="F59" s="187">
        <v>295</v>
      </c>
      <c r="G59" s="187">
        <v>295</v>
      </c>
      <c r="H59" s="187">
        <v>295</v>
      </c>
      <c r="I59" s="187">
        <v>295</v>
      </c>
      <c r="J59" s="187">
        <v>295</v>
      </c>
      <c r="K59" s="187">
        <v>295</v>
      </c>
      <c r="L59" s="187">
        <v>295</v>
      </c>
      <c r="M59" s="187">
        <v>295</v>
      </c>
      <c r="N59" s="187">
        <v>295</v>
      </c>
      <c r="O59" s="187">
        <v>295</v>
      </c>
      <c r="P59" s="187">
        <v>295</v>
      </c>
      <c r="Q59" s="187">
        <v>295</v>
      </c>
      <c r="R59" s="187">
        <v>295</v>
      </c>
      <c r="S59" s="187">
        <v>295</v>
      </c>
      <c r="T59" s="187">
        <v>293</v>
      </c>
      <c r="U59" s="187">
        <v>295</v>
      </c>
      <c r="V59" s="187">
        <v>295</v>
      </c>
      <c r="W59" s="187">
        <v>293</v>
      </c>
      <c r="X59" s="187">
        <v>294</v>
      </c>
      <c r="Y59" s="187">
        <v>293</v>
      </c>
      <c r="Z59" s="187">
        <v>293</v>
      </c>
      <c r="AA59" s="187">
        <v>293</v>
      </c>
      <c r="AB59" s="187">
        <v>293</v>
      </c>
      <c r="AC59" s="187">
        <v>293</v>
      </c>
      <c r="AD59" s="187">
        <v>295</v>
      </c>
      <c r="AE59" s="187">
        <v>294</v>
      </c>
      <c r="AF59" s="187">
        <v>222</v>
      </c>
      <c r="AG59" s="187">
        <v>233</v>
      </c>
      <c r="AH59" s="187">
        <v>294</v>
      </c>
      <c r="AI59" s="187">
        <v>295</v>
      </c>
      <c r="AJ59" s="187">
        <v>295</v>
      </c>
      <c r="AK59" s="187">
        <v>295</v>
      </c>
      <c r="AL59" s="188">
        <v>295</v>
      </c>
    </row>
    <row r="60" spans="1:39" ht="34" customHeight="1">
      <c r="A60" s="726" t="s">
        <v>1335</v>
      </c>
      <c r="B60" s="181" t="s">
        <v>1422</v>
      </c>
      <c r="C60" s="189" t="s">
        <v>1438</v>
      </c>
      <c r="D60" s="198" t="s">
        <v>1467</v>
      </c>
      <c r="E60" s="198" t="s">
        <v>1491</v>
      </c>
      <c r="F60" s="198" t="s">
        <v>1511</v>
      </c>
      <c r="G60" s="198" t="s">
        <v>1528</v>
      </c>
      <c r="H60" s="183">
        <v>-0.1130569015206311</v>
      </c>
      <c r="I60" s="198" t="s">
        <v>1554</v>
      </c>
      <c r="J60" s="198" t="s">
        <v>1569</v>
      </c>
      <c r="K60" s="198" t="s">
        <v>1579</v>
      </c>
      <c r="L60" s="198" t="s">
        <v>1595</v>
      </c>
      <c r="M60" s="198" t="s">
        <v>1610</v>
      </c>
      <c r="N60" s="198" t="s">
        <v>1465</v>
      </c>
      <c r="O60" s="198" t="s">
        <v>1625</v>
      </c>
      <c r="P60" s="198" t="s">
        <v>1634</v>
      </c>
      <c r="Q60" s="198" t="s">
        <v>1436</v>
      </c>
      <c r="R60" s="183">
        <v>0.11162113567836689</v>
      </c>
      <c r="S60" s="183">
        <v>-4.9878873279661798E-2</v>
      </c>
      <c r="T60" s="198" t="s">
        <v>1647</v>
      </c>
      <c r="U60" s="198" t="s">
        <v>1479</v>
      </c>
      <c r="V60" s="190">
        <v>1</v>
      </c>
      <c r="W60" s="193">
        <v>2.5173720522480139E-2</v>
      </c>
      <c r="X60" s="193">
        <v>0.10096735474244099</v>
      </c>
      <c r="Y60" s="193">
        <v>8.9869297581203364E-2</v>
      </c>
      <c r="Z60" s="193">
        <v>9.2775851199405804E-2</v>
      </c>
      <c r="AA60" s="193">
        <v>9.7789476988090318E-2</v>
      </c>
      <c r="AB60" s="193">
        <v>4.3613017326615058E-2</v>
      </c>
      <c r="AC60" s="193">
        <v>1.8453537139498603E-3</v>
      </c>
      <c r="AD60" s="193">
        <v>3.298232043038573E-2</v>
      </c>
      <c r="AE60" s="191" t="s">
        <v>1510</v>
      </c>
      <c r="AF60" s="193">
        <v>-2.7296141603755167E-2</v>
      </c>
      <c r="AG60" s="193">
        <v>0.10372238558338662</v>
      </c>
      <c r="AH60" s="193">
        <v>-8.785274565358607E-2</v>
      </c>
      <c r="AI60" s="193">
        <v>-2.8395335591007567E-2</v>
      </c>
      <c r="AJ60" s="192" t="s">
        <v>1639</v>
      </c>
      <c r="AK60" s="191" t="s">
        <v>1654</v>
      </c>
      <c r="AL60" s="201">
        <v>0.10457777021423874</v>
      </c>
      <c r="AM60" s="202" t="s">
        <v>636</v>
      </c>
    </row>
    <row r="61" spans="1:39" ht="18" customHeight="1">
      <c r="A61" s="727"/>
      <c r="B61" s="181" t="s">
        <v>1451</v>
      </c>
      <c r="C61" s="196">
        <v>9.0254570940293219E-5</v>
      </c>
      <c r="D61" s="183">
        <v>1.0004717923683523E-4</v>
      </c>
      <c r="E61" s="183">
        <v>5.0762630116705178E-5</v>
      </c>
      <c r="F61" s="183">
        <v>1.2843580693368051E-2</v>
      </c>
      <c r="G61" s="183">
        <v>2.6318061889906356E-7</v>
      </c>
      <c r="H61" s="183">
        <v>5.2404546118341569E-2</v>
      </c>
      <c r="I61" s="183">
        <v>6.9747631737625938E-6</v>
      </c>
      <c r="J61" s="183">
        <v>6.6065214881220232E-4</v>
      </c>
      <c r="K61" s="183">
        <v>5.9259430673889975E-3</v>
      </c>
      <c r="L61" s="183">
        <v>2.7733261809702424E-5</v>
      </c>
      <c r="M61" s="183">
        <v>2.4683292195640353E-4</v>
      </c>
      <c r="N61" s="183">
        <v>2.5266877543476906E-2</v>
      </c>
      <c r="O61" s="183">
        <v>2.8228944601335643E-6</v>
      </c>
      <c r="P61" s="183">
        <v>3.9460152522664133E-4</v>
      </c>
      <c r="Q61" s="183">
        <v>2.0155870813422884E-2</v>
      </c>
      <c r="R61" s="183">
        <v>5.54918719105E-2</v>
      </c>
      <c r="S61" s="183">
        <v>0.39333106120830441</v>
      </c>
      <c r="T61" s="183">
        <v>5.9280434818612475E-8</v>
      </c>
      <c r="U61" s="183">
        <v>6.0090072266494618E-8</v>
      </c>
      <c r="V61" s="197"/>
      <c r="W61" s="183">
        <v>0.66782807288317869</v>
      </c>
      <c r="X61" s="183">
        <v>8.3939202787493339E-2</v>
      </c>
      <c r="Y61" s="183">
        <v>0.12482162379409541</v>
      </c>
      <c r="Z61" s="183">
        <v>0.11303496806697715</v>
      </c>
      <c r="AA61" s="183">
        <v>9.4773524066425641E-2</v>
      </c>
      <c r="AB61" s="183">
        <v>0.45705956137419135</v>
      </c>
      <c r="AC61" s="183">
        <v>0.97490877615766869</v>
      </c>
      <c r="AD61" s="183">
        <v>0.57259188249542126</v>
      </c>
      <c r="AE61" s="183">
        <v>8.2403038764901313E-5</v>
      </c>
      <c r="AF61" s="183">
        <v>0.68585773632123193</v>
      </c>
      <c r="AG61" s="183">
        <v>0.11433596660686825</v>
      </c>
      <c r="AH61" s="183">
        <v>0.13287752120997418</v>
      </c>
      <c r="AI61" s="183">
        <v>0.62715628874995122</v>
      </c>
      <c r="AJ61" s="183">
        <v>2.0076013495343988E-2</v>
      </c>
      <c r="AK61" s="183">
        <v>9.2343949219353631E-3</v>
      </c>
      <c r="AL61" s="184">
        <v>7.289667062835431E-2</v>
      </c>
    </row>
    <row r="62" spans="1:39" ht="18" customHeight="1">
      <c r="A62" s="726"/>
      <c r="B62" s="185" t="s">
        <v>1452</v>
      </c>
      <c r="C62" s="186">
        <v>295</v>
      </c>
      <c r="D62" s="187">
        <v>295</v>
      </c>
      <c r="E62" s="187">
        <v>295</v>
      </c>
      <c r="F62" s="187">
        <v>295</v>
      </c>
      <c r="G62" s="187">
        <v>295</v>
      </c>
      <c r="H62" s="187">
        <v>295</v>
      </c>
      <c r="I62" s="187">
        <v>295</v>
      </c>
      <c r="J62" s="187">
        <v>295</v>
      </c>
      <c r="K62" s="187">
        <v>295</v>
      </c>
      <c r="L62" s="187">
        <v>295</v>
      </c>
      <c r="M62" s="187">
        <v>295</v>
      </c>
      <c r="N62" s="187">
        <v>295</v>
      </c>
      <c r="O62" s="187">
        <v>295</v>
      </c>
      <c r="P62" s="187">
        <v>295</v>
      </c>
      <c r="Q62" s="187">
        <v>295</v>
      </c>
      <c r="R62" s="187">
        <v>295</v>
      </c>
      <c r="S62" s="187">
        <v>295</v>
      </c>
      <c r="T62" s="187">
        <v>293</v>
      </c>
      <c r="U62" s="187">
        <v>295</v>
      </c>
      <c r="V62" s="187">
        <v>295</v>
      </c>
      <c r="W62" s="187">
        <v>293</v>
      </c>
      <c r="X62" s="187">
        <v>294</v>
      </c>
      <c r="Y62" s="187">
        <v>293</v>
      </c>
      <c r="Z62" s="187">
        <v>293</v>
      </c>
      <c r="AA62" s="187">
        <v>293</v>
      </c>
      <c r="AB62" s="187">
        <v>293</v>
      </c>
      <c r="AC62" s="187">
        <v>293</v>
      </c>
      <c r="AD62" s="187">
        <v>295</v>
      </c>
      <c r="AE62" s="187">
        <v>294</v>
      </c>
      <c r="AF62" s="187">
        <v>222</v>
      </c>
      <c r="AG62" s="187">
        <v>233</v>
      </c>
      <c r="AH62" s="187">
        <v>294</v>
      </c>
      <c r="AI62" s="187">
        <v>295</v>
      </c>
      <c r="AJ62" s="187">
        <v>295</v>
      </c>
      <c r="AK62" s="187">
        <v>295</v>
      </c>
      <c r="AL62" s="188">
        <v>295</v>
      </c>
    </row>
    <row r="63" spans="1:39" ht="34" customHeight="1">
      <c r="A63" s="720" t="s">
        <v>1361</v>
      </c>
      <c r="B63" s="181" t="s">
        <v>1422</v>
      </c>
      <c r="C63" s="189" t="s">
        <v>1439</v>
      </c>
      <c r="D63" s="198" t="s">
        <v>1468</v>
      </c>
      <c r="E63" s="198" t="s">
        <v>1492</v>
      </c>
      <c r="F63" s="183">
        <v>3.171046105879631E-2</v>
      </c>
      <c r="G63" s="183">
        <v>-7.9818666263403407E-2</v>
      </c>
      <c r="H63" s="198" t="s">
        <v>1534</v>
      </c>
      <c r="I63" s="183">
        <v>0.10184874354572217</v>
      </c>
      <c r="J63" s="183">
        <v>1.3951718476908164E-3</v>
      </c>
      <c r="K63" s="183">
        <v>9.9853958298523685E-2</v>
      </c>
      <c r="L63" s="198" t="s">
        <v>1596</v>
      </c>
      <c r="M63" s="198" t="s">
        <v>1514</v>
      </c>
      <c r="N63" s="183">
        <v>-7.5504925690611707E-2</v>
      </c>
      <c r="O63" s="183">
        <v>0.11279442473888859</v>
      </c>
      <c r="P63" s="198" t="s">
        <v>1635</v>
      </c>
      <c r="Q63" s="183">
        <v>-5.0645505374124371E-2</v>
      </c>
      <c r="R63" s="183">
        <v>5.2296111409542753E-2</v>
      </c>
      <c r="S63" s="183">
        <v>-3.9744013469432057E-2</v>
      </c>
      <c r="T63" s="198" t="s">
        <v>1648</v>
      </c>
      <c r="U63" s="183">
        <v>1.6728115873858262E-2</v>
      </c>
      <c r="V63" s="183">
        <v>2.5173720522480139E-2</v>
      </c>
      <c r="W63" s="190">
        <v>1</v>
      </c>
      <c r="X63" s="193">
        <v>6.3069780714491916E-3</v>
      </c>
      <c r="Y63" s="193">
        <v>5.0077622333351271E-3</v>
      </c>
      <c r="Z63" s="193">
        <v>2.968745992203109E-2</v>
      </c>
      <c r="AA63" s="193">
        <v>1.5013267256780771E-2</v>
      </c>
      <c r="AB63" s="193">
        <v>2.7682421917884097E-2</v>
      </c>
      <c r="AC63" s="193">
        <v>-1.3869519691698404E-2</v>
      </c>
      <c r="AD63" s="193">
        <v>4.0892954768220038E-2</v>
      </c>
      <c r="AE63" s="191" t="s">
        <v>1470</v>
      </c>
      <c r="AF63" s="193">
        <v>6.7370584817494222E-2</v>
      </c>
      <c r="AG63" s="193">
        <v>2.9888972855163325E-2</v>
      </c>
      <c r="AH63" s="193">
        <v>4.9400805946685403E-2</v>
      </c>
      <c r="AI63" s="191" t="s">
        <v>1655</v>
      </c>
      <c r="AJ63" s="193">
        <v>1.0363225046207108E-2</v>
      </c>
      <c r="AK63" s="193">
        <v>-1.6177140368900233E-2</v>
      </c>
      <c r="AL63" s="201">
        <v>4.6016439356316378E-2</v>
      </c>
      <c r="AM63" s="202" t="s">
        <v>636</v>
      </c>
    </row>
    <row r="64" spans="1:39" ht="18" customHeight="1">
      <c r="A64" s="721"/>
      <c r="B64" s="181" t="s">
        <v>1451</v>
      </c>
      <c r="C64" s="196">
        <v>1.2504610488523566E-2</v>
      </c>
      <c r="D64" s="183">
        <v>1.6006007235770385E-2</v>
      </c>
      <c r="E64" s="183">
        <v>2.299231366410959E-3</v>
      </c>
      <c r="F64" s="183">
        <v>0.58877545799760822</v>
      </c>
      <c r="G64" s="183">
        <v>0.17300540430718328</v>
      </c>
      <c r="H64" s="183">
        <v>2.9958685410993807E-2</v>
      </c>
      <c r="I64" s="183">
        <v>8.1780742756464686E-2</v>
      </c>
      <c r="J64" s="183">
        <v>0.98102855376731424</v>
      </c>
      <c r="K64" s="183">
        <v>8.7973669991237541E-2</v>
      </c>
      <c r="L64" s="183">
        <v>6.8264897382765083E-3</v>
      </c>
      <c r="M64" s="183">
        <v>2.3910880624518058E-2</v>
      </c>
      <c r="N64" s="183">
        <v>0.19748436647825646</v>
      </c>
      <c r="O64" s="183">
        <v>5.3776138748410321E-2</v>
      </c>
      <c r="P64" s="183">
        <v>2.9994954195645511E-2</v>
      </c>
      <c r="Q64" s="183">
        <v>0.38771966183371698</v>
      </c>
      <c r="R64" s="183">
        <v>0.37242013174650368</v>
      </c>
      <c r="S64" s="183">
        <v>0.4979824215517944</v>
      </c>
      <c r="T64" s="183">
        <v>6.4045482569776357E-3</v>
      </c>
      <c r="U64" s="183">
        <v>0.77554057417041578</v>
      </c>
      <c r="V64" s="183">
        <v>0.66782807288317869</v>
      </c>
      <c r="W64" s="197"/>
      <c r="X64" s="183">
        <v>0.9143941775927088</v>
      </c>
      <c r="Y64" s="183">
        <v>0.93198059735888628</v>
      </c>
      <c r="Z64" s="183">
        <v>0.61278166761536079</v>
      </c>
      <c r="AA64" s="183">
        <v>0.79802677997984395</v>
      </c>
      <c r="AB64" s="183">
        <v>0.63698983125490805</v>
      </c>
      <c r="AC64" s="183">
        <v>0.81311881917019235</v>
      </c>
      <c r="AD64" s="183">
        <v>0.48563118552362816</v>
      </c>
      <c r="AE64" s="183">
        <v>5.9476681643197524E-4</v>
      </c>
      <c r="AF64" s="183">
        <v>0.31876967527082711</v>
      </c>
      <c r="AG64" s="183">
        <v>0.65062255633219768</v>
      </c>
      <c r="AH64" s="183">
        <v>0.39950507015330872</v>
      </c>
      <c r="AI64" s="183">
        <v>3.8193677845629582E-3</v>
      </c>
      <c r="AJ64" s="183">
        <v>0.8597940712372093</v>
      </c>
      <c r="AK64" s="183">
        <v>0.78274591855228681</v>
      </c>
      <c r="AL64" s="184">
        <v>0.43261578873204021</v>
      </c>
    </row>
    <row r="65" spans="1:39" ht="18" customHeight="1">
      <c r="A65" s="720"/>
      <c r="B65" s="185" t="s">
        <v>1452</v>
      </c>
      <c r="C65" s="186">
        <v>293</v>
      </c>
      <c r="D65" s="187">
        <v>293</v>
      </c>
      <c r="E65" s="187">
        <v>293</v>
      </c>
      <c r="F65" s="187">
        <v>293</v>
      </c>
      <c r="G65" s="187">
        <v>293</v>
      </c>
      <c r="H65" s="187">
        <v>293</v>
      </c>
      <c r="I65" s="187">
        <v>293</v>
      </c>
      <c r="J65" s="187">
        <v>293</v>
      </c>
      <c r="K65" s="187">
        <v>293</v>
      </c>
      <c r="L65" s="187">
        <v>293</v>
      </c>
      <c r="M65" s="187">
        <v>293</v>
      </c>
      <c r="N65" s="187">
        <v>293</v>
      </c>
      <c r="O65" s="187">
        <v>293</v>
      </c>
      <c r="P65" s="187">
        <v>293</v>
      </c>
      <c r="Q65" s="187">
        <v>293</v>
      </c>
      <c r="R65" s="187">
        <v>293</v>
      </c>
      <c r="S65" s="187">
        <v>293</v>
      </c>
      <c r="T65" s="187">
        <v>292</v>
      </c>
      <c r="U65" s="187">
        <v>293</v>
      </c>
      <c r="V65" s="187">
        <v>293</v>
      </c>
      <c r="W65" s="187">
        <v>293</v>
      </c>
      <c r="X65" s="187">
        <v>293</v>
      </c>
      <c r="Y65" s="187">
        <v>293</v>
      </c>
      <c r="Z65" s="187">
        <v>293</v>
      </c>
      <c r="AA65" s="187">
        <v>293</v>
      </c>
      <c r="AB65" s="187">
        <v>293</v>
      </c>
      <c r="AC65" s="187">
        <v>293</v>
      </c>
      <c r="AD65" s="187">
        <v>293</v>
      </c>
      <c r="AE65" s="187">
        <v>293</v>
      </c>
      <c r="AF65" s="187">
        <v>221</v>
      </c>
      <c r="AG65" s="187">
        <v>232</v>
      </c>
      <c r="AH65" s="187">
        <v>293</v>
      </c>
      <c r="AI65" s="187">
        <v>293</v>
      </c>
      <c r="AJ65" s="187">
        <v>293</v>
      </c>
      <c r="AK65" s="187">
        <v>293</v>
      </c>
      <c r="AL65" s="188">
        <v>293</v>
      </c>
    </row>
    <row r="66" spans="1:39" ht="34" customHeight="1">
      <c r="A66" s="720" t="s">
        <v>924</v>
      </c>
      <c r="B66" s="181" t="s">
        <v>1422</v>
      </c>
      <c r="C66" s="189" t="s">
        <v>1440</v>
      </c>
      <c r="D66" s="198" t="s">
        <v>1469</v>
      </c>
      <c r="E66" s="198" t="s">
        <v>1493</v>
      </c>
      <c r="F66" s="183">
        <v>3.169560953161786E-2</v>
      </c>
      <c r="G66" s="198" t="s">
        <v>1529</v>
      </c>
      <c r="H66" s="198" t="s">
        <v>1543</v>
      </c>
      <c r="I66" s="198" t="s">
        <v>1555</v>
      </c>
      <c r="J66" s="183">
        <v>6.5375284176720894E-2</v>
      </c>
      <c r="K66" s="198" t="s">
        <v>1580</v>
      </c>
      <c r="L66" s="198" t="s">
        <v>1597</v>
      </c>
      <c r="M66" s="198" t="s">
        <v>1611</v>
      </c>
      <c r="N66" s="183">
        <v>-7.1405508164810491E-2</v>
      </c>
      <c r="O66" s="198" t="s">
        <v>1626</v>
      </c>
      <c r="P66" s="198" t="s">
        <v>1477</v>
      </c>
      <c r="Q66" s="183">
        <v>-4.2533087359934441E-2</v>
      </c>
      <c r="R66" s="183">
        <v>3.3530179189245738E-3</v>
      </c>
      <c r="S66" s="183">
        <v>1.5492231852022047E-2</v>
      </c>
      <c r="T66" s="198" t="s">
        <v>1515</v>
      </c>
      <c r="U66" s="183">
        <v>4.141153523390325E-2</v>
      </c>
      <c r="V66" s="183">
        <v>0.10096735474244099</v>
      </c>
      <c r="W66" s="183">
        <v>6.3069780714491916E-3</v>
      </c>
      <c r="X66" s="190">
        <v>1</v>
      </c>
      <c r="Y66" s="191" t="s">
        <v>1656</v>
      </c>
      <c r="Z66" s="193">
        <v>-9.3306046586721595E-3</v>
      </c>
      <c r="AA66" s="193">
        <v>-9.9531013758289884E-3</v>
      </c>
      <c r="AB66" s="193">
        <v>-3.6595689935947089E-3</v>
      </c>
      <c r="AC66" s="193">
        <v>-6.0822581972174673E-3</v>
      </c>
      <c r="AD66" s="191" t="s">
        <v>1649</v>
      </c>
      <c r="AE66" s="191" t="s">
        <v>1429</v>
      </c>
      <c r="AF66" s="193">
        <v>0.11520366444137803</v>
      </c>
      <c r="AG66" s="193">
        <v>0.1208716245316328</v>
      </c>
      <c r="AH66" s="193">
        <v>-2.0902564889309954E-2</v>
      </c>
      <c r="AI66" s="193">
        <v>-1.5010723257266432E-2</v>
      </c>
      <c r="AJ66" s="193">
        <v>6.4451993754105125E-2</v>
      </c>
      <c r="AK66" s="191" t="s">
        <v>1518</v>
      </c>
      <c r="AL66" s="201">
        <v>3.766505258175281E-2</v>
      </c>
      <c r="AM66" s="202" t="s">
        <v>636</v>
      </c>
    </row>
    <row r="67" spans="1:39" ht="18" customHeight="1">
      <c r="A67" s="721"/>
      <c r="B67" s="181" t="s">
        <v>1451</v>
      </c>
      <c r="C67" s="196">
        <v>2.3287959793122315E-5</v>
      </c>
      <c r="D67" s="183">
        <v>1.3103149074956166E-4</v>
      </c>
      <c r="E67" s="183">
        <v>5.9284675113344383E-7</v>
      </c>
      <c r="F67" s="183">
        <v>0.58830955498953474</v>
      </c>
      <c r="G67" s="183">
        <v>4.7965438161779873E-2</v>
      </c>
      <c r="H67" s="183">
        <v>3.7092391462776625E-2</v>
      </c>
      <c r="I67" s="183">
        <v>1.2250905264296469E-7</v>
      </c>
      <c r="J67" s="183">
        <v>0.26383486030844877</v>
      </c>
      <c r="K67" s="183">
        <v>2.0590578595002525E-7</v>
      </c>
      <c r="L67" s="183">
        <v>3.2457737885111063E-5</v>
      </c>
      <c r="M67" s="183">
        <v>6.4447354776817719E-6</v>
      </c>
      <c r="N67" s="183">
        <v>0.22220250611407469</v>
      </c>
      <c r="O67" s="183">
        <v>4.3779016401589335E-8</v>
      </c>
      <c r="P67" s="183">
        <v>2.3306171699196359E-7</v>
      </c>
      <c r="Q67" s="183">
        <v>0.46752460928186379</v>
      </c>
      <c r="R67" s="183">
        <v>0.95434802294480725</v>
      </c>
      <c r="S67" s="183">
        <v>0.79137872001237375</v>
      </c>
      <c r="T67" s="183">
        <v>3.2696605987593746E-2</v>
      </c>
      <c r="U67" s="183">
        <v>0.47935613121640386</v>
      </c>
      <c r="V67" s="183">
        <v>8.3939202787493339E-2</v>
      </c>
      <c r="W67" s="183">
        <v>0.9143941775927088</v>
      </c>
      <c r="X67" s="197"/>
      <c r="Y67" s="183">
        <v>2.0523222393811042E-177</v>
      </c>
      <c r="Z67" s="183">
        <v>0.87364132155303165</v>
      </c>
      <c r="AA67" s="183">
        <v>0.86528886582212028</v>
      </c>
      <c r="AB67" s="183">
        <v>0.95026486377291242</v>
      </c>
      <c r="AC67" s="183">
        <v>0.91743328808530267</v>
      </c>
      <c r="AD67" s="183">
        <v>7.2803503670277106E-4</v>
      </c>
      <c r="AE67" s="183">
        <v>7.6484792032344836E-3</v>
      </c>
      <c r="AF67" s="183">
        <v>8.6802314716091566E-2</v>
      </c>
      <c r="AG67" s="183">
        <v>6.5495448967206035E-2</v>
      </c>
      <c r="AH67" s="183">
        <v>0.72115430853982687</v>
      </c>
      <c r="AI67" s="183">
        <v>0.79772052580233033</v>
      </c>
      <c r="AJ67" s="183">
        <v>0.27065330295585804</v>
      </c>
      <c r="AK67" s="183">
        <v>6.4761080471680207E-15</v>
      </c>
      <c r="AL67" s="184">
        <v>0.52003061956230301</v>
      </c>
    </row>
    <row r="68" spans="1:39" ht="18" customHeight="1">
      <c r="A68" s="720"/>
      <c r="B68" s="185" t="s">
        <v>1452</v>
      </c>
      <c r="C68" s="186">
        <v>294</v>
      </c>
      <c r="D68" s="187">
        <v>294</v>
      </c>
      <c r="E68" s="187">
        <v>294</v>
      </c>
      <c r="F68" s="187">
        <v>294</v>
      </c>
      <c r="G68" s="187">
        <v>294</v>
      </c>
      <c r="H68" s="187">
        <v>294</v>
      </c>
      <c r="I68" s="187">
        <v>294</v>
      </c>
      <c r="J68" s="187">
        <v>294</v>
      </c>
      <c r="K68" s="187">
        <v>294</v>
      </c>
      <c r="L68" s="187">
        <v>294</v>
      </c>
      <c r="M68" s="187">
        <v>294</v>
      </c>
      <c r="N68" s="187">
        <v>294</v>
      </c>
      <c r="O68" s="187">
        <v>294</v>
      </c>
      <c r="P68" s="187">
        <v>294</v>
      </c>
      <c r="Q68" s="187">
        <v>294</v>
      </c>
      <c r="R68" s="187">
        <v>294</v>
      </c>
      <c r="S68" s="187">
        <v>294</v>
      </c>
      <c r="T68" s="187">
        <v>293</v>
      </c>
      <c r="U68" s="187">
        <v>294</v>
      </c>
      <c r="V68" s="187">
        <v>294</v>
      </c>
      <c r="W68" s="187">
        <v>293</v>
      </c>
      <c r="X68" s="187">
        <v>294</v>
      </c>
      <c r="Y68" s="187">
        <v>293</v>
      </c>
      <c r="Z68" s="187">
        <v>293</v>
      </c>
      <c r="AA68" s="187">
        <v>293</v>
      </c>
      <c r="AB68" s="187">
        <v>293</v>
      </c>
      <c r="AC68" s="187">
        <v>293</v>
      </c>
      <c r="AD68" s="187">
        <v>294</v>
      </c>
      <c r="AE68" s="187">
        <v>294</v>
      </c>
      <c r="AF68" s="187">
        <v>222</v>
      </c>
      <c r="AG68" s="187">
        <v>233</v>
      </c>
      <c r="AH68" s="187">
        <v>294</v>
      </c>
      <c r="AI68" s="187">
        <v>294</v>
      </c>
      <c r="AJ68" s="187">
        <v>294</v>
      </c>
      <c r="AK68" s="187">
        <v>294</v>
      </c>
      <c r="AL68" s="188">
        <v>294</v>
      </c>
    </row>
    <row r="69" spans="1:39" ht="34" customHeight="1">
      <c r="A69" s="720" t="s">
        <v>925</v>
      </c>
      <c r="B69" s="181" t="s">
        <v>1422</v>
      </c>
      <c r="C69" s="189" t="s">
        <v>1441</v>
      </c>
      <c r="D69" s="198" t="s">
        <v>1470</v>
      </c>
      <c r="E69" s="198" t="s">
        <v>1494</v>
      </c>
      <c r="F69" s="183">
        <v>3.2021745163905026E-2</v>
      </c>
      <c r="G69" s="183">
        <v>-0.10893829099508735</v>
      </c>
      <c r="H69" s="183">
        <v>-0.11432793087937765</v>
      </c>
      <c r="I69" s="198" t="s">
        <v>1556</v>
      </c>
      <c r="J69" s="183">
        <v>5.8409867689980813E-2</v>
      </c>
      <c r="K69" s="198" t="s">
        <v>1581</v>
      </c>
      <c r="L69" s="198" t="s">
        <v>1598</v>
      </c>
      <c r="M69" s="198" t="s">
        <v>1491</v>
      </c>
      <c r="N69" s="183">
        <v>-7.0572791283748756E-2</v>
      </c>
      <c r="O69" s="198" t="s">
        <v>1512</v>
      </c>
      <c r="P69" s="198" t="s">
        <v>1636</v>
      </c>
      <c r="Q69" s="183">
        <v>-3.8335214243254097E-2</v>
      </c>
      <c r="R69" s="183">
        <v>7.9196502395112132E-3</v>
      </c>
      <c r="S69" s="183">
        <v>1.364143794860056E-2</v>
      </c>
      <c r="T69" s="183">
        <v>0.11173489241877663</v>
      </c>
      <c r="U69" s="183">
        <v>5.5764917586355524E-2</v>
      </c>
      <c r="V69" s="183">
        <v>8.9869297581203364E-2</v>
      </c>
      <c r="W69" s="183">
        <v>5.0077622333351271E-3</v>
      </c>
      <c r="X69" s="198" t="s">
        <v>1656</v>
      </c>
      <c r="Y69" s="190">
        <v>1</v>
      </c>
      <c r="Z69" s="193">
        <v>-9.8785333028145773E-3</v>
      </c>
      <c r="AA69" s="193">
        <v>-1.0304737952556691E-2</v>
      </c>
      <c r="AB69" s="193">
        <v>-4.3444917118315305E-4</v>
      </c>
      <c r="AC69" s="193">
        <v>-5.2712544056974561E-3</v>
      </c>
      <c r="AD69" s="191" t="s">
        <v>1657</v>
      </c>
      <c r="AE69" s="191" t="s">
        <v>1658</v>
      </c>
      <c r="AF69" s="193">
        <v>8.7538293246094703E-2</v>
      </c>
      <c r="AG69" s="193">
        <v>0.116798341599649</v>
      </c>
      <c r="AH69" s="193">
        <v>-1.4212065640670509E-2</v>
      </c>
      <c r="AI69" s="193">
        <v>-1.5777004623003577E-2</v>
      </c>
      <c r="AJ69" s="193">
        <v>5.9912069822955591E-2</v>
      </c>
      <c r="AK69" s="191" t="s">
        <v>1659</v>
      </c>
      <c r="AL69" s="201">
        <v>5.2937862813821242E-2</v>
      </c>
      <c r="AM69" s="202" t="s">
        <v>636</v>
      </c>
    </row>
    <row r="70" spans="1:39" ht="18" customHeight="1">
      <c r="A70" s="721"/>
      <c r="B70" s="181" t="s">
        <v>1451</v>
      </c>
      <c r="C70" s="196">
        <v>1.4320934484179438E-4</v>
      </c>
      <c r="D70" s="183">
        <v>6.3206889354461857E-4</v>
      </c>
      <c r="E70" s="183">
        <v>4.5687093919487098E-6</v>
      </c>
      <c r="F70" s="183">
        <v>0.58512024552324116</v>
      </c>
      <c r="G70" s="183">
        <v>6.2561059194799637E-2</v>
      </c>
      <c r="H70" s="183">
        <v>5.0579710153011916E-2</v>
      </c>
      <c r="I70" s="183">
        <v>2.8335035941709873E-6</v>
      </c>
      <c r="J70" s="183">
        <v>0.31905923196588759</v>
      </c>
      <c r="K70" s="183">
        <v>9.4724813036910954E-7</v>
      </c>
      <c r="L70" s="183">
        <v>1.1231259439892802E-4</v>
      </c>
      <c r="M70" s="183">
        <v>5.2124869506436772E-5</v>
      </c>
      <c r="N70" s="183">
        <v>0.22845432668375953</v>
      </c>
      <c r="O70" s="183">
        <v>1.8349525229606355E-6</v>
      </c>
      <c r="P70" s="183">
        <v>3.3682101750826979E-6</v>
      </c>
      <c r="Q70" s="183">
        <v>0.51335117180706313</v>
      </c>
      <c r="R70" s="183">
        <v>0.89262356372367713</v>
      </c>
      <c r="S70" s="183">
        <v>0.81613688296317533</v>
      </c>
      <c r="T70" s="183">
        <v>5.6505955437252772E-2</v>
      </c>
      <c r="U70" s="183">
        <v>0.34150198848141033</v>
      </c>
      <c r="V70" s="183">
        <v>0.12482162379409541</v>
      </c>
      <c r="W70" s="183">
        <v>0.93198059735888628</v>
      </c>
      <c r="X70" s="183">
        <v>2.0523222393811042E-177</v>
      </c>
      <c r="Y70" s="197"/>
      <c r="Z70" s="183">
        <v>0.86628862568826193</v>
      </c>
      <c r="AA70" s="183">
        <v>0.86057726889143227</v>
      </c>
      <c r="AB70" s="183">
        <v>0.99409189131094522</v>
      </c>
      <c r="AC70" s="183">
        <v>0.92841096797534994</v>
      </c>
      <c r="AD70" s="183">
        <v>4.4539723346439545E-3</v>
      </c>
      <c r="AE70" s="183">
        <v>8.9409451872769687E-3</v>
      </c>
      <c r="AF70" s="183">
        <v>0.19481682218960267</v>
      </c>
      <c r="AG70" s="183">
        <v>7.5816690573970211E-2</v>
      </c>
      <c r="AH70" s="183">
        <v>0.80859131752493774</v>
      </c>
      <c r="AI70" s="183">
        <v>0.78799035188439837</v>
      </c>
      <c r="AJ70" s="183">
        <v>0.30675056741812773</v>
      </c>
      <c r="AK70" s="183">
        <v>7.4073198780628427E-14</v>
      </c>
      <c r="AL70" s="184">
        <v>0.36657361535709176</v>
      </c>
    </row>
    <row r="71" spans="1:39" ht="18" customHeight="1">
      <c r="A71" s="720"/>
      <c r="B71" s="185" t="s">
        <v>1452</v>
      </c>
      <c r="C71" s="186">
        <v>293</v>
      </c>
      <c r="D71" s="187">
        <v>293</v>
      </c>
      <c r="E71" s="187">
        <v>293</v>
      </c>
      <c r="F71" s="187">
        <v>293</v>
      </c>
      <c r="G71" s="187">
        <v>293</v>
      </c>
      <c r="H71" s="187">
        <v>293</v>
      </c>
      <c r="I71" s="187">
        <v>293</v>
      </c>
      <c r="J71" s="187">
        <v>293</v>
      </c>
      <c r="K71" s="187">
        <v>293</v>
      </c>
      <c r="L71" s="187">
        <v>293</v>
      </c>
      <c r="M71" s="187">
        <v>293</v>
      </c>
      <c r="N71" s="187">
        <v>293</v>
      </c>
      <c r="O71" s="187">
        <v>293</v>
      </c>
      <c r="P71" s="187">
        <v>293</v>
      </c>
      <c r="Q71" s="187">
        <v>293</v>
      </c>
      <c r="R71" s="187">
        <v>293</v>
      </c>
      <c r="S71" s="187">
        <v>293</v>
      </c>
      <c r="T71" s="187">
        <v>292</v>
      </c>
      <c r="U71" s="187">
        <v>293</v>
      </c>
      <c r="V71" s="187">
        <v>293</v>
      </c>
      <c r="W71" s="187">
        <v>293</v>
      </c>
      <c r="X71" s="187">
        <v>293</v>
      </c>
      <c r="Y71" s="187">
        <v>293</v>
      </c>
      <c r="Z71" s="187">
        <v>293</v>
      </c>
      <c r="AA71" s="187">
        <v>293</v>
      </c>
      <c r="AB71" s="187">
        <v>293</v>
      </c>
      <c r="AC71" s="187">
        <v>293</v>
      </c>
      <c r="AD71" s="187">
        <v>293</v>
      </c>
      <c r="AE71" s="187">
        <v>293</v>
      </c>
      <c r="AF71" s="187">
        <v>221</v>
      </c>
      <c r="AG71" s="187">
        <v>232</v>
      </c>
      <c r="AH71" s="187">
        <v>293</v>
      </c>
      <c r="AI71" s="187">
        <v>293</v>
      </c>
      <c r="AJ71" s="187">
        <v>293</v>
      </c>
      <c r="AK71" s="187">
        <v>293</v>
      </c>
      <c r="AL71" s="188">
        <v>293</v>
      </c>
    </row>
    <row r="72" spans="1:39" ht="34" customHeight="1">
      <c r="A72" s="720" t="s">
        <v>929</v>
      </c>
      <c r="B72" s="181" t="s">
        <v>1422</v>
      </c>
      <c r="C72" s="189" t="s">
        <v>1442</v>
      </c>
      <c r="D72" s="198" t="s">
        <v>1471</v>
      </c>
      <c r="E72" s="198" t="s">
        <v>1495</v>
      </c>
      <c r="F72" s="183">
        <v>7.8799531435366499E-2</v>
      </c>
      <c r="G72" s="183">
        <v>-7.226969784457582E-2</v>
      </c>
      <c r="H72" s="183">
        <v>-9.9673869592736719E-2</v>
      </c>
      <c r="I72" s="183">
        <v>9.8039876164293896E-2</v>
      </c>
      <c r="J72" s="198" t="s">
        <v>1570</v>
      </c>
      <c r="K72" s="198" t="s">
        <v>1582</v>
      </c>
      <c r="L72" s="198" t="s">
        <v>1599</v>
      </c>
      <c r="M72" s="198" t="s">
        <v>1612</v>
      </c>
      <c r="N72" s="183">
        <v>2.0756910545331079E-2</v>
      </c>
      <c r="O72" s="198" t="s">
        <v>1566</v>
      </c>
      <c r="P72" s="183">
        <v>0.10820560723934</v>
      </c>
      <c r="Q72" s="183">
        <v>-4.3699028696449219E-2</v>
      </c>
      <c r="R72" s="183">
        <v>7.2770477496559918E-2</v>
      </c>
      <c r="S72" s="183">
        <v>1.9870156820021655E-2</v>
      </c>
      <c r="T72" s="198" t="s">
        <v>1649</v>
      </c>
      <c r="U72" s="183">
        <v>8.6146846754863768E-2</v>
      </c>
      <c r="V72" s="183">
        <v>9.2775851199405804E-2</v>
      </c>
      <c r="W72" s="183">
        <v>2.968745992203109E-2</v>
      </c>
      <c r="X72" s="183">
        <v>-9.3306046586721595E-3</v>
      </c>
      <c r="Y72" s="183">
        <v>-9.8785333028145773E-3</v>
      </c>
      <c r="Z72" s="190">
        <v>1</v>
      </c>
      <c r="AA72" s="191" t="s">
        <v>1660</v>
      </c>
      <c r="AB72" s="193">
        <v>1.0607487777158099E-2</v>
      </c>
      <c r="AC72" s="193">
        <v>1.1803635019947438E-3</v>
      </c>
      <c r="AD72" s="193">
        <v>3.2956907892336039E-2</v>
      </c>
      <c r="AE72" s="191" t="s">
        <v>1437</v>
      </c>
      <c r="AF72" s="193">
        <v>-1.5856800666305276E-2</v>
      </c>
      <c r="AG72" s="191" t="s">
        <v>1661</v>
      </c>
      <c r="AH72" s="193">
        <v>6.5707721202923744E-2</v>
      </c>
      <c r="AI72" s="193">
        <v>-1.6724695561317861E-2</v>
      </c>
      <c r="AJ72" s="193">
        <v>5.8785666771343149E-2</v>
      </c>
      <c r="AK72" s="193">
        <v>6.491041923018398E-2</v>
      </c>
      <c r="AL72" s="194" t="s">
        <v>1662</v>
      </c>
      <c r="AM72" s="200" t="s">
        <v>1517</v>
      </c>
    </row>
    <row r="73" spans="1:39" ht="18" customHeight="1">
      <c r="A73" s="721"/>
      <c r="B73" s="181" t="s">
        <v>1451</v>
      </c>
      <c r="C73" s="196">
        <v>1.2293453390432088E-5</v>
      </c>
      <c r="D73" s="183">
        <v>3.7722265064352457E-11</v>
      </c>
      <c r="E73" s="183">
        <v>8.7400415155221989E-9</v>
      </c>
      <c r="F73" s="183">
        <v>0.17857437188891923</v>
      </c>
      <c r="G73" s="183">
        <v>0.21743275406882201</v>
      </c>
      <c r="H73" s="183">
        <v>8.8550802236088855E-2</v>
      </c>
      <c r="I73" s="183">
        <v>9.3927098155396696E-2</v>
      </c>
      <c r="J73" s="183">
        <v>3.8228295294481275E-4</v>
      </c>
      <c r="K73" s="183">
        <v>2.7478217195876565E-3</v>
      </c>
      <c r="L73" s="183">
        <v>4.7487363592185294E-13</v>
      </c>
      <c r="M73" s="183">
        <v>1.1267636784956946E-6</v>
      </c>
      <c r="N73" s="183">
        <v>0.72347346268679114</v>
      </c>
      <c r="O73" s="183">
        <v>8.043669755060821E-4</v>
      </c>
      <c r="P73" s="183">
        <v>6.4356983747555885E-2</v>
      </c>
      <c r="Q73" s="183">
        <v>0.45617168476455494</v>
      </c>
      <c r="R73" s="183">
        <v>0.21425406393869093</v>
      </c>
      <c r="S73" s="183">
        <v>0.73483434531568514</v>
      </c>
      <c r="T73" s="183">
        <v>7.4092819896321718E-4</v>
      </c>
      <c r="U73" s="183">
        <v>0.14128324606399992</v>
      </c>
      <c r="V73" s="183">
        <v>0.11303496806697715</v>
      </c>
      <c r="W73" s="183">
        <v>0.61278166761536079</v>
      </c>
      <c r="X73" s="183">
        <v>0.87364132155303165</v>
      </c>
      <c r="Y73" s="183">
        <v>0.86628862568826193</v>
      </c>
      <c r="Z73" s="197"/>
      <c r="AA73" s="183">
        <v>6.6198614504242711E-222</v>
      </c>
      <c r="AB73" s="183">
        <v>0.85652465313050974</v>
      </c>
      <c r="AC73" s="183">
        <v>0.98394907447761626</v>
      </c>
      <c r="AD73" s="183">
        <v>0.57420281482055802</v>
      </c>
      <c r="AE73" s="183">
        <v>1.7145287781284396E-14</v>
      </c>
      <c r="AF73" s="183">
        <v>0.81466961469619037</v>
      </c>
      <c r="AG73" s="183">
        <v>1.3633814472847718E-4</v>
      </c>
      <c r="AH73" s="183">
        <v>0.26222860905002543</v>
      </c>
      <c r="AI73" s="183">
        <v>0.77558524453535671</v>
      </c>
      <c r="AJ73" s="183">
        <v>0.31595027493634281</v>
      </c>
      <c r="AK73" s="183">
        <v>0.26807509509287397</v>
      </c>
      <c r="AL73" s="184">
        <v>5.7513820250931259E-9</v>
      </c>
    </row>
    <row r="74" spans="1:39" ht="18" customHeight="1">
      <c r="A74" s="720"/>
      <c r="B74" s="185" t="s">
        <v>1452</v>
      </c>
      <c r="C74" s="186">
        <v>293</v>
      </c>
      <c r="D74" s="187">
        <v>293</v>
      </c>
      <c r="E74" s="187">
        <v>293</v>
      </c>
      <c r="F74" s="187">
        <v>293</v>
      </c>
      <c r="G74" s="187">
        <v>293</v>
      </c>
      <c r="H74" s="187">
        <v>293</v>
      </c>
      <c r="I74" s="187">
        <v>293</v>
      </c>
      <c r="J74" s="187">
        <v>293</v>
      </c>
      <c r="K74" s="187">
        <v>293</v>
      </c>
      <c r="L74" s="187">
        <v>293</v>
      </c>
      <c r="M74" s="187">
        <v>293</v>
      </c>
      <c r="N74" s="187">
        <v>293</v>
      </c>
      <c r="O74" s="187">
        <v>293</v>
      </c>
      <c r="P74" s="187">
        <v>293</v>
      </c>
      <c r="Q74" s="187">
        <v>293</v>
      </c>
      <c r="R74" s="187">
        <v>293</v>
      </c>
      <c r="S74" s="187">
        <v>293</v>
      </c>
      <c r="T74" s="187">
        <v>292</v>
      </c>
      <c r="U74" s="187">
        <v>293</v>
      </c>
      <c r="V74" s="187">
        <v>293</v>
      </c>
      <c r="W74" s="187">
        <v>293</v>
      </c>
      <c r="X74" s="187">
        <v>293</v>
      </c>
      <c r="Y74" s="187">
        <v>293</v>
      </c>
      <c r="Z74" s="187">
        <v>293</v>
      </c>
      <c r="AA74" s="187">
        <v>293</v>
      </c>
      <c r="AB74" s="187">
        <v>293</v>
      </c>
      <c r="AC74" s="187">
        <v>293</v>
      </c>
      <c r="AD74" s="187">
        <v>293</v>
      </c>
      <c r="AE74" s="187">
        <v>293</v>
      </c>
      <c r="AF74" s="187">
        <v>221</v>
      </c>
      <c r="AG74" s="187">
        <v>232</v>
      </c>
      <c r="AH74" s="187">
        <v>293</v>
      </c>
      <c r="AI74" s="187">
        <v>293</v>
      </c>
      <c r="AJ74" s="187">
        <v>293</v>
      </c>
      <c r="AK74" s="187">
        <v>293</v>
      </c>
      <c r="AL74" s="188">
        <v>293</v>
      </c>
    </row>
    <row r="75" spans="1:39" ht="34" customHeight="1">
      <c r="A75" s="720" t="s">
        <v>930</v>
      </c>
      <c r="B75" s="181" t="s">
        <v>1422</v>
      </c>
      <c r="C75" s="189" t="s">
        <v>1443</v>
      </c>
      <c r="D75" s="198" t="s">
        <v>1472</v>
      </c>
      <c r="E75" s="198" t="s">
        <v>1496</v>
      </c>
      <c r="F75" s="183">
        <v>7.2556134561006402E-2</v>
      </c>
      <c r="G75" s="183">
        <v>-8.207410846418936E-2</v>
      </c>
      <c r="H75" s="183">
        <v>-9.9715135516307868E-2</v>
      </c>
      <c r="I75" s="183">
        <v>0.10415696905401228</v>
      </c>
      <c r="J75" s="198" t="s">
        <v>1571</v>
      </c>
      <c r="K75" s="198" t="s">
        <v>1583</v>
      </c>
      <c r="L75" s="198" t="s">
        <v>1600</v>
      </c>
      <c r="M75" s="198" t="s">
        <v>1477</v>
      </c>
      <c r="N75" s="183">
        <v>1.1031519756684243E-2</v>
      </c>
      <c r="O75" s="198" t="s">
        <v>1571</v>
      </c>
      <c r="P75" s="183">
        <v>0.1132464892991229</v>
      </c>
      <c r="Q75" s="183">
        <v>-3.6135274865555421E-2</v>
      </c>
      <c r="R75" s="183">
        <v>7.1253506578363587E-2</v>
      </c>
      <c r="S75" s="183">
        <v>2.1312676420660152E-2</v>
      </c>
      <c r="T75" s="198" t="s">
        <v>1650</v>
      </c>
      <c r="U75" s="183">
        <v>9.1096079163702173E-2</v>
      </c>
      <c r="V75" s="183">
        <v>9.7789476988090318E-2</v>
      </c>
      <c r="W75" s="183">
        <v>1.5013267256780771E-2</v>
      </c>
      <c r="X75" s="183">
        <v>-9.9531013758289884E-3</v>
      </c>
      <c r="Y75" s="183">
        <v>-1.0304737952556691E-2</v>
      </c>
      <c r="Z75" s="198" t="s">
        <v>1660</v>
      </c>
      <c r="AA75" s="190">
        <v>1</v>
      </c>
      <c r="AB75" s="193">
        <v>8.5959120685161917E-3</v>
      </c>
      <c r="AC75" s="193">
        <v>1.4543591205734463E-3</v>
      </c>
      <c r="AD75" s="193">
        <v>3.0652261211889548E-2</v>
      </c>
      <c r="AE75" s="191" t="s">
        <v>1663</v>
      </c>
      <c r="AF75" s="193">
        <v>-1.8738304561516823E-2</v>
      </c>
      <c r="AG75" s="191" t="s">
        <v>1664</v>
      </c>
      <c r="AH75" s="193">
        <v>8.3709985051518929E-2</v>
      </c>
      <c r="AI75" s="193">
        <v>-1.8934318626562689E-2</v>
      </c>
      <c r="AJ75" s="193">
        <v>6.1920887807775937E-2</v>
      </c>
      <c r="AK75" s="193">
        <v>0.10040180309487221</v>
      </c>
      <c r="AL75" s="194" t="s">
        <v>1665</v>
      </c>
      <c r="AM75" s="200" t="s">
        <v>1517</v>
      </c>
    </row>
    <row r="76" spans="1:39" ht="18" customHeight="1">
      <c r="A76" s="721"/>
      <c r="B76" s="181" t="s">
        <v>1451</v>
      </c>
      <c r="C76" s="196">
        <v>8.4735341422697078E-6</v>
      </c>
      <c r="D76" s="183">
        <v>8.2329669902175545E-11</v>
      </c>
      <c r="E76" s="183">
        <v>3.2836067970079105E-9</v>
      </c>
      <c r="F76" s="183">
        <v>0.21561049696035092</v>
      </c>
      <c r="G76" s="183">
        <v>0.16114166222665652</v>
      </c>
      <c r="H76" s="183">
        <v>8.841828948059513E-2</v>
      </c>
      <c r="I76" s="183">
        <v>7.5058991529529759E-2</v>
      </c>
      <c r="J76" s="183">
        <v>1.1594466926024172E-3</v>
      </c>
      <c r="K76" s="183">
        <v>5.6215513128705127E-4</v>
      </c>
      <c r="L76" s="183">
        <v>1.1079414588042065E-13</v>
      </c>
      <c r="M76" s="183">
        <v>2.5534651021850831E-7</v>
      </c>
      <c r="N76" s="183">
        <v>0.8508548960151725</v>
      </c>
      <c r="O76" s="183">
        <v>1.1179196584704418E-3</v>
      </c>
      <c r="P76" s="183">
        <v>5.2816876737118525E-2</v>
      </c>
      <c r="Q76" s="183">
        <v>0.53783279826384844</v>
      </c>
      <c r="R76" s="183">
        <v>0.2239863935978802</v>
      </c>
      <c r="S76" s="183">
        <v>0.71638371479591267</v>
      </c>
      <c r="T76" s="183">
        <v>9.8390164002661777E-4</v>
      </c>
      <c r="U76" s="183">
        <v>0.11973546693376944</v>
      </c>
      <c r="V76" s="183">
        <v>9.4773524066425641E-2</v>
      </c>
      <c r="W76" s="183">
        <v>0.79802677997984395</v>
      </c>
      <c r="X76" s="183">
        <v>0.86528886582212028</v>
      </c>
      <c r="Y76" s="183">
        <v>0.86057726889143227</v>
      </c>
      <c r="Z76" s="183">
        <v>6.6198614504242711E-222</v>
      </c>
      <c r="AA76" s="197"/>
      <c r="AB76" s="183">
        <v>0.88351716892911203</v>
      </c>
      <c r="AC76" s="183">
        <v>0.980223890137774</v>
      </c>
      <c r="AD76" s="183">
        <v>0.60127895348888294</v>
      </c>
      <c r="AE76" s="183">
        <v>7.1238988078130665E-17</v>
      </c>
      <c r="AF76" s="183">
        <v>0.78177278109286397</v>
      </c>
      <c r="AG76" s="183">
        <v>2.6289082719916964E-5</v>
      </c>
      <c r="AH76" s="183">
        <v>0.1529269848328311</v>
      </c>
      <c r="AI76" s="183">
        <v>0.74688696781074493</v>
      </c>
      <c r="AJ76" s="183">
        <v>0.29078633821355221</v>
      </c>
      <c r="AK76" s="183">
        <v>8.6236519996015115E-2</v>
      </c>
      <c r="AL76" s="184">
        <v>8.251827064452414E-9</v>
      </c>
    </row>
    <row r="77" spans="1:39" ht="18" customHeight="1">
      <c r="A77" s="720"/>
      <c r="B77" s="185" t="s">
        <v>1452</v>
      </c>
      <c r="C77" s="186">
        <v>293</v>
      </c>
      <c r="D77" s="187">
        <v>293</v>
      </c>
      <c r="E77" s="187">
        <v>293</v>
      </c>
      <c r="F77" s="187">
        <v>293</v>
      </c>
      <c r="G77" s="187">
        <v>293</v>
      </c>
      <c r="H77" s="187">
        <v>293</v>
      </c>
      <c r="I77" s="187">
        <v>293</v>
      </c>
      <c r="J77" s="187">
        <v>293</v>
      </c>
      <c r="K77" s="187">
        <v>293</v>
      </c>
      <c r="L77" s="187">
        <v>293</v>
      </c>
      <c r="M77" s="187">
        <v>293</v>
      </c>
      <c r="N77" s="187">
        <v>293</v>
      </c>
      <c r="O77" s="187">
        <v>293</v>
      </c>
      <c r="P77" s="187">
        <v>293</v>
      </c>
      <c r="Q77" s="187">
        <v>293</v>
      </c>
      <c r="R77" s="187">
        <v>293</v>
      </c>
      <c r="S77" s="187">
        <v>293</v>
      </c>
      <c r="T77" s="187">
        <v>292</v>
      </c>
      <c r="U77" s="187">
        <v>293</v>
      </c>
      <c r="V77" s="187">
        <v>293</v>
      </c>
      <c r="W77" s="187">
        <v>293</v>
      </c>
      <c r="X77" s="187">
        <v>293</v>
      </c>
      <c r="Y77" s="187">
        <v>293</v>
      </c>
      <c r="Z77" s="187">
        <v>293</v>
      </c>
      <c r="AA77" s="187">
        <v>293</v>
      </c>
      <c r="AB77" s="187">
        <v>293</v>
      </c>
      <c r="AC77" s="187">
        <v>293</v>
      </c>
      <c r="AD77" s="187">
        <v>293</v>
      </c>
      <c r="AE77" s="187">
        <v>293</v>
      </c>
      <c r="AF77" s="187">
        <v>221</v>
      </c>
      <c r="AG77" s="187">
        <v>232</v>
      </c>
      <c r="AH77" s="187">
        <v>293</v>
      </c>
      <c r="AI77" s="187">
        <v>293</v>
      </c>
      <c r="AJ77" s="187">
        <v>293</v>
      </c>
      <c r="AK77" s="187">
        <v>293</v>
      </c>
      <c r="AL77" s="188">
        <v>293</v>
      </c>
    </row>
    <row r="78" spans="1:39" ht="34" customHeight="1">
      <c r="A78" s="720" t="s">
        <v>931</v>
      </c>
      <c r="B78" s="181" t="s">
        <v>1422</v>
      </c>
      <c r="C78" s="196">
        <v>0.10418119215444646</v>
      </c>
      <c r="D78" s="183">
        <v>0.10491422363813359</v>
      </c>
      <c r="E78" s="183">
        <v>9.4743291529351167E-2</v>
      </c>
      <c r="F78" s="198" t="s">
        <v>1470</v>
      </c>
      <c r="G78" s="183">
        <v>-6.7543662382647293E-2</v>
      </c>
      <c r="H78" s="183">
        <v>-0.10321464572150578</v>
      </c>
      <c r="I78" s="198" t="s">
        <v>1557</v>
      </c>
      <c r="J78" s="183">
        <v>5.4956373582639419E-2</v>
      </c>
      <c r="K78" s="183">
        <v>0.10516767854033174</v>
      </c>
      <c r="L78" s="183">
        <v>0.10678332337980755</v>
      </c>
      <c r="M78" s="183">
        <v>7.7210193271926755E-2</v>
      </c>
      <c r="N78" s="183">
        <v>-5.0984730012604153E-2</v>
      </c>
      <c r="O78" s="198" t="s">
        <v>1458</v>
      </c>
      <c r="P78" s="198" t="s">
        <v>1516</v>
      </c>
      <c r="Q78" s="183">
        <v>-1.9246398314244791E-2</v>
      </c>
      <c r="R78" s="183">
        <v>2.1204192114782264E-2</v>
      </c>
      <c r="S78" s="183">
        <v>-3.0834248746791956E-2</v>
      </c>
      <c r="T78" s="183">
        <v>9.2292868681960169E-2</v>
      </c>
      <c r="U78" s="183">
        <v>6.0052763060810817E-2</v>
      </c>
      <c r="V78" s="183">
        <v>4.3613017326615058E-2</v>
      </c>
      <c r="W78" s="183">
        <v>2.7682421917884097E-2</v>
      </c>
      <c r="X78" s="183">
        <v>-3.6595689935947089E-3</v>
      </c>
      <c r="Y78" s="183">
        <v>-4.3444917118315305E-4</v>
      </c>
      <c r="Z78" s="183">
        <v>1.0607487777158099E-2</v>
      </c>
      <c r="AA78" s="183">
        <v>8.5959120685161917E-3</v>
      </c>
      <c r="AB78" s="190">
        <v>1</v>
      </c>
      <c r="AC78" s="193">
        <v>6.4682960668605155E-3</v>
      </c>
      <c r="AD78" s="193">
        <v>-2.0254402243553474E-2</v>
      </c>
      <c r="AE78" s="193">
        <v>4.6290643755096603E-2</v>
      </c>
      <c r="AF78" s="193">
        <v>8.3041843368183751E-2</v>
      </c>
      <c r="AG78" s="193">
        <v>9.0212498132535318E-2</v>
      </c>
      <c r="AH78" s="192" t="s">
        <v>1666</v>
      </c>
      <c r="AI78" s="193">
        <v>-6.9553799434004443E-2</v>
      </c>
      <c r="AJ78" s="193">
        <v>3.9226604824118064E-2</v>
      </c>
      <c r="AK78" s="193">
        <v>1.8809006642059073E-3</v>
      </c>
      <c r="AL78" s="201">
        <v>4.3094212016622668E-2</v>
      </c>
      <c r="AM78" s="202" t="s">
        <v>636</v>
      </c>
    </row>
    <row r="79" spans="1:39" ht="18" customHeight="1">
      <c r="A79" s="721"/>
      <c r="B79" s="181" t="s">
        <v>1451</v>
      </c>
      <c r="C79" s="196">
        <v>7.4990906964311599E-2</v>
      </c>
      <c r="D79" s="183">
        <v>7.2954175313908576E-2</v>
      </c>
      <c r="E79" s="183">
        <v>0.10556476648712275</v>
      </c>
      <c r="F79" s="183">
        <v>6.1214441142284221E-4</v>
      </c>
      <c r="G79" s="183">
        <v>0.24910098214994406</v>
      </c>
      <c r="H79" s="183">
        <v>7.7746819652526153E-2</v>
      </c>
      <c r="I79" s="183">
        <v>1.8184245472533467E-3</v>
      </c>
      <c r="J79" s="183">
        <v>0.34855846804074486</v>
      </c>
      <c r="K79" s="183">
        <v>7.2260514970760858E-2</v>
      </c>
      <c r="L79" s="183">
        <v>6.7964087701900919E-2</v>
      </c>
      <c r="M79" s="183">
        <v>0.18752226864923033</v>
      </c>
      <c r="N79" s="183">
        <v>0.38454465097614898</v>
      </c>
      <c r="O79" s="183">
        <v>4.5117614428642007E-4</v>
      </c>
      <c r="P79" s="183">
        <v>1.3650437377451951E-2</v>
      </c>
      <c r="Q79" s="183">
        <v>0.74286069142717959</v>
      </c>
      <c r="R79" s="183">
        <v>0.71776573167838298</v>
      </c>
      <c r="S79" s="183">
        <v>0.59912014731190011</v>
      </c>
      <c r="T79" s="183">
        <v>0.11555749066954253</v>
      </c>
      <c r="U79" s="183">
        <v>0.30561400856212645</v>
      </c>
      <c r="V79" s="183">
        <v>0.45705956137419135</v>
      </c>
      <c r="W79" s="183">
        <v>0.63698983125490805</v>
      </c>
      <c r="X79" s="183">
        <v>0.95026486377291242</v>
      </c>
      <c r="Y79" s="183">
        <v>0.99409189131094522</v>
      </c>
      <c r="Z79" s="183">
        <v>0.85652465313050974</v>
      </c>
      <c r="AA79" s="183">
        <v>0.88351716892911203</v>
      </c>
      <c r="AB79" s="197"/>
      <c r="AC79" s="183">
        <v>0.91221327868394075</v>
      </c>
      <c r="AD79" s="183">
        <v>0.72990422421247891</v>
      </c>
      <c r="AE79" s="183">
        <v>0.42987568860194014</v>
      </c>
      <c r="AF79" s="183">
        <v>0.21883570678438355</v>
      </c>
      <c r="AG79" s="183">
        <v>0.17085931743830055</v>
      </c>
      <c r="AH79" s="183">
        <v>2.6326901666335618E-2</v>
      </c>
      <c r="AI79" s="183">
        <v>0.2352599715035851</v>
      </c>
      <c r="AJ79" s="183">
        <v>0.50359843935149406</v>
      </c>
      <c r="AK79" s="183">
        <v>0.97442560839380099</v>
      </c>
      <c r="AL79" s="184">
        <v>0.46243550759432062</v>
      </c>
    </row>
    <row r="80" spans="1:39" ht="18" customHeight="1">
      <c r="A80" s="720"/>
      <c r="B80" s="185" t="s">
        <v>1452</v>
      </c>
      <c r="C80" s="186">
        <v>293</v>
      </c>
      <c r="D80" s="187">
        <v>293</v>
      </c>
      <c r="E80" s="187">
        <v>293</v>
      </c>
      <c r="F80" s="187">
        <v>293</v>
      </c>
      <c r="G80" s="187">
        <v>293</v>
      </c>
      <c r="H80" s="187">
        <v>293</v>
      </c>
      <c r="I80" s="187">
        <v>293</v>
      </c>
      <c r="J80" s="187">
        <v>293</v>
      </c>
      <c r="K80" s="187">
        <v>293</v>
      </c>
      <c r="L80" s="187">
        <v>293</v>
      </c>
      <c r="M80" s="187">
        <v>293</v>
      </c>
      <c r="N80" s="187">
        <v>293</v>
      </c>
      <c r="O80" s="187">
        <v>293</v>
      </c>
      <c r="P80" s="187">
        <v>293</v>
      </c>
      <c r="Q80" s="187">
        <v>293</v>
      </c>
      <c r="R80" s="187">
        <v>293</v>
      </c>
      <c r="S80" s="187">
        <v>293</v>
      </c>
      <c r="T80" s="187">
        <v>292</v>
      </c>
      <c r="U80" s="187">
        <v>293</v>
      </c>
      <c r="V80" s="187">
        <v>293</v>
      </c>
      <c r="W80" s="187">
        <v>293</v>
      </c>
      <c r="X80" s="187">
        <v>293</v>
      </c>
      <c r="Y80" s="187">
        <v>293</v>
      </c>
      <c r="Z80" s="187">
        <v>293</v>
      </c>
      <c r="AA80" s="187">
        <v>293</v>
      </c>
      <c r="AB80" s="187">
        <v>293</v>
      </c>
      <c r="AC80" s="187">
        <v>293</v>
      </c>
      <c r="AD80" s="187">
        <v>293</v>
      </c>
      <c r="AE80" s="187">
        <v>293</v>
      </c>
      <c r="AF80" s="187">
        <v>221</v>
      </c>
      <c r="AG80" s="187">
        <v>232</v>
      </c>
      <c r="AH80" s="187">
        <v>293</v>
      </c>
      <c r="AI80" s="187">
        <v>293</v>
      </c>
      <c r="AJ80" s="187">
        <v>293</v>
      </c>
      <c r="AK80" s="187">
        <v>293</v>
      </c>
      <c r="AL80" s="188">
        <v>293</v>
      </c>
    </row>
    <row r="81" spans="1:39" ht="34" customHeight="1">
      <c r="A81" s="720" t="s">
        <v>932</v>
      </c>
      <c r="B81" s="181" t="s">
        <v>1422</v>
      </c>
      <c r="C81" s="196">
        <v>-5.4319406624759549E-3</v>
      </c>
      <c r="D81" s="183">
        <v>-4.4630895916702613E-3</v>
      </c>
      <c r="E81" s="183">
        <v>1.4871367482480006E-2</v>
      </c>
      <c r="F81" s="183">
        <v>-1.0349435229671975E-2</v>
      </c>
      <c r="G81" s="183">
        <v>3.6516328113276784E-2</v>
      </c>
      <c r="H81" s="183">
        <v>-4.2583639619532147E-2</v>
      </c>
      <c r="I81" s="183">
        <v>-1.2675134143162235E-2</v>
      </c>
      <c r="J81" s="183">
        <v>1.744283242172924E-2</v>
      </c>
      <c r="K81" s="183">
        <v>1.3279456339272121E-2</v>
      </c>
      <c r="L81" s="183">
        <v>-1.6475227675892389E-2</v>
      </c>
      <c r="M81" s="183">
        <v>-1.4940884581861914E-3</v>
      </c>
      <c r="N81" s="183">
        <v>-2.2386343984227744E-2</v>
      </c>
      <c r="O81" s="183">
        <v>-1.1332005754919074E-2</v>
      </c>
      <c r="P81" s="183">
        <v>1.975074436173303E-2</v>
      </c>
      <c r="Q81" s="183">
        <v>-8.2107614082956124E-4</v>
      </c>
      <c r="R81" s="183">
        <v>-3.7512934775202164E-2</v>
      </c>
      <c r="S81" s="183">
        <v>1.8376739343976378E-2</v>
      </c>
      <c r="T81" s="183">
        <v>1.761760876060253E-3</v>
      </c>
      <c r="U81" s="183">
        <v>-8.9242672540119569E-3</v>
      </c>
      <c r="V81" s="183">
        <v>1.8453537139498603E-3</v>
      </c>
      <c r="W81" s="183">
        <v>-1.3869519691698404E-2</v>
      </c>
      <c r="X81" s="183">
        <v>-6.0822581972174673E-3</v>
      </c>
      <c r="Y81" s="183">
        <v>-5.2712544056974561E-3</v>
      </c>
      <c r="Z81" s="183">
        <v>1.1803635019947438E-3</v>
      </c>
      <c r="AA81" s="183">
        <v>1.4543591205734463E-3</v>
      </c>
      <c r="AB81" s="183">
        <v>6.4682960668605155E-3</v>
      </c>
      <c r="AC81" s="190">
        <v>1</v>
      </c>
      <c r="AD81" s="193">
        <v>-9.2987385672922626E-3</v>
      </c>
      <c r="AE81" s="193">
        <v>2.3970440946706809E-2</v>
      </c>
      <c r="AF81" s="193">
        <v>8.3325975071979891E-2</v>
      </c>
      <c r="AG81" s="193">
        <v>3.5999889948809996E-2</v>
      </c>
      <c r="AH81" s="193">
        <v>-3.2184681815724185E-3</v>
      </c>
      <c r="AI81" s="193">
        <v>4.1438690590384084E-3</v>
      </c>
      <c r="AJ81" s="193">
        <v>4.382802601965774E-2</v>
      </c>
      <c r="AK81" s="193">
        <v>-1.221423653229995E-2</v>
      </c>
      <c r="AL81" s="201">
        <v>0.10034373096708554</v>
      </c>
      <c r="AM81" s="202" t="s">
        <v>636</v>
      </c>
    </row>
    <row r="82" spans="1:39" ht="18" customHeight="1">
      <c r="A82" s="721"/>
      <c r="B82" s="181" t="s">
        <v>1451</v>
      </c>
      <c r="C82" s="196">
        <v>0.92623478838928686</v>
      </c>
      <c r="D82" s="183">
        <v>0.93936372215172748</v>
      </c>
      <c r="E82" s="183">
        <v>0.79989523170771426</v>
      </c>
      <c r="F82" s="183">
        <v>0.8599787176268745</v>
      </c>
      <c r="G82" s="183">
        <v>0.53355092308074248</v>
      </c>
      <c r="H82" s="183">
        <v>0.46776023036805248</v>
      </c>
      <c r="I82" s="183">
        <v>0.82895298723401134</v>
      </c>
      <c r="J82" s="183">
        <v>0.76622256833776436</v>
      </c>
      <c r="K82" s="183">
        <v>0.82093231785419063</v>
      </c>
      <c r="L82" s="183">
        <v>0.77884535694079271</v>
      </c>
      <c r="M82" s="183">
        <v>0.97968377247642291</v>
      </c>
      <c r="N82" s="183">
        <v>0.70275636648390205</v>
      </c>
      <c r="O82" s="183">
        <v>0.84684170062493025</v>
      </c>
      <c r="P82" s="183">
        <v>0.73636871329129316</v>
      </c>
      <c r="Q82" s="183">
        <v>0.98883438159108261</v>
      </c>
      <c r="R82" s="183">
        <v>0.5224337384566311</v>
      </c>
      <c r="S82" s="183">
        <v>0.75409761219624249</v>
      </c>
      <c r="T82" s="183">
        <v>0.97608629143787295</v>
      </c>
      <c r="U82" s="183">
        <v>0.87910104974955594</v>
      </c>
      <c r="V82" s="183">
        <v>0.97490877615766869</v>
      </c>
      <c r="W82" s="183">
        <v>0.81311881917019235</v>
      </c>
      <c r="X82" s="183">
        <v>0.91743328808530267</v>
      </c>
      <c r="Y82" s="183">
        <v>0.92841096797534994</v>
      </c>
      <c r="Z82" s="183">
        <v>0.98394907447761626</v>
      </c>
      <c r="AA82" s="183">
        <v>0.980223890137774</v>
      </c>
      <c r="AB82" s="183">
        <v>0.91221327868394075</v>
      </c>
      <c r="AC82" s="197"/>
      <c r="AD82" s="183">
        <v>0.87406927560283965</v>
      </c>
      <c r="AE82" s="183">
        <v>0.68282393000442454</v>
      </c>
      <c r="AF82" s="183">
        <v>0.21725810818874783</v>
      </c>
      <c r="AG82" s="183">
        <v>0.58537589704146387</v>
      </c>
      <c r="AH82" s="183">
        <v>0.95625322637999788</v>
      </c>
      <c r="AI82" s="183">
        <v>0.9436932595940748</v>
      </c>
      <c r="AJ82" s="183">
        <v>0.45484188416949578</v>
      </c>
      <c r="AK82" s="183">
        <v>0.83508209319351578</v>
      </c>
      <c r="AL82" s="184">
        <v>8.6419343470382562E-2</v>
      </c>
    </row>
    <row r="83" spans="1:39" ht="18" customHeight="1">
      <c r="A83" s="720"/>
      <c r="B83" s="185" t="s">
        <v>1452</v>
      </c>
      <c r="C83" s="186">
        <v>293</v>
      </c>
      <c r="D83" s="187">
        <v>293</v>
      </c>
      <c r="E83" s="187">
        <v>293</v>
      </c>
      <c r="F83" s="187">
        <v>293</v>
      </c>
      <c r="G83" s="187">
        <v>293</v>
      </c>
      <c r="H83" s="187">
        <v>293</v>
      </c>
      <c r="I83" s="187">
        <v>293</v>
      </c>
      <c r="J83" s="187">
        <v>293</v>
      </c>
      <c r="K83" s="187">
        <v>293</v>
      </c>
      <c r="L83" s="187">
        <v>293</v>
      </c>
      <c r="M83" s="187">
        <v>293</v>
      </c>
      <c r="N83" s="187">
        <v>293</v>
      </c>
      <c r="O83" s="187">
        <v>293</v>
      </c>
      <c r="P83" s="187">
        <v>293</v>
      </c>
      <c r="Q83" s="187">
        <v>293</v>
      </c>
      <c r="R83" s="187">
        <v>293</v>
      </c>
      <c r="S83" s="187">
        <v>293</v>
      </c>
      <c r="T83" s="187">
        <v>292</v>
      </c>
      <c r="U83" s="187">
        <v>293</v>
      </c>
      <c r="V83" s="187">
        <v>293</v>
      </c>
      <c r="W83" s="187">
        <v>293</v>
      </c>
      <c r="X83" s="187">
        <v>293</v>
      </c>
      <c r="Y83" s="187">
        <v>293</v>
      </c>
      <c r="Z83" s="187">
        <v>293</v>
      </c>
      <c r="AA83" s="187">
        <v>293</v>
      </c>
      <c r="AB83" s="187">
        <v>293</v>
      </c>
      <c r="AC83" s="187">
        <v>293</v>
      </c>
      <c r="AD83" s="187">
        <v>293</v>
      </c>
      <c r="AE83" s="187">
        <v>293</v>
      </c>
      <c r="AF83" s="187">
        <v>221</v>
      </c>
      <c r="AG83" s="187">
        <v>232</v>
      </c>
      <c r="AH83" s="187">
        <v>293</v>
      </c>
      <c r="AI83" s="187">
        <v>293</v>
      </c>
      <c r="AJ83" s="187">
        <v>293</v>
      </c>
      <c r="AK83" s="187">
        <v>293</v>
      </c>
      <c r="AL83" s="188">
        <v>293</v>
      </c>
    </row>
    <row r="84" spans="1:39" ht="34" customHeight="1">
      <c r="A84" s="720" t="s">
        <v>1083</v>
      </c>
      <c r="B84" s="181" t="s">
        <v>1422</v>
      </c>
      <c r="C84" s="196">
        <v>1.821956882463617E-2</v>
      </c>
      <c r="D84" s="183">
        <v>1.1479987034142367E-2</v>
      </c>
      <c r="E84" s="183">
        <v>4.1309377262775185E-2</v>
      </c>
      <c r="F84" s="183">
        <v>-8.2322216789056657E-2</v>
      </c>
      <c r="G84" s="183">
        <v>-2.3990599662792492E-2</v>
      </c>
      <c r="H84" s="183">
        <v>9.2310725022410143E-3</v>
      </c>
      <c r="I84" s="183">
        <v>1.1357259047070035E-2</v>
      </c>
      <c r="J84" s="183">
        <v>6.1222114430673283E-2</v>
      </c>
      <c r="K84" s="183">
        <v>3.8919461095823678E-3</v>
      </c>
      <c r="L84" s="183">
        <v>1.4673196073879928E-2</v>
      </c>
      <c r="M84" s="183">
        <v>4.5538046452768016E-2</v>
      </c>
      <c r="N84" s="183">
        <v>-1.8762658051337297E-2</v>
      </c>
      <c r="O84" s="183">
        <v>1.6276813866314518E-2</v>
      </c>
      <c r="P84" s="183">
        <v>5.1800937599238449E-2</v>
      </c>
      <c r="Q84" s="183">
        <v>-5.7333610777853518E-2</v>
      </c>
      <c r="R84" s="183">
        <v>-0.1005278951916411</v>
      </c>
      <c r="S84" s="183">
        <v>3.2206725575247966E-2</v>
      </c>
      <c r="T84" s="183">
        <v>-4.8526666550583124E-2</v>
      </c>
      <c r="U84" s="183">
        <v>-3.6554115596165671E-2</v>
      </c>
      <c r="V84" s="183">
        <v>3.298232043038573E-2</v>
      </c>
      <c r="W84" s="183">
        <v>4.0892954768220038E-2</v>
      </c>
      <c r="X84" s="198" t="s">
        <v>1649</v>
      </c>
      <c r="Y84" s="198" t="s">
        <v>1657</v>
      </c>
      <c r="Z84" s="183">
        <v>3.2956907892336039E-2</v>
      </c>
      <c r="AA84" s="183">
        <v>3.0652261211889548E-2</v>
      </c>
      <c r="AB84" s="183">
        <v>-2.0254402243553474E-2</v>
      </c>
      <c r="AC84" s="183">
        <v>-9.2987385672922626E-3</v>
      </c>
      <c r="AD84" s="190">
        <v>1</v>
      </c>
      <c r="AE84" s="193">
        <v>3.2521375030781043E-3</v>
      </c>
      <c r="AF84" s="193">
        <v>-0.11731913638358415</v>
      </c>
      <c r="AG84" s="193">
        <v>-9.9486088264304884E-2</v>
      </c>
      <c r="AH84" s="193">
        <v>2.2514901256591641E-2</v>
      </c>
      <c r="AI84" s="193">
        <v>-3.4890756511011742E-2</v>
      </c>
      <c r="AJ84" s="193">
        <v>-1.0860087569687329E-2</v>
      </c>
      <c r="AK84" s="192" t="s">
        <v>1667</v>
      </c>
      <c r="AL84" s="201">
        <v>-3.1599468670972373E-2</v>
      </c>
      <c r="AM84" s="202" t="s">
        <v>636</v>
      </c>
    </row>
    <row r="85" spans="1:39" ht="18" customHeight="1">
      <c r="A85" s="721"/>
      <c r="B85" s="181" t="s">
        <v>1451</v>
      </c>
      <c r="C85" s="196">
        <v>0.75532274417969103</v>
      </c>
      <c r="D85" s="183">
        <v>0.84434045413900549</v>
      </c>
      <c r="E85" s="183">
        <v>0.47968994368949791</v>
      </c>
      <c r="F85" s="183">
        <v>0.15844450765352497</v>
      </c>
      <c r="G85" s="183">
        <v>0.68154059716534143</v>
      </c>
      <c r="H85" s="183">
        <v>0.87455205947381198</v>
      </c>
      <c r="I85" s="183">
        <v>0.84598371800822592</v>
      </c>
      <c r="J85" s="183">
        <v>0.29461859729828976</v>
      </c>
      <c r="K85" s="183">
        <v>0.94692974508917382</v>
      </c>
      <c r="L85" s="183">
        <v>0.80184197345782304</v>
      </c>
      <c r="M85" s="183">
        <v>0.43584699539617866</v>
      </c>
      <c r="N85" s="183">
        <v>0.74827153734967689</v>
      </c>
      <c r="O85" s="183">
        <v>0.78070915982522193</v>
      </c>
      <c r="P85" s="183">
        <v>0.37533289119589019</v>
      </c>
      <c r="Q85" s="183">
        <v>0.32641336987977487</v>
      </c>
      <c r="R85" s="183">
        <v>8.4768931163009625E-2</v>
      </c>
      <c r="S85" s="183">
        <v>0.58165895882883878</v>
      </c>
      <c r="T85" s="183">
        <v>0.40790854918964869</v>
      </c>
      <c r="U85" s="183">
        <v>0.53172098255291367</v>
      </c>
      <c r="V85" s="183">
        <v>0.57259188249542126</v>
      </c>
      <c r="W85" s="183">
        <v>0.48563118552362816</v>
      </c>
      <c r="X85" s="183">
        <v>7.2803503670277106E-4</v>
      </c>
      <c r="Y85" s="183">
        <v>4.4539723346439545E-3</v>
      </c>
      <c r="Z85" s="183">
        <v>0.57420281482055802</v>
      </c>
      <c r="AA85" s="183">
        <v>0.60127895348888294</v>
      </c>
      <c r="AB85" s="183">
        <v>0.72990422421247891</v>
      </c>
      <c r="AC85" s="183">
        <v>0.87406927560283965</v>
      </c>
      <c r="AD85" s="197"/>
      <c r="AE85" s="183">
        <v>0.95572010354159331</v>
      </c>
      <c r="AF85" s="183">
        <v>8.1128423798127736E-2</v>
      </c>
      <c r="AG85" s="183">
        <v>0.12997994597459508</v>
      </c>
      <c r="AH85" s="183">
        <v>0.70064176891391949</v>
      </c>
      <c r="AI85" s="183">
        <v>0.5505701662995901</v>
      </c>
      <c r="AJ85" s="183">
        <v>0.85264733443148399</v>
      </c>
      <c r="AK85" s="183">
        <v>4.9458321057107069E-2</v>
      </c>
      <c r="AL85" s="184">
        <v>0.5888043588068399</v>
      </c>
    </row>
    <row r="86" spans="1:39" ht="18" customHeight="1">
      <c r="A86" s="720"/>
      <c r="B86" s="185" t="s">
        <v>1452</v>
      </c>
      <c r="C86" s="186">
        <v>295</v>
      </c>
      <c r="D86" s="187">
        <v>295</v>
      </c>
      <c r="E86" s="187">
        <v>295</v>
      </c>
      <c r="F86" s="187">
        <v>295</v>
      </c>
      <c r="G86" s="187">
        <v>295</v>
      </c>
      <c r="H86" s="187">
        <v>295</v>
      </c>
      <c r="I86" s="187">
        <v>295</v>
      </c>
      <c r="J86" s="187">
        <v>295</v>
      </c>
      <c r="K86" s="187">
        <v>295</v>
      </c>
      <c r="L86" s="187">
        <v>295</v>
      </c>
      <c r="M86" s="187">
        <v>295</v>
      </c>
      <c r="N86" s="187">
        <v>295</v>
      </c>
      <c r="O86" s="187">
        <v>295</v>
      </c>
      <c r="P86" s="187">
        <v>295</v>
      </c>
      <c r="Q86" s="187">
        <v>295</v>
      </c>
      <c r="R86" s="187">
        <v>295</v>
      </c>
      <c r="S86" s="187">
        <v>295</v>
      </c>
      <c r="T86" s="187">
        <v>293</v>
      </c>
      <c r="U86" s="187">
        <v>295</v>
      </c>
      <c r="V86" s="187">
        <v>295</v>
      </c>
      <c r="W86" s="187">
        <v>293</v>
      </c>
      <c r="X86" s="187">
        <v>294</v>
      </c>
      <c r="Y86" s="187">
        <v>293</v>
      </c>
      <c r="Z86" s="187">
        <v>293</v>
      </c>
      <c r="AA86" s="187">
        <v>293</v>
      </c>
      <c r="AB86" s="187">
        <v>293</v>
      </c>
      <c r="AC86" s="187">
        <v>293</v>
      </c>
      <c r="AD86" s="187">
        <v>295</v>
      </c>
      <c r="AE86" s="187">
        <v>294</v>
      </c>
      <c r="AF86" s="187">
        <v>222</v>
      </c>
      <c r="AG86" s="187">
        <v>233</v>
      </c>
      <c r="AH86" s="187">
        <v>294</v>
      </c>
      <c r="AI86" s="187">
        <v>295</v>
      </c>
      <c r="AJ86" s="187">
        <v>295</v>
      </c>
      <c r="AK86" s="187">
        <v>295</v>
      </c>
      <c r="AL86" s="188">
        <v>295</v>
      </c>
    </row>
    <row r="87" spans="1:39" ht="34" customHeight="1">
      <c r="A87" s="720" t="s">
        <v>1015</v>
      </c>
      <c r="B87" s="181" t="s">
        <v>1422</v>
      </c>
      <c r="C87" s="189" t="s">
        <v>1444</v>
      </c>
      <c r="D87" s="198" t="s">
        <v>1473</v>
      </c>
      <c r="E87" s="198" t="s">
        <v>1497</v>
      </c>
      <c r="F87" s="198" t="s">
        <v>1512</v>
      </c>
      <c r="G87" s="198" t="s">
        <v>1530</v>
      </c>
      <c r="H87" s="198" t="s">
        <v>1544</v>
      </c>
      <c r="I87" s="198" t="s">
        <v>1501</v>
      </c>
      <c r="J87" s="198" t="s">
        <v>1572</v>
      </c>
      <c r="K87" s="198" t="s">
        <v>1584</v>
      </c>
      <c r="L87" s="198" t="s">
        <v>1601</v>
      </c>
      <c r="M87" s="198" t="s">
        <v>1444</v>
      </c>
      <c r="N87" s="183">
        <v>-9.9836371727485801E-2</v>
      </c>
      <c r="O87" s="198" t="s">
        <v>1437</v>
      </c>
      <c r="P87" s="198" t="s">
        <v>1637</v>
      </c>
      <c r="Q87" s="198" t="s">
        <v>1643</v>
      </c>
      <c r="R87" s="183">
        <v>4.4452021867984574E-2</v>
      </c>
      <c r="S87" s="183">
        <v>3.4921646799293257E-2</v>
      </c>
      <c r="T87" s="198" t="s">
        <v>1651</v>
      </c>
      <c r="U87" s="183">
        <v>0.10659009405008985</v>
      </c>
      <c r="V87" s="198" t="s">
        <v>1510</v>
      </c>
      <c r="W87" s="198" t="s">
        <v>1470</v>
      </c>
      <c r="X87" s="198" t="s">
        <v>1429</v>
      </c>
      <c r="Y87" s="198" t="s">
        <v>1658</v>
      </c>
      <c r="Z87" s="198" t="s">
        <v>1437</v>
      </c>
      <c r="AA87" s="198" t="s">
        <v>1663</v>
      </c>
      <c r="AB87" s="183">
        <v>4.6290643755096603E-2</v>
      </c>
      <c r="AC87" s="183">
        <v>2.3970440946706809E-2</v>
      </c>
      <c r="AD87" s="183">
        <v>3.2521375030781043E-3</v>
      </c>
      <c r="AE87" s="190">
        <v>1</v>
      </c>
      <c r="AF87" s="193">
        <v>0.12873085239375487</v>
      </c>
      <c r="AG87" s="191" t="s">
        <v>1668</v>
      </c>
      <c r="AH87" s="191" t="s">
        <v>1669</v>
      </c>
      <c r="AI87" s="193">
        <v>1.2344146612039714E-3</v>
      </c>
      <c r="AJ87" s="191" t="s">
        <v>1670</v>
      </c>
      <c r="AK87" s="191" t="s">
        <v>1662</v>
      </c>
      <c r="AL87" s="194" t="s">
        <v>1671</v>
      </c>
      <c r="AM87" s="195" t="s">
        <v>1450</v>
      </c>
    </row>
    <row r="88" spans="1:39" ht="18" customHeight="1">
      <c r="A88" s="721"/>
      <c r="B88" s="181" t="s">
        <v>1451</v>
      </c>
      <c r="C88" s="196">
        <v>6.448628197428156E-69</v>
      </c>
      <c r="D88" s="183">
        <v>1.3891691733056237E-74</v>
      </c>
      <c r="E88" s="183">
        <v>4.3411345362928293E-82</v>
      </c>
      <c r="F88" s="183">
        <v>1.711002186889415E-6</v>
      </c>
      <c r="G88" s="183">
        <v>4.574284279676924E-5</v>
      </c>
      <c r="H88" s="183">
        <v>1.1062477107639449E-2</v>
      </c>
      <c r="I88" s="183">
        <v>7.3631985746377231E-10</v>
      </c>
      <c r="J88" s="183">
        <v>4.7054645522658914E-3</v>
      </c>
      <c r="K88" s="183">
        <v>7.4294873161720048E-24</v>
      </c>
      <c r="L88" s="183">
        <v>9.5310320640336576E-78</v>
      </c>
      <c r="M88" s="183">
        <v>5.2756965546525393E-69</v>
      </c>
      <c r="N88" s="183">
        <v>8.7484961492219723E-2</v>
      </c>
      <c r="O88" s="183">
        <v>1.6513082684628929E-14</v>
      </c>
      <c r="P88" s="183">
        <v>5.9708900530402537E-6</v>
      </c>
      <c r="Q88" s="183">
        <v>2.1929021568383902E-2</v>
      </c>
      <c r="R88" s="183">
        <v>0.44766005109749241</v>
      </c>
      <c r="S88" s="183">
        <v>0.55089960894575052</v>
      </c>
      <c r="T88" s="183">
        <v>9.2590085876818135E-13</v>
      </c>
      <c r="U88" s="183">
        <v>6.7992555356552964E-2</v>
      </c>
      <c r="V88" s="183">
        <v>8.2403038764901313E-5</v>
      </c>
      <c r="W88" s="183">
        <v>5.9476681643197524E-4</v>
      </c>
      <c r="X88" s="183">
        <v>7.6484792032344836E-3</v>
      </c>
      <c r="Y88" s="183">
        <v>8.9409451872769687E-3</v>
      </c>
      <c r="Z88" s="183">
        <v>1.7145287781284396E-14</v>
      </c>
      <c r="AA88" s="183">
        <v>7.1238988078130665E-17</v>
      </c>
      <c r="AB88" s="183">
        <v>0.42987568860194014</v>
      </c>
      <c r="AC88" s="183">
        <v>0.68282393000442454</v>
      </c>
      <c r="AD88" s="183">
        <v>0.95572010354159331</v>
      </c>
      <c r="AE88" s="197"/>
      <c r="AF88" s="183">
        <v>5.5467667606202732E-2</v>
      </c>
      <c r="AG88" s="183">
        <v>2.2118273510303252E-33</v>
      </c>
      <c r="AH88" s="183">
        <v>5.3984625029118768E-3</v>
      </c>
      <c r="AI88" s="183">
        <v>0.98318531456258063</v>
      </c>
      <c r="AJ88" s="183">
        <v>3.8783733226571393E-15</v>
      </c>
      <c r="AK88" s="183">
        <v>5.5747089630314788E-9</v>
      </c>
      <c r="AL88" s="184">
        <v>4.334118572612851E-24</v>
      </c>
    </row>
    <row r="89" spans="1:39" ht="18" customHeight="1">
      <c r="A89" s="720"/>
      <c r="B89" s="185" t="s">
        <v>1452</v>
      </c>
      <c r="C89" s="186">
        <v>294</v>
      </c>
      <c r="D89" s="187">
        <v>294</v>
      </c>
      <c r="E89" s="187">
        <v>294</v>
      </c>
      <c r="F89" s="187">
        <v>294</v>
      </c>
      <c r="G89" s="187">
        <v>294</v>
      </c>
      <c r="H89" s="187">
        <v>294</v>
      </c>
      <c r="I89" s="187">
        <v>294</v>
      </c>
      <c r="J89" s="187">
        <v>294</v>
      </c>
      <c r="K89" s="187">
        <v>294</v>
      </c>
      <c r="L89" s="187">
        <v>294</v>
      </c>
      <c r="M89" s="187">
        <v>294</v>
      </c>
      <c r="N89" s="187">
        <v>294</v>
      </c>
      <c r="O89" s="187">
        <v>294</v>
      </c>
      <c r="P89" s="187">
        <v>294</v>
      </c>
      <c r="Q89" s="187">
        <v>294</v>
      </c>
      <c r="R89" s="187">
        <v>294</v>
      </c>
      <c r="S89" s="187">
        <v>294</v>
      </c>
      <c r="T89" s="187">
        <v>293</v>
      </c>
      <c r="U89" s="187">
        <v>294</v>
      </c>
      <c r="V89" s="187">
        <v>294</v>
      </c>
      <c r="W89" s="187">
        <v>293</v>
      </c>
      <c r="X89" s="187">
        <v>294</v>
      </c>
      <c r="Y89" s="187">
        <v>293</v>
      </c>
      <c r="Z89" s="187">
        <v>293</v>
      </c>
      <c r="AA89" s="187">
        <v>293</v>
      </c>
      <c r="AB89" s="187">
        <v>293</v>
      </c>
      <c r="AC89" s="187">
        <v>293</v>
      </c>
      <c r="AD89" s="187">
        <v>294</v>
      </c>
      <c r="AE89" s="187">
        <v>294</v>
      </c>
      <c r="AF89" s="187">
        <v>222</v>
      </c>
      <c r="AG89" s="187">
        <v>233</v>
      </c>
      <c r="AH89" s="187">
        <v>294</v>
      </c>
      <c r="AI89" s="187">
        <v>294</v>
      </c>
      <c r="AJ89" s="187">
        <v>294</v>
      </c>
      <c r="AK89" s="187">
        <v>294</v>
      </c>
      <c r="AL89" s="188">
        <v>294</v>
      </c>
    </row>
    <row r="90" spans="1:39" ht="34" customHeight="1">
      <c r="A90" s="720" t="s">
        <v>913</v>
      </c>
      <c r="B90" s="181" t="s">
        <v>1422</v>
      </c>
      <c r="C90" s="196">
        <v>4.7981145036164269E-2</v>
      </c>
      <c r="D90" s="183">
        <v>7.3325420827509757E-2</v>
      </c>
      <c r="E90" s="183">
        <v>8.4380937542052767E-2</v>
      </c>
      <c r="F90" s="183">
        <v>3.3671184926999491E-2</v>
      </c>
      <c r="G90" s="183">
        <v>-2.1489050007689425E-2</v>
      </c>
      <c r="H90" s="183">
        <v>-1.1120384679539276E-2</v>
      </c>
      <c r="I90" s="183">
        <v>2.3041499800918682E-2</v>
      </c>
      <c r="J90" s="198" t="s">
        <v>1516</v>
      </c>
      <c r="K90" s="183">
        <v>1.8775229113956304E-2</v>
      </c>
      <c r="L90" s="183">
        <v>5.1519072279881291E-2</v>
      </c>
      <c r="M90" s="183">
        <v>2.4901749374591026E-2</v>
      </c>
      <c r="N90" s="183">
        <v>2.3662443963180679E-2</v>
      </c>
      <c r="O90" s="183">
        <v>5.2133798465754354E-2</v>
      </c>
      <c r="P90" s="183">
        <v>2.3108082416557946E-2</v>
      </c>
      <c r="Q90" s="183">
        <v>4.6238813433627346E-2</v>
      </c>
      <c r="R90" s="183">
        <v>3.2451534643432527E-2</v>
      </c>
      <c r="S90" s="183">
        <v>-6.9783770229867814E-2</v>
      </c>
      <c r="T90" s="183">
        <v>3.2712660583872573E-2</v>
      </c>
      <c r="U90" s="183">
        <v>7.8419540297970963E-2</v>
      </c>
      <c r="V90" s="183">
        <v>-2.7296141603755167E-2</v>
      </c>
      <c r="W90" s="183">
        <v>6.7370584817494222E-2</v>
      </c>
      <c r="X90" s="183">
        <v>0.11520366444137803</v>
      </c>
      <c r="Y90" s="183">
        <v>8.7538293246094703E-2</v>
      </c>
      <c r="Z90" s="183">
        <v>-1.5856800666305276E-2</v>
      </c>
      <c r="AA90" s="183">
        <v>-1.8738304561516823E-2</v>
      </c>
      <c r="AB90" s="183">
        <v>8.3041843368183751E-2</v>
      </c>
      <c r="AC90" s="183">
        <v>8.3325975071979891E-2</v>
      </c>
      <c r="AD90" s="183">
        <v>-0.11731913638358415</v>
      </c>
      <c r="AE90" s="183">
        <v>0.12873085239375487</v>
      </c>
      <c r="AF90" s="190">
        <v>1</v>
      </c>
      <c r="AG90" s="198" t="s">
        <v>1672</v>
      </c>
      <c r="AH90" s="193">
        <v>-0.12594577370779564</v>
      </c>
      <c r="AI90" s="193">
        <v>-6.5600093084549158E-2</v>
      </c>
      <c r="AJ90" s="193">
        <v>-1.8902182696086615E-2</v>
      </c>
      <c r="AK90" s="193">
        <v>4.3789017172845328E-2</v>
      </c>
      <c r="AL90" s="201">
        <v>1.7482040154807915E-3</v>
      </c>
      <c r="AM90" s="202" t="s">
        <v>636</v>
      </c>
    </row>
    <row r="91" spans="1:39" ht="18" customHeight="1">
      <c r="A91" s="721"/>
      <c r="B91" s="181" t="s">
        <v>1451</v>
      </c>
      <c r="C91" s="196">
        <v>0.47691264160393065</v>
      </c>
      <c r="D91" s="183">
        <v>0.2766738666448757</v>
      </c>
      <c r="E91" s="183">
        <v>0.21042963857883118</v>
      </c>
      <c r="F91" s="183">
        <v>0.6177802905049995</v>
      </c>
      <c r="G91" s="183">
        <v>0.75017478280168826</v>
      </c>
      <c r="H91" s="183">
        <v>0.86913310244102426</v>
      </c>
      <c r="I91" s="183">
        <v>0.73278902467474771</v>
      </c>
      <c r="J91" s="183">
        <v>3.2516774447256175E-2</v>
      </c>
      <c r="K91" s="183">
        <v>0.78086658464989178</v>
      </c>
      <c r="L91" s="183">
        <v>0.44499187496860904</v>
      </c>
      <c r="M91" s="183">
        <v>0.71213488964141702</v>
      </c>
      <c r="N91" s="183">
        <v>0.72587250054656727</v>
      </c>
      <c r="O91" s="183">
        <v>0.43957163204234195</v>
      </c>
      <c r="P91" s="183">
        <v>0.7320463356079423</v>
      </c>
      <c r="Q91" s="183">
        <v>0.4930787651906211</v>
      </c>
      <c r="R91" s="183">
        <v>0.63057756094400508</v>
      </c>
      <c r="S91" s="183">
        <v>0.30060000591037905</v>
      </c>
      <c r="T91" s="183">
        <v>0.62861274442257997</v>
      </c>
      <c r="U91" s="183">
        <v>0.24457739195533335</v>
      </c>
      <c r="V91" s="183">
        <v>0.68585773632123193</v>
      </c>
      <c r="W91" s="183">
        <v>0.31876967527082711</v>
      </c>
      <c r="X91" s="183">
        <v>8.6802314716091566E-2</v>
      </c>
      <c r="Y91" s="183">
        <v>0.19481682218960267</v>
      </c>
      <c r="Z91" s="183">
        <v>0.81466961469619037</v>
      </c>
      <c r="AA91" s="183">
        <v>0.78177278109286397</v>
      </c>
      <c r="AB91" s="183">
        <v>0.21883570678438355</v>
      </c>
      <c r="AC91" s="183">
        <v>0.21725810818874783</v>
      </c>
      <c r="AD91" s="183">
        <v>8.1128423798127736E-2</v>
      </c>
      <c r="AE91" s="183">
        <v>5.5467667606202732E-2</v>
      </c>
      <c r="AF91" s="197"/>
      <c r="AG91" s="183">
        <v>2.0462473343333559E-4</v>
      </c>
      <c r="AH91" s="183">
        <v>6.1010020566226141E-2</v>
      </c>
      <c r="AI91" s="183">
        <v>0.33057814258671891</v>
      </c>
      <c r="AJ91" s="183">
        <v>0.77942280916119211</v>
      </c>
      <c r="AK91" s="183">
        <v>0.51629320895923947</v>
      </c>
      <c r="AL91" s="184">
        <v>0.97933660025220948</v>
      </c>
    </row>
    <row r="92" spans="1:39" ht="18" customHeight="1">
      <c r="A92" s="720"/>
      <c r="B92" s="185" t="s">
        <v>1452</v>
      </c>
      <c r="C92" s="186">
        <v>222</v>
      </c>
      <c r="D92" s="187">
        <v>222</v>
      </c>
      <c r="E92" s="187">
        <v>222</v>
      </c>
      <c r="F92" s="187">
        <v>222</v>
      </c>
      <c r="G92" s="187">
        <v>222</v>
      </c>
      <c r="H92" s="187">
        <v>222</v>
      </c>
      <c r="I92" s="187">
        <v>222</v>
      </c>
      <c r="J92" s="187">
        <v>222</v>
      </c>
      <c r="K92" s="187">
        <v>222</v>
      </c>
      <c r="L92" s="187">
        <v>222</v>
      </c>
      <c r="M92" s="187">
        <v>222</v>
      </c>
      <c r="N92" s="187">
        <v>222</v>
      </c>
      <c r="O92" s="187">
        <v>222</v>
      </c>
      <c r="P92" s="187">
        <v>222</v>
      </c>
      <c r="Q92" s="187">
        <v>222</v>
      </c>
      <c r="R92" s="187">
        <v>222</v>
      </c>
      <c r="S92" s="187">
        <v>222</v>
      </c>
      <c r="T92" s="187">
        <v>221</v>
      </c>
      <c r="U92" s="187">
        <v>222</v>
      </c>
      <c r="V92" s="187">
        <v>222</v>
      </c>
      <c r="W92" s="187">
        <v>221</v>
      </c>
      <c r="X92" s="187">
        <v>222</v>
      </c>
      <c r="Y92" s="187">
        <v>221</v>
      </c>
      <c r="Z92" s="187">
        <v>221</v>
      </c>
      <c r="AA92" s="187">
        <v>221</v>
      </c>
      <c r="AB92" s="187">
        <v>221</v>
      </c>
      <c r="AC92" s="187">
        <v>221</v>
      </c>
      <c r="AD92" s="187">
        <v>222</v>
      </c>
      <c r="AE92" s="187">
        <v>222</v>
      </c>
      <c r="AF92" s="187">
        <v>222</v>
      </c>
      <c r="AG92" s="187">
        <v>222</v>
      </c>
      <c r="AH92" s="187">
        <v>222</v>
      </c>
      <c r="AI92" s="187">
        <v>222</v>
      </c>
      <c r="AJ92" s="187">
        <v>222</v>
      </c>
      <c r="AK92" s="187">
        <v>222</v>
      </c>
      <c r="AL92" s="188">
        <v>222</v>
      </c>
    </row>
    <row r="93" spans="1:39" ht="34" customHeight="1">
      <c r="A93" s="720" t="s">
        <v>1323</v>
      </c>
      <c r="B93" s="181" t="s">
        <v>1422</v>
      </c>
      <c r="C93" s="189" t="s">
        <v>1445</v>
      </c>
      <c r="D93" s="198" t="s">
        <v>1474</v>
      </c>
      <c r="E93" s="198" t="s">
        <v>1498</v>
      </c>
      <c r="F93" s="198" t="s">
        <v>1513</v>
      </c>
      <c r="G93" s="198" t="s">
        <v>1531</v>
      </c>
      <c r="H93" s="183">
        <v>-8.8163106886492454E-2</v>
      </c>
      <c r="I93" s="198" t="s">
        <v>1558</v>
      </c>
      <c r="J93" s="183">
        <v>8.9136402628461398E-2</v>
      </c>
      <c r="K93" s="198" t="s">
        <v>1585</v>
      </c>
      <c r="L93" s="198" t="s">
        <v>1445</v>
      </c>
      <c r="M93" s="198" t="s">
        <v>1613</v>
      </c>
      <c r="N93" s="198" t="s">
        <v>1621</v>
      </c>
      <c r="O93" s="198" t="s">
        <v>1627</v>
      </c>
      <c r="P93" s="198" t="s">
        <v>1638</v>
      </c>
      <c r="Q93" s="183">
        <v>-3.0618810277248998E-2</v>
      </c>
      <c r="R93" s="183">
        <v>-1.5577262584534219E-2</v>
      </c>
      <c r="S93" s="183">
        <v>1.8496173505969021E-2</v>
      </c>
      <c r="T93" s="198" t="s">
        <v>1652</v>
      </c>
      <c r="U93" s="183">
        <v>3.8933858409830636E-2</v>
      </c>
      <c r="V93" s="183">
        <v>0.10372238558338662</v>
      </c>
      <c r="W93" s="183">
        <v>2.9888972855163325E-2</v>
      </c>
      <c r="X93" s="183">
        <v>0.1208716245316328</v>
      </c>
      <c r="Y93" s="183">
        <v>0.116798341599649</v>
      </c>
      <c r="Z93" s="198" t="s">
        <v>1661</v>
      </c>
      <c r="AA93" s="198" t="s">
        <v>1664</v>
      </c>
      <c r="AB93" s="183">
        <v>9.0212498132535318E-2</v>
      </c>
      <c r="AC93" s="183">
        <v>3.5999889948809996E-2</v>
      </c>
      <c r="AD93" s="183">
        <v>-9.9486088264304884E-2</v>
      </c>
      <c r="AE93" s="198" t="s">
        <v>1668</v>
      </c>
      <c r="AF93" s="198" t="s">
        <v>1672</v>
      </c>
      <c r="AG93" s="190">
        <v>1</v>
      </c>
      <c r="AH93" s="193">
        <v>5.1253017299865228E-2</v>
      </c>
      <c r="AI93" s="193">
        <v>8.5632295328609123E-2</v>
      </c>
      <c r="AJ93" s="191" t="s">
        <v>1603</v>
      </c>
      <c r="AK93" s="191" t="s">
        <v>1673</v>
      </c>
      <c r="AL93" s="194" t="s">
        <v>1674</v>
      </c>
      <c r="AM93" s="200" t="s">
        <v>1517</v>
      </c>
    </row>
    <row r="94" spans="1:39" ht="18" customHeight="1">
      <c r="A94" s="721"/>
      <c r="B94" s="181" t="s">
        <v>1451</v>
      </c>
      <c r="C94" s="196">
        <v>1.1431548762538335E-28</v>
      </c>
      <c r="D94" s="183">
        <v>3.3518457179063051E-27</v>
      </c>
      <c r="E94" s="183">
        <v>2.7047917004166834E-27</v>
      </c>
      <c r="F94" s="183">
        <v>6.4677505103967495E-11</v>
      </c>
      <c r="G94" s="183">
        <v>6.4066021698080868E-4</v>
      </c>
      <c r="H94" s="183">
        <v>0.17987930038886224</v>
      </c>
      <c r="I94" s="183">
        <v>1.6217200774110337E-6</v>
      </c>
      <c r="J94" s="183">
        <v>0.17510192833531024</v>
      </c>
      <c r="K94" s="183">
        <v>7.8318490151405602E-17</v>
      </c>
      <c r="L94" s="183">
        <v>1.172587987400275E-28</v>
      </c>
      <c r="M94" s="183">
        <v>2.9849603258443975E-30</v>
      </c>
      <c r="N94" s="183">
        <v>3.4898958832054419E-2</v>
      </c>
      <c r="O94" s="183">
        <v>4.2443284222182595E-8</v>
      </c>
      <c r="P94" s="183">
        <v>2.0174954827585942E-3</v>
      </c>
      <c r="Q94" s="183">
        <v>0.64195200491770366</v>
      </c>
      <c r="R94" s="183">
        <v>0.8130352726472605</v>
      </c>
      <c r="S94" s="183">
        <v>0.77883507406709707</v>
      </c>
      <c r="T94" s="183">
        <v>1.80949227441799E-4</v>
      </c>
      <c r="U94" s="183">
        <v>0.55430092622655025</v>
      </c>
      <c r="V94" s="183">
        <v>0.11433596660686825</v>
      </c>
      <c r="W94" s="183">
        <v>0.65062255633219768</v>
      </c>
      <c r="X94" s="183">
        <v>6.5495448967206035E-2</v>
      </c>
      <c r="Y94" s="183">
        <v>7.5816690573970211E-2</v>
      </c>
      <c r="Z94" s="183">
        <v>1.3633814472847718E-4</v>
      </c>
      <c r="AA94" s="183">
        <v>2.6289082719916964E-5</v>
      </c>
      <c r="AB94" s="183">
        <v>0.17085931743830055</v>
      </c>
      <c r="AC94" s="183">
        <v>0.58537589704146387</v>
      </c>
      <c r="AD94" s="183">
        <v>0.12997994597459508</v>
      </c>
      <c r="AE94" s="183">
        <v>2.2118273510303252E-33</v>
      </c>
      <c r="AF94" s="183">
        <v>2.0462473343333559E-4</v>
      </c>
      <c r="AG94" s="197"/>
      <c r="AH94" s="183">
        <v>0.43618723716014152</v>
      </c>
      <c r="AI94" s="183">
        <v>0.19275092811908304</v>
      </c>
      <c r="AJ94" s="183">
        <v>1.2823851247509345E-15</v>
      </c>
      <c r="AK94" s="183">
        <v>8.6730637308940987E-3</v>
      </c>
      <c r="AL94" s="184">
        <v>5.7662018502776091E-18</v>
      </c>
    </row>
    <row r="95" spans="1:39" ht="18" customHeight="1">
      <c r="A95" s="720"/>
      <c r="B95" s="185" t="s">
        <v>1452</v>
      </c>
      <c r="C95" s="186">
        <v>233</v>
      </c>
      <c r="D95" s="187">
        <v>233</v>
      </c>
      <c r="E95" s="187">
        <v>233</v>
      </c>
      <c r="F95" s="187">
        <v>233</v>
      </c>
      <c r="G95" s="187">
        <v>233</v>
      </c>
      <c r="H95" s="187">
        <v>233</v>
      </c>
      <c r="I95" s="187">
        <v>233</v>
      </c>
      <c r="J95" s="187">
        <v>233</v>
      </c>
      <c r="K95" s="187">
        <v>233</v>
      </c>
      <c r="L95" s="187">
        <v>233</v>
      </c>
      <c r="M95" s="187">
        <v>233</v>
      </c>
      <c r="N95" s="187">
        <v>233</v>
      </c>
      <c r="O95" s="187">
        <v>233</v>
      </c>
      <c r="P95" s="187">
        <v>233</v>
      </c>
      <c r="Q95" s="187">
        <v>233</v>
      </c>
      <c r="R95" s="187">
        <v>233</v>
      </c>
      <c r="S95" s="187">
        <v>233</v>
      </c>
      <c r="T95" s="187">
        <v>232</v>
      </c>
      <c r="U95" s="187">
        <v>233</v>
      </c>
      <c r="V95" s="187">
        <v>233</v>
      </c>
      <c r="W95" s="187">
        <v>232</v>
      </c>
      <c r="X95" s="187">
        <v>233</v>
      </c>
      <c r="Y95" s="187">
        <v>232</v>
      </c>
      <c r="Z95" s="187">
        <v>232</v>
      </c>
      <c r="AA95" s="187">
        <v>232</v>
      </c>
      <c r="AB95" s="187">
        <v>232</v>
      </c>
      <c r="AC95" s="187">
        <v>232</v>
      </c>
      <c r="AD95" s="187">
        <v>233</v>
      </c>
      <c r="AE95" s="187">
        <v>233</v>
      </c>
      <c r="AF95" s="187">
        <v>222</v>
      </c>
      <c r="AG95" s="187">
        <v>233</v>
      </c>
      <c r="AH95" s="187">
        <v>233</v>
      </c>
      <c r="AI95" s="187">
        <v>233</v>
      </c>
      <c r="AJ95" s="187">
        <v>233</v>
      </c>
      <c r="AK95" s="187">
        <v>233</v>
      </c>
      <c r="AL95" s="188">
        <v>233</v>
      </c>
    </row>
    <row r="96" spans="1:39" ht="34" customHeight="1">
      <c r="A96" s="720" t="s">
        <v>908</v>
      </c>
      <c r="B96" s="181" t="s">
        <v>1422</v>
      </c>
      <c r="C96" s="189" t="s">
        <v>1446</v>
      </c>
      <c r="D96" s="198" t="s">
        <v>1475</v>
      </c>
      <c r="E96" s="198" t="s">
        <v>1499</v>
      </c>
      <c r="F96" s="198" t="s">
        <v>1514</v>
      </c>
      <c r="G96" s="183">
        <v>-4.0287030952844409E-2</v>
      </c>
      <c r="H96" s="183">
        <v>-0.11177449587830503</v>
      </c>
      <c r="I96" s="198" t="s">
        <v>1559</v>
      </c>
      <c r="J96" s="183">
        <v>-8.5695670665208187E-4</v>
      </c>
      <c r="K96" s="198" t="s">
        <v>1586</v>
      </c>
      <c r="L96" s="198" t="s">
        <v>1602</v>
      </c>
      <c r="M96" s="198" t="s">
        <v>1569</v>
      </c>
      <c r="N96" s="183">
        <v>-6.1760886517059493E-2</v>
      </c>
      <c r="O96" s="198" t="s">
        <v>1628</v>
      </c>
      <c r="P96" s="198" t="s">
        <v>1639</v>
      </c>
      <c r="Q96" s="183">
        <v>-6.4160687972116175E-3</v>
      </c>
      <c r="R96" s="183">
        <v>1.3762463204172364E-2</v>
      </c>
      <c r="S96" s="198" t="s">
        <v>1645</v>
      </c>
      <c r="T96" s="183">
        <v>9.0257815840415284E-2</v>
      </c>
      <c r="U96" s="183">
        <v>-4.4034173273628172E-3</v>
      </c>
      <c r="V96" s="183">
        <v>-8.785274565358607E-2</v>
      </c>
      <c r="W96" s="183">
        <v>4.9400805946685403E-2</v>
      </c>
      <c r="X96" s="183">
        <v>-2.0902564889309954E-2</v>
      </c>
      <c r="Y96" s="183">
        <v>-1.4212065640670509E-2</v>
      </c>
      <c r="Z96" s="183">
        <v>6.5707721202923744E-2</v>
      </c>
      <c r="AA96" s="183">
        <v>8.3709985051518929E-2</v>
      </c>
      <c r="AB96" s="198" t="s">
        <v>1666</v>
      </c>
      <c r="AC96" s="183">
        <v>-3.2184681815724185E-3</v>
      </c>
      <c r="AD96" s="183">
        <v>2.2514901256591641E-2</v>
      </c>
      <c r="AE96" s="198" t="s">
        <v>1669</v>
      </c>
      <c r="AF96" s="183">
        <v>-0.12594577370779564</v>
      </c>
      <c r="AG96" s="183">
        <v>5.1253017299865228E-2</v>
      </c>
      <c r="AH96" s="190">
        <v>1</v>
      </c>
      <c r="AI96" s="193">
        <v>4.8422735518113755E-2</v>
      </c>
      <c r="AJ96" s="193">
        <v>9.0381676876743963E-2</v>
      </c>
      <c r="AK96" s="193">
        <v>6.84874527312581E-2</v>
      </c>
      <c r="AL96" s="199" t="s">
        <v>1586</v>
      </c>
      <c r="AM96" s="202" t="s">
        <v>636</v>
      </c>
    </row>
    <row r="97" spans="1:39" ht="18" customHeight="1">
      <c r="A97" s="721"/>
      <c r="B97" s="181" t="s">
        <v>1451</v>
      </c>
      <c r="C97" s="196">
        <v>2.9215700897560004E-3</v>
      </c>
      <c r="D97" s="183">
        <v>3.2185118631916664E-3</v>
      </c>
      <c r="E97" s="183">
        <v>2.101407943727247E-3</v>
      </c>
      <c r="F97" s="183">
        <v>2.3995804739360516E-2</v>
      </c>
      <c r="G97" s="183">
        <v>0.49138013998007779</v>
      </c>
      <c r="H97" s="183">
        <v>5.5572663811723419E-2</v>
      </c>
      <c r="I97" s="183">
        <v>1.4114510031148315E-2</v>
      </c>
      <c r="J97" s="183">
        <v>0.98832644517102375</v>
      </c>
      <c r="K97" s="183">
        <v>2.236820873789724E-2</v>
      </c>
      <c r="L97" s="183">
        <v>1.2323136857475378E-3</v>
      </c>
      <c r="M97" s="183">
        <v>6.9508489423291536E-4</v>
      </c>
      <c r="N97" s="183">
        <v>0.29120803573606097</v>
      </c>
      <c r="O97" s="183">
        <v>3.7461118474281666E-3</v>
      </c>
      <c r="P97" s="183">
        <v>2.0119767420020526E-2</v>
      </c>
      <c r="Q97" s="183">
        <v>0.91277012718295714</v>
      </c>
      <c r="R97" s="183">
        <v>0.8142219708479802</v>
      </c>
      <c r="S97" s="183">
        <v>7.3440390266624371E-3</v>
      </c>
      <c r="T97" s="183">
        <v>0.12319303275296678</v>
      </c>
      <c r="U97" s="183">
        <v>0.94007022566519138</v>
      </c>
      <c r="V97" s="183">
        <v>0.13287752120997418</v>
      </c>
      <c r="W97" s="183">
        <v>0.39950507015330872</v>
      </c>
      <c r="X97" s="183">
        <v>0.72115430853982687</v>
      </c>
      <c r="Y97" s="183">
        <v>0.80859131752493774</v>
      </c>
      <c r="Z97" s="183">
        <v>0.26222860905002543</v>
      </c>
      <c r="AA97" s="183">
        <v>0.1529269848328311</v>
      </c>
      <c r="AB97" s="183">
        <v>2.6326901666335618E-2</v>
      </c>
      <c r="AC97" s="183">
        <v>0.95625322637999788</v>
      </c>
      <c r="AD97" s="183">
        <v>0.70064176891391949</v>
      </c>
      <c r="AE97" s="183">
        <v>5.3984625029118768E-3</v>
      </c>
      <c r="AF97" s="183">
        <v>6.1010020566226141E-2</v>
      </c>
      <c r="AG97" s="183">
        <v>0.43618723716014152</v>
      </c>
      <c r="AH97" s="197"/>
      <c r="AI97" s="183">
        <v>0.40810936150185795</v>
      </c>
      <c r="AJ97" s="183">
        <v>0.12203518544123784</v>
      </c>
      <c r="AK97" s="183">
        <v>0.24172436435844377</v>
      </c>
      <c r="AL97" s="184">
        <v>2.2180758713778493E-2</v>
      </c>
    </row>
    <row r="98" spans="1:39" ht="18" customHeight="1">
      <c r="A98" s="720"/>
      <c r="B98" s="185" t="s">
        <v>1452</v>
      </c>
      <c r="C98" s="186">
        <v>294</v>
      </c>
      <c r="D98" s="187">
        <v>294</v>
      </c>
      <c r="E98" s="187">
        <v>294</v>
      </c>
      <c r="F98" s="187">
        <v>294</v>
      </c>
      <c r="G98" s="187">
        <v>294</v>
      </c>
      <c r="H98" s="187">
        <v>294</v>
      </c>
      <c r="I98" s="187">
        <v>294</v>
      </c>
      <c r="J98" s="187">
        <v>294</v>
      </c>
      <c r="K98" s="187">
        <v>294</v>
      </c>
      <c r="L98" s="187">
        <v>294</v>
      </c>
      <c r="M98" s="187">
        <v>294</v>
      </c>
      <c r="N98" s="187">
        <v>294</v>
      </c>
      <c r="O98" s="187">
        <v>294</v>
      </c>
      <c r="P98" s="187">
        <v>294</v>
      </c>
      <c r="Q98" s="187">
        <v>294</v>
      </c>
      <c r="R98" s="187">
        <v>294</v>
      </c>
      <c r="S98" s="187">
        <v>294</v>
      </c>
      <c r="T98" s="187">
        <v>293</v>
      </c>
      <c r="U98" s="187">
        <v>294</v>
      </c>
      <c r="V98" s="187">
        <v>294</v>
      </c>
      <c r="W98" s="187">
        <v>293</v>
      </c>
      <c r="X98" s="187">
        <v>294</v>
      </c>
      <c r="Y98" s="187">
        <v>293</v>
      </c>
      <c r="Z98" s="187">
        <v>293</v>
      </c>
      <c r="AA98" s="187">
        <v>293</v>
      </c>
      <c r="AB98" s="187">
        <v>293</v>
      </c>
      <c r="AC98" s="187">
        <v>293</v>
      </c>
      <c r="AD98" s="187">
        <v>294</v>
      </c>
      <c r="AE98" s="187">
        <v>294</v>
      </c>
      <c r="AF98" s="187">
        <v>222</v>
      </c>
      <c r="AG98" s="187">
        <v>233</v>
      </c>
      <c r="AH98" s="187">
        <v>294</v>
      </c>
      <c r="AI98" s="187">
        <v>294</v>
      </c>
      <c r="AJ98" s="187">
        <v>294</v>
      </c>
      <c r="AK98" s="187">
        <v>294</v>
      </c>
      <c r="AL98" s="188">
        <v>294</v>
      </c>
    </row>
    <row r="99" spans="1:39" ht="34" customHeight="1">
      <c r="A99" s="720" t="s">
        <v>1332</v>
      </c>
      <c r="B99" s="181" t="s">
        <v>1422</v>
      </c>
      <c r="C99" s="196">
        <v>1.0486680777388973E-2</v>
      </c>
      <c r="D99" s="183">
        <v>1.0590690610419957E-2</v>
      </c>
      <c r="E99" s="183">
        <v>2.7807513567575451E-3</v>
      </c>
      <c r="F99" s="183">
        <v>-5.3674703310555329E-2</v>
      </c>
      <c r="G99" s="183">
        <v>2.8648624599402983E-2</v>
      </c>
      <c r="H99" s="183">
        <v>-1.9447194389610339E-3</v>
      </c>
      <c r="I99" s="183">
        <v>-6.058444655395006E-2</v>
      </c>
      <c r="J99" s="183">
        <v>-8.2736118292038793E-2</v>
      </c>
      <c r="K99" s="183">
        <v>3.8510872325921042E-2</v>
      </c>
      <c r="L99" s="183">
        <v>-7.864147783715688E-3</v>
      </c>
      <c r="M99" s="183">
        <v>5.7985176913158409E-3</v>
      </c>
      <c r="N99" s="183">
        <v>1.2177800869638678E-2</v>
      </c>
      <c r="O99" s="183">
        <v>-5.9425968216478428E-2</v>
      </c>
      <c r="P99" s="183">
        <v>-4.927834002825969E-2</v>
      </c>
      <c r="Q99" s="183">
        <v>1.0230255236118597E-2</v>
      </c>
      <c r="R99" s="183">
        <v>5.690635195431005E-3</v>
      </c>
      <c r="S99" s="183">
        <v>8.2013370195827384E-2</v>
      </c>
      <c r="T99" s="183">
        <v>-7.3713157630367607E-2</v>
      </c>
      <c r="U99" s="183">
        <v>2.5504622336548839E-2</v>
      </c>
      <c r="V99" s="183">
        <v>-2.8395335591007567E-2</v>
      </c>
      <c r="W99" s="198" t="s">
        <v>1655</v>
      </c>
      <c r="X99" s="183">
        <v>-1.5010723257266432E-2</v>
      </c>
      <c r="Y99" s="183">
        <v>-1.5777004623003577E-2</v>
      </c>
      <c r="Z99" s="183">
        <v>-1.6724695561317861E-2</v>
      </c>
      <c r="AA99" s="183">
        <v>-1.8934318626562689E-2</v>
      </c>
      <c r="AB99" s="183">
        <v>-6.9553799434004443E-2</v>
      </c>
      <c r="AC99" s="183">
        <v>4.1438690590384084E-3</v>
      </c>
      <c r="AD99" s="183">
        <v>-3.4890756511011742E-2</v>
      </c>
      <c r="AE99" s="183">
        <v>1.2344146612039714E-3</v>
      </c>
      <c r="AF99" s="183">
        <v>-6.5600093084549158E-2</v>
      </c>
      <c r="AG99" s="183">
        <v>8.5632295328609123E-2</v>
      </c>
      <c r="AH99" s="183">
        <v>4.8422735518113755E-2</v>
      </c>
      <c r="AI99" s="190">
        <v>1</v>
      </c>
      <c r="AJ99" s="193">
        <v>9.4229096239630647E-2</v>
      </c>
      <c r="AK99" s="193">
        <v>4.1138319259115215E-2</v>
      </c>
      <c r="AL99" s="201">
        <v>4.2562668825091694E-2</v>
      </c>
      <c r="AM99" s="202" t="s">
        <v>636</v>
      </c>
    </row>
    <row r="100" spans="1:39" ht="18" customHeight="1">
      <c r="A100" s="721"/>
      <c r="B100" s="181" t="s">
        <v>1451</v>
      </c>
      <c r="C100" s="196">
        <v>0.85765904230454115</v>
      </c>
      <c r="D100" s="183">
        <v>0.85626248372356328</v>
      </c>
      <c r="E100" s="183">
        <v>0.96206827246740623</v>
      </c>
      <c r="F100" s="183">
        <v>0.3582829990917985</v>
      </c>
      <c r="G100" s="183">
        <v>0.62408590028033051</v>
      </c>
      <c r="H100" s="183">
        <v>0.97346735079790692</v>
      </c>
      <c r="I100" s="183">
        <v>0.29968591183313148</v>
      </c>
      <c r="J100" s="183">
        <v>0.15635502508817598</v>
      </c>
      <c r="K100" s="183">
        <v>0.50997141386155476</v>
      </c>
      <c r="L100" s="183">
        <v>0.89300736998412467</v>
      </c>
      <c r="M100" s="183">
        <v>0.92100264535519161</v>
      </c>
      <c r="N100" s="183">
        <v>0.83501010029160649</v>
      </c>
      <c r="O100" s="183">
        <v>0.30903906420681854</v>
      </c>
      <c r="P100" s="183">
        <v>0.39905935859238484</v>
      </c>
      <c r="Q100" s="183">
        <v>0.86110399894598488</v>
      </c>
      <c r="R100" s="183">
        <v>0.92246775095830069</v>
      </c>
      <c r="S100" s="183">
        <v>0.16001729758548988</v>
      </c>
      <c r="T100" s="183">
        <v>0.20836114364235722</v>
      </c>
      <c r="U100" s="183">
        <v>0.66264269310129076</v>
      </c>
      <c r="V100" s="183">
        <v>0.62715628874995122</v>
      </c>
      <c r="W100" s="183">
        <v>3.8193677845629582E-3</v>
      </c>
      <c r="X100" s="183">
        <v>0.79772052580233033</v>
      </c>
      <c r="Y100" s="183">
        <v>0.78799035188439837</v>
      </c>
      <c r="Z100" s="183">
        <v>0.77558524453535671</v>
      </c>
      <c r="AA100" s="183">
        <v>0.74688696781074493</v>
      </c>
      <c r="AB100" s="183">
        <v>0.2352599715035851</v>
      </c>
      <c r="AC100" s="183">
        <v>0.9436932595940748</v>
      </c>
      <c r="AD100" s="183">
        <v>0.5505701662995901</v>
      </c>
      <c r="AE100" s="183">
        <v>0.98318531456258063</v>
      </c>
      <c r="AF100" s="183">
        <v>0.33057814258671891</v>
      </c>
      <c r="AG100" s="183">
        <v>0.19275092811908304</v>
      </c>
      <c r="AH100" s="183">
        <v>0.40810936150185795</v>
      </c>
      <c r="AI100" s="197"/>
      <c r="AJ100" s="183">
        <v>0.10627554490175864</v>
      </c>
      <c r="AK100" s="183">
        <v>0.48151245445188284</v>
      </c>
      <c r="AL100" s="184">
        <v>0.46645183418871894</v>
      </c>
    </row>
    <row r="101" spans="1:39" ht="18" customHeight="1">
      <c r="A101" s="720"/>
      <c r="B101" s="185" t="s">
        <v>1452</v>
      </c>
      <c r="C101" s="186">
        <v>295</v>
      </c>
      <c r="D101" s="187">
        <v>295</v>
      </c>
      <c r="E101" s="187">
        <v>295</v>
      </c>
      <c r="F101" s="187">
        <v>295</v>
      </c>
      <c r="G101" s="187">
        <v>295</v>
      </c>
      <c r="H101" s="187">
        <v>295</v>
      </c>
      <c r="I101" s="187">
        <v>295</v>
      </c>
      <c r="J101" s="187">
        <v>295</v>
      </c>
      <c r="K101" s="187">
        <v>295</v>
      </c>
      <c r="L101" s="187">
        <v>295</v>
      </c>
      <c r="M101" s="187">
        <v>295</v>
      </c>
      <c r="N101" s="187">
        <v>295</v>
      </c>
      <c r="O101" s="187">
        <v>295</v>
      </c>
      <c r="P101" s="187">
        <v>295</v>
      </c>
      <c r="Q101" s="187">
        <v>295</v>
      </c>
      <c r="R101" s="187">
        <v>295</v>
      </c>
      <c r="S101" s="187">
        <v>295</v>
      </c>
      <c r="T101" s="187">
        <v>293</v>
      </c>
      <c r="U101" s="187">
        <v>295</v>
      </c>
      <c r="V101" s="187">
        <v>295</v>
      </c>
      <c r="W101" s="187">
        <v>293</v>
      </c>
      <c r="X101" s="187">
        <v>294</v>
      </c>
      <c r="Y101" s="187">
        <v>293</v>
      </c>
      <c r="Z101" s="187">
        <v>293</v>
      </c>
      <c r="AA101" s="187">
        <v>293</v>
      </c>
      <c r="AB101" s="187">
        <v>293</v>
      </c>
      <c r="AC101" s="187">
        <v>293</v>
      </c>
      <c r="AD101" s="187">
        <v>295</v>
      </c>
      <c r="AE101" s="187">
        <v>294</v>
      </c>
      <c r="AF101" s="187">
        <v>222</v>
      </c>
      <c r="AG101" s="187">
        <v>233</v>
      </c>
      <c r="AH101" s="187">
        <v>294</v>
      </c>
      <c r="AI101" s="187">
        <v>295</v>
      </c>
      <c r="AJ101" s="187">
        <v>295</v>
      </c>
      <c r="AK101" s="187">
        <v>295</v>
      </c>
      <c r="AL101" s="188">
        <v>295</v>
      </c>
    </row>
    <row r="102" spans="1:39" ht="34" customHeight="1">
      <c r="A102" s="720" t="s">
        <v>1417</v>
      </c>
      <c r="B102" s="181" t="s">
        <v>1422</v>
      </c>
      <c r="C102" s="189" t="s">
        <v>1447</v>
      </c>
      <c r="D102" s="198" t="s">
        <v>1476</v>
      </c>
      <c r="E102" s="198" t="s">
        <v>1500</v>
      </c>
      <c r="F102" s="198" t="s">
        <v>1515</v>
      </c>
      <c r="G102" s="198" t="s">
        <v>1532</v>
      </c>
      <c r="H102" s="198" t="s">
        <v>1545</v>
      </c>
      <c r="I102" s="198" t="s">
        <v>1560</v>
      </c>
      <c r="J102" s="183">
        <v>4.7230948477092624E-2</v>
      </c>
      <c r="K102" s="198" t="s">
        <v>1587</v>
      </c>
      <c r="L102" s="198" t="s">
        <v>1603</v>
      </c>
      <c r="M102" s="198" t="s">
        <v>1614</v>
      </c>
      <c r="N102" s="183">
        <v>-9.5428159338291227E-2</v>
      </c>
      <c r="O102" s="198" t="s">
        <v>1629</v>
      </c>
      <c r="P102" s="198" t="s">
        <v>1440</v>
      </c>
      <c r="Q102" s="183">
        <v>-5.9342099514865819E-2</v>
      </c>
      <c r="R102" s="183">
        <v>1.6918135352975597E-2</v>
      </c>
      <c r="S102" s="183">
        <v>4.469358342746832E-2</v>
      </c>
      <c r="T102" s="198" t="s">
        <v>1583</v>
      </c>
      <c r="U102" s="183">
        <v>-1.450147259563128E-2</v>
      </c>
      <c r="V102" s="198" t="s">
        <v>1639</v>
      </c>
      <c r="W102" s="183">
        <v>1.0363225046207108E-2</v>
      </c>
      <c r="X102" s="183">
        <v>6.4451993754105125E-2</v>
      </c>
      <c r="Y102" s="183">
        <v>5.9912069822955591E-2</v>
      </c>
      <c r="Z102" s="183">
        <v>5.8785666771343149E-2</v>
      </c>
      <c r="AA102" s="183">
        <v>6.1920887807775937E-2</v>
      </c>
      <c r="AB102" s="183">
        <v>3.9226604824118064E-2</v>
      </c>
      <c r="AC102" s="183">
        <v>4.382802601965774E-2</v>
      </c>
      <c r="AD102" s="183">
        <v>-1.0860087569687329E-2</v>
      </c>
      <c r="AE102" s="198" t="s">
        <v>1670</v>
      </c>
      <c r="AF102" s="183">
        <v>-1.8902182696086615E-2</v>
      </c>
      <c r="AG102" s="198" t="s">
        <v>1603</v>
      </c>
      <c r="AH102" s="183">
        <v>9.0381676876743963E-2</v>
      </c>
      <c r="AI102" s="183">
        <v>9.4229096239630647E-2</v>
      </c>
      <c r="AJ102" s="190">
        <v>1</v>
      </c>
      <c r="AK102" s="191" t="s">
        <v>1569</v>
      </c>
      <c r="AL102" s="194" t="s">
        <v>1428</v>
      </c>
      <c r="AM102" s="203" t="s">
        <v>1450</v>
      </c>
    </row>
    <row r="103" spans="1:39" ht="18" customHeight="1">
      <c r="A103" s="721"/>
      <c r="B103" s="181" t="s">
        <v>1451</v>
      </c>
      <c r="C103" s="196">
        <v>3.8387254852962901E-22</v>
      </c>
      <c r="D103" s="183">
        <v>1.7521285505067177E-19</v>
      </c>
      <c r="E103" s="183">
        <v>1.5919362633876226E-22</v>
      </c>
      <c r="F103" s="183">
        <v>3.1715973236593108E-2</v>
      </c>
      <c r="G103" s="183">
        <v>1.062832581846068E-2</v>
      </c>
      <c r="H103" s="183">
        <v>4.6244776026519189E-3</v>
      </c>
      <c r="I103" s="183">
        <v>1.4254701787960504E-7</v>
      </c>
      <c r="J103" s="183">
        <v>0.41896092277584795</v>
      </c>
      <c r="K103" s="183">
        <v>2.4928889267681899E-15</v>
      </c>
      <c r="L103" s="183">
        <v>2.0869344923829074E-19</v>
      </c>
      <c r="M103" s="183">
        <v>1.3199119550289813E-22</v>
      </c>
      <c r="N103" s="183">
        <v>0.10187957511750312</v>
      </c>
      <c r="O103" s="183">
        <v>3.5519819015613016E-8</v>
      </c>
      <c r="P103" s="183">
        <v>2.1891678170247452E-5</v>
      </c>
      <c r="Q103" s="183">
        <v>0.30972356303269194</v>
      </c>
      <c r="R103" s="183">
        <v>0.77230164937136914</v>
      </c>
      <c r="S103" s="183">
        <v>0.44441406695738517</v>
      </c>
      <c r="T103" s="183">
        <v>5.8296438252944892E-4</v>
      </c>
      <c r="U103" s="183">
        <v>0.80411385260805224</v>
      </c>
      <c r="V103" s="183">
        <v>2.0076013495343988E-2</v>
      </c>
      <c r="W103" s="183">
        <v>0.8597940712372093</v>
      </c>
      <c r="X103" s="183">
        <v>0.27065330295585804</v>
      </c>
      <c r="Y103" s="183">
        <v>0.30675056741812773</v>
      </c>
      <c r="Z103" s="183">
        <v>0.31595027493634281</v>
      </c>
      <c r="AA103" s="183">
        <v>0.29078633821355221</v>
      </c>
      <c r="AB103" s="183">
        <v>0.50359843935149406</v>
      </c>
      <c r="AC103" s="183">
        <v>0.45484188416949578</v>
      </c>
      <c r="AD103" s="183">
        <v>0.85264733443148399</v>
      </c>
      <c r="AE103" s="183">
        <v>3.8783733226571393E-15</v>
      </c>
      <c r="AF103" s="183">
        <v>0.77942280916119211</v>
      </c>
      <c r="AG103" s="183">
        <v>1.2823851247509345E-15</v>
      </c>
      <c r="AH103" s="183">
        <v>0.12203518544123784</v>
      </c>
      <c r="AI103" s="183">
        <v>0.10627554490175864</v>
      </c>
      <c r="AJ103" s="197"/>
      <c r="AK103" s="183">
        <v>6.7962454345389222E-4</v>
      </c>
      <c r="AL103" s="184">
        <v>2.1096156640513508E-41</v>
      </c>
    </row>
    <row r="104" spans="1:39" ht="18" customHeight="1">
      <c r="A104" s="720"/>
      <c r="B104" s="185" t="s">
        <v>1452</v>
      </c>
      <c r="C104" s="186">
        <v>295</v>
      </c>
      <c r="D104" s="187">
        <v>295</v>
      </c>
      <c r="E104" s="187">
        <v>295</v>
      </c>
      <c r="F104" s="187">
        <v>295</v>
      </c>
      <c r="G104" s="187">
        <v>295</v>
      </c>
      <c r="H104" s="187">
        <v>295</v>
      </c>
      <c r="I104" s="187">
        <v>295</v>
      </c>
      <c r="J104" s="187">
        <v>295</v>
      </c>
      <c r="K104" s="187">
        <v>295</v>
      </c>
      <c r="L104" s="187">
        <v>295</v>
      </c>
      <c r="M104" s="187">
        <v>295</v>
      </c>
      <c r="N104" s="187">
        <v>295</v>
      </c>
      <c r="O104" s="187">
        <v>295</v>
      </c>
      <c r="P104" s="187">
        <v>295</v>
      </c>
      <c r="Q104" s="187">
        <v>295</v>
      </c>
      <c r="R104" s="187">
        <v>295</v>
      </c>
      <c r="S104" s="187">
        <v>295</v>
      </c>
      <c r="T104" s="187">
        <v>293</v>
      </c>
      <c r="U104" s="187">
        <v>295</v>
      </c>
      <c r="V104" s="187">
        <v>295</v>
      </c>
      <c r="W104" s="187">
        <v>293</v>
      </c>
      <c r="X104" s="187">
        <v>294</v>
      </c>
      <c r="Y104" s="187">
        <v>293</v>
      </c>
      <c r="Z104" s="187">
        <v>293</v>
      </c>
      <c r="AA104" s="187">
        <v>293</v>
      </c>
      <c r="AB104" s="187">
        <v>293</v>
      </c>
      <c r="AC104" s="187">
        <v>293</v>
      </c>
      <c r="AD104" s="187">
        <v>295</v>
      </c>
      <c r="AE104" s="187">
        <v>294</v>
      </c>
      <c r="AF104" s="187">
        <v>222</v>
      </c>
      <c r="AG104" s="187">
        <v>233</v>
      </c>
      <c r="AH104" s="187">
        <v>294</v>
      </c>
      <c r="AI104" s="187">
        <v>295</v>
      </c>
      <c r="AJ104" s="187">
        <v>295</v>
      </c>
      <c r="AK104" s="187">
        <v>295</v>
      </c>
      <c r="AL104" s="188">
        <v>295</v>
      </c>
    </row>
    <row r="105" spans="1:39" ht="34" customHeight="1">
      <c r="A105" s="720" t="s">
        <v>1415</v>
      </c>
      <c r="B105" s="181" t="s">
        <v>1422</v>
      </c>
      <c r="C105" s="189" t="s">
        <v>1448</v>
      </c>
      <c r="D105" s="198" t="s">
        <v>1477</v>
      </c>
      <c r="E105" s="198" t="s">
        <v>1501</v>
      </c>
      <c r="F105" s="183">
        <v>3.9206024722133533E-2</v>
      </c>
      <c r="G105" s="198" t="s">
        <v>1533</v>
      </c>
      <c r="H105" s="198" t="s">
        <v>1545</v>
      </c>
      <c r="I105" s="198" t="s">
        <v>1561</v>
      </c>
      <c r="J105" s="183">
        <v>4.0582962918497764E-2</v>
      </c>
      <c r="K105" s="198" t="s">
        <v>1588</v>
      </c>
      <c r="L105" s="198" t="s">
        <v>1580</v>
      </c>
      <c r="M105" s="198" t="s">
        <v>1615</v>
      </c>
      <c r="N105" s="183">
        <v>-0.10289953474671946</v>
      </c>
      <c r="O105" s="198" t="s">
        <v>1630</v>
      </c>
      <c r="P105" s="198" t="s">
        <v>1640</v>
      </c>
      <c r="Q105" s="183">
        <v>-7.3763133233540404E-2</v>
      </c>
      <c r="R105" s="183">
        <v>3.4191004325110422E-2</v>
      </c>
      <c r="S105" s="183">
        <v>-8.1970996538994461E-3</v>
      </c>
      <c r="T105" s="198" t="s">
        <v>1569</v>
      </c>
      <c r="U105" s="183">
        <v>8.794799037575371E-2</v>
      </c>
      <c r="V105" s="198" t="s">
        <v>1654</v>
      </c>
      <c r="W105" s="183">
        <v>-1.6177140368900233E-2</v>
      </c>
      <c r="X105" s="198" t="s">
        <v>1518</v>
      </c>
      <c r="Y105" s="198" t="s">
        <v>1659</v>
      </c>
      <c r="Z105" s="183">
        <v>6.491041923018398E-2</v>
      </c>
      <c r="AA105" s="183">
        <v>0.10040180309487221</v>
      </c>
      <c r="AB105" s="183">
        <v>1.8809006642059073E-3</v>
      </c>
      <c r="AC105" s="183">
        <v>-1.221423653229995E-2</v>
      </c>
      <c r="AD105" s="198" t="s">
        <v>1667</v>
      </c>
      <c r="AE105" s="198" t="s">
        <v>1662</v>
      </c>
      <c r="AF105" s="183">
        <v>4.3789017172845328E-2</v>
      </c>
      <c r="AG105" s="198" t="s">
        <v>1673</v>
      </c>
      <c r="AH105" s="183">
        <v>6.84874527312581E-2</v>
      </c>
      <c r="AI105" s="183">
        <v>4.1138319259115215E-2</v>
      </c>
      <c r="AJ105" s="198" t="s">
        <v>1569</v>
      </c>
      <c r="AK105" s="190">
        <v>1</v>
      </c>
      <c r="AL105" s="194" t="s">
        <v>1482</v>
      </c>
      <c r="AM105" s="203" t="s">
        <v>1450</v>
      </c>
    </row>
    <row r="106" spans="1:39" ht="18" customHeight="1">
      <c r="A106" s="721"/>
      <c r="B106" s="181" t="s">
        <v>1451</v>
      </c>
      <c r="C106" s="196">
        <v>2.4963427873655179E-7</v>
      </c>
      <c r="D106" s="183">
        <v>2.1548284862875203E-7</v>
      </c>
      <c r="E106" s="183">
        <v>6.9972439637715261E-10</v>
      </c>
      <c r="F106" s="183">
        <v>0.50235773684107821</v>
      </c>
      <c r="G106" s="183">
        <v>3.2236895685485529E-3</v>
      </c>
      <c r="H106" s="183">
        <v>4.7539765866555081E-3</v>
      </c>
      <c r="I106" s="183">
        <v>1.9140373752523701E-5</v>
      </c>
      <c r="J106" s="183">
        <v>0.48745516770537101</v>
      </c>
      <c r="K106" s="183">
        <v>5.801224777848075E-5</v>
      </c>
      <c r="L106" s="183">
        <v>1.933914429515156E-7</v>
      </c>
      <c r="M106" s="183">
        <v>1.1852277226070241E-6</v>
      </c>
      <c r="N106" s="183">
        <v>7.7640969650369623E-2</v>
      </c>
      <c r="O106" s="183">
        <v>1.7685323579809417E-6</v>
      </c>
      <c r="P106" s="183">
        <v>2.7087259559701264E-5</v>
      </c>
      <c r="Q106" s="183">
        <v>0.2064935356213411</v>
      </c>
      <c r="R106" s="183">
        <v>0.5585963817760522</v>
      </c>
      <c r="S106" s="183">
        <v>0.8885063711848501</v>
      </c>
      <c r="T106" s="183">
        <v>6.8280940617401384E-4</v>
      </c>
      <c r="U106" s="183">
        <v>0.13179404264077407</v>
      </c>
      <c r="V106" s="183">
        <v>9.2343949219353631E-3</v>
      </c>
      <c r="W106" s="183">
        <v>0.78274591855228681</v>
      </c>
      <c r="X106" s="183">
        <v>6.4761080471680207E-15</v>
      </c>
      <c r="Y106" s="183">
        <v>7.4073198780628427E-14</v>
      </c>
      <c r="Z106" s="183">
        <v>0.26807509509287397</v>
      </c>
      <c r="AA106" s="183">
        <v>8.6236519996015115E-2</v>
      </c>
      <c r="AB106" s="183">
        <v>0.97442560839380099</v>
      </c>
      <c r="AC106" s="183">
        <v>0.83508209319351578</v>
      </c>
      <c r="AD106" s="183">
        <v>4.9458321057107069E-2</v>
      </c>
      <c r="AE106" s="183">
        <v>5.5747089630314788E-9</v>
      </c>
      <c r="AF106" s="183">
        <v>0.51629320895923947</v>
      </c>
      <c r="AG106" s="183">
        <v>8.6730637308940987E-3</v>
      </c>
      <c r="AH106" s="183">
        <v>0.24172436435844377</v>
      </c>
      <c r="AI106" s="183">
        <v>0.48151245445188284</v>
      </c>
      <c r="AJ106" s="183">
        <v>6.7962454345389222E-4</v>
      </c>
      <c r="AK106" s="197"/>
      <c r="AL106" s="184">
        <v>2.4945892086785902E-3</v>
      </c>
    </row>
    <row r="107" spans="1:39" ht="18" customHeight="1">
      <c r="A107" s="720"/>
      <c r="B107" s="185" t="s">
        <v>1452</v>
      </c>
      <c r="C107" s="186">
        <v>295</v>
      </c>
      <c r="D107" s="187">
        <v>295</v>
      </c>
      <c r="E107" s="187">
        <v>295</v>
      </c>
      <c r="F107" s="187">
        <v>295</v>
      </c>
      <c r="G107" s="187">
        <v>295</v>
      </c>
      <c r="H107" s="187">
        <v>295</v>
      </c>
      <c r="I107" s="187">
        <v>295</v>
      </c>
      <c r="J107" s="187">
        <v>295</v>
      </c>
      <c r="K107" s="187">
        <v>295</v>
      </c>
      <c r="L107" s="187">
        <v>295</v>
      </c>
      <c r="M107" s="187">
        <v>295</v>
      </c>
      <c r="N107" s="187">
        <v>295</v>
      </c>
      <c r="O107" s="187">
        <v>295</v>
      </c>
      <c r="P107" s="187">
        <v>295</v>
      </c>
      <c r="Q107" s="187">
        <v>295</v>
      </c>
      <c r="R107" s="187">
        <v>295</v>
      </c>
      <c r="S107" s="187">
        <v>295</v>
      </c>
      <c r="T107" s="187">
        <v>293</v>
      </c>
      <c r="U107" s="187">
        <v>295</v>
      </c>
      <c r="V107" s="187">
        <v>295</v>
      </c>
      <c r="W107" s="187">
        <v>293</v>
      </c>
      <c r="X107" s="187">
        <v>294</v>
      </c>
      <c r="Y107" s="187">
        <v>293</v>
      </c>
      <c r="Z107" s="187">
        <v>293</v>
      </c>
      <c r="AA107" s="187">
        <v>293</v>
      </c>
      <c r="AB107" s="187">
        <v>293</v>
      </c>
      <c r="AC107" s="187">
        <v>293</v>
      </c>
      <c r="AD107" s="187">
        <v>295</v>
      </c>
      <c r="AE107" s="187">
        <v>294</v>
      </c>
      <c r="AF107" s="187">
        <v>222</v>
      </c>
      <c r="AG107" s="187">
        <v>233</v>
      </c>
      <c r="AH107" s="187">
        <v>294</v>
      </c>
      <c r="AI107" s="187">
        <v>295</v>
      </c>
      <c r="AJ107" s="187">
        <v>295</v>
      </c>
      <c r="AK107" s="187">
        <v>295</v>
      </c>
      <c r="AL107" s="188">
        <v>295</v>
      </c>
    </row>
    <row r="108" spans="1:39" ht="34" customHeight="1">
      <c r="A108" s="720" t="s">
        <v>1416</v>
      </c>
      <c r="B108" s="181" t="s">
        <v>1422</v>
      </c>
      <c r="C108" s="189" t="s">
        <v>1449</v>
      </c>
      <c r="D108" s="198" t="s">
        <v>1478</v>
      </c>
      <c r="E108" s="198" t="s">
        <v>1502</v>
      </c>
      <c r="F108" s="198" t="s">
        <v>1516</v>
      </c>
      <c r="G108" s="198" t="s">
        <v>1534</v>
      </c>
      <c r="H108" s="198" t="s">
        <v>1546</v>
      </c>
      <c r="I108" s="198" t="s">
        <v>1562</v>
      </c>
      <c r="J108" s="183">
        <v>0.10750538217077914</v>
      </c>
      <c r="K108" s="198" t="s">
        <v>1589</v>
      </c>
      <c r="L108" s="198" t="s">
        <v>1604</v>
      </c>
      <c r="M108" s="198" t="s">
        <v>1616</v>
      </c>
      <c r="N108" s="183">
        <v>-9.9776078238229898E-2</v>
      </c>
      <c r="O108" s="198" t="s">
        <v>1631</v>
      </c>
      <c r="P108" s="198" t="s">
        <v>1627</v>
      </c>
      <c r="Q108" s="183">
        <v>-3.3996548608387508E-2</v>
      </c>
      <c r="R108" s="183">
        <v>2.7446465368145573E-2</v>
      </c>
      <c r="S108" s="183">
        <v>4.1338544790966464E-2</v>
      </c>
      <c r="T108" s="198" t="s">
        <v>1653</v>
      </c>
      <c r="U108" s="183">
        <v>7.6732602280482537E-2</v>
      </c>
      <c r="V108" s="183">
        <v>0.10457777021423874</v>
      </c>
      <c r="W108" s="183">
        <v>4.6016439356316378E-2</v>
      </c>
      <c r="X108" s="183">
        <v>3.766505258175281E-2</v>
      </c>
      <c r="Y108" s="183">
        <v>5.2937862813821242E-2</v>
      </c>
      <c r="Z108" s="198" t="s">
        <v>1662</v>
      </c>
      <c r="AA108" s="198" t="s">
        <v>1665</v>
      </c>
      <c r="AB108" s="183">
        <v>4.3094212016622668E-2</v>
      </c>
      <c r="AC108" s="183">
        <v>0.10034373096708554</v>
      </c>
      <c r="AD108" s="183">
        <v>-3.1599468670972373E-2</v>
      </c>
      <c r="AE108" s="198" t="s">
        <v>1671</v>
      </c>
      <c r="AF108" s="183">
        <v>1.7482040154807915E-3</v>
      </c>
      <c r="AG108" s="198" t="s">
        <v>1674</v>
      </c>
      <c r="AH108" s="198" t="s">
        <v>1586</v>
      </c>
      <c r="AI108" s="183">
        <v>4.2562668825091694E-2</v>
      </c>
      <c r="AJ108" s="198" t="s">
        <v>1428</v>
      </c>
      <c r="AK108" s="198" t="s">
        <v>1482</v>
      </c>
      <c r="AL108" s="204">
        <v>1</v>
      </c>
    </row>
    <row r="109" spans="1:39" ht="18" customHeight="1">
      <c r="A109" s="721"/>
      <c r="B109" s="181" t="s">
        <v>1451</v>
      </c>
      <c r="C109" s="196">
        <v>1.5588733712161324E-32</v>
      </c>
      <c r="D109" s="183">
        <v>2.5349561639171153E-34</v>
      </c>
      <c r="E109" s="183">
        <v>2.7365044494125347E-37</v>
      </c>
      <c r="F109" s="183">
        <v>1.3055775445128382E-2</v>
      </c>
      <c r="G109" s="183">
        <v>2.9365568519436221E-2</v>
      </c>
      <c r="H109" s="183">
        <v>8.1149094377905683E-5</v>
      </c>
      <c r="I109" s="183">
        <v>3.0531416635860466E-10</v>
      </c>
      <c r="J109" s="183">
        <v>6.5186966064618809E-2</v>
      </c>
      <c r="K109" s="183">
        <v>3.6440702520150784E-21</v>
      </c>
      <c r="L109" s="183">
        <v>7.6709210956173148E-29</v>
      </c>
      <c r="M109" s="183">
        <v>3.1664452670438301E-28</v>
      </c>
      <c r="N109" s="183">
        <v>8.7135397494285352E-2</v>
      </c>
      <c r="O109" s="183">
        <v>1.5922034501688312E-13</v>
      </c>
      <c r="P109" s="183">
        <v>6.5622784177878337E-10</v>
      </c>
      <c r="Q109" s="183">
        <v>0.56083680572663197</v>
      </c>
      <c r="R109" s="183">
        <v>0.63871543913642959</v>
      </c>
      <c r="S109" s="183">
        <v>0.47937955684402156</v>
      </c>
      <c r="T109" s="183">
        <v>2.5469254184820022E-6</v>
      </c>
      <c r="U109" s="183">
        <v>0.1887557551149816</v>
      </c>
      <c r="V109" s="183">
        <v>7.289667062835431E-2</v>
      </c>
      <c r="W109" s="183">
        <v>0.43261578873204021</v>
      </c>
      <c r="X109" s="183">
        <v>0.52003061956230301</v>
      </c>
      <c r="Y109" s="183">
        <v>0.36657361535709176</v>
      </c>
      <c r="Z109" s="183">
        <v>5.7513820250931259E-9</v>
      </c>
      <c r="AA109" s="183">
        <v>8.251827064452414E-9</v>
      </c>
      <c r="AB109" s="183">
        <v>0.46243550759432062</v>
      </c>
      <c r="AC109" s="183">
        <v>8.6419343470382562E-2</v>
      </c>
      <c r="AD109" s="183">
        <v>0.5888043588068399</v>
      </c>
      <c r="AE109" s="183">
        <v>4.334118572612851E-24</v>
      </c>
      <c r="AF109" s="183">
        <v>0.97933660025220948</v>
      </c>
      <c r="AG109" s="183">
        <v>5.7662018502776091E-18</v>
      </c>
      <c r="AH109" s="183">
        <v>2.2180758713778493E-2</v>
      </c>
      <c r="AI109" s="183">
        <v>0.46645183418871894</v>
      </c>
      <c r="AJ109" s="183">
        <v>2.1096156640513508E-41</v>
      </c>
      <c r="AK109" s="183">
        <v>2.4945892086785902E-3</v>
      </c>
      <c r="AL109" s="205"/>
    </row>
    <row r="110" spans="1:39" ht="18" customHeight="1" thickBot="1">
      <c r="A110" s="728"/>
      <c r="B110" s="206" t="s">
        <v>1452</v>
      </c>
      <c r="C110" s="207">
        <v>295</v>
      </c>
      <c r="D110" s="208">
        <v>295</v>
      </c>
      <c r="E110" s="208">
        <v>295</v>
      </c>
      <c r="F110" s="208">
        <v>295</v>
      </c>
      <c r="G110" s="208">
        <v>295</v>
      </c>
      <c r="H110" s="208">
        <v>295</v>
      </c>
      <c r="I110" s="208">
        <v>295</v>
      </c>
      <c r="J110" s="208">
        <v>295</v>
      </c>
      <c r="K110" s="208">
        <v>295</v>
      </c>
      <c r="L110" s="208">
        <v>295</v>
      </c>
      <c r="M110" s="208">
        <v>295</v>
      </c>
      <c r="N110" s="208">
        <v>295</v>
      </c>
      <c r="O110" s="208">
        <v>295</v>
      </c>
      <c r="P110" s="208">
        <v>295</v>
      </c>
      <c r="Q110" s="208">
        <v>295</v>
      </c>
      <c r="R110" s="208">
        <v>295</v>
      </c>
      <c r="S110" s="208">
        <v>295</v>
      </c>
      <c r="T110" s="208">
        <v>293</v>
      </c>
      <c r="U110" s="208">
        <v>295</v>
      </c>
      <c r="V110" s="208">
        <v>295</v>
      </c>
      <c r="W110" s="208">
        <v>293</v>
      </c>
      <c r="X110" s="208">
        <v>294</v>
      </c>
      <c r="Y110" s="208">
        <v>293</v>
      </c>
      <c r="Z110" s="208">
        <v>293</v>
      </c>
      <c r="AA110" s="208">
        <v>293</v>
      </c>
      <c r="AB110" s="208">
        <v>293</v>
      </c>
      <c r="AC110" s="208">
        <v>293</v>
      </c>
      <c r="AD110" s="208">
        <v>295</v>
      </c>
      <c r="AE110" s="208">
        <v>294</v>
      </c>
      <c r="AF110" s="208">
        <v>222</v>
      </c>
      <c r="AG110" s="208">
        <v>233</v>
      </c>
      <c r="AH110" s="208">
        <v>294</v>
      </c>
      <c r="AI110" s="208">
        <v>295</v>
      </c>
      <c r="AJ110" s="208">
        <v>295</v>
      </c>
      <c r="AK110" s="208">
        <v>295</v>
      </c>
      <c r="AL110" s="209">
        <v>295</v>
      </c>
    </row>
    <row r="111" spans="1:39" ht="19" customHeight="1" thickTop="1">
      <c r="A111" s="729" t="s">
        <v>1675</v>
      </c>
      <c r="B111" s="729"/>
      <c r="C111" s="729"/>
      <c r="D111" s="729"/>
      <c r="E111" s="729"/>
      <c r="F111" s="729"/>
      <c r="G111" s="729"/>
      <c r="H111" s="729"/>
      <c r="I111" s="729"/>
      <c r="J111" s="729"/>
      <c r="K111" s="729"/>
      <c r="L111" s="729"/>
      <c r="M111" s="729"/>
      <c r="N111" s="729"/>
      <c r="O111" s="729"/>
      <c r="P111" s="729"/>
      <c r="Q111" s="729"/>
      <c r="R111" s="729"/>
      <c r="S111" s="729"/>
      <c r="T111" s="729"/>
      <c r="U111" s="729"/>
      <c r="V111" s="729"/>
      <c r="W111" s="729"/>
      <c r="X111" s="729"/>
      <c r="Y111" s="729"/>
      <c r="Z111" s="729"/>
      <c r="AA111" s="729"/>
      <c r="AB111" s="729"/>
      <c r="AC111" s="729"/>
      <c r="AD111" s="729"/>
      <c r="AE111" s="729"/>
      <c r="AF111" s="729"/>
      <c r="AG111" s="729"/>
      <c r="AH111" s="729"/>
      <c r="AI111" s="729"/>
      <c r="AJ111" s="729"/>
      <c r="AK111" s="729"/>
      <c r="AL111" s="729"/>
    </row>
    <row r="112" spans="1:39" ht="19" customHeight="1">
      <c r="A112" s="729" t="s">
        <v>1676</v>
      </c>
      <c r="B112" s="729"/>
      <c r="C112" s="729"/>
      <c r="D112" s="729"/>
      <c r="E112" s="729"/>
      <c r="F112" s="729"/>
      <c r="G112" s="729"/>
      <c r="H112" s="729"/>
      <c r="I112" s="729"/>
      <c r="J112" s="729"/>
      <c r="K112" s="729"/>
      <c r="L112" s="729"/>
      <c r="M112" s="729"/>
      <c r="N112" s="729"/>
      <c r="O112" s="729"/>
      <c r="P112" s="729"/>
      <c r="Q112" s="729"/>
      <c r="R112" s="729"/>
      <c r="S112" s="729"/>
      <c r="T112" s="729"/>
      <c r="U112" s="729"/>
      <c r="V112" s="729"/>
      <c r="W112" s="729"/>
      <c r="X112" s="729"/>
      <c r="Y112" s="729"/>
      <c r="Z112" s="729"/>
      <c r="AA112" s="729"/>
      <c r="AB112" s="729"/>
      <c r="AC112" s="729"/>
      <c r="AD112" s="729"/>
      <c r="AE112" s="729"/>
      <c r="AF112" s="729"/>
      <c r="AG112" s="729"/>
      <c r="AH112" s="729"/>
      <c r="AI112" s="729"/>
      <c r="AJ112" s="729"/>
      <c r="AK112" s="729"/>
      <c r="AL112" s="729"/>
    </row>
  </sheetData>
  <mergeCells count="40">
    <mergeCell ref="A105:A107"/>
    <mergeCell ref="A108:A110"/>
    <mergeCell ref="A111:AL111"/>
    <mergeCell ref="A112:AL112"/>
    <mergeCell ref="A87:A89"/>
    <mergeCell ref="A90:A92"/>
    <mergeCell ref="A93:A95"/>
    <mergeCell ref="A96:A98"/>
    <mergeCell ref="A99:A101"/>
    <mergeCell ref="A102:A104"/>
    <mergeCell ref="A84:A86"/>
    <mergeCell ref="A51:A53"/>
    <mergeCell ref="A54:A56"/>
    <mergeCell ref="A57:A59"/>
    <mergeCell ref="A60:A62"/>
    <mergeCell ref="A63:A65"/>
    <mergeCell ref="A66:A68"/>
    <mergeCell ref="A69:A71"/>
    <mergeCell ref="A72:A74"/>
    <mergeCell ref="A75:A77"/>
    <mergeCell ref="A78:A80"/>
    <mergeCell ref="A81:A83"/>
    <mergeCell ref="A48:A50"/>
    <mergeCell ref="A15:A17"/>
    <mergeCell ref="A18:A20"/>
    <mergeCell ref="A21:A23"/>
    <mergeCell ref="A24:A26"/>
    <mergeCell ref="A27:A29"/>
    <mergeCell ref="A30:A32"/>
    <mergeCell ref="A33:A35"/>
    <mergeCell ref="A36:A38"/>
    <mergeCell ref="A39:A41"/>
    <mergeCell ref="A42:A44"/>
    <mergeCell ref="A45:A47"/>
    <mergeCell ref="A12:A14"/>
    <mergeCell ref="A1:AL1"/>
    <mergeCell ref="A2:B2"/>
    <mergeCell ref="A3:A5"/>
    <mergeCell ref="A6:A8"/>
    <mergeCell ref="A9:A11"/>
  </mergeCells>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E49AB0-E5D0-AC4E-8F7B-12C0B4C4B012}">
  <dimension ref="A1:FY296"/>
  <sheetViews>
    <sheetView topLeftCell="EH3" workbookViewId="0">
      <selection activeCell="EM22" sqref="EM22"/>
    </sheetView>
  </sheetViews>
  <sheetFormatPr baseColWidth="10" defaultColWidth="9" defaultRowHeight="15"/>
  <cols>
    <col min="1" max="1" width="11.6640625" bestFit="1" customWidth="1"/>
    <col min="2" max="2" width="32.5" bestFit="1" customWidth="1"/>
    <col min="3" max="3" width="33.5" bestFit="1" customWidth="1"/>
    <col min="4" max="4" width="24.5" bestFit="1" customWidth="1"/>
    <col min="5" max="5" width="20.6640625" bestFit="1" customWidth="1"/>
    <col min="6" max="6" width="30.33203125" bestFit="1" customWidth="1"/>
    <col min="7" max="7" width="21.83203125" bestFit="1" customWidth="1"/>
    <col min="8" max="8" width="25.6640625" bestFit="1" customWidth="1"/>
    <col min="9" max="9" width="22" bestFit="1" customWidth="1"/>
    <col min="10" max="10" width="6.5" bestFit="1" customWidth="1"/>
    <col min="11" max="11" width="23.33203125" bestFit="1" customWidth="1"/>
    <col min="12" max="12" width="6.5" bestFit="1" customWidth="1"/>
    <col min="13" max="13" width="26.1640625" bestFit="1" customWidth="1"/>
    <col min="14" max="14" width="6.5" bestFit="1" customWidth="1"/>
    <col min="15" max="15" width="21.33203125" bestFit="1" customWidth="1"/>
    <col min="16" max="16" width="23.33203125" bestFit="1" customWidth="1"/>
    <col min="17" max="17" width="6.5" bestFit="1" customWidth="1"/>
    <col min="18" max="18" width="25.83203125" bestFit="1" customWidth="1"/>
    <col min="19" max="19" width="20.83203125" bestFit="1" customWidth="1"/>
    <col min="20" max="20" width="26.5" bestFit="1" customWidth="1"/>
    <col min="21" max="21" width="27.5" bestFit="1" customWidth="1"/>
    <col min="22" max="22" width="9.6640625" bestFit="1" customWidth="1"/>
    <col min="23" max="23" width="6.5" bestFit="1" customWidth="1"/>
    <col min="24" max="24" width="8.33203125" style="620" bestFit="1" customWidth="1"/>
    <col min="25" max="25" width="40.5" bestFit="1" customWidth="1"/>
    <col min="26" max="26" width="25.83203125" bestFit="1" customWidth="1"/>
    <col min="27" max="27" width="6.5" bestFit="1" customWidth="1"/>
    <col min="28" max="28" width="43.83203125" bestFit="1" customWidth="1"/>
    <col min="29" max="29" width="23.6640625" bestFit="1" customWidth="1"/>
    <col min="30" max="30" width="6.5" bestFit="1" customWidth="1"/>
    <col min="31" max="32" width="23.83203125" bestFit="1" customWidth="1"/>
    <col min="33" max="33" width="6.5" bestFit="1" customWidth="1"/>
    <col min="34" max="34" width="38.6640625" bestFit="1" customWidth="1"/>
    <col min="35" max="35" width="20.6640625" bestFit="1" customWidth="1"/>
    <col min="36" max="36" width="6.5" bestFit="1" customWidth="1"/>
    <col min="37" max="37" width="50" bestFit="1" customWidth="1"/>
    <col min="38" max="38" width="19.83203125" bestFit="1" customWidth="1"/>
    <col min="39" max="39" width="6.5" bestFit="1" customWidth="1"/>
    <col min="40" max="40" width="22.1640625" bestFit="1" customWidth="1"/>
    <col min="41" max="41" width="23.83203125" bestFit="1" customWidth="1"/>
    <col min="42" max="42" width="24.83203125" bestFit="1" customWidth="1"/>
    <col min="43" max="43" width="6.5" bestFit="1" customWidth="1"/>
    <col min="44" max="44" width="29" bestFit="1" customWidth="1"/>
    <col min="45" max="45" width="25.5" bestFit="1" customWidth="1"/>
    <col min="46" max="46" width="6.5" bestFit="1" customWidth="1"/>
    <col min="47" max="47" width="22.5" bestFit="1" customWidth="1"/>
    <col min="48" max="48" width="24.33203125" bestFit="1" customWidth="1"/>
    <col min="49" max="49" width="25.33203125" bestFit="1" customWidth="1"/>
    <col min="50" max="50" width="6.5" bestFit="1" customWidth="1"/>
    <col min="51" max="51" width="35.83203125" bestFit="1" customWidth="1"/>
    <col min="52" max="52" width="24.1640625" bestFit="1" customWidth="1"/>
    <col min="53" max="53" width="6.5" bestFit="1" customWidth="1"/>
    <col min="54" max="54" width="45.5" bestFit="1" customWidth="1"/>
    <col min="55" max="55" width="23.1640625" bestFit="1" customWidth="1"/>
    <col min="56" max="56" width="6.5" bestFit="1" customWidth="1"/>
    <col min="57" max="57" width="39.5" bestFit="1" customWidth="1"/>
    <col min="58" max="58" width="22.1640625" bestFit="1" customWidth="1"/>
    <col min="59" max="59" width="6.5" bestFit="1" customWidth="1"/>
    <col min="60" max="60" width="8.33203125" style="620" bestFit="1" customWidth="1"/>
    <col min="61" max="61" width="31.5" bestFit="1" customWidth="1"/>
    <col min="62" max="62" width="36.1640625" bestFit="1" customWidth="1"/>
    <col min="63" max="63" width="29" bestFit="1" customWidth="1"/>
    <col min="64" max="64" width="6.5" bestFit="1" customWidth="1"/>
    <col min="65" max="65" width="27" bestFit="1" customWidth="1"/>
    <col min="66" max="66" width="22.5" bestFit="1" customWidth="1"/>
    <col min="67" max="67" width="6.5" bestFit="1" customWidth="1"/>
    <col min="68" max="68" width="20.83203125" bestFit="1" customWidth="1"/>
    <col min="69" max="69" width="30.5" bestFit="1" customWidth="1"/>
    <col min="70" max="70" width="27.5" bestFit="1" customWidth="1"/>
    <col min="71" max="71" width="5" bestFit="1" customWidth="1"/>
    <col min="72" max="72" width="20.83203125" bestFit="1" customWidth="1"/>
    <col min="73" max="73" width="30.5" bestFit="1" customWidth="1"/>
    <col min="74" max="74" width="27.5" bestFit="1" customWidth="1"/>
    <col min="75" max="75" width="5" bestFit="1" customWidth="1"/>
    <col min="76" max="76" width="6.5" style="620" bestFit="1" customWidth="1"/>
    <col min="77" max="77" width="29.5" bestFit="1" customWidth="1"/>
    <col min="78" max="78" width="24" bestFit="1" customWidth="1"/>
    <col min="79" max="79" width="6.5" bestFit="1" customWidth="1"/>
    <col min="80" max="80" width="27" bestFit="1" customWidth="1"/>
    <col min="81" max="81" width="28.1640625" bestFit="1" customWidth="1"/>
    <col min="82" max="82" width="6.5" bestFit="1" customWidth="1"/>
    <col min="83" max="83" width="24.5" bestFit="1" customWidth="1"/>
    <col min="84" max="84" width="25.5" bestFit="1" customWidth="1"/>
    <col min="85" max="85" width="6.5" bestFit="1" customWidth="1"/>
    <col min="86" max="86" width="18.6640625" bestFit="1" customWidth="1"/>
    <col min="87" max="87" width="31.83203125" bestFit="1" customWidth="1"/>
    <col min="88" max="88" width="25.5" bestFit="1" customWidth="1"/>
    <col min="89" max="89" width="5" bestFit="1" customWidth="1"/>
    <col min="90" max="90" width="18.6640625" bestFit="1" customWidth="1"/>
    <col min="91" max="91" width="31.83203125" bestFit="1" customWidth="1"/>
    <col min="92" max="92" width="22.83203125" bestFit="1" customWidth="1"/>
    <col min="93" max="93" width="5" bestFit="1" customWidth="1"/>
    <col min="94" max="94" width="6.5" bestFit="1" customWidth="1"/>
    <col min="95" max="95" width="12.5" bestFit="1" customWidth="1"/>
    <col min="96" max="96" width="24.33203125" bestFit="1" customWidth="1"/>
    <col min="97" max="97" width="19.1640625" bestFit="1" customWidth="1"/>
    <col min="98" max="98" width="15.1640625" customWidth="1"/>
    <col min="99" max="99" width="12.5" bestFit="1" customWidth="1"/>
    <col min="100" max="100" width="24.33203125" bestFit="1" customWidth="1"/>
    <col min="101" max="101" width="19.1640625" bestFit="1" customWidth="1"/>
    <col min="102" max="102" width="19.1640625" customWidth="1"/>
    <col min="103" max="103" width="12" bestFit="1" customWidth="1"/>
    <col min="104" max="104" width="23.33203125" bestFit="1" customWidth="1"/>
    <col min="105" max="105" width="29" bestFit="1" customWidth="1"/>
    <col min="106" max="106" width="30" bestFit="1" customWidth="1"/>
    <col min="107" max="107" width="6.5" bestFit="1" customWidth="1"/>
    <col min="108" max="108" width="27.1640625" bestFit="1" customWidth="1"/>
    <col min="109" max="109" width="25.5" bestFit="1" customWidth="1"/>
    <col min="110" max="110" width="6.5" bestFit="1" customWidth="1"/>
    <col min="111" max="111" width="12" bestFit="1" customWidth="1"/>
    <col min="112" max="112" width="45.33203125" bestFit="1" customWidth="1"/>
    <col min="113" max="113" width="25" bestFit="1" customWidth="1"/>
    <col min="114" max="114" width="6.5" bestFit="1" customWidth="1"/>
    <col min="115" max="115" width="18.33203125" bestFit="1" customWidth="1"/>
    <col min="116" max="116" width="19.33203125" bestFit="1" customWidth="1"/>
    <col min="117" max="117" width="6.5" bestFit="1" customWidth="1"/>
    <col min="118" max="118" width="26.5" bestFit="1" customWidth="1"/>
    <col min="119" max="119" width="27.5" bestFit="1" customWidth="1"/>
    <col min="120" max="120" width="6.5" bestFit="1" customWidth="1"/>
    <col min="121" max="121" width="25.83203125" bestFit="1" customWidth="1"/>
    <col min="122" max="122" width="26.83203125" bestFit="1" customWidth="1"/>
    <col min="123" max="123" width="6.5" bestFit="1" customWidth="1"/>
    <col min="124" max="124" width="28.83203125" bestFit="1" customWidth="1"/>
    <col min="125" max="125" width="29.83203125" bestFit="1" customWidth="1"/>
    <col min="126" max="126" width="6.5" bestFit="1" customWidth="1"/>
    <col min="127" max="127" width="40.5" bestFit="1" customWidth="1"/>
    <col min="128" max="128" width="21.33203125" bestFit="1" customWidth="1"/>
    <col min="129" max="129" width="6.5" bestFit="1" customWidth="1"/>
    <col min="130" max="130" width="29.33203125" bestFit="1" customWidth="1"/>
    <col min="131" max="131" width="30.33203125" bestFit="1" customWidth="1"/>
    <col min="132" max="132" width="6.5" bestFit="1" customWidth="1"/>
    <col min="133" max="133" width="29.33203125" bestFit="1" customWidth="1"/>
    <col min="134" max="134" width="27.1640625" bestFit="1" customWidth="1"/>
    <col min="135" max="135" width="28.33203125" bestFit="1" customWidth="1"/>
    <col min="136" max="136" width="6.5" bestFit="1" customWidth="1"/>
    <col min="137" max="137" width="29.33203125" bestFit="1" customWidth="1"/>
    <col min="138" max="138" width="27.1640625" bestFit="1" customWidth="1"/>
    <col min="139" max="139" width="28.33203125" bestFit="1" customWidth="1"/>
    <col min="140" max="140" width="6.5" bestFit="1" customWidth="1"/>
    <col min="141" max="141" width="6.5" customWidth="1"/>
    <col min="142" max="142" width="12" bestFit="1" customWidth="1"/>
    <col min="143" max="143" width="34.1640625" bestFit="1" customWidth="1"/>
    <col min="144" max="144" width="33.5" bestFit="1" customWidth="1"/>
    <col min="145" max="145" width="34.5" bestFit="1" customWidth="1"/>
    <col min="146" max="146" width="12" bestFit="1" customWidth="1"/>
    <col min="147" max="147" width="40.5" bestFit="1" customWidth="1"/>
    <col min="148" max="148" width="34.6640625" bestFit="1" customWidth="1"/>
    <col min="149" max="149" width="35.6640625" bestFit="1" customWidth="1"/>
    <col min="150" max="150" width="6.5" bestFit="1" customWidth="1"/>
    <col min="151" max="151" width="34.1640625" bestFit="1" customWidth="1"/>
    <col min="152" max="152" width="29.6640625" bestFit="1" customWidth="1"/>
    <col min="153" max="153" width="30.6640625" bestFit="1" customWidth="1"/>
    <col min="154" max="154" width="6.5" bestFit="1" customWidth="1"/>
    <col min="155" max="155" width="28.1640625" bestFit="1" customWidth="1"/>
    <col min="156" max="156" width="36.6640625" bestFit="1" customWidth="1"/>
    <col min="157" max="157" width="30.1640625" bestFit="1" customWidth="1"/>
    <col min="158" max="158" width="6.6640625" bestFit="1" customWidth="1"/>
    <col min="159" max="159" width="28.1640625" bestFit="1" customWidth="1"/>
    <col min="160" max="160" width="29.1640625" bestFit="1" customWidth="1"/>
    <col min="161" max="161" width="6.5" bestFit="1" customWidth="1"/>
    <col min="162" max="162" width="12.5" bestFit="1" customWidth="1"/>
    <col min="163" max="163" width="19.5" bestFit="1" customWidth="1"/>
    <col min="164" max="164" width="25.1640625" bestFit="1" customWidth="1"/>
    <col min="165" max="165" width="26.1640625" bestFit="1" customWidth="1"/>
    <col min="166" max="166" width="6.5" bestFit="1" customWidth="1"/>
    <col min="167" max="167" width="26.83203125" bestFit="1" customWidth="1"/>
    <col min="168" max="168" width="26.5" bestFit="1" customWidth="1"/>
    <col min="169" max="169" width="32.1640625" bestFit="1" customWidth="1"/>
    <col min="170" max="170" width="33.1640625" bestFit="1" customWidth="1"/>
    <col min="171" max="171" width="6.5" bestFit="1" customWidth="1"/>
    <col min="172" max="172" width="25.5" bestFit="1" customWidth="1"/>
    <col min="173" max="173" width="29" bestFit="1" customWidth="1"/>
    <col min="174" max="174" width="30" bestFit="1" customWidth="1"/>
    <col min="175" max="175" width="12" bestFit="1" customWidth="1"/>
    <col min="176" max="176" width="24.83203125" bestFit="1" customWidth="1"/>
    <col min="177" max="177" width="28.33203125" bestFit="1" customWidth="1"/>
    <col min="178" max="178" width="29.33203125" bestFit="1" customWidth="1"/>
    <col min="179" max="179" width="12" bestFit="1" customWidth="1"/>
    <col min="180" max="180" width="8.33203125" bestFit="1" customWidth="1"/>
    <col min="181" max="181" width="14" bestFit="1" customWidth="1"/>
  </cols>
  <sheetData>
    <row r="1" spans="1:181">
      <c r="A1" t="s">
        <v>1041</v>
      </c>
      <c r="B1" t="s">
        <v>1040</v>
      </c>
      <c r="C1" t="s">
        <v>903</v>
      </c>
      <c r="D1" t="s">
        <v>1347</v>
      </c>
      <c r="E1" t="s">
        <v>1358</v>
      </c>
      <c r="F1" t="s">
        <v>1357</v>
      </c>
      <c r="G1" t="s">
        <v>1359</v>
      </c>
      <c r="H1" t="s">
        <v>1356</v>
      </c>
      <c r="I1" t="s">
        <v>1346</v>
      </c>
      <c r="J1" s="620" t="s">
        <v>1954</v>
      </c>
      <c r="K1" t="s">
        <v>1353</v>
      </c>
      <c r="L1" s="620" t="s">
        <v>1955</v>
      </c>
      <c r="M1" t="s">
        <v>1354</v>
      </c>
      <c r="N1" s="620" t="s">
        <v>1956</v>
      </c>
      <c r="O1" t="s">
        <v>1957</v>
      </c>
      <c r="P1" t="s">
        <v>1843</v>
      </c>
      <c r="Q1" s="621" t="s">
        <v>1958</v>
      </c>
      <c r="R1" t="s">
        <v>1355</v>
      </c>
      <c r="S1" t="s">
        <v>1725</v>
      </c>
      <c r="T1" t="s">
        <v>1794</v>
      </c>
      <c r="U1" t="s">
        <v>1844</v>
      </c>
      <c r="V1" t="s">
        <v>1959</v>
      </c>
      <c r="W1" s="620" t="s">
        <v>1960</v>
      </c>
      <c r="X1" s="622" t="s">
        <v>1817</v>
      </c>
      <c r="Y1" t="s">
        <v>1365</v>
      </c>
      <c r="Z1" t="s">
        <v>1829</v>
      </c>
      <c r="AA1" s="621" t="s">
        <v>1961</v>
      </c>
      <c r="AB1" t="s">
        <v>1318</v>
      </c>
      <c r="AC1" t="s">
        <v>1830</v>
      </c>
      <c r="AD1" s="621" t="s">
        <v>1962</v>
      </c>
      <c r="AE1" t="s">
        <v>1321</v>
      </c>
      <c r="AF1" t="s">
        <v>1831</v>
      </c>
      <c r="AG1" s="621" t="s">
        <v>1963</v>
      </c>
      <c r="AH1" t="s">
        <v>1320</v>
      </c>
      <c r="AI1" t="s">
        <v>1832</v>
      </c>
      <c r="AJ1" s="621" t="s">
        <v>1964</v>
      </c>
      <c r="AK1" t="s">
        <v>1319</v>
      </c>
      <c r="AL1" t="s">
        <v>1833</v>
      </c>
      <c r="AM1" s="621" t="s">
        <v>1965</v>
      </c>
      <c r="AN1" t="s">
        <v>1015</v>
      </c>
      <c r="AO1" t="s">
        <v>1808</v>
      </c>
      <c r="AP1" t="s">
        <v>1834</v>
      </c>
      <c r="AQ1" s="623" t="s">
        <v>1966</v>
      </c>
      <c r="AR1" t="s">
        <v>1322</v>
      </c>
      <c r="AS1" t="s">
        <v>1835</v>
      </c>
      <c r="AT1" s="621" t="s">
        <v>1967</v>
      </c>
      <c r="AU1" t="s">
        <v>908</v>
      </c>
      <c r="AV1" t="s">
        <v>1809</v>
      </c>
      <c r="AW1" t="s">
        <v>1836</v>
      </c>
      <c r="AX1" s="623" t="s">
        <v>1968</v>
      </c>
      <c r="AY1" t="s">
        <v>1362</v>
      </c>
      <c r="AZ1" t="s">
        <v>1837</v>
      </c>
      <c r="BA1" s="621" t="s">
        <v>1969</v>
      </c>
      <c r="BB1" t="s">
        <v>1363</v>
      </c>
      <c r="BC1" t="s">
        <v>1838</v>
      </c>
      <c r="BD1" s="621" t="s">
        <v>1970</v>
      </c>
      <c r="BE1" t="s">
        <v>1364</v>
      </c>
      <c r="BF1" t="s">
        <v>1839</v>
      </c>
      <c r="BG1" s="621" t="s">
        <v>1971</v>
      </c>
      <c r="BH1" s="622" t="s">
        <v>1818</v>
      </c>
      <c r="BI1" t="s">
        <v>1361</v>
      </c>
      <c r="BJ1" t="s">
        <v>1800</v>
      </c>
      <c r="BK1" t="s">
        <v>1845</v>
      </c>
      <c r="BL1" s="621" t="s">
        <v>1972</v>
      </c>
      <c r="BM1" t="s">
        <v>1360</v>
      </c>
      <c r="BN1" t="s">
        <v>1846</v>
      </c>
      <c r="BO1" s="621" t="s">
        <v>1973</v>
      </c>
      <c r="BP1" s="624" t="s">
        <v>924</v>
      </c>
      <c r="BQ1" s="624" t="s">
        <v>1801</v>
      </c>
      <c r="BR1" s="624" t="s">
        <v>1847</v>
      </c>
      <c r="BS1" s="624"/>
      <c r="BT1" s="624" t="s">
        <v>925</v>
      </c>
      <c r="BU1" s="624" t="s">
        <v>1802</v>
      </c>
      <c r="BV1" s="624" t="s">
        <v>1848</v>
      </c>
      <c r="BW1" s="624"/>
      <c r="BX1" s="623" t="s">
        <v>1974</v>
      </c>
      <c r="BY1" t="s">
        <v>1348</v>
      </c>
      <c r="BZ1" t="s">
        <v>1849</v>
      </c>
      <c r="CA1" s="621" t="s">
        <v>1975</v>
      </c>
      <c r="CB1" t="s">
        <v>1349</v>
      </c>
      <c r="CC1" t="s">
        <v>1850</v>
      </c>
      <c r="CD1" s="621" t="s">
        <v>1976</v>
      </c>
      <c r="CE1" t="s">
        <v>1324</v>
      </c>
      <c r="CF1" t="s">
        <v>1851</v>
      </c>
      <c r="CG1" s="621" t="s">
        <v>1977</v>
      </c>
      <c r="CH1" s="624" t="s">
        <v>929</v>
      </c>
      <c r="CI1" s="624" t="s">
        <v>1803</v>
      </c>
      <c r="CJ1" s="624" t="s">
        <v>1852</v>
      </c>
      <c r="CK1" s="624"/>
      <c r="CL1" s="624" t="s">
        <v>930</v>
      </c>
      <c r="CM1" s="624" t="s">
        <v>1804</v>
      </c>
      <c r="CN1" s="624" t="s">
        <v>1853</v>
      </c>
      <c r="CO1" s="624"/>
      <c r="CP1" s="623" t="s">
        <v>1978</v>
      </c>
      <c r="CQ1" s="624" t="s">
        <v>931</v>
      </c>
      <c r="CR1" s="624" t="s">
        <v>1805</v>
      </c>
      <c r="CS1" s="624" t="s">
        <v>1854</v>
      </c>
      <c r="CT1" s="624"/>
      <c r="CU1" s="624" t="s">
        <v>932</v>
      </c>
      <c r="CV1" s="624" t="s">
        <v>1806</v>
      </c>
      <c r="CW1" s="624" t="s">
        <v>1855</v>
      </c>
      <c r="CX1" s="624"/>
      <c r="CY1" s="623" t="s">
        <v>1979</v>
      </c>
      <c r="CZ1" t="s">
        <v>1083</v>
      </c>
      <c r="DA1" t="s">
        <v>1807</v>
      </c>
      <c r="DB1" t="s">
        <v>1856</v>
      </c>
      <c r="DC1" s="620" t="s">
        <v>1980</v>
      </c>
      <c r="DD1" t="s">
        <v>1366</v>
      </c>
      <c r="DE1" t="s">
        <v>1857</v>
      </c>
      <c r="DF1" s="621" t="s">
        <v>1981</v>
      </c>
      <c r="DG1" s="622" t="s">
        <v>1819</v>
      </c>
      <c r="DH1" t="s">
        <v>1325</v>
      </c>
      <c r="DI1" t="s">
        <v>1858</v>
      </c>
      <c r="DJ1" s="621" t="s">
        <v>1982</v>
      </c>
      <c r="DK1" t="s">
        <v>1326</v>
      </c>
      <c r="DL1" t="s">
        <v>1859</v>
      </c>
      <c r="DM1" s="621" t="s">
        <v>1983</v>
      </c>
      <c r="DN1" t="s">
        <v>1327</v>
      </c>
      <c r="DO1" t="s">
        <v>1860</v>
      </c>
      <c r="DP1" s="621" t="s">
        <v>1984</v>
      </c>
      <c r="DQ1" t="s">
        <v>1328</v>
      </c>
      <c r="DR1" t="s">
        <v>1861</v>
      </c>
      <c r="DS1" s="621" t="s">
        <v>1985</v>
      </c>
      <c r="DT1" t="s">
        <v>1329</v>
      </c>
      <c r="DU1" t="s">
        <v>1862</v>
      </c>
      <c r="DV1" s="621" t="s">
        <v>1986</v>
      </c>
      <c r="DW1" t="s">
        <v>1330</v>
      </c>
      <c r="DX1" t="s">
        <v>1863</v>
      </c>
      <c r="DY1" s="621" t="s">
        <v>1987</v>
      </c>
      <c r="DZ1" t="s">
        <v>1331</v>
      </c>
      <c r="EA1" t="s">
        <v>1864</v>
      </c>
      <c r="EB1" s="621" t="s">
        <v>1988</v>
      </c>
      <c r="EC1" s="624" t="s">
        <v>1334</v>
      </c>
      <c r="ED1" s="624" t="s">
        <v>1815</v>
      </c>
      <c r="EE1" s="624" t="s">
        <v>1865</v>
      </c>
      <c r="EF1" s="624"/>
      <c r="EG1" s="624" t="s">
        <v>1335</v>
      </c>
      <c r="EH1" s="624" t="s">
        <v>1816</v>
      </c>
      <c r="EI1" s="624" t="s">
        <v>1866</v>
      </c>
      <c r="EJ1" s="624"/>
      <c r="EK1" s="624" t="s">
        <v>1989</v>
      </c>
      <c r="EL1" s="622" t="s">
        <v>1820</v>
      </c>
      <c r="EM1" s="624" t="s">
        <v>1812</v>
      </c>
      <c r="EN1" t="s">
        <v>1811</v>
      </c>
      <c r="EO1" s="624" t="s">
        <v>1867</v>
      </c>
      <c r="EP1" s="623" t="s">
        <v>2033</v>
      </c>
      <c r="EQ1" t="s">
        <v>1415</v>
      </c>
      <c r="ER1" t="s">
        <v>1813</v>
      </c>
      <c r="ES1" t="s">
        <v>1868</v>
      </c>
      <c r="ET1" s="623" t="s">
        <v>1990</v>
      </c>
      <c r="EU1" t="s">
        <v>1416</v>
      </c>
      <c r="EV1" t="s">
        <v>1814</v>
      </c>
      <c r="EW1" s="624" t="s">
        <v>1869</v>
      </c>
      <c r="EX1" s="623" t="s">
        <v>1991</v>
      </c>
      <c r="EY1" t="s">
        <v>1332</v>
      </c>
      <c r="EZ1" t="s">
        <v>1810</v>
      </c>
      <c r="FA1" s="624" t="s">
        <v>1870</v>
      </c>
      <c r="FB1" s="623" t="s">
        <v>1992</v>
      </c>
      <c r="FC1" t="s">
        <v>1333</v>
      </c>
      <c r="FD1" t="s">
        <v>1871</v>
      </c>
      <c r="FE1" s="621" t="s">
        <v>1993</v>
      </c>
      <c r="FF1" s="622" t="s">
        <v>1821</v>
      </c>
      <c r="FG1" t="s">
        <v>1342</v>
      </c>
      <c r="FH1" t="s">
        <v>1799</v>
      </c>
      <c r="FI1" t="s">
        <v>1872</v>
      </c>
      <c r="FJ1" s="623" t="s">
        <v>1994</v>
      </c>
      <c r="FK1" t="s">
        <v>1350</v>
      </c>
      <c r="FL1" s="624" t="s">
        <v>1795</v>
      </c>
      <c r="FM1" s="624" t="s">
        <v>1796</v>
      </c>
      <c r="FN1" s="624" t="s">
        <v>1873</v>
      </c>
      <c r="FO1" s="623" t="s">
        <v>1995</v>
      </c>
      <c r="FP1" t="s">
        <v>1351</v>
      </c>
      <c r="FQ1" s="624" t="s">
        <v>1797</v>
      </c>
      <c r="FR1" s="624" t="s">
        <v>1874</v>
      </c>
      <c r="FS1" s="623" t="s">
        <v>1996</v>
      </c>
      <c r="FT1" t="s">
        <v>1352</v>
      </c>
      <c r="FU1" s="624" t="s">
        <v>1798</v>
      </c>
      <c r="FV1" s="624" t="s">
        <v>1875</v>
      </c>
      <c r="FW1" s="623" t="s">
        <v>1997</v>
      </c>
      <c r="FX1" s="622" t="s">
        <v>1822</v>
      </c>
      <c r="FY1" s="625" t="s">
        <v>1998</v>
      </c>
    </row>
    <row r="2" spans="1:181">
      <c r="A2" t="s">
        <v>535</v>
      </c>
      <c r="B2" t="s">
        <v>534</v>
      </c>
      <c r="C2" t="s">
        <v>673</v>
      </c>
      <c r="D2" t="s">
        <v>1308</v>
      </c>
      <c r="E2" t="s">
        <v>965</v>
      </c>
      <c r="F2" t="s">
        <v>964</v>
      </c>
      <c r="G2" t="s">
        <v>966</v>
      </c>
      <c r="H2" t="s">
        <v>97</v>
      </c>
      <c r="I2">
        <v>2630</v>
      </c>
      <c r="J2" s="626">
        <f t="shared" ref="J2:J65" si="0">(LN(I2)-LN(SMALL($I$2:$I$296,1)))/(LN(LARGE($I$2:$I$296,1))-LN(SMALL($I$2:$I$296,1)))</f>
        <v>0.10893061608601706</v>
      </c>
      <c r="K2">
        <v>18244247.210000001</v>
      </c>
      <c r="L2" s="626">
        <f t="shared" ref="L2:L65" si="1">(LN(K2)-LN(SMALL($K$2:$K$296,1)))/(LN(LARGE($K$2:$K$296,1))-LN(SMALL($K$2:$K$296,1)))</f>
        <v>0.13602546555409137</v>
      </c>
      <c r="M2">
        <v>241</v>
      </c>
      <c r="N2" s="626">
        <f t="shared" ref="N2:N65" si="2">(LN(M2)-LN(SMALL($M$2:$M$296,1)))/(LN(LARGE($M$2:$M$296,1))-LN(SMALL($M$2:$M$296,1)))</f>
        <v>0.18829563592217155</v>
      </c>
      <c r="O2" t="s">
        <v>880</v>
      </c>
      <c r="P2">
        <v>0</v>
      </c>
      <c r="Q2" s="627">
        <f t="shared" ref="Q2:Q65" si="3">IF(O2="Não",0,1)</f>
        <v>0</v>
      </c>
      <c r="R2">
        <v>0</v>
      </c>
      <c r="T2" t="s">
        <v>1726</v>
      </c>
      <c r="U2">
        <v>0</v>
      </c>
      <c r="V2">
        <f t="shared" ref="V2:V65" si="4">R2+1</f>
        <v>1</v>
      </c>
      <c r="W2" s="626">
        <f t="shared" ref="W2:W65" si="5">IF(V2="",0,(LN(V2)-LN(SMALL($V$2:$V$296,1)))/(LN(LARGE($V$2:$V$296,1))-LN(SMALL($V$2:$V$296,1))))</f>
        <v>0</v>
      </c>
      <c r="X2" s="628">
        <f t="shared" ref="X2:X65" si="6">AVERAGE(J2,L2,N2,Q2,W2)</f>
        <v>8.6650343512455999E-2</v>
      </c>
      <c r="Y2" t="s">
        <v>639</v>
      </c>
      <c r="Z2">
        <v>4</v>
      </c>
      <c r="AA2" s="627">
        <f t="shared" ref="AA2:AA65" si="7">(Z2-SMALL($Z$2:$Z$296,1))/(LARGE($Z$2:$Z$296,1)-SMALL($Z$2:$Z$296,1))</f>
        <v>1</v>
      </c>
      <c r="AB2" t="s">
        <v>639</v>
      </c>
      <c r="AC2">
        <v>4</v>
      </c>
      <c r="AD2" s="627">
        <f t="shared" ref="AD2:AD65" si="8">(AC2-SMALL($AC$2:$AC$296,1))/(LARGE($AC$2:$AC$296,1)-SMALL($AC$2:$AC$296,1))</f>
        <v>1</v>
      </c>
      <c r="AE2" t="s">
        <v>640</v>
      </c>
      <c r="AF2">
        <v>0</v>
      </c>
      <c r="AG2" s="627">
        <f t="shared" ref="AG2:AG65" si="9">(AF2-SMALL($AF$2:$AF$296,1))/(LARGE($AF$2:$AF$296,1)-SMALL($AF$2:$AF$296,1))</f>
        <v>0</v>
      </c>
      <c r="AH2" t="s">
        <v>1314</v>
      </c>
      <c r="AI2">
        <v>0</v>
      </c>
      <c r="AJ2" s="627">
        <f t="shared" ref="AJ2:AJ65" si="10">(AI2-SMALL($AI$2:$AI$296,1))/(LARGE($AI$2:$AI$296,1)-SMALL($AI$2:$AI$296,1))</f>
        <v>0</v>
      </c>
      <c r="AK2" t="s">
        <v>1405</v>
      </c>
      <c r="AL2">
        <v>0</v>
      </c>
      <c r="AM2" s="627">
        <f t="shared" ref="AM2:AM65" si="11">(AL2-SMALL($AL$2:$AL$296,1))/(LARGE($AL$2:$AL$296,1)-SMALL($AL$2:$AL$296,1))</f>
        <v>0</v>
      </c>
      <c r="AN2">
        <v>1</v>
      </c>
      <c r="AO2" t="s">
        <v>1765</v>
      </c>
      <c r="AP2">
        <v>4</v>
      </c>
      <c r="AQ2" s="629">
        <f t="shared" ref="AQ2:AQ65" si="12">(AP2-SMALL($AP$2:$AP$296,1))/(LARGE($AP$2:$AP$296,1)-SMALL($AP$2:$AP$296,1))</f>
        <v>1</v>
      </c>
      <c r="AR2" t="s">
        <v>640</v>
      </c>
      <c r="AS2">
        <v>0</v>
      </c>
      <c r="AT2" s="627">
        <f t="shared" ref="AT2:AT65" si="13">(AS2-SMALL($AS$2:$AS$296,1))/(LARGE($AS$2:$AS$296,1)-SMALL($AS$2:$AS$296,1))</f>
        <v>0</v>
      </c>
      <c r="AU2">
        <v>2</v>
      </c>
      <c r="AV2" t="s">
        <v>1772</v>
      </c>
      <c r="AW2">
        <v>1</v>
      </c>
      <c r="AX2" s="629">
        <f t="shared" ref="AX2:AX65" si="14">(AW2-SMALL($AW$2:$AW$296,1))/(LARGE($AW$2:$AW$296,1)-SMALL($AW$2:$AW$296,1))</f>
        <v>0.25</v>
      </c>
      <c r="AY2" t="s">
        <v>650</v>
      </c>
      <c r="AZ2">
        <v>2</v>
      </c>
      <c r="BA2" s="627">
        <f t="shared" ref="BA2:BA65" si="15">(AZ2-SMALL($AZ$2:$AZ$296,1))/(LARGE($AZ$2:$AZ$296,1)-SMALL($AZ$2:$AZ$296,1))</f>
        <v>0.5</v>
      </c>
      <c r="BB2" t="s">
        <v>1052</v>
      </c>
      <c r="BC2">
        <v>0</v>
      </c>
      <c r="BD2" s="627">
        <f t="shared" ref="BD2:BD65" si="16">(BC2-SMALL($BC$2:$BC$296,1))/(LARGE($BC$2:$BC$296,1)-SMALL($BC$2:$BC$296,1))</f>
        <v>0</v>
      </c>
      <c r="BE2" t="s">
        <v>1066</v>
      </c>
      <c r="BF2">
        <v>3</v>
      </c>
      <c r="BG2" s="627">
        <f t="shared" ref="BG2:BG65" si="17">(BF2-SMALL($BF$2:$BF$296,1))/(LARGE($BF$2:$BF$296,1)-SMALL($BF$2:$BF$296,1))</f>
        <v>0.75</v>
      </c>
      <c r="BH2" s="628">
        <f t="shared" ref="BH2:BH65" si="18">AVERAGE(AA2,AD2,AG2,AJ2,AM2,AQ2,AT2,AX2,BA2,BD2,BG2)</f>
        <v>0.40909090909090912</v>
      </c>
      <c r="BI2">
        <v>0</v>
      </c>
      <c r="BJ2" t="s">
        <v>1741</v>
      </c>
      <c r="BK2">
        <v>4</v>
      </c>
      <c r="BL2" s="627">
        <f t="shared" ref="BL2:BL65" si="19">(BK2-SMALL($BK$2:$BK$296,1))/(LARGE($BK$2:$BK$296,1)-SMALL($BK$2:$BK$296,1))</f>
        <v>1</v>
      </c>
      <c r="BM2" t="s">
        <v>1395</v>
      </c>
      <c r="BN2">
        <v>4</v>
      </c>
      <c r="BO2" s="627">
        <f t="shared" ref="BO2:BO65" si="20">(BN2-SMALL($BN$2:$BN$296,1))/(LARGE($BN$2:$BN$296,1)-SMALL($BN$2:$BN$296,1))</f>
        <v>1</v>
      </c>
      <c r="BP2">
        <v>3</v>
      </c>
      <c r="BQ2" t="s">
        <v>1747</v>
      </c>
      <c r="BR2">
        <v>2</v>
      </c>
      <c r="BS2">
        <f t="shared" ref="BS2:BS65" si="21">(BR2-SMALL($BR$2:$BR$296,1))/(LARGE($BR$2:$BR$296,1)-SMALL($BR$2:$BR$296,1))</f>
        <v>0.5</v>
      </c>
      <c r="BT2">
        <v>0</v>
      </c>
      <c r="BU2" t="s">
        <v>1745</v>
      </c>
      <c r="BV2">
        <v>4</v>
      </c>
      <c r="BW2">
        <f t="shared" ref="BW2:BW65" si="22">(BV2-SMALL($BV$2:$BV$296,1))/(LARGE($BV$2:$BV$296,1)-SMALL($BV$2:$BV$296,1))</f>
        <v>1</v>
      </c>
      <c r="BX2" s="629">
        <f t="shared" ref="BX2:BX65" si="23">AVERAGE(BS2,BW2)</f>
        <v>0.75</v>
      </c>
      <c r="BY2" t="s">
        <v>658</v>
      </c>
      <c r="BZ2">
        <v>2</v>
      </c>
      <c r="CA2" s="627">
        <f t="shared" ref="CA2:CA65" si="24">(BZ2-SMALL($BZ$2:$BZ$296,1))/(LARGE($BZ$2:$BZ$296,1)-SMALL($BZ$2:$BZ$296,1))</f>
        <v>0.5</v>
      </c>
      <c r="CB2" t="s">
        <v>649</v>
      </c>
      <c r="CC2">
        <v>1</v>
      </c>
      <c r="CD2" s="627">
        <f t="shared" ref="CD2:CD65" si="25">(CC2-SMALL($CC$2:$CC$296,1))/(LARGE($CC$2:$CC$296,1)-SMALL($CC$2:$CC$296,1))</f>
        <v>0.25</v>
      </c>
      <c r="CE2" t="s">
        <v>643</v>
      </c>
      <c r="CF2">
        <v>3</v>
      </c>
      <c r="CG2" s="627">
        <f t="shared" ref="CG2:CG65" si="26">(CF2-SMALL($CF$2:$CF$296,1))/(LARGE($CF$2:$CF$296,1)-SMALL($CF$2:$CF$296,1))</f>
        <v>0.75</v>
      </c>
      <c r="CH2">
        <v>0</v>
      </c>
      <c r="CI2" t="s">
        <v>1750</v>
      </c>
      <c r="CJ2">
        <v>4</v>
      </c>
      <c r="CK2">
        <f t="shared" ref="CK2:CK65" si="27">(CJ2-SMALL($CJ$2:$CJ$296,1))/(LARGE($CJ$2:$CJ$296,1)-SMALL($CJ$2:$CJ$296,1))</f>
        <v>1</v>
      </c>
      <c r="CL2">
        <v>1</v>
      </c>
      <c r="CM2" t="s">
        <v>1751</v>
      </c>
      <c r="CN2">
        <v>3</v>
      </c>
      <c r="CO2">
        <f t="shared" ref="CO2:CO65" si="28">(CN2-SMALL($CN$2:$CN$296,1))/(LARGE($CN$2:$CN$296,1)-SMALL($CN$2:$CN$296,1))</f>
        <v>0.75</v>
      </c>
      <c r="CP2" s="629">
        <f t="shared" ref="CP2:CP65" si="29">AVERAGE(CK2,CO2)</f>
        <v>0.875</v>
      </c>
      <c r="CQ2">
        <v>0</v>
      </c>
      <c r="CR2" t="s">
        <v>1755</v>
      </c>
      <c r="CS2">
        <v>4</v>
      </c>
      <c r="CT2">
        <f t="shared" ref="CT2:CT65" si="30">(CS2-SMALL($CS$2:$CS$296,1))/(LARGE($CS$2:$CS$296,1)-SMALL($CS$2:$CS$296,1))</f>
        <v>1</v>
      </c>
      <c r="CU2">
        <v>0</v>
      </c>
      <c r="CV2" t="s">
        <v>1755</v>
      </c>
      <c r="CW2">
        <v>4</v>
      </c>
      <c r="CX2">
        <f t="shared" ref="CX2:CX65" si="31">(CW2-SMALL($CW$2:$CW$296,1))/(LARGE($CW$2:$CW$296,1)-SMALL($CW$2:$CW$296,1))</f>
        <v>1</v>
      </c>
      <c r="CY2" s="629">
        <f t="shared" ref="CY2:CY65" si="32">AVERAGE(CT2,CX2)</f>
        <v>1</v>
      </c>
      <c r="CZ2">
        <v>2</v>
      </c>
      <c r="DA2" t="s">
        <v>1762</v>
      </c>
      <c r="DB2">
        <v>2</v>
      </c>
      <c r="DC2" s="626">
        <f t="shared" ref="DC2:DC65" si="33">(CZ2-SMALL($CZ$2:$CZ$296,1))/(LARGE($CZ$2:$CZ$296,1)-SMALL($CZ$2:$CZ$296,1))</f>
        <v>0.25</v>
      </c>
      <c r="DD2" t="s">
        <v>1369</v>
      </c>
      <c r="DE2">
        <v>3</v>
      </c>
      <c r="DF2" s="627">
        <f t="shared" ref="DF2:DF65" si="34">(DE2-SMALL($DE$2:$DE$296,1))/(LARGE($DE$2:$DE$296,1)-SMALL($DE$2:$DE$296,1))</f>
        <v>0.75</v>
      </c>
      <c r="DG2" s="628">
        <f t="shared" ref="DG2:DG65" si="35">AVERAGE(BL2,BO2,BX2,CA2,CD2,CG2,CP2,CY2,DC2,DF2)</f>
        <v>0.71250000000000002</v>
      </c>
      <c r="DH2" t="s">
        <v>639</v>
      </c>
      <c r="DI2">
        <v>4</v>
      </c>
      <c r="DJ2" s="627">
        <f t="shared" ref="DJ2:DJ65" si="36">(DI2-SMALL($DI$2:$DI$296,1))/(LARGE($DI$2:$DI$296,1)-SMALL($DI$2:$DI$296,1))</f>
        <v>1</v>
      </c>
      <c r="DK2" t="s">
        <v>636</v>
      </c>
      <c r="DL2">
        <v>4</v>
      </c>
      <c r="DM2" s="627">
        <f t="shared" ref="DM2:DM65" si="37">(DL2-SMALL($DL$2:$DL$296,1))/(LARGE($DL$2:$DL$296,1)-SMALL($DL$2:$DL$296,1))</f>
        <v>1</v>
      </c>
      <c r="DN2" t="s">
        <v>880</v>
      </c>
      <c r="DO2">
        <v>4</v>
      </c>
      <c r="DP2" s="627">
        <f t="shared" ref="DP2:DP65" si="38">(DO2-SMALL($DO$2:$DO$296,1))/(LARGE($DO$2:$DO$296,1)-SMALL($DO$2:$DO$296,1))</f>
        <v>1</v>
      </c>
      <c r="DQ2" t="s">
        <v>880</v>
      </c>
      <c r="DR2">
        <v>4</v>
      </c>
      <c r="DS2" s="627">
        <f t="shared" ref="DS2:DS65" si="39">(DR2-SMALL($DR$2:$DR$296,1))/(LARGE($DR$2:$DR$296,1)-SMALL($DR$2:$DR$296,1))</f>
        <v>1</v>
      </c>
      <c r="DT2" t="s">
        <v>880</v>
      </c>
      <c r="DU2">
        <v>4</v>
      </c>
      <c r="DV2" s="627">
        <f t="shared" ref="DV2:DV65" si="40">(DU2-SMALL($DU$2:$DU$296,1))/(LARGE($DU$2:$DU$296,1)-SMALL($DU$2:$DU$296,1))</f>
        <v>1</v>
      </c>
      <c r="DW2" t="s">
        <v>639</v>
      </c>
      <c r="DX2">
        <v>4</v>
      </c>
      <c r="DY2" s="627">
        <f t="shared" ref="DY2:DY65" si="41">(DX2-SMALL($DX$2:$DX$296,1))/(LARGE($DX$2:$DX$296,1)-SMALL($DX$2:$DX$296,1))</f>
        <v>1</v>
      </c>
      <c r="DZ2" t="s">
        <v>1119</v>
      </c>
      <c r="EA2">
        <v>0</v>
      </c>
      <c r="EB2" s="627">
        <f t="shared" ref="EB2:EB65" si="42">(EA2-SMALL($EA$2:$EA$296,1))/(LARGE($EA$2:$EA$296,1)-SMALL($EA$2:$EA$296,1))</f>
        <v>0</v>
      </c>
      <c r="EC2">
        <v>4.9000000000000004</v>
      </c>
      <c r="ED2" t="s">
        <v>1825</v>
      </c>
      <c r="EE2">
        <v>2</v>
      </c>
      <c r="EF2" s="630">
        <f t="shared" ref="EF2:EF65" si="43">1-(EC2-SMALL($EC$2:$EC$296,1))/(LARGE($EC$2:$EC$296,1)-SMALL($EC$2:$EC$296,1))</f>
        <v>0.5</v>
      </c>
      <c r="EG2">
        <v>8.9</v>
      </c>
      <c r="EH2" t="s">
        <v>1827</v>
      </c>
      <c r="EI2">
        <v>0</v>
      </c>
      <c r="EJ2" s="630">
        <f t="shared" ref="EJ2:EJ65" si="44">1-(EG2-SMALL($EG$2:$EG$296,1))/(LARGE($EG$2:$EG$296,1)-SMALL($EG$2:$EG$296,1))</f>
        <v>0.10999999999999999</v>
      </c>
      <c r="EK2" s="630">
        <f t="shared" ref="EK2:EK65" si="45">AVERAGE(EF2,EJ2)</f>
        <v>0.30499999999999999</v>
      </c>
      <c r="EL2" s="628">
        <f t="shared" ref="EL2:EL65" si="46">AVERAGE(DJ2,DM2,DP2,DS2,DV2,DY2,EB2,EK2)</f>
        <v>0.78812499999999996</v>
      </c>
      <c r="EM2">
        <v>3</v>
      </c>
      <c r="EO2" s="624">
        <v>2</v>
      </c>
      <c r="EP2" s="629">
        <f t="shared" ref="EP2:EP65" si="47">(EO2-SMALL($EO$2:$EO$296,1))/(LARGE($EO$2:$EO$296,1)-SMALL($EO$2:$EO$296,1))</f>
        <v>0.5</v>
      </c>
      <c r="EQ2">
        <v>0</v>
      </c>
      <c r="ER2" t="s">
        <v>1777</v>
      </c>
      <c r="ES2">
        <v>0</v>
      </c>
      <c r="ET2" s="629">
        <f t="shared" ref="ET2:ET65" si="48">(ES2-SMALL($ES$2:$ES$296,1))/(LARGE($ES$2:$ES$296,1)-SMALL($ES$2:$ES$296,1))</f>
        <v>0</v>
      </c>
      <c r="EU2">
        <v>2</v>
      </c>
      <c r="EV2" t="s">
        <v>1778</v>
      </c>
      <c r="EW2" s="624">
        <v>4</v>
      </c>
      <c r="EX2" s="629">
        <f t="shared" ref="EX2:EX65" si="49">(EW2-SMALL($EW$2:$EW$296,1))/(LARGE($EW$2:$EW$296,1)-SMALL($EW$2:$EW$296,1))</f>
        <v>1</v>
      </c>
      <c r="EY2">
        <v>1</v>
      </c>
      <c r="EZ2" t="s">
        <v>1783</v>
      </c>
      <c r="FA2" s="624">
        <v>1</v>
      </c>
      <c r="FB2" s="629">
        <f t="shared" ref="FB2:FB65" si="50">(FA2-SMALL($FA$2:$FA$296,1))/(LARGE($FA$2:$FA$296,1)-SMALL($FA$2:$FA$296,1))</f>
        <v>0.25</v>
      </c>
      <c r="FC2" t="s">
        <v>1024</v>
      </c>
      <c r="FD2">
        <v>0</v>
      </c>
      <c r="FE2" s="627">
        <f t="shared" ref="FE2:FE65" si="51">(FD2-SMALL($FD$2:$FD$296,1))/(LARGE($FD$2:$FD$296,1)-SMALL($FD$2:$FD$296,1))</f>
        <v>0</v>
      </c>
      <c r="FF2" s="628">
        <f t="shared" ref="FF2:FF65" si="52">AVERAGE(EP2,ET2,EX2,FB2,FE2)</f>
        <v>0.35</v>
      </c>
      <c r="FG2">
        <v>0.68100000000000005</v>
      </c>
      <c r="FH2" t="s">
        <v>1791</v>
      </c>
      <c r="FI2">
        <v>2</v>
      </c>
      <c r="FJ2" s="623">
        <f t="shared" ref="FJ2:FJ65" si="53">(FI2-SMALL($FI$2:$FI$296,1))/(LARGE($FI$2:$FI$296,1)-SMALL($FI$2:$FI$296,1))</f>
        <v>0.33333333333333331</v>
      </c>
      <c r="FK2">
        <v>10</v>
      </c>
      <c r="FL2">
        <v>1</v>
      </c>
      <c r="FM2" t="s">
        <v>1733</v>
      </c>
      <c r="FN2" s="624">
        <v>1</v>
      </c>
      <c r="FO2" s="629">
        <f t="shared" ref="FO2:FO65" si="54">(FN2-SMALL($FN$2:$FN$296,1))/(LARGE($FN$2:$FN$296,1)-SMALL($FN$2:$FN$296,1))</f>
        <v>0.25</v>
      </c>
      <c r="FP2">
        <v>1</v>
      </c>
      <c r="FQ2" t="s">
        <v>1737</v>
      </c>
      <c r="FR2" s="624">
        <v>1</v>
      </c>
      <c r="FS2" s="629">
        <f t="shared" ref="FS2:FS65" si="55">(FR2-SMALL($FR$2:$FR$296,1))/(LARGE($FR$2:$FR$296,1)-SMALL($FR$2:$FR$296,1))</f>
        <v>0.25</v>
      </c>
      <c r="FT2">
        <v>0</v>
      </c>
      <c r="FU2" t="s">
        <v>1730</v>
      </c>
      <c r="FV2" s="624">
        <v>0</v>
      </c>
      <c r="FW2" s="629">
        <f t="shared" ref="FW2:FW65" si="56">(FV2-SMALL($FV$2:$FV$296,1))/(LARGE($FV$2:$FV$296,1)-SMALL($FV$2:$FV$296,1))</f>
        <v>0</v>
      </c>
      <c r="FX2" s="628">
        <f t="shared" ref="FX2:FX65" si="57">AVERAGE(FJ2,FO2,FS2,FW2)</f>
        <v>0.20833333333333331</v>
      </c>
      <c r="FY2" s="631">
        <f t="shared" ref="FY2:FY65" si="58">AVERAGE(X2,BH2,DG2,EL2,FF2,FX2)</f>
        <v>0.42578326432278307</v>
      </c>
    </row>
    <row r="3" spans="1:181">
      <c r="A3" t="s">
        <v>160</v>
      </c>
      <c r="B3" t="s">
        <v>159</v>
      </c>
      <c r="C3" t="s">
        <v>681</v>
      </c>
      <c r="D3" t="s">
        <v>1309</v>
      </c>
      <c r="E3" t="s">
        <v>968</v>
      </c>
      <c r="F3" t="s">
        <v>967</v>
      </c>
      <c r="G3" t="s">
        <v>969</v>
      </c>
      <c r="H3" t="s">
        <v>74</v>
      </c>
      <c r="I3">
        <v>17717</v>
      </c>
      <c r="J3" s="626">
        <f t="shared" si="0"/>
        <v>0.42576543211544798</v>
      </c>
      <c r="K3">
        <v>52947798.859999999</v>
      </c>
      <c r="L3" s="626">
        <f t="shared" si="1"/>
        <v>0.34807781782112307</v>
      </c>
      <c r="M3">
        <v>816</v>
      </c>
      <c r="N3" s="626">
        <f t="shared" si="2"/>
        <v>0.44937073238794117</v>
      </c>
      <c r="O3" t="s">
        <v>880</v>
      </c>
      <c r="P3">
        <v>0</v>
      </c>
      <c r="Q3" s="627">
        <f t="shared" si="3"/>
        <v>0</v>
      </c>
      <c r="R3">
        <v>0</v>
      </c>
      <c r="T3" t="s">
        <v>1726</v>
      </c>
      <c r="U3">
        <v>0</v>
      </c>
      <c r="V3">
        <f t="shared" si="4"/>
        <v>1</v>
      </c>
      <c r="W3" s="626">
        <f t="shared" si="5"/>
        <v>0</v>
      </c>
      <c r="X3" s="628">
        <f t="shared" si="6"/>
        <v>0.24464279646490245</v>
      </c>
      <c r="Y3" t="s">
        <v>639</v>
      </c>
      <c r="Z3">
        <v>4</v>
      </c>
      <c r="AA3" s="627">
        <f t="shared" si="7"/>
        <v>1</v>
      </c>
      <c r="AB3" t="s">
        <v>639</v>
      </c>
      <c r="AC3">
        <v>4</v>
      </c>
      <c r="AD3" s="627">
        <f t="shared" si="8"/>
        <v>1</v>
      </c>
      <c r="AE3" t="s">
        <v>640</v>
      </c>
      <c r="AF3">
        <v>0</v>
      </c>
      <c r="AG3" s="627">
        <f t="shared" si="9"/>
        <v>0</v>
      </c>
      <c r="AH3" t="s">
        <v>1314</v>
      </c>
      <c r="AI3">
        <v>0</v>
      </c>
      <c r="AJ3" s="627">
        <f t="shared" si="10"/>
        <v>0</v>
      </c>
      <c r="AK3" t="s">
        <v>1406</v>
      </c>
      <c r="AL3">
        <v>3</v>
      </c>
      <c r="AM3" s="627">
        <f t="shared" si="11"/>
        <v>0.75</v>
      </c>
      <c r="AN3">
        <v>2</v>
      </c>
      <c r="AO3" t="s">
        <v>1766</v>
      </c>
      <c r="AP3">
        <v>3</v>
      </c>
      <c r="AQ3" s="629">
        <f t="shared" si="12"/>
        <v>0.75</v>
      </c>
      <c r="AR3" t="s">
        <v>636</v>
      </c>
      <c r="AS3">
        <v>4</v>
      </c>
      <c r="AT3" s="627">
        <f t="shared" si="13"/>
        <v>1</v>
      </c>
      <c r="AU3">
        <v>2</v>
      </c>
      <c r="AV3" t="s">
        <v>1772</v>
      </c>
      <c r="AW3">
        <v>1</v>
      </c>
      <c r="AX3" s="629">
        <f t="shared" si="14"/>
        <v>0.25</v>
      </c>
      <c r="AY3" t="s">
        <v>634</v>
      </c>
      <c r="AZ3">
        <v>1</v>
      </c>
      <c r="BA3" s="627">
        <f t="shared" si="15"/>
        <v>0.25</v>
      </c>
      <c r="BB3" t="s">
        <v>675</v>
      </c>
      <c r="BC3">
        <v>0</v>
      </c>
      <c r="BD3" s="627">
        <f t="shared" si="16"/>
        <v>0</v>
      </c>
      <c r="BE3" t="s">
        <v>675</v>
      </c>
      <c r="BF3">
        <v>0</v>
      </c>
      <c r="BG3" s="627">
        <f t="shared" si="17"/>
        <v>0</v>
      </c>
      <c r="BH3" s="628">
        <f t="shared" si="18"/>
        <v>0.45454545454545453</v>
      </c>
      <c r="BI3">
        <v>0</v>
      </c>
      <c r="BJ3" t="s">
        <v>1741</v>
      </c>
      <c r="BK3">
        <v>4</v>
      </c>
      <c r="BL3" s="627">
        <f t="shared" si="19"/>
        <v>1</v>
      </c>
      <c r="BM3" t="s">
        <v>666</v>
      </c>
      <c r="BN3">
        <v>3</v>
      </c>
      <c r="BO3" s="627">
        <f t="shared" si="20"/>
        <v>0.75</v>
      </c>
      <c r="BP3">
        <v>0</v>
      </c>
      <c r="BQ3" t="s">
        <v>1745</v>
      </c>
      <c r="BR3">
        <v>4</v>
      </c>
      <c r="BS3">
        <f t="shared" si="21"/>
        <v>1</v>
      </c>
      <c r="BT3">
        <v>0</v>
      </c>
      <c r="BU3" t="s">
        <v>1745</v>
      </c>
      <c r="BV3">
        <v>4</v>
      </c>
      <c r="BW3">
        <f t="shared" si="22"/>
        <v>1</v>
      </c>
      <c r="BX3" s="629">
        <f t="shared" si="23"/>
        <v>1</v>
      </c>
      <c r="BY3" t="s">
        <v>648</v>
      </c>
      <c r="BZ3">
        <v>1</v>
      </c>
      <c r="CA3" s="627">
        <f t="shared" si="24"/>
        <v>0.25</v>
      </c>
      <c r="CB3" t="s">
        <v>649</v>
      </c>
      <c r="CC3">
        <v>1</v>
      </c>
      <c r="CD3" s="627">
        <f t="shared" si="25"/>
        <v>0.25</v>
      </c>
      <c r="CE3" t="s">
        <v>643</v>
      </c>
      <c r="CF3">
        <v>3</v>
      </c>
      <c r="CG3" s="627">
        <f t="shared" si="26"/>
        <v>0.75</v>
      </c>
      <c r="CH3">
        <v>0</v>
      </c>
      <c r="CI3" t="s">
        <v>1750</v>
      </c>
      <c r="CJ3">
        <v>4</v>
      </c>
      <c r="CK3">
        <f t="shared" si="27"/>
        <v>1</v>
      </c>
      <c r="CL3">
        <v>0</v>
      </c>
      <c r="CM3" t="s">
        <v>1750</v>
      </c>
      <c r="CN3">
        <v>4</v>
      </c>
      <c r="CO3">
        <f t="shared" si="28"/>
        <v>1</v>
      </c>
      <c r="CP3" s="629">
        <f t="shared" si="29"/>
        <v>1</v>
      </c>
      <c r="CQ3">
        <v>0</v>
      </c>
      <c r="CR3" t="s">
        <v>1755</v>
      </c>
      <c r="CS3">
        <v>4</v>
      </c>
      <c r="CT3">
        <f t="shared" si="30"/>
        <v>1</v>
      </c>
      <c r="CU3">
        <v>0</v>
      </c>
      <c r="CV3" t="s">
        <v>1755</v>
      </c>
      <c r="CW3">
        <v>4</v>
      </c>
      <c r="CX3">
        <f t="shared" si="31"/>
        <v>1</v>
      </c>
      <c r="CY3" s="629">
        <f t="shared" si="32"/>
        <v>1</v>
      </c>
      <c r="CZ3">
        <v>1</v>
      </c>
      <c r="DA3" t="s">
        <v>1763</v>
      </c>
      <c r="DB3">
        <v>1</v>
      </c>
      <c r="DC3" s="626">
        <f t="shared" si="33"/>
        <v>0.125</v>
      </c>
      <c r="DD3" t="s">
        <v>1369</v>
      </c>
      <c r="DE3">
        <v>3</v>
      </c>
      <c r="DF3" s="627">
        <f t="shared" si="34"/>
        <v>0.75</v>
      </c>
      <c r="DG3" s="628">
        <f t="shared" si="35"/>
        <v>0.6875</v>
      </c>
      <c r="DH3" t="s">
        <v>1398</v>
      </c>
      <c r="DI3">
        <v>2</v>
      </c>
      <c r="DJ3" s="627">
        <f t="shared" si="36"/>
        <v>0.5</v>
      </c>
      <c r="DK3" t="s">
        <v>640</v>
      </c>
      <c r="DL3">
        <v>0</v>
      </c>
      <c r="DM3" s="627">
        <f t="shared" si="37"/>
        <v>0</v>
      </c>
      <c r="DN3" t="s">
        <v>880</v>
      </c>
      <c r="DO3">
        <v>4</v>
      </c>
      <c r="DP3" s="627">
        <f t="shared" si="38"/>
        <v>1</v>
      </c>
      <c r="DQ3" t="s">
        <v>880</v>
      </c>
      <c r="DR3">
        <v>4</v>
      </c>
      <c r="DS3" s="627">
        <f t="shared" si="39"/>
        <v>1</v>
      </c>
      <c r="DT3" t="s">
        <v>880</v>
      </c>
      <c r="DU3">
        <v>4</v>
      </c>
      <c r="DV3" s="627">
        <f t="shared" si="40"/>
        <v>1</v>
      </c>
      <c r="DW3" t="s">
        <v>639</v>
      </c>
      <c r="DX3">
        <v>4</v>
      </c>
      <c r="DY3" s="627">
        <f t="shared" si="41"/>
        <v>1</v>
      </c>
      <c r="DZ3" t="s">
        <v>1119</v>
      </c>
      <c r="EA3">
        <v>0</v>
      </c>
      <c r="EB3" s="627">
        <f t="shared" si="42"/>
        <v>0</v>
      </c>
      <c r="EC3">
        <v>8.1999999999999993</v>
      </c>
      <c r="ED3" t="s">
        <v>1827</v>
      </c>
      <c r="EE3">
        <v>0</v>
      </c>
      <c r="EF3" s="630">
        <f t="shared" si="43"/>
        <v>0.16326530612244916</v>
      </c>
      <c r="EG3">
        <v>7.5</v>
      </c>
      <c r="EH3" t="s">
        <v>1826</v>
      </c>
      <c r="EI3">
        <v>1</v>
      </c>
      <c r="EJ3" s="630">
        <f t="shared" si="44"/>
        <v>0.25</v>
      </c>
      <c r="EK3" s="630">
        <f t="shared" si="45"/>
        <v>0.20663265306122458</v>
      </c>
      <c r="EL3" s="628">
        <f t="shared" si="46"/>
        <v>0.58832908163265307</v>
      </c>
      <c r="EM3">
        <v>3</v>
      </c>
      <c r="EO3" s="624">
        <v>2</v>
      </c>
      <c r="EP3" s="629">
        <f t="shared" si="47"/>
        <v>0.5</v>
      </c>
      <c r="EQ3">
        <v>0</v>
      </c>
      <c r="ER3" t="s">
        <v>1777</v>
      </c>
      <c r="ES3">
        <v>0</v>
      </c>
      <c r="ET3" s="629">
        <f t="shared" si="48"/>
        <v>0</v>
      </c>
      <c r="EU3">
        <v>7</v>
      </c>
      <c r="EV3" t="s">
        <v>1778</v>
      </c>
      <c r="EW3" s="624">
        <v>4</v>
      </c>
      <c r="EX3" s="629">
        <f t="shared" si="49"/>
        <v>1</v>
      </c>
      <c r="EY3">
        <v>5</v>
      </c>
      <c r="EZ3" t="s">
        <v>1781</v>
      </c>
      <c r="FA3" s="624">
        <v>3</v>
      </c>
      <c r="FB3" s="629">
        <f t="shared" si="50"/>
        <v>0.75</v>
      </c>
      <c r="FC3" t="s">
        <v>1024</v>
      </c>
      <c r="FD3">
        <v>0</v>
      </c>
      <c r="FE3" s="627">
        <f t="shared" si="51"/>
        <v>0</v>
      </c>
      <c r="FF3" s="628">
        <f t="shared" si="52"/>
        <v>0.45</v>
      </c>
      <c r="FG3">
        <v>0.624</v>
      </c>
      <c r="FH3" t="s">
        <v>1793</v>
      </c>
      <c r="FI3">
        <v>3</v>
      </c>
      <c r="FJ3" s="623">
        <f t="shared" si="53"/>
        <v>0.66666666666666663</v>
      </c>
      <c r="FK3">
        <v>122</v>
      </c>
      <c r="FL3">
        <v>2.0863598306747484</v>
      </c>
      <c r="FM3" t="s">
        <v>1736</v>
      </c>
      <c r="FN3" s="624">
        <v>4</v>
      </c>
      <c r="FO3" s="629">
        <f t="shared" si="54"/>
        <v>1</v>
      </c>
      <c r="FP3">
        <v>6</v>
      </c>
      <c r="FQ3" t="s">
        <v>1740</v>
      </c>
      <c r="FR3" s="624">
        <v>3</v>
      </c>
      <c r="FS3" s="629">
        <f t="shared" si="55"/>
        <v>0.75</v>
      </c>
      <c r="FT3">
        <v>1</v>
      </c>
      <c r="FU3" t="s">
        <v>1737</v>
      </c>
      <c r="FV3" s="624">
        <v>1</v>
      </c>
      <c r="FW3" s="629">
        <f t="shared" si="56"/>
        <v>0.25</v>
      </c>
      <c r="FX3" s="628">
        <f t="shared" si="57"/>
        <v>0.66666666666666663</v>
      </c>
      <c r="FY3" s="631">
        <f t="shared" si="58"/>
        <v>0.51528066655161275</v>
      </c>
    </row>
    <row r="4" spans="1:181">
      <c r="A4" t="s">
        <v>278</v>
      </c>
      <c r="B4" t="s">
        <v>277</v>
      </c>
      <c r="C4" t="s">
        <v>1050</v>
      </c>
      <c r="D4" t="s">
        <v>1309</v>
      </c>
      <c r="E4" t="s">
        <v>971</v>
      </c>
      <c r="F4" t="s">
        <v>970</v>
      </c>
      <c r="G4" t="s">
        <v>972</v>
      </c>
      <c r="H4" t="s">
        <v>50</v>
      </c>
      <c r="I4">
        <v>10272</v>
      </c>
      <c r="J4" s="626">
        <f t="shared" si="0"/>
        <v>0.33522604586759458</v>
      </c>
      <c r="K4">
        <v>21570728.240000002</v>
      </c>
      <c r="L4" s="626">
        <f t="shared" si="1"/>
        <v>0.16935962176676195</v>
      </c>
      <c r="M4">
        <v>312</v>
      </c>
      <c r="N4" s="626">
        <f t="shared" si="2"/>
        <v>0.24356806936520298</v>
      </c>
      <c r="O4" t="s">
        <v>880</v>
      </c>
      <c r="P4">
        <v>0</v>
      </c>
      <c r="Q4" s="627">
        <f t="shared" si="3"/>
        <v>0</v>
      </c>
      <c r="R4">
        <v>0</v>
      </c>
      <c r="T4" t="s">
        <v>1726</v>
      </c>
      <c r="U4">
        <v>0</v>
      </c>
      <c r="V4">
        <f t="shared" si="4"/>
        <v>1</v>
      </c>
      <c r="W4" s="626">
        <f t="shared" si="5"/>
        <v>0</v>
      </c>
      <c r="X4" s="628">
        <f t="shared" si="6"/>
        <v>0.14963074739991189</v>
      </c>
      <c r="Y4" t="s">
        <v>639</v>
      </c>
      <c r="Z4">
        <v>4</v>
      </c>
      <c r="AA4" s="627">
        <f t="shared" si="7"/>
        <v>1</v>
      </c>
      <c r="AB4" t="s">
        <v>639</v>
      </c>
      <c r="AC4">
        <v>4</v>
      </c>
      <c r="AD4" s="627">
        <f t="shared" si="8"/>
        <v>1</v>
      </c>
      <c r="AE4" t="s">
        <v>640</v>
      </c>
      <c r="AF4">
        <v>0</v>
      </c>
      <c r="AG4" s="627">
        <f t="shared" si="9"/>
        <v>0</v>
      </c>
      <c r="AH4" t="s">
        <v>1314</v>
      </c>
      <c r="AI4">
        <v>0</v>
      </c>
      <c r="AJ4" s="627">
        <f t="shared" si="10"/>
        <v>0</v>
      </c>
      <c r="AK4" t="s">
        <v>1404</v>
      </c>
      <c r="AL4">
        <v>1</v>
      </c>
      <c r="AM4" s="627">
        <f t="shared" si="11"/>
        <v>0.25</v>
      </c>
      <c r="AN4">
        <v>1</v>
      </c>
      <c r="AO4" t="s">
        <v>1765</v>
      </c>
      <c r="AP4">
        <v>4</v>
      </c>
      <c r="AQ4" s="629">
        <f t="shared" si="12"/>
        <v>1</v>
      </c>
      <c r="AR4" t="s">
        <v>640</v>
      </c>
      <c r="AS4">
        <v>0</v>
      </c>
      <c r="AT4" s="627">
        <f t="shared" si="13"/>
        <v>0</v>
      </c>
      <c r="AU4">
        <v>3</v>
      </c>
      <c r="AV4" t="s">
        <v>1771</v>
      </c>
      <c r="AW4">
        <v>2</v>
      </c>
      <c r="AX4" s="629">
        <f t="shared" si="14"/>
        <v>0.5</v>
      </c>
      <c r="AY4" t="s">
        <v>650</v>
      </c>
      <c r="AZ4">
        <v>2</v>
      </c>
      <c r="BA4" s="627">
        <f t="shared" si="15"/>
        <v>0.5</v>
      </c>
      <c r="BB4" t="s">
        <v>646</v>
      </c>
      <c r="BC4">
        <v>0</v>
      </c>
      <c r="BD4" s="627">
        <f t="shared" si="16"/>
        <v>0</v>
      </c>
      <c r="BE4" t="s">
        <v>647</v>
      </c>
      <c r="BF4">
        <v>4</v>
      </c>
      <c r="BG4" s="627">
        <f t="shared" si="17"/>
        <v>1</v>
      </c>
      <c r="BH4" s="628">
        <f t="shared" si="18"/>
        <v>0.47727272727272729</v>
      </c>
      <c r="BI4">
        <v>0</v>
      </c>
      <c r="BJ4" t="s">
        <v>1741</v>
      </c>
      <c r="BK4">
        <v>4</v>
      </c>
      <c r="BL4" s="627">
        <f t="shared" si="19"/>
        <v>1</v>
      </c>
      <c r="BM4" t="s">
        <v>1395</v>
      </c>
      <c r="BN4">
        <v>4</v>
      </c>
      <c r="BO4" s="627">
        <f t="shared" si="20"/>
        <v>1</v>
      </c>
      <c r="BP4">
        <v>2</v>
      </c>
      <c r="BQ4" t="s">
        <v>1746</v>
      </c>
      <c r="BR4">
        <v>3</v>
      </c>
      <c r="BS4">
        <f t="shared" si="21"/>
        <v>0.75</v>
      </c>
      <c r="BT4">
        <v>2</v>
      </c>
      <c r="BU4" t="s">
        <v>1746</v>
      </c>
      <c r="BV4">
        <v>3</v>
      </c>
      <c r="BW4">
        <f t="shared" si="22"/>
        <v>0.75</v>
      </c>
      <c r="BX4" s="629">
        <f t="shared" si="23"/>
        <v>0.75</v>
      </c>
      <c r="BY4" t="s">
        <v>653</v>
      </c>
      <c r="BZ4">
        <v>4</v>
      </c>
      <c r="CA4" s="627">
        <f t="shared" si="24"/>
        <v>1</v>
      </c>
      <c r="CB4" t="s">
        <v>654</v>
      </c>
      <c r="CC4">
        <v>4</v>
      </c>
      <c r="CD4" s="627">
        <f t="shared" si="25"/>
        <v>1</v>
      </c>
      <c r="CE4" t="s">
        <v>667</v>
      </c>
      <c r="CF4">
        <v>1</v>
      </c>
      <c r="CG4" s="627">
        <f t="shared" si="26"/>
        <v>0.25</v>
      </c>
      <c r="CH4">
        <v>1</v>
      </c>
      <c r="CI4" t="s">
        <v>1751</v>
      </c>
      <c r="CJ4">
        <v>3</v>
      </c>
      <c r="CK4">
        <f t="shared" si="27"/>
        <v>0.75</v>
      </c>
      <c r="CL4">
        <v>0</v>
      </c>
      <c r="CM4" t="s">
        <v>1750</v>
      </c>
      <c r="CN4">
        <v>4</v>
      </c>
      <c r="CO4">
        <f t="shared" si="28"/>
        <v>1</v>
      </c>
      <c r="CP4" s="629">
        <f t="shared" si="29"/>
        <v>0.875</v>
      </c>
      <c r="CQ4">
        <v>0</v>
      </c>
      <c r="CR4" t="s">
        <v>1755</v>
      </c>
      <c r="CS4">
        <v>4</v>
      </c>
      <c r="CT4">
        <f t="shared" si="30"/>
        <v>1</v>
      </c>
      <c r="CU4">
        <v>0</v>
      </c>
      <c r="CV4" t="s">
        <v>1755</v>
      </c>
      <c r="CW4">
        <v>4</v>
      </c>
      <c r="CX4">
        <f t="shared" si="31"/>
        <v>1</v>
      </c>
      <c r="CY4" s="629">
        <f t="shared" si="32"/>
        <v>1</v>
      </c>
      <c r="CZ4">
        <v>3</v>
      </c>
      <c r="DA4" t="s">
        <v>1761</v>
      </c>
      <c r="DB4">
        <v>3</v>
      </c>
      <c r="DC4" s="626">
        <f t="shared" si="33"/>
        <v>0.375</v>
      </c>
      <c r="DD4" t="s">
        <v>636</v>
      </c>
      <c r="DE4">
        <v>4</v>
      </c>
      <c r="DF4" s="627">
        <f t="shared" si="34"/>
        <v>1</v>
      </c>
      <c r="DG4" s="628">
        <f t="shared" si="35"/>
        <v>0.82499999999999996</v>
      </c>
      <c r="DH4" t="s">
        <v>639</v>
      </c>
      <c r="DI4">
        <v>4</v>
      </c>
      <c r="DJ4" s="627">
        <f t="shared" si="36"/>
        <v>1</v>
      </c>
      <c r="DK4" t="s">
        <v>640</v>
      </c>
      <c r="DL4">
        <v>0</v>
      </c>
      <c r="DM4" s="627">
        <f t="shared" si="37"/>
        <v>0</v>
      </c>
      <c r="DN4" t="s">
        <v>1119</v>
      </c>
      <c r="DO4">
        <v>0</v>
      </c>
      <c r="DP4" s="627">
        <f t="shared" si="38"/>
        <v>0</v>
      </c>
      <c r="DQ4" t="s">
        <v>880</v>
      </c>
      <c r="DR4">
        <v>4</v>
      </c>
      <c r="DS4" s="627">
        <f t="shared" si="39"/>
        <v>1</v>
      </c>
      <c r="DT4" t="s">
        <v>880</v>
      </c>
      <c r="DU4">
        <v>4</v>
      </c>
      <c r="DV4" s="627">
        <f t="shared" si="40"/>
        <v>1</v>
      </c>
      <c r="DW4" t="s">
        <v>639</v>
      </c>
      <c r="DX4">
        <v>4</v>
      </c>
      <c r="DY4" s="627">
        <f t="shared" si="41"/>
        <v>1</v>
      </c>
      <c r="DZ4" t="s">
        <v>1119</v>
      </c>
      <c r="EA4">
        <v>0</v>
      </c>
      <c r="EB4" s="627">
        <f t="shared" si="42"/>
        <v>0</v>
      </c>
      <c r="EC4">
        <v>7.7</v>
      </c>
      <c r="ED4" t="s">
        <v>1826</v>
      </c>
      <c r="EE4">
        <v>1</v>
      </c>
      <c r="EF4" s="630">
        <f t="shared" si="43"/>
        <v>0.2142857142857143</v>
      </c>
      <c r="EG4">
        <v>9.1999999999999993</v>
      </c>
      <c r="EH4" t="s">
        <v>1827</v>
      </c>
      <c r="EI4">
        <v>0</v>
      </c>
      <c r="EJ4" s="630">
        <f t="shared" si="44"/>
        <v>8.0000000000000071E-2</v>
      </c>
      <c r="EK4" s="630">
        <f t="shared" si="45"/>
        <v>0.14714285714285719</v>
      </c>
      <c r="EL4" s="628">
        <f t="shared" si="46"/>
        <v>0.5183928571428571</v>
      </c>
      <c r="EM4">
        <v>0</v>
      </c>
      <c r="EN4" t="s">
        <v>1777</v>
      </c>
      <c r="EO4" s="624">
        <v>0</v>
      </c>
      <c r="EP4" s="629">
        <f t="shared" si="47"/>
        <v>0</v>
      </c>
      <c r="EQ4">
        <v>0</v>
      </c>
      <c r="ER4" t="s">
        <v>1777</v>
      </c>
      <c r="ES4">
        <v>0</v>
      </c>
      <c r="ET4" s="629">
        <f t="shared" si="48"/>
        <v>0</v>
      </c>
      <c r="EU4">
        <v>0</v>
      </c>
      <c r="EV4" t="s">
        <v>1777</v>
      </c>
      <c r="EW4" s="624">
        <v>0</v>
      </c>
      <c r="EX4" s="629">
        <f t="shared" si="49"/>
        <v>0</v>
      </c>
      <c r="EY4">
        <v>4</v>
      </c>
      <c r="EZ4" t="s">
        <v>1782</v>
      </c>
      <c r="FA4" s="624">
        <v>2</v>
      </c>
      <c r="FB4" s="629">
        <f t="shared" si="50"/>
        <v>0.5</v>
      </c>
      <c r="FC4" t="s">
        <v>1024</v>
      </c>
      <c r="FD4">
        <v>0</v>
      </c>
      <c r="FE4" s="627">
        <f t="shared" si="51"/>
        <v>0</v>
      </c>
      <c r="FF4" s="628">
        <f t="shared" si="52"/>
        <v>0.1</v>
      </c>
      <c r="FG4">
        <v>0.67100000000000004</v>
      </c>
      <c r="FH4" t="s">
        <v>1791</v>
      </c>
      <c r="FI4">
        <v>2</v>
      </c>
      <c r="FJ4" s="623">
        <f t="shared" si="53"/>
        <v>0.33333333333333331</v>
      </c>
      <c r="FK4">
        <v>7</v>
      </c>
      <c r="FL4">
        <v>0.84509804001425681</v>
      </c>
      <c r="FM4" t="s">
        <v>1733</v>
      </c>
      <c r="FN4" s="624">
        <v>1</v>
      </c>
      <c r="FO4" s="629">
        <f t="shared" si="54"/>
        <v>0.25</v>
      </c>
      <c r="FP4">
        <v>6</v>
      </c>
      <c r="FQ4" t="s">
        <v>1740</v>
      </c>
      <c r="FR4" s="624">
        <v>3</v>
      </c>
      <c r="FS4" s="629">
        <f t="shared" si="55"/>
        <v>0.75</v>
      </c>
      <c r="FT4">
        <v>3</v>
      </c>
      <c r="FU4" t="s">
        <v>1739</v>
      </c>
      <c r="FV4" s="624">
        <v>2</v>
      </c>
      <c r="FW4" s="629">
        <f t="shared" si="56"/>
        <v>0.5</v>
      </c>
      <c r="FX4" s="628">
        <f t="shared" si="57"/>
        <v>0.45833333333333331</v>
      </c>
      <c r="FY4" s="631">
        <f t="shared" si="58"/>
        <v>0.42143827752480495</v>
      </c>
    </row>
    <row r="5" spans="1:181">
      <c r="A5" t="s">
        <v>393</v>
      </c>
      <c r="B5" t="s">
        <v>392</v>
      </c>
      <c r="C5" t="s">
        <v>632</v>
      </c>
      <c r="D5" t="s">
        <v>1310</v>
      </c>
      <c r="E5" t="s">
        <v>971</v>
      </c>
      <c r="F5" t="s">
        <v>970</v>
      </c>
      <c r="G5" t="s">
        <v>973</v>
      </c>
      <c r="H5" t="s">
        <v>50</v>
      </c>
      <c r="I5">
        <v>5306</v>
      </c>
      <c r="J5" s="626">
        <f t="shared" si="0"/>
        <v>0.22550579735438667</v>
      </c>
      <c r="K5">
        <v>15026859.09</v>
      </c>
      <c r="L5" s="626">
        <f t="shared" si="1"/>
        <v>9.7412535478043683E-2</v>
      </c>
      <c r="M5">
        <v>190</v>
      </c>
      <c r="N5" s="626">
        <f t="shared" si="2"/>
        <v>0.1373972381002386</v>
      </c>
      <c r="O5" t="s">
        <v>880</v>
      </c>
      <c r="P5">
        <v>0</v>
      </c>
      <c r="Q5" s="627">
        <f t="shared" si="3"/>
        <v>0</v>
      </c>
      <c r="R5">
        <v>0</v>
      </c>
      <c r="T5" t="s">
        <v>1726</v>
      </c>
      <c r="U5">
        <v>0</v>
      </c>
      <c r="V5">
        <f t="shared" si="4"/>
        <v>1</v>
      </c>
      <c r="W5" s="626">
        <f t="shared" si="5"/>
        <v>0</v>
      </c>
      <c r="X5" s="628">
        <f t="shared" si="6"/>
        <v>9.206311418653379E-2</v>
      </c>
      <c r="Y5" t="s">
        <v>639</v>
      </c>
      <c r="Z5">
        <v>4</v>
      </c>
      <c r="AA5" s="627">
        <f t="shared" si="7"/>
        <v>1</v>
      </c>
      <c r="AB5" t="s">
        <v>639</v>
      </c>
      <c r="AC5">
        <v>4</v>
      </c>
      <c r="AD5" s="627">
        <f t="shared" si="8"/>
        <v>1</v>
      </c>
      <c r="AE5" t="s">
        <v>640</v>
      </c>
      <c r="AF5">
        <v>0</v>
      </c>
      <c r="AG5" s="627">
        <f t="shared" si="9"/>
        <v>0</v>
      </c>
      <c r="AH5" t="s">
        <v>1314</v>
      </c>
      <c r="AI5">
        <v>0</v>
      </c>
      <c r="AJ5" s="627">
        <f t="shared" si="10"/>
        <v>0</v>
      </c>
      <c r="AK5" t="s">
        <v>1404</v>
      </c>
      <c r="AL5">
        <v>1</v>
      </c>
      <c r="AM5" s="627">
        <f t="shared" si="11"/>
        <v>0.25</v>
      </c>
      <c r="AN5">
        <v>1</v>
      </c>
      <c r="AO5" t="s">
        <v>1765</v>
      </c>
      <c r="AP5">
        <v>4</v>
      </c>
      <c r="AQ5" s="629">
        <f t="shared" si="12"/>
        <v>1</v>
      </c>
      <c r="AR5" t="s">
        <v>636</v>
      </c>
      <c r="AS5">
        <v>4</v>
      </c>
      <c r="AT5" s="627">
        <f t="shared" si="13"/>
        <v>1</v>
      </c>
      <c r="AU5">
        <v>1</v>
      </c>
      <c r="AV5" t="s">
        <v>1789</v>
      </c>
      <c r="AW5">
        <v>0</v>
      </c>
      <c r="AX5" s="629">
        <f t="shared" si="14"/>
        <v>0</v>
      </c>
      <c r="AY5" t="s">
        <v>634</v>
      </c>
      <c r="AZ5">
        <v>1</v>
      </c>
      <c r="BA5" s="627">
        <f t="shared" si="15"/>
        <v>0.25</v>
      </c>
      <c r="BB5" t="s">
        <v>635</v>
      </c>
      <c r="BC5">
        <v>1</v>
      </c>
      <c r="BD5" s="627">
        <f t="shared" si="16"/>
        <v>0.25</v>
      </c>
      <c r="BE5" t="s">
        <v>675</v>
      </c>
      <c r="BF5">
        <v>0</v>
      </c>
      <c r="BG5" s="627">
        <f t="shared" si="17"/>
        <v>0</v>
      </c>
      <c r="BH5" s="628">
        <f t="shared" si="18"/>
        <v>0.43181818181818182</v>
      </c>
      <c r="BI5">
        <v>0</v>
      </c>
      <c r="BJ5" t="s">
        <v>1741</v>
      </c>
      <c r="BK5">
        <v>4</v>
      </c>
      <c r="BL5" s="627">
        <f t="shared" si="19"/>
        <v>1</v>
      </c>
      <c r="BM5" t="s">
        <v>641</v>
      </c>
      <c r="BN5">
        <v>0</v>
      </c>
      <c r="BO5" s="627">
        <f t="shared" si="20"/>
        <v>0</v>
      </c>
      <c r="BP5">
        <v>3</v>
      </c>
      <c r="BQ5" t="s">
        <v>1747</v>
      </c>
      <c r="BR5">
        <v>2</v>
      </c>
      <c r="BS5">
        <f t="shared" si="21"/>
        <v>0.5</v>
      </c>
      <c r="BT5">
        <v>9</v>
      </c>
      <c r="BU5" t="s">
        <v>1749</v>
      </c>
      <c r="BV5">
        <v>0</v>
      </c>
      <c r="BW5">
        <f t="shared" si="22"/>
        <v>0</v>
      </c>
      <c r="BX5" s="629">
        <f t="shared" si="23"/>
        <v>0.25</v>
      </c>
      <c r="BY5" t="s">
        <v>642</v>
      </c>
      <c r="BZ5">
        <v>3</v>
      </c>
      <c r="CA5" s="627">
        <f t="shared" si="24"/>
        <v>0.75</v>
      </c>
      <c r="CB5" t="s">
        <v>662</v>
      </c>
      <c r="CC5">
        <v>3</v>
      </c>
      <c r="CD5" s="627">
        <f t="shared" si="25"/>
        <v>0.75</v>
      </c>
      <c r="CE5" t="s">
        <v>663</v>
      </c>
      <c r="CF5">
        <v>0</v>
      </c>
      <c r="CG5" s="627">
        <f t="shared" si="26"/>
        <v>0</v>
      </c>
      <c r="CH5">
        <v>1</v>
      </c>
      <c r="CI5" t="s">
        <v>1751</v>
      </c>
      <c r="CJ5">
        <v>3</v>
      </c>
      <c r="CK5">
        <f t="shared" si="27"/>
        <v>0.75</v>
      </c>
      <c r="CL5">
        <v>0</v>
      </c>
      <c r="CM5" t="s">
        <v>1750</v>
      </c>
      <c r="CN5">
        <v>4</v>
      </c>
      <c r="CO5">
        <f t="shared" si="28"/>
        <v>1</v>
      </c>
      <c r="CP5" s="629">
        <f t="shared" si="29"/>
        <v>0.875</v>
      </c>
      <c r="CQ5">
        <v>0</v>
      </c>
      <c r="CR5" t="s">
        <v>1755</v>
      </c>
      <c r="CS5">
        <v>4</v>
      </c>
      <c r="CT5">
        <f t="shared" si="30"/>
        <v>1</v>
      </c>
      <c r="CU5">
        <v>0</v>
      </c>
      <c r="CV5" t="s">
        <v>1755</v>
      </c>
      <c r="CW5">
        <v>4</v>
      </c>
      <c r="CX5">
        <f t="shared" si="31"/>
        <v>1</v>
      </c>
      <c r="CY5" s="629">
        <f t="shared" si="32"/>
        <v>1</v>
      </c>
      <c r="CZ5">
        <v>0</v>
      </c>
      <c r="DA5" t="s">
        <v>1764</v>
      </c>
      <c r="DB5">
        <v>0</v>
      </c>
      <c r="DC5" s="626">
        <f t="shared" si="33"/>
        <v>0</v>
      </c>
      <c r="DD5" t="s">
        <v>1369</v>
      </c>
      <c r="DE5">
        <v>3</v>
      </c>
      <c r="DF5" s="627">
        <f t="shared" si="34"/>
        <v>0.75</v>
      </c>
      <c r="DG5" s="628">
        <f t="shared" si="35"/>
        <v>0.53749999999999998</v>
      </c>
      <c r="DH5" t="s">
        <v>639</v>
      </c>
      <c r="DI5">
        <v>4</v>
      </c>
      <c r="DJ5" s="627">
        <f t="shared" si="36"/>
        <v>1</v>
      </c>
      <c r="DK5" t="s">
        <v>640</v>
      </c>
      <c r="DL5">
        <v>0</v>
      </c>
      <c r="DM5" s="627">
        <f t="shared" si="37"/>
        <v>0</v>
      </c>
      <c r="DN5" t="s">
        <v>880</v>
      </c>
      <c r="DO5">
        <v>4</v>
      </c>
      <c r="DP5" s="627">
        <f t="shared" si="38"/>
        <v>1</v>
      </c>
      <c r="DQ5" t="s">
        <v>880</v>
      </c>
      <c r="DR5">
        <v>4</v>
      </c>
      <c r="DS5" s="627">
        <f t="shared" si="39"/>
        <v>1</v>
      </c>
      <c r="DT5" t="s">
        <v>880</v>
      </c>
      <c r="DU5">
        <v>4</v>
      </c>
      <c r="DV5" s="627">
        <f t="shared" si="40"/>
        <v>1</v>
      </c>
      <c r="DW5" t="s">
        <v>639</v>
      </c>
      <c r="DX5">
        <v>4</v>
      </c>
      <c r="DY5" s="627">
        <f t="shared" si="41"/>
        <v>1</v>
      </c>
      <c r="DZ5" t="s">
        <v>1119</v>
      </c>
      <c r="EA5">
        <v>0</v>
      </c>
      <c r="EB5" s="627">
        <f t="shared" si="42"/>
        <v>0</v>
      </c>
      <c r="EC5">
        <v>8.3000000000000007</v>
      </c>
      <c r="ED5" t="s">
        <v>1827</v>
      </c>
      <c r="EE5">
        <v>0</v>
      </c>
      <c r="EF5" s="630">
        <f t="shared" si="43"/>
        <v>0.15306122448979587</v>
      </c>
      <c r="EG5">
        <v>8.8000000000000007</v>
      </c>
      <c r="EH5" t="s">
        <v>1827</v>
      </c>
      <c r="EI5">
        <v>0</v>
      </c>
      <c r="EJ5" s="630">
        <f t="shared" si="44"/>
        <v>0.11999999999999988</v>
      </c>
      <c r="EK5" s="630">
        <f t="shared" si="45"/>
        <v>0.13653061224489788</v>
      </c>
      <c r="EL5" s="628">
        <f t="shared" si="46"/>
        <v>0.64206632653061224</v>
      </c>
      <c r="EM5">
        <v>0</v>
      </c>
      <c r="EN5" t="s">
        <v>1777</v>
      </c>
      <c r="EO5" s="624">
        <v>0</v>
      </c>
      <c r="EP5" s="629">
        <f t="shared" si="47"/>
        <v>0</v>
      </c>
      <c r="EQ5">
        <v>0</v>
      </c>
      <c r="ER5" t="s">
        <v>1777</v>
      </c>
      <c r="ES5">
        <v>0</v>
      </c>
      <c r="ET5" s="629">
        <f t="shared" si="48"/>
        <v>0</v>
      </c>
      <c r="EU5">
        <v>0</v>
      </c>
      <c r="EV5" t="s">
        <v>1777</v>
      </c>
      <c r="EW5" s="624">
        <v>0</v>
      </c>
      <c r="EX5" s="629">
        <f t="shared" si="49"/>
        <v>0</v>
      </c>
      <c r="EY5">
        <v>0</v>
      </c>
      <c r="EZ5" t="s">
        <v>1784</v>
      </c>
      <c r="FA5" s="624">
        <v>0</v>
      </c>
      <c r="FB5" s="629">
        <f t="shared" si="50"/>
        <v>0</v>
      </c>
      <c r="FC5" t="s">
        <v>1024</v>
      </c>
      <c r="FD5">
        <v>0</v>
      </c>
      <c r="FE5" s="627">
        <f t="shared" si="51"/>
        <v>0</v>
      </c>
      <c r="FF5" s="628">
        <f t="shared" si="52"/>
        <v>0</v>
      </c>
      <c r="FG5">
        <v>0.67800000000000005</v>
      </c>
      <c r="FH5" t="s">
        <v>1791</v>
      </c>
      <c r="FI5">
        <v>2</v>
      </c>
      <c r="FJ5" s="623">
        <f t="shared" si="53"/>
        <v>0.33333333333333331</v>
      </c>
      <c r="FK5">
        <v>3</v>
      </c>
      <c r="FL5">
        <v>0.47712125471966244</v>
      </c>
      <c r="FM5" t="s">
        <v>1732</v>
      </c>
      <c r="FN5" s="624">
        <v>0</v>
      </c>
      <c r="FO5" s="629">
        <f t="shared" si="54"/>
        <v>0</v>
      </c>
      <c r="FP5">
        <v>2</v>
      </c>
      <c r="FQ5" t="s">
        <v>1737</v>
      </c>
      <c r="FR5" s="624">
        <v>1</v>
      </c>
      <c r="FS5" s="629">
        <f t="shared" si="55"/>
        <v>0.25</v>
      </c>
      <c r="FT5">
        <v>0</v>
      </c>
      <c r="FU5" t="s">
        <v>1730</v>
      </c>
      <c r="FV5" s="624">
        <v>0</v>
      </c>
      <c r="FW5" s="629">
        <f t="shared" si="56"/>
        <v>0</v>
      </c>
      <c r="FX5" s="628">
        <f t="shared" si="57"/>
        <v>0.14583333333333331</v>
      </c>
      <c r="FY5" s="631">
        <f t="shared" si="58"/>
        <v>0.30821349264477688</v>
      </c>
    </row>
    <row r="6" spans="1:181">
      <c r="A6" t="s">
        <v>333</v>
      </c>
      <c r="B6" t="s">
        <v>332</v>
      </c>
      <c r="C6" t="s">
        <v>632</v>
      </c>
      <c r="D6" t="s">
        <v>1310</v>
      </c>
      <c r="E6" t="s">
        <v>968</v>
      </c>
      <c r="F6" t="s">
        <v>964</v>
      </c>
      <c r="G6" t="s">
        <v>974</v>
      </c>
      <c r="H6" t="s">
        <v>106</v>
      </c>
      <c r="I6">
        <v>7132</v>
      </c>
      <c r="J6" s="626">
        <f t="shared" si="0"/>
        <v>0.27462924932728194</v>
      </c>
      <c r="K6">
        <v>22716054.100000001</v>
      </c>
      <c r="L6" s="626">
        <f t="shared" si="1"/>
        <v>0.17965610880901436</v>
      </c>
      <c r="M6">
        <v>299</v>
      </c>
      <c r="N6" s="626">
        <f t="shared" si="2"/>
        <v>0.23445762600460451</v>
      </c>
      <c r="O6" t="s">
        <v>880</v>
      </c>
      <c r="P6">
        <v>0</v>
      </c>
      <c r="Q6" s="627">
        <f t="shared" si="3"/>
        <v>0</v>
      </c>
      <c r="R6">
        <v>0</v>
      </c>
      <c r="T6" t="s">
        <v>1726</v>
      </c>
      <c r="U6">
        <v>0</v>
      </c>
      <c r="V6">
        <f t="shared" si="4"/>
        <v>1</v>
      </c>
      <c r="W6" s="626">
        <f t="shared" si="5"/>
        <v>0</v>
      </c>
      <c r="X6" s="628">
        <f t="shared" si="6"/>
        <v>0.13774859682818016</v>
      </c>
      <c r="Y6" t="s">
        <v>639</v>
      </c>
      <c r="Z6">
        <v>4</v>
      </c>
      <c r="AA6" s="627">
        <f t="shared" si="7"/>
        <v>1</v>
      </c>
      <c r="AB6" t="s">
        <v>639</v>
      </c>
      <c r="AC6">
        <v>4</v>
      </c>
      <c r="AD6" s="627">
        <f t="shared" si="8"/>
        <v>1</v>
      </c>
      <c r="AE6" t="s">
        <v>640</v>
      </c>
      <c r="AF6">
        <v>0</v>
      </c>
      <c r="AG6" s="627">
        <f t="shared" si="9"/>
        <v>0</v>
      </c>
      <c r="AH6" t="s">
        <v>1314</v>
      </c>
      <c r="AI6">
        <v>0</v>
      </c>
      <c r="AJ6" s="627">
        <f t="shared" si="10"/>
        <v>0</v>
      </c>
      <c r="AK6" t="s">
        <v>1404</v>
      </c>
      <c r="AL6">
        <v>1</v>
      </c>
      <c r="AM6" s="627">
        <f t="shared" si="11"/>
        <v>0.25</v>
      </c>
      <c r="AN6">
        <v>1</v>
      </c>
      <c r="AO6" t="s">
        <v>1765</v>
      </c>
      <c r="AP6">
        <v>4</v>
      </c>
      <c r="AQ6" s="629">
        <f t="shared" si="12"/>
        <v>1</v>
      </c>
      <c r="AR6" t="s">
        <v>636</v>
      </c>
      <c r="AS6">
        <v>4</v>
      </c>
      <c r="AT6" s="627">
        <f t="shared" si="13"/>
        <v>1</v>
      </c>
      <c r="AU6">
        <v>1</v>
      </c>
      <c r="AV6" t="s">
        <v>1789</v>
      </c>
      <c r="AW6">
        <v>0</v>
      </c>
      <c r="AX6" s="629">
        <f t="shared" si="14"/>
        <v>0</v>
      </c>
      <c r="AY6" t="s">
        <v>634</v>
      </c>
      <c r="AZ6">
        <v>1</v>
      </c>
      <c r="BA6" s="627">
        <f t="shared" si="15"/>
        <v>0.25</v>
      </c>
      <c r="BB6" t="s">
        <v>635</v>
      </c>
      <c r="BC6">
        <v>1</v>
      </c>
      <c r="BD6" s="627">
        <f t="shared" si="16"/>
        <v>0.25</v>
      </c>
      <c r="BE6" t="s">
        <v>635</v>
      </c>
      <c r="BF6">
        <v>1</v>
      </c>
      <c r="BG6" s="627">
        <f t="shared" si="17"/>
        <v>0.25</v>
      </c>
      <c r="BH6" s="628">
        <f t="shared" si="18"/>
        <v>0.45454545454545453</v>
      </c>
      <c r="BI6">
        <v>0</v>
      </c>
      <c r="BJ6" t="s">
        <v>1741</v>
      </c>
      <c r="BK6">
        <v>4</v>
      </c>
      <c r="BL6" s="627">
        <f t="shared" si="19"/>
        <v>1</v>
      </c>
      <c r="BM6" t="s">
        <v>641</v>
      </c>
      <c r="BN6">
        <v>0</v>
      </c>
      <c r="BO6" s="627">
        <f t="shared" si="20"/>
        <v>0</v>
      </c>
      <c r="BP6">
        <v>1</v>
      </c>
      <c r="BQ6" t="s">
        <v>1746</v>
      </c>
      <c r="BR6">
        <v>3</v>
      </c>
      <c r="BS6">
        <f t="shared" si="21"/>
        <v>0.75</v>
      </c>
      <c r="BT6">
        <v>1</v>
      </c>
      <c r="BU6" t="s">
        <v>1746</v>
      </c>
      <c r="BV6">
        <v>3</v>
      </c>
      <c r="BW6">
        <f t="shared" si="22"/>
        <v>0.75</v>
      </c>
      <c r="BX6" s="629">
        <f t="shared" si="23"/>
        <v>0.75</v>
      </c>
      <c r="BY6" t="s">
        <v>642</v>
      </c>
      <c r="BZ6">
        <v>3</v>
      </c>
      <c r="CA6" s="627">
        <f t="shared" si="24"/>
        <v>0.75</v>
      </c>
      <c r="CB6" t="s">
        <v>662</v>
      </c>
      <c r="CC6">
        <v>3</v>
      </c>
      <c r="CD6" s="627">
        <f t="shared" si="25"/>
        <v>0.75</v>
      </c>
      <c r="CE6" t="s">
        <v>663</v>
      </c>
      <c r="CF6">
        <v>0</v>
      </c>
      <c r="CG6" s="627">
        <f t="shared" si="26"/>
        <v>0</v>
      </c>
      <c r="CH6">
        <v>0</v>
      </c>
      <c r="CI6" t="s">
        <v>1750</v>
      </c>
      <c r="CJ6">
        <v>4</v>
      </c>
      <c r="CK6">
        <f t="shared" si="27"/>
        <v>1</v>
      </c>
      <c r="CL6">
        <v>0</v>
      </c>
      <c r="CM6" t="s">
        <v>1750</v>
      </c>
      <c r="CN6">
        <v>4</v>
      </c>
      <c r="CO6">
        <f t="shared" si="28"/>
        <v>1</v>
      </c>
      <c r="CP6" s="629">
        <f t="shared" si="29"/>
        <v>1</v>
      </c>
      <c r="CQ6">
        <v>0</v>
      </c>
      <c r="CR6" t="s">
        <v>1755</v>
      </c>
      <c r="CS6">
        <v>4</v>
      </c>
      <c r="CT6">
        <f t="shared" si="30"/>
        <v>1</v>
      </c>
      <c r="CU6">
        <v>0</v>
      </c>
      <c r="CV6" t="s">
        <v>1755</v>
      </c>
      <c r="CW6">
        <v>4</v>
      </c>
      <c r="CX6">
        <f t="shared" si="31"/>
        <v>1</v>
      </c>
      <c r="CY6" s="629">
        <f t="shared" si="32"/>
        <v>1</v>
      </c>
      <c r="CZ6">
        <v>1</v>
      </c>
      <c r="DA6" t="s">
        <v>1763</v>
      </c>
      <c r="DB6">
        <v>1</v>
      </c>
      <c r="DC6" s="626">
        <f t="shared" si="33"/>
        <v>0.125</v>
      </c>
      <c r="DD6" t="s">
        <v>1369</v>
      </c>
      <c r="DE6">
        <v>3</v>
      </c>
      <c r="DF6" s="627">
        <f t="shared" si="34"/>
        <v>0.75</v>
      </c>
      <c r="DG6" s="628">
        <f t="shared" si="35"/>
        <v>0.61250000000000004</v>
      </c>
      <c r="DH6" t="s">
        <v>639</v>
      </c>
      <c r="DI6">
        <v>4</v>
      </c>
      <c r="DJ6" s="627">
        <f t="shared" si="36"/>
        <v>1</v>
      </c>
      <c r="DK6" t="s">
        <v>640</v>
      </c>
      <c r="DL6">
        <v>0</v>
      </c>
      <c r="DM6" s="627">
        <f t="shared" si="37"/>
        <v>0</v>
      </c>
      <c r="DN6" t="s">
        <v>1119</v>
      </c>
      <c r="DO6">
        <v>0</v>
      </c>
      <c r="DP6" s="627">
        <f t="shared" si="38"/>
        <v>0</v>
      </c>
      <c r="DQ6" t="s">
        <v>880</v>
      </c>
      <c r="DR6">
        <v>4</v>
      </c>
      <c r="DS6" s="627">
        <f t="shared" si="39"/>
        <v>1</v>
      </c>
      <c r="DT6" t="s">
        <v>880</v>
      </c>
      <c r="DU6">
        <v>4</v>
      </c>
      <c r="DV6" s="627">
        <f t="shared" si="40"/>
        <v>1</v>
      </c>
      <c r="DW6" t="s">
        <v>639</v>
      </c>
      <c r="DX6">
        <v>4</v>
      </c>
      <c r="DY6" s="627">
        <f t="shared" si="41"/>
        <v>1</v>
      </c>
      <c r="DZ6" t="s">
        <v>1119</v>
      </c>
      <c r="EA6">
        <v>0</v>
      </c>
      <c r="EB6" s="627">
        <f t="shared" si="42"/>
        <v>0</v>
      </c>
      <c r="EC6">
        <v>7.8</v>
      </c>
      <c r="ED6" t="s">
        <v>1826</v>
      </c>
      <c r="EE6">
        <v>1</v>
      </c>
      <c r="EF6" s="630">
        <f t="shared" si="43"/>
        <v>0.20408163265306134</v>
      </c>
      <c r="EG6">
        <v>9.4</v>
      </c>
      <c r="EH6" t="s">
        <v>1827</v>
      </c>
      <c r="EI6">
        <v>0</v>
      </c>
      <c r="EJ6" s="630">
        <f t="shared" si="44"/>
        <v>5.9999999999999942E-2</v>
      </c>
      <c r="EK6" s="630">
        <f t="shared" si="45"/>
        <v>0.13204081632653064</v>
      </c>
      <c r="EL6" s="628">
        <f t="shared" si="46"/>
        <v>0.51650510204081634</v>
      </c>
      <c r="EM6">
        <v>2</v>
      </c>
      <c r="EN6" t="s">
        <v>1776</v>
      </c>
      <c r="EO6" s="624">
        <v>1</v>
      </c>
      <c r="EP6" s="629">
        <f t="shared" si="47"/>
        <v>0.25</v>
      </c>
      <c r="EQ6">
        <v>0</v>
      </c>
      <c r="ER6" t="s">
        <v>1777</v>
      </c>
      <c r="ES6">
        <v>0</v>
      </c>
      <c r="ET6" s="629">
        <f t="shared" si="48"/>
        <v>0</v>
      </c>
      <c r="EU6">
        <v>4</v>
      </c>
      <c r="EV6" t="s">
        <v>1778</v>
      </c>
      <c r="EW6" s="624">
        <v>4</v>
      </c>
      <c r="EX6" s="629">
        <f t="shared" si="49"/>
        <v>1</v>
      </c>
      <c r="EY6">
        <v>7</v>
      </c>
      <c r="EZ6" t="s">
        <v>1780</v>
      </c>
      <c r="FA6" s="624">
        <v>4</v>
      </c>
      <c r="FB6" s="629">
        <f t="shared" si="50"/>
        <v>1</v>
      </c>
      <c r="FC6" t="s">
        <v>1024</v>
      </c>
      <c r="FD6">
        <v>0</v>
      </c>
      <c r="FE6" s="627">
        <f t="shared" si="51"/>
        <v>0</v>
      </c>
      <c r="FF6" s="628">
        <f t="shared" si="52"/>
        <v>0.45</v>
      </c>
      <c r="FG6">
        <v>0.64800000000000002</v>
      </c>
      <c r="FH6" t="s">
        <v>1791</v>
      </c>
      <c r="FI6">
        <v>2</v>
      </c>
      <c r="FJ6" s="623">
        <f t="shared" si="53"/>
        <v>0.33333333333333331</v>
      </c>
      <c r="FK6">
        <v>9</v>
      </c>
      <c r="FL6">
        <v>0.95424250943932487</v>
      </c>
      <c r="FM6" t="s">
        <v>1733</v>
      </c>
      <c r="FN6" s="624">
        <v>1</v>
      </c>
      <c r="FO6" s="629">
        <f t="shared" si="54"/>
        <v>0.25</v>
      </c>
      <c r="FP6">
        <v>0</v>
      </c>
      <c r="FQ6" t="s">
        <v>1730</v>
      </c>
      <c r="FR6" s="624">
        <v>0</v>
      </c>
      <c r="FS6" s="629">
        <f t="shared" si="55"/>
        <v>0</v>
      </c>
      <c r="FT6">
        <v>1</v>
      </c>
      <c r="FU6" t="s">
        <v>1737</v>
      </c>
      <c r="FV6" s="624">
        <v>1</v>
      </c>
      <c r="FW6" s="629">
        <f t="shared" si="56"/>
        <v>0.25</v>
      </c>
      <c r="FX6" s="628">
        <f t="shared" si="57"/>
        <v>0.20833333333333331</v>
      </c>
      <c r="FY6" s="631">
        <f t="shared" si="58"/>
        <v>0.3966054144579641</v>
      </c>
    </row>
    <row r="7" spans="1:181">
      <c r="A7" t="s">
        <v>365</v>
      </c>
      <c r="B7" t="s">
        <v>364</v>
      </c>
      <c r="C7" t="s">
        <v>681</v>
      </c>
      <c r="D7" t="s">
        <v>1310</v>
      </c>
      <c r="E7" t="s">
        <v>968</v>
      </c>
      <c r="F7" t="s">
        <v>975</v>
      </c>
      <c r="G7" t="s">
        <v>976</v>
      </c>
      <c r="H7" t="s">
        <v>16</v>
      </c>
      <c r="I7">
        <v>6379</v>
      </c>
      <c r="J7" s="626">
        <f t="shared" si="0"/>
        <v>0.25609620329467686</v>
      </c>
      <c r="K7">
        <v>14677291.58</v>
      </c>
      <c r="L7" s="626">
        <f t="shared" si="1"/>
        <v>9.2727948999142565E-2</v>
      </c>
      <c r="M7">
        <v>197</v>
      </c>
      <c r="N7" s="626">
        <f t="shared" si="2"/>
        <v>0.14514196785299857</v>
      </c>
      <c r="O7" t="s">
        <v>880</v>
      </c>
      <c r="P7">
        <v>0</v>
      </c>
      <c r="Q7" s="627">
        <f t="shared" si="3"/>
        <v>0</v>
      </c>
      <c r="R7">
        <v>0</v>
      </c>
      <c r="T7" t="s">
        <v>1726</v>
      </c>
      <c r="U7">
        <v>0</v>
      </c>
      <c r="V7">
        <f t="shared" si="4"/>
        <v>1</v>
      </c>
      <c r="W7" s="626">
        <f t="shared" si="5"/>
        <v>0</v>
      </c>
      <c r="X7" s="628">
        <f t="shared" si="6"/>
        <v>9.8793224029363594E-2</v>
      </c>
      <c r="Y7" t="s">
        <v>1397</v>
      </c>
      <c r="Z7">
        <v>1</v>
      </c>
      <c r="AA7" s="627">
        <f t="shared" si="7"/>
        <v>0.25</v>
      </c>
      <c r="AB7" t="s">
        <v>1399</v>
      </c>
      <c r="AC7">
        <v>1</v>
      </c>
      <c r="AD7" s="627">
        <f t="shared" si="8"/>
        <v>0.25</v>
      </c>
      <c r="AE7" t="s">
        <v>640</v>
      </c>
      <c r="AF7">
        <v>0</v>
      </c>
      <c r="AG7" s="627">
        <f t="shared" si="9"/>
        <v>0</v>
      </c>
      <c r="AH7" t="s">
        <v>1314</v>
      </c>
      <c r="AI7">
        <v>0</v>
      </c>
      <c r="AJ7" s="627">
        <f t="shared" si="10"/>
        <v>0</v>
      </c>
      <c r="AK7" t="s">
        <v>1406</v>
      </c>
      <c r="AL7">
        <v>3</v>
      </c>
      <c r="AM7" s="627">
        <f t="shared" si="11"/>
        <v>0.75</v>
      </c>
      <c r="AN7">
        <v>1</v>
      </c>
      <c r="AO7" t="s">
        <v>1765</v>
      </c>
      <c r="AP7">
        <v>4</v>
      </c>
      <c r="AQ7" s="629">
        <f t="shared" si="12"/>
        <v>1</v>
      </c>
      <c r="AR7" t="s">
        <v>640</v>
      </c>
      <c r="AS7">
        <v>0</v>
      </c>
      <c r="AT7" s="627">
        <f t="shared" si="13"/>
        <v>0</v>
      </c>
      <c r="AU7">
        <v>3</v>
      </c>
      <c r="AV7" t="s">
        <v>1771</v>
      </c>
      <c r="AW7">
        <v>2</v>
      </c>
      <c r="AX7" s="629">
        <f t="shared" si="14"/>
        <v>0.5</v>
      </c>
      <c r="AY7" t="s">
        <v>650</v>
      </c>
      <c r="AZ7">
        <v>2</v>
      </c>
      <c r="BA7" s="627">
        <f t="shared" si="15"/>
        <v>0.5</v>
      </c>
      <c r="BB7" t="s">
        <v>635</v>
      </c>
      <c r="BC7">
        <v>1</v>
      </c>
      <c r="BD7" s="627">
        <f t="shared" si="16"/>
        <v>0.25</v>
      </c>
      <c r="BE7" t="s">
        <v>647</v>
      </c>
      <c r="BF7">
        <v>4</v>
      </c>
      <c r="BG7" s="627">
        <f t="shared" si="17"/>
        <v>1</v>
      </c>
      <c r="BH7" s="628">
        <f t="shared" si="18"/>
        <v>0.40909090909090912</v>
      </c>
      <c r="BI7">
        <v>0</v>
      </c>
      <c r="BJ7" t="s">
        <v>1741</v>
      </c>
      <c r="BK7">
        <v>4</v>
      </c>
      <c r="BL7" s="627">
        <f t="shared" si="19"/>
        <v>1</v>
      </c>
      <c r="BM7" t="s">
        <v>1395</v>
      </c>
      <c r="BN7">
        <v>4</v>
      </c>
      <c r="BO7" s="627">
        <f t="shared" si="20"/>
        <v>1</v>
      </c>
      <c r="BP7">
        <v>0</v>
      </c>
      <c r="BQ7" t="s">
        <v>1745</v>
      </c>
      <c r="BR7">
        <v>4</v>
      </c>
      <c r="BS7">
        <f t="shared" si="21"/>
        <v>1</v>
      </c>
      <c r="BT7">
        <v>0</v>
      </c>
      <c r="BU7" t="s">
        <v>1745</v>
      </c>
      <c r="BV7">
        <v>4</v>
      </c>
      <c r="BW7">
        <f t="shared" si="22"/>
        <v>1</v>
      </c>
      <c r="BX7" s="629">
        <f t="shared" si="23"/>
        <v>1</v>
      </c>
      <c r="BY7" t="s">
        <v>642</v>
      </c>
      <c r="BZ7">
        <v>3</v>
      </c>
      <c r="CA7" s="627">
        <f t="shared" si="24"/>
        <v>0.75</v>
      </c>
      <c r="CB7" t="s">
        <v>649</v>
      </c>
      <c r="CC7">
        <v>1</v>
      </c>
      <c r="CD7" s="627">
        <f t="shared" si="25"/>
        <v>0.25</v>
      </c>
      <c r="CE7" t="s">
        <v>667</v>
      </c>
      <c r="CF7">
        <v>1</v>
      </c>
      <c r="CG7" s="627">
        <f t="shared" si="26"/>
        <v>0.25</v>
      </c>
      <c r="CH7">
        <v>0</v>
      </c>
      <c r="CI7" t="s">
        <v>1750</v>
      </c>
      <c r="CJ7">
        <v>4</v>
      </c>
      <c r="CK7">
        <f t="shared" si="27"/>
        <v>1</v>
      </c>
      <c r="CL7">
        <v>0</v>
      </c>
      <c r="CM7" t="s">
        <v>1750</v>
      </c>
      <c r="CN7">
        <v>4</v>
      </c>
      <c r="CO7">
        <f t="shared" si="28"/>
        <v>1</v>
      </c>
      <c r="CP7" s="629">
        <f t="shared" si="29"/>
        <v>1</v>
      </c>
      <c r="CQ7">
        <v>0</v>
      </c>
      <c r="CR7" t="s">
        <v>1755</v>
      </c>
      <c r="CS7">
        <v>4</v>
      </c>
      <c r="CT7">
        <f t="shared" si="30"/>
        <v>1</v>
      </c>
      <c r="CU7">
        <v>0</v>
      </c>
      <c r="CV7" t="s">
        <v>1755</v>
      </c>
      <c r="CW7">
        <v>4</v>
      </c>
      <c r="CX7">
        <f t="shared" si="31"/>
        <v>1</v>
      </c>
      <c r="CY7" s="629">
        <f t="shared" si="32"/>
        <v>1</v>
      </c>
      <c r="CZ7">
        <v>2</v>
      </c>
      <c r="DA7" t="s">
        <v>1762</v>
      </c>
      <c r="DB7">
        <v>2</v>
      </c>
      <c r="DC7" s="626">
        <f t="shared" si="33"/>
        <v>0.25</v>
      </c>
      <c r="DD7" t="s">
        <v>636</v>
      </c>
      <c r="DE7">
        <v>4</v>
      </c>
      <c r="DF7" s="627">
        <f t="shared" si="34"/>
        <v>1</v>
      </c>
      <c r="DG7" s="628">
        <f t="shared" si="35"/>
        <v>0.75</v>
      </c>
      <c r="DH7" t="s">
        <v>1396</v>
      </c>
      <c r="DI7">
        <v>0</v>
      </c>
      <c r="DJ7" s="627">
        <f t="shared" si="36"/>
        <v>0</v>
      </c>
      <c r="DK7" t="s">
        <v>640</v>
      </c>
      <c r="DL7">
        <v>0</v>
      </c>
      <c r="DM7" s="627">
        <f t="shared" si="37"/>
        <v>0</v>
      </c>
      <c r="DN7" t="s">
        <v>880</v>
      </c>
      <c r="DO7">
        <v>4</v>
      </c>
      <c r="DP7" s="627">
        <f t="shared" si="38"/>
        <v>1</v>
      </c>
      <c r="DQ7" t="s">
        <v>880</v>
      </c>
      <c r="DR7">
        <v>4</v>
      </c>
      <c r="DS7" s="627">
        <f t="shared" si="39"/>
        <v>1</v>
      </c>
      <c r="DT7" t="s">
        <v>880</v>
      </c>
      <c r="DU7">
        <v>4</v>
      </c>
      <c r="DV7" s="627">
        <f t="shared" si="40"/>
        <v>1</v>
      </c>
      <c r="DW7" t="s">
        <v>639</v>
      </c>
      <c r="DX7">
        <v>4</v>
      </c>
      <c r="DY7" s="627">
        <f t="shared" si="41"/>
        <v>1</v>
      </c>
      <c r="DZ7" t="s">
        <v>1119</v>
      </c>
      <c r="EA7">
        <v>0</v>
      </c>
      <c r="EB7" s="627">
        <f t="shared" si="42"/>
        <v>0</v>
      </c>
      <c r="EC7">
        <v>6.9</v>
      </c>
      <c r="ED7" t="s">
        <v>1826</v>
      </c>
      <c r="EE7">
        <v>1</v>
      </c>
      <c r="EF7" s="630">
        <f t="shared" si="43"/>
        <v>0.29591836734693877</v>
      </c>
      <c r="EG7">
        <v>9.8000000000000007</v>
      </c>
      <c r="EH7" t="s">
        <v>1827</v>
      </c>
      <c r="EI7">
        <v>0</v>
      </c>
      <c r="EJ7" s="630">
        <f t="shared" si="44"/>
        <v>1.9999999999999907E-2</v>
      </c>
      <c r="EK7" s="630">
        <f t="shared" si="45"/>
        <v>0.15795918367346934</v>
      </c>
      <c r="EL7" s="628">
        <f t="shared" si="46"/>
        <v>0.51974489795918366</v>
      </c>
      <c r="EM7">
        <v>0</v>
      </c>
      <c r="EN7" t="s">
        <v>1777</v>
      </c>
      <c r="EO7" s="624">
        <v>0</v>
      </c>
      <c r="EP7" s="629">
        <f t="shared" si="47"/>
        <v>0</v>
      </c>
      <c r="EQ7">
        <v>0</v>
      </c>
      <c r="ER7" t="s">
        <v>1777</v>
      </c>
      <c r="ES7">
        <v>0</v>
      </c>
      <c r="ET7" s="629">
        <f t="shared" si="48"/>
        <v>0</v>
      </c>
      <c r="EU7">
        <v>0</v>
      </c>
      <c r="EV7" t="s">
        <v>1777</v>
      </c>
      <c r="EW7" s="624">
        <v>0</v>
      </c>
      <c r="EX7" s="629">
        <f t="shared" si="49"/>
        <v>0</v>
      </c>
      <c r="EY7">
        <v>2</v>
      </c>
      <c r="EZ7" t="s">
        <v>1783</v>
      </c>
      <c r="FA7" s="624">
        <v>1</v>
      </c>
      <c r="FB7" s="629">
        <f t="shared" si="50"/>
        <v>0.25</v>
      </c>
      <c r="FC7" t="s">
        <v>1024</v>
      </c>
      <c r="FD7">
        <v>0</v>
      </c>
      <c r="FE7" s="627">
        <f t="shared" si="51"/>
        <v>0</v>
      </c>
      <c r="FF7" s="628">
        <f t="shared" si="52"/>
        <v>0.05</v>
      </c>
      <c r="FG7">
        <v>0.54800000000000004</v>
      </c>
      <c r="FH7" t="s">
        <v>1793</v>
      </c>
      <c r="FI7">
        <v>3</v>
      </c>
      <c r="FJ7" s="623">
        <f t="shared" si="53"/>
        <v>0.66666666666666663</v>
      </c>
      <c r="FK7">
        <v>16</v>
      </c>
      <c r="FL7">
        <v>1.2041199826559248</v>
      </c>
      <c r="FM7" t="s">
        <v>1734</v>
      </c>
      <c r="FN7" s="624">
        <v>2</v>
      </c>
      <c r="FO7" s="629">
        <f t="shared" si="54"/>
        <v>0.5</v>
      </c>
      <c r="FP7">
        <v>2</v>
      </c>
      <c r="FQ7" t="s">
        <v>1737</v>
      </c>
      <c r="FR7" s="624">
        <v>1</v>
      </c>
      <c r="FS7" s="629">
        <f t="shared" si="55"/>
        <v>0.25</v>
      </c>
      <c r="FT7">
        <v>1</v>
      </c>
      <c r="FU7" t="s">
        <v>1737</v>
      </c>
      <c r="FV7" s="624">
        <v>1</v>
      </c>
      <c r="FW7" s="629">
        <f t="shared" si="56"/>
        <v>0.25</v>
      </c>
      <c r="FX7" s="628">
        <f t="shared" si="57"/>
        <v>0.41666666666666663</v>
      </c>
      <c r="FY7" s="631">
        <f t="shared" si="58"/>
        <v>0.37404928295768719</v>
      </c>
    </row>
    <row r="8" spans="1:181">
      <c r="A8" t="s">
        <v>553</v>
      </c>
      <c r="B8" t="s">
        <v>552</v>
      </c>
      <c r="C8" t="s">
        <v>632</v>
      </c>
      <c r="D8" t="s">
        <v>1308</v>
      </c>
      <c r="E8" t="s">
        <v>968</v>
      </c>
      <c r="F8" t="s">
        <v>975</v>
      </c>
      <c r="G8" t="s">
        <v>976</v>
      </c>
      <c r="H8" t="s">
        <v>16</v>
      </c>
      <c r="I8">
        <v>2408</v>
      </c>
      <c r="J8" s="626">
        <f t="shared" si="0"/>
        <v>9.4283058802743666E-2</v>
      </c>
      <c r="K8">
        <v>12826434.310000001</v>
      </c>
      <c r="L8" s="626">
        <f t="shared" si="1"/>
        <v>6.5900736028769447E-2</v>
      </c>
      <c r="M8">
        <v>149</v>
      </c>
      <c r="N8" s="626">
        <f t="shared" si="2"/>
        <v>8.53632558481629E-2</v>
      </c>
      <c r="O8" t="s">
        <v>880</v>
      </c>
      <c r="P8">
        <v>0</v>
      </c>
      <c r="Q8" s="627">
        <f t="shared" si="3"/>
        <v>0</v>
      </c>
      <c r="R8">
        <v>0</v>
      </c>
      <c r="T8" t="s">
        <v>1726</v>
      </c>
      <c r="U8">
        <v>0</v>
      </c>
      <c r="V8">
        <f t="shared" si="4"/>
        <v>1</v>
      </c>
      <c r="W8" s="626">
        <f t="shared" si="5"/>
        <v>0</v>
      </c>
      <c r="X8" s="628">
        <f t="shared" si="6"/>
        <v>4.9109410135935207E-2</v>
      </c>
      <c r="Y8" t="s">
        <v>639</v>
      </c>
      <c r="Z8">
        <v>4</v>
      </c>
      <c r="AA8" s="627">
        <f t="shared" si="7"/>
        <v>1</v>
      </c>
      <c r="AB8" t="s">
        <v>639</v>
      </c>
      <c r="AC8">
        <v>4</v>
      </c>
      <c r="AD8" s="627">
        <f t="shared" si="8"/>
        <v>1</v>
      </c>
      <c r="AE8" t="s">
        <v>636</v>
      </c>
      <c r="AF8">
        <v>4</v>
      </c>
      <c r="AG8" s="627">
        <f t="shared" si="9"/>
        <v>1</v>
      </c>
      <c r="AH8" t="s">
        <v>1400</v>
      </c>
      <c r="AI8">
        <v>3</v>
      </c>
      <c r="AJ8" s="627">
        <f t="shared" si="10"/>
        <v>0.75</v>
      </c>
      <c r="AK8" t="s">
        <v>1405</v>
      </c>
      <c r="AL8">
        <v>0</v>
      </c>
      <c r="AM8" s="627">
        <f t="shared" si="11"/>
        <v>0</v>
      </c>
      <c r="AN8">
        <v>1</v>
      </c>
      <c r="AO8" t="s">
        <v>1765</v>
      </c>
      <c r="AP8">
        <v>4</v>
      </c>
      <c r="AQ8" s="629">
        <f t="shared" si="12"/>
        <v>1</v>
      </c>
      <c r="AR8" t="s">
        <v>636</v>
      </c>
      <c r="AS8">
        <v>4</v>
      </c>
      <c r="AT8" s="627">
        <f t="shared" si="13"/>
        <v>1</v>
      </c>
      <c r="AU8">
        <v>1</v>
      </c>
      <c r="AV8" t="s">
        <v>1789</v>
      </c>
      <c r="AW8">
        <v>0</v>
      </c>
      <c r="AX8" s="629">
        <f t="shared" si="14"/>
        <v>0</v>
      </c>
      <c r="AY8" t="s">
        <v>634</v>
      </c>
      <c r="AZ8">
        <v>1</v>
      </c>
      <c r="BA8" s="627">
        <f t="shared" si="15"/>
        <v>0.25</v>
      </c>
      <c r="BB8" t="s">
        <v>635</v>
      </c>
      <c r="BC8">
        <v>1</v>
      </c>
      <c r="BD8" s="627">
        <f t="shared" si="16"/>
        <v>0.25</v>
      </c>
      <c r="BE8" t="s">
        <v>635</v>
      </c>
      <c r="BF8">
        <v>1</v>
      </c>
      <c r="BG8" s="627">
        <f t="shared" si="17"/>
        <v>0.25</v>
      </c>
      <c r="BH8" s="628">
        <f t="shared" si="18"/>
        <v>0.59090909090909094</v>
      </c>
      <c r="BI8">
        <v>0</v>
      </c>
      <c r="BJ8" t="s">
        <v>1741</v>
      </c>
      <c r="BK8">
        <v>4</v>
      </c>
      <c r="BL8" s="627">
        <f t="shared" si="19"/>
        <v>1</v>
      </c>
      <c r="BM8" t="s">
        <v>641</v>
      </c>
      <c r="BN8">
        <v>0</v>
      </c>
      <c r="BO8" s="627">
        <f t="shared" si="20"/>
        <v>0</v>
      </c>
      <c r="BP8">
        <v>1</v>
      </c>
      <c r="BQ8" t="s">
        <v>1746</v>
      </c>
      <c r="BR8">
        <v>3</v>
      </c>
      <c r="BS8">
        <f t="shared" si="21"/>
        <v>0.75</v>
      </c>
      <c r="BT8">
        <v>0</v>
      </c>
      <c r="BU8" t="s">
        <v>1745</v>
      </c>
      <c r="BV8">
        <v>4</v>
      </c>
      <c r="BW8">
        <f t="shared" si="22"/>
        <v>1</v>
      </c>
      <c r="BX8" s="629">
        <f t="shared" si="23"/>
        <v>0.875</v>
      </c>
      <c r="BY8" t="s">
        <v>642</v>
      </c>
      <c r="BZ8">
        <v>3</v>
      </c>
      <c r="CA8" s="627">
        <f t="shared" si="24"/>
        <v>0.75</v>
      </c>
      <c r="CB8" t="s">
        <v>642</v>
      </c>
      <c r="CC8">
        <v>0</v>
      </c>
      <c r="CD8" s="627">
        <f t="shared" si="25"/>
        <v>0</v>
      </c>
      <c r="CE8" t="s">
        <v>643</v>
      </c>
      <c r="CF8">
        <v>3</v>
      </c>
      <c r="CG8" s="627">
        <f t="shared" si="26"/>
        <v>0.75</v>
      </c>
      <c r="CH8">
        <v>0</v>
      </c>
      <c r="CI8" t="s">
        <v>1750</v>
      </c>
      <c r="CJ8">
        <v>4</v>
      </c>
      <c r="CK8">
        <f t="shared" si="27"/>
        <v>1</v>
      </c>
      <c r="CL8">
        <v>0</v>
      </c>
      <c r="CM8" t="s">
        <v>1750</v>
      </c>
      <c r="CN8">
        <v>4</v>
      </c>
      <c r="CO8">
        <f t="shared" si="28"/>
        <v>1</v>
      </c>
      <c r="CP8" s="629">
        <f t="shared" si="29"/>
        <v>1</v>
      </c>
      <c r="CQ8">
        <v>0</v>
      </c>
      <c r="CR8" t="s">
        <v>1755</v>
      </c>
      <c r="CS8">
        <v>4</v>
      </c>
      <c r="CT8">
        <f t="shared" si="30"/>
        <v>1</v>
      </c>
      <c r="CU8">
        <v>0</v>
      </c>
      <c r="CV8" t="s">
        <v>1755</v>
      </c>
      <c r="CW8">
        <v>4</v>
      </c>
      <c r="CX8">
        <f t="shared" si="31"/>
        <v>1</v>
      </c>
      <c r="CY8" s="629">
        <f t="shared" si="32"/>
        <v>1</v>
      </c>
      <c r="CZ8">
        <v>1</v>
      </c>
      <c r="DA8" t="s">
        <v>1763</v>
      </c>
      <c r="DB8">
        <v>1</v>
      </c>
      <c r="DC8" s="626">
        <f t="shared" si="33"/>
        <v>0.125</v>
      </c>
      <c r="DD8" t="s">
        <v>1369</v>
      </c>
      <c r="DE8">
        <v>3</v>
      </c>
      <c r="DF8" s="627">
        <f t="shared" si="34"/>
        <v>0.75</v>
      </c>
      <c r="DG8" s="628">
        <f t="shared" si="35"/>
        <v>0.625</v>
      </c>
      <c r="DH8" t="s">
        <v>639</v>
      </c>
      <c r="DI8">
        <v>4</v>
      </c>
      <c r="DJ8" s="627">
        <f t="shared" si="36"/>
        <v>1</v>
      </c>
      <c r="DK8" t="s">
        <v>640</v>
      </c>
      <c r="DL8">
        <v>0</v>
      </c>
      <c r="DM8" s="627">
        <f t="shared" si="37"/>
        <v>0</v>
      </c>
      <c r="DN8" t="s">
        <v>1119</v>
      </c>
      <c r="DO8">
        <v>0</v>
      </c>
      <c r="DP8" s="627">
        <f t="shared" si="38"/>
        <v>0</v>
      </c>
      <c r="DQ8" t="s">
        <v>880</v>
      </c>
      <c r="DR8">
        <v>4</v>
      </c>
      <c r="DS8" s="627">
        <f t="shared" si="39"/>
        <v>1</v>
      </c>
      <c r="DT8" t="s">
        <v>880</v>
      </c>
      <c r="DU8">
        <v>4</v>
      </c>
      <c r="DV8" s="627">
        <f t="shared" si="40"/>
        <v>1</v>
      </c>
      <c r="DW8" t="s">
        <v>639</v>
      </c>
      <c r="DX8">
        <v>4</v>
      </c>
      <c r="DY8" s="627">
        <f t="shared" si="41"/>
        <v>1</v>
      </c>
      <c r="DZ8" t="s">
        <v>880</v>
      </c>
      <c r="EA8">
        <v>4</v>
      </c>
      <c r="EB8" s="627">
        <f t="shared" si="42"/>
        <v>1</v>
      </c>
      <c r="EC8">
        <v>5.0999999999999996</v>
      </c>
      <c r="ED8" t="s">
        <v>1825</v>
      </c>
      <c r="EE8">
        <v>2</v>
      </c>
      <c r="EF8" s="630">
        <f t="shared" si="43"/>
        <v>0.47959183673469397</v>
      </c>
      <c r="EG8">
        <v>8.4</v>
      </c>
      <c r="EH8" t="s">
        <v>1827</v>
      </c>
      <c r="EI8">
        <v>0</v>
      </c>
      <c r="EJ8" s="630">
        <f t="shared" si="44"/>
        <v>0.15999999999999992</v>
      </c>
      <c r="EK8" s="630">
        <f t="shared" si="45"/>
        <v>0.31979591836734694</v>
      </c>
      <c r="EL8" s="628">
        <f t="shared" si="46"/>
        <v>0.66497448979591833</v>
      </c>
      <c r="EM8">
        <v>4</v>
      </c>
      <c r="EN8" t="s">
        <v>1775</v>
      </c>
      <c r="EO8" s="624">
        <v>2</v>
      </c>
      <c r="EP8" s="629">
        <f t="shared" si="47"/>
        <v>0.5</v>
      </c>
      <c r="EQ8">
        <v>0</v>
      </c>
      <c r="ER8" t="s">
        <v>1777</v>
      </c>
      <c r="ES8">
        <v>0</v>
      </c>
      <c r="ET8" s="629">
        <f t="shared" si="48"/>
        <v>0</v>
      </c>
      <c r="EU8">
        <v>0</v>
      </c>
      <c r="EV8" t="s">
        <v>1778</v>
      </c>
      <c r="EW8" s="624">
        <v>0</v>
      </c>
      <c r="EX8" s="629">
        <f t="shared" si="49"/>
        <v>0</v>
      </c>
      <c r="EY8">
        <v>2</v>
      </c>
      <c r="EZ8" t="s">
        <v>1783</v>
      </c>
      <c r="FA8" s="624">
        <v>1</v>
      </c>
      <c r="FB8" s="629">
        <f t="shared" si="50"/>
        <v>0.25</v>
      </c>
      <c r="FC8" t="s">
        <v>1024</v>
      </c>
      <c r="FD8">
        <v>0</v>
      </c>
      <c r="FE8" s="627">
        <f t="shared" si="51"/>
        <v>0</v>
      </c>
      <c r="FF8" s="628">
        <f t="shared" si="52"/>
        <v>0.15</v>
      </c>
      <c r="FG8">
        <v>0.64900000000000002</v>
      </c>
      <c r="FH8" t="s">
        <v>1791</v>
      </c>
      <c r="FI8">
        <v>2</v>
      </c>
      <c r="FJ8" s="623">
        <f t="shared" si="53"/>
        <v>0.33333333333333331</v>
      </c>
      <c r="FK8">
        <v>2</v>
      </c>
      <c r="FL8">
        <v>0.3010299956639812</v>
      </c>
      <c r="FM8" t="s">
        <v>1732</v>
      </c>
      <c r="FN8" s="624">
        <v>0</v>
      </c>
      <c r="FO8" s="629">
        <f t="shared" si="54"/>
        <v>0</v>
      </c>
      <c r="FP8">
        <v>2</v>
      </c>
      <c r="FQ8" t="s">
        <v>1737</v>
      </c>
      <c r="FR8" s="624">
        <v>1</v>
      </c>
      <c r="FS8" s="629">
        <f t="shared" si="55"/>
        <v>0.25</v>
      </c>
      <c r="FT8">
        <v>1</v>
      </c>
      <c r="FU8" t="s">
        <v>1737</v>
      </c>
      <c r="FV8" s="624">
        <v>1</v>
      </c>
      <c r="FW8" s="629">
        <f t="shared" si="56"/>
        <v>0.25</v>
      </c>
      <c r="FX8" s="628">
        <f t="shared" si="57"/>
        <v>0.20833333333333331</v>
      </c>
      <c r="FY8" s="631">
        <f t="shared" si="58"/>
        <v>0.38138772069571297</v>
      </c>
    </row>
    <row r="9" spans="1:181">
      <c r="A9" t="s">
        <v>381</v>
      </c>
      <c r="B9" t="s">
        <v>380</v>
      </c>
      <c r="C9" t="s">
        <v>632</v>
      </c>
      <c r="D9" t="s">
        <v>1310</v>
      </c>
      <c r="E9" t="s">
        <v>978</v>
      </c>
      <c r="F9" t="s">
        <v>977</v>
      </c>
      <c r="G9" t="s">
        <v>979</v>
      </c>
      <c r="H9" t="s">
        <v>5</v>
      </c>
      <c r="I9">
        <v>6113</v>
      </c>
      <c r="J9" s="626">
        <f t="shared" si="0"/>
        <v>0.24902156280456272</v>
      </c>
      <c r="K9">
        <v>16901795.109999999</v>
      </c>
      <c r="L9" s="626">
        <f t="shared" si="1"/>
        <v>0.1208140020462455</v>
      </c>
      <c r="M9">
        <v>240</v>
      </c>
      <c r="N9" s="626">
        <f t="shared" si="2"/>
        <v>0.18740555934442268</v>
      </c>
      <c r="O9" t="s">
        <v>880</v>
      </c>
      <c r="P9">
        <v>0</v>
      </c>
      <c r="Q9" s="627">
        <f t="shared" si="3"/>
        <v>0</v>
      </c>
      <c r="R9">
        <v>0</v>
      </c>
      <c r="T9" t="s">
        <v>1726</v>
      </c>
      <c r="U9">
        <v>0</v>
      </c>
      <c r="V9">
        <f t="shared" si="4"/>
        <v>1</v>
      </c>
      <c r="W9" s="626">
        <f t="shared" si="5"/>
        <v>0</v>
      </c>
      <c r="X9" s="628">
        <f t="shared" si="6"/>
        <v>0.11144822483904618</v>
      </c>
      <c r="Y9" t="s">
        <v>639</v>
      </c>
      <c r="Z9">
        <v>4</v>
      </c>
      <c r="AA9" s="627">
        <f t="shared" si="7"/>
        <v>1</v>
      </c>
      <c r="AB9" t="s">
        <v>639</v>
      </c>
      <c r="AC9">
        <v>4</v>
      </c>
      <c r="AD9" s="627">
        <f t="shared" si="8"/>
        <v>1</v>
      </c>
      <c r="AE9" t="s">
        <v>640</v>
      </c>
      <c r="AF9">
        <v>0</v>
      </c>
      <c r="AG9" s="627">
        <f t="shared" si="9"/>
        <v>0</v>
      </c>
      <c r="AH9" t="s">
        <v>1314</v>
      </c>
      <c r="AI9">
        <v>0</v>
      </c>
      <c r="AJ9" s="627">
        <f t="shared" si="10"/>
        <v>0</v>
      </c>
      <c r="AK9" t="s">
        <v>1404</v>
      </c>
      <c r="AL9">
        <v>1</v>
      </c>
      <c r="AM9" s="627">
        <f t="shared" si="11"/>
        <v>0.25</v>
      </c>
      <c r="AN9">
        <v>1</v>
      </c>
      <c r="AO9" t="s">
        <v>1765</v>
      </c>
      <c r="AP9">
        <v>4</v>
      </c>
      <c r="AQ9" s="629">
        <f t="shared" si="12"/>
        <v>1</v>
      </c>
      <c r="AR9" t="s">
        <v>636</v>
      </c>
      <c r="AS9">
        <v>4</v>
      </c>
      <c r="AT9" s="627">
        <f t="shared" si="13"/>
        <v>1</v>
      </c>
      <c r="AU9">
        <v>3</v>
      </c>
      <c r="AV9" t="s">
        <v>1771</v>
      </c>
      <c r="AW9">
        <v>2</v>
      </c>
      <c r="AX9" s="629">
        <f t="shared" si="14"/>
        <v>0.5</v>
      </c>
      <c r="AY9" t="s">
        <v>650</v>
      </c>
      <c r="AZ9">
        <v>2</v>
      </c>
      <c r="BA9" s="627">
        <f t="shared" si="15"/>
        <v>0.5</v>
      </c>
      <c r="BB9" t="s">
        <v>646</v>
      </c>
      <c r="BC9">
        <v>0</v>
      </c>
      <c r="BD9" s="627">
        <f t="shared" si="16"/>
        <v>0</v>
      </c>
      <c r="BE9" t="s">
        <v>647</v>
      </c>
      <c r="BF9">
        <v>4</v>
      </c>
      <c r="BG9" s="627">
        <f t="shared" si="17"/>
        <v>1</v>
      </c>
      <c r="BH9" s="628">
        <f t="shared" si="18"/>
        <v>0.56818181818181823</v>
      </c>
      <c r="BI9">
        <v>0</v>
      </c>
      <c r="BJ9" t="s">
        <v>1741</v>
      </c>
      <c r="BK9">
        <v>4</v>
      </c>
      <c r="BL9" s="627">
        <f t="shared" si="19"/>
        <v>1</v>
      </c>
      <c r="BM9" t="s">
        <v>1395</v>
      </c>
      <c r="BN9">
        <v>4</v>
      </c>
      <c r="BO9" s="627">
        <f t="shared" si="20"/>
        <v>1</v>
      </c>
      <c r="BP9">
        <v>0</v>
      </c>
      <c r="BQ9" t="s">
        <v>1745</v>
      </c>
      <c r="BR9">
        <v>4</v>
      </c>
      <c r="BS9">
        <f t="shared" si="21"/>
        <v>1</v>
      </c>
      <c r="BT9">
        <v>0</v>
      </c>
      <c r="BU9" t="s">
        <v>1745</v>
      </c>
      <c r="BV9">
        <v>4</v>
      </c>
      <c r="BW9">
        <f t="shared" si="22"/>
        <v>1</v>
      </c>
      <c r="BX9" s="629">
        <f t="shared" si="23"/>
        <v>1</v>
      </c>
      <c r="BY9" t="s">
        <v>642</v>
      </c>
      <c r="BZ9">
        <v>3</v>
      </c>
      <c r="CA9" s="627">
        <f t="shared" si="24"/>
        <v>0.75</v>
      </c>
      <c r="CB9" t="s">
        <v>642</v>
      </c>
      <c r="CC9">
        <v>0</v>
      </c>
      <c r="CD9" s="627">
        <f t="shared" si="25"/>
        <v>0</v>
      </c>
      <c r="CE9" t="s">
        <v>643</v>
      </c>
      <c r="CF9">
        <v>3</v>
      </c>
      <c r="CG9" s="627">
        <f t="shared" si="26"/>
        <v>0.75</v>
      </c>
      <c r="CH9">
        <v>0</v>
      </c>
      <c r="CI9" t="s">
        <v>1750</v>
      </c>
      <c r="CJ9">
        <v>4</v>
      </c>
      <c r="CK9">
        <f t="shared" si="27"/>
        <v>1</v>
      </c>
      <c r="CL9">
        <v>0</v>
      </c>
      <c r="CM9" t="s">
        <v>1750</v>
      </c>
      <c r="CN9">
        <v>4</v>
      </c>
      <c r="CO9">
        <f t="shared" si="28"/>
        <v>1</v>
      </c>
      <c r="CP9" s="629">
        <f t="shared" si="29"/>
        <v>1</v>
      </c>
      <c r="CQ9">
        <v>0</v>
      </c>
      <c r="CR9" t="s">
        <v>1755</v>
      </c>
      <c r="CS9">
        <v>4</v>
      </c>
      <c r="CT9">
        <f t="shared" si="30"/>
        <v>1</v>
      </c>
      <c r="CU9">
        <v>0</v>
      </c>
      <c r="CV9" t="s">
        <v>1755</v>
      </c>
      <c r="CW9">
        <v>4</v>
      </c>
      <c r="CX9">
        <f t="shared" si="31"/>
        <v>1</v>
      </c>
      <c r="CY9" s="629">
        <f t="shared" si="32"/>
        <v>1</v>
      </c>
      <c r="CZ9">
        <v>0</v>
      </c>
      <c r="DA9" t="s">
        <v>1764</v>
      </c>
      <c r="DB9">
        <v>0</v>
      </c>
      <c r="DC9" s="626">
        <f t="shared" si="33"/>
        <v>0</v>
      </c>
      <c r="DD9" t="s">
        <v>1369</v>
      </c>
      <c r="DE9">
        <v>3</v>
      </c>
      <c r="DF9" s="627">
        <f t="shared" si="34"/>
        <v>0.75</v>
      </c>
      <c r="DG9" s="628">
        <f t="shared" si="35"/>
        <v>0.72499999999999998</v>
      </c>
      <c r="DH9" t="s">
        <v>639</v>
      </c>
      <c r="DI9">
        <v>4</v>
      </c>
      <c r="DJ9" s="627">
        <f t="shared" si="36"/>
        <v>1</v>
      </c>
      <c r="DK9" t="s">
        <v>640</v>
      </c>
      <c r="DL9">
        <v>0</v>
      </c>
      <c r="DM9" s="627">
        <f t="shared" si="37"/>
        <v>0</v>
      </c>
      <c r="DN9" t="s">
        <v>880</v>
      </c>
      <c r="DO9">
        <v>4</v>
      </c>
      <c r="DP9" s="627">
        <f t="shared" si="38"/>
        <v>1</v>
      </c>
      <c r="DQ9" t="s">
        <v>880</v>
      </c>
      <c r="DR9">
        <v>4</v>
      </c>
      <c r="DS9" s="627">
        <f t="shared" si="39"/>
        <v>1</v>
      </c>
      <c r="DT9" t="s">
        <v>880</v>
      </c>
      <c r="DU9">
        <v>4</v>
      </c>
      <c r="DV9" s="627">
        <f t="shared" si="40"/>
        <v>1</v>
      </c>
      <c r="DW9" t="s">
        <v>639</v>
      </c>
      <c r="DX9">
        <v>4</v>
      </c>
      <c r="DY9" s="627">
        <f t="shared" si="41"/>
        <v>1</v>
      </c>
      <c r="DZ9" t="s">
        <v>880</v>
      </c>
      <c r="EA9">
        <v>4</v>
      </c>
      <c r="EB9" s="627">
        <f t="shared" si="42"/>
        <v>1</v>
      </c>
      <c r="EC9">
        <v>6.7</v>
      </c>
      <c r="ED9" t="s">
        <v>1826</v>
      </c>
      <c r="EE9">
        <v>1</v>
      </c>
      <c r="EF9" s="630">
        <f t="shared" si="43"/>
        <v>0.31632653061224492</v>
      </c>
      <c r="EG9">
        <v>10</v>
      </c>
      <c r="EH9" t="s">
        <v>1827</v>
      </c>
      <c r="EI9">
        <v>0</v>
      </c>
      <c r="EJ9" s="630">
        <f t="shared" si="44"/>
        <v>0</v>
      </c>
      <c r="EK9" s="630">
        <f t="shared" si="45"/>
        <v>0.15816326530612246</v>
      </c>
      <c r="EL9" s="628">
        <f t="shared" si="46"/>
        <v>0.76977040816326525</v>
      </c>
      <c r="EM9">
        <v>0</v>
      </c>
      <c r="EN9" t="s">
        <v>1777</v>
      </c>
      <c r="EO9" s="624">
        <v>0</v>
      </c>
      <c r="EP9" s="629">
        <f t="shared" si="47"/>
        <v>0</v>
      </c>
      <c r="EQ9">
        <v>0</v>
      </c>
      <c r="ER9" t="s">
        <v>1777</v>
      </c>
      <c r="ES9">
        <v>0</v>
      </c>
      <c r="ET9" s="629">
        <f t="shared" si="48"/>
        <v>0</v>
      </c>
      <c r="EU9">
        <v>0</v>
      </c>
      <c r="EV9" t="s">
        <v>1777</v>
      </c>
      <c r="EW9" s="624">
        <v>0</v>
      </c>
      <c r="EX9" s="629">
        <f t="shared" si="49"/>
        <v>0</v>
      </c>
      <c r="EY9">
        <v>3</v>
      </c>
      <c r="EZ9" t="s">
        <v>1782</v>
      </c>
      <c r="FA9" s="624">
        <v>2</v>
      </c>
      <c r="FB9" s="629">
        <f t="shared" si="50"/>
        <v>0.5</v>
      </c>
      <c r="FC9" t="s">
        <v>1024</v>
      </c>
      <c r="FD9">
        <v>0</v>
      </c>
      <c r="FE9" s="627">
        <f t="shared" si="51"/>
        <v>0</v>
      </c>
      <c r="FF9" s="628">
        <f t="shared" si="52"/>
        <v>0.1</v>
      </c>
      <c r="FG9">
        <v>0.66700000000000004</v>
      </c>
      <c r="FH9" t="s">
        <v>1791</v>
      </c>
      <c r="FI9">
        <v>2</v>
      </c>
      <c r="FJ9" s="623">
        <f t="shared" si="53"/>
        <v>0.33333333333333331</v>
      </c>
      <c r="FK9">
        <v>6</v>
      </c>
      <c r="FL9">
        <v>0.77815125038364363</v>
      </c>
      <c r="FM9" t="s">
        <v>1733</v>
      </c>
      <c r="FN9" s="624">
        <v>1</v>
      </c>
      <c r="FO9" s="629">
        <f t="shared" si="54"/>
        <v>0.25</v>
      </c>
      <c r="FP9">
        <v>0</v>
      </c>
      <c r="FQ9" t="s">
        <v>1730</v>
      </c>
      <c r="FR9" s="624">
        <v>0</v>
      </c>
      <c r="FS9" s="629">
        <f t="shared" si="55"/>
        <v>0</v>
      </c>
      <c r="FT9">
        <v>0</v>
      </c>
      <c r="FU9" t="s">
        <v>1730</v>
      </c>
      <c r="FV9" s="624">
        <v>0</v>
      </c>
      <c r="FW9" s="629">
        <f t="shared" si="56"/>
        <v>0</v>
      </c>
      <c r="FX9" s="628">
        <f t="shared" si="57"/>
        <v>0.14583333333333331</v>
      </c>
      <c r="FY9" s="631">
        <f t="shared" si="58"/>
        <v>0.4033722974195772</v>
      </c>
    </row>
    <row r="10" spans="1:181">
      <c r="A10" t="s">
        <v>274</v>
      </c>
      <c r="B10" t="s">
        <v>273</v>
      </c>
      <c r="C10" t="s">
        <v>632</v>
      </c>
      <c r="D10" t="s">
        <v>1310</v>
      </c>
      <c r="E10" t="s">
        <v>978</v>
      </c>
      <c r="F10" t="s">
        <v>977</v>
      </c>
      <c r="G10" t="s">
        <v>979</v>
      </c>
      <c r="H10" t="s">
        <v>5</v>
      </c>
      <c r="I10">
        <v>9850</v>
      </c>
      <c r="J10" s="626">
        <f t="shared" si="0"/>
        <v>0.32825827192440987</v>
      </c>
      <c r="K10">
        <v>18953776.280000001</v>
      </c>
      <c r="L10" s="626">
        <f t="shared" si="1"/>
        <v>0.14361893580999063</v>
      </c>
      <c r="M10">
        <v>373</v>
      </c>
      <c r="N10" s="626">
        <f t="shared" si="2"/>
        <v>0.28179443859927072</v>
      </c>
      <c r="O10" t="s">
        <v>880</v>
      </c>
      <c r="P10">
        <v>0</v>
      </c>
      <c r="Q10" s="627">
        <f t="shared" si="3"/>
        <v>0</v>
      </c>
      <c r="R10">
        <v>0</v>
      </c>
      <c r="T10" t="s">
        <v>1726</v>
      </c>
      <c r="U10">
        <v>0</v>
      </c>
      <c r="V10">
        <f t="shared" si="4"/>
        <v>1</v>
      </c>
      <c r="W10" s="626">
        <f t="shared" si="5"/>
        <v>0</v>
      </c>
      <c r="X10" s="628">
        <f t="shared" si="6"/>
        <v>0.15073432926673425</v>
      </c>
      <c r="Y10" t="s">
        <v>1398</v>
      </c>
      <c r="Z10">
        <v>2</v>
      </c>
      <c r="AA10" s="627">
        <f t="shared" si="7"/>
        <v>0.5</v>
      </c>
      <c r="AB10" t="s">
        <v>639</v>
      </c>
      <c r="AC10">
        <v>4</v>
      </c>
      <c r="AD10" s="627">
        <f t="shared" si="8"/>
        <v>1</v>
      </c>
      <c r="AE10" t="s">
        <v>640</v>
      </c>
      <c r="AF10">
        <v>0</v>
      </c>
      <c r="AG10" s="627">
        <f t="shared" si="9"/>
        <v>0</v>
      </c>
      <c r="AH10" t="s">
        <v>1314</v>
      </c>
      <c r="AI10">
        <v>0</v>
      </c>
      <c r="AJ10" s="627">
        <f t="shared" si="10"/>
        <v>0</v>
      </c>
      <c r="AK10" t="s">
        <v>1406</v>
      </c>
      <c r="AL10">
        <v>3</v>
      </c>
      <c r="AM10" s="627">
        <f t="shared" si="11"/>
        <v>0.75</v>
      </c>
      <c r="AN10">
        <v>1</v>
      </c>
      <c r="AO10" t="s">
        <v>1765</v>
      </c>
      <c r="AP10">
        <v>4</v>
      </c>
      <c r="AQ10" s="629">
        <f t="shared" si="12"/>
        <v>1</v>
      </c>
      <c r="AR10" t="s">
        <v>636</v>
      </c>
      <c r="AS10">
        <v>4</v>
      </c>
      <c r="AT10" s="627">
        <f t="shared" si="13"/>
        <v>1</v>
      </c>
      <c r="AU10">
        <v>2</v>
      </c>
      <c r="AV10" t="s">
        <v>1772</v>
      </c>
      <c r="AW10">
        <v>1</v>
      </c>
      <c r="AX10" s="629">
        <f t="shared" si="14"/>
        <v>0.25</v>
      </c>
      <c r="AY10" t="s">
        <v>650</v>
      </c>
      <c r="AZ10">
        <v>2</v>
      </c>
      <c r="BA10" s="627">
        <f t="shared" si="15"/>
        <v>0.5</v>
      </c>
      <c r="BB10" t="s">
        <v>646</v>
      </c>
      <c r="BC10">
        <v>0</v>
      </c>
      <c r="BD10" s="627">
        <f t="shared" si="16"/>
        <v>0</v>
      </c>
      <c r="BE10" t="s">
        <v>647</v>
      </c>
      <c r="BF10">
        <v>4</v>
      </c>
      <c r="BG10" s="627">
        <f t="shared" si="17"/>
        <v>1</v>
      </c>
      <c r="BH10" s="628">
        <f t="shared" si="18"/>
        <v>0.54545454545454541</v>
      </c>
      <c r="BI10">
        <v>0</v>
      </c>
      <c r="BJ10" t="s">
        <v>1741</v>
      </c>
      <c r="BK10">
        <v>4</v>
      </c>
      <c r="BL10" s="627">
        <f t="shared" si="19"/>
        <v>1</v>
      </c>
      <c r="BM10" t="s">
        <v>666</v>
      </c>
      <c r="BN10">
        <v>3</v>
      </c>
      <c r="BO10" s="627">
        <f t="shared" si="20"/>
        <v>0.75</v>
      </c>
      <c r="BP10">
        <v>1</v>
      </c>
      <c r="BQ10" t="s">
        <v>1746</v>
      </c>
      <c r="BR10">
        <v>3</v>
      </c>
      <c r="BS10">
        <f t="shared" si="21"/>
        <v>0.75</v>
      </c>
      <c r="BT10">
        <v>6</v>
      </c>
      <c r="BU10" t="s">
        <v>1748</v>
      </c>
      <c r="BV10">
        <v>1</v>
      </c>
      <c r="BW10">
        <f t="shared" si="22"/>
        <v>0.25</v>
      </c>
      <c r="BX10" s="629">
        <f t="shared" si="23"/>
        <v>0.5</v>
      </c>
      <c r="BY10" t="s">
        <v>642</v>
      </c>
      <c r="BZ10">
        <v>3</v>
      </c>
      <c r="CA10" s="627">
        <f t="shared" si="24"/>
        <v>0.75</v>
      </c>
      <c r="CB10" t="s">
        <v>669</v>
      </c>
      <c r="CC10">
        <v>2</v>
      </c>
      <c r="CD10" s="627">
        <f t="shared" si="25"/>
        <v>0.5</v>
      </c>
      <c r="CE10" t="s">
        <v>667</v>
      </c>
      <c r="CF10">
        <v>1</v>
      </c>
      <c r="CG10" s="627">
        <f t="shared" si="26"/>
        <v>0.25</v>
      </c>
      <c r="CH10">
        <v>0</v>
      </c>
      <c r="CI10" t="s">
        <v>1750</v>
      </c>
      <c r="CJ10">
        <v>4</v>
      </c>
      <c r="CK10">
        <f t="shared" si="27"/>
        <v>1</v>
      </c>
      <c r="CL10">
        <v>0</v>
      </c>
      <c r="CM10" t="s">
        <v>1750</v>
      </c>
      <c r="CN10">
        <v>4</v>
      </c>
      <c r="CO10">
        <f t="shared" si="28"/>
        <v>1</v>
      </c>
      <c r="CP10" s="629">
        <f t="shared" si="29"/>
        <v>1</v>
      </c>
      <c r="CQ10">
        <v>1</v>
      </c>
      <c r="CR10" t="s">
        <v>1756</v>
      </c>
      <c r="CS10">
        <v>3</v>
      </c>
      <c r="CT10">
        <f t="shared" si="30"/>
        <v>0.75</v>
      </c>
      <c r="CU10">
        <v>0</v>
      </c>
      <c r="CV10" t="s">
        <v>1755</v>
      </c>
      <c r="CW10">
        <v>4</v>
      </c>
      <c r="CX10">
        <f t="shared" si="31"/>
        <v>1</v>
      </c>
      <c r="CY10" s="629">
        <f t="shared" si="32"/>
        <v>0.875</v>
      </c>
      <c r="CZ10">
        <v>1</v>
      </c>
      <c r="DA10" t="s">
        <v>1763</v>
      </c>
      <c r="DB10">
        <v>1</v>
      </c>
      <c r="DC10" s="626">
        <f t="shared" si="33"/>
        <v>0.125</v>
      </c>
      <c r="DD10" t="s">
        <v>1369</v>
      </c>
      <c r="DE10">
        <v>3</v>
      </c>
      <c r="DF10" s="627">
        <f t="shared" si="34"/>
        <v>0.75</v>
      </c>
      <c r="DG10" s="628">
        <f t="shared" si="35"/>
        <v>0.65</v>
      </c>
      <c r="DH10" t="s">
        <v>639</v>
      </c>
      <c r="DI10">
        <v>4</v>
      </c>
      <c r="DJ10" s="627">
        <f t="shared" si="36"/>
        <v>1</v>
      </c>
      <c r="DK10" t="s">
        <v>640</v>
      </c>
      <c r="DL10">
        <v>0</v>
      </c>
      <c r="DM10" s="627">
        <f t="shared" si="37"/>
        <v>0</v>
      </c>
      <c r="DN10" t="s">
        <v>880</v>
      </c>
      <c r="DO10">
        <v>4</v>
      </c>
      <c r="DP10" s="627">
        <f t="shared" si="38"/>
        <v>1</v>
      </c>
      <c r="DQ10" t="s">
        <v>880</v>
      </c>
      <c r="DR10">
        <v>4</v>
      </c>
      <c r="DS10" s="627">
        <f t="shared" si="39"/>
        <v>1</v>
      </c>
      <c r="DT10" t="s">
        <v>880</v>
      </c>
      <c r="DU10">
        <v>4</v>
      </c>
      <c r="DV10" s="627">
        <f t="shared" si="40"/>
        <v>1</v>
      </c>
      <c r="DW10" t="s">
        <v>639</v>
      </c>
      <c r="DX10">
        <v>4</v>
      </c>
      <c r="DY10" s="627">
        <f t="shared" si="41"/>
        <v>1</v>
      </c>
      <c r="DZ10" t="s">
        <v>1119</v>
      </c>
      <c r="EA10">
        <v>0</v>
      </c>
      <c r="EB10" s="627">
        <f t="shared" si="42"/>
        <v>0</v>
      </c>
      <c r="EC10">
        <v>6.7</v>
      </c>
      <c r="ED10" t="s">
        <v>1826</v>
      </c>
      <c r="EE10">
        <v>1</v>
      </c>
      <c r="EF10" s="630">
        <f t="shared" si="43"/>
        <v>0.31632653061224492</v>
      </c>
      <c r="EG10">
        <v>7.1</v>
      </c>
      <c r="EH10" t="s">
        <v>1826</v>
      </c>
      <c r="EI10">
        <v>1</v>
      </c>
      <c r="EJ10" s="630">
        <f t="shared" si="44"/>
        <v>0.29000000000000004</v>
      </c>
      <c r="EK10" s="630">
        <f t="shared" si="45"/>
        <v>0.30316326530612248</v>
      </c>
      <c r="EL10" s="628">
        <f t="shared" si="46"/>
        <v>0.66289540816326531</v>
      </c>
      <c r="EM10">
        <v>2</v>
      </c>
      <c r="EN10" t="s">
        <v>1776</v>
      </c>
      <c r="EO10" s="624">
        <v>1</v>
      </c>
      <c r="EP10" s="629">
        <f t="shared" si="47"/>
        <v>0.25</v>
      </c>
      <c r="EQ10">
        <v>0</v>
      </c>
      <c r="ER10" t="s">
        <v>1777</v>
      </c>
      <c r="ES10">
        <v>0</v>
      </c>
      <c r="ET10" s="629">
        <f t="shared" si="48"/>
        <v>0</v>
      </c>
      <c r="EU10">
        <v>1</v>
      </c>
      <c r="EV10" t="s">
        <v>1778</v>
      </c>
      <c r="EW10" s="624">
        <v>3</v>
      </c>
      <c r="EX10" s="629">
        <f t="shared" si="49"/>
        <v>0.75</v>
      </c>
      <c r="EY10">
        <v>8</v>
      </c>
      <c r="EZ10" t="s">
        <v>1780</v>
      </c>
      <c r="FA10" s="624">
        <v>4</v>
      </c>
      <c r="FB10" s="629">
        <f t="shared" si="50"/>
        <v>1</v>
      </c>
      <c r="FC10" t="s">
        <v>1024</v>
      </c>
      <c r="FD10">
        <v>0</v>
      </c>
      <c r="FE10" s="627">
        <f t="shared" si="51"/>
        <v>0</v>
      </c>
      <c r="FF10" s="628">
        <f t="shared" si="52"/>
        <v>0.4</v>
      </c>
      <c r="FG10">
        <v>0.627</v>
      </c>
      <c r="FH10" t="s">
        <v>1791</v>
      </c>
      <c r="FI10">
        <v>2</v>
      </c>
      <c r="FJ10" s="623">
        <f t="shared" si="53"/>
        <v>0.33333333333333331</v>
      </c>
      <c r="FK10">
        <v>41</v>
      </c>
      <c r="FL10">
        <v>1.6127838567197355</v>
      </c>
      <c r="FM10" t="s">
        <v>1735</v>
      </c>
      <c r="FN10" s="624">
        <v>3</v>
      </c>
      <c r="FO10" s="629">
        <f t="shared" si="54"/>
        <v>0.75</v>
      </c>
      <c r="FP10">
        <v>2</v>
      </c>
      <c r="FQ10" t="s">
        <v>1737</v>
      </c>
      <c r="FR10" s="624">
        <v>1</v>
      </c>
      <c r="FS10" s="629">
        <f t="shared" si="55"/>
        <v>0.25</v>
      </c>
      <c r="FT10">
        <v>3</v>
      </c>
      <c r="FU10" t="s">
        <v>1739</v>
      </c>
      <c r="FV10" s="624">
        <v>2</v>
      </c>
      <c r="FW10" s="629">
        <f t="shared" si="56"/>
        <v>0.5</v>
      </c>
      <c r="FX10" s="628">
        <f t="shared" si="57"/>
        <v>0.45833333333333331</v>
      </c>
      <c r="FY10" s="631">
        <f t="shared" si="58"/>
        <v>0.47790293603631301</v>
      </c>
    </row>
    <row r="11" spans="1:181">
      <c r="A11" t="s">
        <v>581</v>
      </c>
      <c r="B11" t="s">
        <v>580</v>
      </c>
      <c r="C11" t="s">
        <v>1050</v>
      </c>
      <c r="D11" t="s">
        <v>1308</v>
      </c>
      <c r="E11" t="s">
        <v>968</v>
      </c>
      <c r="F11" t="s">
        <v>964</v>
      </c>
      <c r="G11" t="s">
        <v>980</v>
      </c>
      <c r="H11" t="s">
        <v>42</v>
      </c>
      <c r="I11">
        <v>1987</v>
      </c>
      <c r="J11" s="626">
        <f t="shared" si="0"/>
        <v>6.236430469314521E-2</v>
      </c>
      <c r="K11">
        <v>13646592.59</v>
      </c>
      <c r="L11" s="626">
        <f t="shared" si="1"/>
        <v>7.8236622583451487E-2</v>
      </c>
      <c r="M11">
        <v>157</v>
      </c>
      <c r="N11" s="626">
        <f t="shared" si="2"/>
        <v>9.655864926523483E-2</v>
      </c>
      <c r="O11" t="s">
        <v>880</v>
      </c>
      <c r="P11">
        <v>0</v>
      </c>
      <c r="Q11" s="627">
        <f t="shared" si="3"/>
        <v>0</v>
      </c>
      <c r="R11">
        <v>0</v>
      </c>
      <c r="T11" t="s">
        <v>1726</v>
      </c>
      <c r="U11">
        <v>0</v>
      </c>
      <c r="V11">
        <f t="shared" si="4"/>
        <v>1</v>
      </c>
      <c r="W11" s="626">
        <f t="shared" si="5"/>
        <v>0</v>
      </c>
      <c r="X11" s="628">
        <f t="shared" si="6"/>
        <v>4.743191530836631E-2</v>
      </c>
      <c r="Y11" t="s">
        <v>639</v>
      </c>
      <c r="Z11">
        <v>4</v>
      </c>
      <c r="AA11" s="627">
        <f t="shared" si="7"/>
        <v>1</v>
      </c>
      <c r="AB11" t="s">
        <v>639</v>
      </c>
      <c r="AC11">
        <v>4</v>
      </c>
      <c r="AD11" s="627">
        <f t="shared" si="8"/>
        <v>1</v>
      </c>
      <c r="AE11" t="s">
        <v>640</v>
      </c>
      <c r="AF11">
        <v>0</v>
      </c>
      <c r="AG11" s="627">
        <f t="shared" si="9"/>
        <v>0</v>
      </c>
      <c r="AH11" t="s">
        <v>1314</v>
      </c>
      <c r="AI11">
        <v>0</v>
      </c>
      <c r="AJ11" s="627">
        <f t="shared" si="10"/>
        <v>0</v>
      </c>
      <c r="AK11" t="s">
        <v>1405</v>
      </c>
      <c r="AL11">
        <v>0</v>
      </c>
      <c r="AM11" s="627">
        <f t="shared" si="11"/>
        <v>0</v>
      </c>
      <c r="AN11">
        <v>1</v>
      </c>
      <c r="AO11" t="s">
        <v>1765</v>
      </c>
      <c r="AP11">
        <v>4</v>
      </c>
      <c r="AQ11" s="629">
        <f t="shared" si="12"/>
        <v>1</v>
      </c>
      <c r="AR11" t="s">
        <v>640</v>
      </c>
      <c r="AS11">
        <v>0</v>
      </c>
      <c r="AT11" s="627">
        <f t="shared" si="13"/>
        <v>0</v>
      </c>
      <c r="AU11">
        <v>1</v>
      </c>
      <c r="AV11" t="s">
        <v>1789</v>
      </c>
      <c r="AW11">
        <v>0</v>
      </c>
      <c r="AX11" s="629">
        <f t="shared" si="14"/>
        <v>0</v>
      </c>
      <c r="AY11" t="s">
        <v>634</v>
      </c>
      <c r="AZ11">
        <v>1</v>
      </c>
      <c r="BA11" s="627">
        <f t="shared" si="15"/>
        <v>0.25</v>
      </c>
      <c r="BB11" t="s">
        <v>646</v>
      </c>
      <c r="BC11">
        <v>0</v>
      </c>
      <c r="BD11" s="627">
        <f t="shared" si="16"/>
        <v>0</v>
      </c>
      <c r="BE11" t="s">
        <v>635</v>
      </c>
      <c r="BF11">
        <v>1</v>
      </c>
      <c r="BG11" s="627">
        <f t="shared" si="17"/>
        <v>0.25</v>
      </c>
      <c r="BH11" s="628">
        <f t="shared" si="18"/>
        <v>0.31818181818181818</v>
      </c>
      <c r="BI11">
        <v>0</v>
      </c>
      <c r="BJ11" t="s">
        <v>1741</v>
      </c>
      <c r="BK11">
        <v>4</v>
      </c>
      <c r="BL11" s="627">
        <f t="shared" si="19"/>
        <v>1</v>
      </c>
      <c r="BM11" t="s">
        <v>641</v>
      </c>
      <c r="BN11">
        <v>0</v>
      </c>
      <c r="BO11" s="627">
        <f t="shared" si="20"/>
        <v>0</v>
      </c>
      <c r="BP11">
        <v>2</v>
      </c>
      <c r="BQ11" t="s">
        <v>1746</v>
      </c>
      <c r="BR11">
        <v>3</v>
      </c>
      <c r="BS11">
        <f t="shared" si="21"/>
        <v>0.75</v>
      </c>
      <c r="BT11">
        <v>2</v>
      </c>
      <c r="BU11" t="s">
        <v>1746</v>
      </c>
      <c r="BV11">
        <v>3</v>
      </c>
      <c r="BW11">
        <f t="shared" si="22"/>
        <v>0.75</v>
      </c>
      <c r="BX11" s="629">
        <f t="shared" si="23"/>
        <v>0.75</v>
      </c>
      <c r="BY11" t="s">
        <v>642</v>
      </c>
      <c r="BZ11">
        <v>3</v>
      </c>
      <c r="CA11" s="627">
        <f t="shared" si="24"/>
        <v>0.75</v>
      </c>
      <c r="CB11" t="s">
        <v>642</v>
      </c>
      <c r="CC11">
        <v>0</v>
      </c>
      <c r="CD11" s="627">
        <f t="shared" si="25"/>
        <v>0</v>
      </c>
      <c r="CE11" t="s">
        <v>643</v>
      </c>
      <c r="CF11">
        <v>3</v>
      </c>
      <c r="CG11" s="627">
        <f t="shared" si="26"/>
        <v>0.75</v>
      </c>
      <c r="CH11">
        <v>0</v>
      </c>
      <c r="CI11" t="s">
        <v>1750</v>
      </c>
      <c r="CJ11">
        <v>4</v>
      </c>
      <c r="CK11">
        <f t="shared" si="27"/>
        <v>1</v>
      </c>
      <c r="CL11">
        <v>1</v>
      </c>
      <c r="CM11" t="s">
        <v>1751</v>
      </c>
      <c r="CN11">
        <v>3</v>
      </c>
      <c r="CO11">
        <f t="shared" si="28"/>
        <v>0.75</v>
      </c>
      <c r="CP11" s="629">
        <f t="shared" si="29"/>
        <v>0.875</v>
      </c>
      <c r="CQ11">
        <v>0</v>
      </c>
      <c r="CR11" t="s">
        <v>1755</v>
      </c>
      <c r="CS11">
        <v>4</v>
      </c>
      <c r="CT11">
        <f t="shared" si="30"/>
        <v>1</v>
      </c>
      <c r="CU11">
        <v>0</v>
      </c>
      <c r="CV11" t="s">
        <v>1755</v>
      </c>
      <c r="CW11">
        <v>4</v>
      </c>
      <c r="CX11">
        <f t="shared" si="31"/>
        <v>1</v>
      </c>
      <c r="CY11" s="629">
        <f t="shared" si="32"/>
        <v>1</v>
      </c>
      <c r="CZ11">
        <v>0</v>
      </c>
      <c r="DA11" t="s">
        <v>1764</v>
      </c>
      <c r="DB11">
        <v>0</v>
      </c>
      <c r="DC11" s="626">
        <f t="shared" si="33"/>
        <v>0</v>
      </c>
      <c r="DD11" t="s">
        <v>1369</v>
      </c>
      <c r="DE11">
        <v>3</v>
      </c>
      <c r="DF11" s="627">
        <f t="shared" si="34"/>
        <v>0.75</v>
      </c>
      <c r="DG11" s="628">
        <f t="shared" si="35"/>
        <v>0.58750000000000002</v>
      </c>
      <c r="DH11" t="s">
        <v>639</v>
      </c>
      <c r="DI11">
        <v>4</v>
      </c>
      <c r="DJ11" s="627">
        <f t="shared" si="36"/>
        <v>1</v>
      </c>
      <c r="DK11" t="s">
        <v>636</v>
      </c>
      <c r="DL11">
        <v>4</v>
      </c>
      <c r="DM11" s="627">
        <f t="shared" si="37"/>
        <v>1</v>
      </c>
      <c r="DN11" t="s">
        <v>880</v>
      </c>
      <c r="DO11">
        <v>4</v>
      </c>
      <c r="DP11" s="627">
        <f t="shared" si="38"/>
        <v>1</v>
      </c>
      <c r="DQ11" t="s">
        <v>880</v>
      </c>
      <c r="DR11">
        <v>4</v>
      </c>
      <c r="DS11" s="627">
        <f t="shared" si="39"/>
        <v>1</v>
      </c>
      <c r="DT11" t="s">
        <v>880</v>
      </c>
      <c r="DU11">
        <v>4</v>
      </c>
      <c r="DV11" s="627">
        <f t="shared" si="40"/>
        <v>1</v>
      </c>
      <c r="DW11" t="s">
        <v>639</v>
      </c>
      <c r="DX11">
        <v>4</v>
      </c>
      <c r="DY11" s="627">
        <f t="shared" si="41"/>
        <v>1</v>
      </c>
      <c r="DZ11" t="s">
        <v>880</v>
      </c>
      <c r="EA11">
        <v>4</v>
      </c>
      <c r="EB11" s="627">
        <f t="shared" si="42"/>
        <v>1</v>
      </c>
      <c r="EC11">
        <v>7</v>
      </c>
      <c r="ED11" t="s">
        <v>1826</v>
      </c>
      <c r="EE11">
        <v>1</v>
      </c>
      <c r="EF11" s="630">
        <f t="shared" si="43"/>
        <v>0.28571428571428581</v>
      </c>
      <c r="EG11">
        <v>7.6</v>
      </c>
      <c r="EH11" t="s">
        <v>1826</v>
      </c>
      <c r="EI11">
        <v>1</v>
      </c>
      <c r="EJ11" s="630">
        <f t="shared" si="44"/>
        <v>0.24</v>
      </c>
      <c r="EK11" s="630">
        <f t="shared" si="45"/>
        <v>0.2628571428571429</v>
      </c>
      <c r="EL11" s="628">
        <f t="shared" si="46"/>
        <v>0.90785714285714292</v>
      </c>
      <c r="EM11">
        <v>1</v>
      </c>
      <c r="EN11" t="s">
        <v>1776</v>
      </c>
      <c r="EO11" s="624">
        <v>1</v>
      </c>
      <c r="EP11" s="629">
        <f t="shared" si="47"/>
        <v>0.25</v>
      </c>
      <c r="EQ11">
        <v>0</v>
      </c>
      <c r="ER11" t="s">
        <v>1777</v>
      </c>
      <c r="ES11">
        <v>0</v>
      </c>
      <c r="ET11" s="629">
        <f t="shared" si="48"/>
        <v>0</v>
      </c>
      <c r="EU11">
        <v>2</v>
      </c>
      <c r="EV11" t="s">
        <v>1779</v>
      </c>
      <c r="EW11" s="624">
        <v>4</v>
      </c>
      <c r="EX11" s="629">
        <f t="shared" si="49"/>
        <v>1</v>
      </c>
      <c r="EY11">
        <v>4</v>
      </c>
      <c r="EZ11" t="s">
        <v>1782</v>
      </c>
      <c r="FA11" s="624">
        <v>2</v>
      </c>
      <c r="FB11" s="629">
        <f t="shared" si="50"/>
        <v>0.5</v>
      </c>
      <c r="FC11" t="s">
        <v>1024</v>
      </c>
      <c r="FD11">
        <v>0</v>
      </c>
      <c r="FE11" s="627">
        <f t="shared" si="51"/>
        <v>0</v>
      </c>
      <c r="FF11" s="628">
        <f t="shared" si="52"/>
        <v>0.35</v>
      </c>
      <c r="FG11">
        <v>0.69</v>
      </c>
      <c r="FH11" t="s">
        <v>1791</v>
      </c>
      <c r="FI11">
        <v>2</v>
      </c>
      <c r="FJ11" s="623">
        <f t="shared" si="53"/>
        <v>0.33333333333333331</v>
      </c>
      <c r="FK11">
        <v>3</v>
      </c>
      <c r="FL11">
        <v>0.47712125471966244</v>
      </c>
      <c r="FM11" t="s">
        <v>1732</v>
      </c>
      <c r="FN11" s="624">
        <v>0</v>
      </c>
      <c r="FO11" s="629">
        <f t="shared" si="54"/>
        <v>0</v>
      </c>
      <c r="FP11">
        <v>0</v>
      </c>
      <c r="FQ11" t="s">
        <v>1730</v>
      </c>
      <c r="FR11" s="624">
        <v>0</v>
      </c>
      <c r="FS11" s="629">
        <f t="shared" si="55"/>
        <v>0</v>
      </c>
      <c r="FT11">
        <v>0</v>
      </c>
      <c r="FU11" t="s">
        <v>1730</v>
      </c>
      <c r="FV11" s="624">
        <v>0</v>
      </c>
      <c r="FW11" s="629">
        <f t="shared" si="56"/>
        <v>0</v>
      </c>
      <c r="FX11" s="628">
        <f t="shared" si="57"/>
        <v>8.3333333333333329E-2</v>
      </c>
      <c r="FY11" s="631">
        <f t="shared" si="58"/>
        <v>0.38238403494677681</v>
      </c>
    </row>
    <row r="12" spans="1:181">
      <c r="A12" t="s">
        <v>349</v>
      </c>
      <c r="B12" t="s">
        <v>348</v>
      </c>
      <c r="C12" t="s">
        <v>671</v>
      </c>
      <c r="D12" t="s">
        <v>1310</v>
      </c>
      <c r="E12" t="s">
        <v>968</v>
      </c>
      <c r="F12" t="s">
        <v>967</v>
      </c>
      <c r="G12" t="s">
        <v>981</v>
      </c>
      <c r="H12" t="s">
        <v>88</v>
      </c>
      <c r="I12">
        <v>5987</v>
      </c>
      <c r="J12" s="626">
        <f t="shared" si="0"/>
        <v>0.24556224919502334</v>
      </c>
      <c r="K12">
        <v>17545571.77</v>
      </c>
      <c r="L12" s="626">
        <f t="shared" si="1"/>
        <v>0.12825390130148204</v>
      </c>
      <c r="M12">
        <v>240</v>
      </c>
      <c r="N12" s="626">
        <f t="shared" si="2"/>
        <v>0.18740555934442268</v>
      </c>
      <c r="O12" t="s">
        <v>1119</v>
      </c>
      <c r="P12">
        <v>4</v>
      </c>
      <c r="Q12" s="627">
        <f t="shared" si="3"/>
        <v>1</v>
      </c>
      <c r="R12">
        <v>22</v>
      </c>
      <c r="S12">
        <v>1.3424226808222062</v>
      </c>
      <c r="T12" t="s">
        <v>1731</v>
      </c>
      <c r="U12">
        <v>2</v>
      </c>
      <c r="V12">
        <f t="shared" si="4"/>
        <v>23</v>
      </c>
      <c r="W12" s="626">
        <f t="shared" si="5"/>
        <v>0.40813555224503523</v>
      </c>
      <c r="X12" s="628">
        <f t="shared" si="6"/>
        <v>0.39387145241719262</v>
      </c>
      <c r="Y12" t="s">
        <v>639</v>
      </c>
      <c r="Z12">
        <v>4</v>
      </c>
      <c r="AA12" s="627">
        <f t="shared" si="7"/>
        <v>1</v>
      </c>
      <c r="AB12" t="s">
        <v>1399</v>
      </c>
      <c r="AC12">
        <v>1</v>
      </c>
      <c r="AD12" s="627">
        <f t="shared" si="8"/>
        <v>0.25</v>
      </c>
      <c r="AE12" t="s">
        <v>640</v>
      </c>
      <c r="AF12">
        <v>0</v>
      </c>
      <c r="AG12" s="627">
        <f t="shared" si="9"/>
        <v>0</v>
      </c>
      <c r="AH12" t="s">
        <v>1314</v>
      </c>
      <c r="AI12">
        <v>0</v>
      </c>
      <c r="AJ12" s="627">
        <f t="shared" si="10"/>
        <v>0</v>
      </c>
      <c r="AK12" t="s">
        <v>1404</v>
      </c>
      <c r="AL12">
        <v>1</v>
      </c>
      <c r="AM12" s="627">
        <f t="shared" si="11"/>
        <v>0.25</v>
      </c>
      <c r="AN12">
        <v>1</v>
      </c>
      <c r="AO12" t="s">
        <v>1765</v>
      </c>
      <c r="AP12">
        <v>4</v>
      </c>
      <c r="AQ12" s="629">
        <f t="shared" si="12"/>
        <v>1</v>
      </c>
      <c r="AR12" t="s">
        <v>640</v>
      </c>
      <c r="AS12">
        <v>0</v>
      </c>
      <c r="AT12" s="627">
        <f t="shared" si="13"/>
        <v>0</v>
      </c>
      <c r="AU12">
        <v>3</v>
      </c>
      <c r="AV12" t="s">
        <v>1771</v>
      </c>
      <c r="AW12">
        <v>2</v>
      </c>
      <c r="AX12" s="629">
        <f t="shared" si="14"/>
        <v>0.5</v>
      </c>
      <c r="AY12" t="s">
        <v>650</v>
      </c>
      <c r="AZ12">
        <v>2</v>
      </c>
      <c r="BA12" s="627">
        <f t="shared" si="15"/>
        <v>0.5</v>
      </c>
      <c r="BB12" t="s">
        <v>1053</v>
      </c>
      <c r="BC12">
        <v>3</v>
      </c>
      <c r="BD12" s="627">
        <f t="shared" si="16"/>
        <v>0.75</v>
      </c>
      <c r="BE12" t="s">
        <v>646</v>
      </c>
      <c r="BF12">
        <v>1</v>
      </c>
      <c r="BG12" s="627">
        <f t="shared" si="17"/>
        <v>0.25</v>
      </c>
      <c r="BH12" s="628">
        <f t="shared" si="18"/>
        <v>0.40909090909090912</v>
      </c>
      <c r="BI12">
        <v>0</v>
      </c>
      <c r="BJ12" t="s">
        <v>1741</v>
      </c>
      <c r="BK12">
        <v>4</v>
      </c>
      <c r="BL12" s="627">
        <f t="shared" si="19"/>
        <v>1</v>
      </c>
      <c r="BM12" t="s">
        <v>666</v>
      </c>
      <c r="BN12">
        <v>3</v>
      </c>
      <c r="BO12" s="627">
        <f t="shared" si="20"/>
        <v>0.75</v>
      </c>
      <c r="BP12">
        <v>5</v>
      </c>
      <c r="BQ12" t="s">
        <v>1748</v>
      </c>
      <c r="BR12">
        <v>1</v>
      </c>
      <c r="BS12">
        <f t="shared" si="21"/>
        <v>0.25</v>
      </c>
      <c r="BT12">
        <v>0</v>
      </c>
      <c r="BU12" t="s">
        <v>1745</v>
      </c>
      <c r="BV12">
        <v>4</v>
      </c>
      <c r="BW12">
        <f t="shared" si="22"/>
        <v>1</v>
      </c>
      <c r="BX12" s="629">
        <f t="shared" si="23"/>
        <v>0.625</v>
      </c>
      <c r="BY12" t="s">
        <v>658</v>
      </c>
      <c r="BZ12">
        <v>2</v>
      </c>
      <c r="CA12" s="627">
        <f t="shared" si="24"/>
        <v>0.5</v>
      </c>
      <c r="CB12" t="s">
        <v>669</v>
      </c>
      <c r="CC12">
        <v>2</v>
      </c>
      <c r="CD12" s="627">
        <f t="shared" si="25"/>
        <v>0.5</v>
      </c>
      <c r="CE12" t="s">
        <v>643</v>
      </c>
      <c r="CF12">
        <v>3</v>
      </c>
      <c r="CG12" s="627">
        <f t="shared" si="26"/>
        <v>0.75</v>
      </c>
      <c r="CH12">
        <v>2</v>
      </c>
      <c r="CI12" t="s">
        <v>1751</v>
      </c>
      <c r="CJ12">
        <v>3</v>
      </c>
      <c r="CK12">
        <f t="shared" si="27"/>
        <v>0.75</v>
      </c>
      <c r="CL12">
        <v>0</v>
      </c>
      <c r="CM12" t="s">
        <v>1750</v>
      </c>
      <c r="CN12">
        <v>4</v>
      </c>
      <c r="CO12">
        <f t="shared" si="28"/>
        <v>1</v>
      </c>
      <c r="CP12" s="629">
        <f t="shared" si="29"/>
        <v>0.875</v>
      </c>
      <c r="CQ12">
        <v>0</v>
      </c>
      <c r="CR12" t="s">
        <v>1755</v>
      </c>
      <c r="CS12">
        <v>4</v>
      </c>
      <c r="CT12">
        <f t="shared" si="30"/>
        <v>1</v>
      </c>
      <c r="CU12">
        <v>0</v>
      </c>
      <c r="CV12" t="s">
        <v>1755</v>
      </c>
      <c r="CW12">
        <v>4</v>
      </c>
      <c r="CX12">
        <f t="shared" si="31"/>
        <v>1</v>
      </c>
      <c r="CY12" s="629">
        <f t="shared" si="32"/>
        <v>1</v>
      </c>
      <c r="CZ12">
        <v>1</v>
      </c>
      <c r="DA12" t="s">
        <v>1763</v>
      </c>
      <c r="DB12">
        <v>1</v>
      </c>
      <c r="DC12" s="626">
        <f t="shared" si="33"/>
        <v>0.125</v>
      </c>
      <c r="DD12" t="s">
        <v>1369</v>
      </c>
      <c r="DE12">
        <v>3</v>
      </c>
      <c r="DF12" s="627">
        <f t="shared" si="34"/>
        <v>0.75</v>
      </c>
      <c r="DG12" s="628">
        <f t="shared" si="35"/>
        <v>0.6875</v>
      </c>
      <c r="DH12" t="s">
        <v>639</v>
      </c>
      <c r="DI12">
        <v>4</v>
      </c>
      <c r="DJ12" s="627">
        <f t="shared" si="36"/>
        <v>1</v>
      </c>
      <c r="DK12" t="s">
        <v>640</v>
      </c>
      <c r="DL12">
        <v>0</v>
      </c>
      <c r="DM12" s="627">
        <f t="shared" si="37"/>
        <v>0</v>
      </c>
      <c r="DN12" t="s">
        <v>1119</v>
      </c>
      <c r="DO12">
        <v>0</v>
      </c>
      <c r="DP12" s="627">
        <f t="shared" si="38"/>
        <v>0</v>
      </c>
      <c r="DQ12" t="s">
        <v>880</v>
      </c>
      <c r="DR12">
        <v>4</v>
      </c>
      <c r="DS12" s="627">
        <f t="shared" si="39"/>
        <v>1</v>
      </c>
      <c r="DT12" t="s">
        <v>880</v>
      </c>
      <c r="DU12">
        <v>4</v>
      </c>
      <c r="DV12" s="627">
        <f t="shared" si="40"/>
        <v>1</v>
      </c>
      <c r="DW12" t="s">
        <v>639</v>
      </c>
      <c r="DX12">
        <v>4</v>
      </c>
      <c r="DY12" s="627">
        <f t="shared" si="41"/>
        <v>1</v>
      </c>
      <c r="DZ12" t="s">
        <v>1119</v>
      </c>
      <c r="EA12">
        <v>0</v>
      </c>
      <c r="EB12" s="627">
        <f t="shared" si="42"/>
        <v>0</v>
      </c>
      <c r="EC12">
        <v>7.9</v>
      </c>
      <c r="ED12" t="s">
        <v>1826</v>
      </c>
      <c r="EE12">
        <v>1</v>
      </c>
      <c r="EF12" s="630">
        <f t="shared" si="43"/>
        <v>0.19387755102040816</v>
      </c>
      <c r="EG12">
        <v>4.9000000000000004</v>
      </c>
      <c r="EH12" t="s">
        <v>1825</v>
      </c>
      <c r="EI12">
        <v>2</v>
      </c>
      <c r="EJ12" s="630">
        <f t="shared" si="44"/>
        <v>0.51</v>
      </c>
      <c r="EK12" s="630">
        <f t="shared" si="45"/>
        <v>0.35193877551020408</v>
      </c>
      <c r="EL12" s="628">
        <f t="shared" si="46"/>
        <v>0.54399234693877552</v>
      </c>
      <c r="EM12">
        <v>5</v>
      </c>
      <c r="EN12" t="s">
        <v>1774</v>
      </c>
      <c r="EO12" s="624">
        <v>3</v>
      </c>
      <c r="EP12" s="629">
        <f t="shared" si="47"/>
        <v>0.75</v>
      </c>
      <c r="EQ12">
        <v>0</v>
      </c>
      <c r="ER12" t="s">
        <v>1777</v>
      </c>
      <c r="ES12">
        <v>0</v>
      </c>
      <c r="ET12" s="629">
        <f t="shared" si="48"/>
        <v>0</v>
      </c>
      <c r="EU12">
        <v>4</v>
      </c>
      <c r="EV12" t="s">
        <v>1778</v>
      </c>
      <c r="EW12" s="624">
        <v>4</v>
      </c>
      <c r="EX12" s="629">
        <f t="shared" si="49"/>
        <v>1</v>
      </c>
      <c r="EY12">
        <v>4</v>
      </c>
      <c r="EZ12" t="s">
        <v>1782</v>
      </c>
      <c r="FA12" s="624">
        <v>2</v>
      </c>
      <c r="FB12" s="629">
        <f t="shared" si="50"/>
        <v>0.5</v>
      </c>
      <c r="FC12" t="s">
        <v>1025</v>
      </c>
      <c r="FD12">
        <v>4</v>
      </c>
      <c r="FE12" s="627">
        <f t="shared" si="51"/>
        <v>1</v>
      </c>
      <c r="FF12" s="628">
        <f t="shared" si="52"/>
        <v>0.65</v>
      </c>
      <c r="FG12">
        <v>0.65800000000000003</v>
      </c>
      <c r="FH12" t="s">
        <v>1791</v>
      </c>
      <c r="FI12">
        <v>2</v>
      </c>
      <c r="FJ12" s="623">
        <f t="shared" si="53"/>
        <v>0.33333333333333331</v>
      </c>
      <c r="FK12">
        <v>14</v>
      </c>
      <c r="FL12">
        <v>1.146128035678238</v>
      </c>
      <c r="FM12" t="s">
        <v>1734</v>
      </c>
      <c r="FN12" s="624">
        <v>2</v>
      </c>
      <c r="FO12" s="629">
        <f t="shared" si="54"/>
        <v>0.5</v>
      </c>
      <c r="FP12">
        <v>1</v>
      </c>
      <c r="FQ12" t="s">
        <v>1737</v>
      </c>
      <c r="FR12" s="624">
        <v>1</v>
      </c>
      <c r="FS12" s="629">
        <f t="shared" si="55"/>
        <v>0.25</v>
      </c>
      <c r="FT12">
        <v>2</v>
      </c>
      <c r="FU12" t="s">
        <v>1737</v>
      </c>
      <c r="FV12" s="624">
        <v>1</v>
      </c>
      <c r="FW12" s="629">
        <f t="shared" si="56"/>
        <v>0.25</v>
      </c>
      <c r="FX12" s="628">
        <f t="shared" si="57"/>
        <v>0.33333333333333331</v>
      </c>
      <c r="FY12" s="631">
        <f t="shared" si="58"/>
        <v>0.50296467363003516</v>
      </c>
    </row>
    <row r="13" spans="1:181">
      <c r="A13" t="s">
        <v>385</v>
      </c>
      <c r="B13" t="s">
        <v>384</v>
      </c>
      <c r="C13" t="s">
        <v>632</v>
      </c>
      <c r="D13" t="s">
        <v>1310</v>
      </c>
      <c r="E13" t="s">
        <v>978</v>
      </c>
      <c r="F13" t="s">
        <v>977</v>
      </c>
      <c r="G13" t="s">
        <v>982</v>
      </c>
      <c r="H13" t="s">
        <v>5</v>
      </c>
      <c r="I13">
        <v>5053</v>
      </c>
      <c r="J13" s="626">
        <f t="shared" si="0"/>
        <v>0.21739099168493642</v>
      </c>
      <c r="K13">
        <v>15519066.33</v>
      </c>
      <c r="L13" s="626">
        <f t="shared" si="1"/>
        <v>0.10382713564975872</v>
      </c>
      <c r="M13">
        <v>267</v>
      </c>
      <c r="N13" s="626">
        <f t="shared" si="2"/>
        <v>0.21022677063123671</v>
      </c>
      <c r="O13" t="s">
        <v>880</v>
      </c>
      <c r="P13">
        <v>0</v>
      </c>
      <c r="Q13" s="627">
        <f t="shared" si="3"/>
        <v>0</v>
      </c>
      <c r="R13">
        <v>0</v>
      </c>
      <c r="T13" t="s">
        <v>1726</v>
      </c>
      <c r="U13">
        <v>0</v>
      </c>
      <c r="V13">
        <f t="shared" si="4"/>
        <v>1</v>
      </c>
      <c r="W13" s="626">
        <f t="shared" si="5"/>
        <v>0</v>
      </c>
      <c r="X13" s="628">
        <f t="shared" si="6"/>
        <v>0.10628897959318637</v>
      </c>
      <c r="Y13" t="s">
        <v>639</v>
      </c>
      <c r="Z13">
        <v>4</v>
      </c>
      <c r="AA13" s="627">
        <f t="shared" si="7"/>
        <v>1</v>
      </c>
      <c r="AB13" t="s">
        <v>639</v>
      </c>
      <c r="AC13">
        <v>4</v>
      </c>
      <c r="AD13" s="627">
        <f t="shared" si="8"/>
        <v>1</v>
      </c>
      <c r="AE13" t="s">
        <v>640</v>
      </c>
      <c r="AF13">
        <v>0</v>
      </c>
      <c r="AG13" s="627">
        <f t="shared" si="9"/>
        <v>0</v>
      </c>
      <c r="AH13" t="s">
        <v>1402</v>
      </c>
      <c r="AI13">
        <v>2</v>
      </c>
      <c r="AJ13" s="627">
        <f t="shared" si="10"/>
        <v>0.5</v>
      </c>
      <c r="AK13" t="s">
        <v>1406</v>
      </c>
      <c r="AL13">
        <v>3</v>
      </c>
      <c r="AM13" s="627">
        <f t="shared" si="11"/>
        <v>0.75</v>
      </c>
      <c r="AN13">
        <v>1</v>
      </c>
      <c r="AO13" t="s">
        <v>1765</v>
      </c>
      <c r="AP13">
        <v>4</v>
      </c>
      <c r="AQ13" s="629">
        <f t="shared" si="12"/>
        <v>1</v>
      </c>
      <c r="AR13" t="s">
        <v>636</v>
      </c>
      <c r="AS13">
        <v>4</v>
      </c>
      <c r="AT13" s="627">
        <f t="shared" si="13"/>
        <v>1</v>
      </c>
      <c r="AU13">
        <v>2</v>
      </c>
      <c r="AV13" t="s">
        <v>1772</v>
      </c>
      <c r="AW13">
        <v>1</v>
      </c>
      <c r="AX13" s="629">
        <f t="shared" si="14"/>
        <v>0.25</v>
      </c>
      <c r="AY13" t="s">
        <v>674</v>
      </c>
      <c r="AZ13">
        <v>3</v>
      </c>
      <c r="BA13" s="627">
        <f t="shared" si="15"/>
        <v>0.75</v>
      </c>
      <c r="BB13" t="s">
        <v>635</v>
      </c>
      <c r="BC13">
        <v>1</v>
      </c>
      <c r="BD13" s="627">
        <f t="shared" si="16"/>
        <v>0.25</v>
      </c>
      <c r="BE13" t="s">
        <v>647</v>
      </c>
      <c r="BF13">
        <v>4</v>
      </c>
      <c r="BG13" s="627">
        <f t="shared" si="17"/>
        <v>1</v>
      </c>
      <c r="BH13" s="628">
        <f t="shared" si="18"/>
        <v>0.68181818181818177</v>
      </c>
      <c r="BI13">
        <v>0</v>
      </c>
      <c r="BJ13" t="s">
        <v>1741</v>
      </c>
      <c r="BK13">
        <v>4</v>
      </c>
      <c r="BL13" s="627">
        <f t="shared" si="19"/>
        <v>1</v>
      </c>
      <c r="BM13" t="s">
        <v>1395</v>
      </c>
      <c r="BN13">
        <v>4</v>
      </c>
      <c r="BO13" s="627">
        <f t="shared" si="20"/>
        <v>1</v>
      </c>
      <c r="BP13">
        <v>0</v>
      </c>
      <c r="BQ13" t="s">
        <v>1745</v>
      </c>
      <c r="BR13">
        <v>4</v>
      </c>
      <c r="BS13">
        <f t="shared" si="21"/>
        <v>1</v>
      </c>
      <c r="BT13">
        <v>0</v>
      </c>
      <c r="BU13" t="s">
        <v>1745</v>
      </c>
      <c r="BV13">
        <v>4</v>
      </c>
      <c r="BW13">
        <f t="shared" si="22"/>
        <v>1</v>
      </c>
      <c r="BX13" s="629">
        <f t="shared" si="23"/>
        <v>1</v>
      </c>
      <c r="BY13" t="s">
        <v>653</v>
      </c>
      <c r="BZ13">
        <v>4</v>
      </c>
      <c r="CA13" s="627">
        <f t="shared" si="24"/>
        <v>1</v>
      </c>
      <c r="CB13" t="s">
        <v>654</v>
      </c>
      <c r="CC13">
        <v>4</v>
      </c>
      <c r="CD13" s="627">
        <f t="shared" si="25"/>
        <v>1</v>
      </c>
      <c r="CE13" t="s">
        <v>659</v>
      </c>
      <c r="CF13">
        <v>4</v>
      </c>
      <c r="CG13" s="627">
        <f t="shared" si="26"/>
        <v>1</v>
      </c>
      <c r="CH13">
        <v>0</v>
      </c>
      <c r="CI13" t="s">
        <v>1750</v>
      </c>
      <c r="CJ13">
        <v>4</v>
      </c>
      <c r="CK13">
        <f t="shared" si="27"/>
        <v>1</v>
      </c>
      <c r="CL13">
        <v>0</v>
      </c>
      <c r="CM13" t="s">
        <v>1750</v>
      </c>
      <c r="CN13">
        <v>4</v>
      </c>
      <c r="CO13">
        <f t="shared" si="28"/>
        <v>1</v>
      </c>
      <c r="CP13" s="629">
        <f t="shared" si="29"/>
        <v>1</v>
      </c>
      <c r="CQ13">
        <v>0</v>
      </c>
      <c r="CR13" t="s">
        <v>1755</v>
      </c>
      <c r="CS13">
        <v>4</v>
      </c>
      <c r="CT13">
        <f t="shared" si="30"/>
        <v>1</v>
      </c>
      <c r="CU13">
        <v>0</v>
      </c>
      <c r="CV13" t="s">
        <v>1755</v>
      </c>
      <c r="CW13">
        <v>4</v>
      </c>
      <c r="CX13">
        <f t="shared" si="31"/>
        <v>1</v>
      </c>
      <c r="CY13" s="629">
        <f t="shared" si="32"/>
        <v>1</v>
      </c>
      <c r="CZ13">
        <v>1</v>
      </c>
      <c r="DA13" t="s">
        <v>1763</v>
      </c>
      <c r="DB13">
        <v>1</v>
      </c>
      <c r="DC13" s="626">
        <f t="shared" si="33"/>
        <v>0.125</v>
      </c>
      <c r="DD13" t="s">
        <v>1369</v>
      </c>
      <c r="DE13">
        <v>3</v>
      </c>
      <c r="DF13" s="627">
        <f t="shared" si="34"/>
        <v>0.75</v>
      </c>
      <c r="DG13" s="628">
        <f t="shared" si="35"/>
        <v>0.88749999999999996</v>
      </c>
      <c r="DH13" t="s">
        <v>1396</v>
      </c>
      <c r="DI13">
        <v>0</v>
      </c>
      <c r="DJ13" s="627">
        <f t="shared" si="36"/>
        <v>0</v>
      </c>
      <c r="DK13" t="s">
        <v>640</v>
      </c>
      <c r="DL13">
        <v>0</v>
      </c>
      <c r="DM13" s="627">
        <f t="shared" si="37"/>
        <v>0</v>
      </c>
      <c r="DN13" t="s">
        <v>880</v>
      </c>
      <c r="DO13">
        <v>4</v>
      </c>
      <c r="DP13" s="627">
        <f t="shared" si="38"/>
        <v>1</v>
      </c>
      <c r="DQ13" t="s">
        <v>880</v>
      </c>
      <c r="DR13">
        <v>4</v>
      </c>
      <c r="DS13" s="627">
        <f t="shared" si="39"/>
        <v>1</v>
      </c>
      <c r="DT13" t="s">
        <v>880</v>
      </c>
      <c r="DU13">
        <v>4</v>
      </c>
      <c r="DV13" s="627">
        <f t="shared" si="40"/>
        <v>1</v>
      </c>
      <c r="DW13" t="s">
        <v>639</v>
      </c>
      <c r="DX13">
        <v>4</v>
      </c>
      <c r="DY13" s="627">
        <f t="shared" si="41"/>
        <v>1</v>
      </c>
      <c r="DZ13" t="s">
        <v>1119</v>
      </c>
      <c r="EA13">
        <v>0</v>
      </c>
      <c r="EB13" s="627">
        <f t="shared" si="42"/>
        <v>0</v>
      </c>
      <c r="EC13">
        <v>6.6</v>
      </c>
      <c r="ED13" t="s">
        <v>1826</v>
      </c>
      <c r="EE13">
        <v>1</v>
      </c>
      <c r="EF13" s="630">
        <f t="shared" si="43"/>
        <v>0.3265306122448981</v>
      </c>
      <c r="EG13">
        <v>6.6</v>
      </c>
      <c r="EH13" t="s">
        <v>1826</v>
      </c>
      <c r="EI13">
        <v>1</v>
      </c>
      <c r="EJ13" s="630">
        <f t="shared" si="44"/>
        <v>0.34000000000000008</v>
      </c>
      <c r="EK13" s="630">
        <f t="shared" si="45"/>
        <v>0.33326530612244909</v>
      </c>
      <c r="EL13" s="628">
        <f t="shared" si="46"/>
        <v>0.54165816326530614</v>
      </c>
      <c r="EM13">
        <v>2</v>
      </c>
      <c r="EN13" t="s">
        <v>1776</v>
      </c>
      <c r="EO13" s="624">
        <v>1</v>
      </c>
      <c r="EP13" s="629">
        <f t="shared" si="47"/>
        <v>0.25</v>
      </c>
      <c r="EQ13">
        <v>0</v>
      </c>
      <c r="ER13" t="s">
        <v>1777</v>
      </c>
      <c r="ES13">
        <v>0</v>
      </c>
      <c r="ET13" s="629">
        <f t="shared" si="48"/>
        <v>0</v>
      </c>
      <c r="EU13">
        <v>1</v>
      </c>
      <c r="EV13" t="s">
        <v>1779</v>
      </c>
      <c r="EW13" s="624">
        <v>3</v>
      </c>
      <c r="EX13" s="629">
        <f t="shared" si="49"/>
        <v>0.75</v>
      </c>
      <c r="EY13">
        <v>0</v>
      </c>
      <c r="EZ13" t="s">
        <v>1784</v>
      </c>
      <c r="FA13" s="624">
        <v>0</v>
      </c>
      <c r="FB13" s="629">
        <f t="shared" si="50"/>
        <v>0</v>
      </c>
      <c r="FC13" t="s">
        <v>1024</v>
      </c>
      <c r="FD13">
        <v>0</v>
      </c>
      <c r="FE13" s="627">
        <f t="shared" si="51"/>
        <v>0</v>
      </c>
      <c r="FF13" s="628">
        <f t="shared" si="52"/>
        <v>0.2</v>
      </c>
      <c r="FG13">
        <v>0.56699999999999995</v>
      </c>
      <c r="FH13" t="s">
        <v>1793</v>
      </c>
      <c r="FI13">
        <v>3</v>
      </c>
      <c r="FJ13" s="623">
        <f t="shared" si="53"/>
        <v>0.66666666666666663</v>
      </c>
      <c r="FK13">
        <v>14</v>
      </c>
      <c r="FL13">
        <v>1.146128035678238</v>
      </c>
      <c r="FM13" t="s">
        <v>1734</v>
      </c>
      <c r="FN13" s="624">
        <v>2</v>
      </c>
      <c r="FO13" s="629">
        <f t="shared" si="54"/>
        <v>0.5</v>
      </c>
      <c r="FP13">
        <v>0</v>
      </c>
      <c r="FQ13" t="s">
        <v>1730</v>
      </c>
      <c r="FR13" s="624">
        <v>0</v>
      </c>
      <c r="FS13" s="629">
        <f t="shared" si="55"/>
        <v>0</v>
      </c>
      <c r="FT13">
        <v>1</v>
      </c>
      <c r="FU13" t="s">
        <v>1737</v>
      </c>
      <c r="FV13" s="624">
        <v>1</v>
      </c>
      <c r="FW13" s="629">
        <f t="shared" si="56"/>
        <v>0.25</v>
      </c>
      <c r="FX13" s="628">
        <f t="shared" si="57"/>
        <v>0.35416666666666663</v>
      </c>
      <c r="FY13" s="631">
        <f t="shared" si="58"/>
        <v>0.46190533189055683</v>
      </c>
    </row>
    <row r="14" spans="1:181">
      <c r="A14" t="s">
        <v>294</v>
      </c>
      <c r="B14" t="s">
        <v>293</v>
      </c>
      <c r="C14" t="s">
        <v>1050</v>
      </c>
      <c r="D14" t="s">
        <v>1310</v>
      </c>
      <c r="E14" t="s">
        <v>965</v>
      </c>
      <c r="F14" t="s">
        <v>983</v>
      </c>
      <c r="G14" t="s">
        <v>984</v>
      </c>
      <c r="H14" t="s">
        <v>22</v>
      </c>
      <c r="I14">
        <v>7881</v>
      </c>
      <c r="J14" s="626">
        <f t="shared" si="0"/>
        <v>0.29121610659161862</v>
      </c>
      <c r="K14">
        <v>20734834.039999999</v>
      </c>
      <c r="L14" s="626">
        <f t="shared" si="1"/>
        <v>0.16149373565215272</v>
      </c>
      <c r="M14">
        <v>375</v>
      </c>
      <c r="N14" s="626">
        <f t="shared" si="2"/>
        <v>0.28293916383277057</v>
      </c>
      <c r="O14" t="s">
        <v>880</v>
      </c>
      <c r="P14">
        <v>0</v>
      </c>
      <c r="Q14" s="627">
        <f t="shared" si="3"/>
        <v>0</v>
      </c>
      <c r="R14">
        <v>0</v>
      </c>
      <c r="T14" t="s">
        <v>1726</v>
      </c>
      <c r="U14">
        <v>0</v>
      </c>
      <c r="V14">
        <f t="shared" si="4"/>
        <v>1</v>
      </c>
      <c r="W14" s="626">
        <f t="shared" si="5"/>
        <v>0</v>
      </c>
      <c r="X14" s="628">
        <f t="shared" si="6"/>
        <v>0.14712980121530839</v>
      </c>
      <c r="Y14" t="s">
        <v>1397</v>
      </c>
      <c r="Z14">
        <v>1</v>
      </c>
      <c r="AA14" s="627">
        <f t="shared" si="7"/>
        <v>0.25</v>
      </c>
      <c r="AB14" t="s">
        <v>639</v>
      </c>
      <c r="AC14">
        <v>4</v>
      </c>
      <c r="AD14" s="627">
        <f t="shared" si="8"/>
        <v>1</v>
      </c>
      <c r="AE14" t="s">
        <v>640</v>
      </c>
      <c r="AF14">
        <v>0</v>
      </c>
      <c r="AG14" s="627">
        <f t="shared" si="9"/>
        <v>0</v>
      </c>
      <c r="AH14" t="s">
        <v>1314</v>
      </c>
      <c r="AI14">
        <v>0</v>
      </c>
      <c r="AJ14" s="627">
        <f t="shared" si="10"/>
        <v>0</v>
      </c>
      <c r="AK14" t="s">
        <v>1404</v>
      </c>
      <c r="AL14">
        <v>1</v>
      </c>
      <c r="AM14" s="627">
        <f t="shared" si="11"/>
        <v>0.25</v>
      </c>
      <c r="AN14">
        <v>1</v>
      </c>
      <c r="AO14" t="s">
        <v>1765</v>
      </c>
      <c r="AP14">
        <v>4</v>
      </c>
      <c r="AQ14" s="629">
        <f t="shared" si="12"/>
        <v>1</v>
      </c>
      <c r="AR14" t="s">
        <v>640</v>
      </c>
      <c r="AS14">
        <v>0</v>
      </c>
      <c r="AT14" s="627">
        <f t="shared" si="13"/>
        <v>0</v>
      </c>
      <c r="AU14">
        <v>1</v>
      </c>
      <c r="AV14" t="s">
        <v>1789</v>
      </c>
      <c r="AW14">
        <v>0</v>
      </c>
      <c r="AX14" s="629">
        <f t="shared" si="14"/>
        <v>0</v>
      </c>
      <c r="AY14" t="s">
        <v>634</v>
      </c>
      <c r="AZ14">
        <v>1</v>
      </c>
      <c r="BA14" s="627">
        <f t="shared" si="15"/>
        <v>0.25</v>
      </c>
      <c r="BB14" t="s">
        <v>635</v>
      </c>
      <c r="BC14">
        <v>1</v>
      </c>
      <c r="BD14" s="627">
        <f t="shared" si="16"/>
        <v>0.25</v>
      </c>
      <c r="BE14" t="s">
        <v>635</v>
      </c>
      <c r="BF14">
        <v>1</v>
      </c>
      <c r="BG14" s="627">
        <f t="shared" si="17"/>
        <v>0.25</v>
      </c>
      <c r="BH14" s="628">
        <f t="shared" si="18"/>
        <v>0.29545454545454547</v>
      </c>
      <c r="BI14">
        <v>0</v>
      </c>
      <c r="BJ14" t="s">
        <v>1741</v>
      </c>
      <c r="BK14">
        <v>4</v>
      </c>
      <c r="BL14" s="627">
        <f t="shared" si="19"/>
        <v>1</v>
      </c>
      <c r="BM14" t="s">
        <v>666</v>
      </c>
      <c r="BN14">
        <v>3</v>
      </c>
      <c r="BO14" s="627">
        <f t="shared" si="20"/>
        <v>0.75</v>
      </c>
      <c r="BP14">
        <v>1</v>
      </c>
      <c r="BQ14" t="s">
        <v>1746</v>
      </c>
      <c r="BR14">
        <v>3</v>
      </c>
      <c r="BS14">
        <f t="shared" si="21"/>
        <v>0.75</v>
      </c>
      <c r="BT14">
        <v>1</v>
      </c>
      <c r="BU14" t="s">
        <v>1746</v>
      </c>
      <c r="BV14">
        <v>3</v>
      </c>
      <c r="BW14">
        <f t="shared" si="22"/>
        <v>0.75</v>
      </c>
      <c r="BX14" s="629">
        <f t="shared" si="23"/>
        <v>0.75</v>
      </c>
      <c r="BY14" t="s">
        <v>642</v>
      </c>
      <c r="BZ14">
        <v>3</v>
      </c>
      <c r="CA14" s="627">
        <f t="shared" si="24"/>
        <v>0.75</v>
      </c>
      <c r="CB14" t="s">
        <v>642</v>
      </c>
      <c r="CC14">
        <v>0</v>
      </c>
      <c r="CD14" s="627">
        <f t="shared" si="25"/>
        <v>0</v>
      </c>
      <c r="CE14" t="s">
        <v>659</v>
      </c>
      <c r="CF14">
        <v>4</v>
      </c>
      <c r="CG14" s="627">
        <f t="shared" si="26"/>
        <v>1</v>
      </c>
      <c r="CH14">
        <v>0</v>
      </c>
      <c r="CI14" t="s">
        <v>1750</v>
      </c>
      <c r="CJ14">
        <v>4</v>
      </c>
      <c r="CK14">
        <f t="shared" si="27"/>
        <v>1</v>
      </c>
      <c r="CL14">
        <v>0</v>
      </c>
      <c r="CM14" t="s">
        <v>1750</v>
      </c>
      <c r="CN14">
        <v>4</v>
      </c>
      <c r="CO14">
        <f t="shared" si="28"/>
        <v>1</v>
      </c>
      <c r="CP14" s="629">
        <f t="shared" si="29"/>
        <v>1</v>
      </c>
      <c r="CQ14">
        <v>1</v>
      </c>
      <c r="CR14" t="s">
        <v>1756</v>
      </c>
      <c r="CS14">
        <v>3</v>
      </c>
      <c r="CT14">
        <f t="shared" si="30"/>
        <v>0.75</v>
      </c>
      <c r="CU14">
        <v>1</v>
      </c>
      <c r="CV14" t="s">
        <v>1756</v>
      </c>
      <c r="CW14">
        <v>3</v>
      </c>
      <c r="CX14">
        <f t="shared" si="31"/>
        <v>0.75</v>
      </c>
      <c r="CY14" s="629">
        <f t="shared" si="32"/>
        <v>0.75</v>
      </c>
      <c r="CZ14">
        <v>1</v>
      </c>
      <c r="DA14" t="s">
        <v>1763</v>
      </c>
      <c r="DB14">
        <v>1</v>
      </c>
      <c r="DC14" s="626">
        <f t="shared" si="33"/>
        <v>0.125</v>
      </c>
      <c r="DD14" t="s">
        <v>1369</v>
      </c>
      <c r="DE14">
        <v>3</v>
      </c>
      <c r="DF14" s="627">
        <f t="shared" si="34"/>
        <v>0.75</v>
      </c>
      <c r="DG14" s="628">
        <f t="shared" si="35"/>
        <v>0.6875</v>
      </c>
      <c r="DH14" t="s">
        <v>639</v>
      </c>
      <c r="DI14">
        <v>4</v>
      </c>
      <c r="DJ14" s="627">
        <f t="shared" si="36"/>
        <v>1</v>
      </c>
      <c r="DK14" t="s">
        <v>640</v>
      </c>
      <c r="DL14">
        <v>0</v>
      </c>
      <c r="DM14" s="627">
        <f t="shared" si="37"/>
        <v>0</v>
      </c>
      <c r="DN14" t="s">
        <v>880</v>
      </c>
      <c r="DO14">
        <v>4</v>
      </c>
      <c r="DP14" s="627">
        <f t="shared" si="38"/>
        <v>1</v>
      </c>
      <c r="DQ14" t="s">
        <v>880</v>
      </c>
      <c r="DR14">
        <v>4</v>
      </c>
      <c r="DS14" s="627">
        <f t="shared" si="39"/>
        <v>1</v>
      </c>
      <c r="DT14" t="s">
        <v>880</v>
      </c>
      <c r="DU14">
        <v>4</v>
      </c>
      <c r="DV14" s="627">
        <f t="shared" si="40"/>
        <v>1</v>
      </c>
      <c r="DW14" t="s">
        <v>639</v>
      </c>
      <c r="DX14">
        <v>4</v>
      </c>
      <c r="DY14" s="627">
        <f t="shared" si="41"/>
        <v>1</v>
      </c>
      <c r="DZ14" t="s">
        <v>880</v>
      </c>
      <c r="EA14">
        <v>4</v>
      </c>
      <c r="EB14" s="627">
        <f t="shared" si="42"/>
        <v>1</v>
      </c>
      <c r="EC14">
        <v>6.4</v>
      </c>
      <c r="ED14" t="s">
        <v>1826</v>
      </c>
      <c r="EE14">
        <v>1</v>
      </c>
      <c r="EF14" s="630">
        <f t="shared" si="43"/>
        <v>0.34693877551020413</v>
      </c>
      <c r="EG14">
        <v>6.2</v>
      </c>
      <c r="EH14" t="s">
        <v>1826</v>
      </c>
      <c r="EI14">
        <v>1</v>
      </c>
      <c r="EJ14" s="630">
        <f t="shared" si="44"/>
        <v>0.38</v>
      </c>
      <c r="EK14" s="630">
        <f t="shared" si="45"/>
        <v>0.36346938775510207</v>
      </c>
      <c r="EL14" s="628">
        <f t="shared" si="46"/>
        <v>0.79543367346938776</v>
      </c>
      <c r="EM14">
        <v>0</v>
      </c>
      <c r="EN14" t="s">
        <v>1777</v>
      </c>
      <c r="EO14" s="624">
        <v>0</v>
      </c>
      <c r="EP14" s="629">
        <f t="shared" si="47"/>
        <v>0</v>
      </c>
      <c r="EQ14">
        <v>0</v>
      </c>
      <c r="ER14" t="s">
        <v>1777</v>
      </c>
      <c r="ES14">
        <v>0</v>
      </c>
      <c r="ET14" s="629">
        <f t="shared" si="48"/>
        <v>0</v>
      </c>
      <c r="EU14">
        <v>6</v>
      </c>
      <c r="EV14" t="s">
        <v>1777</v>
      </c>
      <c r="EW14" s="624">
        <v>4</v>
      </c>
      <c r="EX14" s="629">
        <f t="shared" si="49"/>
        <v>1</v>
      </c>
      <c r="EY14">
        <v>3</v>
      </c>
      <c r="EZ14" t="s">
        <v>1782</v>
      </c>
      <c r="FA14" s="624">
        <v>2</v>
      </c>
      <c r="FB14" s="629">
        <f t="shared" si="50"/>
        <v>0.5</v>
      </c>
      <c r="FC14" t="s">
        <v>1024</v>
      </c>
      <c r="FD14">
        <v>0</v>
      </c>
      <c r="FE14" s="627">
        <f t="shared" si="51"/>
        <v>0</v>
      </c>
      <c r="FF14" s="628">
        <f t="shared" si="52"/>
        <v>0.3</v>
      </c>
      <c r="FG14">
        <v>0.61399999999999999</v>
      </c>
      <c r="FH14" t="s">
        <v>1793</v>
      </c>
      <c r="FI14">
        <v>3</v>
      </c>
      <c r="FJ14" s="623">
        <f t="shared" si="53"/>
        <v>0.66666666666666663</v>
      </c>
      <c r="FK14">
        <v>44</v>
      </c>
      <c r="FL14">
        <v>1.6434526764861874</v>
      </c>
      <c r="FM14" t="s">
        <v>1735</v>
      </c>
      <c r="FN14" s="624">
        <v>3</v>
      </c>
      <c r="FO14" s="629">
        <f t="shared" si="54"/>
        <v>0.75</v>
      </c>
      <c r="FP14">
        <v>6</v>
      </c>
      <c r="FQ14" t="s">
        <v>1740</v>
      </c>
      <c r="FR14" s="624">
        <v>3</v>
      </c>
      <c r="FS14" s="629">
        <f t="shared" si="55"/>
        <v>0.75</v>
      </c>
      <c r="FT14">
        <v>0</v>
      </c>
      <c r="FU14" t="s">
        <v>1730</v>
      </c>
      <c r="FV14" s="624">
        <v>0</v>
      </c>
      <c r="FW14" s="629">
        <f t="shared" si="56"/>
        <v>0</v>
      </c>
      <c r="FX14" s="628">
        <f t="shared" si="57"/>
        <v>0.54166666666666663</v>
      </c>
      <c r="FY14" s="631">
        <f t="shared" si="58"/>
        <v>0.46119744780098465</v>
      </c>
    </row>
    <row r="15" spans="1:181">
      <c r="A15" t="s">
        <v>487</v>
      </c>
      <c r="B15" t="s">
        <v>486</v>
      </c>
      <c r="C15" t="s">
        <v>632</v>
      </c>
      <c r="D15" t="s">
        <v>1308</v>
      </c>
      <c r="E15" t="s">
        <v>978</v>
      </c>
      <c r="F15" t="s">
        <v>977</v>
      </c>
      <c r="G15" t="s">
        <v>979</v>
      </c>
      <c r="H15" t="s">
        <v>5</v>
      </c>
      <c r="I15">
        <v>3253</v>
      </c>
      <c r="J15" s="626">
        <f t="shared" si="0"/>
        <v>0.14424158740270468</v>
      </c>
      <c r="K15">
        <v>12661993.680000002</v>
      </c>
      <c r="L15" s="626">
        <f t="shared" si="1"/>
        <v>6.3332651022926789E-2</v>
      </c>
      <c r="M15">
        <v>189</v>
      </c>
      <c r="N15" s="626">
        <f t="shared" si="2"/>
        <v>0.13626761485330791</v>
      </c>
      <c r="O15" t="s">
        <v>880</v>
      </c>
      <c r="P15">
        <v>0</v>
      </c>
      <c r="Q15" s="627">
        <f t="shared" si="3"/>
        <v>0</v>
      </c>
      <c r="R15">
        <v>0</v>
      </c>
      <c r="T15" t="s">
        <v>1726</v>
      </c>
      <c r="U15">
        <v>0</v>
      </c>
      <c r="V15">
        <f t="shared" si="4"/>
        <v>1</v>
      </c>
      <c r="W15" s="626">
        <f t="shared" si="5"/>
        <v>0</v>
      </c>
      <c r="X15" s="628">
        <f t="shared" si="6"/>
        <v>6.8768370655787864E-2</v>
      </c>
      <c r="Y15" t="s">
        <v>639</v>
      </c>
      <c r="Z15">
        <v>4</v>
      </c>
      <c r="AA15" s="627">
        <f t="shared" si="7"/>
        <v>1</v>
      </c>
      <c r="AB15" t="s">
        <v>639</v>
      </c>
      <c r="AC15">
        <v>4</v>
      </c>
      <c r="AD15" s="627">
        <f t="shared" si="8"/>
        <v>1</v>
      </c>
      <c r="AE15" t="s">
        <v>640</v>
      </c>
      <c r="AF15">
        <v>0</v>
      </c>
      <c r="AG15" s="627">
        <f t="shared" si="9"/>
        <v>0</v>
      </c>
      <c r="AH15" t="s">
        <v>1402</v>
      </c>
      <c r="AI15">
        <v>2</v>
      </c>
      <c r="AJ15" s="627">
        <f t="shared" si="10"/>
        <v>0.5</v>
      </c>
      <c r="AK15" t="s">
        <v>1405</v>
      </c>
      <c r="AL15">
        <v>0</v>
      </c>
      <c r="AM15" s="627">
        <f t="shared" si="11"/>
        <v>0</v>
      </c>
      <c r="AN15">
        <v>1</v>
      </c>
      <c r="AO15" t="s">
        <v>1765</v>
      </c>
      <c r="AP15">
        <v>4</v>
      </c>
      <c r="AQ15" s="629">
        <f t="shared" si="12"/>
        <v>1</v>
      </c>
      <c r="AR15" t="s">
        <v>636</v>
      </c>
      <c r="AS15">
        <v>4</v>
      </c>
      <c r="AT15" s="627">
        <f t="shared" si="13"/>
        <v>1</v>
      </c>
      <c r="AU15">
        <v>1</v>
      </c>
      <c r="AV15" t="s">
        <v>1789</v>
      </c>
      <c r="AW15">
        <v>0</v>
      </c>
      <c r="AX15" s="629">
        <f t="shared" si="14"/>
        <v>0</v>
      </c>
      <c r="AY15" t="s">
        <v>634</v>
      </c>
      <c r="AZ15">
        <v>1</v>
      </c>
      <c r="BA15" s="627">
        <f t="shared" si="15"/>
        <v>0.25</v>
      </c>
      <c r="BB15" t="s">
        <v>1053</v>
      </c>
      <c r="BC15">
        <v>3</v>
      </c>
      <c r="BD15" s="627">
        <f t="shared" si="16"/>
        <v>0.75</v>
      </c>
      <c r="BE15" t="s">
        <v>1066</v>
      </c>
      <c r="BF15">
        <v>3</v>
      </c>
      <c r="BG15" s="627">
        <f t="shared" si="17"/>
        <v>0.75</v>
      </c>
      <c r="BH15" s="628">
        <f t="shared" si="18"/>
        <v>0.56818181818181823</v>
      </c>
      <c r="BI15">
        <v>0</v>
      </c>
      <c r="BJ15" t="s">
        <v>1741</v>
      </c>
      <c r="BK15">
        <v>4</v>
      </c>
      <c r="BL15" s="627">
        <f t="shared" si="19"/>
        <v>1</v>
      </c>
      <c r="BM15" t="s">
        <v>1395</v>
      </c>
      <c r="BN15">
        <v>4</v>
      </c>
      <c r="BO15" s="627">
        <f t="shared" si="20"/>
        <v>1</v>
      </c>
      <c r="BP15">
        <v>0</v>
      </c>
      <c r="BQ15" t="s">
        <v>1745</v>
      </c>
      <c r="BR15">
        <v>4</v>
      </c>
      <c r="BS15">
        <f t="shared" si="21"/>
        <v>1</v>
      </c>
      <c r="BT15">
        <v>0</v>
      </c>
      <c r="BU15" t="s">
        <v>1745</v>
      </c>
      <c r="BV15">
        <v>4</v>
      </c>
      <c r="BW15">
        <f t="shared" si="22"/>
        <v>1</v>
      </c>
      <c r="BX15" s="629">
        <f t="shared" si="23"/>
        <v>1</v>
      </c>
      <c r="BY15" t="s">
        <v>653</v>
      </c>
      <c r="BZ15">
        <v>4</v>
      </c>
      <c r="CA15" s="627">
        <f t="shared" si="24"/>
        <v>1</v>
      </c>
      <c r="CB15" t="s">
        <v>669</v>
      </c>
      <c r="CC15">
        <v>2</v>
      </c>
      <c r="CD15" s="627">
        <f t="shared" si="25"/>
        <v>0.5</v>
      </c>
      <c r="CE15" t="s">
        <v>659</v>
      </c>
      <c r="CF15">
        <v>4</v>
      </c>
      <c r="CG15" s="627">
        <f t="shared" si="26"/>
        <v>1</v>
      </c>
      <c r="CH15">
        <v>1</v>
      </c>
      <c r="CI15" t="s">
        <v>1751</v>
      </c>
      <c r="CJ15">
        <v>3</v>
      </c>
      <c r="CK15">
        <f t="shared" si="27"/>
        <v>0.75</v>
      </c>
      <c r="CL15">
        <v>0</v>
      </c>
      <c r="CM15" t="s">
        <v>1750</v>
      </c>
      <c r="CN15">
        <v>4</v>
      </c>
      <c r="CO15">
        <f t="shared" si="28"/>
        <v>1</v>
      </c>
      <c r="CP15" s="629">
        <f t="shared" si="29"/>
        <v>0.875</v>
      </c>
      <c r="CQ15">
        <v>0</v>
      </c>
      <c r="CR15" t="s">
        <v>1755</v>
      </c>
      <c r="CS15">
        <v>4</v>
      </c>
      <c r="CT15">
        <f t="shared" si="30"/>
        <v>1</v>
      </c>
      <c r="CU15">
        <v>0</v>
      </c>
      <c r="CV15" t="s">
        <v>1755</v>
      </c>
      <c r="CW15">
        <v>4</v>
      </c>
      <c r="CX15">
        <f t="shared" si="31"/>
        <v>1</v>
      </c>
      <c r="CY15" s="629">
        <f t="shared" si="32"/>
        <v>1</v>
      </c>
      <c r="CZ15">
        <v>1</v>
      </c>
      <c r="DA15" t="s">
        <v>1763</v>
      </c>
      <c r="DB15">
        <v>1</v>
      </c>
      <c r="DC15" s="626">
        <f t="shared" si="33"/>
        <v>0.125</v>
      </c>
      <c r="DD15" t="s">
        <v>1369</v>
      </c>
      <c r="DE15">
        <v>3</v>
      </c>
      <c r="DF15" s="627">
        <f t="shared" si="34"/>
        <v>0.75</v>
      </c>
      <c r="DG15" s="628">
        <f t="shared" si="35"/>
        <v>0.82499999999999996</v>
      </c>
      <c r="DH15" t="s">
        <v>1396</v>
      </c>
      <c r="DI15">
        <v>0</v>
      </c>
      <c r="DJ15" s="627">
        <f t="shared" si="36"/>
        <v>0</v>
      </c>
      <c r="DK15" t="s">
        <v>640</v>
      </c>
      <c r="DL15">
        <v>0</v>
      </c>
      <c r="DM15" s="627">
        <f t="shared" si="37"/>
        <v>0</v>
      </c>
      <c r="DN15" t="s">
        <v>1119</v>
      </c>
      <c r="DO15">
        <v>0</v>
      </c>
      <c r="DP15" s="627">
        <f t="shared" si="38"/>
        <v>0</v>
      </c>
      <c r="DQ15" t="s">
        <v>880</v>
      </c>
      <c r="DR15">
        <v>4</v>
      </c>
      <c r="DS15" s="627">
        <f t="shared" si="39"/>
        <v>1</v>
      </c>
      <c r="DT15" t="s">
        <v>880</v>
      </c>
      <c r="DU15">
        <v>4</v>
      </c>
      <c r="DV15" s="627">
        <f t="shared" si="40"/>
        <v>1</v>
      </c>
      <c r="DW15" t="s">
        <v>1396</v>
      </c>
      <c r="DX15">
        <v>0</v>
      </c>
      <c r="DY15" s="627">
        <f t="shared" si="41"/>
        <v>0</v>
      </c>
      <c r="DZ15" t="s">
        <v>1119</v>
      </c>
      <c r="EA15">
        <v>0</v>
      </c>
      <c r="EB15" s="627">
        <f t="shared" si="42"/>
        <v>0</v>
      </c>
      <c r="EC15">
        <v>7</v>
      </c>
      <c r="ED15" t="s">
        <v>1826</v>
      </c>
      <c r="EE15">
        <v>1</v>
      </c>
      <c r="EF15" s="630">
        <f t="shared" si="43"/>
        <v>0.28571428571428581</v>
      </c>
      <c r="EG15">
        <v>8.4</v>
      </c>
      <c r="EH15" t="s">
        <v>1827</v>
      </c>
      <c r="EI15">
        <v>0</v>
      </c>
      <c r="EJ15" s="630">
        <f t="shared" si="44"/>
        <v>0.15999999999999992</v>
      </c>
      <c r="EK15" s="630">
        <f t="shared" si="45"/>
        <v>0.22285714285714286</v>
      </c>
      <c r="EL15" s="628">
        <f t="shared" si="46"/>
        <v>0.27785714285714286</v>
      </c>
      <c r="EM15">
        <v>0</v>
      </c>
      <c r="EN15" t="s">
        <v>1777</v>
      </c>
      <c r="EO15" s="624">
        <v>0</v>
      </c>
      <c r="EP15" s="629">
        <f t="shared" si="47"/>
        <v>0</v>
      </c>
      <c r="EQ15">
        <v>0</v>
      </c>
      <c r="ER15" t="s">
        <v>1777</v>
      </c>
      <c r="ES15">
        <v>0</v>
      </c>
      <c r="ET15" s="629">
        <f t="shared" si="48"/>
        <v>0</v>
      </c>
      <c r="EU15">
        <v>1</v>
      </c>
      <c r="EV15" t="s">
        <v>1777</v>
      </c>
      <c r="EW15" s="624">
        <v>3</v>
      </c>
      <c r="EX15" s="629">
        <f t="shared" si="49"/>
        <v>0.75</v>
      </c>
      <c r="EY15">
        <v>6</v>
      </c>
      <c r="EZ15" t="s">
        <v>1781</v>
      </c>
      <c r="FA15" s="624">
        <v>3</v>
      </c>
      <c r="FB15" s="629">
        <f t="shared" si="50"/>
        <v>0.75</v>
      </c>
      <c r="FC15" t="s">
        <v>1024</v>
      </c>
      <c r="FD15">
        <v>0</v>
      </c>
      <c r="FE15" s="627">
        <f t="shared" si="51"/>
        <v>0</v>
      </c>
      <c r="FF15" s="628">
        <f t="shared" si="52"/>
        <v>0.3</v>
      </c>
      <c r="FG15">
        <v>0.59299999999999997</v>
      </c>
      <c r="FH15" t="s">
        <v>1793</v>
      </c>
      <c r="FI15">
        <v>3</v>
      </c>
      <c r="FJ15" s="623">
        <f t="shared" si="53"/>
        <v>0.66666666666666663</v>
      </c>
      <c r="FK15">
        <v>12</v>
      </c>
      <c r="FL15">
        <v>1.0791812460476249</v>
      </c>
      <c r="FM15" t="s">
        <v>1734</v>
      </c>
      <c r="FN15" s="624">
        <v>2</v>
      </c>
      <c r="FO15" s="629">
        <f t="shared" si="54"/>
        <v>0.5</v>
      </c>
      <c r="FP15">
        <v>0</v>
      </c>
      <c r="FQ15" t="s">
        <v>1730</v>
      </c>
      <c r="FR15" s="624">
        <v>0</v>
      </c>
      <c r="FS15" s="629">
        <f t="shared" si="55"/>
        <v>0</v>
      </c>
      <c r="FT15">
        <v>0</v>
      </c>
      <c r="FU15" t="s">
        <v>1730</v>
      </c>
      <c r="FV15" s="624">
        <v>0</v>
      </c>
      <c r="FW15" s="629">
        <f t="shared" si="56"/>
        <v>0</v>
      </c>
      <c r="FX15" s="628">
        <f t="shared" si="57"/>
        <v>0.29166666666666663</v>
      </c>
      <c r="FY15" s="631">
        <f t="shared" si="58"/>
        <v>0.38857899972690252</v>
      </c>
    </row>
    <row r="16" spans="1:181">
      <c r="A16" t="s">
        <v>313</v>
      </c>
      <c r="B16" t="s">
        <v>312</v>
      </c>
      <c r="C16" t="s">
        <v>1050</v>
      </c>
      <c r="D16" t="s">
        <v>1310</v>
      </c>
      <c r="E16" t="s">
        <v>978</v>
      </c>
      <c r="F16" t="s">
        <v>977</v>
      </c>
      <c r="G16" t="s">
        <v>985</v>
      </c>
      <c r="H16" t="s">
        <v>5</v>
      </c>
      <c r="I16">
        <v>8118</v>
      </c>
      <c r="J16" s="626">
        <f t="shared" si="0"/>
        <v>0.29613736692583914</v>
      </c>
      <c r="K16">
        <v>23925392.949999999</v>
      </c>
      <c r="L16" s="626">
        <f t="shared" si="1"/>
        <v>0.18997922055835087</v>
      </c>
      <c r="M16">
        <v>336</v>
      </c>
      <c r="N16" s="626">
        <f t="shared" si="2"/>
        <v>0.25943185225175847</v>
      </c>
      <c r="O16" t="s">
        <v>880</v>
      </c>
      <c r="P16">
        <v>0</v>
      </c>
      <c r="Q16" s="627">
        <f t="shared" si="3"/>
        <v>0</v>
      </c>
      <c r="R16">
        <v>0</v>
      </c>
      <c r="T16" t="s">
        <v>1726</v>
      </c>
      <c r="U16">
        <v>0</v>
      </c>
      <c r="V16">
        <f t="shared" si="4"/>
        <v>1</v>
      </c>
      <c r="W16" s="626">
        <f t="shared" si="5"/>
        <v>0</v>
      </c>
      <c r="X16" s="628">
        <f t="shared" si="6"/>
        <v>0.14910968794718968</v>
      </c>
      <c r="Y16" t="s">
        <v>639</v>
      </c>
      <c r="Z16">
        <v>4</v>
      </c>
      <c r="AA16" s="627">
        <f t="shared" si="7"/>
        <v>1</v>
      </c>
      <c r="AB16" t="s">
        <v>639</v>
      </c>
      <c r="AC16">
        <v>4</v>
      </c>
      <c r="AD16" s="627">
        <f t="shared" si="8"/>
        <v>1</v>
      </c>
      <c r="AE16" t="s">
        <v>640</v>
      </c>
      <c r="AF16">
        <v>0</v>
      </c>
      <c r="AG16" s="627">
        <f t="shared" si="9"/>
        <v>0</v>
      </c>
      <c r="AH16" t="s">
        <v>1314</v>
      </c>
      <c r="AI16">
        <v>0</v>
      </c>
      <c r="AJ16" s="627">
        <f t="shared" si="10"/>
        <v>0</v>
      </c>
      <c r="AK16" t="s">
        <v>1404</v>
      </c>
      <c r="AL16">
        <v>1</v>
      </c>
      <c r="AM16" s="627">
        <f t="shared" si="11"/>
        <v>0.25</v>
      </c>
      <c r="AN16">
        <v>1</v>
      </c>
      <c r="AO16" t="s">
        <v>1765</v>
      </c>
      <c r="AP16">
        <v>4</v>
      </c>
      <c r="AQ16" s="629">
        <f t="shared" si="12"/>
        <v>1</v>
      </c>
      <c r="AR16" t="s">
        <v>636</v>
      </c>
      <c r="AS16">
        <v>4</v>
      </c>
      <c r="AT16" s="627">
        <f t="shared" si="13"/>
        <v>1</v>
      </c>
      <c r="AU16">
        <v>1</v>
      </c>
      <c r="AV16" t="s">
        <v>1789</v>
      </c>
      <c r="AW16">
        <v>0</v>
      </c>
      <c r="AX16" s="629">
        <f t="shared" si="14"/>
        <v>0</v>
      </c>
      <c r="AY16" t="s">
        <v>634</v>
      </c>
      <c r="AZ16">
        <v>1</v>
      </c>
      <c r="BA16" s="627">
        <f t="shared" si="15"/>
        <v>0.25</v>
      </c>
      <c r="BB16" t="s">
        <v>646</v>
      </c>
      <c r="BC16">
        <v>0</v>
      </c>
      <c r="BD16" s="627">
        <f t="shared" si="16"/>
        <v>0</v>
      </c>
      <c r="BE16" t="s">
        <v>635</v>
      </c>
      <c r="BF16">
        <v>1</v>
      </c>
      <c r="BG16" s="627">
        <f t="shared" si="17"/>
        <v>0.25</v>
      </c>
      <c r="BH16" s="628">
        <f t="shared" si="18"/>
        <v>0.43181818181818182</v>
      </c>
      <c r="BI16">
        <v>0</v>
      </c>
      <c r="BJ16" t="s">
        <v>1741</v>
      </c>
      <c r="BK16">
        <v>4</v>
      </c>
      <c r="BL16" s="627">
        <f t="shared" si="19"/>
        <v>1</v>
      </c>
      <c r="BM16" t="s">
        <v>1395</v>
      </c>
      <c r="BN16">
        <v>4</v>
      </c>
      <c r="BO16" s="627">
        <f t="shared" si="20"/>
        <v>1</v>
      </c>
      <c r="BP16">
        <v>1</v>
      </c>
      <c r="BQ16" t="s">
        <v>1746</v>
      </c>
      <c r="BR16">
        <v>3</v>
      </c>
      <c r="BS16">
        <f t="shared" si="21"/>
        <v>0.75</v>
      </c>
      <c r="BT16">
        <v>1</v>
      </c>
      <c r="BU16" t="s">
        <v>1746</v>
      </c>
      <c r="BV16">
        <v>3</v>
      </c>
      <c r="BW16">
        <f t="shared" si="22"/>
        <v>0.75</v>
      </c>
      <c r="BX16" s="629">
        <f t="shared" si="23"/>
        <v>0.75</v>
      </c>
      <c r="BY16" t="s">
        <v>642</v>
      </c>
      <c r="BZ16">
        <v>3</v>
      </c>
      <c r="CA16" s="627">
        <f t="shared" si="24"/>
        <v>0.75</v>
      </c>
      <c r="CB16" t="s">
        <v>662</v>
      </c>
      <c r="CC16">
        <v>3</v>
      </c>
      <c r="CD16" s="627">
        <f t="shared" si="25"/>
        <v>0.75</v>
      </c>
      <c r="CE16" t="s">
        <v>667</v>
      </c>
      <c r="CF16">
        <v>1</v>
      </c>
      <c r="CG16" s="627">
        <f t="shared" si="26"/>
        <v>0.25</v>
      </c>
      <c r="CH16">
        <v>0</v>
      </c>
      <c r="CI16" t="s">
        <v>1750</v>
      </c>
      <c r="CJ16">
        <v>4</v>
      </c>
      <c r="CK16">
        <f t="shared" si="27"/>
        <v>1</v>
      </c>
      <c r="CL16">
        <v>0</v>
      </c>
      <c r="CM16" t="s">
        <v>1750</v>
      </c>
      <c r="CN16">
        <v>4</v>
      </c>
      <c r="CO16">
        <f t="shared" si="28"/>
        <v>1</v>
      </c>
      <c r="CP16" s="629">
        <f t="shared" si="29"/>
        <v>1</v>
      </c>
      <c r="CQ16">
        <v>0</v>
      </c>
      <c r="CR16" t="s">
        <v>1755</v>
      </c>
      <c r="CS16">
        <v>4</v>
      </c>
      <c r="CT16">
        <f t="shared" si="30"/>
        <v>1</v>
      </c>
      <c r="CU16">
        <v>0</v>
      </c>
      <c r="CV16" t="s">
        <v>1755</v>
      </c>
      <c r="CW16">
        <v>4</v>
      </c>
      <c r="CX16">
        <f t="shared" si="31"/>
        <v>1</v>
      </c>
      <c r="CY16" s="629">
        <f t="shared" si="32"/>
        <v>1</v>
      </c>
      <c r="CZ16">
        <v>1</v>
      </c>
      <c r="DA16" t="s">
        <v>1763</v>
      </c>
      <c r="DB16">
        <v>1</v>
      </c>
      <c r="DC16" s="626">
        <f t="shared" si="33"/>
        <v>0.125</v>
      </c>
      <c r="DD16" t="s">
        <v>1369</v>
      </c>
      <c r="DE16">
        <v>3</v>
      </c>
      <c r="DF16" s="627">
        <f t="shared" si="34"/>
        <v>0.75</v>
      </c>
      <c r="DG16" s="628">
        <f t="shared" si="35"/>
        <v>0.73750000000000004</v>
      </c>
      <c r="DH16" t="s">
        <v>1407</v>
      </c>
      <c r="DI16">
        <v>1</v>
      </c>
      <c r="DJ16" s="627">
        <f t="shared" si="36"/>
        <v>0.25</v>
      </c>
      <c r="DK16" t="s">
        <v>640</v>
      </c>
      <c r="DL16">
        <v>0</v>
      </c>
      <c r="DM16" s="627">
        <f t="shared" si="37"/>
        <v>0</v>
      </c>
      <c r="DN16" t="s">
        <v>1119</v>
      </c>
      <c r="DO16">
        <v>0</v>
      </c>
      <c r="DP16" s="627">
        <f t="shared" si="38"/>
        <v>0</v>
      </c>
      <c r="DQ16" t="s">
        <v>880</v>
      </c>
      <c r="DR16">
        <v>4</v>
      </c>
      <c r="DS16" s="627">
        <f t="shared" si="39"/>
        <v>1</v>
      </c>
      <c r="DT16" t="s">
        <v>880</v>
      </c>
      <c r="DU16">
        <v>4</v>
      </c>
      <c r="DV16" s="627">
        <f t="shared" si="40"/>
        <v>1</v>
      </c>
      <c r="DW16" t="s">
        <v>639</v>
      </c>
      <c r="DX16">
        <v>4</v>
      </c>
      <c r="DY16" s="627">
        <f t="shared" si="41"/>
        <v>1</v>
      </c>
      <c r="DZ16" t="s">
        <v>1119</v>
      </c>
      <c r="EA16">
        <v>0</v>
      </c>
      <c r="EB16" s="627">
        <f t="shared" si="42"/>
        <v>0</v>
      </c>
      <c r="EC16">
        <v>8</v>
      </c>
      <c r="ED16" t="s">
        <v>1827</v>
      </c>
      <c r="EE16">
        <v>0</v>
      </c>
      <c r="EF16" s="630">
        <f t="shared" si="43"/>
        <v>0.18367346938775519</v>
      </c>
      <c r="EG16">
        <v>10</v>
      </c>
      <c r="EH16" t="s">
        <v>1827</v>
      </c>
      <c r="EI16">
        <v>0</v>
      </c>
      <c r="EJ16" s="630">
        <f t="shared" si="44"/>
        <v>0</v>
      </c>
      <c r="EK16" s="630">
        <f t="shared" si="45"/>
        <v>9.1836734693877597E-2</v>
      </c>
      <c r="EL16" s="628">
        <f t="shared" si="46"/>
        <v>0.41772959183673469</v>
      </c>
      <c r="EM16">
        <v>1</v>
      </c>
      <c r="EN16" t="s">
        <v>1776</v>
      </c>
      <c r="EO16" s="624">
        <v>1</v>
      </c>
      <c r="EP16" s="629">
        <f t="shared" si="47"/>
        <v>0.25</v>
      </c>
      <c r="EQ16">
        <v>0</v>
      </c>
      <c r="ER16" t="s">
        <v>1777</v>
      </c>
      <c r="ES16">
        <v>0</v>
      </c>
      <c r="ET16" s="629">
        <f t="shared" si="48"/>
        <v>0</v>
      </c>
      <c r="EU16">
        <v>1</v>
      </c>
      <c r="EV16" t="s">
        <v>1779</v>
      </c>
      <c r="EW16" s="624">
        <v>3</v>
      </c>
      <c r="EX16" s="629">
        <f t="shared" si="49"/>
        <v>0.75</v>
      </c>
      <c r="EY16">
        <v>0</v>
      </c>
      <c r="EZ16" t="s">
        <v>1784</v>
      </c>
      <c r="FA16" s="624">
        <v>0</v>
      </c>
      <c r="FB16" s="629">
        <f t="shared" si="50"/>
        <v>0</v>
      </c>
      <c r="FC16" t="s">
        <v>1024</v>
      </c>
      <c r="FD16">
        <v>0</v>
      </c>
      <c r="FE16" s="627">
        <f t="shared" si="51"/>
        <v>0</v>
      </c>
      <c r="FF16" s="628">
        <f t="shared" si="52"/>
        <v>0.2</v>
      </c>
      <c r="FG16">
        <v>0.73499999999999999</v>
      </c>
      <c r="FH16" t="s">
        <v>1791</v>
      </c>
      <c r="FI16">
        <v>2</v>
      </c>
      <c r="FJ16" s="623">
        <f t="shared" si="53"/>
        <v>0.33333333333333331</v>
      </c>
      <c r="FK16">
        <v>6</v>
      </c>
      <c r="FL16">
        <v>0.77815125038364363</v>
      </c>
      <c r="FM16" t="s">
        <v>1733</v>
      </c>
      <c r="FN16" s="624">
        <v>1</v>
      </c>
      <c r="FO16" s="629">
        <f t="shared" si="54"/>
        <v>0.25</v>
      </c>
      <c r="FP16">
        <v>0</v>
      </c>
      <c r="FQ16" t="s">
        <v>1730</v>
      </c>
      <c r="FR16" s="624">
        <v>0</v>
      </c>
      <c r="FS16" s="629">
        <f t="shared" si="55"/>
        <v>0</v>
      </c>
      <c r="FT16">
        <v>0</v>
      </c>
      <c r="FU16" t="s">
        <v>1730</v>
      </c>
      <c r="FV16" s="624">
        <v>0</v>
      </c>
      <c r="FW16" s="629">
        <f t="shared" si="56"/>
        <v>0</v>
      </c>
      <c r="FX16" s="628">
        <f t="shared" si="57"/>
        <v>0.14583333333333331</v>
      </c>
      <c r="FY16" s="631">
        <f t="shared" si="58"/>
        <v>0.34699846582257327</v>
      </c>
    </row>
    <row r="17" spans="1:181">
      <c r="A17" t="s">
        <v>264</v>
      </c>
      <c r="B17" t="s">
        <v>263</v>
      </c>
      <c r="C17" t="s">
        <v>632</v>
      </c>
      <c r="D17" t="s">
        <v>1309</v>
      </c>
      <c r="E17" t="s">
        <v>971</v>
      </c>
      <c r="F17" t="s">
        <v>986</v>
      </c>
      <c r="G17" t="s">
        <v>987</v>
      </c>
      <c r="H17" t="s">
        <v>8</v>
      </c>
      <c r="I17">
        <v>10322</v>
      </c>
      <c r="J17" s="626">
        <f t="shared" si="0"/>
        <v>0.33603257342619147</v>
      </c>
      <c r="K17">
        <v>29599575.799999997</v>
      </c>
      <c r="L17" s="626">
        <f t="shared" si="1"/>
        <v>0.23233562198967947</v>
      </c>
      <c r="M17">
        <v>391</v>
      </c>
      <c r="N17" s="626">
        <f t="shared" si="2"/>
        <v>0.29188304888343169</v>
      </c>
      <c r="O17" t="s">
        <v>880</v>
      </c>
      <c r="P17">
        <v>0</v>
      </c>
      <c r="Q17" s="627">
        <f t="shared" si="3"/>
        <v>0</v>
      </c>
      <c r="R17">
        <v>0</v>
      </c>
      <c r="T17" t="s">
        <v>1726</v>
      </c>
      <c r="U17">
        <v>0</v>
      </c>
      <c r="V17">
        <f t="shared" si="4"/>
        <v>1</v>
      </c>
      <c r="W17" s="626">
        <f t="shared" si="5"/>
        <v>0</v>
      </c>
      <c r="X17" s="628">
        <f t="shared" si="6"/>
        <v>0.17205024885986053</v>
      </c>
      <c r="Y17" t="s">
        <v>639</v>
      </c>
      <c r="Z17">
        <v>4</v>
      </c>
      <c r="AA17" s="627">
        <f t="shared" si="7"/>
        <v>1</v>
      </c>
      <c r="AB17" t="s">
        <v>639</v>
      </c>
      <c r="AC17">
        <v>4</v>
      </c>
      <c r="AD17" s="627">
        <f t="shared" si="8"/>
        <v>1</v>
      </c>
      <c r="AE17" t="s">
        <v>640</v>
      </c>
      <c r="AF17">
        <v>0</v>
      </c>
      <c r="AG17" s="627">
        <f t="shared" si="9"/>
        <v>0</v>
      </c>
      <c r="AH17" t="s">
        <v>1314</v>
      </c>
      <c r="AI17">
        <v>0</v>
      </c>
      <c r="AJ17" s="627">
        <f t="shared" si="10"/>
        <v>0</v>
      </c>
      <c r="AK17" t="s">
        <v>1405</v>
      </c>
      <c r="AL17">
        <v>0</v>
      </c>
      <c r="AM17" s="627">
        <f t="shared" si="11"/>
        <v>0</v>
      </c>
      <c r="AN17">
        <v>1</v>
      </c>
      <c r="AO17" t="s">
        <v>1765</v>
      </c>
      <c r="AP17">
        <v>4</v>
      </c>
      <c r="AQ17" s="629">
        <f t="shared" si="12"/>
        <v>1</v>
      </c>
      <c r="AR17" t="s">
        <v>636</v>
      </c>
      <c r="AS17">
        <v>4</v>
      </c>
      <c r="AT17" s="627">
        <f t="shared" si="13"/>
        <v>1</v>
      </c>
      <c r="AU17">
        <v>2</v>
      </c>
      <c r="AV17" t="s">
        <v>1772</v>
      </c>
      <c r="AW17">
        <v>1</v>
      </c>
      <c r="AX17" s="629">
        <f t="shared" si="14"/>
        <v>0.25</v>
      </c>
      <c r="AY17" t="s">
        <v>634</v>
      </c>
      <c r="AZ17">
        <v>1</v>
      </c>
      <c r="BA17" s="627">
        <f t="shared" si="15"/>
        <v>0.25</v>
      </c>
      <c r="BB17" t="s">
        <v>635</v>
      </c>
      <c r="BC17">
        <v>1</v>
      </c>
      <c r="BD17" s="627">
        <f t="shared" si="16"/>
        <v>0.25</v>
      </c>
      <c r="BE17" t="s">
        <v>646</v>
      </c>
      <c r="BF17">
        <v>1</v>
      </c>
      <c r="BG17" s="627">
        <f t="shared" si="17"/>
        <v>0.25</v>
      </c>
      <c r="BH17" s="628">
        <f t="shared" si="18"/>
        <v>0.45454545454545453</v>
      </c>
      <c r="BI17">
        <v>0</v>
      </c>
      <c r="BJ17" t="s">
        <v>1741</v>
      </c>
      <c r="BK17">
        <v>4</v>
      </c>
      <c r="BL17" s="627">
        <f t="shared" si="19"/>
        <v>1</v>
      </c>
      <c r="BM17" t="s">
        <v>641</v>
      </c>
      <c r="BN17">
        <v>0</v>
      </c>
      <c r="BO17" s="627">
        <f t="shared" si="20"/>
        <v>0</v>
      </c>
      <c r="BP17">
        <v>2</v>
      </c>
      <c r="BQ17" t="s">
        <v>1746</v>
      </c>
      <c r="BR17">
        <v>3</v>
      </c>
      <c r="BS17">
        <f t="shared" si="21"/>
        <v>0.75</v>
      </c>
      <c r="BT17">
        <v>0</v>
      </c>
      <c r="BU17" t="s">
        <v>1745</v>
      </c>
      <c r="BV17">
        <v>4</v>
      </c>
      <c r="BW17">
        <f t="shared" si="22"/>
        <v>1</v>
      </c>
      <c r="BX17" s="629">
        <f t="shared" si="23"/>
        <v>0.875</v>
      </c>
      <c r="BY17" t="s">
        <v>653</v>
      </c>
      <c r="BZ17">
        <v>4</v>
      </c>
      <c r="CA17" s="627">
        <f t="shared" si="24"/>
        <v>1</v>
      </c>
      <c r="CB17" t="s">
        <v>649</v>
      </c>
      <c r="CC17">
        <v>1</v>
      </c>
      <c r="CD17" s="627">
        <f t="shared" si="25"/>
        <v>0.25</v>
      </c>
      <c r="CE17" t="s">
        <v>643</v>
      </c>
      <c r="CF17">
        <v>3</v>
      </c>
      <c r="CG17" s="627">
        <f t="shared" si="26"/>
        <v>0.75</v>
      </c>
      <c r="CH17">
        <v>1</v>
      </c>
      <c r="CI17" t="s">
        <v>1751</v>
      </c>
      <c r="CJ17">
        <v>3</v>
      </c>
      <c r="CK17">
        <f t="shared" si="27"/>
        <v>0.75</v>
      </c>
      <c r="CL17">
        <v>0</v>
      </c>
      <c r="CM17" t="s">
        <v>1750</v>
      </c>
      <c r="CN17">
        <v>4</v>
      </c>
      <c r="CO17">
        <f t="shared" si="28"/>
        <v>1</v>
      </c>
      <c r="CP17" s="629">
        <f t="shared" si="29"/>
        <v>0.875</v>
      </c>
      <c r="CQ17">
        <v>0</v>
      </c>
      <c r="CR17" t="s">
        <v>1755</v>
      </c>
      <c r="CS17">
        <v>4</v>
      </c>
      <c r="CT17">
        <f t="shared" si="30"/>
        <v>1</v>
      </c>
      <c r="CU17">
        <v>0</v>
      </c>
      <c r="CV17" t="s">
        <v>1755</v>
      </c>
      <c r="CW17">
        <v>4</v>
      </c>
      <c r="CX17">
        <f t="shared" si="31"/>
        <v>1</v>
      </c>
      <c r="CY17" s="629">
        <f t="shared" si="32"/>
        <v>1</v>
      </c>
      <c r="CZ17">
        <v>0</v>
      </c>
      <c r="DA17" t="s">
        <v>1764</v>
      </c>
      <c r="DB17">
        <v>0</v>
      </c>
      <c r="DC17" s="626">
        <f t="shared" si="33"/>
        <v>0</v>
      </c>
      <c r="DD17" t="s">
        <v>636</v>
      </c>
      <c r="DE17">
        <v>4</v>
      </c>
      <c r="DF17" s="627">
        <f t="shared" si="34"/>
        <v>1</v>
      </c>
      <c r="DG17" s="628">
        <f t="shared" si="35"/>
        <v>0.67500000000000004</v>
      </c>
      <c r="DH17" t="s">
        <v>639</v>
      </c>
      <c r="DI17">
        <v>4</v>
      </c>
      <c r="DJ17" s="627">
        <f t="shared" si="36"/>
        <v>1</v>
      </c>
      <c r="DK17" t="s">
        <v>640</v>
      </c>
      <c r="DL17">
        <v>0</v>
      </c>
      <c r="DM17" s="627">
        <f t="shared" si="37"/>
        <v>0</v>
      </c>
      <c r="DN17" t="s">
        <v>1119</v>
      </c>
      <c r="DO17">
        <v>0</v>
      </c>
      <c r="DP17" s="627">
        <f t="shared" si="38"/>
        <v>0</v>
      </c>
      <c r="DQ17" t="s">
        <v>880</v>
      </c>
      <c r="DR17">
        <v>4</v>
      </c>
      <c r="DS17" s="627">
        <f t="shared" si="39"/>
        <v>1</v>
      </c>
      <c r="DT17" t="s">
        <v>880</v>
      </c>
      <c r="DU17">
        <v>4</v>
      </c>
      <c r="DV17" s="627">
        <f t="shared" si="40"/>
        <v>1</v>
      </c>
      <c r="DW17" t="s">
        <v>639</v>
      </c>
      <c r="DX17">
        <v>4</v>
      </c>
      <c r="DY17" s="627">
        <f t="shared" si="41"/>
        <v>1</v>
      </c>
      <c r="DZ17" t="s">
        <v>1119</v>
      </c>
      <c r="EA17">
        <v>0</v>
      </c>
      <c r="EB17" s="627">
        <f t="shared" si="42"/>
        <v>0</v>
      </c>
      <c r="EC17">
        <v>9.4</v>
      </c>
      <c r="ED17" t="s">
        <v>1827</v>
      </c>
      <c r="EE17">
        <v>0</v>
      </c>
      <c r="EF17" s="630">
        <f t="shared" si="43"/>
        <v>4.081632653061229E-2</v>
      </c>
      <c r="EG17">
        <v>10</v>
      </c>
      <c r="EH17" t="s">
        <v>1827</v>
      </c>
      <c r="EI17">
        <v>0</v>
      </c>
      <c r="EJ17" s="630">
        <f t="shared" si="44"/>
        <v>0</v>
      </c>
      <c r="EK17" s="630">
        <f t="shared" si="45"/>
        <v>2.0408163265306145E-2</v>
      </c>
      <c r="EL17" s="628">
        <f t="shared" si="46"/>
        <v>0.50255102040816324</v>
      </c>
      <c r="EM17">
        <v>2</v>
      </c>
      <c r="EN17" t="s">
        <v>1776</v>
      </c>
      <c r="EO17" s="624">
        <v>1</v>
      </c>
      <c r="EP17" s="629">
        <f t="shared" si="47"/>
        <v>0.25</v>
      </c>
      <c r="EQ17">
        <v>0</v>
      </c>
      <c r="ER17" t="s">
        <v>1777</v>
      </c>
      <c r="ES17">
        <v>0</v>
      </c>
      <c r="ET17" s="629">
        <f t="shared" si="48"/>
        <v>0</v>
      </c>
      <c r="EU17">
        <v>1</v>
      </c>
      <c r="EV17" t="s">
        <v>1778</v>
      </c>
      <c r="EW17" s="624">
        <v>3</v>
      </c>
      <c r="EX17" s="629">
        <f t="shared" si="49"/>
        <v>0.75</v>
      </c>
      <c r="EY17">
        <v>6</v>
      </c>
      <c r="EZ17" t="s">
        <v>1781</v>
      </c>
      <c r="FA17" s="624">
        <v>3</v>
      </c>
      <c r="FB17" s="629">
        <f t="shared" si="50"/>
        <v>0.75</v>
      </c>
      <c r="FC17" t="s">
        <v>1024</v>
      </c>
      <c r="FD17">
        <v>0</v>
      </c>
      <c r="FE17" s="627">
        <f t="shared" si="51"/>
        <v>0</v>
      </c>
      <c r="FF17" s="628">
        <f t="shared" si="52"/>
        <v>0.35</v>
      </c>
      <c r="FG17">
        <v>0.68799999999999994</v>
      </c>
      <c r="FH17" t="s">
        <v>1791</v>
      </c>
      <c r="FI17">
        <v>2</v>
      </c>
      <c r="FJ17" s="623">
        <f t="shared" si="53"/>
        <v>0.33333333333333331</v>
      </c>
      <c r="FK17">
        <v>5</v>
      </c>
      <c r="FL17">
        <v>0.69897000433601886</v>
      </c>
      <c r="FM17" t="s">
        <v>1733</v>
      </c>
      <c r="FN17" s="624">
        <v>1</v>
      </c>
      <c r="FO17" s="629">
        <f t="shared" si="54"/>
        <v>0.25</v>
      </c>
      <c r="FP17">
        <v>6</v>
      </c>
      <c r="FQ17" t="s">
        <v>1740</v>
      </c>
      <c r="FR17" s="624">
        <v>3</v>
      </c>
      <c r="FS17" s="629">
        <f t="shared" si="55"/>
        <v>0.75</v>
      </c>
      <c r="FT17">
        <v>1</v>
      </c>
      <c r="FU17" t="s">
        <v>1737</v>
      </c>
      <c r="FV17" s="624">
        <v>1</v>
      </c>
      <c r="FW17" s="629">
        <f t="shared" si="56"/>
        <v>0.25</v>
      </c>
      <c r="FX17" s="628">
        <f t="shared" si="57"/>
        <v>0.39583333333333331</v>
      </c>
      <c r="FY17" s="631">
        <f t="shared" si="58"/>
        <v>0.42499667619113529</v>
      </c>
    </row>
    <row r="18" spans="1:181">
      <c r="A18" t="s">
        <v>435</v>
      </c>
      <c r="B18" t="s">
        <v>434</v>
      </c>
      <c r="C18" t="s">
        <v>1050</v>
      </c>
      <c r="D18" t="s">
        <v>1308</v>
      </c>
      <c r="E18" t="s">
        <v>968</v>
      </c>
      <c r="F18" t="s">
        <v>964</v>
      </c>
      <c r="G18" t="s">
        <v>980</v>
      </c>
      <c r="H18" t="s">
        <v>42</v>
      </c>
      <c r="I18">
        <v>4276</v>
      </c>
      <c r="J18" s="626">
        <f t="shared" si="0"/>
        <v>0.18965892386182046</v>
      </c>
      <c r="K18">
        <v>19485314.690000001</v>
      </c>
      <c r="L18" s="626">
        <f t="shared" si="1"/>
        <v>0.14912354532385</v>
      </c>
      <c r="M18">
        <v>199</v>
      </c>
      <c r="N18" s="626">
        <f t="shared" si="2"/>
        <v>0.14730423985949426</v>
      </c>
      <c r="O18" t="s">
        <v>880</v>
      </c>
      <c r="P18">
        <v>0</v>
      </c>
      <c r="Q18" s="627">
        <f t="shared" si="3"/>
        <v>0</v>
      </c>
      <c r="R18">
        <v>0</v>
      </c>
      <c r="T18" t="s">
        <v>1726</v>
      </c>
      <c r="U18">
        <v>0</v>
      </c>
      <c r="V18">
        <f t="shared" si="4"/>
        <v>1</v>
      </c>
      <c r="W18" s="626">
        <f t="shared" si="5"/>
        <v>0</v>
      </c>
      <c r="X18" s="628">
        <f t="shared" si="6"/>
        <v>9.7217341809032937E-2</v>
      </c>
      <c r="Y18" t="s">
        <v>639</v>
      </c>
      <c r="Z18">
        <v>4</v>
      </c>
      <c r="AA18" s="627">
        <f t="shared" si="7"/>
        <v>1</v>
      </c>
      <c r="AB18" t="s">
        <v>639</v>
      </c>
      <c r="AC18">
        <v>4</v>
      </c>
      <c r="AD18" s="627">
        <f t="shared" si="8"/>
        <v>1</v>
      </c>
      <c r="AE18" t="s">
        <v>640</v>
      </c>
      <c r="AF18">
        <v>0</v>
      </c>
      <c r="AG18" s="627">
        <f t="shared" si="9"/>
        <v>0</v>
      </c>
      <c r="AH18" t="s">
        <v>1314</v>
      </c>
      <c r="AI18">
        <v>0</v>
      </c>
      <c r="AJ18" s="627">
        <f t="shared" si="10"/>
        <v>0</v>
      </c>
      <c r="AK18" t="s">
        <v>1405</v>
      </c>
      <c r="AL18">
        <v>0</v>
      </c>
      <c r="AM18" s="627">
        <f t="shared" si="11"/>
        <v>0</v>
      </c>
      <c r="AN18">
        <v>1</v>
      </c>
      <c r="AO18" t="s">
        <v>1765</v>
      </c>
      <c r="AP18">
        <v>4</v>
      </c>
      <c r="AQ18" s="629">
        <f t="shared" si="12"/>
        <v>1</v>
      </c>
      <c r="AR18" t="s">
        <v>636</v>
      </c>
      <c r="AS18">
        <v>4</v>
      </c>
      <c r="AT18" s="627">
        <f t="shared" si="13"/>
        <v>1</v>
      </c>
      <c r="AU18">
        <v>1</v>
      </c>
      <c r="AV18" t="s">
        <v>1789</v>
      </c>
      <c r="AW18">
        <v>0</v>
      </c>
      <c r="AX18" s="629">
        <f t="shared" si="14"/>
        <v>0</v>
      </c>
      <c r="AY18" t="s">
        <v>650</v>
      </c>
      <c r="AZ18">
        <v>2</v>
      </c>
      <c r="BA18" s="627">
        <f t="shared" si="15"/>
        <v>0.5</v>
      </c>
      <c r="BB18" t="s">
        <v>646</v>
      </c>
      <c r="BC18">
        <v>0</v>
      </c>
      <c r="BD18" s="627">
        <f t="shared" si="16"/>
        <v>0</v>
      </c>
      <c r="BE18" t="s">
        <v>647</v>
      </c>
      <c r="BF18">
        <v>4</v>
      </c>
      <c r="BG18" s="627">
        <f t="shared" si="17"/>
        <v>1</v>
      </c>
      <c r="BH18" s="628">
        <f t="shared" si="18"/>
        <v>0.5</v>
      </c>
      <c r="BI18">
        <v>0</v>
      </c>
      <c r="BJ18" t="s">
        <v>1741</v>
      </c>
      <c r="BK18">
        <v>4</v>
      </c>
      <c r="BL18" s="627">
        <f t="shared" si="19"/>
        <v>1</v>
      </c>
      <c r="BM18" t="s">
        <v>1395</v>
      </c>
      <c r="BN18">
        <v>4</v>
      </c>
      <c r="BO18" s="627">
        <f t="shared" si="20"/>
        <v>1</v>
      </c>
      <c r="BP18">
        <v>0</v>
      </c>
      <c r="BQ18" t="s">
        <v>1745</v>
      </c>
      <c r="BR18">
        <v>4</v>
      </c>
      <c r="BS18">
        <f t="shared" si="21"/>
        <v>1</v>
      </c>
      <c r="BT18">
        <v>0</v>
      </c>
      <c r="BU18" t="s">
        <v>1745</v>
      </c>
      <c r="BV18">
        <v>4</v>
      </c>
      <c r="BW18">
        <f t="shared" si="22"/>
        <v>1</v>
      </c>
      <c r="BX18" s="629">
        <f t="shared" si="23"/>
        <v>1</v>
      </c>
      <c r="BY18" t="s">
        <v>658</v>
      </c>
      <c r="BZ18">
        <v>2</v>
      </c>
      <c r="CA18" s="627">
        <f t="shared" si="24"/>
        <v>0.5</v>
      </c>
      <c r="CB18" t="s">
        <v>649</v>
      </c>
      <c r="CC18">
        <v>1</v>
      </c>
      <c r="CD18" s="627">
        <f t="shared" si="25"/>
        <v>0.25</v>
      </c>
      <c r="CE18" t="s">
        <v>643</v>
      </c>
      <c r="CF18">
        <v>3</v>
      </c>
      <c r="CG18" s="627">
        <f t="shared" si="26"/>
        <v>0.75</v>
      </c>
      <c r="CH18">
        <v>0</v>
      </c>
      <c r="CI18" t="s">
        <v>1750</v>
      </c>
      <c r="CJ18">
        <v>4</v>
      </c>
      <c r="CK18">
        <f t="shared" si="27"/>
        <v>1</v>
      </c>
      <c r="CL18">
        <v>0</v>
      </c>
      <c r="CM18" t="s">
        <v>1750</v>
      </c>
      <c r="CN18">
        <v>4</v>
      </c>
      <c r="CO18">
        <f t="shared" si="28"/>
        <v>1</v>
      </c>
      <c r="CP18" s="629">
        <f t="shared" si="29"/>
        <v>1</v>
      </c>
      <c r="CQ18">
        <v>0</v>
      </c>
      <c r="CR18" t="s">
        <v>1755</v>
      </c>
      <c r="CS18">
        <v>4</v>
      </c>
      <c r="CT18">
        <f t="shared" si="30"/>
        <v>1</v>
      </c>
      <c r="CU18">
        <v>0</v>
      </c>
      <c r="CV18" t="s">
        <v>1755</v>
      </c>
      <c r="CW18">
        <v>4</v>
      </c>
      <c r="CX18">
        <f t="shared" si="31"/>
        <v>1</v>
      </c>
      <c r="CY18" s="629">
        <f t="shared" si="32"/>
        <v>1</v>
      </c>
      <c r="CZ18">
        <v>0</v>
      </c>
      <c r="DA18" t="s">
        <v>1764</v>
      </c>
      <c r="DB18">
        <v>0</v>
      </c>
      <c r="DC18" s="626">
        <f t="shared" si="33"/>
        <v>0</v>
      </c>
      <c r="DD18" t="s">
        <v>636</v>
      </c>
      <c r="DE18">
        <v>4</v>
      </c>
      <c r="DF18" s="627">
        <f t="shared" si="34"/>
        <v>1</v>
      </c>
      <c r="DG18" s="628">
        <f t="shared" si="35"/>
        <v>0.75</v>
      </c>
      <c r="DH18" t="s">
        <v>1407</v>
      </c>
      <c r="DI18">
        <v>1</v>
      </c>
      <c r="DJ18" s="627">
        <f t="shared" si="36"/>
        <v>0.25</v>
      </c>
      <c r="DK18" t="s">
        <v>640</v>
      </c>
      <c r="DL18">
        <v>0</v>
      </c>
      <c r="DM18" s="627">
        <f t="shared" si="37"/>
        <v>0</v>
      </c>
      <c r="DN18" t="s">
        <v>1119</v>
      </c>
      <c r="DO18">
        <v>0</v>
      </c>
      <c r="DP18" s="627">
        <f t="shared" si="38"/>
        <v>0</v>
      </c>
      <c r="DQ18" t="s">
        <v>880</v>
      </c>
      <c r="DR18">
        <v>4</v>
      </c>
      <c r="DS18" s="627">
        <f t="shared" si="39"/>
        <v>1</v>
      </c>
      <c r="DT18" t="s">
        <v>880</v>
      </c>
      <c r="DU18">
        <v>4</v>
      </c>
      <c r="DV18" s="627">
        <f t="shared" si="40"/>
        <v>1</v>
      </c>
      <c r="DW18" t="s">
        <v>639</v>
      </c>
      <c r="DX18">
        <v>4</v>
      </c>
      <c r="DY18" s="627">
        <f t="shared" si="41"/>
        <v>1</v>
      </c>
      <c r="DZ18" t="s">
        <v>1119</v>
      </c>
      <c r="EA18">
        <v>0</v>
      </c>
      <c r="EB18" s="627">
        <f t="shared" si="42"/>
        <v>0</v>
      </c>
      <c r="EC18">
        <v>8.4</v>
      </c>
      <c r="ED18" t="s">
        <v>1827</v>
      </c>
      <c r="EE18">
        <v>0</v>
      </c>
      <c r="EF18" s="630">
        <f t="shared" si="43"/>
        <v>0.1428571428571429</v>
      </c>
      <c r="EG18">
        <v>8.8000000000000007</v>
      </c>
      <c r="EH18" t="s">
        <v>1827</v>
      </c>
      <c r="EI18">
        <v>0</v>
      </c>
      <c r="EJ18" s="630">
        <f t="shared" si="44"/>
        <v>0.11999999999999988</v>
      </c>
      <c r="EK18" s="630">
        <f t="shared" si="45"/>
        <v>0.13142857142857139</v>
      </c>
      <c r="EL18" s="628">
        <f t="shared" si="46"/>
        <v>0.4226785714285714</v>
      </c>
      <c r="EM18">
        <v>0</v>
      </c>
      <c r="EN18" t="s">
        <v>1777</v>
      </c>
      <c r="EO18" s="624">
        <v>0</v>
      </c>
      <c r="EP18" s="629">
        <f t="shared" si="47"/>
        <v>0</v>
      </c>
      <c r="EQ18">
        <v>0</v>
      </c>
      <c r="ER18" t="s">
        <v>1777</v>
      </c>
      <c r="ES18">
        <v>0</v>
      </c>
      <c r="ET18" s="629">
        <f t="shared" si="48"/>
        <v>0</v>
      </c>
      <c r="EU18">
        <v>0</v>
      </c>
      <c r="EV18" t="s">
        <v>1777</v>
      </c>
      <c r="EW18" s="624">
        <v>0</v>
      </c>
      <c r="EX18" s="629">
        <f t="shared" si="49"/>
        <v>0</v>
      </c>
      <c r="EY18">
        <v>1</v>
      </c>
      <c r="EZ18" t="s">
        <v>1783</v>
      </c>
      <c r="FA18" s="624">
        <v>1</v>
      </c>
      <c r="FB18" s="629">
        <f t="shared" si="50"/>
        <v>0.25</v>
      </c>
      <c r="FC18" t="s">
        <v>1024</v>
      </c>
      <c r="FD18">
        <v>0</v>
      </c>
      <c r="FE18" s="627">
        <f t="shared" si="51"/>
        <v>0</v>
      </c>
      <c r="FF18" s="628">
        <f t="shared" si="52"/>
        <v>0.05</v>
      </c>
      <c r="FG18">
        <v>0.69</v>
      </c>
      <c r="FH18" t="s">
        <v>1791</v>
      </c>
      <c r="FI18">
        <v>2</v>
      </c>
      <c r="FJ18" s="623">
        <f t="shared" si="53"/>
        <v>0.33333333333333331</v>
      </c>
      <c r="FK18">
        <v>5</v>
      </c>
      <c r="FL18">
        <v>0.69897000433601886</v>
      </c>
      <c r="FM18" t="s">
        <v>1733</v>
      </c>
      <c r="FN18" s="624">
        <v>1</v>
      </c>
      <c r="FO18" s="629">
        <f t="shared" si="54"/>
        <v>0.25</v>
      </c>
      <c r="FP18">
        <v>1</v>
      </c>
      <c r="FQ18" t="s">
        <v>1737</v>
      </c>
      <c r="FR18" s="624">
        <v>1</v>
      </c>
      <c r="FS18" s="629">
        <f t="shared" si="55"/>
        <v>0.25</v>
      </c>
      <c r="FT18">
        <v>2</v>
      </c>
      <c r="FU18" t="s">
        <v>1737</v>
      </c>
      <c r="FV18" s="624">
        <v>1</v>
      </c>
      <c r="FW18" s="629">
        <f t="shared" si="56"/>
        <v>0.25</v>
      </c>
      <c r="FX18" s="628">
        <f t="shared" si="57"/>
        <v>0.27083333333333331</v>
      </c>
      <c r="FY18" s="631">
        <f t="shared" si="58"/>
        <v>0.34845487442848966</v>
      </c>
    </row>
    <row r="19" spans="1:181">
      <c r="A19" t="s">
        <v>116</v>
      </c>
      <c r="B19" t="s">
        <v>115</v>
      </c>
      <c r="C19" t="s">
        <v>632</v>
      </c>
      <c r="D19" t="s">
        <v>1311</v>
      </c>
      <c r="E19" t="s">
        <v>988</v>
      </c>
      <c r="F19" t="s">
        <v>1002</v>
      </c>
      <c r="G19" t="s">
        <v>989</v>
      </c>
      <c r="H19" t="s">
        <v>2</v>
      </c>
      <c r="I19">
        <v>32454</v>
      </c>
      <c r="J19" s="626">
        <f t="shared" si="0"/>
        <v>0.52630316191220827</v>
      </c>
      <c r="K19">
        <v>69159592.519999996</v>
      </c>
      <c r="L19" s="626">
        <f t="shared" si="1"/>
        <v>0.40123939731232483</v>
      </c>
      <c r="M19">
        <v>914</v>
      </c>
      <c r="N19" s="626">
        <f t="shared" si="2"/>
        <v>0.47364896024823833</v>
      </c>
      <c r="O19" t="s">
        <v>1119</v>
      </c>
      <c r="P19">
        <v>4</v>
      </c>
      <c r="Q19" s="627">
        <f t="shared" si="3"/>
        <v>1</v>
      </c>
      <c r="R19">
        <v>25</v>
      </c>
      <c r="S19">
        <v>1.3979400086720377</v>
      </c>
      <c r="T19" t="s">
        <v>1731</v>
      </c>
      <c r="U19">
        <v>2</v>
      </c>
      <c r="V19">
        <f t="shared" si="4"/>
        <v>26</v>
      </c>
      <c r="W19" s="626">
        <f t="shared" si="5"/>
        <v>0.42409423785812594</v>
      </c>
      <c r="X19" s="628">
        <f t="shared" si="6"/>
        <v>0.56505715146617941</v>
      </c>
      <c r="Y19" t="s">
        <v>639</v>
      </c>
      <c r="Z19">
        <v>4</v>
      </c>
      <c r="AA19" s="627">
        <f t="shared" si="7"/>
        <v>1</v>
      </c>
      <c r="AB19" t="s">
        <v>639</v>
      </c>
      <c r="AC19">
        <v>4</v>
      </c>
      <c r="AD19" s="627">
        <f t="shared" si="8"/>
        <v>1</v>
      </c>
      <c r="AE19" t="s">
        <v>640</v>
      </c>
      <c r="AF19">
        <v>0</v>
      </c>
      <c r="AG19" s="627">
        <f t="shared" si="9"/>
        <v>0</v>
      </c>
      <c r="AH19" t="s">
        <v>1402</v>
      </c>
      <c r="AI19">
        <v>2</v>
      </c>
      <c r="AJ19" s="627">
        <f t="shared" si="10"/>
        <v>0.5</v>
      </c>
      <c r="AK19" t="s">
        <v>1404</v>
      </c>
      <c r="AL19">
        <v>1</v>
      </c>
      <c r="AM19" s="627">
        <f t="shared" si="11"/>
        <v>0.25</v>
      </c>
      <c r="AN19">
        <v>1</v>
      </c>
      <c r="AO19" t="s">
        <v>1765</v>
      </c>
      <c r="AP19">
        <v>4</v>
      </c>
      <c r="AQ19" s="629">
        <f t="shared" si="12"/>
        <v>1</v>
      </c>
      <c r="AR19" t="s">
        <v>636</v>
      </c>
      <c r="AS19">
        <v>4</v>
      </c>
      <c r="AT19" s="627">
        <f t="shared" si="13"/>
        <v>1</v>
      </c>
      <c r="AU19">
        <v>2</v>
      </c>
      <c r="AV19" t="s">
        <v>1772</v>
      </c>
      <c r="AW19">
        <v>1</v>
      </c>
      <c r="AX19" s="629">
        <f t="shared" si="14"/>
        <v>0.25</v>
      </c>
      <c r="AY19" t="s">
        <v>634</v>
      </c>
      <c r="AZ19">
        <v>1</v>
      </c>
      <c r="BA19" s="627">
        <f t="shared" si="15"/>
        <v>0.25</v>
      </c>
      <c r="BB19" t="s">
        <v>689</v>
      </c>
      <c r="BC19">
        <v>2</v>
      </c>
      <c r="BD19" s="627">
        <f t="shared" si="16"/>
        <v>0.5</v>
      </c>
      <c r="BE19" t="s">
        <v>635</v>
      </c>
      <c r="BF19">
        <v>1</v>
      </c>
      <c r="BG19" s="627">
        <f t="shared" si="17"/>
        <v>0.25</v>
      </c>
      <c r="BH19" s="628">
        <f t="shared" si="18"/>
        <v>0.54545454545454541</v>
      </c>
      <c r="BI19">
        <v>0</v>
      </c>
      <c r="BJ19" t="s">
        <v>1741</v>
      </c>
      <c r="BK19">
        <v>4</v>
      </c>
      <c r="BL19" s="627">
        <f t="shared" si="19"/>
        <v>1</v>
      </c>
      <c r="BM19" t="s">
        <v>1395</v>
      </c>
      <c r="BN19">
        <v>4</v>
      </c>
      <c r="BO19" s="627">
        <f t="shared" si="20"/>
        <v>1</v>
      </c>
      <c r="BP19">
        <v>2</v>
      </c>
      <c r="BQ19" t="s">
        <v>1746</v>
      </c>
      <c r="BR19">
        <v>3</v>
      </c>
      <c r="BS19">
        <f t="shared" si="21"/>
        <v>0.75</v>
      </c>
      <c r="BT19">
        <v>2</v>
      </c>
      <c r="BU19" t="s">
        <v>1746</v>
      </c>
      <c r="BV19">
        <v>3</v>
      </c>
      <c r="BW19">
        <f t="shared" si="22"/>
        <v>0.75</v>
      </c>
      <c r="BX19" s="629">
        <f t="shared" si="23"/>
        <v>0.75</v>
      </c>
      <c r="BY19" t="s">
        <v>653</v>
      </c>
      <c r="BZ19">
        <v>4</v>
      </c>
      <c r="CA19" s="627">
        <f t="shared" si="24"/>
        <v>1</v>
      </c>
      <c r="CB19" t="s">
        <v>662</v>
      </c>
      <c r="CC19">
        <v>3</v>
      </c>
      <c r="CD19" s="627">
        <f t="shared" si="25"/>
        <v>0.75</v>
      </c>
      <c r="CE19" t="s">
        <v>643</v>
      </c>
      <c r="CF19">
        <v>3</v>
      </c>
      <c r="CG19" s="627">
        <f t="shared" si="26"/>
        <v>0.75</v>
      </c>
      <c r="CH19">
        <v>4</v>
      </c>
      <c r="CI19" t="s">
        <v>1752</v>
      </c>
      <c r="CJ19">
        <v>2</v>
      </c>
      <c r="CK19">
        <f t="shared" si="27"/>
        <v>0.5</v>
      </c>
      <c r="CL19">
        <v>3</v>
      </c>
      <c r="CM19" t="s">
        <v>1752</v>
      </c>
      <c r="CN19">
        <v>2</v>
      </c>
      <c r="CO19">
        <f t="shared" si="28"/>
        <v>0.5</v>
      </c>
      <c r="CP19" s="629">
        <f t="shared" si="29"/>
        <v>0.5</v>
      </c>
      <c r="CQ19">
        <v>0</v>
      </c>
      <c r="CR19" t="s">
        <v>1755</v>
      </c>
      <c r="CS19">
        <v>4</v>
      </c>
      <c r="CT19">
        <f t="shared" si="30"/>
        <v>1</v>
      </c>
      <c r="CU19">
        <v>0</v>
      </c>
      <c r="CV19" t="s">
        <v>1755</v>
      </c>
      <c r="CW19">
        <v>4</v>
      </c>
      <c r="CX19">
        <f t="shared" si="31"/>
        <v>1</v>
      </c>
      <c r="CY19" s="629">
        <f t="shared" si="32"/>
        <v>1</v>
      </c>
      <c r="CZ19">
        <v>2</v>
      </c>
      <c r="DA19" t="s">
        <v>1762</v>
      </c>
      <c r="DB19">
        <v>2</v>
      </c>
      <c r="DC19" s="626">
        <f t="shared" si="33"/>
        <v>0.25</v>
      </c>
      <c r="DD19" t="s">
        <v>1369</v>
      </c>
      <c r="DE19">
        <v>3</v>
      </c>
      <c r="DF19" s="627">
        <f t="shared" si="34"/>
        <v>0.75</v>
      </c>
      <c r="DG19" s="628">
        <f t="shared" si="35"/>
        <v>0.77500000000000002</v>
      </c>
      <c r="DH19" t="s">
        <v>639</v>
      </c>
      <c r="DI19">
        <v>4</v>
      </c>
      <c r="DJ19" s="627">
        <f t="shared" si="36"/>
        <v>1</v>
      </c>
      <c r="DK19" t="s">
        <v>640</v>
      </c>
      <c r="DL19">
        <v>0</v>
      </c>
      <c r="DM19" s="627">
        <f t="shared" si="37"/>
        <v>0</v>
      </c>
      <c r="DN19" t="s">
        <v>880</v>
      </c>
      <c r="DO19">
        <v>4</v>
      </c>
      <c r="DP19" s="627">
        <f t="shared" si="38"/>
        <v>1</v>
      </c>
      <c r="DQ19" t="s">
        <v>880</v>
      </c>
      <c r="DR19">
        <v>4</v>
      </c>
      <c r="DS19" s="627">
        <f t="shared" si="39"/>
        <v>1</v>
      </c>
      <c r="DT19" t="s">
        <v>880</v>
      </c>
      <c r="DU19">
        <v>4</v>
      </c>
      <c r="DV19" s="627">
        <f t="shared" si="40"/>
        <v>1</v>
      </c>
      <c r="DW19" t="s">
        <v>1409</v>
      </c>
      <c r="DX19">
        <v>1</v>
      </c>
      <c r="DY19" s="627">
        <f t="shared" si="41"/>
        <v>0.25</v>
      </c>
      <c r="DZ19" t="s">
        <v>1119</v>
      </c>
      <c r="EA19">
        <v>0</v>
      </c>
      <c r="EB19" s="627">
        <f t="shared" si="42"/>
        <v>0</v>
      </c>
      <c r="EC19">
        <v>3.7</v>
      </c>
      <c r="ED19" t="s">
        <v>1824</v>
      </c>
      <c r="EE19">
        <v>3</v>
      </c>
      <c r="EF19" s="630">
        <f t="shared" si="43"/>
        <v>0.62244897959183676</v>
      </c>
      <c r="EG19">
        <v>7.5</v>
      </c>
      <c r="EH19" t="s">
        <v>1826</v>
      </c>
      <c r="EI19">
        <v>1</v>
      </c>
      <c r="EJ19" s="630">
        <f t="shared" si="44"/>
        <v>0.25</v>
      </c>
      <c r="EK19" s="630">
        <f t="shared" si="45"/>
        <v>0.43622448979591838</v>
      </c>
      <c r="EL19" s="628">
        <f t="shared" si="46"/>
        <v>0.58577806122448983</v>
      </c>
      <c r="EM19">
        <v>5</v>
      </c>
      <c r="EN19" t="s">
        <v>1774</v>
      </c>
      <c r="EO19" s="624">
        <v>3</v>
      </c>
      <c r="EP19" s="629">
        <f t="shared" si="47"/>
        <v>0.75</v>
      </c>
      <c r="EQ19">
        <v>0</v>
      </c>
      <c r="ER19" t="s">
        <v>1777</v>
      </c>
      <c r="ES19">
        <v>0</v>
      </c>
      <c r="ET19" s="629">
        <f t="shared" si="48"/>
        <v>0</v>
      </c>
      <c r="EU19">
        <v>1</v>
      </c>
      <c r="EV19" t="s">
        <v>1778</v>
      </c>
      <c r="EW19" s="624">
        <v>3</v>
      </c>
      <c r="EX19" s="629">
        <f t="shared" si="49"/>
        <v>0.75</v>
      </c>
      <c r="EY19">
        <v>1</v>
      </c>
      <c r="EZ19" t="s">
        <v>1783</v>
      </c>
      <c r="FA19" s="624">
        <v>1</v>
      </c>
      <c r="FB19" s="629">
        <f t="shared" si="50"/>
        <v>0.25</v>
      </c>
      <c r="FC19" t="s">
        <v>1024</v>
      </c>
      <c r="FD19">
        <v>0</v>
      </c>
      <c r="FE19" s="627">
        <f t="shared" si="51"/>
        <v>0</v>
      </c>
      <c r="FF19" s="628">
        <f t="shared" si="52"/>
        <v>0.35</v>
      </c>
      <c r="FG19">
        <v>0.68100000000000005</v>
      </c>
      <c r="FH19" t="s">
        <v>1791</v>
      </c>
      <c r="FI19">
        <v>2</v>
      </c>
      <c r="FJ19" s="623">
        <f t="shared" si="53"/>
        <v>0.33333333333333331</v>
      </c>
      <c r="FK19">
        <v>46</v>
      </c>
      <c r="FL19">
        <v>1.6627578316815741</v>
      </c>
      <c r="FM19" t="s">
        <v>1735</v>
      </c>
      <c r="FN19" s="624">
        <v>3</v>
      </c>
      <c r="FO19" s="629">
        <f t="shared" si="54"/>
        <v>0.75</v>
      </c>
      <c r="FP19">
        <v>8</v>
      </c>
      <c r="FQ19" t="s">
        <v>1740</v>
      </c>
      <c r="FR19" s="624">
        <v>3</v>
      </c>
      <c r="FS19" s="629">
        <f t="shared" si="55"/>
        <v>0.75</v>
      </c>
      <c r="FT19">
        <v>4</v>
      </c>
      <c r="FU19" t="s">
        <v>1739</v>
      </c>
      <c r="FV19" s="624">
        <v>2</v>
      </c>
      <c r="FW19" s="629">
        <f t="shared" si="56"/>
        <v>0.5</v>
      </c>
      <c r="FX19" s="628">
        <f t="shared" si="57"/>
        <v>0.58333333333333326</v>
      </c>
      <c r="FY19" s="631">
        <f t="shared" si="58"/>
        <v>0.56743718191309134</v>
      </c>
    </row>
    <row r="20" spans="1:181">
      <c r="A20" t="s">
        <v>46</v>
      </c>
      <c r="B20" t="s">
        <v>45</v>
      </c>
      <c r="C20" t="s">
        <v>632</v>
      </c>
      <c r="D20" t="s">
        <v>1298</v>
      </c>
      <c r="E20" t="s">
        <v>991</v>
      </c>
      <c r="F20" t="s">
        <v>990</v>
      </c>
      <c r="G20" t="s">
        <v>992</v>
      </c>
      <c r="H20" t="s">
        <v>47</v>
      </c>
      <c r="I20">
        <v>65769</v>
      </c>
      <c r="J20" s="626">
        <f t="shared" si="0"/>
        <v>0.64362087367963294</v>
      </c>
      <c r="K20">
        <v>113188194.48</v>
      </c>
      <c r="L20" s="626">
        <f t="shared" si="1"/>
        <v>0.49928602186083215</v>
      </c>
      <c r="M20">
        <v>1129</v>
      </c>
      <c r="N20" s="626">
        <f t="shared" si="2"/>
        <v>0.51887128880469358</v>
      </c>
      <c r="O20" t="s">
        <v>1119</v>
      </c>
      <c r="P20">
        <v>4</v>
      </c>
      <c r="Q20" s="627">
        <f t="shared" si="3"/>
        <v>1</v>
      </c>
      <c r="R20">
        <v>76</v>
      </c>
      <c r="S20">
        <v>1.8808135922807914</v>
      </c>
      <c r="T20" t="s">
        <v>1728</v>
      </c>
      <c r="U20">
        <v>3</v>
      </c>
      <c r="V20">
        <f t="shared" si="4"/>
        <v>77</v>
      </c>
      <c r="W20" s="626">
        <f t="shared" si="5"/>
        <v>0.56541690164396452</v>
      </c>
      <c r="X20" s="628">
        <f t="shared" si="6"/>
        <v>0.6454390171978247</v>
      </c>
      <c r="Y20" t="s">
        <v>1398</v>
      </c>
      <c r="Z20">
        <v>2</v>
      </c>
      <c r="AA20" s="627">
        <f t="shared" si="7"/>
        <v>0.5</v>
      </c>
      <c r="AB20" t="s">
        <v>639</v>
      </c>
      <c r="AC20">
        <v>4</v>
      </c>
      <c r="AD20" s="627">
        <f t="shared" si="8"/>
        <v>1</v>
      </c>
      <c r="AE20" t="s">
        <v>640</v>
      </c>
      <c r="AF20">
        <v>0</v>
      </c>
      <c r="AG20" s="627">
        <f t="shared" si="9"/>
        <v>0</v>
      </c>
      <c r="AH20" t="s">
        <v>1314</v>
      </c>
      <c r="AI20">
        <v>0</v>
      </c>
      <c r="AJ20" s="627">
        <f t="shared" si="10"/>
        <v>0</v>
      </c>
      <c r="AK20" t="s">
        <v>1406</v>
      </c>
      <c r="AL20">
        <v>3</v>
      </c>
      <c r="AM20" s="627">
        <f t="shared" si="11"/>
        <v>0.75</v>
      </c>
      <c r="AN20">
        <v>1</v>
      </c>
      <c r="AO20" t="s">
        <v>1765</v>
      </c>
      <c r="AP20">
        <v>4</v>
      </c>
      <c r="AQ20" s="629">
        <f t="shared" si="12"/>
        <v>1</v>
      </c>
      <c r="AR20" t="s">
        <v>636</v>
      </c>
      <c r="AS20">
        <v>4</v>
      </c>
      <c r="AT20" s="627">
        <f t="shared" si="13"/>
        <v>1</v>
      </c>
      <c r="AU20">
        <v>2</v>
      </c>
      <c r="AV20" t="s">
        <v>1772</v>
      </c>
      <c r="AW20">
        <v>1</v>
      </c>
      <c r="AX20" s="629">
        <f t="shared" si="14"/>
        <v>0.25</v>
      </c>
      <c r="AY20" t="s">
        <v>674</v>
      </c>
      <c r="AZ20">
        <v>3</v>
      </c>
      <c r="BA20" s="627">
        <f t="shared" si="15"/>
        <v>0.75</v>
      </c>
      <c r="BB20" t="s">
        <v>647</v>
      </c>
      <c r="BC20">
        <v>4</v>
      </c>
      <c r="BD20" s="627">
        <f t="shared" si="16"/>
        <v>1</v>
      </c>
      <c r="BE20" t="s">
        <v>647</v>
      </c>
      <c r="BF20">
        <v>4</v>
      </c>
      <c r="BG20" s="627">
        <f t="shared" si="17"/>
        <v>1</v>
      </c>
      <c r="BH20" s="628">
        <f t="shared" si="18"/>
        <v>0.65909090909090906</v>
      </c>
      <c r="BI20">
        <v>0</v>
      </c>
      <c r="BJ20" t="s">
        <v>1741</v>
      </c>
      <c r="BK20">
        <v>4</v>
      </c>
      <c r="BL20" s="627">
        <f t="shared" si="19"/>
        <v>1</v>
      </c>
      <c r="BM20" t="s">
        <v>666</v>
      </c>
      <c r="BN20">
        <v>3</v>
      </c>
      <c r="BO20" s="627">
        <f t="shared" si="20"/>
        <v>0.75</v>
      </c>
      <c r="BP20">
        <v>4</v>
      </c>
      <c r="BQ20" t="s">
        <v>1747</v>
      </c>
      <c r="BR20">
        <v>2</v>
      </c>
      <c r="BS20">
        <f t="shared" si="21"/>
        <v>0.5</v>
      </c>
      <c r="BT20">
        <v>2</v>
      </c>
      <c r="BU20" t="s">
        <v>1746</v>
      </c>
      <c r="BV20">
        <v>3</v>
      </c>
      <c r="BW20">
        <f t="shared" si="22"/>
        <v>0.75</v>
      </c>
      <c r="BX20" s="629">
        <f t="shared" si="23"/>
        <v>0.625</v>
      </c>
      <c r="BY20" t="s">
        <v>661</v>
      </c>
      <c r="BZ20">
        <v>0</v>
      </c>
      <c r="CA20" s="627">
        <f t="shared" si="24"/>
        <v>0</v>
      </c>
      <c r="CB20" t="s">
        <v>649</v>
      </c>
      <c r="CC20">
        <v>1</v>
      </c>
      <c r="CD20" s="627">
        <f t="shared" si="25"/>
        <v>0.25</v>
      </c>
      <c r="CE20" t="s">
        <v>643</v>
      </c>
      <c r="CF20">
        <v>3</v>
      </c>
      <c r="CG20" s="627">
        <f t="shared" si="26"/>
        <v>0.75</v>
      </c>
      <c r="CH20">
        <v>0</v>
      </c>
      <c r="CI20" t="s">
        <v>1750</v>
      </c>
      <c r="CJ20">
        <v>4</v>
      </c>
      <c r="CK20">
        <f t="shared" si="27"/>
        <v>1</v>
      </c>
      <c r="CL20">
        <v>0</v>
      </c>
      <c r="CM20" t="s">
        <v>1750</v>
      </c>
      <c r="CN20">
        <v>4</v>
      </c>
      <c r="CO20">
        <f t="shared" si="28"/>
        <v>1</v>
      </c>
      <c r="CP20" s="629">
        <f t="shared" si="29"/>
        <v>1</v>
      </c>
      <c r="CQ20">
        <v>0</v>
      </c>
      <c r="CR20" t="s">
        <v>1755</v>
      </c>
      <c r="CS20">
        <v>4</v>
      </c>
      <c r="CT20">
        <f t="shared" si="30"/>
        <v>1</v>
      </c>
      <c r="CU20">
        <v>0</v>
      </c>
      <c r="CV20" t="s">
        <v>1755</v>
      </c>
      <c r="CW20">
        <v>4</v>
      </c>
      <c r="CX20">
        <f t="shared" si="31"/>
        <v>1</v>
      </c>
      <c r="CY20" s="629">
        <f t="shared" si="32"/>
        <v>1</v>
      </c>
      <c r="CZ20">
        <v>0</v>
      </c>
      <c r="DA20" t="s">
        <v>1764</v>
      </c>
      <c r="DB20">
        <v>0</v>
      </c>
      <c r="DC20" s="626">
        <f t="shared" si="33"/>
        <v>0</v>
      </c>
      <c r="DD20" t="s">
        <v>636</v>
      </c>
      <c r="DE20">
        <v>4</v>
      </c>
      <c r="DF20" s="627">
        <f t="shared" si="34"/>
        <v>1</v>
      </c>
      <c r="DG20" s="628">
        <f t="shared" si="35"/>
        <v>0.63749999999999996</v>
      </c>
      <c r="DH20" t="s">
        <v>1398</v>
      </c>
      <c r="DI20">
        <v>2</v>
      </c>
      <c r="DJ20" s="627">
        <f t="shared" si="36"/>
        <v>0.5</v>
      </c>
      <c r="DK20" t="s">
        <v>640</v>
      </c>
      <c r="DL20">
        <v>0</v>
      </c>
      <c r="DM20" s="627">
        <f t="shared" si="37"/>
        <v>0</v>
      </c>
      <c r="DN20" t="s">
        <v>1119</v>
      </c>
      <c r="DO20">
        <v>0</v>
      </c>
      <c r="DP20" s="627">
        <f t="shared" si="38"/>
        <v>0</v>
      </c>
      <c r="DQ20" t="s">
        <v>880</v>
      </c>
      <c r="DR20">
        <v>4</v>
      </c>
      <c r="DS20" s="627">
        <f t="shared" si="39"/>
        <v>1</v>
      </c>
      <c r="DT20" t="s">
        <v>880</v>
      </c>
      <c r="DU20">
        <v>4</v>
      </c>
      <c r="DV20" s="627">
        <f t="shared" si="40"/>
        <v>1</v>
      </c>
      <c r="DW20" t="s">
        <v>1409</v>
      </c>
      <c r="DX20">
        <v>1</v>
      </c>
      <c r="DY20" s="627">
        <f t="shared" si="41"/>
        <v>0.25</v>
      </c>
      <c r="DZ20" t="s">
        <v>1119</v>
      </c>
      <c r="EA20">
        <v>0</v>
      </c>
      <c r="EB20" s="627">
        <f t="shared" si="42"/>
        <v>0</v>
      </c>
      <c r="EC20">
        <v>6</v>
      </c>
      <c r="ED20" t="s">
        <v>1826</v>
      </c>
      <c r="EE20">
        <v>1</v>
      </c>
      <c r="EF20" s="630">
        <f t="shared" si="43"/>
        <v>0.38775510204081642</v>
      </c>
      <c r="EG20">
        <v>9.6999999999999993</v>
      </c>
      <c r="EH20" t="s">
        <v>1827</v>
      </c>
      <c r="EI20">
        <v>0</v>
      </c>
      <c r="EJ20" s="630">
        <f t="shared" si="44"/>
        <v>3.0000000000000027E-2</v>
      </c>
      <c r="EK20" s="630">
        <f t="shared" si="45"/>
        <v>0.20887755102040823</v>
      </c>
      <c r="EL20" s="628">
        <f t="shared" si="46"/>
        <v>0.36985969387755102</v>
      </c>
      <c r="EM20">
        <v>9</v>
      </c>
      <c r="EN20" t="s">
        <v>1773</v>
      </c>
      <c r="EO20" s="624">
        <v>4</v>
      </c>
      <c r="EP20" s="629">
        <f t="shared" si="47"/>
        <v>1</v>
      </c>
      <c r="EQ20">
        <v>0</v>
      </c>
      <c r="ER20" t="s">
        <v>1777</v>
      </c>
      <c r="ES20">
        <v>0</v>
      </c>
      <c r="ET20" s="629">
        <f t="shared" si="48"/>
        <v>0</v>
      </c>
      <c r="EU20">
        <v>3</v>
      </c>
      <c r="EV20" t="s">
        <v>1778</v>
      </c>
      <c r="EW20" s="624">
        <v>4</v>
      </c>
      <c r="EX20" s="629">
        <f t="shared" si="49"/>
        <v>1</v>
      </c>
      <c r="EY20">
        <v>3</v>
      </c>
      <c r="EZ20" t="s">
        <v>1782</v>
      </c>
      <c r="FA20" s="624">
        <v>2</v>
      </c>
      <c r="FB20" s="629">
        <f t="shared" si="50"/>
        <v>0.5</v>
      </c>
      <c r="FC20" t="s">
        <v>1025</v>
      </c>
      <c r="FD20">
        <v>4</v>
      </c>
      <c r="FE20" s="627">
        <f t="shared" si="51"/>
        <v>1</v>
      </c>
      <c r="FF20" s="628">
        <f t="shared" si="52"/>
        <v>0.7</v>
      </c>
      <c r="FG20">
        <v>0.67500000000000004</v>
      </c>
      <c r="FH20" t="s">
        <v>1791</v>
      </c>
      <c r="FI20">
        <v>2</v>
      </c>
      <c r="FJ20" s="623">
        <f t="shared" si="53"/>
        <v>0.33333333333333331</v>
      </c>
      <c r="FK20">
        <v>102</v>
      </c>
      <c r="FL20">
        <v>2.0086001717619175</v>
      </c>
      <c r="FM20" t="s">
        <v>1736</v>
      </c>
      <c r="FN20" s="624">
        <v>4</v>
      </c>
      <c r="FO20" s="629">
        <f t="shared" si="54"/>
        <v>1</v>
      </c>
      <c r="FP20">
        <v>12</v>
      </c>
      <c r="FQ20" t="s">
        <v>1738</v>
      </c>
      <c r="FR20" s="624">
        <v>4</v>
      </c>
      <c r="FS20" s="629">
        <f t="shared" si="55"/>
        <v>1</v>
      </c>
      <c r="FT20">
        <v>8</v>
      </c>
      <c r="FU20" t="s">
        <v>1740</v>
      </c>
      <c r="FV20" s="624">
        <v>3</v>
      </c>
      <c r="FW20" s="629">
        <f t="shared" si="56"/>
        <v>0.75</v>
      </c>
      <c r="FX20" s="628">
        <f t="shared" si="57"/>
        <v>0.77083333333333326</v>
      </c>
      <c r="FY20" s="631">
        <f t="shared" si="58"/>
        <v>0.63045382558326957</v>
      </c>
    </row>
    <row r="21" spans="1:181">
      <c r="A21" t="s">
        <v>307</v>
      </c>
      <c r="B21" t="s">
        <v>306</v>
      </c>
      <c r="C21" t="s">
        <v>632</v>
      </c>
      <c r="D21" t="s">
        <v>1310</v>
      </c>
      <c r="E21" t="s">
        <v>991</v>
      </c>
      <c r="F21" t="s">
        <v>993</v>
      </c>
      <c r="G21" t="s">
        <v>994</v>
      </c>
      <c r="H21" t="s">
        <v>34</v>
      </c>
      <c r="I21">
        <v>8341</v>
      </c>
      <c r="J21" s="626">
        <f t="shared" si="0"/>
        <v>0.30063845029250891</v>
      </c>
      <c r="K21">
        <v>16624398.17</v>
      </c>
      <c r="L21" s="626">
        <f t="shared" si="1"/>
        <v>0.11752044931570177</v>
      </c>
      <c r="M21">
        <v>253</v>
      </c>
      <c r="N21" s="626">
        <f t="shared" si="2"/>
        <v>0.19869750934790228</v>
      </c>
      <c r="O21" t="s">
        <v>880</v>
      </c>
      <c r="P21">
        <v>0</v>
      </c>
      <c r="Q21" s="627">
        <f t="shared" si="3"/>
        <v>0</v>
      </c>
      <c r="R21">
        <v>0</v>
      </c>
      <c r="T21" t="s">
        <v>1726</v>
      </c>
      <c r="U21">
        <v>0</v>
      </c>
      <c r="V21">
        <f t="shared" si="4"/>
        <v>1</v>
      </c>
      <c r="W21" s="626">
        <f t="shared" si="5"/>
        <v>0</v>
      </c>
      <c r="X21" s="628">
        <f t="shared" si="6"/>
        <v>0.12337128179122259</v>
      </c>
      <c r="Y21" t="s">
        <v>639</v>
      </c>
      <c r="Z21">
        <v>4</v>
      </c>
      <c r="AA21" s="627">
        <f t="shared" si="7"/>
        <v>1</v>
      </c>
      <c r="AB21" t="s">
        <v>1399</v>
      </c>
      <c r="AC21">
        <v>1</v>
      </c>
      <c r="AD21" s="627">
        <f t="shared" si="8"/>
        <v>0.25</v>
      </c>
      <c r="AE21" t="s">
        <v>640</v>
      </c>
      <c r="AF21">
        <v>0</v>
      </c>
      <c r="AG21" s="627">
        <f t="shared" si="9"/>
        <v>0</v>
      </c>
      <c r="AH21" t="s">
        <v>1400</v>
      </c>
      <c r="AI21">
        <v>3</v>
      </c>
      <c r="AJ21" s="627">
        <f t="shared" si="10"/>
        <v>0.75</v>
      </c>
      <c r="AK21" t="s">
        <v>1404</v>
      </c>
      <c r="AL21">
        <v>1</v>
      </c>
      <c r="AM21" s="627">
        <f t="shared" si="11"/>
        <v>0.25</v>
      </c>
      <c r="AN21">
        <v>2</v>
      </c>
      <c r="AO21" t="s">
        <v>1766</v>
      </c>
      <c r="AP21">
        <v>3</v>
      </c>
      <c r="AQ21" s="629">
        <f t="shared" si="12"/>
        <v>0.75</v>
      </c>
      <c r="AR21" t="s">
        <v>636</v>
      </c>
      <c r="AS21">
        <v>4</v>
      </c>
      <c r="AT21" s="627">
        <f t="shared" si="13"/>
        <v>1</v>
      </c>
      <c r="AU21">
        <v>1</v>
      </c>
      <c r="AV21" t="s">
        <v>1789</v>
      </c>
      <c r="AW21">
        <v>0</v>
      </c>
      <c r="AX21" s="629">
        <f t="shared" si="14"/>
        <v>0</v>
      </c>
      <c r="AY21" t="s">
        <v>674</v>
      </c>
      <c r="AZ21">
        <v>3</v>
      </c>
      <c r="BA21" s="627">
        <f t="shared" si="15"/>
        <v>0.75</v>
      </c>
      <c r="BB21" t="s">
        <v>646</v>
      </c>
      <c r="BC21">
        <v>0</v>
      </c>
      <c r="BD21" s="627">
        <f t="shared" si="16"/>
        <v>0</v>
      </c>
      <c r="BE21" t="s">
        <v>646</v>
      </c>
      <c r="BF21">
        <v>1</v>
      </c>
      <c r="BG21" s="627">
        <f t="shared" si="17"/>
        <v>0.25</v>
      </c>
      <c r="BH21" s="628">
        <f t="shared" si="18"/>
        <v>0.45454545454545453</v>
      </c>
      <c r="BI21">
        <v>0</v>
      </c>
      <c r="BJ21" t="s">
        <v>1741</v>
      </c>
      <c r="BK21">
        <v>4</v>
      </c>
      <c r="BL21" s="627">
        <f t="shared" si="19"/>
        <v>1</v>
      </c>
      <c r="BM21" t="s">
        <v>1395</v>
      </c>
      <c r="BN21">
        <v>4</v>
      </c>
      <c r="BO21" s="627">
        <f t="shared" si="20"/>
        <v>1</v>
      </c>
      <c r="BP21">
        <v>0</v>
      </c>
      <c r="BQ21" t="s">
        <v>1745</v>
      </c>
      <c r="BR21">
        <v>4</v>
      </c>
      <c r="BS21">
        <f t="shared" si="21"/>
        <v>1</v>
      </c>
      <c r="BT21">
        <v>0</v>
      </c>
      <c r="BU21" t="s">
        <v>1745</v>
      </c>
      <c r="BV21">
        <v>4</v>
      </c>
      <c r="BW21">
        <f t="shared" si="22"/>
        <v>1</v>
      </c>
      <c r="BX21" s="629">
        <f t="shared" si="23"/>
        <v>1</v>
      </c>
      <c r="BY21" t="s">
        <v>642</v>
      </c>
      <c r="BZ21">
        <v>3</v>
      </c>
      <c r="CA21" s="627">
        <f t="shared" si="24"/>
        <v>0.75</v>
      </c>
      <c r="CB21" t="s">
        <v>649</v>
      </c>
      <c r="CC21">
        <v>1</v>
      </c>
      <c r="CD21" s="627">
        <f t="shared" si="25"/>
        <v>0.25</v>
      </c>
      <c r="CE21" t="s">
        <v>659</v>
      </c>
      <c r="CF21">
        <v>4</v>
      </c>
      <c r="CG21" s="627">
        <f t="shared" si="26"/>
        <v>1</v>
      </c>
      <c r="CH21">
        <v>0</v>
      </c>
      <c r="CI21" t="s">
        <v>1750</v>
      </c>
      <c r="CJ21">
        <v>4</v>
      </c>
      <c r="CK21">
        <f t="shared" si="27"/>
        <v>1</v>
      </c>
      <c r="CL21">
        <v>0</v>
      </c>
      <c r="CM21" t="s">
        <v>1750</v>
      </c>
      <c r="CN21">
        <v>4</v>
      </c>
      <c r="CO21">
        <f t="shared" si="28"/>
        <v>1</v>
      </c>
      <c r="CP21" s="629">
        <f t="shared" si="29"/>
        <v>1</v>
      </c>
      <c r="CQ21">
        <v>0</v>
      </c>
      <c r="CR21" t="s">
        <v>1755</v>
      </c>
      <c r="CS21">
        <v>4</v>
      </c>
      <c r="CT21">
        <f t="shared" si="30"/>
        <v>1</v>
      </c>
      <c r="CU21">
        <v>0</v>
      </c>
      <c r="CV21" t="s">
        <v>1755</v>
      </c>
      <c r="CW21">
        <v>4</v>
      </c>
      <c r="CX21">
        <f t="shared" si="31"/>
        <v>1</v>
      </c>
      <c r="CY21" s="629">
        <f t="shared" si="32"/>
        <v>1</v>
      </c>
      <c r="CZ21">
        <v>1</v>
      </c>
      <c r="DA21" t="s">
        <v>1763</v>
      </c>
      <c r="DB21">
        <v>1</v>
      </c>
      <c r="DC21" s="626">
        <f t="shared" si="33"/>
        <v>0.125</v>
      </c>
      <c r="DD21" t="s">
        <v>1369</v>
      </c>
      <c r="DE21">
        <v>3</v>
      </c>
      <c r="DF21" s="627">
        <f t="shared" si="34"/>
        <v>0.75</v>
      </c>
      <c r="DG21" s="628">
        <f t="shared" si="35"/>
        <v>0.78749999999999998</v>
      </c>
      <c r="DH21" t="s">
        <v>639</v>
      </c>
      <c r="DI21">
        <v>4</v>
      </c>
      <c r="DJ21" s="627">
        <f t="shared" si="36"/>
        <v>1</v>
      </c>
      <c r="DK21" t="s">
        <v>636</v>
      </c>
      <c r="DL21">
        <v>4</v>
      </c>
      <c r="DM21" s="627">
        <f t="shared" si="37"/>
        <v>1</v>
      </c>
      <c r="DN21" t="s">
        <v>880</v>
      </c>
      <c r="DO21">
        <v>4</v>
      </c>
      <c r="DP21" s="627">
        <f t="shared" si="38"/>
        <v>1</v>
      </c>
      <c r="DQ21" t="s">
        <v>880</v>
      </c>
      <c r="DR21">
        <v>4</v>
      </c>
      <c r="DS21" s="627">
        <f t="shared" si="39"/>
        <v>1</v>
      </c>
      <c r="DT21" t="s">
        <v>880</v>
      </c>
      <c r="DU21">
        <v>4</v>
      </c>
      <c r="DV21" s="627">
        <f t="shared" si="40"/>
        <v>1</v>
      </c>
      <c r="DW21" t="s">
        <v>639</v>
      </c>
      <c r="DX21">
        <v>4</v>
      </c>
      <c r="DY21" s="627">
        <f t="shared" si="41"/>
        <v>1</v>
      </c>
      <c r="DZ21" t="s">
        <v>1119</v>
      </c>
      <c r="EA21">
        <v>0</v>
      </c>
      <c r="EB21" s="627">
        <f t="shared" si="42"/>
        <v>0</v>
      </c>
      <c r="EC21">
        <v>5.3</v>
      </c>
      <c r="ED21" t="s">
        <v>1825</v>
      </c>
      <c r="EE21">
        <v>2</v>
      </c>
      <c r="EF21" s="630">
        <f t="shared" si="43"/>
        <v>0.45918367346938782</v>
      </c>
      <c r="EG21">
        <v>7.1</v>
      </c>
      <c r="EH21" t="s">
        <v>1826</v>
      </c>
      <c r="EI21">
        <v>1</v>
      </c>
      <c r="EJ21" s="630">
        <f t="shared" si="44"/>
        <v>0.29000000000000004</v>
      </c>
      <c r="EK21" s="630">
        <f t="shared" si="45"/>
        <v>0.37459183673469393</v>
      </c>
      <c r="EL21" s="628">
        <f t="shared" si="46"/>
        <v>0.79682397959183671</v>
      </c>
      <c r="EM21">
        <v>2</v>
      </c>
      <c r="EN21" t="s">
        <v>1776</v>
      </c>
      <c r="EO21" s="624">
        <v>1</v>
      </c>
      <c r="EP21" s="629">
        <f t="shared" si="47"/>
        <v>0.25</v>
      </c>
      <c r="EQ21">
        <v>0</v>
      </c>
      <c r="ER21" t="s">
        <v>1777</v>
      </c>
      <c r="ES21">
        <v>0</v>
      </c>
      <c r="ET21" s="629">
        <f t="shared" si="48"/>
        <v>0</v>
      </c>
      <c r="EU21">
        <v>2</v>
      </c>
      <c r="EV21" t="s">
        <v>1778</v>
      </c>
      <c r="EW21" s="624">
        <v>4</v>
      </c>
      <c r="EX21" s="629">
        <f t="shared" si="49"/>
        <v>1</v>
      </c>
      <c r="EY21">
        <v>1</v>
      </c>
      <c r="EZ21" t="s">
        <v>1783</v>
      </c>
      <c r="FA21" s="624">
        <v>1</v>
      </c>
      <c r="FB21" s="629">
        <f t="shared" si="50"/>
        <v>0.25</v>
      </c>
      <c r="FC21" t="s">
        <v>1024</v>
      </c>
      <c r="FD21">
        <v>0</v>
      </c>
      <c r="FE21" s="627">
        <f t="shared" si="51"/>
        <v>0</v>
      </c>
      <c r="FF21" s="628">
        <f t="shared" si="52"/>
        <v>0.3</v>
      </c>
      <c r="FG21">
        <v>0.623</v>
      </c>
      <c r="FH21" t="s">
        <v>1793</v>
      </c>
      <c r="FI21">
        <v>3</v>
      </c>
      <c r="FJ21" s="623">
        <f t="shared" si="53"/>
        <v>0.66666666666666663</v>
      </c>
      <c r="FK21">
        <v>9</v>
      </c>
      <c r="FL21">
        <v>0.95424250943932487</v>
      </c>
      <c r="FM21" t="s">
        <v>1733</v>
      </c>
      <c r="FN21" s="624">
        <v>1</v>
      </c>
      <c r="FO21" s="629">
        <f t="shared" si="54"/>
        <v>0.25</v>
      </c>
      <c r="FP21">
        <v>1</v>
      </c>
      <c r="FQ21" t="s">
        <v>1737</v>
      </c>
      <c r="FR21" s="624">
        <v>1</v>
      </c>
      <c r="FS21" s="629">
        <f t="shared" si="55"/>
        <v>0.25</v>
      </c>
      <c r="FT21">
        <v>1</v>
      </c>
      <c r="FU21" t="s">
        <v>1737</v>
      </c>
      <c r="FV21" s="624">
        <v>1</v>
      </c>
      <c r="FW21" s="629">
        <f t="shared" si="56"/>
        <v>0.25</v>
      </c>
      <c r="FX21" s="628">
        <f t="shared" si="57"/>
        <v>0.35416666666666663</v>
      </c>
      <c r="FY21" s="631">
        <f t="shared" si="58"/>
        <v>0.46940123043253007</v>
      </c>
    </row>
    <row r="22" spans="1:181">
      <c r="A22" t="s">
        <v>463</v>
      </c>
      <c r="B22" t="s">
        <v>462</v>
      </c>
      <c r="C22" t="s">
        <v>632</v>
      </c>
      <c r="D22" t="s">
        <v>1308</v>
      </c>
      <c r="E22" t="s">
        <v>968</v>
      </c>
      <c r="F22" t="s">
        <v>964</v>
      </c>
      <c r="G22" t="s">
        <v>974</v>
      </c>
      <c r="H22" t="s">
        <v>39</v>
      </c>
      <c r="I22">
        <v>3563</v>
      </c>
      <c r="J22" s="626">
        <f t="shared" si="0"/>
        <v>0.15936051179477964</v>
      </c>
      <c r="K22">
        <v>14720193.369999999</v>
      </c>
      <c r="L22" s="626">
        <f t="shared" si="1"/>
        <v>9.3308850947184677E-2</v>
      </c>
      <c r="M22">
        <v>175</v>
      </c>
      <c r="N22" s="626">
        <f t="shared" si="2"/>
        <v>0.11979309515150968</v>
      </c>
      <c r="O22" t="s">
        <v>880</v>
      </c>
      <c r="P22">
        <v>0</v>
      </c>
      <c r="Q22" s="627">
        <f t="shared" si="3"/>
        <v>0</v>
      </c>
      <c r="R22">
        <v>0</v>
      </c>
      <c r="T22" t="s">
        <v>1726</v>
      </c>
      <c r="U22">
        <v>0</v>
      </c>
      <c r="V22">
        <f t="shared" si="4"/>
        <v>1</v>
      </c>
      <c r="W22" s="626">
        <f t="shared" si="5"/>
        <v>0</v>
      </c>
      <c r="X22" s="628">
        <f t="shared" si="6"/>
        <v>7.4492491578694794E-2</v>
      </c>
      <c r="Y22" t="s">
        <v>639</v>
      </c>
      <c r="Z22">
        <v>4</v>
      </c>
      <c r="AA22" s="627">
        <f t="shared" si="7"/>
        <v>1</v>
      </c>
      <c r="AB22" t="s">
        <v>1399</v>
      </c>
      <c r="AC22">
        <v>1</v>
      </c>
      <c r="AD22" s="627">
        <f t="shared" si="8"/>
        <v>0.25</v>
      </c>
      <c r="AE22" t="s">
        <v>640</v>
      </c>
      <c r="AF22">
        <v>0</v>
      </c>
      <c r="AG22" s="627">
        <f t="shared" si="9"/>
        <v>0</v>
      </c>
      <c r="AH22" t="s">
        <v>1400</v>
      </c>
      <c r="AI22">
        <v>3</v>
      </c>
      <c r="AJ22" s="627">
        <f t="shared" si="10"/>
        <v>0.75</v>
      </c>
      <c r="AK22" t="s">
        <v>1405</v>
      </c>
      <c r="AL22">
        <v>0</v>
      </c>
      <c r="AM22" s="627">
        <f t="shared" si="11"/>
        <v>0</v>
      </c>
      <c r="AN22">
        <v>1</v>
      </c>
      <c r="AO22" t="s">
        <v>1765</v>
      </c>
      <c r="AP22">
        <v>4</v>
      </c>
      <c r="AQ22" s="629">
        <f t="shared" si="12"/>
        <v>1</v>
      </c>
      <c r="AR22" t="s">
        <v>640</v>
      </c>
      <c r="AS22">
        <v>0</v>
      </c>
      <c r="AT22" s="627">
        <f t="shared" si="13"/>
        <v>0</v>
      </c>
      <c r="AU22">
        <v>1</v>
      </c>
      <c r="AV22" t="s">
        <v>1789</v>
      </c>
      <c r="AW22">
        <v>0</v>
      </c>
      <c r="AX22" s="629">
        <f t="shared" si="14"/>
        <v>0</v>
      </c>
      <c r="AY22" t="s">
        <v>650</v>
      </c>
      <c r="AZ22">
        <v>2</v>
      </c>
      <c r="BA22" s="627">
        <f t="shared" si="15"/>
        <v>0.5</v>
      </c>
      <c r="BB22" t="s">
        <v>635</v>
      </c>
      <c r="BC22">
        <v>1</v>
      </c>
      <c r="BD22" s="627">
        <f t="shared" si="16"/>
        <v>0.25</v>
      </c>
      <c r="BE22" t="s">
        <v>647</v>
      </c>
      <c r="BF22">
        <v>4</v>
      </c>
      <c r="BG22" s="627">
        <f t="shared" si="17"/>
        <v>1</v>
      </c>
      <c r="BH22" s="628">
        <f t="shared" si="18"/>
        <v>0.43181818181818182</v>
      </c>
      <c r="BI22">
        <v>0</v>
      </c>
      <c r="BJ22" t="s">
        <v>1741</v>
      </c>
      <c r="BK22">
        <v>4</v>
      </c>
      <c r="BL22" s="627">
        <f t="shared" si="19"/>
        <v>1</v>
      </c>
      <c r="BM22" t="s">
        <v>1395</v>
      </c>
      <c r="BN22">
        <v>4</v>
      </c>
      <c r="BO22" s="627">
        <f t="shared" si="20"/>
        <v>1</v>
      </c>
      <c r="BP22">
        <v>1</v>
      </c>
      <c r="BQ22" t="s">
        <v>1746</v>
      </c>
      <c r="BR22">
        <v>3</v>
      </c>
      <c r="BS22">
        <f t="shared" si="21"/>
        <v>0.75</v>
      </c>
      <c r="BT22">
        <v>6</v>
      </c>
      <c r="BU22" t="s">
        <v>1748</v>
      </c>
      <c r="BV22">
        <v>1</v>
      </c>
      <c r="BW22">
        <f t="shared" si="22"/>
        <v>0.25</v>
      </c>
      <c r="BX22" s="629">
        <f t="shared" si="23"/>
        <v>0.5</v>
      </c>
      <c r="BY22" t="s">
        <v>653</v>
      </c>
      <c r="BZ22">
        <v>4</v>
      </c>
      <c r="CA22" s="627">
        <f t="shared" si="24"/>
        <v>1</v>
      </c>
      <c r="CB22" t="s">
        <v>642</v>
      </c>
      <c r="CC22">
        <v>0</v>
      </c>
      <c r="CD22" s="627">
        <f t="shared" si="25"/>
        <v>0</v>
      </c>
      <c r="CE22" t="s">
        <v>667</v>
      </c>
      <c r="CF22">
        <v>1</v>
      </c>
      <c r="CG22" s="627">
        <f t="shared" si="26"/>
        <v>0.25</v>
      </c>
      <c r="CH22">
        <v>0</v>
      </c>
      <c r="CI22" t="s">
        <v>1750</v>
      </c>
      <c r="CJ22">
        <v>4</v>
      </c>
      <c r="CK22">
        <f t="shared" si="27"/>
        <v>1</v>
      </c>
      <c r="CL22">
        <v>0</v>
      </c>
      <c r="CM22" t="s">
        <v>1750</v>
      </c>
      <c r="CN22">
        <v>4</v>
      </c>
      <c r="CO22">
        <f t="shared" si="28"/>
        <v>1</v>
      </c>
      <c r="CP22" s="629">
        <f t="shared" si="29"/>
        <v>1</v>
      </c>
      <c r="CQ22">
        <v>0</v>
      </c>
      <c r="CR22" t="s">
        <v>1755</v>
      </c>
      <c r="CS22">
        <v>4</v>
      </c>
      <c r="CT22">
        <f t="shared" si="30"/>
        <v>1</v>
      </c>
      <c r="CU22">
        <v>0</v>
      </c>
      <c r="CV22" t="s">
        <v>1755</v>
      </c>
      <c r="CW22">
        <v>4</v>
      </c>
      <c r="CX22">
        <f t="shared" si="31"/>
        <v>1</v>
      </c>
      <c r="CY22" s="629">
        <f t="shared" si="32"/>
        <v>1</v>
      </c>
      <c r="CZ22">
        <v>1</v>
      </c>
      <c r="DA22" t="s">
        <v>1763</v>
      </c>
      <c r="DB22">
        <v>1</v>
      </c>
      <c r="DC22" s="626">
        <f t="shared" si="33"/>
        <v>0.125</v>
      </c>
      <c r="DD22" t="s">
        <v>636</v>
      </c>
      <c r="DE22">
        <v>4</v>
      </c>
      <c r="DF22" s="627">
        <f t="shared" si="34"/>
        <v>1</v>
      </c>
      <c r="DG22" s="628">
        <f t="shared" si="35"/>
        <v>0.6875</v>
      </c>
      <c r="DH22" t="s">
        <v>1407</v>
      </c>
      <c r="DI22">
        <v>1</v>
      </c>
      <c r="DJ22" s="627">
        <f t="shared" si="36"/>
        <v>0.25</v>
      </c>
      <c r="DK22" t="s">
        <v>640</v>
      </c>
      <c r="DL22">
        <v>0</v>
      </c>
      <c r="DM22" s="627">
        <f t="shared" si="37"/>
        <v>0</v>
      </c>
      <c r="DN22" t="s">
        <v>880</v>
      </c>
      <c r="DO22">
        <v>4</v>
      </c>
      <c r="DP22" s="627">
        <f t="shared" si="38"/>
        <v>1</v>
      </c>
      <c r="DQ22" t="s">
        <v>880</v>
      </c>
      <c r="DR22">
        <v>4</v>
      </c>
      <c r="DS22" s="627">
        <f t="shared" si="39"/>
        <v>1</v>
      </c>
      <c r="DT22" t="s">
        <v>880</v>
      </c>
      <c r="DU22">
        <v>4</v>
      </c>
      <c r="DV22" s="627">
        <f t="shared" si="40"/>
        <v>1</v>
      </c>
      <c r="DW22" t="s">
        <v>639</v>
      </c>
      <c r="DX22">
        <v>4</v>
      </c>
      <c r="DY22" s="627">
        <f t="shared" si="41"/>
        <v>1</v>
      </c>
      <c r="DZ22" t="s">
        <v>880</v>
      </c>
      <c r="EA22">
        <v>4</v>
      </c>
      <c r="EB22" s="627">
        <f t="shared" si="42"/>
        <v>1</v>
      </c>
      <c r="EC22">
        <v>8.3000000000000007</v>
      </c>
      <c r="ED22" t="s">
        <v>1827</v>
      </c>
      <c r="EE22">
        <v>0</v>
      </c>
      <c r="EF22" s="630">
        <f t="shared" si="43"/>
        <v>0.15306122448979587</v>
      </c>
      <c r="EG22">
        <v>8.3000000000000007</v>
      </c>
      <c r="EH22" t="s">
        <v>1827</v>
      </c>
      <c r="EI22">
        <v>0</v>
      </c>
      <c r="EJ22" s="630">
        <f t="shared" si="44"/>
        <v>0.16999999999999993</v>
      </c>
      <c r="EK22" s="630">
        <f t="shared" si="45"/>
        <v>0.1615306122448979</v>
      </c>
      <c r="EL22" s="628">
        <f t="shared" si="46"/>
        <v>0.67644132653061229</v>
      </c>
      <c r="EM22">
        <v>0</v>
      </c>
      <c r="EN22" t="s">
        <v>1777</v>
      </c>
      <c r="EO22" s="624">
        <v>0</v>
      </c>
      <c r="EP22" s="629">
        <f t="shared" si="47"/>
        <v>0</v>
      </c>
      <c r="EQ22">
        <v>0</v>
      </c>
      <c r="ER22" t="s">
        <v>1777</v>
      </c>
      <c r="ES22">
        <v>0</v>
      </c>
      <c r="ET22" s="629">
        <f t="shared" si="48"/>
        <v>0</v>
      </c>
      <c r="EU22">
        <v>2</v>
      </c>
      <c r="EV22" t="s">
        <v>1777</v>
      </c>
      <c r="EW22" s="624">
        <v>4</v>
      </c>
      <c r="EX22" s="629">
        <f t="shared" si="49"/>
        <v>1</v>
      </c>
      <c r="EY22">
        <v>1</v>
      </c>
      <c r="EZ22" t="s">
        <v>1783</v>
      </c>
      <c r="FA22" s="624">
        <v>1</v>
      </c>
      <c r="FB22" s="629">
        <f t="shared" si="50"/>
        <v>0.25</v>
      </c>
      <c r="FC22" t="s">
        <v>1024</v>
      </c>
      <c r="FD22">
        <v>0</v>
      </c>
      <c r="FE22" s="627">
        <f t="shared" si="51"/>
        <v>0</v>
      </c>
      <c r="FF22" s="628">
        <f t="shared" si="52"/>
        <v>0.25</v>
      </c>
      <c r="FG22">
        <v>0.69899999999999995</v>
      </c>
      <c r="FH22" t="s">
        <v>1791</v>
      </c>
      <c r="FI22">
        <v>2</v>
      </c>
      <c r="FJ22" s="623">
        <f t="shared" si="53"/>
        <v>0.33333333333333331</v>
      </c>
      <c r="FK22">
        <v>2</v>
      </c>
      <c r="FL22">
        <v>0.3010299956639812</v>
      </c>
      <c r="FM22" t="s">
        <v>1732</v>
      </c>
      <c r="FN22" s="624">
        <v>0</v>
      </c>
      <c r="FO22" s="629">
        <f t="shared" si="54"/>
        <v>0</v>
      </c>
      <c r="FP22">
        <v>0</v>
      </c>
      <c r="FQ22" t="s">
        <v>1730</v>
      </c>
      <c r="FR22" s="624">
        <v>0</v>
      </c>
      <c r="FS22" s="629">
        <f t="shared" si="55"/>
        <v>0</v>
      </c>
      <c r="FT22">
        <v>0</v>
      </c>
      <c r="FU22" t="s">
        <v>1730</v>
      </c>
      <c r="FV22" s="624">
        <v>0</v>
      </c>
      <c r="FW22" s="629">
        <f t="shared" si="56"/>
        <v>0</v>
      </c>
      <c r="FX22" s="628">
        <f t="shared" si="57"/>
        <v>8.3333333333333329E-2</v>
      </c>
      <c r="FY22" s="631">
        <f t="shared" si="58"/>
        <v>0.36726422221013705</v>
      </c>
    </row>
    <row r="23" spans="1:181">
      <c r="A23" t="s">
        <v>565</v>
      </c>
      <c r="B23" t="s">
        <v>564</v>
      </c>
      <c r="C23" t="s">
        <v>1050</v>
      </c>
      <c r="D23" t="s">
        <v>1308</v>
      </c>
      <c r="E23" t="s">
        <v>968</v>
      </c>
      <c r="F23" t="s">
        <v>975</v>
      </c>
      <c r="G23" t="s">
        <v>980</v>
      </c>
      <c r="H23" t="s">
        <v>42</v>
      </c>
      <c r="I23">
        <v>2271</v>
      </c>
      <c r="J23" s="626">
        <f t="shared" si="0"/>
        <v>8.4553778002031149E-2</v>
      </c>
      <c r="K23">
        <v>13844193.02</v>
      </c>
      <c r="L23" s="626">
        <f t="shared" si="1"/>
        <v>8.1097804703781834E-2</v>
      </c>
      <c r="M23">
        <v>153</v>
      </c>
      <c r="N23" s="626">
        <f t="shared" si="2"/>
        <v>9.1034133400893807E-2</v>
      </c>
      <c r="O23" t="s">
        <v>880</v>
      </c>
      <c r="P23">
        <v>0</v>
      </c>
      <c r="Q23" s="627">
        <f t="shared" si="3"/>
        <v>0</v>
      </c>
      <c r="R23">
        <v>0</v>
      </c>
      <c r="T23" t="s">
        <v>1726</v>
      </c>
      <c r="U23">
        <v>0</v>
      </c>
      <c r="V23">
        <f t="shared" si="4"/>
        <v>1</v>
      </c>
      <c r="W23" s="626">
        <f t="shared" si="5"/>
        <v>0</v>
      </c>
      <c r="X23" s="628">
        <f t="shared" si="6"/>
        <v>5.133714322134135E-2</v>
      </c>
      <c r="Y23" t="s">
        <v>639</v>
      </c>
      <c r="Z23">
        <v>4</v>
      </c>
      <c r="AA23" s="627">
        <f t="shared" si="7"/>
        <v>1</v>
      </c>
      <c r="AB23" t="s">
        <v>639</v>
      </c>
      <c r="AC23">
        <v>4</v>
      </c>
      <c r="AD23" s="627">
        <f t="shared" si="8"/>
        <v>1</v>
      </c>
      <c r="AE23" t="s">
        <v>640</v>
      </c>
      <c r="AF23">
        <v>0</v>
      </c>
      <c r="AG23" s="627">
        <f t="shared" si="9"/>
        <v>0</v>
      </c>
      <c r="AH23" t="s">
        <v>1400</v>
      </c>
      <c r="AI23">
        <v>3</v>
      </c>
      <c r="AJ23" s="627">
        <f t="shared" si="10"/>
        <v>0.75</v>
      </c>
      <c r="AK23" t="s">
        <v>1404</v>
      </c>
      <c r="AL23">
        <v>1</v>
      </c>
      <c r="AM23" s="627">
        <f t="shared" si="11"/>
        <v>0.25</v>
      </c>
      <c r="AN23">
        <v>1</v>
      </c>
      <c r="AO23" t="s">
        <v>1765</v>
      </c>
      <c r="AP23">
        <v>4</v>
      </c>
      <c r="AQ23" s="629">
        <f t="shared" si="12"/>
        <v>1</v>
      </c>
      <c r="AR23" t="s">
        <v>640</v>
      </c>
      <c r="AS23">
        <v>0</v>
      </c>
      <c r="AT23" s="627">
        <f t="shared" si="13"/>
        <v>0</v>
      </c>
      <c r="AU23">
        <v>1</v>
      </c>
      <c r="AV23" t="s">
        <v>1789</v>
      </c>
      <c r="AW23">
        <v>0</v>
      </c>
      <c r="AX23" s="629">
        <f t="shared" si="14"/>
        <v>0</v>
      </c>
      <c r="AY23" t="s">
        <v>650</v>
      </c>
      <c r="AZ23">
        <v>2</v>
      </c>
      <c r="BA23" s="627">
        <f t="shared" si="15"/>
        <v>0.5</v>
      </c>
      <c r="BB23" t="s">
        <v>635</v>
      </c>
      <c r="BC23">
        <v>1</v>
      </c>
      <c r="BD23" s="627">
        <f t="shared" si="16"/>
        <v>0.25</v>
      </c>
      <c r="BE23" t="s">
        <v>647</v>
      </c>
      <c r="BF23">
        <v>4</v>
      </c>
      <c r="BG23" s="627">
        <f t="shared" si="17"/>
        <v>1</v>
      </c>
      <c r="BH23" s="628">
        <f t="shared" si="18"/>
        <v>0.52272727272727271</v>
      </c>
      <c r="BI23">
        <v>0</v>
      </c>
      <c r="BJ23" t="s">
        <v>1741</v>
      </c>
      <c r="BK23">
        <v>4</v>
      </c>
      <c r="BL23" s="627">
        <f t="shared" si="19"/>
        <v>1</v>
      </c>
      <c r="BM23" t="s">
        <v>1395</v>
      </c>
      <c r="BN23">
        <v>4</v>
      </c>
      <c r="BO23" s="627">
        <f t="shared" si="20"/>
        <v>1</v>
      </c>
      <c r="BP23">
        <v>0</v>
      </c>
      <c r="BQ23" t="s">
        <v>1745</v>
      </c>
      <c r="BR23">
        <v>4</v>
      </c>
      <c r="BS23">
        <f t="shared" si="21"/>
        <v>1</v>
      </c>
      <c r="BT23">
        <v>0</v>
      </c>
      <c r="BU23" t="s">
        <v>1745</v>
      </c>
      <c r="BV23">
        <v>4</v>
      </c>
      <c r="BW23">
        <f t="shared" si="22"/>
        <v>1</v>
      </c>
      <c r="BX23" s="629">
        <f t="shared" si="23"/>
        <v>1</v>
      </c>
      <c r="BY23" t="s">
        <v>648</v>
      </c>
      <c r="BZ23">
        <v>1</v>
      </c>
      <c r="CA23" s="627">
        <f t="shared" si="24"/>
        <v>0.25</v>
      </c>
      <c r="CB23" t="s">
        <v>642</v>
      </c>
      <c r="CC23">
        <v>0</v>
      </c>
      <c r="CD23" s="627">
        <f t="shared" si="25"/>
        <v>0</v>
      </c>
      <c r="CE23" t="s">
        <v>643</v>
      </c>
      <c r="CF23">
        <v>3</v>
      </c>
      <c r="CG23" s="627">
        <f t="shared" si="26"/>
        <v>0.75</v>
      </c>
      <c r="CH23">
        <v>0</v>
      </c>
      <c r="CI23" t="s">
        <v>1750</v>
      </c>
      <c r="CJ23">
        <v>4</v>
      </c>
      <c r="CK23">
        <f t="shared" si="27"/>
        <v>1</v>
      </c>
      <c r="CL23">
        <v>0</v>
      </c>
      <c r="CM23" t="s">
        <v>1750</v>
      </c>
      <c r="CN23">
        <v>4</v>
      </c>
      <c r="CO23">
        <f t="shared" si="28"/>
        <v>1</v>
      </c>
      <c r="CP23" s="629">
        <f t="shared" si="29"/>
        <v>1</v>
      </c>
      <c r="CQ23">
        <v>0</v>
      </c>
      <c r="CR23" t="s">
        <v>1755</v>
      </c>
      <c r="CS23">
        <v>4</v>
      </c>
      <c r="CT23">
        <f t="shared" si="30"/>
        <v>1</v>
      </c>
      <c r="CU23">
        <v>0</v>
      </c>
      <c r="CV23" t="s">
        <v>1755</v>
      </c>
      <c r="CW23">
        <v>4</v>
      </c>
      <c r="CX23">
        <f t="shared" si="31"/>
        <v>1</v>
      </c>
      <c r="CY23" s="629">
        <f t="shared" si="32"/>
        <v>1</v>
      </c>
      <c r="CZ23">
        <v>2</v>
      </c>
      <c r="DA23" t="s">
        <v>1762</v>
      </c>
      <c r="DB23">
        <v>2</v>
      </c>
      <c r="DC23" s="626">
        <f t="shared" si="33"/>
        <v>0.25</v>
      </c>
      <c r="DD23" t="s">
        <v>1369</v>
      </c>
      <c r="DE23">
        <v>3</v>
      </c>
      <c r="DF23" s="627">
        <f t="shared" si="34"/>
        <v>0.75</v>
      </c>
      <c r="DG23" s="628">
        <f t="shared" si="35"/>
        <v>0.7</v>
      </c>
      <c r="DH23" t="s">
        <v>1396</v>
      </c>
      <c r="DI23">
        <v>0</v>
      </c>
      <c r="DJ23" s="627">
        <f t="shared" si="36"/>
        <v>0</v>
      </c>
      <c r="DK23" t="s">
        <v>640</v>
      </c>
      <c r="DL23">
        <v>0</v>
      </c>
      <c r="DM23" s="627">
        <f t="shared" si="37"/>
        <v>0</v>
      </c>
      <c r="DN23" t="s">
        <v>1119</v>
      </c>
      <c r="DO23">
        <v>0</v>
      </c>
      <c r="DP23" s="627">
        <f t="shared" si="38"/>
        <v>0</v>
      </c>
      <c r="DQ23" t="s">
        <v>880</v>
      </c>
      <c r="DR23">
        <v>4</v>
      </c>
      <c r="DS23" s="627">
        <f t="shared" si="39"/>
        <v>1</v>
      </c>
      <c r="DT23" t="s">
        <v>880</v>
      </c>
      <c r="DU23">
        <v>4</v>
      </c>
      <c r="DV23" s="627">
        <f t="shared" si="40"/>
        <v>1</v>
      </c>
      <c r="DW23" t="s">
        <v>639</v>
      </c>
      <c r="DX23">
        <v>4</v>
      </c>
      <c r="DY23" s="627">
        <f t="shared" si="41"/>
        <v>1</v>
      </c>
      <c r="DZ23" t="s">
        <v>880</v>
      </c>
      <c r="EA23">
        <v>4</v>
      </c>
      <c r="EB23" s="627">
        <f t="shared" si="42"/>
        <v>1</v>
      </c>
      <c r="EC23">
        <v>5</v>
      </c>
      <c r="ED23" t="s">
        <v>1825</v>
      </c>
      <c r="EE23">
        <v>2</v>
      </c>
      <c r="EF23" s="630">
        <f t="shared" si="43"/>
        <v>0.48979591836734693</v>
      </c>
      <c r="EG23">
        <v>8.8000000000000007</v>
      </c>
      <c r="EH23" t="s">
        <v>1827</v>
      </c>
      <c r="EI23">
        <v>0</v>
      </c>
      <c r="EJ23" s="630">
        <f t="shared" si="44"/>
        <v>0.11999999999999988</v>
      </c>
      <c r="EK23" s="630">
        <f t="shared" si="45"/>
        <v>0.30489795918367341</v>
      </c>
      <c r="EL23" s="628">
        <f t="shared" si="46"/>
        <v>0.53811224489795917</v>
      </c>
      <c r="EM23">
        <v>0</v>
      </c>
      <c r="EN23" t="s">
        <v>1777</v>
      </c>
      <c r="EO23" s="624">
        <v>0</v>
      </c>
      <c r="EP23" s="629">
        <f t="shared" si="47"/>
        <v>0</v>
      </c>
      <c r="EQ23">
        <v>0</v>
      </c>
      <c r="ER23" t="s">
        <v>1777</v>
      </c>
      <c r="ES23">
        <v>0</v>
      </c>
      <c r="ET23" s="629">
        <f t="shared" si="48"/>
        <v>0</v>
      </c>
      <c r="EU23">
        <v>0</v>
      </c>
      <c r="EV23" t="s">
        <v>1777</v>
      </c>
      <c r="EW23" s="624">
        <v>0</v>
      </c>
      <c r="EX23" s="629">
        <f t="shared" si="49"/>
        <v>0</v>
      </c>
      <c r="EY23">
        <v>0</v>
      </c>
      <c r="EZ23" t="s">
        <v>1784</v>
      </c>
      <c r="FA23" s="624">
        <v>0</v>
      </c>
      <c r="FB23" s="629">
        <f t="shared" si="50"/>
        <v>0</v>
      </c>
      <c r="FC23" t="s">
        <v>1024</v>
      </c>
      <c r="FD23">
        <v>0</v>
      </c>
      <c r="FE23" s="627">
        <f t="shared" si="51"/>
        <v>0</v>
      </c>
      <c r="FF23" s="628">
        <f t="shared" si="52"/>
        <v>0</v>
      </c>
      <c r="FG23">
        <v>0.61199999999999999</v>
      </c>
      <c r="FH23" t="s">
        <v>1793</v>
      </c>
      <c r="FI23">
        <v>3</v>
      </c>
      <c r="FJ23" s="623">
        <f t="shared" si="53"/>
        <v>0.66666666666666663</v>
      </c>
      <c r="FK23">
        <v>4</v>
      </c>
      <c r="FL23">
        <v>0.6020599913279624</v>
      </c>
      <c r="FM23" t="s">
        <v>1733</v>
      </c>
      <c r="FN23" s="624">
        <v>1</v>
      </c>
      <c r="FO23" s="629">
        <f t="shared" si="54"/>
        <v>0.25</v>
      </c>
      <c r="FP23">
        <v>0</v>
      </c>
      <c r="FQ23" t="s">
        <v>1730</v>
      </c>
      <c r="FR23" s="624">
        <v>0</v>
      </c>
      <c r="FS23" s="629">
        <f t="shared" si="55"/>
        <v>0</v>
      </c>
      <c r="FT23">
        <v>0</v>
      </c>
      <c r="FU23" t="s">
        <v>1730</v>
      </c>
      <c r="FV23" s="624">
        <v>0</v>
      </c>
      <c r="FW23" s="629">
        <f t="shared" si="56"/>
        <v>0</v>
      </c>
      <c r="FX23" s="628">
        <f t="shared" si="57"/>
        <v>0.22916666666666666</v>
      </c>
      <c r="FY23" s="631">
        <f t="shared" si="58"/>
        <v>0.34022388791887326</v>
      </c>
    </row>
    <row r="24" spans="1:181">
      <c r="A24" t="s">
        <v>315</v>
      </c>
      <c r="B24" t="s">
        <v>314</v>
      </c>
      <c r="C24" t="s">
        <v>673</v>
      </c>
      <c r="D24" t="s">
        <v>1310</v>
      </c>
      <c r="E24" t="s">
        <v>971</v>
      </c>
      <c r="F24" t="s">
        <v>986</v>
      </c>
      <c r="G24" t="s">
        <v>987</v>
      </c>
      <c r="H24" t="s">
        <v>8</v>
      </c>
      <c r="I24">
        <v>7781</v>
      </c>
      <c r="J24" s="626">
        <f t="shared" si="0"/>
        <v>0.28909507203443191</v>
      </c>
      <c r="K24">
        <v>16865631.789999999</v>
      </c>
      <c r="L24" s="626">
        <f t="shared" si="1"/>
        <v>0.12038770945924454</v>
      </c>
      <c r="M24">
        <v>272</v>
      </c>
      <c r="N24" s="626">
        <f t="shared" si="2"/>
        <v>0.21419837079934456</v>
      </c>
      <c r="O24" t="s">
        <v>880</v>
      </c>
      <c r="P24">
        <v>0</v>
      </c>
      <c r="Q24" s="627">
        <f t="shared" si="3"/>
        <v>0</v>
      </c>
      <c r="R24">
        <v>0</v>
      </c>
      <c r="T24" t="s">
        <v>1726</v>
      </c>
      <c r="U24">
        <v>0</v>
      </c>
      <c r="V24">
        <f t="shared" si="4"/>
        <v>1</v>
      </c>
      <c r="W24" s="626">
        <f t="shared" si="5"/>
        <v>0</v>
      </c>
      <c r="X24" s="628">
        <f t="shared" si="6"/>
        <v>0.1247362304586042</v>
      </c>
      <c r="Y24" t="s">
        <v>639</v>
      </c>
      <c r="Z24">
        <v>4</v>
      </c>
      <c r="AA24" s="627">
        <f t="shared" si="7"/>
        <v>1</v>
      </c>
      <c r="AB24" t="s">
        <v>639</v>
      </c>
      <c r="AC24">
        <v>4</v>
      </c>
      <c r="AD24" s="627">
        <f t="shared" si="8"/>
        <v>1</v>
      </c>
      <c r="AE24" t="s">
        <v>640</v>
      </c>
      <c r="AF24">
        <v>0</v>
      </c>
      <c r="AG24" s="627">
        <f t="shared" si="9"/>
        <v>0</v>
      </c>
      <c r="AH24" t="s">
        <v>1400</v>
      </c>
      <c r="AI24">
        <v>3</v>
      </c>
      <c r="AJ24" s="627">
        <f t="shared" si="10"/>
        <v>0.75</v>
      </c>
      <c r="AK24" t="s">
        <v>1406</v>
      </c>
      <c r="AL24">
        <v>3</v>
      </c>
      <c r="AM24" s="627">
        <f t="shared" si="11"/>
        <v>0.75</v>
      </c>
      <c r="AN24">
        <v>1</v>
      </c>
      <c r="AO24" t="s">
        <v>1765</v>
      </c>
      <c r="AP24">
        <v>4</v>
      </c>
      <c r="AQ24" s="629">
        <f t="shared" si="12"/>
        <v>1</v>
      </c>
      <c r="AR24" t="s">
        <v>636</v>
      </c>
      <c r="AS24">
        <v>4</v>
      </c>
      <c r="AT24" s="627">
        <f t="shared" si="13"/>
        <v>1</v>
      </c>
      <c r="AU24">
        <v>2</v>
      </c>
      <c r="AV24" t="s">
        <v>1772</v>
      </c>
      <c r="AW24">
        <v>1</v>
      </c>
      <c r="AX24" s="629">
        <f t="shared" si="14"/>
        <v>0.25</v>
      </c>
      <c r="AY24" t="s">
        <v>674</v>
      </c>
      <c r="AZ24">
        <v>3</v>
      </c>
      <c r="BA24" s="627">
        <f t="shared" si="15"/>
        <v>0.75</v>
      </c>
      <c r="BB24" t="s">
        <v>696</v>
      </c>
      <c r="BC24">
        <v>2</v>
      </c>
      <c r="BD24" s="627">
        <f t="shared" si="16"/>
        <v>0.5</v>
      </c>
      <c r="BE24" t="s">
        <v>647</v>
      </c>
      <c r="BF24">
        <v>4</v>
      </c>
      <c r="BG24" s="627">
        <f t="shared" si="17"/>
        <v>1</v>
      </c>
      <c r="BH24" s="628">
        <f t="shared" si="18"/>
        <v>0.72727272727272729</v>
      </c>
      <c r="BI24">
        <v>0</v>
      </c>
      <c r="BJ24" t="s">
        <v>1741</v>
      </c>
      <c r="BK24">
        <v>4</v>
      </c>
      <c r="BL24" s="627">
        <f t="shared" si="19"/>
        <v>1</v>
      </c>
      <c r="BM24" t="s">
        <v>1395</v>
      </c>
      <c r="BN24">
        <v>4</v>
      </c>
      <c r="BO24" s="627">
        <f t="shared" si="20"/>
        <v>1</v>
      </c>
      <c r="BP24">
        <v>0</v>
      </c>
      <c r="BQ24" t="s">
        <v>1745</v>
      </c>
      <c r="BR24">
        <v>4</v>
      </c>
      <c r="BS24">
        <f t="shared" si="21"/>
        <v>1</v>
      </c>
      <c r="BT24">
        <v>0</v>
      </c>
      <c r="BU24" t="s">
        <v>1745</v>
      </c>
      <c r="BV24">
        <v>4</v>
      </c>
      <c r="BW24">
        <f t="shared" si="22"/>
        <v>1</v>
      </c>
      <c r="BX24" s="629">
        <f t="shared" si="23"/>
        <v>1</v>
      </c>
      <c r="BY24" t="s">
        <v>653</v>
      </c>
      <c r="BZ24">
        <v>4</v>
      </c>
      <c r="CA24" s="627">
        <f t="shared" si="24"/>
        <v>1</v>
      </c>
      <c r="CB24" t="s">
        <v>654</v>
      </c>
      <c r="CC24">
        <v>4</v>
      </c>
      <c r="CD24" s="627">
        <f t="shared" si="25"/>
        <v>1</v>
      </c>
      <c r="CE24" t="s">
        <v>663</v>
      </c>
      <c r="CF24">
        <v>0</v>
      </c>
      <c r="CG24" s="627">
        <f t="shared" si="26"/>
        <v>0</v>
      </c>
      <c r="CH24">
        <v>0</v>
      </c>
      <c r="CI24" t="s">
        <v>1750</v>
      </c>
      <c r="CJ24">
        <v>4</v>
      </c>
      <c r="CK24">
        <f t="shared" si="27"/>
        <v>1</v>
      </c>
      <c r="CL24">
        <v>0</v>
      </c>
      <c r="CM24" t="s">
        <v>1750</v>
      </c>
      <c r="CN24">
        <v>4</v>
      </c>
      <c r="CO24">
        <f t="shared" si="28"/>
        <v>1</v>
      </c>
      <c r="CP24" s="629">
        <f t="shared" si="29"/>
        <v>1</v>
      </c>
      <c r="CQ24">
        <v>0</v>
      </c>
      <c r="CR24" t="s">
        <v>1755</v>
      </c>
      <c r="CS24">
        <v>4</v>
      </c>
      <c r="CT24">
        <f t="shared" si="30"/>
        <v>1</v>
      </c>
      <c r="CU24">
        <v>0</v>
      </c>
      <c r="CV24" t="s">
        <v>1755</v>
      </c>
      <c r="CW24">
        <v>4</v>
      </c>
      <c r="CX24">
        <f t="shared" si="31"/>
        <v>1</v>
      </c>
      <c r="CY24" s="629">
        <f t="shared" si="32"/>
        <v>1</v>
      </c>
      <c r="CZ24">
        <v>1</v>
      </c>
      <c r="DA24" t="s">
        <v>1763</v>
      </c>
      <c r="DB24">
        <v>1</v>
      </c>
      <c r="DC24" s="626">
        <f t="shared" si="33"/>
        <v>0.125</v>
      </c>
      <c r="DD24" t="s">
        <v>636</v>
      </c>
      <c r="DE24">
        <v>4</v>
      </c>
      <c r="DF24" s="627">
        <f t="shared" si="34"/>
        <v>1</v>
      </c>
      <c r="DG24" s="628">
        <f t="shared" si="35"/>
        <v>0.8125</v>
      </c>
      <c r="DH24" t="s">
        <v>639</v>
      </c>
      <c r="DI24">
        <v>4</v>
      </c>
      <c r="DJ24" s="627">
        <f t="shared" si="36"/>
        <v>1</v>
      </c>
      <c r="DK24" t="s">
        <v>640</v>
      </c>
      <c r="DL24">
        <v>0</v>
      </c>
      <c r="DM24" s="627">
        <f t="shared" si="37"/>
        <v>0</v>
      </c>
      <c r="DN24" t="s">
        <v>880</v>
      </c>
      <c r="DO24">
        <v>4</v>
      </c>
      <c r="DP24" s="627">
        <f t="shared" si="38"/>
        <v>1</v>
      </c>
      <c r="DQ24" t="s">
        <v>880</v>
      </c>
      <c r="DR24">
        <v>4</v>
      </c>
      <c r="DS24" s="627">
        <f t="shared" si="39"/>
        <v>1</v>
      </c>
      <c r="DT24" t="s">
        <v>880</v>
      </c>
      <c r="DU24">
        <v>4</v>
      </c>
      <c r="DV24" s="627">
        <f t="shared" si="40"/>
        <v>1</v>
      </c>
      <c r="DW24" t="s">
        <v>639</v>
      </c>
      <c r="DX24">
        <v>4</v>
      </c>
      <c r="DY24" s="627">
        <f t="shared" si="41"/>
        <v>1</v>
      </c>
      <c r="DZ24" t="s">
        <v>1119</v>
      </c>
      <c r="EA24">
        <v>0</v>
      </c>
      <c r="EB24" s="627">
        <f t="shared" si="42"/>
        <v>0</v>
      </c>
      <c r="EC24">
        <v>6.8</v>
      </c>
      <c r="ED24" t="s">
        <v>1826</v>
      </c>
      <c r="EE24">
        <v>1</v>
      </c>
      <c r="EF24" s="630">
        <f t="shared" si="43"/>
        <v>0.30612244897959195</v>
      </c>
      <c r="EG24">
        <v>9.3000000000000007</v>
      </c>
      <c r="EH24" t="s">
        <v>1827</v>
      </c>
      <c r="EI24">
        <v>0</v>
      </c>
      <c r="EJ24" s="630">
        <f t="shared" si="44"/>
        <v>6.9999999999999951E-2</v>
      </c>
      <c r="EK24" s="630">
        <f t="shared" si="45"/>
        <v>0.18806122448979595</v>
      </c>
      <c r="EL24" s="628">
        <f t="shared" si="46"/>
        <v>0.64850765306122449</v>
      </c>
      <c r="EM24">
        <v>0</v>
      </c>
      <c r="EN24" t="s">
        <v>1777</v>
      </c>
      <c r="EO24" s="624">
        <v>0</v>
      </c>
      <c r="EP24" s="629">
        <f t="shared" si="47"/>
        <v>0</v>
      </c>
      <c r="EQ24">
        <v>0</v>
      </c>
      <c r="ER24" t="s">
        <v>1777</v>
      </c>
      <c r="ES24">
        <v>0</v>
      </c>
      <c r="ET24" s="629">
        <f t="shared" si="48"/>
        <v>0</v>
      </c>
      <c r="EU24">
        <v>1</v>
      </c>
      <c r="EV24" t="s">
        <v>1777</v>
      </c>
      <c r="EW24" s="624">
        <v>3</v>
      </c>
      <c r="EX24" s="629">
        <f t="shared" si="49"/>
        <v>0.75</v>
      </c>
      <c r="EY24">
        <v>1</v>
      </c>
      <c r="EZ24" t="s">
        <v>1783</v>
      </c>
      <c r="FA24" s="624">
        <v>1</v>
      </c>
      <c r="FB24" s="629">
        <f t="shared" si="50"/>
        <v>0.25</v>
      </c>
      <c r="FC24" t="s">
        <v>1024</v>
      </c>
      <c r="FD24">
        <v>0</v>
      </c>
      <c r="FE24" s="627">
        <f t="shared" si="51"/>
        <v>0</v>
      </c>
      <c r="FF24" s="628">
        <f t="shared" si="52"/>
        <v>0.2</v>
      </c>
      <c r="FG24">
        <v>0.74099999999999999</v>
      </c>
      <c r="FH24" t="s">
        <v>1791</v>
      </c>
      <c r="FI24">
        <v>2</v>
      </c>
      <c r="FJ24" s="623">
        <f t="shared" si="53"/>
        <v>0.33333333333333331</v>
      </c>
      <c r="FK24">
        <v>3</v>
      </c>
      <c r="FL24">
        <v>0.47712125471966244</v>
      </c>
      <c r="FM24" t="s">
        <v>1732</v>
      </c>
      <c r="FN24" s="624">
        <v>0</v>
      </c>
      <c r="FO24" s="629">
        <f t="shared" si="54"/>
        <v>0</v>
      </c>
      <c r="FP24">
        <v>0</v>
      </c>
      <c r="FQ24" t="s">
        <v>1730</v>
      </c>
      <c r="FR24" s="624">
        <v>0</v>
      </c>
      <c r="FS24" s="629">
        <f t="shared" si="55"/>
        <v>0</v>
      </c>
      <c r="FT24">
        <v>1</v>
      </c>
      <c r="FU24" t="s">
        <v>1737</v>
      </c>
      <c r="FV24" s="624">
        <v>1</v>
      </c>
      <c r="FW24" s="629">
        <f t="shared" si="56"/>
        <v>0.25</v>
      </c>
      <c r="FX24" s="628">
        <f t="shared" si="57"/>
        <v>0.14583333333333331</v>
      </c>
      <c r="FY24" s="631">
        <f t="shared" si="58"/>
        <v>0.44314165735431493</v>
      </c>
    </row>
    <row r="25" spans="1:181">
      <c r="A25" t="s">
        <v>479</v>
      </c>
      <c r="B25" t="s">
        <v>478</v>
      </c>
      <c r="C25" t="s">
        <v>1050</v>
      </c>
      <c r="D25" t="s">
        <v>1308</v>
      </c>
      <c r="E25" t="s">
        <v>971</v>
      </c>
      <c r="F25" t="s">
        <v>970</v>
      </c>
      <c r="G25" t="s">
        <v>972</v>
      </c>
      <c r="H25" t="s">
        <v>50</v>
      </c>
      <c r="I25">
        <v>3282</v>
      </c>
      <c r="J25" s="626">
        <f t="shared" si="0"/>
        <v>0.14571574637178542</v>
      </c>
      <c r="K25">
        <v>11034139.109999999</v>
      </c>
      <c r="L25" s="626">
        <f t="shared" si="1"/>
        <v>3.5944670870506124E-2</v>
      </c>
      <c r="M25">
        <v>171</v>
      </c>
      <c r="N25" s="626">
        <f t="shared" si="2"/>
        <v>0.11484343860152517</v>
      </c>
      <c r="O25" t="s">
        <v>880</v>
      </c>
      <c r="P25">
        <v>0</v>
      </c>
      <c r="Q25" s="627">
        <f t="shared" si="3"/>
        <v>0</v>
      </c>
      <c r="R25">
        <v>0</v>
      </c>
      <c r="T25" t="s">
        <v>1726</v>
      </c>
      <c r="U25">
        <v>0</v>
      </c>
      <c r="V25">
        <f t="shared" si="4"/>
        <v>1</v>
      </c>
      <c r="W25" s="626">
        <f t="shared" si="5"/>
        <v>0</v>
      </c>
      <c r="X25" s="628">
        <f t="shared" si="6"/>
        <v>5.9300771168763346E-2</v>
      </c>
      <c r="Y25" t="s">
        <v>639</v>
      </c>
      <c r="Z25">
        <v>4</v>
      </c>
      <c r="AA25" s="627">
        <f t="shared" si="7"/>
        <v>1</v>
      </c>
      <c r="AB25" t="s">
        <v>639</v>
      </c>
      <c r="AC25">
        <v>4</v>
      </c>
      <c r="AD25" s="627">
        <f t="shared" si="8"/>
        <v>1</v>
      </c>
      <c r="AE25" t="s">
        <v>640</v>
      </c>
      <c r="AF25">
        <v>0</v>
      </c>
      <c r="AG25" s="627">
        <f t="shared" si="9"/>
        <v>0</v>
      </c>
      <c r="AH25" t="s">
        <v>1314</v>
      </c>
      <c r="AI25">
        <v>0</v>
      </c>
      <c r="AJ25" s="627">
        <f t="shared" si="10"/>
        <v>0</v>
      </c>
      <c r="AK25" t="s">
        <v>1404</v>
      </c>
      <c r="AL25">
        <v>1</v>
      </c>
      <c r="AM25" s="627">
        <f t="shared" si="11"/>
        <v>0.25</v>
      </c>
      <c r="AN25">
        <v>1</v>
      </c>
      <c r="AO25" t="s">
        <v>1765</v>
      </c>
      <c r="AP25">
        <v>4</v>
      </c>
      <c r="AQ25" s="629">
        <f t="shared" si="12"/>
        <v>1</v>
      </c>
      <c r="AR25" t="s">
        <v>636</v>
      </c>
      <c r="AS25">
        <v>4</v>
      </c>
      <c r="AT25" s="627">
        <f t="shared" si="13"/>
        <v>1</v>
      </c>
      <c r="AU25">
        <v>2</v>
      </c>
      <c r="AV25" t="s">
        <v>1772</v>
      </c>
      <c r="AW25">
        <v>1</v>
      </c>
      <c r="AX25" s="629">
        <f t="shared" si="14"/>
        <v>0.25</v>
      </c>
      <c r="AY25" t="s">
        <v>650</v>
      </c>
      <c r="AZ25">
        <v>2</v>
      </c>
      <c r="BA25" s="627">
        <f t="shared" si="15"/>
        <v>0.5</v>
      </c>
      <c r="BB25" t="s">
        <v>646</v>
      </c>
      <c r="BC25">
        <v>0</v>
      </c>
      <c r="BD25" s="627">
        <f t="shared" si="16"/>
        <v>0</v>
      </c>
      <c r="BE25" t="s">
        <v>635</v>
      </c>
      <c r="BF25">
        <v>1</v>
      </c>
      <c r="BG25" s="627">
        <f t="shared" si="17"/>
        <v>0.25</v>
      </c>
      <c r="BH25" s="628">
        <f t="shared" si="18"/>
        <v>0.47727272727272729</v>
      </c>
      <c r="BI25">
        <v>0</v>
      </c>
      <c r="BJ25" t="s">
        <v>1741</v>
      </c>
      <c r="BK25">
        <v>4</v>
      </c>
      <c r="BL25" s="627">
        <f t="shared" si="19"/>
        <v>1</v>
      </c>
      <c r="BM25" t="s">
        <v>666</v>
      </c>
      <c r="BN25">
        <v>3</v>
      </c>
      <c r="BO25" s="627">
        <f t="shared" si="20"/>
        <v>0.75</v>
      </c>
      <c r="BP25">
        <v>0</v>
      </c>
      <c r="BQ25" t="s">
        <v>1745</v>
      </c>
      <c r="BR25">
        <v>4</v>
      </c>
      <c r="BS25">
        <f t="shared" si="21"/>
        <v>1</v>
      </c>
      <c r="BT25">
        <v>0</v>
      </c>
      <c r="BU25" t="s">
        <v>1745</v>
      </c>
      <c r="BV25">
        <v>4</v>
      </c>
      <c r="BW25">
        <f t="shared" si="22"/>
        <v>1</v>
      </c>
      <c r="BX25" s="629">
        <f t="shared" si="23"/>
        <v>1</v>
      </c>
      <c r="BY25" t="s">
        <v>642</v>
      </c>
      <c r="BZ25">
        <v>3</v>
      </c>
      <c r="CA25" s="627">
        <f t="shared" si="24"/>
        <v>0.75</v>
      </c>
      <c r="CB25" t="s">
        <v>669</v>
      </c>
      <c r="CC25">
        <v>2</v>
      </c>
      <c r="CD25" s="627">
        <f t="shared" si="25"/>
        <v>0.5</v>
      </c>
      <c r="CE25" t="s">
        <v>659</v>
      </c>
      <c r="CF25">
        <v>4</v>
      </c>
      <c r="CG25" s="627">
        <f t="shared" si="26"/>
        <v>1</v>
      </c>
      <c r="CH25">
        <v>0</v>
      </c>
      <c r="CI25" t="s">
        <v>1750</v>
      </c>
      <c r="CJ25">
        <v>4</v>
      </c>
      <c r="CK25">
        <f t="shared" si="27"/>
        <v>1</v>
      </c>
      <c r="CL25">
        <v>0</v>
      </c>
      <c r="CM25" t="s">
        <v>1750</v>
      </c>
      <c r="CN25">
        <v>4</v>
      </c>
      <c r="CO25">
        <f t="shared" si="28"/>
        <v>1</v>
      </c>
      <c r="CP25" s="629">
        <f t="shared" si="29"/>
        <v>1</v>
      </c>
      <c r="CQ25">
        <v>0</v>
      </c>
      <c r="CR25" t="s">
        <v>1755</v>
      </c>
      <c r="CS25">
        <v>4</v>
      </c>
      <c r="CT25">
        <f t="shared" si="30"/>
        <v>1</v>
      </c>
      <c r="CU25">
        <v>0</v>
      </c>
      <c r="CV25" t="s">
        <v>1755</v>
      </c>
      <c r="CW25">
        <v>4</v>
      </c>
      <c r="CX25">
        <f t="shared" si="31"/>
        <v>1</v>
      </c>
      <c r="CY25" s="629">
        <f t="shared" si="32"/>
        <v>1</v>
      </c>
      <c r="CZ25">
        <v>3</v>
      </c>
      <c r="DA25" t="s">
        <v>1761</v>
      </c>
      <c r="DB25">
        <v>3</v>
      </c>
      <c r="DC25" s="626">
        <f t="shared" si="33"/>
        <v>0.375</v>
      </c>
      <c r="DD25" t="s">
        <v>1369</v>
      </c>
      <c r="DE25">
        <v>3</v>
      </c>
      <c r="DF25" s="627">
        <f t="shared" si="34"/>
        <v>0.75</v>
      </c>
      <c r="DG25" s="628">
        <f t="shared" si="35"/>
        <v>0.8125</v>
      </c>
      <c r="DH25" t="s">
        <v>1407</v>
      </c>
      <c r="DI25">
        <v>1</v>
      </c>
      <c r="DJ25" s="627">
        <f t="shared" si="36"/>
        <v>0.25</v>
      </c>
      <c r="DK25" t="s">
        <v>640</v>
      </c>
      <c r="DL25">
        <v>0</v>
      </c>
      <c r="DM25" s="627">
        <f t="shared" si="37"/>
        <v>0</v>
      </c>
      <c r="DN25" t="s">
        <v>1119</v>
      </c>
      <c r="DO25">
        <v>0</v>
      </c>
      <c r="DP25" s="627">
        <f t="shared" si="38"/>
        <v>0</v>
      </c>
      <c r="DQ25" t="s">
        <v>880</v>
      </c>
      <c r="DR25">
        <v>4</v>
      </c>
      <c r="DS25" s="627">
        <f t="shared" si="39"/>
        <v>1</v>
      </c>
      <c r="DT25" t="s">
        <v>880</v>
      </c>
      <c r="DU25">
        <v>4</v>
      </c>
      <c r="DV25" s="627">
        <f t="shared" si="40"/>
        <v>1</v>
      </c>
      <c r="DW25" t="s">
        <v>1409</v>
      </c>
      <c r="DX25">
        <v>1</v>
      </c>
      <c r="DY25" s="627">
        <f t="shared" si="41"/>
        <v>0.25</v>
      </c>
      <c r="DZ25" t="s">
        <v>1119</v>
      </c>
      <c r="EA25">
        <v>0</v>
      </c>
      <c r="EB25" s="627">
        <f t="shared" si="42"/>
        <v>0</v>
      </c>
      <c r="EC25">
        <v>5.9</v>
      </c>
      <c r="ED25" t="s">
        <v>1825</v>
      </c>
      <c r="EE25">
        <v>2</v>
      </c>
      <c r="EF25" s="630">
        <f t="shared" si="43"/>
        <v>0.39795918367346939</v>
      </c>
      <c r="EG25">
        <v>8.1999999999999993</v>
      </c>
      <c r="EH25" t="s">
        <v>1827</v>
      </c>
      <c r="EI25">
        <v>0</v>
      </c>
      <c r="EJ25" s="630">
        <f t="shared" si="44"/>
        <v>0.18000000000000005</v>
      </c>
      <c r="EK25" s="630">
        <f t="shared" si="45"/>
        <v>0.28897959183673472</v>
      </c>
      <c r="EL25" s="628">
        <f t="shared" si="46"/>
        <v>0.34862244897959183</v>
      </c>
      <c r="EM25">
        <v>0</v>
      </c>
      <c r="EN25" t="s">
        <v>1777</v>
      </c>
      <c r="EO25" s="624">
        <v>0</v>
      </c>
      <c r="EP25" s="629">
        <f t="shared" si="47"/>
        <v>0</v>
      </c>
      <c r="EQ25">
        <v>0</v>
      </c>
      <c r="ER25" t="s">
        <v>1777</v>
      </c>
      <c r="ES25">
        <v>0</v>
      </c>
      <c r="ET25" s="629">
        <f t="shared" si="48"/>
        <v>0</v>
      </c>
      <c r="EU25">
        <v>0</v>
      </c>
      <c r="EV25" t="s">
        <v>1777</v>
      </c>
      <c r="EW25" s="624">
        <v>0</v>
      </c>
      <c r="EX25" s="629">
        <f t="shared" si="49"/>
        <v>0</v>
      </c>
      <c r="EY25">
        <v>6</v>
      </c>
      <c r="EZ25" t="s">
        <v>1781</v>
      </c>
      <c r="FA25" s="624">
        <v>3</v>
      </c>
      <c r="FB25" s="629">
        <f t="shared" si="50"/>
        <v>0.75</v>
      </c>
      <c r="FC25" t="s">
        <v>1024</v>
      </c>
      <c r="FD25">
        <v>0</v>
      </c>
      <c r="FE25" s="627">
        <f t="shared" si="51"/>
        <v>0</v>
      </c>
      <c r="FF25" s="628">
        <f t="shared" si="52"/>
        <v>0.15</v>
      </c>
      <c r="FG25">
        <v>0.64900000000000002</v>
      </c>
      <c r="FH25" t="s">
        <v>1791</v>
      </c>
      <c r="FI25">
        <v>2</v>
      </c>
      <c r="FJ25" s="623">
        <f t="shared" si="53"/>
        <v>0.33333333333333331</v>
      </c>
      <c r="FK25">
        <v>5</v>
      </c>
      <c r="FL25">
        <v>0.69897000433601886</v>
      </c>
      <c r="FM25" t="s">
        <v>1733</v>
      </c>
      <c r="FN25" s="624">
        <v>1</v>
      </c>
      <c r="FO25" s="629">
        <f t="shared" si="54"/>
        <v>0.25</v>
      </c>
      <c r="FP25">
        <v>0</v>
      </c>
      <c r="FQ25" t="s">
        <v>1730</v>
      </c>
      <c r="FR25" s="624">
        <v>0</v>
      </c>
      <c r="FS25" s="629">
        <f t="shared" si="55"/>
        <v>0</v>
      </c>
      <c r="FT25">
        <v>1</v>
      </c>
      <c r="FU25" t="s">
        <v>1737</v>
      </c>
      <c r="FV25" s="624">
        <v>1</v>
      </c>
      <c r="FW25" s="629">
        <f t="shared" si="56"/>
        <v>0.25</v>
      </c>
      <c r="FX25" s="628">
        <f t="shared" si="57"/>
        <v>0.20833333333333331</v>
      </c>
      <c r="FY25" s="631">
        <f t="shared" si="58"/>
        <v>0.34267154679240264</v>
      </c>
    </row>
    <row r="26" spans="1:181">
      <c r="A26" t="s">
        <v>377</v>
      </c>
      <c r="B26" t="s">
        <v>376</v>
      </c>
      <c r="C26" t="s">
        <v>632</v>
      </c>
      <c r="D26" t="s">
        <v>1310</v>
      </c>
      <c r="E26" t="s">
        <v>971</v>
      </c>
      <c r="F26" t="s">
        <v>970</v>
      </c>
      <c r="G26" t="s">
        <v>973</v>
      </c>
      <c r="H26" t="s">
        <v>50</v>
      </c>
      <c r="I26">
        <v>5674</v>
      </c>
      <c r="J26" s="626">
        <f t="shared" si="0"/>
        <v>0.23664354138403798</v>
      </c>
      <c r="K26">
        <v>17916655.899999999</v>
      </c>
      <c r="L26" s="626">
        <f t="shared" si="1"/>
        <v>0.13241932811927989</v>
      </c>
      <c r="M26">
        <v>278</v>
      </c>
      <c r="N26" s="626">
        <f t="shared" si="2"/>
        <v>0.21886902390994428</v>
      </c>
      <c r="O26" t="s">
        <v>880</v>
      </c>
      <c r="P26">
        <v>0</v>
      </c>
      <c r="Q26" s="627">
        <f t="shared" si="3"/>
        <v>0</v>
      </c>
      <c r="R26">
        <v>0</v>
      </c>
      <c r="T26" t="s">
        <v>1726</v>
      </c>
      <c r="U26">
        <v>0</v>
      </c>
      <c r="V26">
        <f t="shared" si="4"/>
        <v>1</v>
      </c>
      <c r="W26" s="626">
        <f t="shared" si="5"/>
        <v>0</v>
      </c>
      <c r="X26" s="628">
        <f t="shared" si="6"/>
        <v>0.11758637868265245</v>
      </c>
      <c r="Y26" t="s">
        <v>639</v>
      </c>
      <c r="Z26">
        <v>4</v>
      </c>
      <c r="AA26" s="627">
        <f t="shared" si="7"/>
        <v>1</v>
      </c>
      <c r="AB26" t="s">
        <v>639</v>
      </c>
      <c r="AC26">
        <v>4</v>
      </c>
      <c r="AD26" s="627">
        <f t="shared" si="8"/>
        <v>1</v>
      </c>
      <c r="AE26" t="s">
        <v>640</v>
      </c>
      <c r="AF26">
        <v>0</v>
      </c>
      <c r="AG26" s="627">
        <f t="shared" si="9"/>
        <v>0</v>
      </c>
      <c r="AH26" t="s">
        <v>1400</v>
      </c>
      <c r="AI26">
        <v>3</v>
      </c>
      <c r="AJ26" s="627">
        <f t="shared" si="10"/>
        <v>0.75</v>
      </c>
      <c r="AK26" t="s">
        <v>1404</v>
      </c>
      <c r="AL26">
        <v>1</v>
      </c>
      <c r="AM26" s="627">
        <f t="shared" si="11"/>
        <v>0.25</v>
      </c>
      <c r="AN26">
        <v>1</v>
      </c>
      <c r="AO26" t="s">
        <v>1765</v>
      </c>
      <c r="AP26">
        <v>4</v>
      </c>
      <c r="AQ26" s="629">
        <f t="shared" si="12"/>
        <v>1</v>
      </c>
      <c r="AR26" t="s">
        <v>640</v>
      </c>
      <c r="AS26">
        <v>0</v>
      </c>
      <c r="AT26" s="627">
        <f t="shared" si="13"/>
        <v>0</v>
      </c>
      <c r="AU26">
        <v>1</v>
      </c>
      <c r="AV26" t="s">
        <v>1789</v>
      </c>
      <c r="AW26">
        <v>0</v>
      </c>
      <c r="AX26" s="629">
        <f t="shared" si="14"/>
        <v>0</v>
      </c>
      <c r="AY26" t="s">
        <v>650</v>
      </c>
      <c r="AZ26">
        <v>2</v>
      </c>
      <c r="BA26" s="627">
        <f t="shared" si="15"/>
        <v>0.5</v>
      </c>
      <c r="BB26" t="s">
        <v>675</v>
      </c>
      <c r="BC26">
        <v>0</v>
      </c>
      <c r="BD26" s="627">
        <f t="shared" si="16"/>
        <v>0</v>
      </c>
      <c r="BE26" t="s">
        <v>635</v>
      </c>
      <c r="BF26">
        <v>1</v>
      </c>
      <c r="BG26" s="627">
        <f t="shared" si="17"/>
        <v>0.25</v>
      </c>
      <c r="BH26" s="628">
        <f t="shared" si="18"/>
        <v>0.43181818181818182</v>
      </c>
      <c r="BI26">
        <v>0</v>
      </c>
      <c r="BJ26" t="s">
        <v>1741</v>
      </c>
      <c r="BK26">
        <v>4</v>
      </c>
      <c r="BL26" s="627">
        <f t="shared" si="19"/>
        <v>1</v>
      </c>
      <c r="BM26" t="s">
        <v>1395</v>
      </c>
      <c r="BN26">
        <v>4</v>
      </c>
      <c r="BO26" s="627">
        <f t="shared" si="20"/>
        <v>1</v>
      </c>
      <c r="BP26">
        <v>0</v>
      </c>
      <c r="BQ26" t="s">
        <v>1745</v>
      </c>
      <c r="BR26">
        <v>4</v>
      </c>
      <c r="BS26">
        <f t="shared" si="21"/>
        <v>1</v>
      </c>
      <c r="BT26">
        <v>0</v>
      </c>
      <c r="BU26" t="s">
        <v>1745</v>
      </c>
      <c r="BV26">
        <v>4</v>
      </c>
      <c r="BW26">
        <f t="shared" si="22"/>
        <v>1</v>
      </c>
      <c r="BX26" s="629">
        <f t="shared" si="23"/>
        <v>1</v>
      </c>
      <c r="BY26" t="s">
        <v>653</v>
      </c>
      <c r="BZ26">
        <v>4</v>
      </c>
      <c r="CA26" s="627">
        <f t="shared" si="24"/>
        <v>1</v>
      </c>
      <c r="CB26" t="s">
        <v>649</v>
      </c>
      <c r="CC26">
        <v>1</v>
      </c>
      <c r="CD26" s="627">
        <f t="shared" si="25"/>
        <v>0.25</v>
      </c>
      <c r="CE26" t="s">
        <v>659</v>
      </c>
      <c r="CF26">
        <v>4</v>
      </c>
      <c r="CG26" s="627">
        <f t="shared" si="26"/>
        <v>1</v>
      </c>
      <c r="CH26">
        <v>0</v>
      </c>
      <c r="CI26" t="s">
        <v>1750</v>
      </c>
      <c r="CJ26">
        <v>4</v>
      </c>
      <c r="CK26">
        <f t="shared" si="27"/>
        <v>1</v>
      </c>
      <c r="CL26">
        <v>0</v>
      </c>
      <c r="CM26" t="s">
        <v>1750</v>
      </c>
      <c r="CN26">
        <v>4</v>
      </c>
      <c r="CO26">
        <f t="shared" si="28"/>
        <v>1</v>
      </c>
      <c r="CP26" s="629">
        <f t="shared" si="29"/>
        <v>1</v>
      </c>
      <c r="CQ26">
        <v>0</v>
      </c>
      <c r="CR26" t="s">
        <v>1755</v>
      </c>
      <c r="CS26">
        <v>4</v>
      </c>
      <c r="CT26">
        <f t="shared" si="30"/>
        <v>1</v>
      </c>
      <c r="CU26">
        <v>0</v>
      </c>
      <c r="CV26" t="s">
        <v>1755</v>
      </c>
      <c r="CW26">
        <v>4</v>
      </c>
      <c r="CX26">
        <f t="shared" si="31"/>
        <v>1</v>
      </c>
      <c r="CY26" s="629">
        <f t="shared" si="32"/>
        <v>1</v>
      </c>
      <c r="CZ26">
        <v>0</v>
      </c>
      <c r="DA26" t="s">
        <v>1764</v>
      </c>
      <c r="DB26">
        <v>0</v>
      </c>
      <c r="DC26" s="626">
        <f t="shared" si="33"/>
        <v>0</v>
      </c>
      <c r="DD26" t="s">
        <v>1369</v>
      </c>
      <c r="DE26">
        <v>3</v>
      </c>
      <c r="DF26" s="627">
        <f t="shared" si="34"/>
        <v>0.75</v>
      </c>
      <c r="DG26" s="628">
        <f t="shared" si="35"/>
        <v>0.8</v>
      </c>
      <c r="DH26" t="s">
        <v>639</v>
      </c>
      <c r="DI26">
        <v>4</v>
      </c>
      <c r="DJ26" s="627">
        <f t="shared" si="36"/>
        <v>1</v>
      </c>
      <c r="DK26" t="s">
        <v>640</v>
      </c>
      <c r="DL26">
        <v>0</v>
      </c>
      <c r="DM26" s="627">
        <f t="shared" si="37"/>
        <v>0</v>
      </c>
      <c r="DN26" t="s">
        <v>880</v>
      </c>
      <c r="DO26">
        <v>4</v>
      </c>
      <c r="DP26" s="627">
        <f t="shared" si="38"/>
        <v>1</v>
      </c>
      <c r="DQ26" t="s">
        <v>880</v>
      </c>
      <c r="DR26">
        <v>4</v>
      </c>
      <c r="DS26" s="627">
        <f t="shared" si="39"/>
        <v>1</v>
      </c>
      <c r="DT26" t="s">
        <v>880</v>
      </c>
      <c r="DU26">
        <v>4</v>
      </c>
      <c r="DV26" s="627">
        <f t="shared" si="40"/>
        <v>1</v>
      </c>
      <c r="DW26" t="s">
        <v>639</v>
      </c>
      <c r="DX26">
        <v>4</v>
      </c>
      <c r="DY26" s="627">
        <f t="shared" si="41"/>
        <v>1</v>
      </c>
      <c r="DZ26" t="s">
        <v>880</v>
      </c>
      <c r="EA26">
        <v>4</v>
      </c>
      <c r="EB26" s="627">
        <f t="shared" si="42"/>
        <v>1</v>
      </c>
      <c r="EC26">
        <v>4.0999999999999996</v>
      </c>
      <c r="ED26" t="s">
        <v>1825</v>
      </c>
      <c r="EE26">
        <v>2</v>
      </c>
      <c r="EF26" s="630">
        <f t="shared" si="43"/>
        <v>0.58163265306122458</v>
      </c>
      <c r="EG26">
        <v>9.4</v>
      </c>
      <c r="EH26" t="s">
        <v>1827</v>
      </c>
      <c r="EI26">
        <v>0</v>
      </c>
      <c r="EJ26" s="630">
        <f t="shared" si="44"/>
        <v>5.9999999999999942E-2</v>
      </c>
      <c r="EK26" s="630">
        <f t="shared" si="45"/>
        <v>0.32081632653061226</v>
      </c>
      <c r="EL26" s="628">
        <f t="shared" si="46"/>
        <v>0.79010204081632651</v>
      </c>
      <c r="EM26">
        <v>0</v>
      </c>
      <c r="EN26" t="s">
        <v>1777</v>
      </c>
      <c r="EO26" s="624">
        <v>0</v>
      </c>
      <c r="EP26" s="629">
        <f t="shared" si="47"/>
        <v>0</v>
      </c>
      <c r="EQ26">
        <v>0</v>
      </c>
      <c r="ER26" t="s">
        <v>1777</v>
      </c>
      <c r="ES26">
        <v>0</v>
      </c>
      <c r="ET26" s="629">
        <f t="shared" si="48"/>
        <v>0</v>
      </c>
      <c r="EU26">
        <v>1</v>
      </c>
      <c r="EV26" t="s">
        <v>1777</v>
      </c>
      <c r="EW26" s="624">
        <v>3</v>
      </c>
      <c r="EX26" s="629">
        <f t="shared" si="49"/>
        <v>0.75</v>
      </c>
      <c r="EY26">
        <v>2</v>
      </c>
      <c r="EZ26" t="s">
        <v>1783</v>
      </c>
      <c r="FA26" s="624">
        <v>1</v>
      </c>
      <c r="FB26" s="629">
        <f t="shared" si="50"/>
        <v>0.25</v>
      </c>
      <c r="FC26" t="s">
        <v>1025</v>
      </c>
      <c r="FD26">
        <v>4</v>
      </c>
      <c r="FE26" s="627">
        <f t="shared" si="51"/>
        <v>1</v>
      </c>
      <c r="FF26" s="628">
        <f t="shared" si="52"/>
        <v>0.4</v>
      </c>
      <c r="FG26">
        <v>0.65</v>
      </c>
      <c r="FH26" t="s">
        <v>1791</v>
      </c>
      <c r="FI26">
        <v>2</v>
      </c>
      <c r="FJ26" s="623">
        <f t="shared" si="53"/>
        <v>0.33333333333333331</v>
      </c>
      <c r="FK26">
        <v>4</v>
      </c>
      <c r="FL26">
        <v>0.6020599913279624</v>
      </c>
      <c r="FM26" t="s">
        <v>1733</v>
      </c>
      <c r="FN26" s="624">
        <v>1</v>
      </c>
      <c r="FO26" s="629">
        <f t="shared" si="54"/>
        <v>0.25</v>
      </c>
      <c r="FP26">
        <v>0</v>
      </c>
      <c r="FQ26" t="s">
        <v>1730</v>
      </c>
      <c r="FR26" s="624">
        <v>0</v>
      </c>
      <c r="FS26" s="629">
        <f t="shared" si="55"/>
        <v>0</v>
      </c>
      <c r="FT26">
        <v>0</v>
      </c>
      <c r="FU26" t="s">
        <v>1730</v>
      </c>
      <c r="FV26" s="624">
        <v>0</v>
      </c>
      <c r="FW26" s="629">
        <f t="shared" si="56"/>
        <v>0</v>
      </c>
      <c r="FX26" s="628">
        <f t="shared" si="57"/>
        <v>0.14583333333333331</v>
      </c>
      <c r="FY26" s="631">
        <f t="shared" si="58"/>
        <v>0.44755665577508236</v>
      </c>
    </row>
    <row r="27" spans="1:181">
      <c r="A27" t="s">
        <v>266</v>
      </c>
      <c r="B27" t="s">
        <v>265</v>
      </c>
      <c r="C27" t="s">
        <v>632</v>
      </c>
      <c r="D27" t="s">
        <v>1309</v>
      </c>
      <c r="E27" t="s">
        <v>991</v>
      </c>
      <c r="F27" t="s">
        <v>990</v>
      </c>
      <c r="G27" t="s">
        <v>992</v>
      </c>
      <c r="H27" t="s">
        <v>47</v>
      </c>
      <c r="I27">
        <v>11616</v>
      </c>
      <c r="J27" s="626">
        <f t="shared" si="0"/>
        <v>0.35564948920578715</v>
      </c>
      <c r="K27">
        <v>26560664.580000002</v>
      </c>
      <c r="L27" s="626">
        <f t="shared" si="1"/>
        <v>0.21077552251839049</v>
      </c>
      <c r="M27">
        <v>475</v>
      </c>
      <c r="N27" s="626">
        <f t="shared" si="2"/>
        <v>0.3335412804883236</v>
      </c>
      <c r="O27" t="s">
        <v>880</v>
      </c>
      <c r="P27">
        <v>0</v>
      </c>
      <c r="Q27" s="627">
        <f t="shared" si="3"/>
        <v>0</v>
      </c>
      <c r="R27">
        <v>0</v>
      </c>
      <c r="T27" t="s">
        <v>1726</v>
      </c>
      <c r="U27">
        <v>0</v>
      </c>
      <c r="V27">
        <f t="shared" si="4"/>
        <v>1</v>
      </c>
      <c r="W27" s="626">
        <f t="shared" si="5"/>
        <v>0</v>
      </c>
      <c r="X27" s="628">
        <f t="shared" si="6"/>
        <v>0.17999325844250022</v>
      </c>
      <c r="Y27" t="s">
        <v>639</v>
      </c>
      <c r="Z27">
        <v>4</v>
      </c>
      <c r="AA27" s="627">
        <f t="shared" si="7"/>
        <v>1</v>
      </c>
      <c r="AB27" t="s">
        <v>639</v>
      </c>
      <c r="AC27">
        <v>4</v>
      </c>
      <c r="AD27" s="627">
        <f t="shared" si="8"/>
        <v>1</v>
      </c>
      <c r="AE27" t="s">
        <v>640</v>
      </c>
      <c r="AF27">
        <v>0</v>
      </c>
      <c r="AG27" s="627">
        <f t="shared" si="9"/>
        <v>0</v>
      </c>
      <c r="AH27" t="s">
        <v>1314</v>
      </c>
      <c r="AI27">
        <v>0</v>
      </c>
      <c r="AJ27" s="627">
        <f t="shared" si="10"/>
        <v>0</v>
      </c>
      <c r="AK27" t="s">
        <v>1404</v>
      </c>
      <c r="AL27">
        <v>1</v>
      </c>
      <c r="AM27" s="627">
        <f t="shared" si="11"/>
        <v>0.25</v>
      </c>
      <c r="AN27">
        <v>1</v>
      </c>
      <c r="AO27" t="s">
        <v>1765</v>
      </c>
      <c r="AP27">
        <v>4</v>
      </c>
      <c r="AQ27" s="629">
        <f t="shared" si="12"/>
        <v>1</v>
      </c>
      <c r="AR27" t="s">
        <v>640</v>
      </c>
      <c r="AS27">
        <v>0</v>
      </c>
      <c r="AT27" s="627">
        <f t="shared" si="13"/>
        <v>0</v>
      </c>
      <c r="AU27">
        <v>1</v>
      </c>
      <c r="AV27" t="s">
        <v>1789</v>
      </c>
      <c r="AW27">
        <v>0</v>
      </c>
      <c r="AX27" s="629">
        <f t="shared" si="14"/>
        <v>0</v>
      </c>
      <c r="AY27" t="s">
        <v>650</v>
      </c>
      <c r="AZ27">
        <v>2</v>
      </c>
      <c r="BA27" s="627">
        <f t="shared" si="15"/>
        <v>0.5</v>
      </c>
      <c r="BB27" t="s">
        <v>646</v>
      </c>
      <c r="BC27">
        <v>0</v>
      </c>
      <c r="BD27" s="627">
        <f t="shared" si="16"/>
        <v>0</v>
      </c>
      <c r="BE27" t="s">
        <v>647</v>
      </c>
      <c r="BF27">
        <v>4</v>
      </c>
      <c r="BG27" s="627">
        <f t="shared" si="17"/>
        <v>1</v>
      </c>
      <c r="BH27" s="628">
        <f t="shared" si="18"/>
        <v>0.43181818181818182</v>
      </c>
      <c r="BI27">
        <v>0</v>
      </c>
      <c r="BJ27" t="s">
        <v>1741</v>
      </c>
      <c r="BK27">
        <v>4</v>
      </c>
      <c r="BL27" s="627">
        <f t="shared" si="19"/>
        <v>1</v>
      </c>
      <c r="BM27" t="s">
        <v>1395</v>
      </c>
      <c r="BN27">
        <v>4</v>
      </c>
      <c r="BO27" s="627">
        <f t="shared" si="20"/>
        <v>1</v>
      </c>
      <c r="BP27">
        <v>0</v>
      </c>
      <c r="BQ27" t="s">
        <v>1745</v>
      </c>
      <c r="BR27">
        <v>4</v>
      </c>
      <c r="BS27">
        <f t="shared" si="21"/>
        <v>1</v>
      </c>
      <c r="BT27">
        <v>1</v>
      </c>
      <c r="BU27" t="s">
        <v>1746</v>
      </c>
      <c r="BV27">
        <v>3</v>
      </c>
      <c r="BW27">
        <f t="shared" si="22"/>
        <v>0.75</v>
      </c>
      <c r="BX27" s="629">
        <f t="shared" si="23"/>
        <v>0.875</v>
      </c>
      <c r="BY27" t="s">
        <v>653</v>
      </c>
      <c r="BZ27">
        <v>4</v>
      </c>
      <c r="CA27" s="627">
        <f t="shared" si="24"/>
        <v>1</v>
      </c>
      <c r="CB27" t="s">
        <v>662</v>
      </c>
      <c r="CC27">
        <v>3</v>
      </c>
      <c r="CD27" s="627">
        <f t="shared" si="25"/>
        <v>0.75</v>
      </c>
      <c r="CE27" t="s">
        <v>659</v>
      </c>
      <c r="CF27">
        <v>4</v>
      </c>
      <c r="CG27" s="627">
        <f t="shared" si="26"/>
        <v>1</v>
      </c>
      <c r="CH27">
        <v>0</v>
      </c>
      <c r="CI27" t="s">
        <v>1750</v>
      </c>
      <c r="CJ27">
        <v>4</v>
      </c>
      <c r="CK27">
        <f t="shared" si="27"/>
        <v>1</v>
      </c>
      <c r="CL27">
        <v>0</v>
      </c>
      <c r="CM27" t="s">
        <v>1750</v>
      </c>
      <c r="CN27">
        <v>4</v>
      </c>
      <c r="CO27">
        <f t="shared" si="28"/>
        <v>1</v>
      </c>
      <c r="CP27" s="629">
        <f t="shared" si="29"/>
        <v>1</v>
      </c>
      <c r="CQ27">
        <v>0</v>
      </c>
      <c r="CR27" t="s">
        <v>1755</v>
      </c>
      <c r="CS27">
        <v>4</v>
      </c>
      <c r="CT27">
        <f t="shared" si="30"/>
        <v>1</v>
      </c>
      <c r="CU27">
        <v>0</v>
      </c>
      <c r="CV27" t="s">
        <v>1755</v>
      </c>
      <c r="CW27">
        <v>4</v>
      </c>
      <c r="CX27">
        <f t="shared" si="31"/>
        <v>1</v>
      </c>
      <c r="CY27" s="629">
        <f t="shared" si="32"/>
        <v>1</v>
      </c>
      <c r="CZ27">
        <v>1</v>
      </c>
      <c r="DA27" t="s">
        <v>1763</v>
      </c>
      <c r="DB27">
        <v>1</v>
      </c>
      <c r="DC27" s="626">
        <f t="shared" si="33"/>
        <v>0.125</v>
      </c>
      <c r="DD27" t="s">
        <v>1369</v>
      </c>
      <c r="DE27">
        <v>3</v>
      </c>
      <c r="DF27" s="627">
        <f t="shared" si="34"/>
        <v>0.75</v>
      </c>
      <c r="DG27" s="628">
        <f t="shared" si="35"/>
        <v>0.85</v>
      </c>
      <c r="DH27" t="s">
        <v>639</v>
      </c>
      <c r="DI27">
        <v>4</v>
      </c>
      <c r="DJ27" s="627">
        <f t="shared" si="36"/>
        <v>1</v>
      </c>
      <c r="DK27" t="s">
        <v>636</v>
      </c>
      <c r="DL27">
        <v>4</v>
      </c>
      <c r="DM27" s="627">
        <f t="shared" si="37"/>
        <v>1</v>
      </c>
      <c r="DN27" t="s">
        <v>1119</v>
      </c>
      <c r="DO27">
        <v>0</v>
      </c>
      <c r="DP27" s="627">
        <f t="shared" si="38"/>
        <v>0</v>
      </c>
      <c r="DQ27" t="s">
        <v>880</v>
      </c>
      <c r="DR27">
        <v>4</v>
      </c>
      <c r="DS27" s="627">
        <f t="shared" si="39"/>
        <v>1</v>
      </c>
      <c r="DT27" t="s">
        <v>880</v>
      </c>
      <c r="DU27">
        <v>4</v>
      </c>
      <c r="DV27" s="627">
        <f t="shared" si="40"/>
        <v>1</v>
      </c>
      <c r="DW27" t="s">
        <v>639</v>
      </c>
      <c r="DX27">
        <v>4</v>
      </c>
      <c r="DY27" s="627">
        <f t="shared" si="41"/>
        <v>1</v>
      </c>
      <c r="DZ27" t="s">
        <v>1119</v>
      </c>
      <c r="EA27">
        <v>0</v>
      </c>
      <c r="EB27" s="627">
        <f t="shared" si="42"/>
        <v>0</v>
      </c>
      <c r="EC27">
        <v>6.6</v>
      </c>
      <c r="ED27" t="s">
        <v>1826</v>
      </c>
      <c r="EE27">
        <v>1</v>
      </c>
      <c r="EF27" s="630">
        <f t="shared" si="43"/>
        <v>0.3265306122448981</v>
      </c>
      <c r="EG27">
        <v>8.8000000000000007</v>
      </c>
      <c r="EH27" t="s">
        <v>1827</v>
      </c>
      <c r="EI27">
        <v>0</v>
      </c>
      <c r="EJ27" s="630">
        <f t="shared" si="44"/>
        <v>0.11999999999999988</v>
      </c>
      <c r="EK27" s="630">
        <f t="shared" si="45"/>
        <v>0.22326530612244899</v>
      </c>
      <c r="EL27" s="628">
        <f t="shared" si="46"/>
        <v>0.6529081632653061</v>
      </c>
      <c r="EM27">
        <v>0</v>
      </c>
      <c r="EN27" t="s">
        <v>1777</v>
      </c>
      <c r="EO27" s="624">
        <v>0</v>
      </c>
      <c r="EP27" s="629">
        <f t="shared" si="47"/>
        <v>0</v>
      </c>
      <c r="EQ27">
        <v>0</v>
      </c>
      <c r="ER27" t="s">
        <v>1777</v>
      </c>
      <c r="ES27">
        <v>0</v>
      </c>
      <c r="ET27" s="629">
        <f t="shared" si="48"/>
        <v>0</v>
      </c>
      <c r="EU27">
        <v>0</v>
      </c>
      <c r="EV27" t="s">
        <v>1777</v>
      </c>
      <c r="EW27" s="624">
        <v>0</v>
      </c>
      <c r="EX27" s="629">
        <f t="shared" si="49"/>
        <v>0</v>
      </c>
      <c r="EY27">
        <v>5</v>
      </c>
      <c r="EZ27" t="s">
        <v>1781</v>
      </c>
      <c r="FA27" s="624">
        <v>3</v>
      </c>
      <c r="FB27" s="629">
        <f t="shared" si="50"/>
        <v>0.75</v>
      </c>
      <c r="FC27" t="s">
        <v>1024</v>
      </c>
      <c r="FD27">
        <v>0</v>
      </c>
      <c r="FE27" s="627">
        <f t="shared" si="51"/>
        <v>0</v>
      </c>
      <c r="FF27" s="628">
        <f t="shared" si="52"/>
        <v>0.15</v>
      </c>
      <c r="FG27">
        <v>0.68</v>
      </c>
      <c r="FH27" t="s">
        <v>1791</v>
      </c>
      <c r="FI27">
        <v>2</v>
      </c>
      <c r="FJ27" s="623">
        <f t="shared" si="53"/>
        <v>0.33333333333333331</v>
      </c>
      <c r="FK27">
        <v>36</v>
      </c>
      <c r="FL27">
        <v>1.5563025007672873</v>
      </c>
      <c r="FM27" t="s">
        <v>1735</v>
      </c>
      <c r="FN27" s="624">
        <v>3</v>
      </c>
      <c r="FO27" s="629">
        <f t="shared" si="54"/>
        <v>0.75</v>
      </c>
      <c r="FP27">
        <v>3</v>
      </c>
      <c r="FQ27" t="s">
        <v>1739</v>
      </c>
      <c r="FR27" s="624">
        <v>2</v>
      </c>
      <c r="FS27" s="629">
        <f t="shared" si="55"/>
        <v>0.5</v>
      </c>
      <c r="FT27">
        <v>0</v>
      </c>
      <c r="FU27" t="s">
        <v>1730</v>
      </c>
      <c r="FV27" s="624">
        <v>0</v>
      </c>
      <c r="FW27" s="629">
        <f t="shared" si="56"/>
        <v>0</v>
      </c>
      <c r="FX27" s="628">
        <f t="shared" si="57"/>
        <v>0.39583333333333331</v>
      </c>
      <c r="FY27" s="631">
        <f t="shared" si="58"/>
        <v>0.44342548947655364</v>
      </c>
    </row>
    <row r="28" spans="1:181">
      <c r="A28">
        <v>4202057</v>
      </c>
      <c r="B28" t="s">
        <v>295</v>
      </c>
      <c r="C28" t="s">
        <v>1050</v>
      </c>
      <c r="D28" t="s">
        <v>1310</v>
      </c>
      <c r="E28" t="s">
        <v>988</v>
      </c>
      <c r="F28" t="s">
        <v>1002</v>
      </c>
      <c r="G28" t="s">
        <v>989</v>
      </c>
      <c r="H28" t="s">
        <v>2</v>
      </c>
      <c r="I28">
        <v>9828</v>
      </c>
      <c r="J28" s="626">
        <f t="shared" si="0"/>
        <v>0.32788688127274807</v>
      </c>
      <c r="K28">
        <v>27220750.390000001</v>
      </c>
      <c r="L28" s="626">
        <f t="shared" si="1"/>
        <v>0.21566122784552</v>
      </c>
      <c r="M28">
        <v>405</v>
      </c>
      <c r="N28" s="626">
        <f t="shared" si="2"/>
        <v>0.29941368353456876</v>
      </c>
      <c r="O28" t="s">
        <v>1119</v>
      </c>
      <c r="P28">
        <v>4</v>
      </c>
      <c r="Q28" s="627">
        <f t="shared" si="3"/>
        <v>1</v>
      </c>
      <c r="R28">
        <v>2</v>
      </c>
      <c r="S28">
        <v>0.3010299956639812</v>
      </c>
      <c r="T28" t="s">
        <v>1727</v>
      </c>
      <c r="U28">
        <v>1</v>
      </c>
      <c r="V28">
        <f t="shared" si="4"/>
        <v>3</v>
      </c>
      <c r="W28" s="626">
        <f t="shared" si="5"/>
        <v>0.14300225172186151</v>
      </c>
      <c r="X28" s="628">
        <f t="shared" si="6"/>
        <v>0.39719280887493968</v>
      </c>
      <c r="Y28" t="s">
        <v>639</v>
      </c>
      <c r="Z28">
        <v>4</v>
      </c>
      <c r="AA28" s="627">
        <f t="shared" si="7"/>
        <v>1</v>
      </c>
      <c r="AB28" t="s">
        <v>639</v>
      </c>
      <c r="AC28">
        <v>4</v>
      </c>
      <c r="AD28" s="627">
        <f t="shared" si="8"/>
        <v>1</v>
      </c>
      <c r="AE28" t="s">
        <v>640</v>
      </c>
      <c r="AF28">
        <v>0</v>
      </c>
      <c r="AG28" s="627">
        <f t="shared" si="9"/>
        <v>0</v>
      </c>
      <c r="AH28" t="s">
        <v>1314</v>
      </c>
      <c r="AI28">
        <v>0</v>
      </c>
      <c r="AJ28" s="627">
        <f t="shared" si="10"/>
        <v>0</v>
      </c>
      <c r="AK28" t="s">
        <v>1405</v>
      </c>
      <c r="AL28">
        <v>0</v>
      </c>
      <c r="AM28" s="627">
        <f t="shared" si="11"/>
        <v>0</v>
      </c>
      <c r="AN28">
        <v>2</v>
      </c>
      <c r="AO28" t="s">
        <v>1766</v>
      </c>
      <c r="AP28">
        <v>3</v>
      </c>
      <c r="AQ28" s="629">
        <f t="shared" si="12"/>
        <v>0.75</v>
      </c>
      <c r="AR28" t="s">
        <v>640</v>
      </c>
      <c r="AS28">
        <v>0</v>
      </c>
      <c r="AT28" s="627">
        <f t="shared" si="13"/>
        <v>0</v>
      </c>
      <c r="AU28">
        <v>1</v>
      </c>
      <c r="AV28" t="s">
        <v>1789</v>
      </c>
      <c r="AW28">
        <v>0</v>
      </c>
      <c r="AX28" s="629">
        <f t="shared" si="14"/>
        <v>0</v>
      </c>
      <c r="AY28" t="s">
        <v>634</v>
      </c>
      <c r="AZ28">
        <v>1</v>
      </c>
      <c r="BA28" s="627">
        <f t="shared" si="15"/>
        <v>0.25</v>
      </c>
      <c r="BB28" t="s">
        <v>646</v>
      </c>
      <c r="BC28">
        <v>0</v>
      </c>
      <c r="BD28" s="627">
        <f t="shared" si="16"/>
        <v>0</v>
      </c>
      <c r="BE28" t="s">
        <v>646</v>
      </c>
      <c r="BF28">
        <v>1</v>
      </c>
      <c r="BG28" s="627">
        <f t="shared" si="17"/>
        <v>0.25</v>
      </c>
      <c r="BH28" s="628">
        <f t="shared" si="18"/>
        <v>0.29545454545454547</v>
      </c>
      <c r="BI28">
        <v>0</v>
      </c>
      <c r="BJ28" t="s">
        <v>1741</v>
      </c>
      <c r="BK28">
        <v>4</v>
      </c>
      <c r="BL28" s="627">
        <f t="shared" si="19"/>
        <v>1</v>
      </c>
      <c r="BM28" t="s">
        <v>641</v>
      </c>
      <c r="BN28">
        <v>0</v>
      </c>
      <c r="BO28" s="627">
        <f t="shared" si="20"/>
        <v>0</v>
      </c>
      <c r="BP28">
        <v>25</v>
      </c>
      <c r="BQ28" t="s">
        <v>1749</v>
      </c>
      <c r="BR28">
        <v>0</v>
      </c>
      <c r="BS28">
        <f t="shared" si="21"/>
        <v>0</v>
      </c>
      <c r="BT28">
        <v>47</v>
      </c>
      <c r="BU28" t="s">
        <v>1749</v>
      </c>
      <c r="BV28">
        <v>0</v>
      </c>
      <c r="BW28">
        <f t="shared" si="22"/>
        <v>0</v>
      </c>
      <c r="BX28" s="629">
        <f t="shared" si="23"/>
        <v>0</v>
      </c>
      <c r="BY28" t="s">
        <v>648</v>
      </c>
      <c r="BZ28">
        <v>1</v>
      </c>
      <c r="CA28" s="627">
        <f t="shared" si="24"/>
        <v>0.25</v>
      </c>
      <c r="CB28" t="s">
        <v>669</v>
      </c>
      <c r="CC28">
        <v>2</v>
      </c>
      <c r="CD28" s="627">
        <f t="shared" si="25"/>
        <v>0.5</v>
      </c>
      <c r="CE28" t="s">
        <v>659</v>
      </c>
      <c r="CF28">
        <v>4</v>
      </c>
      <c r="CG28" s="627">
        <f t="shared" si="26"/>
        <v>1</v>
      </c>
      <c r="CH28">
        <v>0</v>
      </c>
      <c r="CI28" t="s">
        <v>1750</v>
      </c>
      <c r="CJ28">
        <v>4</v>
      </c>
      <c r="CK28">
        <f t="shared" si="27"/>
        <v>1</v>
      </c>
      <c r="CL28">
        <v>1</v>
      </c>
      <c r="CM28" t="s">
        <v>1751</v>
      </c>
      <c r="CN28">
        <v>3</v>
      </c>
      <c r="CO28">
        <f t="shared" si="28"/>
        <v>0.75</v>
      </c>
      <c r="CP28" s="629">
        <f t="shared" si="29"/>
        <v>0.875</v>
      </c>
      <c r="CQ28">
        <v>0</v>
      </c>
      <c r="CR28" t="s">
        <v>1755</v>
      </c>
      <c r="CS28">
        <v>4</v>
      </c>
      <c r="CT28">
        <f t="shared" si="30"/>
        <v>1</v>
      </c>
      <c r="CU28">
        <v>0</v>
      </c>
      <c r="CV28" t="s">
        <v>1755</v>
      </c>
      <c r="CW28">
        <v>4</v>
      </c>
      <c r="CX28">
        <f t="shared" si="31"/>
        <v>1</v>
      </c>
      <c r="CY28" s="629">
        <f t="shared" si="32"/>
        <v>1</v>
      </c>
      <c r="CZ28">
        <v>1</v>
      </c>
      <c r="DA28" t="s">
        <v>1763</v>
      </c>
      <c r="DB28">
        <v>1</v>
      </c>
      <c r="DC28" s="626">
        <f t="shared" si="33"/>
        <v>0.125</v>
      </c>
      <c r="DD28" t="s">
        <v>1369</v>
      </c>
      <c r="DE28">
        <v>3</v>
      </c>
      <c r="DF28" s="627">
        <f t="shared" si="34"/>
        <v>0.75</v>
      </c>
      <c r="DG28" s="628">
        <f t="shared" si="35"/>
        <v>0.55000000000000004</v>
      </c>
      <c r="DH28" t="s">
        <v>639</v>
      </c>
      <c r="DI28">
        <v>4</v>
      </c>
      <c r="DJ28" s="627">
        <f t="shared" si="36"/>
        <v>1</v>
      </c>
      <c r="DK28" t="s">
        <v>640</v>
      </c>
      <c r="DL28">
        <v>0</v>
      </c>
      <c r="DM28" s="627">
        <f t="shared" si="37"/>
        <v>0</v>
      </c>
      <c r="DN28" t="s">
        <v>1119</v>
      </c>
      <c r="DO28">
        <v>0</v>
      </c>
      <c r="DP28" s="627">
        <f t="shared" si="38"/>
        <v>0</v>
      </c>
      <c r="DQ28" t="s">
        <v>880</v>
      </c>
      <c r="DR28">
        <v>4</v>
      </c>
      <c r="DS28" s="627">
        <f t="shared" si="39"/>
        <v>1</v>
      </c>
      <c r="DT28" t="s">
        <v>880</v>
      </c>
      <c r="DU28">
        <v>4</v>
      </c>
      <c r="DV28" s="627">
        <f t="shared" si="40"/>
        <v>1</v>
      </c>
      <c r="DW28" t="s">
        <v>639</v>
      </c>
      <c r="DX28">
        <v>4</v>
      </c>
      <c r="DY28" s="627">
        <f t="shared" si="41"/>
        <v>1</v>
      </c>
      <c r="DZ28" t="s">
        <v>1119</v>
      </c>
      <c r="EA28">
        <v>0</v>
      </c>
      <c r="EB28" s="627">
        <f t="shared" si="42"/>
        <v>0</v>
      </c>
      <c r="EC28">
        <v>8</v>
      </c>
      <c r="ED28" t="s">
        <v>1827</v>
      </c>
      <c r="EE28">
        <v>0</v>
      </c>
      <c r="EF28" s="630">
        <f t="shared" si="43"/>
        <v>0.18367346938775519</v>
      </c>
      <c r="EG28">
        <v>8.9</v>
      </c>
      <c r="EH28" t="s">
        <v>1827</v>
      </c>
      <c r="EI28">
        <v>0</v>
      </c>
      <c r="EJ28" s="630">
        <f t="shared" si="44"/>
        <v>0.10999999999999999</v>
      </c>
      <c r="EK28" s="630">
        <f t="shared" si="45"/>
        <v>0.14683673469387759</v>
      </c>
      <c r="EL28" s="628">
        <f t="shared" si="46"/>
        <v>0.51835459183673471</v>
      </c>
      <c r="EM28">
        <v>0</v>
      </c>
      <c r="EN28" t="s">
        <v>1777</v>
      </c>
      <c r="EO28" s="624">
        <v>0</v>
      </c>
      <c r="EP28" s="629">
        <f t="shared" si="47"/>
        <v>0</v>
      </c>
      <c r="EQ28">
        <v>0</v>
      </c>
      <c r="ER28" t="s">
        <v>1777</v>
      </c>
      <c r="ES28">
        <v>0</v>
      </c>
      <c r="ET28" s="629">
        <f t="shared" si="48"/>
        <v>0</v>
      </c>
      <c r="EU28">
        <v>1</v>
      </c>
      <c r="EV28" t="s">
        <v>1777</v>
      </c>
      <c r="EW28" s="624">
        <v>3</v>
      </c>
      <c r="EX28" s="629">
        <f t="shared" si="49"/>
        <v>0.75</v>
      </c>
      <c r="EY28">
        <v>6</v>
      </c>
      <c r="EZ28" t="s">
        <v>1781</v>
      </c>
      <c r="FA28" s="624">
        <v>3</v>
      </c>
      <c r="FB28" s="629">
        <f t="shared" si="50"/>
        <v>0.75</v>
      </c>
      <c r="FC28" t="s">
        <v>1024</v>
      </c>
      <c r="FD28">
        <v>0</v>
      </c>
      <c r="FE28" s="627">
        <f t="shared" si="51"/>
        <v>0</v>
      </c>
      <c r="FF28" s="628">
        <f t="shared" si="52"/>
        <v>0.3</v>
      </c>
      <c r="FG28">
        <v>0.72399999999999998</v>
      </c>
      <c r="FH28" t="s">
        <v>1791</v>
      </c>
      <c r="FI28">
        <v>2</v>
      </c>
      <c r="FJ28" s="623">
        <f t="shared" si="53"/>
        <v>0.33333333333333331</v>
      </c>
      <c r="FK28">
        <v>0</v>
      </c>
      <c r="FM28" t="s">
        <v>1732</v>
      </c>
      <c r="FN28" s="624">
        <v>0</v>
      </c>
      <c r="FO28" s="629">
        <f t="shared" si="54"/>
        <v>0</v>
      </c>
      <c r="FP28">
        <v>6</v>
      </c>
      <c r="FQ28" t="s">
        <v>1740</v>
      </c>
      <c r="FR28" s="624">
        <v>3</v>
      </c>
      <c r="FS28" s="629">
        <f t="shared" si="55"/>
        <v>0.75</v>
      </c>
      <c r="FT28">
        <v>1</v>
      </c>
      <c r="FU28" t="s">
        <v>1737</v>
      </c>
      <c r="FV28" s="624">
        <v>1</v>
      </c>
      <c r="FW28" s="629">
        <f t="shared" si="56"/>
        <v>0.25</v>
      </c>
      <c r="FX28" s="628">
        <f t="shared" si="57"/>
        <v>0.33333333333333331</v>
      </c>
      <c r="FY28" s="631">
        <f t="shared" si="58"/>
        <v>0.39905587991659219</v>
      </c>
    </row>
    <row r="29" spans="1:181">
      <c r="A29" t="s">
        <v>29</v>
      </c>
      <c r="B29" t="s">
        <v>28</v>
      </c>
      <c r="C29" t="s">
        <v>693</v>
      </c>
      <c r="D29" t="s">
        <v>1312</v>
      </c>
      <c r="E29" t="s">
        <v>971</v>
      </c>
      <c r="F29" t="s">
        <v>995</v>
      </c>
      <c r="G29" t="s">
        <v>996</v>
      </c>
      <c r="H29" t="s">
        <v>19</v>
      </c>
      <c r="I29">
        <v>128155</v>
      </c>
      <c r="J29" s="626">
        <f t="shared" si="0"/>
        <v>0.75442213696325244</v>
      </c>
      <c r="K29">
        <v>521361381.20999998</v>
      </c>
      <c r="L29" s="626">
        <f t="shared" si="1"/>
        <v>0.8032748893025955</v>
      </c>
      <c r="M29">
        <v>4672</v>
      </c>
      <c r="N29" s="626">
        <f t="shared" si="2"/>
        <v>0.82289548053327055</v>
      </c>
      <c r="O29" t="s">
        <v>1119</v>
      </c>
      <c r="P29">
        <v>4</v>
      </c>
      <c r="Q29" s="627">
        <f t="shared" si="3"/>
        <v>1</v>
      </c>
      <c r="R29">
        <v>415</v>
      </c>
      <c r="S29">
        <v>2.6180480967120925</v>
      </c>
      <c r="T29" t="s">
        <v>1729</v>
      </c>
      <c r="U29">
        <v>4</v>
      </c>
      <c r="V29">
        <f t="shared" si="4"/>
        <v>416</v>
      </c>
      <c r="W29" s="626">
        <f t="shared" si="5"/>
        <v>0.78499173961427637</v>
      </c>
      <c r="X29" s="628">
        <f t="shared" si="6"/>
        <v>0.83311684928267893</v>
      </c>
      <c r="Y29" t="s">
        <v>1397</v>
      </c>
      <c r="Z29">
        <v>1</v>
      </c>
      <c r="AA29" s="627">
        <f t="shared" si="7"/>
        <v>0.25</v>
      </c>
      <c r="AB29" t="s">
        <v>639</v>
      </c>
      <c r="AC29">
        <v>4</v>
      </c>
      <c r="AD29" s="627">
        <f t="shared" si="8"/>
        <v>1</v>
      </c>
      <c r="AE29" t="s">
        <v>640</v>
      </c>
      <c r="AF29">
        <v>0</v>
      </c>
      <c r="AG29" s="627">
        <f t="shared" si="9"/>
        <v>0</v>
      </c>
      <c r="AH29" t="s">
        <v>1047</v>
      </c>
      <c r="AJ29" s="627">
        <f t="shared" si="10"/>
        <v>0</v>
      </c>
      <c r="AK29" t="s">
        <v>1406</v>
      </c>
      <c r="AL29">
        <v>3</v>
      </c>
      <c r="AM29" s="627">
        <f t="shared" si="11"/>
        <v>0.75</v>
      </c>
      <c r="AN29">
        <v>9</v>
      </c>
      <c r="AO29" t="s">
        <v>1769</v>
      </c>
      <c r="AP29">
        <v>0</v>
      </c>
      <c r="AQ29" s="629">
        <f t="shared" si="12"/>
        <v>0</v>
      </c>
      <c r="AR29" t="s">
        <v>640</v>
      </c>
      <c r="AS29">
        <v>0</v>
      </c>
      <c r="AT29" s="627">
        <f t="shared" si="13"/>
        <v>0</v>
      </c>
      <c r="AU29">
        <v>1</v>
      </c>
      <c r="AV29" t="s">
        <v>1789</v>
      </c>
      <c r="AW29">
        <v>0</v>
      </c>
      <c r="AX29" s="629">
        <f t="shared" si="14"/>
        <v>0</v>
      </c>
      <c r="AY29" t="s">
        <v>634</v>
      </c>
      <c r="AZ29">
        <v>1</v>
      </c>
      <c r="BA29" s="627">
        <f t="shared" si="15"/>
        <v>0.25</v>
      </c>
      <c r="BB29" t="s">
        <v>675</v>
      </c>
      <c r="BC29">
        <v>0</v>
      </c>
      <c r="BD29" s="627">
        <f t="shared" si="16"/>
        <v>0</v>
      </c>
      <c r="BE29" t="s">
        <v>635</v>
      </c>
      <c r="BF29">
        <v>1</v>
      </c>
      <c r="BG29" s="627">
        <f t="shared" si="17"/>
        <v>0.25</v>
      </c>
      <c r="BH29" s="628">
        <f t="shared" si="18"/>
        <v>0.22727272727272727</v>
      </c>
      <c r="BI29">
        <v>1</v>
      </c>
      <c r="BJ29" t="s">
        <v>1742</v>
      </c>
      <c r="BK29">
        <v>3</v>
      </c>
      <c r="BL29" s="627">
        <f t="shared" si="19"/>
        <v>0.75</v>
      </c>
      <c r="BM29" t="s">
        <v>1395</v>
      </c>
      <c r="BN29">
        <v>4</v>
      </c>
      <c r="BO29" s="627">
        <f t="shared" si="20"/>
        <v>1</v>
      </c>
      <c r="BP29">
        <v>215</v>
      </c>
      <c r="BQ29" t="s">
        <v>1749</v>
      </c>
      <c r="BR29">
        <v>0</v>
      </c>
      <c r="BS29">
        <f t="shared" si="21"/>
        <v>0</v>
      </c>
      <c r="BT29">
        <v>388</v>
      </c>
      <c r="BU29" t="s">
        <v>1749</v>
      </c>
      <c r="BV29">
        <v>0</v>
      </c>
      <c r="BW29">
        <f t="shared" si="22"/>
        <v>0</v>
      </c>
      <c r="BX29" s="629">
        <f t="shared" si="23"/>
        <v>0</v>
      </c>
      <c r="BY29" t="s">
        <v>661</v>
      </c>
      <c r="BZ29">
        <v>0</v>
      </c>
      <c r="CA29" s="627">
        <f t="shared" si="24"/>
        <v>0</v>
      </c>
      <c r="CB29" t="s">
        <v>654</v>
      </c>
      <c r="CC29">
        <v>4</v>
      </c>
      <c r="CD29" s="627">
        <f t="shared" si="25"/>
        <v>1</v>
      </c>
      <c r="CE29" t="s">
        <v>643</v>
      </c>
      <c r="CF29">
        <v>3</v>
      </c>
      <c r="CG29" s="627">
        <f t="shared" si="26"/>
        <v>0.75</v>
      </c>
      <c r="CH29">
        <v>0</v>
      </c>
      <c r="CI29" t="s">
        <v>1750</v>
      </c>
      <c r="CJ29">
        <v>4</v>
      </c>
      <c r="CK29">
        <f t="shared" si="27"/>
        <v>1</v>
      </c>
      <c r="CL29">
        <v>0</v>
      </c>
      <c r="CM29" t="s">
        <v>1750</v>
      </c>
      <c r="CN29">
        <v>4</v>
      </c>
      <c r="CO29">
        <f t="shared" si="28"/>
        <v>1</v>
      </c>
      <c r="CP29" s="629">
        <f t="shared" si="29"/>
        <v>1</v>
      </c>
      <c r="CQ29">
        <v>2</v>
      </c>
      <c r="CR29" t="s">
        <v>1756</v>
      </c>
      <c r="CS29">
        <v>3</v>
      </c>
      <c r="CT29">
        <f t="shared" si="30"/>
        <v>0.75</v>
      </c>
      <c r="CU29">
        <v>3</v>
      </c>
      <c r="CV29" t="s">
        <v>1757</v>
      </c>
      <c r="CW29">
        <v>2</v>
      </c>
      <c r="CX29">
        <f t="shared" si="31"/>
        <v>0.5</v>
      </c>
      <c r="CY29" s="629">
        <f t="shared" si="32"/>
        <v>0.625</v>
      </c>
      <c r="CZ29">
        <v>0</v>
      </c>
      <c r="DA29" t="s">
        <v>1764</v>
      </c>
      <c r="DB29">
        <v>0</v>
      </c>
      <c r="DC29" s="626">
        <f t="shared" si="33"/>
        <v>0</v>
      </c>
      <c r="DD29" t="s">
        <v>1369</v>
      </c>
      <c r="DE29">
        <v>3</v>
      </c>
      <c r="DF29" s="627">
        <f t="shared" si="34"/>
        <v>0.75</v>
      </c>
      <c r="DG29" s="628">
        <f t="shared" si="35"/>
        <v>0.58750000000000002</v>
      </c>
      <c r="DH29" t="s">
        <v>1396</v>
      </c>
      <c r="DI29">
        <v>0</v>
      </c>
      <c r="DJ29" s="627">
        <f t="shared" si="36"/>
        <v>0</v>
      </c>
      <c r="DK29" t="s">
        <v>636</v>
      </c>
      <c r="DL29">
        <v>4</v>
      </c>
      <c r="DM29" s="627">
        <f t="shared" si="37"/>
        <v>1</v>
      </c>
      <c r="DN29" t="s">
        <v>880</v>
      </c>
      <c r="DO29">
        <v>4</v>
      </c>
      <c r="DP29" s="627">
        <f t="shared" si="38"/>
        <v>1</v>
      </c>
      <c r="DQ29" t="s">
        <v>880</v>
      </c>
      <c r="DR29">
        <v>4</v>
      </c>
      <c r="DS29" s="627">
        <f t="shared" si="39"/>
        <v>1</v>
      </c>
      <c r="DT29" t="s">
        <v>880</v>
      </c>
      <c r="DU29">
        <v>4</v>
      </c>
      <c r="DV29" s="627">
        <f t="shared" si="40"/>
        <v>1</v>
      </c>
      <c r="DW29" t="s">
        <v>1396</v>
      </c>
      <c r="DX29">
        <v>0</v>
      </c>
      <c r="DY29" s="627">
        <f t="shared" si="41"/>
        <v>0</v>
      </c>
      <c r="DZ29" t="s">
        <v>1119</v>
      </c>
      <c r="EA29">
        <v>0</v>
      </c>
      <c r="EB29" s="627">
        <f t="shared" si="42"/>
        <v>0</v>
      </c>
      <c r="EC29">
        <v>8.8000000000000007</v>
      </c>
      <c r="ED29" t="s">
        <v>1827</v>
      </c>
      <c r="EE29">
        <v>0</v>
      </c>
      <c r="EF29" s="630">
        <f t="shared" si="43"/>
        <v>0.10204081632653061</v>
      </c>
      <c r="EG29">
        <v>9.6</v>
      </c>
      <c r="EH29" t="s">
        <v>1827</v>
      </c>
      <c r="EI29">
        <v>0</v>
      </c>
      <c r="EJ29" s="630">
        <f t="shared" si="44"/>
        <v>4.0000000000000036E-2</v>
      </c>
      <c r="EK29" s="630">
        <f t="shared" si="45"/>
        <v>7.1020408163265325E-2</v>
      </c>
      <c r="EL29" s="628">
        <f t="shared" si="46"/>
        <v>0.50887755102040821</v>
      </c>
      <c r="EM29">
        <v>19</v>
      </c>
      <c r="EN29" t="s">
        <v>1773</v>
      </c>
      <c r="EO29" s="624">
        <v>4</v>
      </c>
      <c r="EP29" s="629">
        <f t="shared" si="47"/>
        <v>1</v>
      </c>
      <c r="EQ29">
        <v>1</v>
      </c>
      <c r="ER29" t="s">
        <v>1779</v>
      </c>
      <c r="ES29">
        <v>3</v>
      </c>
      <c r="ET29" s="629">
        <f t="shared" si="48"/>
        <v>0.75</v>
      </c>
      <c r="EU29">
        <v>4</v>
      </c>
      <c r="EV29" t="s">
        <v>1778</v>
      </c>
      <c r="EW29" s="624">
        <v>4</v>
      </c>
      <c r="EX29" s="629">
        <f t="shared" si="49"/>
        <v>1</v>
      </c>
      <c r="EY29">
        <v>1</v>
      </c>
      <c r="EZ29" t="s">
        <v>1783</v>
      </c>
      <c r="FA29" s="624">
        <v>1</v>
      </c>
      <c r="FB29" s="629">
        <f t="shared" si="50"/>
        <v>0.25</v>
      </c>
      <c r="FC29" t="s">
        <v>1024</v>
      </c>
      <c r="FD29">
        <v>0</v>
      </c>
      <c r="FE29" s="627">
        <f t="shared" si="51"/>
        <v>0</v>
      </c>
      <c r="FF29" s="628">
        <f t="shared" si="52"/>
        <v>0.6</v>
      </c>
      <c r="FG29">
        <v>0.82399999999999995</v>
      </c>
      <c r="FH29" t="s">
        <v>1792</v>
      </c>
      <c r="FI29">
        <v>1</v>
      </c>
      <c r="FJ29" s="623">
        <f t="shared" si="53"/>
        <v>0</v>
      </c>
      <c r="FK29">
        <v>19</v>
      </c>
      <c r="FL29">
        <v>1.2787536009528289</v>
      </c>
      <c r="FM29" t="s">
        <v>1734</v>
      </c>
      <c r="FN29" s="624">
        <v>2</v>
      </c>
      <c r="FO29" s="629">
        <f t="shared" si="54"/>
        <v>0.5</v>
      </c>
      <c r="FP29">
        <v>20</v>
      </c>
      <c r="FQ29" t="s">
        <v>1738</v>
      </c>
      <c r="FR29" s="624">
        <v>4</v>
      </c>
      <c r="FS29" s="629">
        <f t="shared" si="55"/>
        <v>1</v>
      </c>
      <c r="FT29">
        <v>11</v>
      </c>
      <c r="FU29" t="s">
        <v>1738</v>
      </c>
      <c r="FV29" s="624">
        <v>4</v>
      </c>
      <c r="FW29" s="629">
        <f t="shared" si="56"/>
        <v>1</v>
      </c>
      <c r="FX29" s="628">
        <f t="shared" si="57"/>
        <v>0.625</v>
      </c>
      <c r="FY29" s="631">
        <f t="shared" si="58"/>
        <v>0.56362785459596909</v>
      </c>
    </row>
    <row r="30" spans="1:181">
      <c r="A30" t="s">
        <v>301</v>
      </c>
      <c r="B30" t="s">
        <v>300</v>
      </c>
      <c r="C30" t="s">
        <v>632</v>
      </c>
      <c r="D30" t="s">
        <v>1310</v>
      </c>
      <c r="E30" t="s">
        <v>991</v>
      </c>
      <c r="F30" t="s">
        <v>990</v>
      </c>
      <c r="G30" t="s">
        <v>992</v>
      </c>
      <c r="H30" t="s">
        <v>47</v>
      </c>
      <c r="I30">
        <v>9841</v>
      </c>
      <c r="J30" s="626">
        <f t="shared" si="0"/>
        <v>0.32810643974365666</v>
      </c>
      <c r="K30">
        <v>26310070.809999999</v>
      </c>
      <c r="L30" s="626">
        <f t="shared" si="1"/>
        <v>0.20888885462250845</v>
      </c>
      <c r="M30">
        <v>416</v>
      </c>
      <c r="N30" s="626">
        <f t="shared" si="2"/>
        <v>0.30515018806442828</v>
      </c>
      <c r="O30" t="s">
        <v>1119</v>
      </c>
      <c r="P30">
        <v>4</v>
      </c>
      <c r="Q30" s="627">
        <f t="shared" si="3"/>
        <v>1</v>
      </c>
      <c r="R30">
        <v>13</v>
      </c>
      <c r="S30">
        <v>1.1139433523068367</v>
      </c>
      <c r="T30" t="s">
        <v>1731</v>
      </c>
      <c r="U30">
        <v>2</v>
      </c>
      <c r="V30">
        <f t="shared" si="4"/>
        <v>14</v>
      </c>
      <c r="W30" s="626">
        <f t="shared" si="5"/>
        <v>0.34351621991739295</v>
      </c>
      <c r="X30" s="628">
        <f t="shared" si="6"/>
        <v>0.43713234046959731</v>
      </c>
      <c r="Y30" t="s">
        <v>1398</v>
      </c>
      <c r="Z30">
        <v>2</v>
      </c>
      <c r="AA30" s="627">
        <f t="shared" si="7"/>
        <v>0.5</v>
      </c>
      <c r="AB30" t="s">
        <v>639</v>
      </c>
      <c r="AC30">
        <v>4</v>
      </c>
      <c r="AD30" s="627">
        <f t="shared" si="8"/>
        <v>1</v>
      </c>
      <c r="AE30" t="s">
        <v>640</v>
      </c>
      <c r="AF30">
        <v>0</v>
      </c>
      <c r="AG30" s="627">
        <f t="shared" si="9"/>
        <v>0</v>
      </c>
      <c r="AH30" t="s">
        <v>1315</v>
      </c>
      <c r="AI30">
        <v>1</v>
      </c>
      <c r="AJ30" s="627">
        <f t="shared" si="10"/>
        <v>0.25</v>
      </c>
      <c r="AK30" t="s">
        <v>1406</v>
      </c>
      <c r="AL30">
        <v>3</v>
      </c>
      <c r="AM30" s="627">
        <f t="shared" si="11"/>
        <v>0.75</v>
      </c>
      <c r="AN30">
        <v>1</v>
      </c>
      <c r="AO30" t="s">
        <v>1765</v>
      </c>
      <c r="AP30">
        <v>4</v>
      </c>
      <c r="AQ30" s="629">
        <f t="shared" si="12"/>
        <v>1</v>
      </c>
      <c r="AR30" t="s">
        <v>636</v>
      </c>
      <c r="AS30">
        <v>4</v>
      </c>
      <c r="AT30" s="627">
        <f t="shared" si="13"/>
        <v>1</v>
      </c>
      <c r="AU30">
        <v>4</v>
      </c>
      <c r="AV30" t="s">
        <v>1770</v>
      </c>
      <c r="AW30">
        <v>3</v>
      </c>
      <c r="AX30" s="629">
        <f t="shared" si="14"/>
        <v>0.75</v>
      </c>
      <c r="AY30" t="s">
        <v>650</v>
      </c>
      <c r="AZ30">
        <v>2</v>
      </c>
      <c r="BA30" s="627">
        <f t="shared" si="15"/>
        <v>0.5</v>
      </c>
      <c r="BB30" t="s">
        <v>646</v>
      </c>
      <c r="BC30">
        <v>0</v>
      </c>
      <c r="BD30" s="627">
        <f t="shared" si="16"/>
        <v>0</v>
      </c>
      <c r="BE30" t="s">
        <v>635</v>
      </c>
      <c r="BF30">
        <v>1</v>
      </c>
      <c r="BG30" s="627">
        <f t="shared" si="17"/>
        <v>0.25</v>
      </c>
      <c r="BH30" s="628">
        <f t="shared" si="18"/>
        <v>0.54545454545454541</v>
      </c>
      <c r="BI30">
        <v>0</v>
      </c>
      <c r="BJ30" t="s">
        <v>1741</v>
      </c>
      <c r="BK30">
        <v>4</v>
      </c>
      <c r="BL30" s="627">
        <f t="shared" si="19"/>
        <v>1</v>
      </c>
      <c r="BM30" t="s">
        <v>1395</v>
      </c>
      <c r="BN30">
        <v>4</v>
      </c>
      <c r="BO30" s="627">
        <f t="shared" si="20"/>
        <v>1</v>
      </c>
      <c r="BP30">
        <v>6</v>
      </c>
      <c r="BQ30" t="s">
        <v>1748</v>
      </c>
      <c r="BR30">
        <v>1</v>
      </c>
      <c r="BS30">
        <f t="shared" si="21"/>
        <v>0.25</v>
      </c>
      <c r="BT30">
        <v>6</v>
      </c>
      <c r="BU30" t="s">
        <v>1748</v>
      </c>
      <c r="BV30">
        <v>1</v>
      </c>
      <c r="BW30">
        <f t="shared" si="22"/>
        <v>0.25</v>
      </c>
      <c r="BX30" s="629">
        <f t="shared" si="23"/>
        <v>0.25</v>
      </c>
      <c r="BY30" t="s">
        <v>661</v>
      </c>
      <c r="BZ30">
        <v>0</v>
      </c>
      <c r="CA30" s="627">
        <f t="shared" si="24"/>
        <v>0</v>
      </c>
      <c r="CB30" t="s">
        <v>662</v>
      </c>
      <c r="CC30">
        <v>3</v>
      </c>
      <c r="CD30" s="627">
        <f t="shared" si="25"/>
        <v>0.75</v>
      </c>
      <c r="CE30" t="s">
        <v>659</v>
      </c>
      <c r="CF30">
        <v>4</v>
      </c>
      <c r="CG30" s="627">
        <f t="shared" si="26"/>
        <v>1</v>
      </c>
      <c r="CH30">
        <v>0</v>
      </c>
      <c r="CI30" t="s">
        <v>1750</v>
      </c>
      <c r="CJ30">
        <v>4</v>
      </c>
      <c r="CK30">
        <f t="shared" si="27"/>
        <v>1</v>
      </c>
      <c r="CL30">
        <v>0</v>
      </c>
      <c r="CM30" t="s">
        <v>1750</v>
      </c>
      <c r="CN30">
        <v>4</v>
      </c>
      <c r="CO30">
        <f t="shared" si="28"/>
        <v>1</v>
      </c>
      <c r="CP30" s="629">
        <f t="shared" si="29"/>
        <v>1</v>
      </c>
      <c r="CQ30">
        <v>0</v>
      </c>
      <c r="CR30" t="s">
        <v>1755</v>
      </c>
      <c r="CS30">
        <v>4</v>
      </c>
      <c r="CT30">
        <f t="shared" si="30"/>
        <v>1</v>
      </c>
      <c r="CU30">
        <v>0</v>
      </c>
      <c r="CV30" t="s">
        <v>1755</v>
      </c>
      <c r="CW30">
        <v>4</v>
      </c>
      <c r="CX30">
        <f t="shared" si="31"/>
        <v>1</v>
      </c>
      <c r="CY30" s="629">
        <f t="shared" si="32"/>
        <v>1</v>
      </c>
      <c r="CZ30">
        <v>1</v>
      </c>
      <c r="DA30" t="s">
        <v>1763</v>
      </c>
      <c r="DB30">
        <v>1</v>
      </c>
      <c r="DC30" s="626">
        <f t="shared" si="33"/>
        <v>0.125</v>
      </c>
      <c r="DD30" t="s">
        <v>636</v>
      </c>
      <c r="DE30">
        <v>4</v>
      </c>
      <c r="DF30" s="627">
        <f t="shared" si="34"/>
        <v>1</v>
      </c>
      <c r="DG30" s="628">
        <f t="shared" si="35"/>
        <v>0.71250000000000002</v>
      </c>
      <c r="DH30" t="s">
        <v>1407</v>
      </c>
      <c r="DI30">
        <v>1</v>
      </c>
      <c r="DJ30" s="627">
        <f t="shared" si="36"/>
        <v>0.25</v>
      </c>
      <c r="DK30" t="s">
        <v>636</v>
      </c>
      <c r="DL30">
        <v>4</v>
      </c>
      <c r="DM30" s="627">
        <f t="shared" si="37"/>
        <v>1</v>
      </c>
      <c r="DN30" t="s">
        <v>1119</v>
      </c>
      <c r="DO30">
        <v>0</v>
      </c>
      <c r="DP30" s="627">
        <f t="shared" si="38"/>
        <v>0</v>
      </c>
      <c r="DQ30" t="s">
        <v>880</v>
      </c>
      <c r="DR30">
        <v>4</v>
      </c>
      <c r="DS30" s="627">
        <f t="shared" si="39"/>
        <v>1</v>
      </c>
      <c r="DT30" t="s">
        <v>880</v>
      </c>
      <c r="DU30">
        <v>4</v>
      </c>
      <c r="DV30" s="627">
        <f t="shared" si="40"/>
        <v>1</v>
      </c>
      <c r="DW30" t="s">
        <v>1408</v>
      </c>
      <c r="DX30">
        <v>2</v>
      </c>
      <c r="DY30" s="627">
        <f t="shared" si="41"/>
        <v>0.5</v>
      </c>
      <c r="DZ30" t="s">
        <v>1119</v>
      </c>
      <c r="EA30">
        <v>0</v>
      </c>
      <c r="EB30" s="627">
        <f t="shared" si="42"/>
        <v>0</v>
      </c>
      <c r="EC30">
        <v>4.0999999999999996</v>
      </c>
      <c r="ED30" t="s">
        <v>1825</v>
      </c>
      <c r="EE30">
        <v>2</v>
      </c>
      <c r="EF30" s="630">
        <f t="shared" si="43"/>
        <v>0.58163265306122458</v>
      </c>
      <c r="EG30">
        <v>6.4</v>
      </c>
      <c r="EH30" t="s">
        <v>1826</v>
      </c>
      <c r="EI30">
        <v>1</v>
      </c>
      <c r="EJ30" s="630">
        <f t="shared" si="44"/>
        <v>0.36</v>
      </c>
      <c r="EK30" s="630">
        <f t="shared" si="45"/>
        <v>0.47081632653061228</v>
      </c>
      <c r="EL30" s="628">
        <f t="shared" si="46"/>
        <v>0.52760204081632656</v>
      </c>
      <c r="EM30">
        <v>0</v>
      </c>
      <c r="EN30" t="s">
        <v>1777</v>
      </c>
      <c r="EO30" s="624">
        <v>0</v>
      </c>
      <c r="EP30" s="629">
        <f t="shared" si="47"/>
        <v>0</v>
      </c>
      <c r="EQ30">
        <v>0</v>
      </c>
      <c r="ER30" t="s">
        <v>1777</v>
      </c>
      <c r="ES30">
        <v>0</v>
      </c>
      <c r="ET30" s="629">
        <f t="shared" si="48"/>
        <v>0</v>
      </c>
      <c r="EU30">
        <v>0</v>
      </c>
      <c r="EV30" t="s">
        <v>1777</v>
      </c>
      <c r="EW30" s="624">
        <v>0</v>
      </c>
      <c r="EX30" s="629">
        <f t="shared" si="49"/>
        <v>0</v>
      </c>
      <c r="EY30">
        <v>3</v>
      </c>
      <c r="EZ30" t="s">
        <v>1782</v>
      </c>
      <c r="FA30" s="624">
        <v>2</v>
      </c>
      <c r="FB30" s="629">
        <f t="shared" si="50"/>
        <v>0.5</v>
      </c>
      <c r="FC30" t="s">
        <v>1024</v>
      </c>
      <c r="FD30">
        <v>0</v>
      </c>
      <c r="FE30" s="627">
        <f t="shared" si="51"/>
        <v>0</v>
      </c>
      <c r="FF30" s="628">
        <f t="shared" si="52"/>
        <v>0.1</v>
      </c>
      <c r="FG30">
        <v>0.65200000000000002</v>
      </c>
      <c r="FH30" t="s">
        <v>1791</v>
      </c>
      <c r="FI30">
        <v>2</v>
      </c>
      <c r="FJ30" s="623">
        <f t="shared" si="53"/>
        <v>0.33333333333333331</v>
      </c>
      <c r="FK30">
        <v>23</v>
      </c>
      <c r="FL30">
        <v>1.3617278360175928</v>
      </c>
      <c r="FM30" t="s">
        <v>1734</v>
      </c>
      <c r="FN30" s="624">
        <v>2</v>
      </c>
      <c r="FO30" s="629">
        <f t="shared" si="54"/>
        <v>0.5</v>
      </c>
      <c r="FP30">
        <v>3</v>
      </c>
      <c r="FQ30" t="s">
        <v>1739</v>
      </c>
      <c r="FR30" s="624">
        <v>2</v>
      </c>
      <c r="FS30" s="629">
        <f t="shared" si="55"/>
        <v>0.5</v>
      </c>
      <c r="FT30">
        <v>1</v>
      </c>
      <c r="FU30" t="s">
        <v>1737</v>
      </c>
      <c r="FV30" s="624">
        <v>1</v>
      </c>
      <c r="FW30" s="629">
        <f t="shared" si="56"/>
        <v>0.25</v>
      </c>
      <c r="FX30" s="628">
        <f t="shared" si="57"/>
        <v>0.39583333333333331</v>
      </c>
      <c r="FY30" s="631">
        <f t="shared" si="58"/>
        <v>0.45308704334563382</v>
      </c>
    </row>
    <row r="31" spans="1:181">
      <c r="A31" t="s">
        <v>162</v>
      </c>
      <c r="B31" t="s">
        <v>161</v>
      </c>
      <c r="C31" t="s">
        <v>693</v>
      </c>
      <c r="D31" t="s">
        <v>1311</v>
      </c>
      <c r="E31" t="s">
        <v>971</v>
      </c>
      <c r="F31" t="s">
        <v>995</v>
      </c>
      <c r="G31" t="s">
        <v>996</v>
      </c>
      <c r="H31" t="s">
        <v>19</v>
      </c>
      <c r="I31">
        <v>20617</v>
      </c>
      <c r="J31" s="626">
        <f t="shared" si="0"/>
        <v>0.45094414237480546</v>
      </c>
      <c r="K31">
        <v>58362880.710000008</v>
      </c>
      <c r="L31" s="626">
        <f t="shared" si="1"/>
        <v>0.36745757990888145</v>
      </c>
      <c r="M31">
        <v>991</v>
      </c>
      <c r="N31" s="626">
        <f t="shared" si="2"/>
        <v>0.49096323277218401</v>
      </c>
      <c r="O31" t="s">
        <v>1119</v>
      </c>
      <c r="P31">
        <v>4</v>
      </c>
      <c r="Q31" s="627">
        <f t="shared" si="3"/>
        <v>1</v>
      </c>
      <c r="R31">
        <v>2</v>
      </c>
      <c r="S31">
        <v>0.3010299956639812</v>
      </c>
      <c r="T31" t="s">
        <v>1727</v>
      </c>
      <c r="U31">
        <v>1</v>
      </c>
      <c r="V31">
        <f t="shared" si="4"/>
        <v>3</v>
      </c>
      <c r="W31" s="626">
        <f t="shared" si="5"/>
        <v>0.14300225172186151</v>
      </c>
      <c r="X31" s="628">
        <f t="shared" si="6"/>
        <v>0.49047344135554649</v>
      </c>
      <c r="Y31" t="s">
        <v>639</v>
      </c>
      <c r="Z31">
        <v>4</v>
      </c>
      <c r="AA31" s="627">
        <f t="shared" si="7"/>
        <v>1</v>
      </c>
      <c r="AB31" t="s">
        <v>639</v>
      </c>
      <c r="AC31">
        <v>4</v>
      </c>
      <c r="AD31" s="627">
        <f t="shared" si="8"/>
        <v>1</v>
      </c>
      <c r="AE31" t="s">
        <v>640</v>
      </c>
      <c r="AF31">
        <v>0</v>
      </c>
      <c r="AG31" s="627">
        <f t="shared" si="9"/>
        <v>0</v>
      </c>
      <c r="AH31" t="s">
        <v>1314</v>
      </c>
      <c r="AI31">
        <v>0</v>
      </c>
      <c r="AJ31" s="627">
        <f t="shared" si="10"/>
        <v>0</v>
      </c>
      <c r="AK31" t="s">
        <v>1406</v>
      </c>
      <c r="AL31">
        <v>3</v>
      </c>
      <c r="AM31" s="627">
        <f t="shared" si="11"/>
        <v>0.75</v>
      </c>
      <c r="AN31">
        <v>1</v>
      </c>
      <c r="AO31" t="s">
        <v>1765</v>
      </c>
      <c r="AP31">
        <v>4</v>
      </c>
      <c r="AQ31" s="629">
        <f t="shared" si="12"/>
        <v>1</v>
      </c>
      <c r="AR31" t="s">
        <v>636</v>
      </c>
      <c r="AS31">
        <v>4</v>
      </c>
      <c r="AT31" s="627">
        <f t="shared" si="13"/>
        <v>1</v>
      </c>
      <c r="AU31">
        <v>3</v>
      </c>
      <c r="AV31" t="s">
        <v>1771</v>
      </c>
      <c r="AW31">
        <v>2</v>
      </c>
      <c r="AX31" s="629">
        <f t="shared" si="14"/>
        <v>0.5</v>
      </c>
      <c r="AY31" t="s">
        <v>674</v>
      </c>
      <c r="AZ31">
        <v>3</v>
      </c>
      <c r="BA31" s="627">
        <f t="shared" si="15"/>
        <v>0.75</v>
      </c>
      <c r="BB31" t="s">
        <v>675</v>
      </c>
      <c r="BC31">
        <v>0</v>
      </c>
      <c r="BD31" s="627">
        <f t="shared" si="16"/>
        <v>0</v>
      </c>
      <c r="BE31" t="s">
        <v>647</v>
      </c>
      <c r="BF31">
        <v>4</v>
      </c>
      <c r="BG31" s="627">
        <f t="shared" si="17"/>
        <v>1</v>
      </c>
      <c r="BH31" s="628">
        <f t="shared" si="18"/>
        <v>0.63636363636363635</v>
      </c>
      <c r="BI31">
        <v>0</v>
      </c>
      <c r="BJ31" t="s">
        <v>1741</v>
      </c>
      <c r="BK31">
        <v>4</v>
      </c>
      <c r="BL31" s="627">
        <f t="shared" si="19"/>
        <v>1</v>
      </c>
      <c r="BM31" t="s">
        <v>641</v>
      </c>
      <c r="BN31">
        <v>0</v>
      </c>
      <c r="BO31" s="627">
        <f t="shared" si="20"/>
        <v>0</v>
      </c>
      <c r="BP31">
        <v>1</v>
      </c>
      <c r="BQ31" t="s">
        <v>1746</v>
      </c>
      <c r="BR31">
        <v>3</v>
      </c>
      <c r="BS31">
        <f t="shared" si="21"/>
        <v>0.75</v>
      </c>
      <c r="BT31">
        <v>0</v>
      </c>
      <c r="BU31" t="s">
        <v>1745</v>
      </c>
      <c r="BV31">
        <v>4</v>
      </c>
      <c r="BW31">
        <f t="shared" si="22"/>
        <v>1</v>
      </c>
      <c r="BX31" s="629">
        <f t="shared" si="23"/>
        <v>0.875</v>
      </c>
      <c r="BY31" t="s">
        <v>648</v>
      </c>
      <c r="BZ31">
        <v>1</v>
      </c>
      <c r="CA31" s="627">
        <f t="shared" si="24"/>
        <v>0.25</v>
      </c>
      <c r="CB31" t="s">
        <v>649</v>
      </c>
      <c r="CC31">
        <v>1</v>
      </c>
      <c r="CD31" s="627">
        <f t="shared" si="25"/>
        <v>0.25</v>
      </c>
      <c r="CE31" t="s">
        <v>667</v>
      </c>
      <c r="CF31">
        <v>1</v>
      </c>
      <c r="CG31" s="627">
        <f t="shared" si="26"/>
        <v>0.25</v>
      </c>
      <c r="CH31">
        <v>0</v>
      </c>
      <c r="CI31" t="s">
        <v>1750</v>
      </c>
      <c r="CJ31">
        <v>4</v>
      </c>
      <c r="CK31">
        <f t="shared" si="27"/>
        <v>1</v>
      </c>
      <c r="CL31">
        <v>0</v>
      </c>
      <c r="CM31" t="s">
        <v>1750</v>
      </c>
      <c r="CN31">
        <v>4</v>
      </c>
      <c r="CO31">
        <f t="shared" si="28"/>
        <v>1</v>
      </c>
      <c r="CP31" s="629">
        <f t="shared" si="29"/>
        <v>1</v>
      </c>
      <c r="CQ31">
        <v>0</v>
      </c>
      <c r="CR31" t="s">
        <v>1755</v>
      </c>
      <c r="CS31">
        <v>4</v>
      </c>
      <c r="CT31">
        <f t="shared" si="30"/>
        <v>1</v>
      </c>
      <c r="CU31">
        <v>0</v>
      </c>
      <c r="CV31" t="s">
        <v>1755</v>
      </c>
      <c r="CW31">
        <v>4</v>
      </c>
      <c r="CX31">
        <f t="shared" si="31"/>
        <v>1</v>
      </c>
      <c r="CY31" s="629">
        <f t="shared" si="32"/>
        <v>1</v>
      </c>
      <c r="CZ31">
        <v>2</v>
      </c>
      <c r="DA31" t="s">
        <v>1762</v>
      </c>
      <c r="DB31">
        <v>2</v>
      </c>
      <c r="DC31" s="626">
        <f t="shared" si="33"/>
        <v>0.25</v>
      </c>
      <c r="DD31" t="s">
        <v>1367</v>
      </c>
      <c r="DE31">
        <v>0</v>
      </c>
      <c r="DF31" s="627">
        <f t="shared" si="34"/>
        <v>0</v>
      </c>
      <c r="DG31" s="628">
        <f t="shared" si="35"/>
        <v>0.48749999999999999</v>
      </c>
      <c r="DH31" t="s">
        <v>1407</v>
      </c>
      <c r="DI31">
        <v>1</v>
      </c>
      <c r="DJ31" s="627">
        <f t="shared" si="36"/>
        <v>0.25</v>
      </c>
      <c r="DK31" t="s">
        <v>640</v>
      </c>
      <c r="DL31">
        <v>0</v>
      </c>
      <c r="DM31" s="627">
        <f t="shared" si="37"/>
        <v>0</v>
      </c>
      <c r="DN31" t="s">
        <v>880</v>
      </c>
      <c r="DO31">
        <v>4</v>
      </c>
      <c r="DP31" s="627">
        <f t="shared" si="38"/>
        <v>1</v>
      </c>
      <c r="DQ31" t="s">
        <v>880</v>
      </c>
      <c r="DR31">
        <v>4</v>
      </c>
      <c r="DS31" s="627">
        <f t="shared" si="39"/>
        <v>1</v>
      </c>
      <c r="DT31" t="s">
        <v>880</v>
      </c>
      <c r="DU31">
        <v>4</v>
      </c>
      <c r="DV31" s="627">
        <f t="shared" si="40"/>
        <v>1</v>
      </c>
      <c r="DW31" t="s">
        <v>1408</v>
      </c>
      <c r="DX31">
        <v>2</v>
      </c>
      <c r="DY31" s="627">
        <f t="shared" si="41"/>
        <v>0.5</v>
      </c>
      <c r="DZ31" t="s">
        <v>1119</v>
      </c>
      <c r="EA31">
        <v>0</v>
      </c>
      <c r="EB31" s="627">
        <f t="shared" si="42"/>
        <v>0</v>
      </c>
      <c r="EC31">
        <v>7.6</v>
      </c>
      <c r="ED31" t="s">
        <v>1826</v>
      </c>
      <c r="EE31">
        <v>1</v>
      </c>
      <c r="EF31" s="630">
        <f t="shared" si="43"/>
        <v>0.22448979591836749</v>
      </c>
      <c r="EG31">
        <v>7.8</v>
      </c>
      <c r="EH31" t="s">
        <v>1826</v>
      </c>
      <c r="EI31">
        <v>1</v>
      </c>
      <c r="EJ31" s="630">
        <f t="shared" si="44"/>
        <v>0.21999999999999997</v>
      </c>
      <c r="EK31" s="630">
        <f t="shared" si="45"/>
        <v>0.22224489795918373</v>
      </c>
      <c r="EL31" s="628">
        <f t="shared" si="46"/>
        <v>0.49653061224489797</v>
      </c>
      <c r="EM31">
        <v>3</v>
      </c>
      <c r="EO31" s="624">
        <v>2</v>
      </c>
      <c r="EP31" s="629">
        <f t="shared" si="47"/>
        <v>0.5</v>
      </c>
      <c r="EQ31">
        <v>0</v>
      </c>
      <c r="ER31" t="s">
        <v>1777</v>
      </c>
      <c r="ES31">
        <v>0</v>
      </c>
      <c r="ET31" s="629">
        <f t="shared" si="48"/>
        <v>0</v>
      </c>
      <c r="EU31">
        <v>2</v>
      </c>
      <c r="EV31" t="s">
        <v>1778</v>
      </c>
      <c r="EW31" s="624">
        <v>4</v>
      </c>
      <c r="EX31" s="629">
        <f t="shared" si="49"/>
        <v>1</v>
      </c>
      <c r="EY31">
        <v>3</v>
      </c>
      <c r="EZ31" t="s">
        <v>1782</v>
      </c>
      <c r="FA31" s="624">
        <v>2</v>
      </c>
      <c r="FB31" s="629">
        <f t="shared" si="50"/>
        <v>0.5</v>
      </c>
      <c r="FC31" t="s">
        <v>1024</v>
      </c>
      <c r="FD31">
        <v>0</v>
      </c>
      <c r="FE31" s="627">
        <f t="shared" si="51"/>
        <v>0</v>
      </c>
      <c r="FF31" s="628">
        <f t="shared" si="52"/>
        <v>0.4</v>
      </c>
      <c r="FG31">
        <v>0.73799999999999999</v>
      </c>
      <c r="FH31" t="s">
        <v>1791</v>
      </c>
      <c r="FI31">
        <v>2</v>
      </c>
      <c r="FJ31" s="623">
        <f t="shared" si="53"/>
        <v>0.33333333333333331</v>
      </c>
      <c r="FK31">
        <v>33</v>
      </c>
      <c r="FL31">
        <v>1.5185139398778875</v>
      </c>
      <c r="FM31" t="s">
        <v>1735</v>
      </c>
      <c r="FN31" s="624">
        <v>3</v>
      </c>
      <c r="FO31" s="629">
        <f t="shared" si="54"/>
        <v>0.75</v>
      </c>
      <c r="FP31">
        <v>4</v>
      </c>
      <c r="FQ31" t="s">
        <v>1739</v>
      </c>
      <c r="FR31" s="624">
        <v>2</v>
      </c>
      <c r="FS31" s="629">
        <f t="shared" si="55"/>
        <v>0.5</v>
      </c>
      <c r="FT31">
        <v>1</v>
      </c>
      <c r="FU31" t="s">
        <v>1737</v>
      </c>
      <c r="FV31" s="624">
        <v>1</v>
      </c>
      <c r="FW31" s="629">
        <f t="shared" si="56"/>
        <v>0.25</v>
      </c>
      <c r="FX31" s="628">
        <f t="shared" si="57"/>
        <v>0.45833333333333331</v>
      </c>
      <c r="FY31" s="631">
        <f t="shared" si="58"/>
        <v>0.4948668372162357</v>
      </c>
    </row>
    <row r="32" spans="1:181">
      <c r="A32">
        <v>4220000</v>
      </c>
      <c r="B32" t="s">
        <v>606</v>
      </c>
      <c r="C32" t="s">
        <v>632</v>
      </c>
      <c r="D32" t="s">
        <v>1309</v>
      </c>
      <c r="E32" t="s">
        <v>991</v>
      </c>
      <c r="F32" t="s">
        <v>990</v>
      </c>
      <c r="G32" t="s">
        <v>997</v>
      </c>
      <c r="H32" t="s">
        <v>13</v>
      </c>
      <c r="I32">
        <v>12018</v>
      </c>
      <c r="J32" s="626">
        <f t="shared" si="0"/>
        <v>0.36130041719098599</v>
      </c>
      <c r="K32">
        <v>27033376.91</v>
      </c>
      <c r="L32" s="626">
        <f t="shared" si="1"/>
        <v>0.21428650751322939</v>
      </c>
      <c r="M32">
        <v>336</v>
      </c>
      <c r="N32" s="626">
        <f t="shared" si="2"/>
        <v>0.25943185225175847</v>
      </c>
      <c r="O32" t="s">
        <v>1119</v>
      </c>
      <c r="P32">
        <v>4</v>
      </c>
      <c r="Q32" s="627">
        <f t="shared" si="3"/>
        <v>1</v>
      </c>
      <c r="R32">
        <v>14</v>
      </c>
      <c r="S32">
        <v>1.146128035678238</v>
      </c>
      <c r="T32" t="s">
        <v>1731</v>
      </c>
      <c r="U32">
        <v>2</v>
      </c>
      <c r="V32">
        <f t="shared" si="4"/>
        <v>15</v>
      </c>
      <c r="W32" s="626">
        <f t="shared" si="5"/>
        <v>0.35249676389742818</v>
      </c>
      <c r="X32" s="628">
        <f t="shared" si="6"/>
        <v>0.43750310817068039</v>
      </c>
      <c r="Y32" t="s">
        <v>1396</v>
      </c>
      <c r="Z32">
        <v>0</v>
      </c>
      <c r="AA32" s="627">
        <f t="shared" si="7"/>
        <v>0</v>
      </c>
      <c r="AB32" t="s">
        <v>1399</v>
      </c>
      <c r="AC32">
        <v>1</v>
      </c>
      <c r="AD32" s="627">
        <f t="shared" si="8"/>
        <v>0.25</v>
      </c>
      <c r="AE32" t="s">
        <v>636</v>
      </c>
      <c r="AF32">
        <v>4</v>
      </c>
      <c r="AG32" s="627">
        <f t="shared" si="9"/>
        <v>1</v>
      </c>
      <c r="AH32" t="s">
        <v>1400</v>
      </c>
      <c r="AI32">
        <v>3</v>
      </c>
      <c r="AJ32" s="627">
        <f t="shared" si="10"/>
        <v>0.75</v>
      </c>
      <c r="AK32" t="s">
        <v>1406</v>
      </c>
      <c r="AL32">
        <v>3</v>
      </c>
      <c r="AM32" s="627">
        <f t="shared" si="11"/>
        <v>0.75</v>
      </c>
      <c r="AN32">
        <v>1</v>
      </c>
      <c r="AO32" t="s">
        <v>1765</v>
      </c>
      <c r="AP32">
        <v>4</v>
      </c>
      <c r="AQ32" s="629">
        <f t="shared" si="12"/>
        <v>1</v>
      </c>
      <c r="AR32" t="s">
        <v>636</v>
      </c>
      <c r="AS32">
        <v>4</v>
      </c>
      <c r="AT32" s="627">
        <f t="shared" si="13"/>
        <v>1</v>
      </c>
      <c r="AU32">
        <v>2</v>
      </c>
      <c r="AV32" t="s">
        <v>1772</v>
      </c>
      <c r="AW32">
        <v>1</v>
      </c>
      <c r="AX32" s="629">
        <f t="shared" si="14"/>
        <v>0.25</v>
      </c>
      <c r="AY32" t="s">
        <v>634</v>
      </c>
      <c r="AZ32">
        <v>1</v>
      </c>
      <c r="BA32" s="627">
        <f t="shared" si="15"/>
        <v>0.25</v>
      </c>
      <c r="BB32" t="s">
        <v>1055</v>
      </c>
      <c r="BC32">
        <v>3</v>
      </c>
      <c r="BD32" s="627">
        <f t="shared" si="16"/>
        <v>0.75</v>
      </c>
      <c r="BE32" t="s">
        <v>1071</v>
      </c>
      <c r="BF32">
        <v>3</v>
      </c>
      <c r="BG32" s="627">
        <f t="shared" si="17"/>
        <v>0.75</v>
      </c>
      <c r="BH32" s="628">
        <f t="shared" si="18"/>
        <v>0.61363636363636365</v>
      </c>
      <c r="BI32">
        <v>0</v>
      </c>
      <c r="BJ32" t="s">
        <v>1741</v>
      </c>
      <c r="BK32">
        <v>4</v>
      </c>
      <c r="BL32" s="627">
        <f t="shared" si="19"/>
        <v>1</v>
      </c>
      <c r="BM32" t="s">
        <v>1395</v>
      </c>
      <c r="BN32">
        <v>4</v>
      </c>
      <c r="BO32" s="627">
        <f t="shared" si="20"/>
        <v>1</v>
      </c>
      <c r="BP32">
        <v>0</v>
      </c>
      <c r="BQ32" t="s">
        <v>1745</v>
      </c>
      <c r="BR32">
        <v>4</v>
      </c>
      <c r="BS32">
        <f t="shared" si="21"/>
        <v>1</v>
      </c>
      <c r="BT32">
        <v>0</v>
      </c>
      <c r="BU32" t="s">
        <v>1745</v>
      </c>
      <c r="BV32">
        <v>4</v>
      </c>
      <c r="BW32">
        <f t="shared" si="22"/>
        <v>1</v>
      </c>
      <c r="BX32" s="629">
        <f t="shared" si="23"/>
        <v>1</v>
      </c>
      <c r="BY32" t="s">
        <v>653</v>
      </c>
      <c r="BZ32">
        <v>4</v>
      </c>
      <c r="CA32" s="627">
        <f t="shared" si="24"/>
        <v>1</v>
      </c>
      <c r="CB32" t="s">
        <v>642</v>
      </c>
      <c r="CC32">
        <v>0</v>
      </c>
      <c r="CD32" s="627">
        <f t="shared" si="25"/>
        <v>0</v>
      </c>
      <c r="CE32" t="s">
        <v>659</v>
      </c>
      <c r="CF32">
        <v>4</v>
      </c>
      <c r="CG32" s="627">
        <f t="shared" si="26"/>
        <v>1</v>
      </c>
      <c r="CH32">
        <v>0</v>
      </c>
      <c r="CI32" t="s">
        <v>1750</v>
      </c>
      <c r="CJ32">
        <v>4</v>
      </c>
      <c r="CK32">
        <f t="shared" si="27"/>
        <v>1</v>
      </c>
      <c r="CL32">
        <v>0</v>
      </c>
      <c r="CM32" t="s">
        <v>1750</v>
      </c>
      <c r="CN32">
        <v>4</v>
      </c>
      <c r="CO32">
        <f t="shared" si="28"/>
        <v>1</v>
      </c>
      <c r="CP32" s="629">
        <f t="shared" si="29"/>
        <v>1</v>
      </c>
      <c r="CQ32">
        <v>0</v>
      </c>
      <c r="CR32" t="s">
        <v>1755</v>
      </c>
      <c r="CS32">
        <v>4</v>
      </c>
      <c r="CT32">
        <f t="shared" si="30"/>
        <v>1</v>
      </c>
      <c r="CU32">
        <v>0</v>
      </c>
      <c r="CV32" t="s">
        <v>1755</v>
      </c>
      <c r="CW32">
        <v>4</v>
      </c>
      <c r="CX32">
        <f t="shared" si="31"/>
        <v>1</v>
      </c>
      <c r="CY32" s="629">
        <f t="shared" si="32"/>
        <v>1</v>
      </c>
      <c r="CZ32">
        <v>1</v>
      </c>
      <c r="DA32" t="s">
        <v>1763</v>
      </c>
      <c r="DB32">
        <v>1</v>
      </c>
      <c r="DC32" s="626">
        <f t="shared" si="33"/>
        <v>0.125</v>
      </c>
      <c r="DD32" t="s">
        <v>636</v>
      </c>
      <c r="DE32">
        <v>4</v>
      </c>
      <c r="DF32" s="627">
        <f t="shared" si="34"/>
        <v>1</v>
      </c>
      <c r="DG32" s="628">
        <f t="shared" si="35"/>
        <v>0.8125</v>
      </c>
      <c r="DH32" t="s">
        <v>1396</v>
      </c>
      <c r="DI32">
        <v>0</v>
      </c>
      <c r="DJ32" s="627">
        <f t="shared" si="36"/>
        <v>0</v>
      </c>
      <c r="DK32" t="s">
        <v>640</v>
      </c>
      <c r="DL32">
        <v>0</v>
      </c>
      <c r="DM32" s="627">
        <f t="shared" si="37"/>
        <v>0</v>
      </c>
      <c r="DN32" t="s">
        <v>880</v>
      </c>
      <c r="DO32">
        <v>4</v>
      </c>
      <c r="DP32" s="627">
        <f t="shared" si="38"/>
        <v>1</v>
      </c>
      <c r="DQ32" t="s">
        <v>880</v>
      </c>
      <c r="DR32">
        <v>4</v>
      </c>
      <c r="DS32" s="627">
        <f t="shared" si="39"/>
        <v>1</v>
      </c>
      <c r="DT32" t="s">
        <v>880</v>
      </c>
      <c r="DU32">
        <v>4</v>
      </c>
      <c r="DV32" s="627">
        <f t="shared" si="40"/>
        <v>1</v>
      </c>
      <c r="DW32" t="s">
        <v>639</v>
      </c>
      <c r="DX32">
        <v>4</v>
      </c>
      <c r="DY32" s="627">
        <f t="shared" si="41"/>
        <v>1</v>
      </c>
      <c r="DZ32" t="s">
        <v>1119</v>
      </c>
      <c r="EA32">
        <v>0</v>
      </c>
      <c r="EB32" s="627">
        <f t="shared" si="42"/>
        <v>0</v>
      </c>
      <c r="EC32">
        <v>7.6</v>
      </c>
      <c r="ED32" t="s">
        <v>1826</v>
      </c>
      <c r="EE32">
        <v>1</v>
      </c>
      <c r="EF32" s="630">
        <f t="shared" si="43"/>
        <v>0.22448979591836749</v>
      </c>
      <c r="EG32">
        <v>10</v>
      </c>
      <c r="EH32" t="s">
        <v>1827</v>
      </c>
      <c r="EI32">
        <v>0</v>
      </c>
      <c r="EJ32" s="630">
        <f t="shared" si="44"/>
        <v>0</v>
      </c>
      <c r="EK32" s="630">
        <f t="shared" si="45"/>
        <v>0.11224489795918374</v>
      </c>
      <c r="EL32" s="628">
        <f t="shared" si="46"/>
        <v>0.51403061224489799</v>
      </c>
      <c r="EM32">
        <v>1</v>
      </c>
      <c r="EN32" t="s">
        <v>1776</v>
      </c>
      <c r="EO32" s="624">
        <v>1</v>
      </c>
      <c r="EP32" s="629">
        <f t="shared" si="47"/>
        <v>0.25</v>
      </c>
      <c r="EQ32">
        <v>0</v>
      </c>
      <c r="ER32" t="s">
        <v>1777</v>
      </c>
      <c r="ES32">
        <v>0</v>
      </c>
      <c r="ET32" s="629">
        <f t="shared" si="48"/>
        <v>0</v>
      </c>
      <c r="EU32">
        <v>0</v>
      </c>
      <c r="EV32" t="s">
        <v>1779</v>
      </c>
      <c r="EW32" s="624">
        <v>0</v>
      </c>
      <c r="EX32" s="629">
        <f t="shared" si="49"/>
        <v>0</v>
      </c>
      <c r="EY32">
        <v>15</v>
      </c>
      <c r="EZ32" t="s">
        <v>1780</v>
      </c>
      <c r="FA32" s="624">
        <v>4</v>
      </c>
      <c r="FB32" s="629">
        <f t="shared" si="50"/>
        <v>1</v>
      </c>
      <c r="FC32" t="s">
        <v>1024</v>
      </c>
      <c r="FD32">
        <v>0</v>
      </c>
      <c r="FE32" s="627">
        <f t="shared" si="51"/>
        <v>0</v>
      </c>
      <c r="FF32" s="628">
        <f t="shared" si="52"/>
        <v>0.25</v>
      </c>
      <c r="FI32">
        <v>4</v>
      </c>
      <c r="FJ32" s="623">
        <f t="shared" si="53"/>
        <v>1</v>
      </c>
      <c r="FK32">
        <v>29</v>
      </c>
      <c r="FL32">
        <v>1.4623979978989561</v>
      </c>
      <c r="FM32" t="s">
        <v>1734</v>
      </c>
      <c r="FN32" s="624">
        <v>2</v>
      </c>
      <c r="FO32" s="629">
        <f t="shared" si="54"/>
        <v>0.5</v>
      </c>
      <c r="FP32">
        <v>5</v>
      </c>
      <c r="FQ32" t="s">
        <v>1740</v>
      </c>
      <c r="FR32" s="624">
        <v>3</v>
      </c>
      <c r="FS32" s="629">
        <f t="shared" si="55"/>
        <v>0.75</v>
      </c>
      <c r="FT32">
        <v>1</v>
      </c>
      <c r="FU32" t="s">
        <v>1737</v>
      </c>
      <c r="FV32" s="624">
        <v>1</v>
      </c>
      <c r="FW32" s="629">
        <f t="shared" si="56"/>
        <v>0.25</v>
      </c>
      <c r="FX32" s="628">
        <f t="shared" si="57"/>
        <v>0.625</v>
      </c>
      <c r="FY32" s="631">
        <f t="shared" si="58"/>
        <v>0.54211168067532367</v>
      </c>
    </row>
    <row r="33" spans="1:181">
      <c r="A33" t="s">
        <v>503</v>
      </c>
      <c r="B33" t="s">
        <v>502</v>
      </c>
      <c r="C33" t="s">
        <v>681</v>
      </c>
      <c r="D33" t="s">
        <v>1308</v>
      </c>
      <c r="E33" t="s">
        <v>968</v>
      </c>
      <c r="F33" t="s">
        <v>967</v>
      </c>
      <c r="G33" t="s">
        <v>981</v>
      </c>
      <c r="H33" t="s">
        <v>88</v>
      </c>
      <c r="I33">
        <v>2808</v>
      </c>
      <c r="J33" s="626">
        <f t="shared" si="0"/>
        <v>0.11980801454979903</v>
      </c>
      <c r="K33">
        <v>10989414.43</v>
      </c>
      <c r="L33" s="626">
        <f t="shared" si="1"/>
        <v>3.5136324052673869E-2</v>
      </c>
      <c r="M33">
        <v>191</v>
      </c>
      <c r="N33" s="626">
        <f t="shared" si="2"/>
        <v>0.13852093153904044</v>
      </c>
      <c r="O33" t="s">
        <v>880</v>
      </c>
      <c r="P33">
        <v>0</v>
      </c>
      <c r="Q33" s="627">
        <f t="shared" si="3"/>
        <v>0</v>
      </c>
      <c r="R33">
        <v>0</v>
      </c>
      <c r="T33" t="s">
        <v>1726</v>
      </c>
      <c r="U33">
        <v>0</v>
      </c>
      <c r="V33">
        <f t="shared" si="4"/>
        <v>1</v>
      </c>
      <c r="W33" s="626">
        <f t="shared" si="5"/>
        <v>0</v>
      </c>
      <c r="X33" s="628">
        <f t="shared" si="6"/>
        <v>5.8693054028302674E-2</v>
      </c>
      <c r="Y33" t="s">
        <v>639</v>
      </c>
      <c r="Z33">
        <v>4</v>
      </c>
      <c r="AA33" s="627">
        <f t="shared" si="7"/>
        <v>1</v>
      </c>
      <c r="AB33" t="s">
        <v>639</v>
      </c>
      <c r="AC33">
        <v>4</v>
      </c>
      <c r="AD33" s="627">
        <f t="shared" si="8"/>
        <v>1</v>
      </c>
      <c r="AE33" t="s">
        <v>640</v>
      </c>
      <c r="AF33">
        <v>0</v>
      </c>
      <c r="AG33" s="627">
        <f t="shared" si="9"/>
        <v>0</v>
      </c>
      <c r="AH33" t="s">
        <v>1314</v>
      </c>
      <c r="AI33">
        <v>0</v>
      </c>
      <c r="AJ33" s="627">
        <f t="shared" si="10"/>
        <v>0</v>
      </c>
      <c r="AK33" t="s">
        <v>1406</v>
      </c>
      <c r="AL33">
        <v>3</v>
      </c>
      <c r="AM33" s="627">
        <f t="shared" si="11"/>
        <v>0.75</v>
      </c>
      <c r="AN33">
        <v>1</v>
      </c>
      <c r="AO33" t="s">
        <v>1765</v>
      </c>
      <c r="AP33">
        <v>4</v>
      </c>
      <c r="AQ33" s="629">
        <f t="shared" si="12"/>
        <v>1</v>
      </c>
      <c r="AR33" t="s">
        <v>636</v>
      </c>
      <c r="AS33">
        <v>4</v>
      </c>
      <c r="AT33" s="627">
        <f t="shared" si="13"/>
        <v>1</v>
      </c>
      <c r="AU33">
        <v>4</v>
      </c>
      <c r="AV33" t="s">
        <v>1770</v>
      </c>
      <c r="AW33">
        <v>3</v>
      </c>
      <c r="AX33" s="629">
        <f t="shared" si="14"/>
        <v>0.75</v>
      </c>
      <c r="AY33" t="s">
        <v>650</v>
      </c>
      <c r="AZ33">
        <v>2</v>
      </c>
      <c r="BA33" s="627">
        <f t="shared" si="15"/>
        <v>0.5</v>
      </c>
      <c r="BB33" t="s">
        <v>1056</v>
      </c>
      <c r="BC33">
        <v>3</v>
      </c>
      <c r="BD33" s="627">
        <f t="shared" si="16"/>
        <v>0.75</v>
      </c>
      <c r="BE33" t="s">
        <v>647</v>
      </c>
      <c r="BF33">
        <v>4</v>
      </c>
      <c r="BG33" s="627">
        <f t="shared" si="17"/>
        <v>1</v>
      </c>
      <c r="BH33" s="628">
        <f t="shared" si="18"/>
        <v>0.70454545454545459</v>
      </c>
      <c r="BI33">
        <v>0</v>
      </c>
      <c r="BJ33" t="s">
        <v>1741</v>
      </c>
      <c r="BK33">
        <v>4</v>
      </c>
      <c r="BL33" s="627">
        <f t="shared" si="19"/>
        <v>1</v>
      </c>
      <c r="BM33" t="s">
        <v>1395</v>
      </c>
      <c r="BN33">
        <v>4</v>
      </c>
      <c r="BO33" s="627">
        <f t="shared" si="20"/>
        <v>1</v>
      </c>
      <c r="BP33">
        <v>1</v>
      </c>
      <c r="BQ33" t="s">
        <v>1746</v>
      </c>
      <c r="BR33">
        <v>3</v>
      </c>
      <c r="BS33">
        <f t="shared" si="21"/>
        <v>0.75</v>
      </c>
      <c r="BT33">
        <v>1</v>
      </c>
      <c r="BU33" t="s">
        <v>1746</v>
      </c>
      <c r="BV33">
        <v>3</v>
      </c>
      <c r="BW33">
        <f t="shared" si="22"/>
        <v>0.75</v>
      </c>
      <c r="BX33" s="629">
        <f t="shared" si="23"/>
        <v>0.75</v>
      </c>
      <c r="BY33" t="s">
        <v>653</v>
      </c>
      <c r="BZ33">
        <v>4</v>
      </c>
      <c r="CA33" s="627">
        <f t="shared" si="24"/>
        <v>1</v>
      </c>
      <c r="CB33" t="s">
        <v>642</v>
      </c>
      <c r="CC33">
        <v>0</v>
      </c>
      <c r="CD33" s="627">
        <f t="shared" si="25"/>
        <v>0</v>
      </c>
      <c r="CE33" t="s">
        <v>643</v>
      </c>
      <c r="CF33">
        <v>3</v>
      </c>
      <c r="CG33" s="627">
        <f t="shared" si="26"/>
        <v>0.75</v>
      </c>
      <c r="CH33">
        <v>0</v>
      </c>
      <c r="CI33" t="s">
        <v>1750</v>
      </c>
      <c r="CJ33">
        <v>4</v>
      </c>
      <c r="CK33">
        <f t="shared" si="27"/>
        <v>1</v>
      </c>
      <c r="CL33">
        <v>1</v>
      </c>
      <c r="CM33" t="s">
        <v>1751</v>
      </c>
      <c r="CN33">
        <v>3</v>
      </c>
      <c r="CO33">
        <f t="shared" si="28"/>
        <v>0.75</v>
      </c>
      <c r="CP33" s="629">
        <f t="shared" si="29"/>
        <v>0.875</v>
      </c>
      <c r="CQ33">
        <v>0</v>
      </c>
      <c r="CR33" t="s">
        <v>1755</v>
      </c>
      <c r="CS33">
        <v>4</v>
      </c>
      <c r="CT33">
        <f t="shared" si="30"/>
        <v>1</v>
      </c>
      <c r="CU33">
        <v>0</v>
      </c>
      <c r="CV33" t="s">
        <v>1755</v>
      </c>
      <c r="CW33">
        <v>4</v>
      </c>
      <c r="CX33">
        <f t="shared" si="31"/>
        <v>1</v>
      </c>
      <c r="CY33" s="629">
        <f t="shared" si="32"/>
        <v>1</v>
      </c>
      <c r="CZ33">
        <v>0</v>
      </c>
      <c r="DA33" t="s">
        <v>1764</v>
      </c>
      <c r="DB33">
        <v>0</v>
      </c>
      <c r="DC33" s="626">
        <f t="shared" si="33"/>
        <v>0</v>
      </c>
      <c r="DD33" t="s">
        <v>636</v>
      </c>
      <c r="DE33">
        <v>4</v>
      </c>
      <c r="DF33" s="627">
        <f t="shared" si="34"/>
        <v>1</v>
      </c>
      <c r="DG33" s="628">
        <f t="shared" si="35"/>
        <v>0.73750000000000004</v>
      </c>
      <c r="DH33" t="s">
        <v>639</v>
      </c>
      <c r="DI33">
        <v>4</v>
      </c>
      <c r="DJ33" s="627">
        <f t="shared" si="36"/>
        <v>1</v>
      </c>
      <c r="DK33" t="s">
        <v>640</v>
      </c>
      <c r="DL33">
        <v>0</v>
      </c>
      <c r="DM33" s="627">
        <f t="shared" si="37"/>
        <v>0</v>
      </c>
      <c r="DN33" t="s">
        <v>1119</v>
      </c>
      <c r="DO33">
        <v>0</v>
      </c>
      <c r="DP33" s="627">
        <f t="shared" si="38"/>
        <v>0</v>
      </c>
      <c r="DQ33" t="s">
        <v>880</v>
      </c>
      <c r="DR33">
        <v>4</v>
      </c>
      <c r="DS33" s="627">
        <f t="shared" si="39"/>
        <v>1</v>
      </c>
      <c r="DT33" t="s">
        <v>880</v>
      </c>
      <c r="DU33">
        <v>4</v>
      </c>
      <c r="DV33" s="627">
        <f t="shared" si="40"/>
        <v>1</v>
      </c>
      <c r="DW33" t="s">
        <v>639</v>
      </c>
      <c r="DX33">
        <v>4</v>
      </c>
      <c r="DY33" s="627">
        <f t="shared" si="41"/>
        <v>1</v>
      </c>
      <c r="DZ33" t="s">
        <v>880</v>
      </c>
      <c r="EA33">
        <v>4</v>
      </c>
      <c r="EB33" s="627">
        <f t="shared" si="42"/>
        <v>1</v>
      </c>
      <c r="EC33">
        <v>7.3</v>
      </c>
      <c r="ED33" t="s">
        <v>1826</v>
      </c>
      <c r="EE33">
        <v>1</v>
      </c>
      <c r="EF33" s="630">
        <f t="shared" si="43"/>
        <v>0.25510204081632659</v>
      </c>
      <c r="EG33">
        <v>7.7</v>
      </c>
      <c r="EH33" t="s">
        <v>1826</v>
      </c>
      <c r="EI33">
        <v>1</v>
      </c>
      <c r="EJ33" s="630">
        <f t="shared" si="44"/>
        <v>0.22999999999999998</v>
      </c>
      <c r="EK33" s="630">
        <f t="shared" si="45"/>
        <v>0.24255102040816329</v>
      </c>
      <c r="EL33" s="628">
        <f t="shared" si="46"/>
        <v>0.65531887755102036</v>
      </c>
      <c r="EM33">
        <v>1</v>
      </c>
      <c r="EN33" t="s">
        <v>1776</v>
      </c>
      <c r="EO33" s="624">
        <v>1</v>
      </c>
      <c r="EP33" s="629">
        <f t="shared" si="47"/>
        <v>0.25</v>
      </c>
      <c r="EQ33">
        <v>0</v>
      </c>
      <c r="ER33" t="s">
        <v>1777</v>
      </c>
      <c r="ES33">
        <v>0</v>
      </c>
      <c r="ET33" s="629">
        <f t="shared" si="48"/>
        <v>0</v>
      </c>
      <c r="EU33">
        <v>1</v>
      </c>
      <c r="EV33" t="s">
        <v>1779</v>
      </c>
      <c r="EW33" s="624">
        <v>3</v>
      </c>
      <c r="EX33" s="629">
        <f t="shared" si="49"/>
        <v>0.75</v>
      </c>
      <c r="EY33">
        <v>5</v>
      </c>
      <c r="EZ33" t="s">
        <v>1781</v>
      </c>
      <c r="FA33" s="624">
        <v>3</v>
      </c>
      <c r="FB33" s="629">
        <f t="shared" si="50"/>
        <v>0.75</v>
      </c>
      <c r="FC33" t="s">
        <v>1024</v>
      </c>
      <c r="FD33">
        <v>0</v>
      </c>
      <c r="FE33" s="627">
        <f t="shared" si="51"/>
        <v>0</v>
      </c>
      <c r="FF33" s="628">
        <f t="shared" si="52"/>
        <v>0.35</v>
      </c>
      <c r="FG33">
        <v>0.59099999999999997</v>
      </c>
      <c r="FH33" t="s">
        <v>1793</v>
      </c>
      <c r="FI33">
        <v>3</v>
      </c>
      <c r="FJ33" s="623">
        <f t="shared" si="53"/>
        <v>0.66666666666666663</v>
      </c>
      <c r="FK33">
        <v>9</v>
      </c>
      <c r="FL33">
        <v>0.95424250943932487</v>
      </c>
      <c r="FM33" t="s">
        <v>1733</v>
      </c>
      <c r="FN33" s="624">
        <v>1</v>
      </c>
      <c r="FO33" s="629">
        <f t="shared" si="54"/>
        <v>0.25</v>
      </c>
      <c r="FP33">
        <v>1</v>
      </c>
      <c r="FQ33" t="s">
        <v>1737</v>
      </c>
      <c r="FR33" s="624">
        <v>1</v>
      </c>
      <c r="FS33" s="629">
        <f t="shared" si="55"/>
        <v>0.25</v>
      </c>
      <c r="FT33">
        <v>1</v>
      </c>
      <c r="FU33" t="s">
        <v>1737</v>
      </c>
      <c r="FV33" s="624">
        <v>1</v>
      </c>
      <c r="FW33" s="629">
        <f t="shared" si="56"/>
        <v>0.25</v>
      </c>
      <c r="FX33" s="628">
        <f t="shared" si="57"/>
        <v>0.35416666666666663</v>
      </c>
      <c r="FY33" s="631">
        <f t="shared" si="58"/>
        <v>0.47670400879857411</v>
      </c>
    </row>
    <row r="34" spans="1:181">
      <c r="A34" t="s">
        <v>589</v>
      </c>
      <c r="B34" t="s">
        <v>588</v>
      </c>
      <c r="C34" t="s">
        <v>632</v>
      </c>
      <c r="D34" t="s">
        <v>1308</v>
      </c>
      <c r="E34" t="s">
        <v>968</v>
      </c>
      <c r="F34" t="s">
        <v>967</v>
      </c>
      <c r="G34" t="s">
        <v>981</v>
      </c>
      <c r="H34" t="s">
        <v>88</v>
      </c>
      <c r="I34">
        <v>1790</v>
      </c>
      <c r="J34" s="626">
        <f t="shared" si="0"/>
        <v>4.502216851802833E-2</v>
      </c>
      <c r="K34">
        <v>10349160.719999999</v>
      </c>
      <c r="L34" s="626">
        <f t="shared" si="1"/>
        <v>2.3189448108934831E-2</v>
      </c>
      <c r="M34">
        <v>143</v>
      </c>
      <c r="N34" s="626">
        <f t="shared" si="2"/>
        <v>7.6564903384858149E-2</v>
      </c>
      <c r="O34" t="s">
        <v>880</v>
      </c>
      <c r="P34">
        <v>0</v>
      </c>
      <c r="Q34" s="627">
        <f t="shared" si="3"/>
        <v>0</v>
      </c>
      <c r="R34">
        <v>0</v>
      </c>
      <c r="T34" t="s">
        <v>1726</v>
      </c>
      <c r="U34">
        <v>0</v>
      </c>
      <c r="V34">
        <f t="shared" si="4"/>
        <v>1</v>
      </c>
      <c r="W34" s="626">
        <f t="shared" si="5"/>
        <v>0</v>
      </c>
      <c r="X34" s="628">
        <f t="shared" si="6"/>
        <v>2.8955304002364263E-2</v>
      </c>
      <c r="Y34" t="s">
        <v>639</v>
      </c>
      <c r="Z34">
        <v>4</v>
      </c>
      <c r="AA34" s="627">
        <f t="shared" si="7"/>
        <v>1</v>
      </c>
      <c r="AB34" t="s">
        <v>639</v>
      </c>
      <c r="AC34">
        <v>4</v>
      </c>
      <c r="AD34" s="627">
        <f t="shared" si="8"/>
        <v>1</v>
      </c>
      <c r="AE34" t="s">
        <v>640</v>
      </c>
      <c r="AF34">
        <v>0</v>
      </c>
      <c r="AG34" s="627">
        <f t="shared" si="9"/>
        <v>0</v>
      </c>
      <c r="AH34" t="s">
        <v>1314</v>
      </c>
      <c r="AI34">
        <v>0</v>
      </c>
      <c r="AJ34" s="627">
        <f t="shared" si="10"/>
        <v>0</v>
      </c>
      <c r="AK34" t="s">
        <v>1405</v>
      </c>
      <c r="AL34">
        <v>0</v>
      </c>
      <c r="AM34" s="627">
        <f t="shared" si="11"/>
        <v>0</v>
      </c>
      <c r="AN34">
        <v>1</v>
      </c>
      <c r="AO34" t="s">
        <v>1765</v>
      </c>
      <c r="AP34">
        <v>4</v>
      </c>
      <c r="AQ34" s="629">
        <f t="shared" si="12"/>
        <v>1</v>
      </c>
      <c r="AR34" t="s">
        <v>640</v>
      </c>
      <c r="AS34">
        <v>0</v>
      </c>
      <c r="AT34" s="627">
        <f t="shared" si="13"/>
        <v>0</v>
      </c>
      <c r="AU34">
        <v>1</v>
      </c>
      <c r="AV34" t="s">
        <v>1789</v>
      </c>
      <c r="AW34">
        <v>0</v>
      </c>
      <c r="AX34" s="629">
        <f t="shared" si="14"/>
        <v>0</v>
      </c>
      <c r="AY34" t="s">
        <v>634</v>
      </c>
      <c r="AZ34">
        <v>1</v>
      </c>
      <c r="BA34" s="627">
        <f t="shared" si="15"/>
        <v>0.25</v>
      </c>
      <c r="BB34" t="s">
        <v>635</v>
      </c>
      <c r="BC34">
        <v>1</v>
      </c>
      <c r="BD34" s="627">
        <f t="shared" si="16"/>
        <v>0.25</v>
      </c>
      <c r="BE34" t="s">
        <v>635</v>
      </c>
      <c r="BF34">
        <v>1</v>
      </c>
      <c r="BG34" s="627">
        <f t="shared" si="17"/>
        <v>0.25</v>
      </c>
      <c r="BH34" s="628">
        <f t="shared" si="18"/>
        <v>0.34090909090909088</v>
      </c>
      <c r="BI34">
        <v>0</v>
      </c>
      <c r="BJ34" t="s">
        <v>1741</v>
      </c>
      <c r="BK34">
        <v>4</v>
      </c>
      <c r="BL34" s="627">
        <f t="shared" si="19"/>
        <v>1</v>
      </c>
      <c r="BM34" t="s">
        <v>1395</v>
      </c>
      <c r="BN34">
        <v>4</v>
      </c>
      <c r="BO34" s="627">
        <f t="shared" si="20"/>
        <v>1</v>
      </c>
      <c r="BP34">
        <v>0</v>
      </c>
      <c r="BQ34" t="s">
        <v>1745</v>
      </c>
      <c r="BR34">
        <v>4</v>
      </c>
      <c r="BS34">
        <f t="shared" si="21"/>
        <v>1</v>
      </c>
      <c r="BT34">
        <v>0</v>
      </c>
      <c r="BU34" t="s">
        <v>1745</v>
      </c>
      <c r="BV34">
        <v>4</v>
      </c>
      <c r="BW34">
        <f t="shared" si="22"/>
        <v>1</v>
      </c>
      <c r="BX34" s="629">
        <f t="shared" si="23"/>
        <v>1</v>
      </c>
      <c r="BY34" t="s">
        <v>653</v>
      </c>
      <c r="BZ34">
        <v>4</v>
      </c>
      <c r="CA34" s="627">
        <f t="shared" si="24"/>
        <v>1</v>
      </c>
      <c r="CB34" t="s">
        <v>654</v>
      </c>
      <c r="CC34">
        <v>4</v>
      </c>
      <c r="CD34" s="627">
        <f t="shared" si="25"/>
        <v>1</v>
      </c>
      <c r="CE34" t="s">
        <v>667</v>
      </c>
      <c r="CF34">
        <v>1</v>
      </c>
      <c r="CG34" s="627">
        <f t="shared" si="26"/>
        <v>0.25</v>
      </c>
      <c r="CH34">
        <v>0</v>
      </c>
      <c r="CI34" t="s">
        <v>1750</v>
      </c>
      <c r="CJ34">
        <v>4</v>
      </c>
      <c r="CK34">
        <f t="shared" si="27"/>
        <v>1</v>
      </c>
      <c r="CL34">
        <v>0</v>
      </c>
      <c r="CM34" t="s">
        <v>1750</v>
      </c>
      <c r="CN34">
        <v>4</v>
      </c>
      <c r="CO34">
        <f t="shared" si="28"/>
        <v>1</v>
      </c>
      <c r="CP34" s="629">
        <f t="shared" si="29"/>
        <v>1</v>
      </c>
      <c r="CQ34">
        <v>0</v>
      </c>
      <c r="CR34" t="s">
        <v>1755</v>
      </c>
      <c r="CS34">
        <v>4</v>
      </c>
      <c r="CT34">
        <f t="shared" si="30"/>
        <v>1</v>
      </c>
      <c r="CU34">
        <v>0</v>
      </c>
      <c r="CV34" t="s">
        <v>1755</v>
      </c>
      <c r="CW34">
        <v>4</v>
      </c>
      <c r="CX34">
        <f t="shared" si="31"/>
        <v>1</v>
      </c>
      <c r="CY34" s="629">
        <f t="shared" si="32"/>
        <v>1</v>
      </c>
      <c r="CZ34">
        <v>1</v>
      </c>
      <c r="DA34" t="s">
        <v>1763</v>
      </c>
      <c r="DB34">
        <v>1</v>
      </c>
      <c r="DC34" s="626">
        <f t="shared" si="33"/>
        <v>0.125</v>
      </c>
      <c r="DD34" t="s">
        <v>1369</v>
      </c>
      <c r="DE34">
        <v>3</v>
      </c>
      <c r="DF34" s="627">
        <f t="shared" si="34"/>
        <v>0.75</v>
      </c>
      <c r="DG34" s="628">
        <f t="shared" si="35"/>
        <v>0.8125</v>
      </c>
      <c r="DH34" t="s">
        <v>639</v>
      </c>
      <c r="DI34">
        <v>4</v>
      </c>
      <c r="DJ34" s="627">
        <f t="shared" si="36"/>
        <v>1</v>
      </c>
      <c r="DK34" t="s">
        <v>640</v>
      </c>
      <c r="DL34">
        <v>0</v>
      </c>
      <c r="DM34" s="627">
        <f t="shared" si="37"/>
        <v>0</v>
      </c>
      <c r="DN34" t="s">
        <v>880</v>
      </c>
      <c r="DO34">
        <v>4</v>
      </c>
      <c r="DP34" s="627">
        <f t="shared" si="38"/>
        <v>1</v>
      </c>
      <c r="DQ34" t="s">
        <v>880</v>
      </c>
      <c r="DR34">
        <v>4</v>
      </c>
      <c r="DS34" s="627">
        <f t="shared" si="39"/>
        <v>1</v>
      </c>
      <c r="DT34" t="s">
        <v>880</v>
      </c>
      <c r="DU34">
        <v>4</v>
      </c>
      <c r="DV34" s="627">
        <f t="shared" si="40"/>
        <v>1</v>
      </c>
      <c r="DW34" t="s">
        <v>639</v>
      </c>
      <c r="DX34">
        <v>4</v>
      </c>
      <c r="DY34" s="627">
        <f t="shared" si="41"/>
        <v>1</v>
      </c>
      <c r="DZ34" t="s">
        <v>880</v>
      </c>
      <c r="EA34">
        <v>4</v>
      </c>
      <c r="EB34" s="627">
        <f t="shared" si="42"/>
        <v>1</v>
      </c>
      <c r="EC34">
        <v>7.8</v>
      </c>
      <c r="ED34" t="s">
        <v>1826</v>
      </c>
      <c r="EE34">
        <v>1</v>
      </c>
      <c r="EF34" s="630">
        <f t="shared" si="43"/>
        <v>0.20408163265306134</v>
      </c>
      <c r="EG34">
        <v>8.9</v>
      </c>
      <c r="EH34" t="s">
        <v>1827</v>
      </c>
      <c r="EI34">
        <v>0</v>
      </c>
      <c r="EJ34" s="630">
        <f t="shared" si="44"/>
        <v>0.10999999999999999</v>
      </c>
      <c r="EK34" s="630">
        <f t="shared" si="45"/>
        <v>0.15704081632653066</v>
      </c>
      <c r="EL34" s="628">
        <f t="shared" si="46"/>
        <v>0.76963010204081628</v>
      </c>
      <c r="EM34">
        <v>2</v>
      </c>
      <c r="EN34" t="s">
        <v>1776</v>
      </c>
      <c r="EO34" s="624">
        <v>1</v>
      </c>
      <c r="EP34" s="629">
        <f t="shared" si="47"/>
        <v>0.25</v>
      </c>
      <c r="EQ34">
        <v>0</v>
      </c>
      <c r="ER34" t="s">
        <v>1777</v>
      </c>
      <c r="ES34">
        <v>0</v>
      </c>
      <c r="ET34" s="629">
        <f t="shared" si="48"/>
        <v>0</v>
      </c>
      <c r="EU34">
        <v>2</v>
      </c>
      <c r="EV34" t="s">
        <v>1778</v>
      </c>
      <c r="EW34" s="624">
        <v>4</v>
      </c>
      <c r="EX34" s="629">
        <f t="shared" si="49"/>
        <v>1</v>
      </c>
      <c r="EY34">
        <v>1</v>
      </c>
      <c r="EZ34" t="s">
        <v>1783</v>
      </c>
      <c r="FA34" s="624">
        <v>1</v>
      </c>
      <c r="FB34" s="629">
        <f t="shared" si="50"/>
        <v>0.25</v>
      </c>
      <c r="FC34" t="s">
        <v>1024</v>
      </c>
      <c r="FD34">
        <v>0</v>
      </c>
      <c r="FE34" s="627">
        <f t="shared" si="51"/>
        <v>0</v>
      </c>
      <c r="FF34" s="628">
        <f t="shared" si="52"/>
        <v>0.3</v>
      </c>
      <c r="FG34">
        <v>0.63500000000000001</v>
      </c>
      <c r="FH34" t="s">
        <v>1791</v>
      </c>
      <c r="FI34">
        <v>2</v>
      </c>
      <c r="FJ34" s="623">
        <f t="shared" si="53"/>
        <v>0.33333333333333331</v>
      </c>
      <c r="FK34">
        <v>1</v>
      </c>
      <c r="FL34">
        <v>0</v>
      </c>
      <c r="FM34" t="s">
        <v>1732</v>
      </c>
      <c r="FN34" s="624">
        <v>0</v>
      </c>
      <c r="FO34" s="629">
        <f t="shared" si="54"/>
        <v>0</v>
      </c>
      <c r="FP34">
        <v>0</v>
      </c>
      <c r="FQ34" t="s">
        <v>1730</v>
      </c>
      <c r="FR34" s="624">
        <v>0</v>
      </c>
      <c r="FS34" s="629">
        <f t="shared" si="55"/>
        <v>0</v>
      </c>
      <c r="FT34">
        <v>0</v>
      </c>
      <c r="FU34" t="s">
        <v>1730</v>
      </c>
      <c r="FV34" s="624">
        <v>0</v>
      </c>
      <c r="FW34" s="629">
        <f t="shared" si="56"/>
        <v>0</v>
      </c>
      <c r="FX34" s="628">
        <f t="shared" si="57"/>
        <v>8.3333333333333329E-2</v>
      </c>
      <c r="FY34" s="631">
        <f t="shared" si="58"/>
        <v>0.38922130504760083</v>
      </c>
    </row>
    <row r="35" spans="1:181">
      <c r="A35" t="s">
        <v>122</v>
      </c>
      <c r="B35" t="s">
        <v>121</v>
      </c>
      <c r="C35" t="s">
        <v>681</v>
      </c>
      <c r="D35" t="s">
        <v>1311</v>
      </c>
      <c r="E35" t="s">
        <v>971</v>
      </c>
      <c r="F35" t="s">
        <v>1002</v>
      </c>
      <c r="G35" t="s">
        <v>996</v>
      </c>
      <c r="H35" t="s">
        <v>25</v>
      </c>
      <c r="I35">
        <v>26374</v>
      </c>
      <c r="J35" s="626">
        <f t="shared" si="0"/>
        <v>0.49184738141173812</v>
      </c>
      <c r="K35">
        <v>64284333.5</v>
      </c>
      <c r="L35" s="626">
        <f t="shared" si="1"/>
        <v>0.38669051911396574</v>
      </c>
      <c r="M35">
        <v>932</v>
      </c>
      <c r="N35" s="626">
        <f t="shared" si="2"/>
        <v>0.47782367105779383</v>
      </c>
      <c r="O35" t="s">
        <v>1119</v>
      </c>
      <c r="P35">
        <v>4</v>
      </c>
      <c r="Q35" s="627">
        <f t="shared" si="3"/>
        <v>1</v>
      </c>
      <c r="R35">
        <v>14</v>
      </c>
      <c r="S35">
        <v>1.146128035678238</v>
      </c>
      <c r="T35" t="s">
        <v>1731</v>
      </c>
      <c r="U35">
        <v>2</v>
      </c>
      <c r="V35">
        <f t="shared" si="4"/>
        <v>15</v>
      </c>
      <c r="W35" s="626">
        <f t="shared" si="5"/>
        <v>0.35249676389742818</v>
      </c>
      <c r="X35" s="628">
        <f t="shared" si="6"/>
        <v>0.54177166709618518</v>
      </c>
      <c r="Y35" t="s">
        <v>639</v>
      </c>
      <c r="Z35">
        <v>4</v>
      </c>
      <c r="AA35" s="627">
        <f t="shared" si="7"/>
        <v>1</v>
      </c>
      <c r="AB35" t="s">
        <v>639</v>
      </c>
      <c r="AC35">
        <v>4</v>
      </c>
      <c r="AD35" s="627">
        <f t="shared" si="8"/>
        <v>1</v>
      </c>
      <c r="AE35" t="s">
        <v>640</v>
      </c>
      <c r="AF35">
        <v>0</v>
      </c>
      <c r="AG35" s="627">
        <f t="shared" si="9"/>
        <v>0</v>
      </c>
      <c r="AH35" t="s">
        <v>1314</v>
      </c>
      <c r="AI35">
        <v>0</v>
      </c>
      <c r="AJ35" s="627">
        <f t="shared" si="10"/>
        <v>0</v>
      </c>
      <c r="AK35" t="s">
        <v>1406</v>
      </c>
      <c r="AL35">
        <v>3</v>
      </c>
      <c r="AM35" s="627">
        <f t="shared" si="11"/>
        <v>0.75</v>
      </c>
      <c r="AN35">
        <v>2</v>
      </c>
      <c r="AO35" t="s">
        <v>1766</v>
      </c>
      <c r="AP35">
        <v>3</v>
      </c>
      <c r="AQ35" s="629">
        <f t="shared" si="12"/>
        <v>0.75</v>
      </c>
      <c r="AR35" t="s">
        <v>636</v>
      </c>
      <c r="AS35">
        <v>4</v>
      </c>
      <c r="AT35" s="627">
        <f t="shared" si="13"/>
        <v>1</v>
      </c>
      <c r="AU35">
        <v>3</v>
      </c>
      <c r="AV35" t="s">
        <v>1771</v>
      </c>
      <c r="AW35">
        <v>2</v>
      </c>
      <c r="AX35" s="629">
        <f t="shared" si="14"/>
        <v>0.5</v>
      </c>
      <c r="AY35" t="s">
        <v>674</v>
      </c>
      <c r="AZ35">
        <v>3</v>
      </c>
      <c r="BA35" s="627">
        <f t="shared" si="15"/>
        <v>0.75</v>
      </c>
      <c r="BB35" t="s">
        <v>647</v>
      </c>
      <c r="BC35">
        <v>4</v>
      </c>
      <c r="BD35" s="627">
        <f t="shared" si="16"/>
        <v>1</v>
      </c>
      <c r="BE35" t="s">
        <v>647</v>
      </c>
      <c r="BF35">
        <v>4</v>
      </c>
      <c r="BG35" s="627">
        <f t="shared" si="17"/>
        <v>1</v>
      </c>
      <c r="BH35" s="628">
        <f t="shared" si="18"/>
        <v>0.70454545454545459</v>
      </c>
      <c r="BI35">
        <v>0</v>
      </c>
      <c r="BJ35" t="s">
        <v>1741</v>
      </c>
      <c r="BK35">
        <v>4</v>
      </c>
      <c r="BL35" s="627">
        <f t="shared" si="19"/>
        <v>1</v>
      </c>
      <c r="BM35" t="s">
        <v>641</v>
      </c>
      <c r="BN35">
        <v>0</v>
      </c>
      <c r="BO35" s="627">
        <f t="shared" si="20"/>
        <v>0</v>
      </c>
      <c r="BP35">
        <v>2</v>
      </c>
      <c r="BQ35" t="s">
        <v>1746</v>
      </c>
      <c r="BR35">
        <v>3</v>
      </c>
      <c r="BS35">
        <f t="shared" si="21"/>
        <v>0.75</v>
      </c>
      <c r="BT35">
        <v>2</v>
      </c>
      <c r="BU35" t="s">
        <v>1746</v>
      </c>
      <c r="BV35">
        <v>3</v>
      </c>
      <c r="BW35">
        <f t="shared" si="22"/>
        <v>0.75</v>
      </c>
      <c r="BX35" s="629">
        <f t="shared" si="23"/>
        <v>0.75</v>
      </c>
      <c r="BY35" t="s">
        <v>648</v>
      </c>
      <c r="BZ35">
        <v>1</v>
      </c>
      <c r="CA35" s="627">
        <f t="shared" si="24"/>
        <v>0.25</v>
      </c>
      <c r="CB35" t="s">
        <v>669</v>
      </c>
      <c r="CC35">
        <v>2</v>
      </c>
      <c r="CD35" s="627">
        <f t="shared" si="25"/>
        <v>0.5</v>
      </c>
      <c r="CE35" t="s">
        <v>659</v>
      </c>
      <c r="CF35">
        <v>4</v>
      </c>
      <c r="CG35" s="627">
        <f t="shared" si="26"/>
        <v>1</v>
      </c>
      <c r="CH35">
        <v>5</v>
      </c>
      <c r="CI35" t="s">
        <v>1753</v>
      </c>
      <c r="CJ35">
        <v>1</v>
      </c>
      <c r="CK35">
        <f t="shared" si="27"/>
        <v>0.25</v>
      </c>
      <c r="CL35">
        <v>10</v>
      </c>
      <c r="CM35" t="s">
        <v>1754</v>
      </c>
      <c r="CN35">
        <v>0</v>
      </c>
      <c r="CO35">
        <f t="shared" si="28"/>
        <v>0</v>
      </c>
      <c r="CP35" s="629">
        <f t="shared" si="29"/>
        <v>0.125</v>
      </c>
      <c r="CQ35">
        <v>2</v>
      </c>
      <c r="CR35" t="s">
        <v>1756</v>
      </c>
      <c r="CS35">
        <v>3</v>
      </c>
      <c r="CT35">
        <f t="shared" si="30"/>
        <v>0.75</v>
      </c>
      <c r="CU35">
        <v>2</v>
      </c>
      <c r="CV35" t="s">
        <v>1756</v>
      </c>
      <c r="CW35">
        <v>3</v>
      </c>
      <c r="CX35">
        <f t="shared" si="31"/>
        <v>0.75</v>
      </c>
      <c r="CY35" s="629">
        <f t="shared" si="32"/>
        <v>0.75</v>
      </c>
      <c r="CZ35">
        <v>1</v>
      </c>
      <c r="DA35" t="s">
        <v>1763</v>
      </c>
      <c r="DB35">
        <v>1</v>
      </c>
      <c r="DC35" s="626">
        <f t="shared" si="33"/>
        <v>0.125</v>
      </c>
      <c r="DD35" t="s">
        <v>1369</v>
      </c>
      <c r="DE35">
        <v>3</v>
      </c>
      <c r="DF35" s="627">
        <f t="shared" si="34"/>
        <v>0.75</v>
      </c>
      <c r="DG35" s="628">
        <f t="shared" si="35"/>
        <v>0.52500000000000002</v>
      </c>
      <c r="DH35" t="s">
        <v>1398</v>
      </c>
      <c r="DI35">
        <v>2</v>
      </c>
      <c r="DJ35" s="627">
        <f t="shared" si="36"/>
        <v>0.5</v>
      </c>
      <c r="DK35" t="s">
        <v>640</v>
      </c>
      <c r="DL35">
        <v>0</v>
      </c>
      <c r="DM35" s="627">
        <f t="shared" si="37"/>
        <v>0</v>
      </c>
      <c r="DN35" t="s">
        <v>880</v>
      </c>
      <c r="DO35">
        <v>4</v>
      </c>
      <c r="DP35" s="627">
        <f t="shared" si="38"/>
        <v>1</v>
      </c>
      <c r="DQ35" t="s">
        <v>880</v>
      </c>
      <c r="DR35">
        <v>4</v>
      </c>
      <c r="DS35" s="627">
        <f t="shared" si="39"/>
        <v>1</v>
      </c>
      <c r="DT35" t="s">
        <v>880</v>
      </c>
      <c r="DU35">
        <v>4</v>
      </c>
      <c r="DV35" s="627">
        <f t="shared" si="40"/>
        <v>1</v>
      </c>
      <c r="DW35" t="s">
        <v>1409</v>
      </c>
      <c r="DX35">
        <v>1</v>
      </c>
      <c r="DY35" s="627">
        <f t="shared" si="41"/>
        <v>0.25</v>
      </c>
      <c r="DZ35" t="s">
        <v>1119</v>
      </c>
      <c r="EA35">
        <v>0</v>
      </c>
      <c r="EB35" s="627">
        <f t="shared" si="42"/>
        <v>0</v>
      </c>
      <c r="EC35">
        <v>7.9</v>
      </c>
      <c r="ED35" t="s">
        <v>1826</v>
      </c>
      <c r="EE35">
        <v>1</v>
      </c>
      <c r="EF35" s="630">
        <f t="shared" si="43"/>
        <v>0.19387755102040816</v>
      </c>
      <c r="EG35">
        <v>9.5</v>
      </c>
      <c r="EH35" t="s">
        <v>1827</v>
      </c>
      <c r="EI35">
        <v>0</v>
      </c>
      <c r="EJ35" s="630">
        <f t="shared" si="44"/>
        <v>5.0000000000000044E-2</v>
      </c>
      <c r="EK35" s="630">
        <f t="shared" si="45"/>
        <v>0.1219387755102041</v>
      </c>
      <c r="EL35" s="628">
        <f t="shared" si="46"/>
        <v>0.48399234693877552</v>
      </c>
      <c r="EM35">
        <v>1</v>
      </c>
      <c r="EN35" t="s">
        <v>1776</v>
      </c>
      <c r="EO35" s="624">
        <v>1</v>
      </c>
      <c r="EP35" s="629">
        <f t="shared" si="47"/>
        <v>0.25</v>
      </c>
      <c r="EQ35">
        <v>1</v>
      </c>
      <c r="ER35" t="s">
        <v>1779</v>
      </c>
      <c r="ES35">
        <v>3</v>
      </c>
      <c r="ET35" s="629">
        <f t="shared" si="48"/>
        <v>0.75</v>
      </c>
      <c r="EU35">
        <v>1</v>
      </c>
      <c r="EV35" t="s">
        <v>1779</v>
      </c>
      <c r="EW35" s="624">
        <v>3</v>
      </c>
      <c r="EX35" s="629">
        <f t="shared" si="49"/>
        <v>0.75</v>
      </c>
      <c r="EY35">
        <v>7</v>
      </c>
      <c r="EZ35" t="s">
        <v>1780</v>
      </c>
      <c r="FA35" s="624">
        <v>4</v>
      </c>
      <c r="FB35" s="629">
        <f t="shared" si="50"/>
        <v>1</v>
      </c>
      <c r="FC35" t="s">
        <v>1024</v>
      </c>
      <c r="FD35">
        <v>0</v>
      </c>
      <c r="FE35" s="627">
        <f t="shared" si="51"/>
        <v>0</v>
      </c>
      <c r="FF35" s="628">
        <f t="shared" si="52"/>
        <v>0.55000000000000004</v>
      </c>
      <c r="FG35">
        <v>0.72899999999999998</v>
      </c>
      <c r="FH35" t="s">
        <v>1791</v>
      </c>
      <c r="FI35">
        <v>2</v>
      </c>
      <c r="FJ35" s="623">
        <f t="shared" si="53"/>
        <v>0.33333333333333331</v>
      </c>
      <c r="FK35">
        <v>28</v>
      </c>
      <c r="FL35">
        <v>1.4471580313422192</v>
      </c>
      <c r="FM35" t="s">
        <v>1734</v>
      </c>
      <c r="FN35" s="624">
        <v>2</v>
      </c>
      <c r="FO35" s="629">
        <f t="shared" si="54"/>
        <v>0.5</v>
      </c>
      <c r="FP35">
        <v>8</v>
      </c>
      <c r="FQ35" t="s">
        <v>1740</v>
      </c>
      <c r="FR35" s="624">
        <v>3</v>
      </c>
      <c r="FS35" s="629">
        <f t="shared" si="55"/>
        <v>0.75</v>
      </c>
      <c r="FT35">
        <v>0</v>
      </c>
      <c r="FU35" t="s">
        <v>1730</v>
      </c>
      <c r="FV35" s="624">
        <v>0</v>
      </c>
      <c r="FW35" s="629">
        <f t="shared" si="56"/>
        <v>0</v>
      </c>
      <c r="FX35" s="628">
        <f t="shared" si="57"/>
        <v>0.39583333333333331</v>
      </c>
      <c r="FY35" s="631">
        <f t="shared" si="58"/>
        <v>0.53352380031895819</v>
      </c>
    </row>
    <row r="36" spans="1:181">
      <c r="A36" t="s">
        <v>371</v>
      </c>
      <c r="B36" t="s">
        <v>370</v>
      </c>
      <c r="C36" t="s">
        <v>673</v>
      </c>
      <c r="D36" t="s">
        <v>1310</v>
      </c>
      <c r="E36" t="s">
        <v>988</v>
      </c>
      <c r="F36" t="s">
        <v>1002</v>
      </c>
      <c r="G36" t="s">
        <v>998</v>
      </c>
      <c r="H36" t="s">
        <v>63</v>
      </c>
      <c r="I36">
        <v>6248</v>
      </c>
      <c r="J36" s="626">
        <f t="shared" si="0"/>
        <v>0.25264972331878222</v>
      </c>
      <c r="K36">
        <v>17806138.640000001</v>
      </c>
      <c r="L36" s="626">
        <f t="shared" si="1"/>
        <v>0.13118785947717687</v>
      </c>
      <c r="M36">
        <v>374</v>
      </c>
      <c r="N36" s="626">
        <f t="shared" si="2"/>
        <v>0.28236756640759653</v>
      </c>
      <c r="O36" t="s">
        <v>880</v>
      </c>
      <c r="P36">
        <v>0</v>
      </c>
      <c r="Q36" s="627">
        <f t="shared" si="3"/>
        <v>0</v>
      </c>
      <c r="R36">
        <v>0</v>
      </c>
      <c r="T36" t="s">
        <v>1726</v>
      </c>
      <c r="U36">
        <v>0</v>
      </c>
      <c r="V36">
        <f t="shared" si="4"/>
        <v>1</v>
      </c>
      <c r="W36" s="626">
        <f t="shared" si="5"/>
        <v>0</v>
      </c>
      <c r="X36" s="628">
        <f t="shared" si="6"/>
        <v>0.13324102984071112</v>
      </c>
      <c r="Y36" t="s">
        <v>639</v>
      </c>
      <c r="Z36">
        <v>4</v>
      </c>
      <c r="AA36" s="627">
        <f t="shared" si="7"/>
        <v>1</v>
      </c>
      <c r="AB36" t="s">
        <v>639</v>
      </c>
      <c r="AC36">
        <v>4</v>
      </c>
      <c r="AD36" s="627">
        <f t="shared" si="8"/>
        <v>1</v>
      </c>
      <c r="AE36" t="s">
        <v>640</v>
      </c>
      <c r="AF36">
        <v>0</v>
      </c>
      <c r="AG36" s="627">
        <f t="shared" si="9"/>
        <v>0</v>
      </c>
      <c r="AH36" t="s">
        <v>1400</v>
      </c>
      <c r="AI36">
        <v>3</v>
      </c>
      <c r="AJ36" s="627">
        <f t="shared" si="10"/>
        <v>0.75</v>
      </c>
      <c r="AK36" t="s">
        <v>1404</v>
      </c>
      <c r="AL36">
        <v>1</v>
      </c>
      <c r="AM36" s="627">
        <f t="shared" si="11"/>
        <v>0.25</v>
      </c>
      <c r="AN36">
        <v>1</v>
      </c>
      <c r="AO36" t="s">
        <v>1765</v>
      </c>
      <c r="AP36">
        <v>4</v>
      </c>
      <c r="AQ36" s="629">
        <f t="shared" si="12"/>
        <v>1</v>
      </c>
      <c r="AR36" t="s">
        <v>640</v>
      </c>
      <c r="AS36">
        <v>0</v>
      </c>
      <c r="AT36" s="627">
        <f t="shared" si="13"/>
        <v>0</v>
      </c>
      <c r="AU36">
        <v>4</v>
      </c>
      <c r="AV36" t="s">
        <v>1770</v>
      </c>
      <c r="AW36">
        <v>3</v>
      </c>
      <c r="AX36" s="629">
        <f t="shared" si="14"/>
        <v>0.75</v>
      </c>
      <c r="AY36" t="s">
        <v>650</v>
      </c>
      <c r="AZ36">
        <v>2</v>
      </c>
      <c r="BA36" s="627">
        <f t="shared" si="15"/>
        <v>0.5</v>
      </c>
      <c r="BB36" t="s">
        <v>646</v>
      </c>
      <c r="BC36">
        <v>0</v>
      </c>
      <c r="BD36" s="627">
        <f t="shared" si="16"/>
        <v>0</v>
      </c>
      <c r="BE36" t="s">
        <v>1059</v>
      </c>
      <c r="BF36">
        <v>1</v>
      </c>
      <c r="BG36" s="627">
        <f t="shared" si="17"/>
        <v>0.25</v>
      </c>
      <c r="BH36" s="628">
        <f t="shared" si="18"/>
        <v>0.5</v>
      </c>
      <c r="BI36">
        <v>0</v>
      </c>
      <c r="BJ36" t="s">
        <v>1741</v>
      </c>
      <c r="BK36">
        <v>4</v>
      </c>
      <c r="BL36" s="627">
        <f t="shared" si="19"/>
        <v>1</v>
      </c>
      <c r="BM36" t="s">
        <v>1395</v>
      </c>
      <c r="BN36">
        <v>4</v>
      </c>
      <c r="BO36" s="627">
        <f t="shared" si="20"/>
        <v>1</v>
      </c>
      <c r="BP36">
        <v>1</v>
      </c>
      <c r="BQ36" t="s">
        <v>1746</v>
      </c>
      <c r="BR36">
        <v>3</v>
      </c>
      <c r="BS36">
        <f t="shared" si="21"/>
        <v>0.75</v>
      </c>
      <c r="BT36">
        <v>0</v>
      </c>
      <c r="BU36" t="s">
        <v>1745</v>
      </c>
      <c r="BV36">
        <v>4</v>
      </c>
      <c r="BW36">
        <f t="shared" si="22"/>
        <v>1</v>
      </c>
      <c r="BX36" s="629">
        <f t="shared" si="23"/>
        <v>0.875</v>
      </c>
      <c r="BY36" t="s">
        <v>642</v>
      </c>
      <c r="BZ36">
        <v>3</v>
      </c>
      <c r="CA36" s="627">
        <f t="shared" si="24"/>
        <v>0.75</v>
      </c>
      <c r="CB36" t="s">
        <v>662</v>
      </c>
      <c r="CC36">
        <v>3</v>
      </c>
      <c r="CD36" s="627">
        <f t="shared" si="25"/>
        <v>0.75</v>
      </c>
      <c r="CE36" t="s">
        <v>667</v>
      </c>
      <c r="CF36">
        <v>1</v>
      </c>
      <c r="CG36" s="627">
        <f t="shared" si="26"/>
        <v>0.25</v>
      </c>
      <c r="CH36">
        <v>1</v>
      </c>
      <c r="CI36" t="s">
        <v>1751</v>
      </c>
      <c r="CJ36">
        <v>3</v>
      </c>
      <c r="CK36">
        <f t="shared" si="27"/>
        <v>0.75</v>
      </c>
      <c r="CL36">
        <v>0</v>
      </c>
      <c r="CM36" t="s">
        <v>1750</v>
      </c>
      <c r="CN36">
        <v>4</v>
      </c>
      <c r="CO36">
        <f t="shared" si="28"/>
        <v>1</v>
      </c>
      <c r="CP36" s="629">
        <f t="shared" si="29"/>
        <v>0.875</v>
      </c>
      <c r="CQ36">
        <v>0</v>
      </c>
      <c r="CR36" t="s">
        <v>1755</v>
      </c>
      <c r="CS36">
        <v>4</v>
      </c>
      <c r="CT36">
        <f t="shared" si="30"/>
        <v>1</v>
      </c>
      <c r="CU36">
        <v>0</v>
      </c>
      <c r="CV36" t="s">
        <v>1755</v>
      </c>
      <c r="CW36">
        <v>4</v>
      </c>
      <c r="CX36">
        <f t="shared" si="31"/>
        <v>1</v>
      </c>
      <c r="CY36" s="629">
        <f t="shared" si="32"/>
        <v>1</v>
      </c>
      <c r="CZ36">
        <v>0</v>
      </c>
      <c r="DA36" t="s">
        <v>1764</v>
      </c>
      <c r="DB36">
        <v>0</v>
      </c>
      <c r="DC36" s="626">
        <f t="shared" si="33"/>
        <v>0</v>
      </c>
      <c r="DD36" t="s">
        <v>1369</v>
      </c>
      <c r="DE36">
        <v>3</v>
      </c>
      <c r="DF36" s="627">
        <f t="shared" si="34"/>
        <v>0.75</v>
      </c>
      <c r="DG36" s="628">
        <f t="shared" si="35"/>
        <v>0.72499999999999998</v>
      </c>
      <c r="DH36" t="s">
        <v>639</v>
      </c>
      <c r="DI36">
        <v>4</v>
      </c>
      <c r="DJ36" s="627">
        <f t="shared" si="36"/>
        <v>1</v>
      </c>
      <c r="DK36" t="s">
        <v>640</v>
      </c>
      <c r="DL36">
        <v>0</v>
      </c>
      <c r="DM36" s="627">
        <f t="shared" si="37"/>
        <v>0</v>
      </c>
      <c r="DN36" t="s">
        <v>1119</v>
      </c>
      <c r="DO36">
        <v>0</v>
      </c>
      <c r="DP36" s="627">
        <f t="shared" si="38"/>
        <v>0</v>
      </c>
      <c r="DQ36" t="s">
        <v>880</v>
      </c>
      <c r="DR36">
        <v>4</v>
      </c>
      <c r="DS36" s="627">
        <f t="shared" si="39"/>
        <v>1</v>
      </c>
      <c r="DT36" t="s">
        <v>880</v>
      </c>
      <c r="DU36">
        <v>4</v>
      </c>
      <c r="DV36" s="627">
        <f t="shared" si="40"/>
        <v>1</v>
      </c>
      <c r="DW36" t="s">
        <v>639</v>
      </c>
      <c r="DX36">
        <v>4</v>
      </c>
      <c r="DY36" s="627">
        <f t="shared" si="41"/>
        <v>1</v>
      </c>
      <c r="DZ36" t="s">
        <v>880</v>
      </c>
      <c r="EA36">
        <v>4</v>
      </c>
      <c r="EB36" s="627">
        <f t="shared" si="42"/>
        <v>1</v>
      </c>
      <c r="EC36">
        <v>7.8</v>
      </c>
      <c r="ED36" t="s">
        <v>1826</v>
      </c>
      <c r="EE36">
        <v>1</v>
      </c>
      <c r="EF36" s="630">
        <f t="shared" si="43"/>
        <v>0.20408163265306134</v>
      </c>
      <c r="EG36">
        <v>6.8</v>
      </c>
      <c r="EH36" t="s">
        <v>1826</v>
      </c>
      <c r="EI36">
        <v>1</v>
      </c>
      <c r="EJ36" s="630">
        <f t="shared" si="44"/>
        <v>0.32000000000000006</v>
      </c>
      <c r="EK36" s="630">
        <f t="shared" si="45"/>
        <v>0.2620408163265307</v>
      </c>
      <c r="EL36" s="628">
        <f t="shared" si="46"/>
        <v>0.65775510204081633</v>
      </c>
      <c r="EM36">
        <v>0</v>
      </c>
      <c r="EN36" t="s">
        <v>1777</v>
      </c>
      <c r="EO36" s="624">
        <v>0</v>
      </c>
      <c r="EP36" s="629">
        <f t="shared" si="47"/>
        <v>0</v>
      </c>
      <c r="EQ36">
        <v>0</v>
      </c>
      <c r="ER36" t="s">
        <v>1777</v>
      </c>
      <c r="ES36">
        <v>0</v>
      </c>
      <c r="ET36" s="629">
        <f t="shared" si="48"/>
        <v>0</v>
      </c>
      <c r="EU36">
        <v>2</v>
      </c>
      <c r="EV36" t="s">
        <v>1777</v>
      </c>
      <c r="EW36" s="624">
        <v>4</v>
      </c>
      <c r="EX36" s="629">
        <f t="shared" si="49"/>
        <v>1</v>
      </c>
      <c r="EY36">
        <v>1</v>
      </c>
      <c r="EZ36" t="s">
        <v>1783</v>
      </c>
      <c r="FA36" s="624">
        <v>1</v>
      </c>
      <c r="FB36" s="629">
        <f t="shared" si="50"/>
        <v>0.25</v>
      </c>
      <c r="FC36" t="s">
        <v>1024</v>
      </c>
      <c r="FD36">
        <v>0</v>
      </c>
      <c r="FE36" s="627">
        <f t="shared" si="51"/>
        <v>0</v>
      </c>
      <c r="FF36" s="628">
        <f t="shared" si="52"/>
        <v>0.25</v>
      </c>
      <c r="FG36">
        <v>0.52500000000000002</v>
      </c>
      <c r="FH36" t="s">
        <v>1793</v>
      </c>
      <c r="FI36">
        <v>3</v>
      </c>
      <c r="FJ36" s="623">
        <f t="shared" si="53"/>
        <v>0.66666666666666663</v>
      </c>
      <c r="FK36">
        <v>42</v>
      </c>
      <c r="FL36">
        <v>1.6232492903979006</v>
      </c>
      <c r="FM36" t="s">
        <v>1735</v>
      </c>
      <c r="FN36" s="624">
        <v>3</v>
      </c>
      <c r="FO36" s="629">
        <f t="shared" si="54"/>
        <v>0.75</v>
      </c>
      <c r="FP36">
        <v>0</v>
      </c>
      <c r="FQ36" t="s">
        <v>1730</v>
      </c>
      <c r="FR36" s="624">
        <v>0</v>
      </c>
      <c r="FS36" s="629">
        <f t="shared" si="55"/>
        <v>0</v>
      </c>
      <c r="FT36">
        <v>0</v>
      </c>
      <c r="FU36" t="s">
        <v>1730</v>
      </c>
      <c r="FV36" s="624">
        <v>0</v>
      </c>
      <c r="FW36" s="629">
        <f t="shared" si="56"/>
        <v>0</v>
      </c>
      <c r="FX36" s="628">
        <f t="shared" si="57"/>
        <v>0.35416666666666663</v>
      </c>
      <c r="FY36" s="631">
        <f t="shared" si="58"/>
        <v>0.4366937997580323</v>
      </c>
    </row>
    <row r="37" spans="1:181">
      <c r="A37" t="s">
        <v>537</v>
      </c>
      <c r="B37" t="s">
        <v>536</v>
      </c>
      <c r="C37" t="s">
        <v>632</v>
      </c>
      <c r="D37" t="s">
        <v>1308</v>
      </c>
      <c r="E37" t="s">
        <v>968</v>
      </c>
      <c r="F37" t="s">
        <v>967</v>
      </c>
      <c r="G37" t="s">
        <v>981</v>
      </c>
      <c r="H37" t="s">
        <v>88</v>
      </c>
      <c r="I37">
        <v>2700</v>
      </c>
      <c r="J37" s="626">
        <f t="shared" si="0"/>
        <v>0.11329361258371723</v>
      </c>
      <c r="K37">
        <v>12599543.510000002</v>
      </c>
      <c r="L37" s="626">
        <f t="shared" si="1"/>
        <v>6.2348612673330757E-2</v>
      </c>
      <c r="M37">
        <v>152</v>
      </c>
      <c r="N37" s="626">
        <f t="shared" si="2"/>
        <v>8.9630435856064686E-2</v>
      </c>
      <c r="O37" t="s">
        <v>880</v>
      </c>
      <c r="P37">
        <v>0</v>
      </c>
      <c r="Q37" s="627">
        <f t="shared" si="3"/>
        <v>0</v>
      </c>
      <c r="R37">
        <v>0</v>
      </c>
      <c r="T37" t="s">
        <v>1726</v>
      </c>
      <c r="U37">
        <v>0</v>
      </c>
      <c r="V37">
        <f t="shared" si="4"/>
        <v>1</v>
      </c>
      <c r="W37" s="626">
        <f t="shared" si="5"/>
        <v>0</v>
      </c>
      <c r="X37" s="628">
        <f t="shared" si="6"/>
        <v>5.3054532222622533E-2</v>
      </c>
      <c r="Y37" t="s">
        <v>639</v>
      </c>
      <c r="Z37">
        <v>4</v>
      </c>
      <c r="AA37" s="627">
        <f t="shared" si="7"/>
        <v>1</v>
      </c>
      <c r="AB37" t="s">
        <v>639</v>
      </c>
      <c r="AC37">
        <v>4</v>
      </c>
      <c r="AD37" s="627">
        <f t="shared" si="8"/>
        <v>1</v>
      </c>
      <c r="AE37" t="s">
        <v>640</v>
      </c>
      <c r="AF37">
        <v>0</v>
      </c>
      <c r="AG37" s="627">
        <f t="shared" si="9"/>
        <v>0</v>
      </c>
      <c r="AH37" t="s">
        <v>1314</v>
      </c>
      <c r="AI37">
        <v>0</v>
      </c>
      <c r="AJ37" s="627">
        <f t="shared" si="10"/>
        <v>0</v>
      </c>
      <c r="AK37" t="s">
        <v>1406</v>
      </c>
      <c r="AL37">
        <v>3</v>
      </c>
      <c r="AM37" s="627">
        <f t="shared" si="11"/>
        <v>0.75</v>
      </c>
      <c r="AN37">
        <v>1</v>
      </c>
      <c r="AO37" t="s">
        <v>1765</v>
      </c>
      <c r="AP37">
        <v>4</v>
      </c>
      <c r="AQ37" s="629">
        <f t="shared" si="12"/>
        <v>1</v>
      </c>
      <c r="AR37" t="s">
        <v>636</v>
      </c>
      <c r="AS37">
        <v>4</v>
      </c>
      <c r="AT37" s="627">
        <f t="shared" si="13"/>
        <v>1</v>
      </c>
      <c r="AU37">
        <v>3</v>
      </c>
      <c r="AV37" t="s">
        <v>1771</v>
      </c>
      <c r="AW37">
        <v>2</v>
      </c>
      <c r="AX37" s="629">
        <f t="shared" si="14"/>
        <v>0.5</v>
      </c>
      <c r="AY37" t="s">
        <v>650</v>
      </c>
      <c r="AZ37">
        <v>2</v>
      </c>
      <c r="BA37" s="627">
        <f t="shared" si="15"/>
        <v>0.5</v>
      </c>
      <c r="BB37" t="s">
        <v>635</v>
      </c>
      <c r="BC37">
        <v>1</v>
      </c>
      <c r="BD37" s="627">
        <f t="shared" si="16"/>
        <v>0.25</v>
      </c>
      <c r="BE37" t="s">
        <v>647</v>
      </c>
      <c r="BF37">
        <v>4</v>
      </c>
      <c r="BG37" s="627">
        <f t="shared" si="17"/>
        <v>1</v>
      </c>
      <c r="BH37" s="628">
        <f t="shared" si="18"/>
        <v>0.63636363636363635</v>
      </c>
      <c r="BI37">
        <v>0</v>
      </c>
      <c r="BJ37" t="s">
        <v>1741</v>
      </c>
      <c r="BK37">
        <v>4</v>
      </c>
      <c r="BL37" s="627">
        <f t="shared" si="19"/>
        <v>1</v>
      </c>
      <c r="BM37" t="s">
        <v>1395</v>
      </c>
      <c r="BN37">
        <v>4</v>
      </c>
      <c r="BO37" s="627">
        <f t="shared" si="20"/>
        <v>1</v>
      </c>
      <c r="BP37">
        <v>0</v>
      </c>
      <c r="BQ37" t="s">
        <v>1745</v>
      </c>
      <c r="BR37">
        <v>4</v>
      </c>
      <c r="BS37">
        <f t="shared" si="21"/>
        <v>1</v>
      </c>
      <c r="BT37">
        <v>1</v>
      </c>
      <c r="BU37" t="s">
        <v>1746</v>
      </c>
      <c r="BV37">
        <v>3</v>
      </c>
      <c r="BW37">
        <f t="shared" si="22"/>
        <v>0.75</v>
      </c>
      <c r="BX37" s="629">
        <f t="shared" si="23"/>
        <v>0.875</v>
      </c>
      <c r="BY37" t="s">
        <v>648</v>
      </c>
      <c r="BZ37">
        <v>1</v>
      </c>
      <c r="CA37" s="627">
        <f t="shared" si="24"/>
        <v>0.25</v>
      </c>
      <c r="CB37" t="s">
        <v>649</v>
      </c>
      <c r="CC37">
        <v>1</v>
      </c>
      <c r="CD37" s="627">
        <f t="shared" si="25"/>
        <v>0.25</v>
      </c>
      <c r="CE37" t="s">
        <v>643</v>
      </c>
      <c r="CF37">
        <v>3</v>
      </c>
      <c r="CG37" s="627">
        <f t="shared" si="26"/>
        <v>0.75</v>
      </c>
      <c r="CH37">
        <v>0</v>
      </c>
      <c r="CI37" t="s">
        <v>1750</v>
      </c>
      <c r="CJ37">
        <v>4</v>
      </c>
      <c r="CK37">
        <f t="shared" si="27"/>
        <v>1</v>
      </c>
      <c r="CL37">
        <v>0</v>
      </c>
      <c r="CM37" t="s">
        <v>1750</v>
      </c>
      <c r="CN37">
        <v>4</v>
      </c>
      <c r="CO37">
        <f t="shared" si="28"/>
        <v>1</v>
      </c>
      <c r="CP37" s="629">
        <f t="shared" si="29"/>
        <v>1</v>
      </c>
      <c r="CQ37">
        <v>0</v>
      </c>
      <c r="CR37" t="s">
        <v>1755</v>
      </c>
      <c r="CS37">
        <v>4</v>
      </c>
      <c r="CT37">
        <f t="shared" si="30"/>
        <v>1</v>
      </c>
      <c r="CU37">
        <v>0</v>
      </c>
      <c r="CV37" t="s">
        <v>1755</v>
      </c>
      <c r="CW37">
        <v>4</v>
      </c>
      <c r="CX37">
        <f t="shared" si="31"/>
        <v>1</v>
      </c>
      <c r="CY37" s="629">
        <f t="shared" si="32"/>
        <v>1</v>
      </c>
      <c r="CZ37">
        <v>1</v>
      </c>
      <c r="DA37" t="s">
        <v>1763</v>
      </c>
      <c r="DB37">
        <v>1</v>
      </c>
      <c r="DC37" s="626">
        <f t="shared" si="33"/>
        <v>0.125</v>
      </c>
      <c r="DD37" t="s">
        <v>1369</v>
      </c>
      <c r="DE37">
        <v>3</v>
      </c>
      <c r="DF37" s="627">
        <f t="shared" si="34"/>
        <v>0.75</v>
      </c>
      <c r="DG37" s="628">
        <f t="shared" si="35"/>
        <v>0.7</v>
      </c>
      <c r="DH37" t="s">
        <v>639</v>
      </c>
      <c r="DI37">
        <v>4</v>
      </c>
      <c r="DJ37" s="627">
        <f t="shared" si="36"/>
        <v>1</v>
      </c>
      <c r="DK37" t="s">
        <v>636</v>
      </c>
      <c r="DL37">
        <v>4</v>
      </c>
      <c r="DM37" s="627">
        <f t="shared" si="37"/>
        <v>1</v>
      </c>
      <c r="DN37" t="s">
        <v>880</v>
      </c>
      <c r="DO37">
        <v>4</v>
      </c>
      <c r="DP37" s="627">
        <f t="shared" si="38"/>
        <v>1</v>
      </c>
      <c r="DQ37" t="s">
        <v>880</v>
      </c>
      <c r="DR37">
        <v>4</v>
      </c>
      <c r="DS37" s="627">
        <f t="shared" si="39"/>
        <v>1</v>
      </c>
      <c r="DT37" t="s">
        <v>880</v>
      </c>
      <c r="DU37">
        <v>4</v>
      </c>
      <c r="DV37" s="627">
        <f t="shared" si="40"/>
        <v>1</v>
      </c>
      <c r="DW37" t="s">
        <v>639</v>
      </c>
      <c r="DX37">
        <v>4</v>
      </c>
      <c r="DY37" s="627">
        <f t="shared" si="41"/>
        <v>1</v>
      </c>
      <c r="DZ37" t="s">
        <v>880</v>
      </c>
      <c r="EA37">
        <v>4</v>
      </c>
      <c r="EB37" s="627">
        <f t="shared" si="42"/>
        <v>1</v>
      </c>
      <c r="EC37">
        <v>3.9</v>
      </c>
      <c r="ED37" t="s">
        <v>1824</v>
      </c>
      <c r="EE37">
        <v>3</v>
      </c>
      <c r="EF37" s="630">
        <f t="shared" si="43"/>
        <v>0.60204081632653073</v>
      </c>
      <c r="EG37">
        <v>4.0999999999999996</v>
      </c>
      <c r="EH37" t="s">
        <v>1825</v>
      </c>
      <c r="EI37">
        <v>2</v>
      </c>
      <c r="EJ37" s="630">
        <f t="shared" si="44"/>
        <v>0.59000000000000008</v>
      </c>
      <c r="EK37" s="630">
        <f t="shared" si="45"/>
        <v>0.5960204081632654</v>
      </c>
      <c r="EL37" s="628">
        <f t="shared" si="46"/>
        <v>0.94950255102040815</v>
      </c>
      <c r="EM37">
        <v>1</v>
      </c>
      <c r="EN37" t="s">
        <v>1776</v>
      </c>
      <c r="EO37" s="624">
        <v>1</v>
      </c>
      <c r="EP37" s="629">
        <f t="shared" si="47"/>
        <v>0.25</v>
      </c>
      <c r="EQ37">
        <v>0</v>
      </c>
      <c r="ER37" t="s">
        <v>1777</v>
      </c>
      <c r="ES37">
        <v>0</v>
      </c>
      <c r="ET37" s="629">
        <f t="shared" si="48"/>
        <v>0</v>
      </c>
      <c r="EU37">
        <v>1</v>
      </c>
      <c r="EV37" t="s">
        <v>1779</v>
      </c>
      <c r="EW37" s="624">
        <v>3</v>
      </c>
      <c r="EX37" s="629">
        <f t="shared" si="49"/>
        <v>0.75</v>
      </c>
      <c r="EY37">
        <v>1</v>
      </c>
      <c r="EZ37" t="s">
        <v>1783</v>
      </c>
      <c r="FA37" s="624">
        <v>1</v>
      </c>
      <c r="FB37" s="629">
        <f t="shared" si="50"/>
        <v>0.25</v>
      </c>
      <c r="FC37" t="s">
        <v>1024</v>
      </c>
      <c r="FD37">
        <v>0</v>
      </c>
      <c r="FE37" s="627">
        <f t="shared" si="51"/>
        <v>0</v>
      </c>
      <c r="FF37" s="628">
        <f t="shared" si="52"/>
        <v>0.25</v>
      </c>
      <c r="FG37">
        <v>0.59899999999999998</v>
      </c>
      <c r="FH37" t="s">
        <v>1793</v>
      </c>
      <c r="FI37">
        <v>3</v>
      </c>
      <c r="FJ37" s="623">
        <f t="shared" si="53"/>
        <v>0.66666666666666663</v>
      </c>
      <c r="FK37">
        <v>49</v>
      </c>
      <c r="FL37">
        <v>1.6901960800285136</v>
      </c>
      <c r="FM37" t="s">
        <v>1735</v>
      </c>
      <c r="FN37" s="624">
        <v>3</v>
      </c>
      <c r="FO37" s="629">
        <f t="shared" si="54"/>
        <v>0.75</v>
      </c>
      <c r="FP37">
        <v>0</v>
      </c>
      <c r="FQ37" t="s">
        <v>1730</v>
      </c>
      <c r="FR37" s="624">
        <v>0</v>
      </c>
      <c r="FS37" s="629">
        <f t="shared" si="55"/>
        <v>0</v>
      </c>
      <c r="FT37">
        <v>1</v>
      </c>
      <c r="FU37" t="s">
        <v>1737</v>
      </c>
      <c r="FV37" s="624">
        <v>1</v>
      </c>
      <c r="FW37" s="629">
        <f t="shared" si="56"/>
        <v>0.25</v>
      </c>
      <c r="FX37" s="628">
        <f t="shared" si="57"/>
        <v>0.41666666666666663</v>
      </c>
      <c r="FY37" s="631">
        <f t="shared" si="58"/>
        <v>0.50093123104555559</v>
      </c>
    </row>
    <row r="38" spans="1:181">
      <c r="A38" t="s">
        <v>250</v>
      </c>
      <c r="B38" t="s">
        <v>249</v>
      </c>
      <c r="C38" t="s">
        <v>1050</v>
      </c>
      <c r="D38" t="s">
        <v>1309</v>
      </c>
      <c r="E38" t="s">
        <v>971</v>
      </c>
      <c r="F38" t="s">
        <v>986</v>
      </c>
      <c r="G38" t="s">
        <v>987</v>
      </c>
      <c r="H38" t="s">
        <v>8</v>
      </c>
      <c r="I38">
        <v>11168</v>
      </c>
      <c r="J38" s="626">
        <f t="shared" si="0"/>
        <v>0.34911678364620441</v>
      </c>
      <c r="K38">
        <v>20445225.25</v>
      </c>
      <c r="L38" s="626">
        <f t="shared" si="1"/>
        <v>0.1586943081799102</v>
      </c>
      <c r="M38">
        <v>345</v>
      </c>
      <c r="N38" s="626">
        <f t="shared" si="2"/>
        <v>0.26509023742851001</v>
      </c>
      <c r="O38" t="s">
        <v>880</v>
      </c>
      <c r="P38">
        <v>0</v>
      </c>
      <c r="Q38" s="627">
        <f t="shared" si="3"/>
        <v>0</v>
      </c>
      <c r="R38">
        <v>0</v>
      </c>
      <c r="T38" t="s">
        <v>1726</v>
      </c>
      <c r="U38">
        <v>0</v>
      </c>
      <c r="V38">
        <f t="shared" si="4"/>
        <v>1</v>
      </c>
      <c r="W38" s="626">
        <f t="shared" si="5"/>
        <v>0</v>
      </c>
      <c r="X38" s="628">
        <f t="shared" si="6"/>
        <v>0.15458026585092494</v>
      </c>
      <c r="Y38" t="s">
        <v>639</v>
      </c>
      <c r="Z38">
        <v>4</v>
      </c>
      <c r="AA38" s="627">
        <f t="shared" si="7"/>
        <v>1</v>
      </c>
      <c r="AB38" t="s">
        <v>639</v>
      </c>
      <c r="AC38">
        <v>4</v>
      </c>
      <c r="AD38" s="627">
        <f t="shared" si="8"/>
        <v>1</v>
      </c>
      <c r="AE38" t="s">
        <v>640</v>
      </c>
      <c r="AF38">
        <v>0</v>
      </c>
      <c r="AG38" s="627">
        <f t="shared" si="9"/>
        <v>0</v>
      </c>
      <c r="AH38" t="s">
        <v>1314</v>
      </c>
      <c r="AI38">
        <v>0</v>
      </c>
      <c r="AJ38" s="627">
        <f t="shared" si="10"/>
        <v>0</v>
      </c>
      <c r="AK38" t="s">
        <v>1404</v>
      </c>
      <c r="AL38">
        <v>1</v>
      </c>
      <c r="AM38" s="627">
        <f t="shared" si="11"/>
        <v>0.25</v>
      </c>
      <c r="AN38">
        <v>1</v>
      </c>
      <c r="AO38" t="s">
        <v>1765</v>
      </c>
      <c r="AP38">
        <v>4</v>
      </c>
      <c r="AQ38" s="629">
        <f t="shared" si="12"/>
        <v>1</v>
      </c>
      <c r="AR38" t="s">
        <v>636</v>
      </c>
      <c r="AS38">
        <v>4</v>
      </c>
      <c r="AT38" s="627">
        <f t="shared" si="13"/>
        <v>1</v>
      </c>
      <c r="AU38">
        <v>4</v>
      </c>
      <c r="AV38" t="s">
        <v>1770</v>
      </c>
      <c r="AW38">
        <v>3</v>
      </c>
      <c r="AX38" s="629">
        <f t="shared" si="14"/>
        <v>0.75</v>
      </c>
      <c r="AY38" t="s">
        <v>650</v>
      </c>
      <c r="AZ38">
        <v>2</v>
      </c>
      <c r="BA38" s="627">
        <f t="shared" si="15"/>
        <v>0.5</v>
      </c>
      <c r="BB38" t="s">
        <v>1057</v>
      </c>
      <c r="BC38">
        <v>2</v>
      </c>
      <c r="BD38" s="627">
        <f t="shared" si="16"/>
        <v>0.5</v>
      </c>
      <c r="BE38" t="s">
        <v>647</v>
      </c>
      <c r="BF38">
        <v>4</v>
      </c>
      <c r="BG38" s="627">
        <f t="shared" si="17"/>
        <v>1</v>
      </c>
      <c r="BH38" s="628">
        <f t="shared" si="18"/>
        <v>0.63636363636363635</v>
      </c>
      <c r="BI38">
        <v>0</v>
      </c>
      <c r="BJ38" t="s">
        <v>1741</v>
      </c>
      <c r="BK38">
        <v>4</v>
      </c>
      <c r="BL38" s="627">
        <f t="shared" si="19"/>
        <v>1</v>
      </c>
      <c r="BM38" t="s">
        <v>1395</v>
      </c>
      <c r="BN38">
        <v>4</v>
      </c>
      <c r="BO38" s="627">
        <f t="shared" si="20"/>
        <v>1</v>
      </c>
      <c r="BP38">
        <v>0</v>
      </c>
      <c r="BQ38" t="s">
        <v>1745</v>
      </c>
      <c r="BR38">
        <v>4</v>
      </c>
      <c r="BS38">
        <f t="shared" si="21"/>
        <v>1</v>
      </c>
      <c r="BT38">
        <v>0</v>
      </c>
      <c r="BU38" t="s">
        <v>1745</v>
      </c>
      <c r="BV38">
        <v>4</v>
      </c>
      <c r="BW38">
        <f t="shared" si="22"/>
        <v>1</v>
      </c>
      <c r="BX38" s="629">
        <f t="shared" si="23"/>
        <v>1</v>
      </c>
      <c r="BY38" t="s">
        <v>653</v>
      </c>
      <c r="BZ38">
        <v>4</v>
      </c>
      <c r="CA38" s="627">
        <f t="shared" si="24"/>
        <v>1</v>
      </c>
      <c r="CB38" t="s">
        <v>654</v>
      </c>
      <c r="CC38">
        <v>4</v>
      </c>
      <c r="CD38" s="627">
        <f t="shared" si="25"/>
        <v>1</v>
      </c>
      <c r="CE38" t="s">
        <v>643</v>
      </c>
      <c r="CF38">
        <v>3</v>
      </c>
      <c r="CG38" s="627">
        <f t="shared" si="26"/>
        <v>0.75</v>
      </c>
      <c r="CH38">
        <v>0</v>
      </c>
      <c r="CI38" t="s">
        <v>1750</v>
      </c>
      <c r="CJ38">
        <v>4</v>
      </c>
      <c r="CK38">
        <f t="shared" si="27"/>
        <v>1</v>
      </c>
      <c r="CL38">
        <v>0</v>
      </c>
      <c r="CM38" t="s">
        <v>1750</v>
      </c>
      <c r="CN38">
        <v>4</v>
      </c>
      <c r="CO38">
        <f t="shared" si="28"/>
        <v>1</v>
      </c>
      <c r="CP38" s="629">
        <f t="shared" si="29"/>
        <v>1</v>
      </c>
      <c r="CQ38">
        <v>0</v>
      </c>
      <c r="CR38" t="s">
        <v>1755</v>
      </c>
      <c r="CS38">
        <v>4</v>
      </c>
      <c r="CT38">
        <f t="shared" si="30"/>
        <v>1</v>
      </c>
      <c r="CU38">
        <v>0</v>
      </c>
      <c r="CV38" t="s">
        <v>1755</v>
      </c>
      <c r="CW38">
        <v>4</v>
      </c>
      <c r="CX38">
        <f t="shared" si="31"/>
        <v>1</v>
      </c>
      <c r="CY38" s="629">
        <f t="shared" si="32"/>
        <v>1</v>
      </c>
      <c r="CZ38">
        <v>4</v>
      </c>
      <c r="DA38" t="s">
        <v>1761</v>
      </c>
      <c r="DB38">
        <v>3</v>
      </c>
      <c r="DC38" s="626">
        <f t="shared" si="33"/>
        <v>0.5</v>
      </c>
      <c r="DD38" t="s">
        <v>1369</v>
      </c>
      <c r="DE38">
        <v>3</v>
      </c>
      <c r="DF38" s="627">
        <f t="shared" si="34"/>
        <v>0.75</v>
      </c>
      <c r="DG38" s="628">
        <f t="shared" si="35"/>
        <v>0.9</v>
      </c>
      <c r="DH38" t="s">
        <v>639</v>
      </c>
      <c r="DI38">
        <v>4</v>
      </c>
      <c r="DJ38" s="627">
        <f t="shared" si="36"/>
        <v>1</v>
      </c>
      <c r="DK38" t="s">
        <v>640</v>
      </c>
      <c r="DL38">
        <v>0</v>
      </c>
      <c r="DM38" s="627">
        <f t="shared" si="37"/>
        <v>0</v>
      </c>
      <c r="DN38" t="s">
        <v>1119</v>
      </c>
      <c r="DO38">
        <v>0</v>
      </c>
      <c r="DP38" s="627">
        <f t="shared" si="38"/>
        <v>0</v>
      </c>
      <c r="DQ38" t="s">
        <v>880</v>
      </c>
      <c r="DR38">
        <v>4</v>
      </c>
      <c r="DS38" s="627">
        <f t="shared" si="39"/>
        <v>1</v>
      </c>
      <c r="DT38" t="s">
        <v>880</v>
      </c>
      <c r="DU38">
        <v>4</v>
      </c>
      <c r="DV38" s="627">
        <f t="shared" si="40"/>
        <v>1</v>
      </c>
      <c r="DW38" t="s">
        <v>639</v>
      </c>
      <c r="DX38">
        <v>4</v>
      </c>
      <c r="DY38" s="627">
        <f t="shared" si="41"/>
        <v>1</v>
      </c>
      <c r="DZ38" t="s">
        <v>1119</v>
      </c>
      <c r="EA38">
        <v>0</v>
      </c>
      <c r="EB38" s="627">
        <f t="shared" si="42"/>
        <v>0</v>
      </c>
      <c r="EC38">
        <v>6.3</v>
      </c>
      <c r="ED38" t="s">
        <v>1826</v>
      </c>
      <c r="EE38">
        <v>1</v>
      </c>
      <c r="EF38" s="630">
        <f t="shared" si="43"/>
        <v>0.35714285714285721</v>
      </c>
      <c r="EG38">
        <v>5.2</v>
      </c>
      <c r="EH38" t="s">
        <v>1825</v>
      </c>
      <c r="EI38">
        <v>2</v>
      </c>
      <c r="EJ38" s="630">
        <f t="shared" si="44"/>
        <v>0.48</v>
      </c>
      <c r="EK38" s="630">
        <f t="shared" si="45"/>
        <v>0.41857142857142859</v>
      </c>
      <c r="EL38" s="628">
        <f t="shared" si="46"/>
        <v>0.55232142857142863</v>
      </c>
      <c r="EM38">
        <v>0</v>
      </c>
      <c r="EN38" t="s">
        <v>1777</v>
      </c>
      <c r="EO38" s="624">
        <v>0</v>
      </c>
      <c r="EP38" s="629">
        <f t="shared" si="47"/>
        <v>0</v>
      </c>
      <c r="EQ38">
        <v>0</v>
      </c>
      <c r="ER38" t="s">
        <v>1777</v>
      </c>
      <c r="ES38">
        <v>0</v>
      </c>
      <c r="ET38" s="629">
        <f t="shared" si="48"/>
        <v>0</v>
      </c>
      <c r="EU38">
        <v>0</v>
      </c>
      <c r="EV38" t="s">
        <v>1777</v>
      </c>
      <c r="EW38" s="624">
        <v>0</v>
      </c>
      <c r="EX38" s="629">
        <f t="shared" si="49"/>
        <v>0</v>
      </c>
      <c r="EY38">
        <v>1</v>
      </c>
      <c r="EZ38" t="s">
        <v>1783</v>
      </c>
      <c r="FA38" s="624">
        <v>1</v>
      </c>
      <c r="FB38" s="629">
        <f t="shared" si="50"/>
        <v>0.25</v>
      </c>
      <c r="FC38" t="s">
        <v>1024</v>
      </c>
      <c r="FD38">
        <v>0</v>
      </c>
      <c r="FE38" s="627">
        <f t="shared" si="51"/>
        <v>0</v>
      </c>
      <c r="FF38" s="628">
        <f t="shared" si="52"/>
        <v>0.05</v>
      </c>
      <c r="FG38">
        <v>0.66600000000000004</v>
      </c>
      <c r="FH38" t="s">
        <v>1791</v>
      </c>
      <c r="FI38">
        <v>2</v>
      </c>
      <c r="FJ38" s="623">
        <f t="shared" si="53"/>
        <v>0.33333333333333331</v>
      </c>
      <c r="FK38">
        <v>7</v>
      </c>
      <c r="FL38">
        <v>0.84509804001425681</v>
      </c>
      <c r="FM38" t="s">
        <v>1733</v>
      </c>
      <c r="FN38" s="624">
        <v>1</v>
      </c>
      <c r="FO38" s="629">
        <f t="shared" si="54"/>
        <v>0.25</v>
      </c>
      <c r="FP38">
        <v>1</v>
      </c>
      <c r="FQ38" t="s">
        <v>1737</v>
      </c>
      <c r="FR38" s="624">
        <v>1</v>
      </c>
      <c r="FS38" s="629">
        <f t="shared" si="55"/>
        <v>0.25</v>
      </c>
      <c r="FT38">
        <v>2</v>
      </c>
      <c r="FU38" t="s">
        <v>1737</v>
      </c>
      <c r="FV38" s="624">
        <v>1</v>
      </c>
      <c r="FW38" s="629">
        <f t="shared" si="56"/>
        <v>0.25</v>
      </c>
      <c r="FX38" s="628">
        <f t="shared" si="57"/>
        <v>0.27083333333333331</v>
      </c>
      <c r="FY38" s="631">
        <f t="shared" si="58"/>
        <v>0.42734977735322049</v>
      </c>
    </row>
    <row r="39" spans="1:181">
      <c r="A39" t="s">
        <v>56</v>
      </c>
      <c r="B39" t="s">
        <v>55</v>
      </c>
      <c r="C39" t="s">
        <v>681</v>
      </c>
      <c r="D39" t="s">
        <v>1298</v>
      </c>
      <c r="E39" t="s">
        <v>978</v>
      </c>
      <c r="F39" t="s">
        <v>977</v>
      </c>
      <c r="G39" t="s">
        <v>985</v>
      </c>
      <c r="H39" t="s">
        <v>5</v>
      </c>
      <c r="I39">
        <v>64488</v>
      </c>
      <c r="J39" s="626">
        <f t="shared" si="0"/>
        <v>0.64035385872763517</v>
      </c>
      <c r="K39">
        <v>118974837.91</v>
      </c>
      <c r="L39" s="626">
        <f t="shared" si="1"/>
        <v>0.50920943111604033</v>
      </c>
      <c r="M39">
        <v>1942</v>
      </c>
      <c r="N39" s="626">
        <f t="shared" si="2"/>
        <v>0.63497614012281323</v>
      </c>
      <c r="O39" t="s">
        <v>880</v>
      </c>
      <c r="P39">
        <v>0</v>
      </c>
      <c r="Q39" s="627">
        <f t="shared" si="3"/>
        <v>0</v>
      </c>
      <c r="R39">
        <v>0</v>
      </c>
      <c r="T39" t="s">
        <v>1726</v>
      </c>
      <c r="U39">
        <v>0</v>
      </c>
      <c r="V39">
        <f t="shared" si="4"/>
        <v>1</v>
      </c>
      <c r="W39" s="626">
        <f t="shared" si="5"/>
        <v>0</v>
      </c>
      <c r="X39" s="628">
        <f t="shared" si="6"/>
        <v>0.35690788599329776</v>
      </c>
      <c r="Y39" t="s">
        <v>1397</v>
      </c>
      <c r="Z39">
        <v>1</v>
      </c>
      <c r="AA39" s="627">
        <f t="shared" si="7"/>
        <v>0.25</v>
      </c>
      <c r="AB39" t="s">
        <v>1399</v>
      </c>
      <c r="AC39">
        <v>1</v>
      </c>
      <c r="AD39" s="627">
        <f t="shared" si="8"/>
        <v>0.25</v>
      </c>
      <c r="AE39" t="s">
        <v>640</v>
      </c>
      <c r="AF39">
        <v>0</v>
      </c>
      <c r="AG39" s="627">
        <f t="shared" si="9"/>
        <v>0</v>
      </c>
      <c r="AH39" t="s">
        <v>1314</v>
      </c>
      <c r="AI39">
        <v>0</v>
      </c>
      <c r="AJ39" s="627">
        <f t="shared" si="10"/>
        <v>0</v>
      </c>
      <c r="AK39" t="s">
        <v>1406</v>
      </c>
      <c r="AL39">
        <v>3</v>
      </c>
      <c r="AM39" s="627">
        <f t="shared" si="11"/>
        <v>0.75</v>
      </c>
      <c r="AN39">
        <v>2</v>
      </c>
      <c r="AO39" t="s">
        <v>1766</v>
      </c>
      <c r="AP39">
        <v>3</v>
      </c>
      <c r="AQ39" s="629">
        <f t="shared" si="12"/>
        <v>0.75</v>
      </c>
      <c r="AR39" t="s">
        <v>636</v>
      </c>
      <c r="AS39">
        <v>4</v>
      </c>
      <c r="AT39" s="627">
        <f t="shared" si="13"/>
        <v>1</v>
      </c>
      <c r="AU39">
        <v>2</v>
      </c>
      <c r="AV39" t="s">
        <v>1772</v>
      </c>
      <c r="AW39">
        <v>1</v>
      </c>
      <c r="AX39" s="629">
        <f t="shared" si="14"/>
        <v>0.25</v>
      </c>
      <c r="AY39" t="s">
        <v>634</v>
      </c>
      <c r="AZ39">
        <v>1</v>
      </c>
      <c r="BA39" s="627">
        <f t="shared" si="15"/>
        <v>0.25</v>
      </c>
      <c r="BB39" t="s">
        <v>675</v>
      </c>
      <c r="BC39">
        <v>0</v>
      </c>
      <c r="BD39" s="627">
        <f t="shared" si="16"/>
        <v>0</v>
      </c>
      <c r="BE39" t="s">
        <v>1074</v>
      </c>
      <c r="BF39">
        <v>0</v>
      </c>
      <c r="BG39" s="627">
        <f t="shared" si="17"/>
        <v>0</v>
      </c>
      <c r="BH39" s="628">
        <f t="shared" si="18"/>
        <v>0.31818181818181818</v>
      </c>
      <c r="BI39">
        <v>0</v>
      </c>
      <c r="BJ39" t="s">
        <v>1741</v>
      </c>
      <c r="BK39">
        <v>4</v>
      </c>
      <c r="BL39" s="627">
        <f t="shared" si="19"/>
        <v>1</v>
      </c>
      <c r="BM39" t="s">
        <v>641</v>
      </c>
      <c r="BN39">
        <v>0</v>
      </c>
      <c r="BO39" s="627">
        <f t="shared" si="20"/>
        <v>0</v>
      </c>
      <c r="BP39">
        <v>3</v>
      </c>
      <c r="BQ39" t="s">
        <v>1747</v>
      </c>
      <c r="BR39">
        <v>2</v>
      </c>
      <c r="BS39">
        <f t="shared" si="21"/>
        <v>0.5</v>
      </c>
      <c r="BT39">
        <v>2</v>
      </c>
      <c r="BU39" t="s">
        <v>1746</v>
      </c>
      <c r="BV39">
        <v>3</v>
      </c>
      <c r="BW39">
        <f t="shared" si="22"/>
        <v>0.75</v>
      </c>
      <c r="BX39" s="629">
        <f t="shared" si="23"/>
        <v>0.625</v>
      </c>
      <c r="BY39" t="s">
        <v>653</v>
      </c>
      <c r="BZ39">
        <v>4</v>
      </c>
      <c r="CA39" s="627">
        <f t="shared" si="24"/>
        <v>1</v>
      </c>
      <c r="CB39" t="s">
        <v>654</v>
      </c>
      <c r="CC39">
        <v>4</v>
      </c>
      <c r="CD39" s="627">
        <f t="shared" si="25"/>
        <v>1</v>
      </c>
      <c r="CE39" t="s">
        <v>643</v>
      </c>
      <c r="CF39">
        <v>3</v>
      </c>
      <c r="CG39" s="627">
        <f t="shared" si="26"/>
        <v>0.75</v>
      </c>
      <c r="CH39">
        <v>1</v>
      </c>
      <c r="CI39" t="s">
        <v>1751</v>
      </c>
      <c r="CJ39">
        <v>3</v>
      </c>
      <c r="CK39">
        <f t="shared" si="27"/>
        <v>0.75</v>
      </c>
      <c r="CL39">
        <v>0</v>
      </c>
      <c r="CM39" t="s">
        <v>1750</v>
      </c>
      <c r="CN39">
        <v>4</v>
      </c>
      <c r="CO39">
        <f t="shared" si="28"/>
        <v>1</v>
      </c>
      <c r="CP39" s="629">
        <f t="shared" si="29"/>
        <v>0.875</v>
      </c>
      <c r="CQ39">
        <v>1</v>
      </c>
      <c r="CR39" t="s">
        <v>1756</v>
      </c>
      <c r="CS39">
        <v>3</v>
      </c>
      <c r="CT39">
        <f t="shared" si="30"/>
        <v>0.75</v>
      </c>
      <c r="CU39">
        <v>0</v>
      </c>
      <c r="CV39" t="s">
        <v>1755</v>
      </c>
      <c r="CW39">
        <v>4</v>
      </c>
      <c r="CX39">
        <f t="shared" si="31"/>
        <v>1</v>
      </c>
      <c r="CY39" s="629">
        <f t="shared" si="32"/>
        <v>0.875</v>
      </c>
      <c r="CZ39">
        <v>0</v>
      </c>
      <c r="DA39" t="s">
        <v>1764</v>
      </c>
      <c r="DB39">
        <v>0</v>
      </c>
      <c r="DC39" s="626">
        <f t="shared" si="33"/>
        <v>0</v>
      </c>
      <c r="DD39" t="s">
        <v>636</v>
      </c>
      <c r="DE39">
        <v>4</v>
      </c>
      <c r="DF39" s="627">
        <f t="shared" si="34"/>
        <v>1</v>
      </c>
      <c r="DG39" s="628">
        <f t="shared" si="35"/>
        <v>0.71250000000000002</v>
      </c>
      <c r="DH39" t="s">
        <v>1396</v>
      </c>
      <c r="DI39">
        <v>0</v>
      </c>
      <c r="DJ39" s="627">
        <f t="shared" si="36"/>
        <v>0</v>
      </c>
      <c r="DK39" t="s">
        <v>640</v>
      </c>
      <c r="DL39">
        <v>0</v>
      </c>
      <c r="DM39" s="627">
        <f t="shared" si="37"/>
        <v>0</v>
      </c>
      <c r="DN39" t="s">
        <v>1119</v>
      </c>
      <c r="DO39">
        <v>0</v>
      </c>
      <c r="DP39" s="627">
        <f t="shared" si="38"/>
        <v>0</v>
      </c>
      <c r="DQ39" t="s">
        <v>880</v>
      </c>
      <c r="DR39">
        <v>4</v>
      </c>
      <c r="DS39" s="627">
        <f t="shared" si="39"/>
        <v>1</v>
      </c>
      <c r="DT39" t="s">
        <v>880</v>
      </c>
      <c r="DU39">
        <v>4</v>
      </c>
      <c r="DV39" s="627">
        <f t="shared" si="40"/>
        <v>1</v>
      </c>
      <c r="DW39" t="s">
        <v>1408</v>
      </c>
      <c r="DX39">
        <v>2</v>
      </c>
      <c r="DY39" s="627">
        <f t="shared" si="41"/>
        <v>0.5</v>
      </c>
      <c r="DZ39" t="s">
        <v>1119</v>
      </c>
      <c r="EA39">
        <v>0</v>
      </c>
      <c r="EB39" s="627">
        <f t="shared" si="42"/>
        <v>0</v>
      </c>
      <c r="EC39">
        <v>6.6</v>
      </c>
      <c r="ED39" t="s">
        <v>1826</v>
      </c>
      <c r="EE39">
        <v>1</v>
      </c>
      <c r="EF39" s="630">
        <f t="shared" si="43"/>
        <v>0.3265306122448981</v>
      </c>
      <c r="EG39">
        <v>9.1</v>
      </c>
      <c r="EH39" t="s">
        <v>1827</v>
      </c>
      <c r="EI39">
        <v>0</v>
      </c>
      <c r="EJ39" s="630">
        <f t="shared" si="44"/>
        <v>9.000000000000008E-2</v>
      </c>
      <c r="EK39" s="630">
        <f t="shared" si="45"/>
        <v>0.20826530612244909</v>
      </c>
      <c r="EL39" s="628">
        <f t="shared" si="46"/>
        <v>0.33853316326530614</v>
      </c>
      <c r="EM39">
        <v>2</v>
      </c>
      <c r="EN39" t="s">
        <v>1776</v>
      </c>
      <c r="EO39" s="624">
        <v>1</v>
      </c>
      <c r="EP39" s="629">
        <f t="shared" si="47"/>
        <v>0.25</v>
      </c>
      <c r="EQ39">
        <v>0</v>
      </c>
      <c r="ER39" t="s">
        <v>1777</v>
      </c>
      <c r="ES39">
        <v>0</v>
      </c>
      <c r="ET39" s="629">
        <f t="shared" si="48"/>
        <v>0</v>
      </c>
      <c r="EU39">
        <v>2</v>
      </c>
      <c r="EV39" t="s">
        <v>1778</v>
      </c>
      <c r="EW39" s="624">
        <v>4</v>
      </c>
      <c r="EX39" s="629">
        <f t="shared" si="49"/>
        <v>1</v>
      </c>
      <c r="EY39">
        <v>2</v>
      </c>
      <c r="EZ39" t="s">
        <v>1783</v>
      </c>
      <c r="FA39" s="624">
        <v>1</v>
      </c>
      <c r="FB39" s="629">
        <f t="shared" si="50"/>
        <v>0.25</v>
      </c>
      <c r="FC39" t="s">
        <v>1024</v>
      </c>
      <c r="FD39">
        <v>0</v>
      </c>
      <c r="FE39" s="627">
        <f t="shared" si="51"/>
        <v>0</v>
      </c>
      <c r="FF39" s="628">
        <f t="shared" si="52"/>
        <v>0.3</v>
      </c>
      <c r="FG39">
        <v>0.76500000000000001</v>
      </c>
      <c r="FH39" t="s">
        <v>1792</v>
      </c>
      <c r="FI39">
        <v>1</v>
      </c>
      <c r="FJ39" s="623">
        <f t="shared" si="53"/>
        <v>0</v>
      </c>
      <c r="FK39">
        <v>106</v>
      </c>
      <c r="FL39">
        <v>2.0253058652647704</v>
      </c>
      <c r="FM39" t="s">
        <v>1736</v>
      </c>
      <c r="FN39" s="624">
        <v>4</v>
      </c>
      <c r="FO39" s="629">
        <f t="shared" si="54"/>
        <v>1</v>
      </c>
      <c r="FP39">
        <v>12</v>
      </c>
      <c r="FQ39" t="s">
        <v>1738</v>
      </c>
      <c r="FR39" s="624">
        <v>4</v>
      </c>
      <c r="FS39" s="629">
        <f t="shared" si="55"/>
        <v>1</v>
      </c>
      <c r="FT39">
        <v>14</v>
      </c>
      <c r="FU39" t="s">
        <v>1738</v>
      </c>
      <c r="FV39" s="624">
        <v>4</v>
      </c>
      <c r="FW39" s="629">
        <f t="shared" si="56"/>
        <v>1</v>
      </c>
      <c r="FX39" s="628">
        <f t="shared" si="57"/>
        <v>0.75</v>
      </c>
      <c r="FY39" s="631">
        <f t="shared" si="58"/>
        <v>0.46268714457340371</v>
      </c>
    </row>
    <row r="40" spans="1:181">
      <c r="A40" t="s">
        <v>7</v>
      </c>
      <c r="B40" t="s">
        <v>6</v>
      </c>
      <c r="C40" t="s">
        <v>1050</v>
      </c>
      <c r="D40" t="s">
        <v>1312</v>
      </c>
      <c r="E40" t="s">
        <v>971</v>
      </c>
      <c r="F40" t="s">
        <v>986</v>
      </c>
      <c r="G40" t="s">
        <v>987</v>
      </c>
      <c r="H40" t="s">
        <v>8</v>
      </c>
      <c r="I40">
        <v>338876</v>
      </c>
      <c r="J40" s="626">
        <f t="shared" si="0"/>
        <v>0.91593281608227117</v>
      </c>
      <c r="K40">
        <v>1068011991.9299999</v>
      </c>
      <c r="L40" s="626">
        <f t="shared" si="1"/>
        <v>0.94599775793529939</v>
      </c>
      <c r="M40">
        <v>7435</v>
      </c>
      <c r="N40" s="626">
        <f t="shared" si="2"/>
        <v>0.9223516270332287</v>
      </c>
      <c r="O40" t="s">
        <v>1119</v>
      </c>
      <c r="P40">
        <v>4</v>
      </c>
      <c r="Q40" s="627">
        <f t="shared" si="3"/>
        <v>1</v>
      </c>
      <c r="R40">
        <v>805</v>
      </c>
      <c r="S40">
        <v>2.9057958803678687</v>
      </c>
      <c r="T40" t="s">
        <v>1729</v>
      </c>
      <c r="U40">
        <v>4</v>
      </c>
      <c r="V40">
        <f t="shared" si="4"/>
        <v>806</v>
      </c>
      <c r="W40" s="626">
        <f t="shared" si="5"/>
        <v>0.87108350576516613</v>
      </c>
      <c r="X40" s="628">
        <f t="shared" si="6"/>
        <v>0.93107314136319308</v>
      </c>
      <c r="Y40" t="s">
        <v>1398</v>
      </c>
      <c r="Z40">
        <v>2</v>
      </c>
      <c r="AA40" s="627">
        <f t="shared" si="7"/>
        <v>0.5</v>
      </c>
      <c r="AB40" t="s">
        <v>1398</v>
      </c>
      <c r="AC40">
        <v>2</v>
      </c>
      <c r="AD40" s="627">
        <f t="shared" si="8"/>
        <v>0.5</v>
      </c>
      <c r="AE40" t="s">
        <v>640</v>
      </c>
      <c r="AF40">
        <v>0</v>
      </c>
      <c r="AG40" s="627">
        <f t="shared" si="9"/>
        <v>0</v>
      </c>
      <c r="AH40" t="s">
        <v>1402</v>
      </c>
      <c r="AI40">
        <v>2</v>
      </c>
      <c r="AJ40" s="627">
        <f t="shared" si="10"/>
        <v>0.5</v>
      </c>
      <c r="AK40" t="s">
        <v>1405</v>
      </c>
      <c r="AL40">
        <v>0</v>
      </c>
      <c r="AM40" s="627">
        <f t="shared" si="11"/>
        <v>0</v>
      </c>
      <c r="AN40">
        <v>4</v>
      </c>
      <c r="AO40" t="s">
        <v>1768</v>
      </c>
      <c r="AP40">
        <v>1</v>
      </c>
      <c r="AQ40" s="629">
        <f t="shared" si="12"/>
        <v>0.25</v>
      </c>
      <c r="AR40" t="s">
        <v>636</v>
      </c>
      <c r="AS40">
        <v>4</v>
      </c>
      <c r="AT40" s="627">
        <f t="shared" si="13"/>
        <v>1</v>
      </c>
      <c r="AU40">
        <v>5</v>
      </c>
      <c r="AV40" t="s">
        <v>1788</v>
      </c>
      <c r="AW40">
        <v>4</v>
      </c>
      <c r="AX40" s="629">
        <f t="shared" si="14"/>
        <v>1</v>
      </c>
      <c r="AY40" t="s">
        <v>634</v>
      </c>
      <c r="AZ40">
        <v>1</v>
      </c>
      <c r="BA40" s="627">
        <f t="shared" si="15"/>
        <v>0.25</v>
      </c>
      <c r="BB40" t="s">
        <v>646</v>
      </c>
      <c r="BC40">
        <v>0</v>
      </c>
      <c r="BD40" s="627">
        <f t="shared" si="16"/>
        <v>0</v>
      </c>
      <c r="BE40" t="s">
        <v>646</v>
      </c>
      <c r="BF40">
        <v>1</v>
      </c>
      <c r="BG40" s="627">
        <f t="shared" si="17"/>
        <v>0.25</v>
      </c>
      <c r="BH40" s="628">
        <f t="shared" si="18"/>
        <v>0.38636363636363635</v>
      </c>
      <c r="BI40">
        <v>0</v>
      </c>
      <c r="BJ40" t="s">
        <v>1741</v>
      </c>
      <c r="BK40">
        <v>4</v>
      </c>
      <c r="BL40" s="627">
        <f t="shared" si="19"/>
        <v>1</v>
      </c>
      <c r="BM40" t="s">
        <v>1395</v>
      </c>
      <c r="BN40">
        <v>4</v>
      </c>
      <c r="BO40" s="627">
        <f t="shared" si="20"/>
        <v>1</v>
      </c>
      <c r="BP40">
        <v>0</v>
      </c>
      <c r="BQ40" t="s">
        <v>1745</v>
      </c>
      <c r="BR40">
        <v>4</v>
      </c>
      <c r="BS40">
        <f t="shared" si="21"/>
        <v>1</v>
      </c>
      <c r="BT40">
        <v>0</v>
      </c>
      <c r="BU40" t="s">
        <v>1745</v>
      </c>
      <c r="BV40">
        <v>4</v>
      </c>
      <c r="BW40">
        <f t="shared" si="22"/>
        <v>1</v>
      </c>
      <c r="BX40" s="629">
        <f t="shared" si="23"/>
        <v>1</v>
      </c>
      <c r="BY40" t="s">
        <v>653</v>
      </c>
      <c r="BZ40">
        <v>4</v>
      </c>
      <c r="CA40" s="627">
        <f t="shared" si="24"/>
        <v>1</v>
      </c>
      <c r="CB40" t="s">
        <v>654</v>
      </c>
      <c r="CC40">
        <v>4</v>
      </c>
      <c r="CD40" s="627">
        <f t="shared" si="25"/>
        <v>1</v>
      </c>
      <c r="CE40" t="s">
        <v>643</v>
      </c>
      <c r="CF40">
        <v>3</v>
      </c>
      <c r="CG40" s="627">
        <f t="shared" si="26"/>
        <v>0.75</v>
      </c>
      <c r="CH40">
        <v>0</v>
      </c>
      <c r="CI40" t="s">
        <v>1750</v>
      </c>
      <c r="CJ40">
        <v>4</v>
      </c>
      <c r="CK40">
        <f t="shared" si="27"/>
        <v>1</v>
      </c>
      <c r="CL40">
        <v>0</v>
      </c>
      <c r="CM40" t="s">
        <v>1750</v>
      </c>
      <c r="CN40">
        <v>4</v>
      </c>
      <c r="CO40">
        <f t="shared" si="28"/>
        <v>1</v>
      </c>
      <c r="CP40" s="629">
        <f t="shared" si="29"/>
        <v>1</v>
      </c>
      <c r="CQ40">
        <v>12</v>
      </c>
      <c r="CR40" t="s">
        <v>1759</v>
      </c>
      <c r="CS40">
        <v>0</v>
      </c>
      <c r="CT40">
        <f t="shared" si="30"/>
        <v>0</v>
      </c>
      <c r="CU40">
        <v>0</v>
      </c>
      <c r="CV40" t="s">
        <v>1755</v>
      </c>
      <c r="CW40">
        <v>4</v>
      </c>
      <c r="CX40">
        <f t="shared" si="31"/>
        <v>1</v>
      </c>
      <c r="CY40" s="629">
        <f t="shared" si="32"/>
        <v>0.5</v>
      </c>
      <c r="CZ40">
        <v>0</v>
      </c>
      <c r="DA40" t="s">
        <v>1764</v>
      </c>
      <c r="DB40">
        <v>0</v>
      </c>
      <c r="DC40" s="626">
        <f t="shared" si="33"/>
        <v>0</v>
      </c>
      <c r="DD40" t="s">
        <v>1368</v>
      </c>
      <c r="DE40">
        <v>1</v>
      </c>
      <c r="DF40" s="627">
        <f t="shared" si="34"/>
        <v>0.25</v>
      </c>
      <c r="DG40" s="628">
        <f t="shared" si="35"/>
        <v>0.75</v>
      </c>
      <c r="DH40" t="s">
        <v>1398</v>
      </c>
      <c r="DI40">
        <v>2</v>
      </c>
      <c r="DJ40" s="627">
        <f t="shared" si="36"/>
        <v>0.5</v>
      </c>
      <c r="DK40" t="s">
        <v>640</v>
      </c>
      <c r="DL40">
        <v>0</v>
      </c>
      <c r="DM40" s="627">
        <f t="shared" si="37"/>
        <v>0</v>
      </c>
      <c r="DN40" t="s">
        <v>1119</v>
      </c>
      <c r="DO40">
        <v>0</v>
      </c>
      <c r="DP40" s="627">
        <f t="shared" si="38"/>
        <v>0</v>
      </c>
      <c r="DQ40" t="s">
        <v>1119</v>
      </c>
      <c r="DR40">
        <v>0</v>
      </c>
      <c r="DS40" s="627">
        <f t="shared" si="39"/>
        <v>0</v>
      </c>
      <c r="DT40" t="s">
        <v>880</v>
      </c>
      <c r="DU40">
        <v>4</v>
      </c>
      <c r="DV40" s="627">
        <f t="shared" si="40"/>
        <v>1</v>
      </c>
      <c r="DW40" t="s">
        <v>1408</v>
      </c>
      <c r="DX40">
        <v>2</v>
      </c>
      <c r="DY40" s="627">
        <f t="shared" si="41"/>
        <v>0.5</v>
      </c>
      <c r="DZ40" t="s">
        <v>1119</v>
      </c>
      <c r="EA40">
        <v>0</v>
      </c>
      <c r="EB40" s="627">
        <f t="shared" si="42"/>
        <v>0</v>
      </c>
      <c r="EC40">
        <v>5.4</v>
      </c>
      <c r="ED40" t="s">
        <v>1825</v>
      </c>
      <c r="EE40">
        <v>2</v>
      </c>
      <c r="EF40" s="630">
        <f t="shared" si="43"/>
        <v>0.44897959183673475</v>
      </c>
      <c r="EG40">
        <v>9.8000000000000007</v>
      </c>
      <c r="EH40" t="s">
        <v>1827</v>
      </c>
      <c r="EI40">
        <v>0</v>
      </c>
      <c r="EJ40" s="630">
        <f t="shared" si="44"/>
        <v>1.9999999999999907E-2</v>
      </c>
      <c r="EK40" s="630">
        <f t="shared" si="45"/>
        <v>0.23448979591836733</v>
      </c>
      <c r="EL40" s="628">
        <f t="shared" si="46"/>
        <v>0.2793112244897959</v>
      </c>
      <c r="EM40">
        <v>19</v>
      </c>
      <c r="EN40" t="s">
        <v>1773</v>
      </c>
      <c r="EO40" s="624">
        <v>4</v>
      </c>
      <c r="EP40" s="629">
        <f t="shared" si="47"/>
        <v>1</v>
      </c>
      <c r="EQ40">
        <v>0</v>
      </c>
      <c r="ER40" t="s">
        <v>1777</v>
      </c>
      <c r="ES40">
        <v>0</v>
      </c>
      <c r="ET40" s="629">
        <f t="shared" si="48"/>
        <v>0</v>
      </c>
      <c r="EU40">
        <v>13</v>
      </c>
      <c r="EV40" t="s">
        <v>1778</v>
      </c>
      <c r="EW40" s="624">
        <v>4</v>
      </c>
      <c r="EX40" s="629">
        <f t="shared" si="49"/>
        <v>1</v>
      </c>
      <c r="EY40">
        <v>1</v>
      </c>
      <c r="EZ40" t="s">
        <v>1783</v>
      </c>
      <c r="FA40" s="624">
        <v>1</v>
      </c>
      <c r="FB40" s="629">
        <f t="shared" si="50"/>
        <v>0.25</v>
      </c>
      <c r="FC40" t="s">
        <v>1024</v>
      </c>
      <c r="FD40">
        <v>0</v>
      </c>
      <c r="FE40" s="627">
        <f t="shared" si="51"/>
        <v>0</v>
      </c>
      <c r="FF40" s="628">
        <f t="shared" si="52"/>
        <v>0.45</v>
      </c>
      <c r="FG40">
        <v>0.80600000000000005</v>
      </c>
      <c r="FH40" t="s">
        <v>1792</v>
      </c>
      <c r="FI40">
        <v>1</v>
      </c>
      <c r="FJ40" s="623">
        <f t="shared" si="53"/>
        <v>0</v>
      </c>
      <c r="FK40">
        <v>178</v>
      </c>
      <c r="FL40">
        <v>2.2504200023088941</v>
      </c>
      <c r="FM40" t="s">
        <v>1736</v>
      </c>
      <c r="FN40" s="624">
        <v>4</v>
      </c>
      <c r="FO40" s="629">
        <f t="shared" si="54"/>
        <v>1</v>
      </c>
      <c r="FP40">
        <v>80</v>
      </c>
      <c r="FQ40" t="s">
        <v>1738</v>
      </c>
      <c r="FR40" s="624">
        <v>4</v>
      </c>
      <c r="FS40" s="629">
        <f t="shared" si="55"/>
        <v>1</v>
      </c>
      <c r="FT40">
        <v>43</v>
      </c>
      <c r="FU40" t="s">
        <v>1738</v>
      </c>
      <c r="FV40" s="624">
        <v>4</v>
      </c>
      <c r="FW40" s="629">
        <f t="shared" si="56"/>
        <v>1</v>
      </c>
      <c r="FX40" s="628">
        <f t="shared" si="57"/>
        <v>0.75</v>
      </c>
      <c r="FY40" s="631">
        <f t="shared" si="58"/>
        <v>0.59112466703610422</v>
      </c>
    </row>
    <row r="41" spans="1:181">
      <c r="A41" t="s">
        <v>481</v>
      </c>
      <c r="B41" t="s">
        <v>480</v>
      </c>
      <c r="C41" t="s">
        <v>1050</v>
      </c>
      <c r="D41" t="s">
        <v>1308</v>
      </c>
      <c r="E41" t="s">
        <v>965</v>
      </c>
      <c r="F41" t="s">
        <v>983</v>
      </c>
      <c r="G41" t="s">
        <v>984</v>
      </c>
      <c r="H41" t="s">
        <v>22</v>
      </c>
      <c r="I41">
        <v>3424</v>
      </c>
      <c r="J41" s="626">
        <f t="shared" si="0"/>
        <v>0.15275098414979524</v>
      </c>
      <c r="K41">
        <v>13047157.35</v>
      </c>
      <c r="L41" s="626">
        <f t="shared" si="1"/>
        <v>6.9296509986270127E-2</v>
      </c>
      <c r="M41">
        <v>246</v>
      </c>
      <c r="N41" s="626">
        <f t="shared" si="2"/>
        <v>0.19269133675340289</v>
      </c>
      <c r="O41" t="s">
        <v>880</v>
      </c>
      <c r="P41">
        <v>0</v>
      </c>
      <c r="Q41" s="627">
        <f t="shared" si="3"/>
        <v>0</v>
      </c>
      <c r="R41">
        <v>0</v>
      </c>
      <c r="T41" t="s">
        <v>1726</v>
      </c>
      <c r="U41">
        <v>0</v>
      </c>
      <c r="V41">
        <f t="shared" si="4"/>
        <v>1</v>
      </c>
      <c r="W41" s="626">
        <f t="shared" si="5"/>
        <v>0</v>
      </c>
      <c r="X41" s="628">
        <f t="shared" si="6"/>
        <v>8.294776617789365E-2</v>
      </c>
      <c r="Y41" t="s">
        <v>639</v>
      </c>
      <c r="Z41">
        <v>4</v>
      </c>
      <c r="AA41" s="627">
        <f t="shared" si="7"/>
        <v>1</v>
      </c>
      <c r="AB41" t="s">
        <v>639</v>
      </c>
      <c r="AC41">
        <v>4</v>
      </c>
      <c r="AD41" s="627">
        <f t="shared" si="8"/>
        <v>1</v>
      </c>
      <c r="AE41" t="s">
        <v>640</v>
      </c>
      <c r="AF41">
        <v>0</v>
      </c>
      <c r="AG41" s="627">
        <f t="shared" si="9"/>
        <v>0</v>
      </c>
      <c r="AH41" t="s">
        <v>1402</v>
      </c>
      <c r="AI41">
        <v>2</v>
      </c>
      <c r="AJ41" s="627">
        <f t="shared" si="10"/>
        <v>0.5</v>
      </c>
      <c r="AK41" t="s">
        <v>1406</v>
      </c>
      <c r="AL41">
        <v>3</v>
      </c>
      <c r="AM41" s="627">
        <f t="shared" si="11"/>
        <v>0.75</v>
      </c>
      <c r="AN41">
        <v>1</v>
      </c>
      <c r="AO41" t="s">
        <v>1765</v>
      </c>
      <c r="AP41">
        <v>4</v>
      </c>
      <c r="AQ41" s="629">
        <f t="shared" si="12"/>
        <v>1</v>
      </c>
      <c r="AR41" t="s">
        <v>640</v>
      </c>
      <c r="AS41">
        <v>0</v>
      </c>
      <c r="AT41" s="627">
        <f t="shared" si="13"/>
        <v>0</v>
      </c>
      <c r="AU41">
        <v>3</v>
      </c>
      <c r="AV41" t="s">
        <v>1771</v>
      </c>
      <c r="AW41">
        <v>2</v>
      </c>
      <c r="AX41" s="629">
        <f t="shared" si="14"/>
        <v>0.5</v>
      </c>
      <c r="AY41" t="s">
        <v>634</v>
      </c>
      <c r="AZ41">
        <v>1</v>
      </c>
      <c r="BA41" s="627">
        <f t="shared" si="15"/>
        <v>0.25</v>
      </c>
      <c r="BB41" t="s">
        <v>1053</v>
      </c>
      <c r="BC41">
        <v>3</v>
      </c>
      <c r="BD41" s="627">
        <f t="shared" si="16"/>
        <v>0.75</v>
      </c>
      <c r="BE41" t="s">
        <v>635</v>
      </c>
      <c r="BF41">
        <v>1</v>
      </c>
      <c r="BG41" s="627">
        <f t="shared" si="17"/>
        <v>0.25</v>
      </c>
      <c r="BH41" s="628">
        <f t="shared" si="18"/>
        <v>0.54545454545454541</v>
      </c>
      <c r="BI41">
        <v>0</v>
      </c>
      <c r="BJ41" t="s">
        <v>1741</v>
      </c>
      <c r="BK41">
        <v>4</v>
      </c>
      <c r="BL41" s="627">
        <f t="shared" si="19"/>
        <v>1</v>
      </c>
      <c r="BM41" t="s">
        <v>666</v>
      </c>
      <c r="BN41">
        <v>3</v>
      </c>
      <c r="BO41" s="627">
        <f t="shared" si="20"/>
        <v>0.75</v>
      </c>
      <c r="BP41">
        <v>2</v>
      </c>
      <c r="BQ41" t="s">
        <v>1746</v>
      </c>
      <c r="BR41">
        <v>3</v>
      </c>
      <c r="BS41">
        <f t="shared" si="21"/>
        <v>0.75</v>
      </c>
      <c r="BT41">
        <v>0</v>
      </c>
      <c r="BU41" t="s">
        <v>1745</v>
      </c>
      <c r="BV41">
        <v>4</v>
      </c>
      <c r="BW41">
        <f t="shared" si="22"/>
        <v>1</v>
      </c>
      <c r="BX41" s="629">
        <f t="shared" si="23"/>
        <v>0.875</v>
      </c>
      <c r="BY41" t="s">
        <v>649</v>
      </c>
      <c r="BZ41">
        <v>2</v>
      </c>
      <c r="CA41" s="627">
        <f t="shared" si="24"/>
        <v>0.5</v>
      </c>
      <c r="CB41" t="s">
        <v>662</v>
      </c>
      <c r="CC41">
        <v>3</v>
      </c>
      <c r="CD41" s="627">
        <f t="shared" si="25"/>
        <v>0.75</v>
      </c>
      <c r="CE41" t="s">
        <v>667</v>
      </c>
      <c r="CF41">
        <v>1</v>
      </c>
      <c r="CG41" s="627">
        <f t="shared" si="26"/>
        <v>0.25</v>
      </c>
      <c r="CH41">
        <v>0</v>
      </c>
      <c r="CI41" t="s">
        <v>1750</v>
      </c>
      <c r="CJ41">
        <v>4</v>
      </c>
      <c r="CK41">
        <f t="shared" si="27"/>
        <v>1</v>
      </c>
      <c r="CL41">
        <v>0</v>
      </c>
      <c r="CM41" t="s">
        <v>1750</v>
      </c>
      <c r="CN41">
        <v>4</v>
      </c>
      <c r="CO41">
        <f t="shared" si="28"/>
        <v>1</v>
      </c>
      <c r="CP41" s="629">
        <f t="shared" si="29"/>
        <v>1</v>
      </c>
      <c r="CQ41">
        <v>0</v>
      </c>
      <c r="CR41" t="s">
        <v>1755</v>
      </c>
      <c r="CS41">
        <v>4</v>
      </c>
      <c r="CT41">
        <f t="shared" si="30"/>
        <v>1</v>
      </c>
      <c r="CU41">
        <v>0</v>
      </c>
      <c r="CV41" t="s">
        <v>1755</v>
      </c>
      <c r="CW41">
        <v>4</v>
      </c>
      <c r="CX41">
        <f t="shared" si="31"/>
        <v>1</v>
      </c>
      <c r="CY41" s="629">
        <f t="shared" si="32"/>
        <v>1</v>
      </c>
      <c r="CZ41">
        <v>2</v>
      </c>
      <c r="DA41" t="s">
        <v>1762</v>
      </c>
      <c r="DB41">
        <v>2</v>
      </c>
      <c r="DC41" s="626">
        <f t="shared" si="33"/>
        <v>0.25</v>
      </c>
      <c r="DD41" t="s">
        <v>1367</v>
      </c>
      <c r="DE41">
        <v>0</v>
      </c>
      <c r="DF41" s="627">
        <f t="shared" si="34"/>
        <v>0</v>
      </c>
      <c r="DG41" s="628">
        <f t="shared" si="35"/>
        <v>0.63749999999999996</v>
      </c>
      <c r="DH41" t="s">
        <v>639</v>
      </c>
      <c r="DI41">
        <v>4</v>
      </c>
      <c r="DJ41" s="627">
        <f t="shared" si="36"/>
        <v>1</v>
      </c>
      <c r="DK41" t="s">
        <v>640</v>
      </c>
      <c r="DL41">
        <v>0</v>
      </c>
      <c r="DM41" s="627">
        <f t="shared" si="37"/>
        <v>0</v>
      </c>
      <c r="DN41" t="s">
        <v>1119</v>
      </c>
      <c r="DO41">
        <v>0</v>
      </c>
      <c r="DP41" s="627">
        <f t="shared" si="38"/>
        <v>0</v>
      </c>
      <c r="DQ41" t="s">
        <v>880</v>
      </c>
      <c r="DR41">
        <v>4</v>
      </c>
      <c r="DS41" s="627">
        <f t="shared" si="39"/>
        <v>1</v>
      </c>
      <c r="DT41" t="s">
        <v>880</v>
      </c>
      <c r="DU41">
        <v>4</v>
      </c>
      <c r="DV41" s="627">
        <f t="shared" si="40"/>
        <v>1</v>
      </c>
      <c r="DW41" t="s">
        <v>639</v>
      </c>
      <c r="DX41">
        <v>4</v>
      </c>
      <c r="DY41" s="627">
        <f t="shared" si="41"/>
        <v>1</v>
      </c>
      <c r="DZ41" t="s">
        <v>880</v>
      </c>
      <c r="EA41">
        <v>4</v>
      </c>
      <c r="EB41" s="627">
        <f t="shared" si="42"/>
        <v>1</v>
      </c>
      <c r="EC41">
        <v>5.8</v>
      </c>
      <c r="ED41" t="s">
        <v>1825</v>
      </c>
      <c r="EE41">
        <v>2</v>
      </c>
      <c r="EF41" s="630">
        <f t="shared" si="43"/>
        <v>0.40816326530612246</v>
      </c>
      <c r="EG41">
        <v>7.8</v>
      </c>
      <c r="EH41" t="s">
        <v>1826</v>
      </c>
      <c r="EI41">
        <v>1</v>
      </c>
      <c r="EJ41" s="630">
        <f t="shared" si="44"/>
        <v>0.21999999999999997</v>
      </c>
      <c r="EK41" s="630">
        <f t="shared" si="45"/>
        <v>0.31408163265306122</v>
      </c>
      <c r="EL41" s="628">
        <f t="shared" si="46"/>
        <v>0.66426020408163267</v>
      </c>
      <c r="EM41">
        <v>7</v>
      </c>
      <c r="EN41" t="s">
        <v>1774</v>
      </c>
      <c r="EO41" s="624">
        <v>3</v>
      </c>
      <c r="EP41" s="629">
        <f t="shared" si="47"/>
        <v>0.75</v>
      </c>
      <c r="EQ41">
        <v>0</v>
      </c>
      <c r="ER41" t="s">
        <v>1777</v>
      </c>
      <c r="ES41">
        <v>0</v>
      </c>
      <c r="ET41" s="629">
        <f t="shared" si="48"/>
        <v>0</v>
      </c>
      <c r="EU41">
        <v>4</v>
      </c>
      <c r="EV41" t="s">
        <v>1778</v>
      </c>
      <c r="EW41" s="624">
        <v>4</v>
      </c>
      <c r="EX41" s="629">
        <f t="shared" si="49"/>
        <v>1</v>
      </c>
      <c r="EY41">
        <v>4</v>
      </c>
      <c r="EZ41" t="s">
        <v>1782</v>
      </c>
      <c r="FA41" s="624">
        <v>2</v>
      </c>
      <c r="FB41" s="629">
        <f t="shared" si="50"/>
        <v>0.5</v>
      </c>
      <c r="FC41" t="s">
        <v>1024</v>
      </c>
      <c r="FD41">
        <v>0</v>
      </c>
      <c r="FE41" s="627">
        <f t="shared" si="51"/>
        <v>0</v>
      </c>
      <c r="FF41" s="628">
        <f t="shared" si="52"/>
        <v>0.45</v>
      </c>
      <c r="FG41">
        <v>0.56499999999999995</v>
      </c>
      <c r="FH41" t="s">
        <v>1793</v>
      </c>
      <c r="FI41">
        <v>3</v>
      </c>
      <c r="FJ41" s="623">
        <f t="shared" si="53"/>
        <v>0.66666666666666663</v>
      </c>
      <c r="FK41">
        <v>12</v>
      </c>
      <c r="FL41">
        <v>1.0791812460476249</v>
      </c>
      <c r="FM41" t="s">
        <v>1734</v>
      </c>
      <c r="FN41" s="624">
        <v>2</v>
      </c>
      <c r="FO41" s="629">
        <f t="shared" si="54"/>
        <v>0.5</v>
      </c>
      <c r="FP41">
        <v>1</v>
      </c>
      <c r="FQ41" t="s">
        <v>1737</v>
      </c>
      <c r="FR41" s="624">
        <v>1</v>
      </c>
      <c r="FS41" s="629">
        <f t="shared" si="55"/>
        <v>0.25</v>
      </c>
      <c r="FT41">
        <v>1</v>
      </c>
      <c r="FU41" t="s">
        <v>1737</v>
      </c>
      <c r="FV41" s="624">
        <v>1</v>
      </c>
      <c r="FW41" s="629">
        <f t="shared" si="56"/>
        <v>0.25</v>
      </c>
      <c r="FX41" s="628">
        <f t="shared" si="57"/>
        <v>0.41666666666666663</v>
      </c>
      <c r="FY41" s="631">
        <f t="shared" si="58"/>
        <v>0.46613819706345638</v>
      </c>
    </row>
    <row r="42" spans="1:181">
      <c r="A42" t="s">
        <v>423</v>
      </c>
      <c r="B42" t="s">
        <v>422</v>
      </c>
      <c r="C42" t="s">
        <v>632</v>
      </c>
      <c r="D42" t="s">
        <v>1308</v>
      </c>
      <c r="E42" t="s">
        <v>971</v>
      </c>
      <c r="F42" t="s">
        <v>995</v>
      </c>
      <c r="G42" t="s">
        <v>996</v>
      </c>
      <c r="H42" t="s">
        <v>22</v>
      </c>
      <c r="I42">
        <v>4631</v>
      </c>
      <c r="J42" s="626">
        <f t="shared" si="0"/>
        <v>0.20290587956023554</v>
      </c>
      <c r="K42">
        <v>14359260.120000001</v>
      </c>
      <c r="L42" s="626">
        <f t="shared" si="1"/>
        <v>8.8368017163315743E-2</v>
      </c>
      <c r="M42">
        <v>273</v>
      </c>
      <c r="N42" s="626">
        <f t="shared" si="2"/>
        <v>0.21498392437280164</v>
      </c>
      <c r="O42" t="s">
        <v>880</v>
      </c>
      <c r="P42">
        <v>0</v>
      </c>
      <c r="Q42" s="627">
        <f t="shared" si="3"/>
        <v>0</v>
      </c>
      <c r="R42">
        <v>0</v>
      </c>
      <c r="T42" t="s">
        <v>1726</v>
      </c>
      <c r="U42">
        <v>0</v>
      </c>
      <c r="V42">
        <f t="shared" si="4"/>
        <v>1</v>
      </c>
      <c r="W42" s="626">
        <f t="shared" si="5"/>
        <v>0</v>
      </c>
      <c r="X42" s="628">
        <f t="shared" si="6"/>
        <v>0.10125156421927059</v>
      </c>
      <c r="Y42" t="s">
        <v>639</v>
      </c>
      <c r="Z42">
        <v>4</v>
      </c>
      <c r="AA42" s="627">
        <f t="shared" si="7"/>
        <v>1</v>
      </c>
      <c r="AB42" t="s">
        <v>639</v>
      </c>
      <c r="AC42">
        <v>4</v>
      </c>
      <c r="AD42" s="627">
        <f t="shared" si="8"/>
        <v>1</v>
      </c>
      <c r="AE42" t="s">
        <v>636</v>
      </c>
      <c r="AF42">
        <v>4</v>
      </c>
      <c r="AG42" s="627">
        <f t="shared" si="9"/>
        <v>1</v>
      </c>
      <c r="AH42" t="s">
        <v>1314</v>
      </c>
      <c r="AI42">
        <v>0</v>
      </c>
      <c r="AJ42" s="627">
        <f t="shared" si="10"/>
        <v>0</v>
      </c>
      <c r="AK42" t="s">
        <v>1404</v>
      </c>
      <c r="AL42">
        <v>1</v>
      </c>
      <c r="AM42" s="627">
        <f t="shared" si="11"/>
        <v>0.25</v>
      </c>
      <c r="AN42">
        <v>1</v>
      </c>
      <c r="AO42" t="s">
        <v>1765</v>
      </c>
      <c r="AP42">
        <v>4</v>
      </c>
      <c r="AQ42" s="629">
        <f t="shared" si="12"/>
        <v>1</v>
      </c>
      <c r="AR42" t="s">
        <v>636</v>
      </c>
      <c r="AS42">
        <v>4</v>
      </c>
      <c r="AT42" s="627">
        <f t="shared" si="13"/>
        <v>1</v>
      </c>
      <c r="AU42">
        <v>3</v>
      </c>
      <c r="AV42" t="s">
        <v>1771</v>
      </c>
      <c r="AW42">
        <v>2</v>
      </c>
      <c r="AX42" s="629">
        <f t="shared" si="14"/>
        <v>0.5</v>
      </c>
      <c r="AY42" t="s">
        <v>650</v>
      </c>
      <c r="AZ42">
        <v>2</v>
      </c>
      <c r="BA42" s="627">
        <f t="shared" si="15"/>
        <v>0.5</v>
      </c>
      <c r="BB42" t="s">
        <v>635</v>
      </c>
      <c r="BC42">
        <v>1</v>
      </c>
      <c r="BD42" s="627">
        <f t="shared" si="16"/>
        <v>0.25</v>
      </c>
      <c r="BE42" t="s">
        <v>647</v>
      </c>
      <c r="BF42">
        <v>4</v>
      </c>
      <c r="BG42" s="627">
        <f t="shared" si="17"/>
        <v>1</v>
      </c>
      <c r="BH42" s="628">
        <f t="shared" si="18"/>
        <v>0.68181818181818177</v>
      </c>
      <c r="BI42">
        <v>0</v>
      </c>
      <c r="BJ42" t="s">
        <v>1741</v>
      </c>
      <c r="BK42">
        <v>4</v>
      </c>
      <c r="BL42" s="627">
        <f t="shared" si="19"/>
        <v>1</v>
      </c>
      <c r="BM42" t="s">
        <v>1395</v>
      </c>
      <c r="BN42">
        <v>4</v>
      </c>
      <c r="BO42" s="627">
        <f t="shared" si="20"/>
        <v>1</v>
      </c>
      <c r="BP42">
        <v>0</v>
      </c>
      <c r="BQ42" t="s">
        <v>1745</v>
      </c>
      <c r="BR42">
        <v>4</v>
      </c>
      <c r="BS42">
        <f t="shared" si="21"/>
        <v>1</v>
      </c>
      <c r="BT42">
        <v>0</v>
      </c>
      <c r="BU42" t="s">
        <v>1745</v>
      </c>
      <c r="BV42">
        <v>4</v>
      </c>
      <c r="BW42">
        <f t="shared" si="22"/>
        <v>1</v>
      </c>
      <c r="BX42" s="629">
        <f t="shared" si="23"/>
        <v>1</v>
      </c>
      <c r="BY42" t="s">
        <v>653</v>
      </c>
      <c r="BZ42">
        <v>4</v>
      </c>
      <c r="CA42" s="627">
        <f t="shared" si="24"/>
        <v>1</v>
      </c>
      <c r="CB42" t="s">
        <v>642</v>
      </c>
      <c r="CC42">
        <v>0</v>
      </c>
      <c r="CD42" s="627">
        <f t="shared" si="25"/>
        <v>0</v>
      </c>
      <c r="CE42" t="s">
        <v>643</v>
      </c>
      <c r="CF42">
        <v>3</v>
      </c>
      <c r="CG42" s="627">
        <f t="shared" si="26"/>
        <v>0.75</v>
      </c>
      <c r="CH42">
        <v>0</v>
      </c>
      <c r="CI42" t="s">
        <v>1750</v>
      </c>
      <c r="CJ42">
        <v>4</v>
      </c>
      <c r="CK42">
        <f t="shared" si="27"/>
        <v>1</v>
      </c>
      <c r="CL42">
        <v>0</v>
      </c>
      <c r="CM42" t="s">
        <v>1750</v>
      </c>
      <c r="CN42">
        <v>4</v>
      </c>
      <c r="CO42">
        <f t="shared" si="28"/>
        <v>1</v>
      </c>
      <c r="CP42" s="629">
        <f t="shared" si="29"/>
        <v>1</v>
      </c>
      <c r="CQ42">
        <v>0</v>
      </c>
      <c r="CR42" t="s">
        <v>1755</v>
      </c>
      <c r="CS42">
        <v>4</v>
      </c>
      <c r="CT42">
        <f t="shared" si="30"/>
        <v>1</v>
      </c>
      <c r="CU42">
        <v>0</v>
      </c>
      <c r="CV42" t="s">
        <v>1755</v>
      </c>
      <c r="CW42">
        <v>4</v>
      </c>
      <c r="CX42">
        <f t="shared" si="31"/>
        <v>1</v>
      </c>
      <c r="CY42" s="629">
        <f t="shared" si="32"/>
        <v>1</v>
      </c>
      <c r="CZ42">
        <v>0</v>
      </c>
      <c r="DA42" t="s">
        <v>1764</v>
      </c>
      <c r="DB42">
        <v>0</v>
      </c>
      <c r="DC42" s="626">
        <f t="shared" si="33"/>
        <v>0</v>
      </c>
      <c r="DD42" t="s">
        <v>636</v>
      </c>
      <c r="DE42">
        <v>4</v>
      </c>
      <c r="DF42" s="627">
        <f t="shared" si="34"/>
        <v>1</v>
      </c>
      <c r="DG42" s="628">
        <f t="shared" si="35"/>
        <v>0.77500000000000002</v>
      </c>
      <c r="DH42" t="s">
        <v>639</v>
      </c>
      <c r="DI42">
        <v>4</v>
      </c>
      <c r="DJ42" s="627">
        <f t="shared" si="36"/>
        <v>1</v>
      </c>
      <c r="DK42" t="s">
        <v>636</v>
      </c>
      <c r="DL42">
        <v>4</v>
      </c>
      <c r="DM42" s="627">
        <f t="shared" si="37"/>
        <v>1</v>
      </c>
      <c r="DN42" t="s">
        <v>1119</v>
      </c>
      <c r="DO42">
        <v>0</v>
      </c>
      <c r="DP42" s="627">
        <f t="shared" si="38"/>
        <v>0</v>
      </c>
      <c r="DQ42" t="s">
        <v>880</v>
      </c>
      <c r="DR42">
        <v>4</v>
      </c>
      <c r="DS42" s="627">
        <f t="shared" si="39"/>
        <v>1</v>
      </c>
      <c r="DT42" t="s">
        <v>880</v>
      </c>
      <c r="DU42">
        <v>4</v>
      </c>
      <c r="DV42" s="627">
        <f t="shared" si="40"/>
        <v>1</v>
      </c>
      <c r="DW42" t="s">
        <v>639</v>
      </c>
      <c r="DX42">
        <v>4</v>
      </c>
      <c r="DY42" s="627">
        <f t="shared" si="41"/>
        <v>1</v>
      </c>
      <c r="DZ42" t="s">
        <v>880</v>
      </c>
      <c r="EA42">
        <v>4</v>
      </c>
      <c r="EB42" s="627">
        <f t="shared" si="42"/>
        <v>1</v>
      </c>
      <c r="EC42">
        <v>6.2</v>
      </c>
      <c r="ED42" t="s">
        <v>1826</v>
      </c>
      <c r="EE42">
        <v>1</v>
      </c>
      <c r="EF42" s="630">
        <f t="shared" si="43"/>
        <v>0.36734693877551028</v>
      </c>
      <c r="EG42">
        <v>6.8</v>
      </c>
      <c r="EH42" t="s">
        <v>1826</v>
      </c>
      <c r="EI42">
        <v>1</v>
      </c>
      <c r="EJ42" s="630">
        <f t="shared" si="44"/>
        <v>0.32000000000000006</v>
      </c>
      <c r="EK42" s="630">
        <f t="shared" si="45"/>
        <v>0.34367346938775517</v>
      </c>
      <c r="EL42" s="628">
        <f t="shared" si="46"/>
        <v>0.7929591836734694</v>
      </c>
      <c r="EM42">
        <v>1</v>
      </c>
      <c r="EN42" t="s">
        <v>1776</v>
      </c>
      <c r="EO42" s="624">
        <v>1</v>
      </c>
      <c r="EP42" s="629">
        <f t="shared" si="47"/>
        <v>0.25</v>
      </c>
      <c r="EQ42">
        <v>0</v>
      </c>
      <c r="ER42" t="s">
        <v>1777</v>
      </c>
      <c r="ES42">
        <v>0</v>
      </c>
      <c r="ET42" s="629">
        <f t="shared" si="48"/>
        <v>0</v>
      </c>
      <c r="EU42">
        <v>1</v>
      </c>
      <c r="EV42" t="s">
        <v>1779</v>
      </c>
      <c r="EW42" s="624">
        <v>3</v>
      </c>
      <c r="EX42" s="629">
        <f t="shared" si="49"/>
        <v>0.75</v>
      </c>
      <c r="EY42">
        <v>6</v>
      </c>
      <c r="EZ42" t="s">
        <v>1781</v>
      </c>
      <c r="FA42" s="624">
        <v>3</v>
      </c>
      <c r="FB42" s="629">
        <f t="shared" si="50"/>
        <v>0.75</v>
      </c>
      <c r="FC42" t="s">
        <v>1024</v>
      </c>
      <c r="FD42">
        <v>0</v>
      </c>
      <c r="FE42" s="627">
        <f t="shared" si="51"/>
        <v>0</v>
      </c>
      <c r="FF42" s="628">
        <f t="shared" si="52"/>
        <v>0.35</v>
      </c>
      <c r="FG42">
        <v>0.57699999999999996</v>
      </c>
      <c r="FH42" t="s">
        <v>1793</v>
      </c>
      <c r="FI42">
        <v>3</v>
      </c>
      <c r="FJ42" s="623">
        <f t="shared" si="53"/>
        <v>0.66666666666666663</v>
      </c>
      <c r="FK42">
        <v>14</v>
      </c>
      <c r="FL42">
        <v>1.146128035678238</v>
      </c>
      <c r="FM42" t="s">
        <v>1734</v>
      </c>
      <c r="FN42" s="624">
        <v>2</v>
      </c>
      <c r="FO42" s="629">
        <f t="shared" si="54"/>
        <v>0.5</v>
      </c>
      <c r="FP42">
        <v>0</v>
      </c>
      <c r="FQ42" t="s">
        <v>1730</v>
      </c>
      <c r="FR42" s="624">
        <v>0</v>
      </c>
      <c r="FS42" s="629">
        <f t="shared" si="55"/>
        <v>0</v>
      </c>
      <c r="FT42">
        <v>0</v>
      </c>
      <c r="FU42" t="s">
        <v>1730</v>
      </c>
      <c r="FV42" s="624">
        <v>0</v>
      </c>
      <c r="FW42" s="629">
        <f t="shared" si="56"/>
        <v>0</v>
      </c>
      <c r="FX42" s="628">
        <f t="shared" si="57"/>
        <v>0.29166666666666663</v>
      </c>
      <c r="FY42" s="631">
        <f t="shared" si="58"/>
        <v>0.49878259939626474</v>
      </c>
    </row>
    <row r="43" spans="1:181">
      <c r="A43" t="s">
        <v>541</v>
      </c>
      <c r="B43" t="s">
        <v>540</v>
      </c>
      <c r="C43" t="s">
        <v>1050</v>
      </c>
      <c r="D43" t="s">
        <v>1308</v>
      </c>
      <c r="E43" t="s">
        <v>965</v>
      </c>
      <c r="F43" t="s">
        <v>983</v>
      </c>
      <c r="G43" t="s">
        <v>984</v>
      </c>
      <c r="H43" t="s">
        <v>74</v>
      </c>
      <c r="I43">
        <v>2821</v>
      </c>
      <c r="J43" s="626">
        <f t="shared" si="0"/>
        <v>0.12057520279163118</v>
      </c>
      <c r="K43">
        <v>11713545.939999999</v>
      </c>
      <c r="L43" s="626">
        <f t="shared" si="1"/>
        <v>4.7836787960904986E-2</v>
      </c>
      <c r="M43">
        <v>197</v>
      </c>
      <c r="N43" s="626">
        <f t="shared" si="2"/>
        <v>0.14514196785299857</v>
      </c>
      <c r="O43" t="s">
        <v>880</v>
      </c>
      <c r="P43">
        <v>0</v>
      </c>
      <c r="Q43" s="627">
        <f t="shared" si="3"/>
        <v>0</v>
      </c>
      <c r="R43">
        <v>0</v>
      </c>
      <c r="T43" t="s">
        <v>1726</v>
      </c>
      <c r="U43">
        <v>0</v>
      </c>
      <c r="V43">
        <f t="shared" si="4"/>
        <v>1</v>
      </c>
      <c r="W43" s="626">
        <f t="shared" si="5"/>
        <v>0</v>
      </c>
      <c r="X43" s="628">
        <f t="shared" si="6"/>
        <v>6.271079172110694E-2</v>
      </c>
      <c r="Y43" t="s">
        <v>639</v>
      </c>
      <c r="Z43">
        <v>4</v>
      </c>
      <c r="AA43" s="627">
        <f t="shared" si="7"/>
        <v>1</v>
      </c>
      <c r="AB43" t="s">
        <v>639</v>
      </c>
      <c r="AC43">
        <v>4</v>
      </c>
      <c r="AD43" s="627">
        <f t="shared" si="8"/>
        <v>1</v>
      </c>
      <c r="AE43" t="s">
        <v>640</v>
      </c>
      <c r="AF43">
        <v>0</v>
      </c>
      <c r="AG43" s="627">
        <f t="shared" si="9"/>
        <v>0</v>
      </c>
      <c r="AH43" t="s">
        <v>1314</v>
      </c>
      <c r="AI43">
        <v>0</v>
      </c>
      <c r="AJ43" s="627">
        <f t="shared" si="10"/>
        <v>0</v>
      </c>
      <c r="AK43" t="s">
        <v>1405</v>
      </c>
      <c r="AL43">
        <v>0</v>
      </c>
      <c r="AM43" s="627">
        <f t="shared" si="11"/>
        <v>0</v>
      </c>
      <c r="AN43">
        <v>2</v>
      </c>
      <c r="AO43" t="s">
        <v>1766</v>
      </c>
      <c r="AP43">
        <v>3</v>
      </c>
      <c r="AQ43" s="629">
        <f t="shared" si="12"/>
        <v>0.75</v>
      </c>
      <c r="AR43" t="s">
        <v>636</v>
      </c>
      <c r="AS43">
        <v>4</v>
      </c>
      <c r="AT43" s="627">
        <f t="shared" si="13"/>
        <v>1</v>
      </c>
      <c r="AU43">
        <v>2</v>
      </c>
      <c r="AV43" t="s">
        <v>1772</v>
      </c>
      <c r="AW43">
        <v>1</v>
      </c>
      <c r="AX43" s="629">
        <f t="shared" si="14"/>
        <v>0.25</v>
      </c>
      <c r="AY43" t="s">
        <v>634</v>
      </c>
      <c r="AZ43">
        <v>1</v>
      </c>
      <c r="BA43" s="627">
        <f t="shared" si="15"/>
        <v>0.25</v>
      </c>
      <c r="BB43" t="s">
        <v>646</v>
      </c>
      <c r="BC43">
        <v>0</v>
      </c>
      <c r="BD43" s="627">
        <f t="shared" si="16"/>
        <v>0</v>
      </c>
      <c r="BE43" t="s">
        <v>646</v>
      </c>
      <c r="BF43">
        <v>1</v>
      </c>
      <c r="BG43" s="627">
        <f t="shared" si="17"/>
        <v>0.25</v>
      </c>
      <c r="BH43" s="628">
        <f t="shared" si="18"/>
        <v>0.40909090909090912</v>
      </c>
      <c r="BI43">
        <v>0</v>
      </c>
      <c r="BJ43" t="s">
        <v>1741</v>
      </c>
      <c r="BK43">
        <v>4</v>
      </c>
      <c r="BL43" s="627">
        <f t="shared" si="19"/>
        <v>1</v>
      </c>
      <c r="BM43" t="s">
        <v>1395</v>
      </c>
      <c r="BN43">
        <v>4</v>
      </c>
      <c r="BO43" s="627">
        <f t="shared" si="20"/>
        <v>1</v>
      </c>
      <c r="BP43">
        <v>2</v>
      </c>
      <c r="BQ43" t="s">
        <v>1746</v>
      </c>
      <c r="BR43">
        <v>3</v>
      </c>
      <c r="BS43">
        <f t="shared" si="21"/>
        <v>0.75</v>
      </c>
      <c r="BT43">
        <v>3</v>
      </c>
      <c r="BU43" t="s">
        <v>1747</v>
      </c>
      <c r="BV43">
        <v>2</v>
      </c>
      <c r="BW43">
        <f t="shared" si="22"/>
        <v>0.5</v>
      </c>
      <c r="BX43" s="629">
        <f t="shared" si="23"/>
        <v>0.625</v>
      </c>
      <c r="BY43" t="s">
        <v>653</v>
      </c>
      <c r="BZ43">
        <v>4</v>
      </c>
      <c r="CA43" s="627">
        <f t="shared" si="24"/>
        <v>1</v>
      </c>
      <c r="CB43" t="s">
        <v>669</v>
      </c>
      <c r="CC43">
        <v>2</v>
      </c>
      <c r="CD43" s="627">
        <f t="shared" si="25"/>
        <v>0.5</v>
      </c>
      <c r="CE43" t="s">
        <v>643</v>
      </c>
      <c r="CF43">
        <v>3</v>
      </c>
      <c r="CG43" s="627">
        <f t="shared" si="26"/>
        <v>0.75</v>
      </c>
      <c r="CH43">
        <v>0</v>
      </c>
      <c r="CI43" t="s">
        <v>1750</v>
      </c>
      <c r="CJ43">
        <v>4</v>
      </c>
      <c r="CK43">
        <f t="shared" si="27"/>
        <v>1</v>
      </c>
      <c r="CL43">
        <v>0</v>
      </c>
      <c r="CM43" t="s">
        <v>1750</v>
      </c>
      <c r="CN43">
        <v>4</v>
      </c>
      <c r="CO43">
        <f t="shared" si="28"/>
        <v>1</v>
      </c>
      <c r="CP43" s="629">
        <f t="shared" si="29"/>
        <v>1</v>
      </c>
      <c r="CQ43">
        <v>0</v>
      </c>
      <c r="CR43" t="s">
        <v>1755</v>
      </c>
      <c r="CS43">
        <v>4</v>
      </c>
      <c r="CT43">
        <f t="shared" si="30"/>
        <v>1</v>
      </c>
      <c r="CU43">
        <v>0</v>
      </c>
      <c r="CV43" t="s">
        <v>1755</v>
      </c>
      <c r="CW43">
        <v>4</v>
      </c>
      <c r="CX43">
        <f t="shared" si="31"/>
        <v>1</v>
      </c>
      <c r="CY43" s="629">
        <f t="shared" si="32"/>
        <v>1</v>
      </c>
      <c r="CZ43">
        <v>2</v>
      </c>
      <c r="DA43" t="s">
        <v>1762</v>
      </c>
      <c r="DB43">
        <v>2</v>
      </c>
      <c r="DC43" s="626">
        <f t="shared" si="33"/>
        <v>0.25</v>
      </c>
      <c r="DD43" t="s">
        <v>636</v>
      </c>
      <c r="DE43">
        <v>4</v>
      </c>
      <c r="DF43" s="627">
        <f t="shared" si="34"/>
        <v>1</v>
      </c>
      <c r="DG43" s="628">
        <f t="shared" si="35"/>
        <v>0.8125</v>
      </c>
      <c r="DH43" t="s">
        <v>639</v>
      </c>
      <c r="DI43">
        <v>4</v>
      </c>
      <c r="DJ43" s="627">
        <f t="shared" si="36"/>
        <v>1</v>
      </c>
      <c r="DK43" t="s">
        <v>640</v>
      </c>
      <c r="DL43">
        <v>0</v>
      </c>
      <c r="DM43" s="627">
        <f t="shared" si="37"/>
        <v>0</v>
      </c>
      <c r="DN43" t="s">
        <v>1119</v>
      </c>
      <c r="DO43">
        <v>0</v>
      </c>
      <c r="DP43" s="627">
        <f t="shared" si="38"/>
        <v>0</v>
      </c>
      <c r="DQ43" t="s">
        <v>880</v>
      </c>
      <c r="DR43">
        <v>4</v>
      </c>
      <c r="DS43" s="627">
        <f t="shared" si="39"/>
        <v>1</v>
      </c>
      <c r="DT43" t="s">
        <v>880</v>
      </c>
      <c r="DU43">
        <v>4</v>
      </c>
      <c r="DV43" s="627">
        <f t="shared" si="40"/>
        <v>1</v>
      </c>
      <c r="DW43" t="s">
        <v>639</v>
      </c>
      <c r="DX43">
        <v>4</v>
      </c>
      <c r="DY43" s="627">
        <f t="shared" si="41"/>
        <v>1</v>
      </c>
      <c r="DZ43" t="s">
        <v>880</v>
      </c>
      <c r="EA43">
        <v>4</v>
      </c>
      <c r="EB43" s="627">
        <f t="shared" si="42"/>
        <v>1</v>
      </c>
      <c r="EC43">
        <v>7.8</v>
      </c>
      <c r="ED43" t="s">
        <v>1826</v>
      </c>
      <c r="EE43">
        <v>1</v>
      </c>
      <c r="EF43" s="630">
        <f t="shared" si="43"/>
        <v>0.20408163265306134</v>
      </c>
      <c r="EG43">
        <v>7.2</v>
      </c>
      <c r="EH43" t="s">
        <v>1826</v>
      </c>
      <c r="EI43">
        <v>1</v>
      </c>
      <c r="EJ43" s="630">
        <f t="shared" si="44"/>
        <v>0.28000000000000003</v>
      </c>
      <c r="EK43" s="630">
        <f t="shared" si="45"/>
        <v>0.24204081632653068</v>
      </c>
      <c r="EL43" s="628">
        <f t="shared" si="46"/>
        <v>0.65525510204081638</v>
      </c>
      <c r="EM43">
        <v>0</v>
      </c>
      <c r="EN43" t="s">
        <v>1777</v>
      </c>
      <c r="EO43" s="624">
        <v>0</v>
      </c>
      <c r="EP43" s="629">
        <f t="shared" si="47"/>
        <v>0</v>
      </c>
      <c r="EQ43">
        <v>0</v>
      </c>
      <c r="ER43" t="s">
        <v>1777</v>
      </c>
      <c r="ES43">
        <v>0</v>
      </c>
      <c r="ET43" s="629">
        <f t="shared" si="48"/>
        <v>0</v>
      </c>
      <c r="EU43">
        <v>0</v>
      </c>
      <c r="EV43" t="s">
        <v>1777</v>
      </c>
      <c r="EW43" s="624">
        <v>0</v>
      </c>
      <c r="EX43" s="629">
        <f t="shared" si="49"/>
        <v>0</v>
      </c>
      <c r="EY43">
        <v>7</v>
      </c>
      <c r="EZ43" t="s">
        <v>1780</v>
      </c>
      <c r="FA43" s="624">
        <v>4</v>
      </c>
      <c r="FB43" s="629">
        <f t="shared" si="50"/>
        <v>1</v>
      </c>
      <c r="FC43" t="s">
        <v>1024</v>
      </c>
      <c r="FD43">
        <v>0</v>
      </c>
      <c r="FE43" s="627">
        <f t="shared" si="51"/>
        <v>0</v>
      </c>
      <c r="FF43" s="628">
        <f t="shared" si="52"/>
        <v>0.2</v>
      </c>
      <c r="FG43">
        <v>0.57399999999999995</v>
      </c>
      <c r="FH43" t="s">
        <v>1793</v>
      </c>
      <c r="FI43">
        <v>3</v>
      </c>
      <c r="FJ43" s="623">
        <f t="shared" si="53"/>
        <v>0.66666666666666663</v>
      </c>
      <c r="FK43">
        <v>12</v>
      </c>
      <c r="FL43">
        <v>1.0791812460476249</v>
      </c>
      <c r="FM43" t="s">
        <v>1734</v>
      </c>
      <c r="FN43" s="624">
        <v>2</v>
      </c>
      <c r="FO43" s="629">
        <f t="shared" si="54"/>
        <v>0.5</v>
      </c>
      <c r="FP43">
        <v>0</v>
      </c>
      <c r="FQ43" t="s">
        <v>1730</v>
      </c>
      <c r="FR43" s="624">
        <v>0</v>
      </c>
      <c r="FS43" s="629">
        <f t="shared" si="55"/>
        <v>0</v>
      </c>
      <c r="FT43">
        <v>0</v>
      </c>
      <c r="FU43" t="s">
        <v>1730</v>
      </c>
      <c r="FV43" s="624">
        <v>0</v>
      </c>
      <c r="FW43" s="629">
        <f t="shared" si="56"/>
        <v>0</v>
      </c>
      <c r="FX43" s="628">
        <f t="shared" si="57"/>
        <v>0.29166666666666663</v>
      </c>
      <c r="FY43" s="631">
        <f t="shared" si="58"/>
        <v>0.40520391158658314</v>
      </c>
    </row>
    <row r="44" spans="1:181">
      <c r="A44" t="s">
        <v>573</v>
      </c>
      <c r="B44" t="s">
        <v>572</v>
      </c>
      <c r="C44" t="s">
        <v>1050</v>
      </c>
      <c r="D44" t="s">
        <v>1308</v>
      </c>
      <c r="E44" t="s">
        <v>968</v>
      </c>
      <c r="F44" t="s">
        <v>967</v>
      </c>
      <c r="G44" t="s">
        <v>969</v>
      </c>
      <c r="H44" t="s">
        <v>127</v>
      </c>
      <c r="I44">
        <v>2156</v>
      </c>
      <c r="J44" s="626">
        <f t="shared" si="0"/>
        <v>7.5922500158380271E-2</v>
      </c>
      <c r="K44">
        <v>11483900.289999999</v>
      </c>
      <c r="L44" s="626">
        <f t="shared" si="1"/>
        <v>4.3896122902740614E-2</v>
      </c>
      <c r="M44">
        <v>169</v>
      </c>
      <c r="N44" s="626">
        <f t="shared" si="2"/>
        <v>0.11232502004156041</v>
      </c>
      <c r="O44" t="s">
        <v>880</v>
      </c>
      <c r="P44">
        <v>0</v>
      </c>
      <c r="Q44" s="627">
        <f t="shared" si="3"/>
        <v>0</v>
      </c>
      <c r="R44">
        <v>0</v>
      </c>
      <c r="T44" t="s">
        <v>1726</v>
      </c>
      <c r="U44">
        <v>0</v>
      </c>
      <c r="V44">
        <f t="shared" si="4"/>
        <v>1</v>
      </c>
      <c r="W44" s="626">
        <f t="shared" si="5"/>
        <v>0</v>
      </c>
      <c r="X44" s="628">
        <f t="shared" si="6"/>
        <v>4.6428728620536257E-2</v>
      </c>
      <c r="Y44" t="s">
        <v>639</v>
      </c>
      <c r="Z44">
        <v>4</v>
      </c>
      <c r="AA44" s="627">
        <f t="shared" si="7"/>
        <v>1</v>
      </c>
      <c r="AB44" t="s">
        <v>639</v>
      </c>
      <c r="AC44">
        <v>4</v>
      </c>
      <c r="AD44" s="627">
        <f t="shared" si="8"/>
        <v>1</v>
      </c>
      <c r="AE44" t="s">
        <v>640</v>
      </c>
      <c r="AF44">
        <v>0</v>
      </c>
      <c r="AG44" s="627">
        <f t="shared" si="9"/>
        <v>0</v>
      </c>
      <c r="AH44" t="s">
        <v>1314</v>
      </c>
      <c r="AI44">
        <v>0</v>
      </c>
      <c r="AJ44" s="627">
        <f t="shared" si="10"/>
        <v>0</v>
      </c>
      <c r="AK44" t="s">
        <v>1405</v>
      </c>
      <c r="AL44">
        <v>0</v>
      </c>
      <c r="AM44" s="627">
        <f t="shared" si="11"/>
        <v>0</v>
      </c>
      <c r="AN44">
        <v>1</v>
      </c>
      <c r="AO44" t="s">
        <v>1765</v>
      </c>
      <c r="AP44">
        <v>4</v>
      </c>
      <c r="AQ44" s="629">
        <f t="shared" si="12"/>
        <v>1</v>
      </c>
      <c r="AR44" t="s">
        <v>636</v>
      </c>
      <c r="AS44">
        <v>4</v>
      </c>
      <c r="AT44" s="627">
        <f t="shared" si="13"/>
        <v>1</v>
      </c>
      <c r="AU44">
        <v>3</v>
      </c>
      <c r="AV44" t="s">
        <v>1771</v>
      </c>
      <c r="AW44">
        <v>2</v>
      </c>
      <c r="AX44" s="629">
        <f t="shared" si="14"/>
        <v>0.5</v>
      </c>
      <c r="AY44" t="s">
        <v>634</v>
      </c>
      <c r="AZ44">
        <v>1</v>
      </c>
      <c r="BA44" s="627">
        <f t="shared" si="15"/>
        <v>0.25</v>
      </c>
      <c r="BB44" t="s">
        <v>646</v>
      </c>
      <c r="BC44">
        <v>0</v>
      </c>
      <c r="BD44" s="627">
        <f t="shared" si="16"/>
        <v>0</v>
      </c>
      <c r="BE44" t="s">
        <v>646</v>
      </c>
      <c r="BF44">
        <v>1</v>
      </c>
      <c r="BG44" s="627">
        <f t="shared" si="17"/>
        <v>0.25</v>
      </c>
      <c r="BH44" s="628">
        <f t="shared" si="18"/>
        <v>0.45454545454545453</v>
      </c>
      <c r="BI44">
        <v>0</v>
      </c>
      <c r="BJ44" t="s">
        <v>1741</v>
      </c>
      <c r="BK44">
        <v>4</v>
      </c>
      <c r="BL44" s="627">
        <f t="shared" si="19"/>
        <v>1</v>
      </c>
      <c r="BM44" t="s">
        <v>1395</v>
      </c>
      <c r="BN44">
        <v>4</v>
      </c>
      <c r="BO44" s="627">
        <f t="shared" si="20"/>
        <v>1</v>
      </c>
      <c r="BP44">
        <v>0</v>
      </c>
      <c r="BQ44" t="s">
        <v>1745</v>
      </c>
      <c r="BR44">
        <v>4</v>
      </c>
      <c r="BS44">
        <f t="shared" si="21"/>
        <v>1</v>
      </c>
      <c r="BT44">
        <v>1</v>
      </c>
      <c r="BU44" t="s">
        <v>1746</v>
      </c>
      <c r="BV44">
        <v>3</v>
      </c>
      <c r="BW44">
        <f t="shared" si="22"/>
        <v>0.75</v>
      </c>
      <c r="BX44" s="629">
        <f t="shared" si="23"/>
        <v>0.875</v>
      </c>
      <c r="BY44" t="s">
        <v>653</v>
      </c>
      <c r="BZ44">
        <v>4</v>
      </c>
      <c r="CA44" s="627">
        <f t="shared" si="24"/>
        <v>1</v>
      </c>
      <c r="CB44" t="s">
        <v>662</v>
      </c>
      <c r="CC44">
        <v>3</v>
      </c>
      <c r="CD44" s="627">
        <f t="shared" si="25"/>
        <v>0.75</v>
      </c>
      <c r="CE44" t="s">
        <v>643</v>
      </c>
      <c r="CF44">
        <v>3</v>
      </c>
      <c r="CG44" s="627">
        <f t="shared" si="26"/>
        <v>0.75</v>
      </c>
      <c r="CH44">
        <v>0</v>
      </c>
      <c r="CI44" t="s">
        <v>1750</v>
      </c>
      <c r="CJ44">
        <v>4</v>
      </c>
      <c r="CK44">
        <f t="shared" si="27"/>
        <v>1</v>
      </c>
      <c r="CL44">
        <v>0</v>
      </c>
      <c r="CM44" t="s">
        <v>1750</v>
      </c>
      <c r="CN44">
        <v>4</v>
      </c>
      <c r="CO44">
        <f t="shared" si="28"/>
        <v>1</v>
      </c>
      <c r="CP44" s="629">
        <f t="shared" si="29"/>
        <v>1</v>
      </c>
      <c r="CQ44">
        <v>0</v>
      </c>
      <c r="CR44" t="s">
        <v>1755</v>
      </c>
      <c r="CS44">
        <v>4</v>
      </c>
      <c r="CT44">
        <f t="shared" si="30"/>
        <v>1</v>
      </c>
      <c r="CU44">
        <v>0</v>
      </c>
      <c r="CV44" t="s">
        <v>1755</v>
      </c>
      <c r="CW44">
        <v>4</v>
      </c>
      <c r="CX44">
        <f t="shared" si="31"/>
        <v>1</v>
      </c>
      <c r="CY44" s="629">
        <f t="shared" si="32"/>
        <v>1</v>
      </c>
      <c r="CZ44">
        <v>0</v>
      </c>
      <c r="DA44" t="s">
        <v>1764</v>
      </c>
      <c r="DB44">
        <v>0</v>
      </c>
      <c r="DC44" s="626">
        <f t="shared" si="33"/>
        <v>0</v>
      </c>
      <c r="DD44" t="s">
        <v>1369</v>
      </c>
      <c r="DE44">
        <v>3</v>
      </c>
      <c r="DF44" s="627">
        <f t="shared" si="34"/>
        <v>0.75</v>
      </c>
      <c r="DG44" s="628">
        <f t="shared" si="35"/>
        <v>0.8125</v>
      </c>
      <c r="DH44" t="s">
        <v>639</v>
      </c>
      <c r="DI44">
        <v>4</v>
      </c>
      <c r="DJ44" s="627">
        <f t="shared" si="36"/>
        <v>1</v>
      </c>
      <c r="DK44" t="s">
        <v>640</v>
      </c>
      <c r="DL44">
        <v>0</v>
      </c>
      <c r="DM44" s="627">
        <f t="shared" si="37"/>
        <v>0</v>
      </c>
      <c r="DN44" t="s">
        <v>1119</v>
      </c>
      <c r="DO44">
        <v>0</v>
      </c>
      <c r="DP44" s="627">
        <f t="shared" si="38"/>
        <v>0</v>
      </c>
      <c r="DQ44" t="s">
        <v>880</v>
      </c>
      <c r="DR44">
        <v>4</v>
      </c>
      <c r="DS44" s="627">
        <f t="shared" si="39"/>
        <v>1</v>
      </c>
      <c r="DT44" t="s">
        <v>880</v>
      </c>
      <c r="DU44">
        <v>4</v>
      </c>
      <c r="DV44" s="627">
        <f t="shared" si="40"/>
        <v>1</v>
      </c>
      <c r="DW44" t="s">
        <v>639</v>
      </c>
      <c r="DX44">
        <v>4</v>
      </c>
      <c r="DY44" s="627">
        <f t="shared" si="41"/>
        <v>1</v>
      </c>
      <c r="DZ44" t="s">
        <v>1119</v>
      </c>
      <c r="EA44">
        <v>0</v>
      </c>
      <c r="EB44" s="627">
        <f t="shared" si="42"/>
        <v>0</v>
      </c>
      <c r="EC44">
        <v>7</v>
      </c>
      <c r="ED44" t="s">
        <v>1826</v>
      </c>
      <c r="EE44">
        <v>1</v>
      </c>
      <c r="EF44" s="630">
        <f t="shared" si="43"/>
        <v>0.28571428571428581</v>
      </c>
      <c r="EG44">
        <v>7</v>
      </c>
      <c r="EH44" t="s">
        <v>1826</v>
      </c>
      <c r="EI44">
        <v>1</v>
      </c>
      <c r="EJ44" s="630">
        <f t="shared" si="44"/>
        <v>0.30000000000000004</v>
      </c>
      <c r="EK44" s="630">
        <f t="shared" si="45"/>
        <v>0.29285714285714293</v>
      </c>
      <c r="EL44" s="628">
        <f t="shared" si="46"/>
        <v>0.53660714285714284</v>
      </c>
      <c r="EM44">
        <v>0</v>
      </c>
      <c r="EN44" t="s">
        <v>1777</v>
      </c>
      <c r="EO44" s="624">
        <v>0</v>
      </c>
      <c r="EP44" s="629">
        <f t="shared" si="47"/>
        <v>0</v>
      </c>
      <c r="EQ44">
        <v>0</v>
      </c>
      <c r="ER44" t="s">
        <v>1777</v>
      </c>
      <c r="ES44">
        <v>0</v>
      </c>
      <c r="ET44" s="629">
        <f t="shared" si="48"/>
        <v>0</v>
      </c>
      <c r="EU44">
        <v>0</v>
      </c>
      <c r="EV44" t="s">
        <v>1777</v>
      </c>
      <c r="EW44" s="624">
        <v>0</v>
      </c>
      <c r="EX44" s="629">
        <f t="shared" si="49"/>
        <v>0</v>
      </c>
      <c r="EY44">
        <v>5</v>
      </c>
      <c r="EZ44" t="s">
        <v>1781</v>
      </c>
      <c r="FA44" s="624">
        <v>3</v>
      </c>
      <c r="FB44" s="629">
        <f t="shared" si="50"/>
        <v>0.75</v>
      </c>
      <c r="FC44" t="s">
        <v>1024</v>
      </c>
      <c r="FD44">
        <v>0</v>
      </c>
      <c r="FE44" s="627">
        <f t="shared" si="51"/>
        <v>0</v>
      </c>
      <c r="FF44" s="628">
        <f t="shared" si="52"/>
        <v>0.15</v>
      </c>
      <c r="FG44">
        <v>0.69399999999999995</v>
      </c>
      <c r="FH44" t="s">
        <v>1791</v>
      </c>
      <c r="FI44">
        <v>2</v>
      </c>
      <c r="FJ44" s="623">
        <f t="shared" si="53"/>
        <v>0.33333333333333331</v>
      </c>
      <c r="FK44">
        <v>5</v>
      </c>
      <c r="FL44">
        <v>0.69897000433601886</v>
      </c>
      <c r="FM44" t="s">
        <v>1733</v>
      </c>
      <c r="FN44" s="624">
        <v>1</v>
      </c>
      <c r="FO44" s="629">
        <f t="shared" si="54"/>
        <v>0.25</v>
      </c>
      <c r="FP44">
        <v>0</v>
      </c>
      <c r="FQ44" t="s">
        <v>1730</v>
      </c>
      <c r="FR44" s="624">
        <v>0</v>
      </c>
      <c r="FS44" s="629">
        <f t="shared" si="55"/>
        <v>0</v>
      </c>
      <c r="FT44">
        <v>0</v>
      </c>
      <c r="FU44" t="s">
        <v>1730</v>
      </c>
      <c r="FV44" s="624">
        <v>0</v>
      </c>
      <c r="FW44" s="629">
        <f t="shared" si="56"/>
        <v>0</v>
      </c>
      <c r="FX44" s="628">
        <f t="shared" si="57"/>
        <v>0.14583333333333331</v>
      </c>
      <c r="FY44" s="631">
        <f t="shared" si="58"/>
        <v>0.35765244322607787</v>
      </c>
    </row>
    <row r="45" spans="1:181">
      <c r="A45" t="s">
        <v>286</v>
      </c>
      <c r="B45" t="s">
        <v>285</v>
      </c>
      <c r="C45" t="s">
        <v>1050</v>
      </c>
      <c r="D45" t="s">
        <v>1310</v>
      </c>
      <c r="E45" t="s">
        <v>968</v>
      </c>
      <c r="F45" t="s">
        <v>967</v>
      </c>
      <c r="G45" t="s">
        <v>976</v>
      </c>
      <c r="H45" t="s">
        <v>22</v>
      </c>
      <c r="I45">
        <v>9598</v>
      </c>
      <c r="J45" s="626">
        <f t="shared" si="0"/>
        <v>0.32395361083103941</v>
      </c>
      <c r="K45">
        <v>19206659.09</v>
      </c>
      <c r="L45" s="626">
        <f t="shared" si="1"/>
        <v>0.14625678300267886</v>
      </c>
      <c r="M45">
        <v>447</v>
      </c>
      <c r="N45" s="626">
        <f t="shared" si="2"/>
        <v>0.32053561743675968</v>
      </c>
      <c r="O45" t="s">
        <v>880</v>
      </c>
      <c r="P45">
        <v>0</v>
      </c>
      <c r="Q45" s="627">
        <f t="shared" si="3"/>
        <v>0</v>
      </c>
      <c r="R45">
        <v>0</v>
      </c>
      <c r="T45" t="s">
        <v>1726</v>
      </c>
      <c r="U45">
        <v>0</v>
      </c>
      <c r="V45">
        <f t="shared" si="4"/>
        <v>1</v>
      </c>
      <c r="W45" s="626">
        <f t="shared" si="5"/>
        <v>0</v>
      </c>
      <c r="X45" s="628">
        <f t="shared" si="6"/>
        <v>0.15814920225409559</v>
      </c>
      <c r="Y45" t="s">
        <v>639</v>
      </c>
      <c r="Z45">
        <v>4</v>
      </c>
      <c r="AA45" s="627">
        <f t="shared" si="7"/>
        <v>1</v>
      </c>
      <c r="AB45" t="s">
        <v>639</v>
      </c>
      <c r="AC45">
        <v>4</v>
      </c>
      <c r="AD45" s="627">
        <f t="shared" si="8"/>
        <v>1</v>
      </c>
      <c r="AE45" t="s">
        <v>640</v>
      </c>
      <c r="AF45">
        <v>0</v>
      </c>
      <c r="AG45" s="627">
        <f t="shared" si="9"/>
        <v>0</v>
      </c>
      <c r="AH45" t="s">
        <v>1314</v>
      </c>
      <c r="AI45">
        <v>0</v>
      </c>
      <c r="AJ45" s="627">
        <f t="shared" si="10"/>
        <v>0</v>
      </c>
      <c r="AK45" t="s">
        <v>1404</v>
      </c>
      <c r="AL45">
        <v>1</v>
      </c>
      <c r="AM45" s="627">
        <f t="shared" si="11"/>
        <v>0.25</v>
      </c>
      <c r="AN45">
        <v>0</v>
      </c>
      <c r="AO45" t="s">
        <v>1765</v>
      </c>
      <c r="AP45">
        <v>4</v>
      </c>
      <c r="AQ45" s="629">
        <f t="shared" si="12"/>
        <v>1</v>
      </c>
      <c r="AR45" t="s">
        <v>636</v>
      </c>
      <c r="AS45">
        <v>4</v>
      </c>
      <c r="AT45" s="627">
        <f t="shared" si="13"/>
        <v>1</v>
      </c>
      <c r="AU45">
        <v>5</v>
      </c>
      <c r="AV45" t="s">
        <v>1788</v>
      </c>
      <c r="AW45">
        <v>4</v>
      </c>
      <c r="AX45" s="629">
        <f t="shared" si="14"/>
        <v>1</v>
      </c>
      <c r="AY45" t="s">
        <v>634</v>
      </c>
      <c r="AZ45">
        <v>1</v>
      </c>
      <c r="BA45" s="627">
        <f t="shared" si="15"/>
        <v>0.25</v>
      </c>
      <c r="BB45" t="s">
        <v>646</v>
      </c>
      <c r="BC45">
        <v>0</v>
      </c>
      <c r="BD45" s="627">
        <f t="shared" si="16"/>
        <v>0</v>
      </c>
      <c r="BE45" t="s">
        <v>635</v>
      </c>
      <c r="BF45">
        <v>1</v>
      </c>
      <c r="BG45" s="627">
        <f t="shared" si="17"/>
        <v>0.25</v>
      </c>
      <c r="BH45" s="628">
        <f t="shared" si="18"/>
        <v>0.52272727272727271</v>
      </c>
      <c r="BI45">
        <v>0</v>
      </c>
      <c r="BJ45" t="s">
        <v>1741</v>
      </c>
      <c r="BK45">
        <v>4</v>
      </c>
      <c r="BL45" s="627">
        <f t="shared" si="19"/>
        <v>1</v>
      </c>
      <c r="BM45" t="s">
        <v>1395</v>
      </c>
      <c r="BN45">
        <v>4</v>
      </c>
      <c r="BO45" s="627">
        <f t="shared" si="20"/>
        <v>1</v>
      </c>
      <c r="BP45">
        <v>3</v>
      </c>
      <c r="BQ45" t="s">
        <v>1747</v>
      </c>
      <c r="BR45">
        <v>2</v>
      </c>
      <c r="BS45">
        <f t="shared" si="21"/>
        <v>0.5</v>
      </c>
      <c r="BT45">
        <v>6</v>
      </c>
      <c r="BU45" t="s">
        <v>1748</v>
      </c>
      <c r="BV45">
        <v>1</v>
      </c>
      <c r="BW45">
        <f t="shared" si="22"/>
        <v>0.25</v>
      </c>
      <c r="BX45" s="629">
        <f t="shared" si="23"/>
        <v>0.375</v>
      </c>
      <c r="BY45" t="s">
        <v>642</v>
      </c>
      <c r="BZ45">
        <v>3</v>
      </c>
      <c r="CA45" s="627">
        <f t="shared" si="24"/>
        <v>0.75</v>
      </c>
      <c r="CB45" t="s">
        <v>642</v>
      </c>
      <c r="CC45">
        <v>0</v>
      </c>
      <c r="CD45" s="627">
        <f t="shared" si="25"/>
        <v>0</v>
      </c>
      <c r="CE45" t="s">
        <v>659</v>
      </c>
      <c r="CF45">
        <v>4</v>
      </c>
      <c r="CG45" s="627">
        <f t="shared" si="26"/>
        <v>1</v>
      </c>
      <c r="CH45">
        <v>1</v>
      </c>
      <c r="CI45" t="s">
        <v>1751</v>
      </c>
      <c r="CJ45">
        <v>3</v>
      </c>
      <c r="CK45">
        <f t="shared" si="27"/>
        <v>0.75</v>
      </c>
      <c r="CL45">
        <v>1</v>
      </c>
      <c r="CM45" t="s">
        <v>1751</v>
      </c>
      <c r="CN45">
        <v>3</v>
      </c>
      <c r="CO45">
        <f t="shared" si="28"/>
        <v>0.75</v>
      </c>
      <c r="CP45" s="629">
        <f t="shared" si="29"/>
        <v>0.75</v>
      </c>
      <c r="CQ45">
        <v>1</v>
      </c>
      <c r="CR45" t="s">
        <v>1756</v>
      </c>
      <c r="CS45">
        <v>3</v>
      </c>
      <c r="CT45">
        <f t="shared" si="30"/>
        <v>0.75</v>
      </c>
      <c r="CU45">
        <v>0</v>
      </c>
      <c r="CV45" t="s">
        <v>1755</v>
      </c>
      <c r="CW45">
        <v>4</v>
      </c>
      <c r="CX45">
        <f t="shared" si="31"/>
        <v>1</v>
      </c>
      <c r="CY45" s="629">
        <f t="shared" si="32"/>
        <v>0.875</v>
      </c>
      <c r="CZ45">
        <v>1</v>
      </c>
      <c r="DA45" t="s">
        <v>1763</v>
      </c>
      <c r="DB45">
        <v>1</v>
      </c>
      <c r="DC45" s="626">
        <f t="shared" si="33"/>
        <v>0.125</v>
      </c>
      <c r="DD45" t="s">
        <v>1369</v>
      </c>
      <c r="DE45">
        <v>3</v>
      </c>
      <c r="DF45" s="627">
        <f t="shared" si="34"/>
        <v>0.75</v>
      </c>
      <c r="DG45" s="628">
        <f t="shared" si="35"/>
        <v>0.66249999999999998</v>
      </c>
      <c r="DH45" t="s">
        <v>639</v>
      </c>
      <c r="DI45">
        <v>4</v>
      </c>
      <c r="DJ45" s="627">
        <f t="shared" si="36"/>
        <v>1</v>
      </c>
      <c r="DK45" t="s">
        <v>640</v>
      </c>
      <c r="DL45">
        <v>0</v>
      </c>
      <c r="DM45" s="627">
        <f t="shared" si="37"/>
        <v>0</v>
      </c>
      <c r="DN45" t="s">
        <v>1119</v>
      </c>
      <c r="DO45">
        <v>0</v>
      </c>
      <c r="DP45" s="627">
        <f t="shared" si="38"/>
        <v>0</v>
      </c>
      <c r="DQ45" t="s">
        <v>880</v>
      </c>
      <c r="DR45">
        <v>4</v>
      </c>
      <c r="DS45" s="627">
        <f t="shared" si="39"/>
        <v>1</v>
      </c>
      <c r="DT45" t="s">
        <v>880</v>
      </c>
      <c r="DU45">
        <v>4</v>
      </c>
      <c r="DV45" s="627">
        <f t="shared" si="40"/>
        <v>1</v>
      </c>
      <c r="DW45" t="s">
        <v>639</v>
      </c>
      <c r="DX45">
        <v>4</v>
      </c>
      <c r="DY45" s="627">
        <f t="shared" si="41"/>
        <v>1</v>
      </c>
      <c r="DZ45" t="s">
        <v>880</v>
      </c>
      <c r="EA45">
        <v>4</v>
      </c>
      <c r="EB45" s="627">
        <f t="shared" si="42"/>
        <v>1</v>
      </c>
      <c r="EC45">
        <v>8.1</v>
      </c>
      <c r="ED45" t="s">
        <v>1827</v>
      </c>
      <c r="EE45">
        <v>0</v>
      </c>
      <c r="EF45" s="630">
        <f t="shared" si="43"/>
        <v>0.17346938775510212</v>
      </c>
      <c r="EG45">
        <v>9.1</v>
      </c>
      <c r="EH45" t="s">
        <v>1827</v>
      </c>
      <c r="EI45">
        <v>0</v>
      </c>
      <c r="EJ45" s="630">
        <f t="shared" si="44"/>
        <v>9.000000000000008E-2</v>
      </c>
      <c r="EK45" s="630">
        <f t="shared" si="45"/>
        <v>0.1317346938775511</v>
      </c>
      <c r="EL45" s="628">
        <f t="shared" si="46"/>
        <v>0.64146683673469385</v>
      </c>
      <c r="EM45">
        <v>5</v>
      </c>
      <c r="EN45" t="s">
        <v>1774</v>
      </c>
      <c r="EO45" s="624">
        <v>3</v>
      </c>
      <c r="EP45" s="629">
        <f t="shared" si="47"/>
        <v>0.75</v>
      </c>
      <c r="EQ45">
        <v>0</v>
      </c>
      <c r="ER45" t="s">
        <v>1777</v>
      </c>
      <c r="ES45">
        <v>0</v>
      </c>
      <c r="ET45" s="629">
        <f t="shared" si="48"/>
        <v>0</v>
      </c>
      <c r="EU45">
        <v>7</v>
      </c>
      <c r="EV45" t="s">
        <v>1778</v>
      </c>
      <c r="EW45" s="624">
        <v>4</v>
      </c>
      <c r="EX45" s="629">
        <f t="shared" si="49"/>
        <v>1</v>
      </c>
      <c r="EY45">
        <v>5</v>
      </c>
      <c r="EZ45" t="s">
        <v>1781</v>
      </c>
      <c r="FA45" s="624">
        <v>3</v>
      </c>
      <c r="FB45" s="629">
        <f t="shared" si="50"/>
        <v>0.75</v>
      </c>
      <c r="FC45" t="s">
        <v>1024</v>
      </c>
      <c r="FD45">
        <v>0</v>
      </c>
      <c r="FE45" s="627">
        <f t="shared" si="51"/>
        <v>0</v>
      </c>
      <c r="FF45" s="628">
        <f t="shared" si="52"/>
        <v>0.5</v>
      </c>
      <c r="FG45">
        <v>0.58899999999999997</v>
      </c>
      <c r="FH45" t="s">
        <v>1793</v>
      </c>
      <c r="FI45">
        <v>3</v>
      </c>
      <c r="FJ45" s="623">
        <f t="shared" si="53"/>
        <v>0.66666666666666663</v>
      </c>
      <c r="FK45">
        <v>51</v>
      </c>
      <c r="FL45">
        <v>1.7075701760979363</v>
      </c>
      <c r="FM45" t="s">
        <v>1735</v>
      </c>
      <c r="FN45" s="624">
        <v>3</v>
      </c>
      <c r="FO45" s="629">
        <f t="shared" si="54"/>
        <v>0.75</v>
      </c>
      <c r="FP45">
        <v>5</v>
      </c>
      <c r="FQ45" t="s">
        <v>1740</v>
      </c>
      <c r="FR45" s="624">
        <v>3</v>
      </c>
      <c r="FS45" s="629">
        <f t="shared" si="55"/>
        <v>0.75</v>
      </c>
      <c r="FT45">
        <v>3</v>
      </c>
      <c r="FU45" t="s">
        <v>1739</v>
      </c>
      <c r="FV45" s="624">
        <v>2</v>
      </c>
      <c r="FW45" s="629">
        <f t="shared" si="56"/>
        <v>0.5</v>
      </c>
      <c r="FX45" s="628">
        <f t="shared" si="57"/>
        <v>0.66666666666666663</v>
      </c>
      <c r="FY45" s="631">
        <f t="shared" si="58"/>
        <v>0.52525166306378812</v>
      </c>
    </row>
    <row r="46" spans="1:181">
      <c r="A46" t="s">
        <v>200</v>
      </c>
      <c r="B46" t="s">
        <v>199</v>
      </c>
      <c r="C46" t="s">
        <v>681</v>
      </c>
      <c r="D46" t="s">
        <v>1309</v>
      </c>
      <c r="E46" t="s">
        <v>965</v>
      </c>
      <c r="F46" t="s">
        <v>983</v>
      </c>
      <c r="G46" t="s">
        <v>984</v>
      </c>
      <c r="H46" t="s">
        <v>19</v>
      </c>
      <c r="I46">
        <v>17477</v>
      </c>
      <c r="J46" s="626">
        <f t="shared" si="0"/>
        <v>0.42350006596702894</v>
      </c>
      <c r="K46">
        <v>77771510.669999987</v>
      </c>
      <c r="L46" s="626">
        <f t="shared" si="1"/>
        <v>0.42459663627543637</v>
      </c>
      <c r="M46">
        <v>944</v>
      </c>
      <c r="N46" s="626">
        <f t="shared" si="2"/>
        <v>0.4805622556399009</v>
      </c>
      <c r="O46" t="s">
        <v>1119</v>
      </c>
      <c r="P46">
        <v>4</v>
      </c>
      <c r="Q46" s="627">
        <f t="shared" si="3"/>
        <v>1</v>
      </c>
      <c r="R46">
        <v>44</v>
      </c>
      <c r="S46">
        <v>1.6434526764861874</v>
      </c>
      <c r="T46" t="s">
        <v>1728</v>
      </c>
      <c r="U46">
        <v>3</v>
      </c>
      <c r="V46">
        <f t="shared" si="4"/>
        <v>45</v>
      </c>
      <c r="W46" s="626">
        <f t="shared" si="5"/>
        <v>0.49549901561928966</v>
      </c>
      <c r="X46" s="628">
        <f t="shared" si="6"/>
        <v>0.56483159470033117</v>
      </c>
      <c r="Y46" t="s">
        <v>639</v>
      </c>
      <c r="Z46">
        <v>4</v>
      </c>
      <c r="AA46" s="627">
        <f t="shared" si="7"/>
        <v>1</v>
      </c>
      <c r="AB46" t="s">
        <v>639</v>
      </c>
      <c r="AC46">
        <v>4</v>
      </c>
      <c r="AD46" s="627">
        <f t="shared" si="8"/>
        <v>1</v>
      </c>
      <c r="AE46" t="s">
        <v>640</v>
      </c>
      <c r="AF46">
        <v>0</v>
      </c>
      <c r="AG46" s="627">
        <f t="shared" si="9"/>
        <v>0</v>
      </c>
      <c r="AH46" t="s">
        <v>1314</v>
      </c>
      <c r="AI46">
        <v>0</v>
      </c>
      <c r="AJ46" s="627">
        <f t="shared" si="10"/>
        <v>0</v>
      </c>
      <c r="AK46" t="s">
        <v>1406</v>
      </c>
      <c r="AL46">
        <v>3</v>
      </c>
      <c r="AM46" s="627">
        <f t="shared" si="11"/>
        <v>0.75</v>
      </c>
      <c r="AN46">
        <v>2</v>
      </c>
      <c r="AO46" t="s">
        <v>1766</v>
      </c>
      <c r="AP46">
        <v>3</v>
      </c>
      <c r="AQ46" s="629">
        <f t="shared" si="12"/>
        <v>0.75</v>
      </c>
      <c r="AR46" t="s">
        <v>636</v>
      </c>
      <c r="AS46">
        <v>4</v>
      </c>
      <c r="AT46" s="627">
        <f t="shared" si="13"/>
        <v>1</v>
      </c>
      <c r="AU46">
        <v>5</v>
      </c>
      <c r="AV46" t="s">
        <v>1788</v>
      </c>
      <c r="AW46">
        <v>4</v>
      </c>
      <c r="AX46" s="629">
        <f t="shared" si="14"/>
        <v>1</v>
      </c>
      <c r="AY46" t="s">
        <v>650</v>
      </c>
      <c r="AZ46">
        <v>2</v>
      </c>
      <c r="BA46" s="627">
        <f t="shared" si="15"/>
        <v>0.5</v>
      </c>
      <c r="BB46" t="s">
        <v>675</v>
      </c>
      <c r="BC46">
        <v>0</v>
      </c>
      <c r="BD46" s="627">
        <f t="shared" si="16"/>
        <v>0</v>
      </c>
      <c r="BE46" t="s">
        <v>647</v>
      </c>
      <c r="BF46">
        <v>4</v>
      </c>
      <c r="BG46" s="627">
        <f t="shared" si="17"/>
        <v>1</v>
      </c>
      <c r="BH46" s="628">
        <f t="shared" si="18"/>
        <v>0.63636363636363635</v>
      </c>
      <c r="BI46">
        <v>0</v>
      </c>
      <c r="BJ46" t="s">
        <v>1741</v>
      </c>
      <c r="BK46">
        <v>4</v>
      </c>
      <c r="BL46" s="627">
        <f t="shared" si="19"/>
        <v>1</v>
      </c>
      <c r="BM46" t="s">
        <v>1395</v>
      </c>
      <c r="BN46">
        <v>4</v>
      </c>
      <c r="BO46" s="627">
        <f t="shared" si="20"/>
        <v>1</v>
      </c>
      <c r="BP46">
        <v>0</v>
      </c>
      <c r="BQ46" t="s">
        <v>1745</v>
      </c>
      <c r="BR46">
        <v>4</v>
      </c>
      <c r="BS46">
        <f t="shared" si="21"/>
        <v>1</v>
      </c>
      <c r="BT46">
        <v>0</v>
      </c>
      <c r="BU46" t="s">
        <v>1745</v>
      </c>
      <c r="BV46">
        <v>4</v>
      </c>
      <c r="BW46">
        <f t="shared" si="22"/>
        <v>1</v>
      </c>
      <c r="BX46" s="629">
        <f t="shared" si="23"/>
        <v>1</v>
      </c>
      <c r="BY46" t="s">
        <v>653</v>
      </c>
      <c r="BZ46">
        <v>4</v>
      </c>
      <c r="CA46" s="627">
        <f t="shared" si="24"/>
        <v>1</v>
      </c>
      <c r="CB46" t="s">
        <v>662</v>
      </c>
      <c r="CC46">
        <v>3</v>
      </c>
      <c r="CD46" s="627">
        <f t="shared" si="25"/>
        <v>0.75</v>
      </c>
      <c r="CE46" t="s">
        <v>667</v>
      </c>
      <c r="CF46">
        <v>1</v>
      </c>
      <c r="CG46" s="627">
        <f t="shared" si="26"/>
        <v>0.25</v>
      </c>
      <c r="CH46">
        <v>1</v>
      </c>
      <c r="CI46" t="s">
        <v>1751</v>
      </c>
      <c r="CJ46">
        <v>3</v>
      </c>
      <c r="CK46">
        <f t="shared" si="27"/>
        <v>0.75</v>
      </c>
      <c r="CL46">
        <v>0</v>
      </c>
      <c r="CM46" t="s">
        <v>1750</v>
      </c>
      <c r="CN46">
        <v>4</v>
      </c>
      <c r="CO46">
        <f t="shared" si="28"/>
        <v>1</v>
      </c>
      <c r="CP46" s="629">
        <f t="shared" si="29"/>
        <v>0.875</v>
      </c>
      <c r="CQ46">
        <v>0</v>
      </c>
      <c r="CR46" t="s">
        <v>1755</v>
      </c>
      <c r="CS46">
        <v>4</v>
      </c>
      <c r="CT46">
        <f t="shared" si="30"/>
        <v>1</v>
      </c>
      <c r="CU46">
        <v>0</v>
      </c>
      <c r="CV46" t="s">
        <v>1755</v>
      </c>
      <c r="CW46">
        <v>4</v>
      </c>
      <c r="CX46">
        <f t="shared" si="31"/>
        <v>1</v>
      </c>
      <c r="CY46" s="629">
        <f t="shared" si="32"/>
        <v>1</v>
      </c>
      <c r="CZ46">
        <v>0</v>
      </c>
      <c r="DA46" t="s">
        <v>1764</v>
      </c>
      <c r="DB46">
        <v>0</v>
      </c>
      <c r="DC46" s="626">
        <f t="shared" si="33"/>
        <v>0</v>
      </c>
      <c r="DD46" t="s">
        <v>636</v>
      </c>
      <c r="DE46">
        <v>4</v>
      </c>
      <c r="DF46" s="627">
        <f t="shared" si="34"/>
        <v>1</v>
      </c>
      <c r="DG46" s="628">
        <f t="shared" si="35"/>
        <v>0.78749999999999998</v>
      </c>
      <c r="DH46" t="s">
        <v>639</v>
      </c>
      <c r="DI46">
        <v>4</v>
      </c>
      <c r="DJ46" s="627">
        <f t="shared" si="36"/>
        <v>1</v>
      </c>
      <c r="DK46" t="s">
        <v>640</v>
      </c>
      <c r="DL46">
        <v>0</v>
      </c>
      <c r="DM46" s="627">
        <f t="shared" si="37"/>
        <v>0</v>
      </c>
      <c r="DN46" t="s">
        <v>880</v>
      </c>
      <c r="DO46">
        <v>4</v>
      </c>
      <c r="DP46" s="627">
        <f t="shared" si="38"/>
        <v>1</v>
      </c>
      <c r="DQ46" t="s">
        <v>880</v>
      </c>
      <c r="DR46">
        <v>4</v>
      </c>
      <c r="DS46" s="627">
        <f t="shared" si="39"/>
        <v>1</v>
      </c>
      <c r="DT46" t="s">
        <v>880</v>
      </c>
      <c r="DU46">
        <v>4</v>
      </c>
      <c r="DV46" s="627">
        <f t="shared" si="40"/>
        <v>1</v>
      </c>
      <c r="DW46" t="s">
        <v>1409</v>
      </c>
      <c r="DX46">
        <v>1</v>
      </c>
      <c r="DY46" s="627">
        <f t="shared" si="41"/>
        <v>0.25</v>
      </c>
      <c r="DZ46" t="s">
        <v>1119</v>
      </c>
      <c r="EA46">
        <v>0</v>
      </c>
      <c r="EB46" s="627">
        <f t="shared" si="42"/>
        <v>0</v>
      </c>
      <c r="EC46">
        <v>9.6999999999999993</v>
      </c>
      <c r="ED46" t="s">
        <v>1827</v>
      </c>
      <c r="EE46">
        <v>0</v>
      </c>
      <c r="EF46" s="630">
        <f t="shared" si="43"/>
        <v>1.0204081632653184E-2</v>
      </c>
      <c r="EG46">
        <v>8.6999999999999993</v>
      </c>
      <c r="EH46" t="s">
        <v>1827</v>
      </c>
      <c r="EI46">
        <v>0</v>
      </c>
      <c r="EJ46" s="630">
        <f t="shared" si="44"/>
        <v>0.13000000000000012</v>
      </c>
      <c r="EK46" s="630">
        <f t="shared" si="45"/>
        <v>7.010204081632665E-2</v>
      </c>
      <c r="EL46" s="628">
        <f t="shared" si="46"/>
        <v>0.54001275510204083</v>
      </c>
      <c r="EM46">
        <v>5</v>
      </c>
      <c r="EN46" t="s">
        <v>1774</v>
      </c>
      <c r="EO46" s="624">
        <v>3</v>
      </c>
      <c r="EP46" s="629">
        <f t="shared" si="47"/>
        <v>0.75</v>
      </c>
      <c r="EQ46">
        <v>0</v>
      </c>
      <c r="ER46" t="s">
        <v>1777</v>
      </c>
      <c r="ES46">
        <v>0</v>
      </c>
      <c r="ET46" s="629">
        <f t="shared" si="48"/>
        <v>0</v>
      </c>
      <c r="EU46">
        <v>3</v>
      </c>
      <c r="EV46" t="s">
        <v>1778</v>
      </c>
      <c r="EW46" s="624">
        <v>4</v>
      </c>
      <c r="EX46" s="629">
        <f t="shared" si="49"/>
        <v>1</v>
      </c>
      <c r="EY46">
        <v>11</v>
      </c>
      <c r="EZ46" t="s">
        <v>1780</v>
      </c>
      <c r="FA46" s="624">
        <v>4</v>
      </c>
      <c r="FB46" s="629">
        <f t="shared" si="50"/>
        <v>1</v>
      </c>
      <c r="FC46" t="s">
        <v>1024</v>
      </c>
      <c r="FD46">
        <v>0</v>
      </c>
      <c r="FE46" s="627">
        <f t="shared" si="51"/>
        <v>0</v>
      </c>
      <c r="FF46" s="628">
        <f t="shared" si="52"/>
        <v>0.55000000000000004</v>
      </c>
      <c r="FG46">
        <v>0.79700000000000004</v>
      </c>
      <c r="FH46" t="s">
        <v>1792</v>
      </c>
      <c r="FI46">
        <v>1</v>
      </c>
      <c r="FJ46" s="623">
        <f t="shared" si="53"/>
        <v>0</v>
      </c>
      <c r="FK46">
        <v>18</v>
      </c>
      <c r="FL46">
        <v>1.255272505103306</v>
      </c>
      <c r="FM46" t="s">
        <v>1734</v>
      </c>
      <c r="FN46" s="624">
        <v>2</v>
      </c>
      <c r="FO46" s="629">
        <f t="shared" si="54"/>
        <v>0.5</v>
      </c>
      <c r="FP46">
        <v>5</v>
      </c>
      <c r="FQ46" t="s">
        <v>1740</v>
      </c>
      <c r="FR46" s="624">
        <v>3</v>
      </c>
      <c r="FS46" s="629">
        <f t="shared" si="55"/>
        <v>0.75</v>
      </c>
      <c r="FT46">
        <v>2</v>
      </c>
      <c r="FU46" t="s">
        <v>1737</v>
      </c>
      <c r="FV46" s="624">
        <v>1</v>
      </c>
      <c r="FW46" s="629">
        <f t="shared" si="56"/>
        <v>0.25</v>
      </c>
      <c r="FX46" s="628">
        <f t="shared" si="57"/>
        <v>0.375</v>
      </c>
      <c r="FY46" s="631">
        <f t="shared" si="58"/>
        <v>0.57561799769433464</v>
      </c>
    </row>
    <row r="47" spans="1:181">
      <c r="A47" t="s">
        <v>415</v>
      </c>
      <c r="B47" t="s">
        <v>414</v>
      </c>
      <c r="C47" t="s">
        <v>1050</v>
      </c>
      <c r="D47" t="s">
        <v>1308</v>
      </c>
      <c r="E47" t="s">
        <v>971</v>
      </c>
      <c r="F47" t="s">
        <v>986</v>
      </c>
      <c r="G47" t="s">
        <v>987</v>
      </c>
      <c r="H47" t="s">
        <v>8</v>
      </c>
      <c r="I47">
        <v>4943</v>
      </c>
      <c r="J47" s="626">
        <f t="shared" si="0"/>
        <v>0.21373527078615373</v>
      </c>
      <c r="K47">
        <v>18377037.780000001</v>
      </c>
      <c r="L47" s="626">
        <f t="shared" si="1"/>
        <v>0.13746881951392664</v>
      </c>
      <c r="M47">
        <v>153</v>
      </c>
      <c r="N47" s="626">
        <f t="shared" si="2"/>
        <v>9.1034133400893807E-2</v>
      </c>
      <c r="O47" t="s">
        <v>880</v>
      </c>
      <c r="P47">
        <v>0</v>
      </c>
      <c r="Q47" s="627">
        <f t="shared" si="3"/>
        <v>0</v>
      </c>
      <c r="R47">
        <v>0</v>
      </c>
      <c r="T47" t="s">
        <v>1726</v>
      </c>
      <c r="U47">
        <v>0</v>
      </c>
      <c r="V47">
        <f t="shared" si="4"/>
        <v>1</v>
      </c>
      <c r="W47" s="626">
        <f t="shared" si="5"/>
        <v>0</v>
      </c>
      <c r="X47" s="628">
        <f t="shared" si="6"/>
        <v>8.8447644740194842E-2</v>
      </c>
      <c r="Y47" t="s">
        <v>639</v>
      </c>
      <c r="Z47">
        <v>4</v>
      </c>
      <c r="AA47" s="627">
        <f t="shared" si="7"/>
        <v>1</v>
      </c>
      <c r="AB47" t="s">
        <v>639</v>
      </c>
      <c r="AC47">
        <v>4</v>
      </c>
      <c r="AD47" s="627">
        <f t="shared" si="8"/>
        <v>1</v>
      </c>
      <c r="AE47" t="s">
        <v>640</v>
      </c>
      <c r="AF47">
        <v>0</v>
      </c>
      <c r="AG47" s="627">
        <f t="shared" si="9"/>
        <v>0</v>
      </c>
      <c r="AH47" t="s">
        <v>1400</v>
      </c>
      <c r="AI47">
        <v>3</v>
      </c>
      <c r="AJ47" s="627">
        <f t="shared" si="10"/>
        <v>0.75</v>
      </c>
      <c r="AK47" t="s">
        <v>1406</v>
      </c>
      <c r="AL47">
        <v>3</v>
      </c>
      <c r="AM47" s="627">
        <f t="shared" si="11"/>
        <v>0.75</v>
      </c>
      <c r="AN47">
        <v>1</v>
      </c>
      <c r="AO47" t="s">
        <v>1765</v>
      </c>
      <c r="AP47">
        <v>4</v>
      </c>
      <c r="AQ47" s="629">
        <f t="shared" si="12"/>
        <v>1</v>
      </c>
      <c r="AR47" t="s">
        <v>636</v>
      </c>
      <c r="AS47">
        <v>4</v>
      </c>
      <c r="AT47" s="627">
        <f t="shared" si="13"/>
        <v>1</v>
      </c>
      <c r="AU47">
        <v>5</v>
      </c>
      <c r="AV47" t="s">
        <v>1788</v>
      </c>
      <c r="AW47">
        <v>4</v>
      </c>
      <c r="AX47" s="629">
        <f t="shared" si="14"/>
        <v>1</v>
      </c>
      <c r="AY47" t="s">
        <v>650</v>
      </c>
      <c r="AZ47">
        <v>2</v>
      </c>
      <c r="BA47" s="627">
        <f t="shared" si="15"/>
        <v>0.5</v>
      </c>
      <c r="BB47" t="s">
        <v>675</v>
      </c>
      <c r="BC47">
        <v>0</v>
      </c>
      <c r="BD47" s="627">
        <f t="shared" si="16"/>
        <v>0</v>
      </c>
      <c r="BE47" t="s">
        <v>647</v>
      </c>
      <c r="BF47">
        <v>4</v>
      </c>
      <c r="BG47" s="627">
        <f t="shared" si="17"/>
        <v>1</v>
      </c>
      <c r="BH47" s="628">
        <f t="shared" si="18"/>
        <v>0.72727272727272729</v>
      </c>
      <c r="BI47">
        <v>0</v>
      </c>
      <c r="BJ47" t="s">
        <v>1741</v>
      </c>
      <c r="BK47">
        <v>4</v>
      </c>
      <c r="BL47" s="627">
        <f t="shared" si="19"/>
        <v>1</v>
      </c>
      <c r="BM47" t="s">
        <v>1395</v>
      </c>
      <c r="BN47">
        <v>4</v>
      </c>
      <c r="BO47" s="627">
        <f t="shared" si="20"/>
        <v>1</v>
      </c>
      <c r="BP47">
        <v>3</v>
      </c>
      <c r="BQ47" t="s">
        <v>1747</v>
      </c>
      <c r="BR47">
        <v>2</v>
      </c>
      <c r="BS47">
        <f t="shared" si="21"/>
        <v>0.5</v>
      </c>
      <c r="BT47">
        <v>1</v>
      </c>
      <c r="BU47" t="s">
        <v>1746</v>
      </c>
      <c r="BV47">
        <v>3</v>
      </c>
      <c r="BW47">
        <f t="shared" si="22"/>
        <v>0.75</v>
      </c>
      <c r="BX47" s="629">
        <f t="shared" si="23"/>
        <v>0.625</v>
      </c>
      <c r="BY47" t="s">
        <v>653</v>
      </c>
      <c r="BZ47">
        <v>4</v>
      </c>
      <c r="CA47" s="627">
        <f t="shared" si="24"/>
        <v>1</v>
      </c>
      <c r="CB47" t="s">
        <v>669</v>
      </c>
      <c r="CC47">
        <v>2</v>
      </c>
      <c r="CD47" s="627">
        <f t="shared" si="25"/>
        <v>0.5</v>
      </c>
      <c r="CE47" t="s">
        <v>659</v>
      </c>
      <c r="CF47">
        <v>4</v>
      </c>
      <c r="CG47" s="627">
        <f t="shared" si="26"/>
        <v>1</v>
      </c>
      <c r="CH47">
        <v>0</v>
      </c>
      <c r="CI47" t="s">
        <v>1750</v>
      </c>
      <c r="CJ47">
        <v>4</v>
      </c>
      <c r="CK47">
        <f t="shared" si="27"/>
        <v>1</v>
      </c>
      <c r="CL47">
        <v>0</v>
      </c>
      <c r="CM47" t="s">
        <v>1750</v>
      </c>
      <c r="CN47">
        <v>4</v>
      </c>
      <c r="CO47">
        <f t="shared" si="28"/>
        <v>1</v>
      </c>
      <c r="CP47" s="629">
        <f t="shared" si="29"/>
        <v>1</v>
      </c>
      <c r="CQ47">
        <v>0</v>
      </c>
      <c r="CR47" t="s">
        <v>1755</v>
      </c>
      <c r="CS47">
        <v>4</v>
      </c>
      <c r="CT47">
        <f t="shared" si="30"/>
        <v>1</v>
      </c>
      <c r="CU47">
        <v>0</v>
      </c>
      <c r="CV47" t="s">
        <v>1755</v>
      </c>
      <c r="CW47">
        <v>4</v>
      </c>
      <c r="CX47">
        <f t="shared" si="31"/>
        <v>1</v>
      </c>
      <c r="CY47" s="629">
        <f t="shared" si="32"/>
        <v>1</v>
      </c>
      <c r="CZ47">
        <v>2</v>
      </c>
      <c r="DA47" t="s">
        <v>1762</v>
      </c>
      <c r="DB47">
        <v>2</v>
      </c>
      <c r="DC47" s="626">
        <f t="shared" si="33"/>
        <v>0.25</v>
      </c>
      <c r="DD47" t="s">
        <v>636</v>
      </c>
      <c r="DE47">
        <v>4</v>
      </c>
      <c r="DF47" s="627">
        <f t="shared" si="34"/>
        <v>1</v>
      </c>
      <c r="DG47" s="628">
        <f t="shared" si="35"/>
        <v>0.83750000000000002</v>
      </c>
      <c r="DH47" t="s">
        <v>639</v>
      </c>
      <c r="DI47">
        <v>4</v>
      </c>
      <c r="DJ47" s="627">
        <f t="shared" si="36"/>
        <v>1</v>
      </c>
      <c r="DK47" t="s">
        <v>640</v>
      </c>
      <c r="DL47">
        <v>0</v>
      </c>
      <c r="DM47" s="627">
        <f t="shared" si="37"/>
        <v>0</v>
      </c>
      <c r="DN47" t="s">
        <v>880</v>
      </c>
      <c r="DO47">
        <v>4</v>
      </c>
      <c r="DP47" s="627">
        <f t="shared" si="38"/>
        <v>1</v>
      </c>
      <c r="DQ47" t="s">
        <v>880</v>
      </c>
      <c r="DR47">
        <v>4</v>
      </c>
      <c r="DS47" s="627">
        <f t="shared" si="39"/>
        <v>1</v>
      </c>
      <c r="DT47" t="s">
        <v>880</v>
      </c>
      <c r="DU47">
        <v>4</v>
      </c>
      <c r="DV47" s="627">
        <f t="shared" si="40"/>
        <v>1</v>
      </c>
      <c r="DW47" t="s">
        <v>639</v>
      </c>
      <c r="DX47">
        <v>4</v>
      </c>
      <c r="DY47" s="627">
        <f t="shared" si="41"/>
        <v>1</v>
      </c>
      <c r="DZ47" t="s">
        <v>1119</v>
      </c>
      <c r="EA47">
        <v>0</v>
      </c>
      <c r="EB47" s="627">
        <f t="shared" si="42"/>
        <v>0</v>
      </c>
      <c r="EC47">
        <v>9.8000000000000007</v>
      </c>
      <c r="ED47" t="s">
        <v>1827</v>
      </c>
      <c r="EE47">
        <v>0</v>
      </c>
      <c r="EF47" s="630">
        <f t="shared" si="43"/>
        <v>0</v>
      </c>
      <c r="EG47">
        <v>8.8000000000000007</v>
      </c>
      <c r="EH47" t="s">
        <v>1827</v>
      </c>
      <c r="EI47">
        <v>0</v>
      </c>
      <c r="EJ47" s="630">
        <f t="shared" si="44"/>
        <v>0.11999999999999988</v>
      </c>
      <c r="EK47" s="630">
        <f t="shared" si="45"/>
        <v>5.9999999999999942E-2</v>
      </c>
      <c r="EL47" s="628">
        <f t="shared" si="46"/>
        <v>0.63249999999999995</v>
      </c>
      <c r="EM47">
        <v>0</v>
      </c>
      <c r="EN47" t="s">
        <v>1777</v>
      </c>
      <c r="EO47" s="624">
        <v>0</v>
      </c>
      <c r="EP47" s="629">
        <f t="shared" si="47"/>
        <v>0</v>
      </c>
      <c r="EQ47">
        <v>0</v>
      </c>
      <c r="ER47" t="s">
        <v>1777</v>
      </c>
      <c r="ES47">
        <v>0</v>
      </c>
      <c r="ET47" s="629">
        <f t="shared" si="48"/>
        <v>0</v>
      </c>
      <c r="EU47">
        <v>0</v>
      </c>
      <c r="EV47" t="s">
        <v>1777</v>
      </c>
      <c r="EW47" s="624">
        <v>0</v>
      </c>
      <c r="EX47" s="629">
        <f t="shared" si="49"/>
        <v>0</v>
      </c>
      <c r="EY47">
        <v>13</v>
      </c>
      <c r="EZ47" t="s">
        <v>1780</v>
      </c>
      <c r="FA47" s="624">
        <v>4</v>
      </c>
      <c r="FB47" s="629">
        <f t="shared" si="50"/>
        <v>1</v>
      </c>
      <c r="FC47" t="s">
        <v>1024</v>
      </c>
      <c r="FD47">
        <v>0</v>
      </c>
      <c r="FE47" s="627">
        <f t="shared" si="51"/>
        <v>0</v>
      </c>
      <c r="FF47" s="628">
        <f t="shared" si="52"/>
        <v>0.2</v>
      </c>
      <c r="FG47">
        <v>0.72599999999999998</v>
      </c>
      <c r="FH47" t="s">
        <v>1791</v>
      </c>
      <c r="FI47">
        <v>2</v>
      </c>
      <c r="FJ47" s="623">
        <f t="shared" si="53"/>
        <v>0.33333333333333331</v>
      </c>
      <c r="FK47">
        <v>4</v>
      </c>
      <c r="FL47">
        <v>0.6020599913279624</v>
      </c>
      <c r="FM47" t="s">
        <v>1733</v>
      </c>
      <c r="FN47" s="624">
        <v>1</v>
      </c>
      <c r="FO47" s="629">
        <f t="shared" si="54"/>
        <v>0.25</v>
      </c>
      <c r="FP47">
        <v>0</v>
      </c>
      <c r="FQ47" t="s">
        <v>1730</v>
      </c>
      <c r="FR47" s="624">
        <v>0</v>
      </c>
      <c r="FS47" s="629">
        <f t="shared" si="55"/>
        <v>0</v>
      </c>
      <c r="FT47">
        <v>1</v>
      </c>
      <c r="FU47" t="s">
        <v>1737</v>
      </c>
      <c r="FV47" s="624">
        <v>1</v>
      </c>
      <c r="FW47" s="629">
        <f t="shared" si="56"/>
        <v>0.25</v>
      </c>
      <c r="FX47" s="628">
        <f t="shared" si="57"/>
        <v>0.20833333333333331</v>
      </c>
      <c r="FY47" s="631">
        <f t="shared" si="58"/>
        <v>0.44900895089104265</v>
      </c>
    </row>
    <row r="48" spans="1:181">
      <c r="A48" t="s">
        <v>101</v>
      </c>
      <c r="B48" t="s">
        <v>100</v>
      </c>
      <c r="C48" t="s">
        <v>1050</v>
      </c>
      <c r="D48" t="s">
        <v>1311</v>
      </c>
      <c r="E48" t="s">
        <v>991</v>
      </c>
      <c r="F48" t="s">
        <v>993</v>
      </c>
      <c r="G48" t="s">
        <v>994</v>
      </c>
      <c r="H48" t="s">
        <v>34</v>
      </c>
      <c r="I48">
        <v>31765</v>
      </c>
      <c r="J48" s="626">
        <f t="shared" si="0"/>
        <v>0.52273896729243718</v>
      </c>
      <c r="K48">
        <v>63209922.579999998</v>
      </c>
      <c r="L48" s="626">
        <f t="shared" si="1"/>
        <v>0.38333602245178111</v>
      </c>
      <c r="M48">
        <v>1291</v>
      </c>
      <c r="N48" s="626">
        <f t="shared" si="2"/>
        <v>0.54757390361501523</v>
      </c>
      <c r="O48" t="s">
        <v>880</v>
      </c>
      <c r="P48">
        <v>0</v>
      </c>
      <c r="Q48" s="627">
        <f t="shared" si="3"/>
        <v>0</v>
      </c>
      <c r="R48">
        <v>0</v>
      </c>
      <c r="T48" t="s">
        <v>1726</v>
      </c>
      <c r="U48">
        <v>0</v>
      </c>
      <c r="V48">
        <f t="shared" si="4"/>
        <v>1</v>
      </c>
      <c r="W48" s="626">
        <f t="shared" si="5"/>
        <v>0</v>
      </c>
      <c r="X48" s="628">
        <f t="shared" si="6"/>
        <v>0.29072977867184668</v>
      </c>
      <c r="Y48" t="s">
        <v>639</v>
      </c>
      <c r="Z48">
        <v>4</v>
      </c>
      <c r="AA48" s="627">
        <f t="shared" si="7"/>
        <v>1</v>
      </c>
      <c r="AB48" t="s">
        <v>639</v>
      </c>
      <c r="AC48">
        <v>4</v>
      </c>
      <c r="AD48" s="627">
        <f t="shared" si="8"/>
        <v>1</v>
      </c>
      <c r="AE48" t="s">
        <v>636</v>
      </c>
      <c r="AF48">
        <v>4</v>
      </c>
      <c r="AG48" s="627">
        <f t="shared" si="9"/>
        <v>1</v>
      </c>
      <c r="AH48" t="s">
        <v>1314</v>
      </c>
      <c r="AI48">
        <v>0</v>
      </c>
      <c r="AJ48" s="627">
        <f t="shared" si="10"/>
        <v>0</v>
      </c>
      <c r="AK48" t="s">
        <v>1404</v>
      </c>
      <c r="AL48">
        <v>1</v>
      </c>
      <c r="AM48" s="627">
        <f t="shared" si="11"/>
        <v>0.25</v>
      </c>
      <c r="AN48">
        <v>0</v>
      </c>
      <c r="AO48" t="s">
        <v>1765</v>
      </c>
      <c r="AP48">
        <v>4</v>
      </c>
      <c r="AQ48" s="629">
        <f t="shared" si="12"/>
        <v>1</v>
      </c>
      <c r="AR48" t="s">
        <v>636</v>
      </c>
      <c r="AS48">
        <v>4</v>
      </c>
      <c r="AT48" s="627">
        <f t="shared" si="13"/>
        <v>1</v>
      </c>
      <c r="AU48">
        <v>3</v>
      </c>
      <c r="AV48" t="s">
        <v>1771</v>
      </c>
      <c r="AW48">
        <v>2</v>
      </c>
      <c r="AX48" s="629">
        <f t="shared" si="14"/>
        <v>0.5</v>
      </c>
      <c r="AY48" t="s">
        <v>634</v>
      </c>
      <c r="AZ48">
        <v>1</v>
      </c>
      <c r="BA48" s="627">
        <f t="shared" si="15"/>
        <v>0.25</v>
      </c>
      <c r="BB48" t="s">
        <v>646</v>
      </c>
      <c r="BC48">
        <v>0</v>
      </c>
      <c r="BD48" s="627">
        <f t="shared" si="16"/>
        <v>0</v>
      </c>
      <c r="BE48" t="s">
        <v>635</v>
      </c>
      <c r="BF48">
        <v>1</v>
      </c>
      <c r="BG48" s="627">
        <f t="shared" si="17"/>
        <v>0.25</v>
      </c>
      <c r="BH48" s="628">
        <f t="shared" si="18"/>
        <v>0.56818181818181823</v>
      </c>
      <c r="BI48">
        <v>0</v>
      </c>
      <c r="BJ48" t="s">
        <v>1741</v>
      </c>
      <c r="BK48">
        <v>4</v>
      </c>
      <c r="BL48" s="627">
        <f t="shared" si="19"/>
        <v>1</v>
      </c>
      <c r="BM48" t="s">
        <v>1395</v>
      </c>
      <c r="BN48">
        <v>4</v>
      </c>
      <c r="BO48" s="627">
        <f t="shared" si="20"/>
        <v>1</v>
      </c>
      <c r="BP48">
        <v>0</v>
      </c>
      <c r="BQ48" t="s">
        <v>1745</v>
      </c>
      <c r="BR48">
        <v>4</v>
      </c>
      <c r="BS48">
        <f t="shared" si="21"/>
        <v>1</v>
      </c>
      <c r="BT48">
        <v>0</v>
      </c>
      <c r="BU48" t="s">
        <v>1745</v>
      </c>
      <c r="BV48">
        <v>4</v>
      </c>
      <c r="BW48">
        <f t="shared" si="22"/>
        <v>1</v>
      </c>
      <c r="BX48" s="629">
        <f t="shared" si="23"/>
        <v>1</v>
      </c>
      <c r="BY48" t="s">
        <v>653</v>
      </c>
      <c r="BZ48">
        <v>4</v>
      </c>
      <c r="CA48" s="627">
        <f t="shared" si="24"/>
        <v>1</v>
      </c>
      <c r="CB48" t="s">
        <v>642</v>
      </c>
      <c r="CC48">
        <v>0</v>
      </c>
      <c r="CD48" s="627">
        <f t="shared" si="25"/>
        <v>0</v>
      </c>
      <c r="CE48" t="s">
        <v>659</v>
      </c>
      <c r="CF48">
        <v>4</v>
      </c>
      <c r="CG48" s="627">
        <f t="shared" si="26"/>
        <v>1</v>
      </c>
      <c r="CH48">
        <v>0</v>
      </c>
      <c r="CI48" t="s">
        <v>1750</v>
      </c>
      <c r="CJ48">
        <v>4</v>
      </c>
      <c r="CK48">
        <f t="shared" si="27"/>
        <v>1</v>
      </c>
      <c r="CL48">
        <v>0</v>
      </c>
      <c r="CM48" t="s">
        <v>1750</v>
      </c>
      <c r="CN48">
        <v>4</v>
      </c>
      <c r="CO48">
        <f t="shared" si="28"/>
        <v>1</v>
      </c>
      <c r="CP48" s="629">
        <f t="shared" si="29"/>
        <v>1</v>
      </c>
      <c r="CQ48">
        <v>1</v>
      </c>
      <c r="CR48" t="s">
        <v>1756</v>
      </c>
      <c r="CS48">
        <v>3</v>
      </c>
      <c r="CT48">
        <f t="shared" si="30"/>
        <v>0.75</v>
      </c>
      <c r="CU48">
        <v>0</v>
      </c>
      <c r="CV48" t="s">
        <v>1755</v>
      </c>
      <c r="CW48">
        <v>4</v>
      </c>
      <c r="CX48">
        <f t="shared" si="31"/>
        <v>1</v>
      </c>
      <c r="CY48" s="629">
        <f t="shared" si="32"/>
        <v>0.875</v>
      </c>
      <c r="CZ48">
        <v>0</v>
      </c>
      <c r="DA48" t="s">
        <v>1764</v>
      </c>
      <c r="DB48">
        <v>0</v>
      </c>
      <c r="DC48" s="626">
        <f t="shared" si="33"/>
        <v>0</v>
      </c>
      <c r="DD48" t="s">
        <v>636</v>
      </c>
      <c r="DE48">
        <v>4</v>
      </c>
      <c r="DF48" s="627">
        <f t="shared" si="34"/>
        <v>1</v>
      </c>
      <c r="DG48" s="628">
        <f t="shared" si="35"/>
        <v>0.78749999999999998</v>
      </c>
      <c r="DH48" t="s">
        <v>639</v>
      </c>
      <c r="DI48">
        <v>4</v>
      </c>
      <c r="DJ48" s="627">
        <f t="shared" si="36"/>
        <v>1</v>
      </c>
      <c r="DK48" t="s">
        <v>636</v>
      </c>
      <c r="DL48">
        <v>4</v>
      </c>
      <c r="DM48" s="627">
        <f t="shared" si="37"/>
        <v>1</v>
      </c>
      <c r="DN48" t="s">
        <v>1119</v>
      </c>
      <c r="DO48">
        <v>0</v>
      </c>
      <c r="DP48" s="627">
        <f t="shared" si="38"/>
        <v>0</v>
      </c>
      <c r="DQ48" t="s">
        <v>880</v>
      </c>
      <c r="DR48">
        <v>4</v>
      </c>
      <c r="DS48" s="627">
        <f t="shared" si="39"/>
        <v>1</v>
      </c>
      <c r="DT48" t="s">
        <v>880</v>
      </c>
      <c r="DU48">
        <v>4</v>
      </c>
      <c r="DV48" s="627">
        <f t="shared" si="40"/>
        <v>1</v>
      </c>
      <c r="DW48" t="s">
        <v>639</v>
      </c>
      <c r="DX48">
        <v>4</v>
      </c>
      <c r="DY48" s="627">
        <f t="shared" si="41"/>
        <v>1</v>
      </c>
      <c r="DZ48" t="s">
        <v>1119</v>
      </c>
      <c r="EA48">
        <v>0</v>
      </c>
      <c r="EB48" s="627">
        <f t="shared" si="42"/>
        <v>0</v>
      </c>
      <c r="EC48">
        <v>7.5</v>
      </c>
      <c r="ED48" t="s">
        <v>1826</v>
      </c>
      <c r="EE48">
        <v>1</v>
      </c>
      <c r="EF48" s="630">
        <f t="shared" si="43"/>
        <v>0.23469387755102045</v>
      </c>
      <c r="EG48">
        <v>8.3000000000000007</v>
      </c>
      <c r="EH48" t="s">
        <v>1827</v>
      </c>
      <c r="EI48">
        <v>0</v>
      </c>
      <c r="EJ48" s="630">
        <f t="shared" si="44"/>
        <v>0.16999999999999993</v>
      </c>
      <c r="EK48" s="630">
        <f t="shared" si="45"/>
        <v>0.20234693877551019</v>
      </c>
      <c r="EL48" s="628">
        <f t="shared" si="46"/>
        <v>0.65029336734693877</v>
      </c>
      <c r="EM48">
        <v>8</v>
      </c>
      <c r="EN48" t="s">
        <v>1774</v>
      </c>
      <c r="EO48" s="624">
        <v>3</v>
      </c>
      <c r="EP48" s="629">
        <f t="shared" si="47"/>
        <v>0.75</v>
      </c>
      <c r="EQ48">
        <v>0</v>
      </c>
      <c r="ER48" t="s">
        <v>1777</v>
      </c>
      <c r="ES48">
        <v>0</v>
      </c>
      <c r="ET48" s="629">
        <f t="shared" si="48"/>
        <v>0</v>
      </c>
      <c r="EU48">
        <v>19</v>
      </c>
      <c r="EV48" t="s">
        <v>1778</v>
      </c>
      <c r="EW48" s="624">
        <v>4</v>
      </c>
      <c r="EX48" s="629">
        <f t="shared" si="49"/>
        <v>1</v>
      </c>
      <c r="EY48">
        <v>6</v>
      </c>
      <c r="EZ48" t="s">
        <v>1781</v>
      </c>
      <c r="FA48" s="624">
        <v>3</v>
      </c>
      <c r="FB48" s="629">
        <f t="shared" si="50"/>
        <v>0.75</v>
      </c>
      <c r="FC48" t="s">
        <v>1024</v>
      </c>
      <c r="FD48">
        <v>0</v>
      </c>
      <c r="FE48" s="627">
        <f t="shared" si="51"/>
        <v>0</v>
      </c>
      <c r="FF48" s="628">
        <f t="shared" si="52"/>
        <v>0.5</v>
      </c>
      <c r="FG48">
        <v>0.76400000000000001</v>
      </c>
      <c r="FH48" t="s">
        <v>1792</v>
      </c>
      <c r="FI48">
        <v>1</v>
      </c>
      <c r="FJ48" s="623">
        <f t="shared" si="53"/>
        <v>0</v>
      </c>
      <c r="FK48">
        <v>28</v>
      </c>
      <c r="FL48">
        <v>1.4471580313422192</v>
      </c>
      <c r="FM48" t="s">
        <v>1734</v>
      </c>
      <c r="FN48" s="624">
        <v>2</v>
      </c>
      <c r="FO48" s="629">
        <f t="shared" si="54"/>
        <v>0.5</v>
      </c>
      <c r="FP48">
        <v>7</v>
      </c>
      <c r="FQ48" t="s">
        <v>1740</v>
      </c>
      <c r="FR48" s="624">
        <v>3</v>
      </c>
      <c r="FS48" s="629">
        <f t="shared" si="55"/>
        <v>0.75</v>
      </c>
      <c r="FT48">
        <v>5</v>
      </c>
      <c r="FU48" t="s">
        <v>1740</v>
      </c>
      <c r="FV48" s="624">
        <v>3</v>
      </c>
      <c r="FW48" s="629">
        <f t="shared" si="56"/>
        <v>0.75</v>
      </c>
      <c r="FX48" s="628">
        <f t="shared" si="57"/>
        <v>0.5</v>
      </c>
      <c r="FY48" s="631">
        <f t="shared" si="58"/>
        <v>0.5494508273667672</v>
      </c>
    </row>
    <row r="49" spans="1:181">
      <c r="A49" t="s">
        <v>467</v>
      </c>
      <c r="B49" t="s">
        <v>466</v>
      </c>
      <c r="C49" t="s">
        <v>1050</v>
      </c>
      <c r="D49" t="s">
        <v>1308</v>
      </c>
      <c r="E49" t="s">
        <v>971</v>
      </c>
      <c r="F49" t="s">
        <v>970</v>
      </c>
      <c r="G49" t="s">
        <v>973</v>
      </c>
      <c r="H49" t="s">
        <v>50</v>
      </c>
      <c r="I49">
        <v>3654</v>
      </c>
      <c r="J49" s="626">
        <f t="shared" si="0"/>
        <v>0.16354938068218611</v>
      </c>
      <c r="K49">
        <v>15283226.359999999</v>
      </c>
      <c r="L49" s="626">
        <f t="shared" si="1"/>
        <v>0.10077938001444336</v>
      </c>
      <c r="M49">
        <v>208</v>
      </c>
      <c r="N49" s="626">
        <f t="shared" si="2"/>
        <v>0.15677294792051721</v>
      </c>
      <c r="O49" t="s">
        <v>880</v>
      </c>
      <c r="P49">
        <v>0</v>
      </c>
      <c r="Q49" s="627">
        <f t="shared" si="3"/>
        <v>0</v>
      </c>
      <c r="R49">
        <v>0</v>
      </c>
      <c r="T49" t="s">
        <v>1726</v>
      </c>
      <c r="U49">
        <v>0</v>
      </c>
      <c r="V49">
        <f t="shared" si="4"/>
        <v>1</v>
      </c>
      <c r="W49" s="626">
        <f t="shared" si="5"/>
        <v>0</v>
      </c>
      <c r="X49" s="628">
        <f t="shared" si="6"/>
        <v>8.4220341723429334E-2</v>
      </c>
      <c r="Y49" t="s">
        <v>639</v>
      </c>
      <c r="Z49">
        <v>4</v>
      </c>
      <c r="AA49" s="627">
        <f t="shared" si="7"/>
        <v>1</v>
      </c>
      <c r="AB49" t="s">
        <v>639</v>
      </c>
      <c r="AC49">
        <v>4</v>
      </c>
      <c r="AD49" s="627">
        <f t="shared" si="8"/>
        <v>1</v>
      </c>
      <c r="AE49" t="s">
        <v>636</v>
      </c>
      <c r="AF49">
        <v>4</v>
      </c>
      <c r="AG49" s="627">
        <f t="shared" si="9"/>
        <v>1</v>
      </c>
      <c r="AH49" t="s">
        <v>1400</v>
      </c>
      <c r="AI49">
        <v>3</v>
      </c>
      <c r="AJ49" s="627">
        <f t="shared" si="10"/>
        <v>0.75</v>
      </c>
      <c r="AK49" t="s">
        <v>1404</v>
      </c>
      <c r="AL49">
        <v>1</v>
      </c>
      <c r="AM49" s="627">
        <f t="shared" si="11"/>
        <v>0.25</v>
      </c>
      <c r="AN49">
        <v>0</v>
      </c>
      <c r="AO49" t="s">
        <v>1765</v>
      </c>
      <c r="AP49">
        <v>4</v>
      </c>
      <c r="AQ49" s="629">
        <f t="shared" si="12"/>
        <v>1</v>
      </c>
      <c r="AR49" t="s">
        <v>640</v>
      </c>
      <c r="AS49">
        <v>0</v>
      </c>
      <c r="AT49" s="627">
        <f t="shared" si="13"/>
        <v>0</v>
      </c>
      <c r="AU49">
        <v>4</v>
      </c>
      <c r="AV49" t="s">
        <v>1770</v>
      </c>
      <c r="AW49">
        <v>3</v>
      </c>
      <c r="AX49" s="629">
        <f t="shared" si="14"/>
        <v>0.75</v>
      </c>
      <c r="AY49" t="s">
        <v>650</v>
      </c>
      <c r="AZ49">
        <v>2</v>
      </c>
      <c r="BA49" s="627">
        <f t="shared" si="15"/>
        <v>0.5</v>
      </c>
      <c r="BB49" t="s">
        <v>646</v>
      </c>
      <c r="BC49">
        <v>0</v>
      </c>
      <c r="BD49" s="627">
        <f t="shared" si="16"/>
        <v>0</v>
      </c>
      <c r="BE49" t="s">
        <v>646</v>
      </c>
      <c r="BF49">
        <v>1</v>
      </c>
      <c r="BG49" s="627">
        <f t="shared" si="17"/>
        <v>0.25</v>
      </c>
      <c r="BH49" s="628">
        <f t="shared" si="18"/>
        <v>0.59090909090909094</v>
      </c>
      <c r="BI49">
        <v>0</v>
      </c>
      <c r="BJ49" t="s">
        <v>1741</v>
      </c>
      <c r="BK49">
        <v>4</v>
      </c>
      <c r="BL49" s="627">
        <f t="shared" si="19"/>
        <v>1</v>
      </c>
      <c r="BM49" t="s">
        <v>1395</v>
      </c>
      <c r="BN49">
        <v>4</v>
      </c>
      <c r="BO49" s="627">
        <f t="shared" si="20"/>
        <v>1</v>
      </c>
      <c r="BP49">
        <v>0</v>
      </c>
      <c r="BQ49" t="s">
        <v>1745</v>
      </c>
      <c r="BR49">
        <v>4</v>
      </c>
      <c r="BS49">
        <f t="shared" si="21"/>
        <v>1</v>
      </c>
      <c r="BT49">
        <v>0</v>
      </c>
      <c r="BU49" t="s">
        <v>1745</v>
      </c>
      <c r="BV49">
        <v>4</v>
      </c>
      <c r="BW49">
        <f t="shared" si="22"/>
        <v>1</v>
      </c>
      <c r="BX49" s="629">
        <f t="shared" si="23"/>
        <v>1</v>
      </c>
      <c r="BY49" t="s">
        <v>653</v>
      </c>
      <c r="BZ49">
        <v>4</v>
      </c>
      <c r="CA49" s="627">
        <f t="shared" si="24"/>
        <v>1</v>
      </c>
      <c r="CB49" t="s">
        <v>642</v>
      </c>
      <c r="CC49">
        <v>0</v>
      </c>
      <c r="CD49" s="627">
        <f t="shared" si="25"/>
        <v>0</v>
      </c>
      <c r="CE49" t="s">
        <v>659</v>
      </c>
      <c r="CF49">
        <v>4</v>
      </c>
      <c r="CG49" s="627">
        <f t="shared" si="26"/>
        <v>1</v>
      </c>
      <c r="CH49">
        <v>0</v>
      </c>
      <c r="CI49" t="s">
        <v>1750</v>
      </c>
      <c r="CJ49">
        <v>4</v>
      </c>
      <c r="CK49">
        <f t="shared" si="27"/>
        <v>1</v>
      </c>
      <c r="CL49">
        <v>0</v>
      </c>
      <c r="CM49" t="s">
        <v>1750</v>
      </c>
      <c r="CN49">
        <v>4</v>
      </c>
      <c r="CO49">
        <f t="shared" si="28"/>
        <v>1</v>
      </c>
      <c r="CP49" s="629">
        <f t="shared" si="29"/>
        <v>1</v>
      </c>
      <c r="CQ49">
        <v>0</v>
      </c>
      <c r="CR49" t="s">
        <v>1755</v>
      </c>
      <c r="CS49">
        <v>4</v>
      </c>
      <c r="CT49">
        <f t="shared" si="30"/>
        <v>1</v>
      </c>
      <c r="CU49">
        <v>0</v>
      </c>
      <c r="CV49" t="s">
        <v>1755</v>
      </c>
      <c r="CW49">
        <v>4</v>
      </c>
      <c r="CX49">
        <f t="shared" si="31"/>
        <v>1</v>
      </c>
      <c r="CY49" s="629">
        <f t="shared" si="32"/>
        <v>1</v>
      </c>
      <c r="CZ49">
        <v>2</v>
      </c>
      <c r="DA49" t="s">
        <v>1762</v>
      </c>
      <c r="DB49">
        <v>2</v>
      </c>
      <c r="DC49" s="626">
        <f t="shared" si="33"/>
        <v>0.25</v>
      </c>
      <c r="DD49" t="s">
        <v>636</v>
      </c>
      <c r="DE49">
        <v>4</v>
      </c>
      <c r="DF49" s="627">
        <f t="shared" si="34"/>
        <v>1</v>
      </c>
      <c r="DG49" s="628">
        <f t="shared" si="35"/>
        <v>0.82499999999999996</v>
      </c>
      <c r="DH49" t="s">
        <v>639</v>
      </c>
      <c r="DI49">
        <v>4</v>
      </c>
      <c r="DJ49" s="627">
        <f t="shared" si="36"/>
        <v>1</v>
      </c>
      <c r="DK49" t="s">
        <v>640</v>
      </c>
      <c r="DL49">
        <v>0</v>
      </c>
      <c r="DM49" s="627">
        <f t="shared" si="37"/>
        <v>0</v>
      </c>
      <c r="DN49" t="s">
        <v>880</v>
      </c>
      <c r="DO49">
        <v>4</v>
      </c>
      <c r="DP49" s="627">
        <f t="shared" si="38"/>
        <v>1</v>
      </c>
      <c r="DQ49" t="s">
        <v>880</v>
      </c>
      <c r="DR49">
        <v>4</v>
      </c>
      <c r="DS49" s="627">
        <f t="shared" si="39"/>
        <v>1</v>
      </c>
      <c r="DT49" t="s">
        <v>880</v>
      </c>
      <c r="DU49">
        <v>4</v>
      </c>
      <c r="DV49" s="627">
        <f t="shared" si="40"/>
        <v>1</v>
      </c>
      <c r="DW49" t="s">
        <v>639</v>
      </c>
      <c r="DX49">
        <v>4</v>
      </c>
      <c r="DY49" s="627">
        <f t="shared" si="41"/>
        <v>1</v>
      </c>
      <c r="DZ49" t="s">
        <v>1119</v>
      </c>
      <c r="EA49">
        <v>0</v>
      </c>
      <c r="EB49" s="627">
        <f t="shared" si="42"/>
        <v>0</v>
      </c>
      <c r="EC49">
        <v>7.1</v>
      </c>
      <c r="ED49" t="s">
        <v>1826</v>
      </c>
      <c r="EE49">
        <v>1</v>
      </c>
      <c r="EF49" s="630">
        <f t="shared" si="43"/>
        <v>0.27551020408163274</v>
      </c>
      <c r="EG49">
        <v>1.9</v>
      </c>
      <c r="EH49" t="s">
        <v>1823</v>
      </c>
      <c r="EI49">
        <v>4</v>
      </c>
      <c r="EJ49" s="630">
        <f t="shared" si="44"/>
        <v>0.81</v>
      </c>
      <c r="EK49" s="630">
        <f t="shared" si="45"/>
        <v>0.54275510204081634</v>
      </c>
      <c r="EL49" s="628">
        <f t="shared" si="46"/>
        <v>0.69284438775510204</v>
      </c>
      <c r="EM49">
        <v>1</v>
      </c>
      <c r="EN49" t="s">
        <v>1776</v>
      </c>
      <c r="EO49" s="624">
        <v>1</v>
      </c>
      <c r="EP49" s="629">
        <f t="shared" si="47"/>
        <v>0.25</v>
      </c>
      <c r="EQ49">
        <v>0</v>
      </c>
      <c r="ER49" t="s">
        <v>1777</v>
      </c>
      <c r="ES49">
        <v>0</v>
      </c>
      <c r="ET49" s="629">
        <f t="shared" si="48"/>
        <v>0</v>
      </c>
      <c r="EU49">
        <v>0</v>
      </c>
      <c r="EV49" t="s">
        <v>1779</v>
      </c>
      <c r="EW49" s="624">
        <v>0</v>
      </c>
      <c r="EX49" s="629">
        <f t="shared" si="49"/>
        <v>0</v>
      </c>
      <c r="EY49">
        <v>3</v>
      </c>
      <c r="EZ49" t="s">
        <v>1782</v>
      </c>
      <c r="FA49" s="624">
        <v>2</v>
      </c>
      <c r="FB49" s="629">
        <f t="shared" si="50"/>
        <v>0.5</v>
      </c>
      <c r="FC49" t="s">
        <v>1024</v>
      </c>
      <c r="FD49">
        <v>0</v>
      </c>
      <c r="FE49" s="627">
        <f t="shared" si="51"/>
        <v>0</v>
      </c>
      <c r="FF49" s="628">
        <f t="shared" si="52"/>
        <v>0.15</v>
      </c>
      <c r="FG49">
        <v>0.72</v>
      </c>
      <c r="FH49" t="s">
        <v>1791</v>
      </c>
      <c r="FI49">
        <v>2</v>
      </c>
      <c r="FJ49" s="623">
        <f t="shared" si="53"/>
        <v>0.33333333333333331</v>
      </c>
      <c r="FK49">
        <v>0</v>
      </c>
      <c r="FM49" t="s">
        <v>1732</v>
      </c>
      <c r="FN49" s="624">
        <v>0</v>
      </c>
      <c r="FO49" s="629">
        <f t="shared" si="54"/>
        <v>0</v>
      </c>
      <c r="FP49">
        <v>1</v>
      </c>
      <c r="FQ49" t="s">
        <v>1737</v>
      </c>
      <c r="FR49" s="624">
        <v>1</v>
      </c>
      <c r="FS49" s="629">
        <f t="shared" si="55"/>
        <v>0.25</v>
      </c>
      <c r="FT49">
        <v>0</v>
      </c>
      <c r="FU49" t="s">
        <v>1730</v>
      </c>
      <c r="FV49" s="624">
        <v>0</v>
      </c>
      <c r="FW49" s="629">
        <f t="shared" si="56"/>
        <v>0</v>
      </c>
      <c r="FX49" s="628">
        <f t="shared" si="57"/>
        <v>0.14583333333333331</v>
      </c>
      <c r="FY49" s="631">
        <f t="shared" si="58"/>
        <v>0.41480119228682594</v>
      </c>
    </row>
    <row r="50" spans="1:181">
      <c r="A50" t="s">
        <v>509</v>
      </c>
      <c r="B50" t="s">
        <v>508</v>
      </c>
      <c r="C50" t="s">
        <v>1050</v>
      </c>
      <c r="D50" t="s">
        <v>1308</v>
      </c>
      <c r="E50" t="s">
        <v>965</v>
      </c>
      <c r="F50" t="s">
        <v>964</v>
      </c>
      <c r="G50" t="s">
        <v>966</v>
      </c>
      <c r="H50" t="s">
        <v>97</v>
      </c>
      <c r="I50">
        <v>2639</v>
      </c>
      <c r="J50" s="626">
        <f t="shared" si="0"/>
        <v>0.10949803498346518</v>
      </c>
      <c r="K50">
        <v>12136657.460000001</v>
      </c>
      <c r="L50" s="626">
        <f t="shared" si="1"/>
        <v>5.4899079115226498E-2</v>
      </c>
      <c r="M50">
        <v>225</v>
      </c>
      <c r="N50" s="626">
        <f t="shared" si="2"/>
        <v>0.17359024288937133</v>
      </c>
      <c r="O50" t="s">
        <v>880</v>
      </c>
      <c r="P50">
        <v>0</v>
      </c>
      <c r="Q50" s="627">
        <f t="shared" si="3"/>
        <v>0</v>
      </c>
      <c r="R50">
        <v>0</v>
      </c>
      <c r="T50" t="s">
        <v>1726</v>
      </c>
      <c r="U50">
        <v>0</v>
      </c>
      <c r="V50">
        <f t="shared" si="4"/>
        <v>1</v>
      </c>
      <c r="W50" s="626">
        <f t="shared" si="5"/>
        <v>0</v>
      </c>
      <c r="X50" s="628">
        <f t="shared" si="6"/>
        <v>6.7597471397612602E-2</v>
      </c>
      <c r="Y50" t="s">
        <v>639</v>
      </c>
      <c r="Z50">
        <v>4</v>
      </c>
      <c r="AA50" s="627">
        <f t="shared" si="7"/>
        <v>1</v>
      </c>
      <c r="AB50" t="s">
        <v>639</v>
      </c>
      <c r="AC50">
        <v>4</v>
      </c>
      <c r="AD50" s="627">
        <f t="shared" si="8"/>
        <v>1</v>
      </c>
      <c r="AE50" t="s">
        <v>640</v>
      </c>
      <c r="AF50">
        <v>0</v>
      </c>
      <c r="AG50" s="627">
        <f t="shared" si="9"/>
        <v>0</v>
      </c>
      <c r="AH50" t="s">
        <v>1314</v>
      </c>
      <c r="AI50">
        <v>0</v>
      </c>
      <c r="AJ50" s="627">
        <f t="shared" si="10"/>
        <v>0</v>
      </c>
      <c r="AK50" t="s">
        <v>1404</v>
      </c>
      <c r="AL50">
        <v>1</v>
      </c>
      <c r="AM50" s="627">
        <f t="shared" si="11"/>
        <v>0.25</v>
      </c>
      <c r="AN50">
        <v>0</v>
      </c>
      <c r="AO50" t="s">
        <v>1765</v>
      </c>
      <c r="AP50">
        <v>4</v>
      </c>
      <c r="AQ50" s="629">
        <f t="shared" si="12"/>
        <v>1</v>
      </c>
      <c r="AR50" t="s">
        <v>640</v>
      </c>
      <c r="AS50">
        <v>0</v>
      </c>
      <c r="AT50" s="627">
        <f t="shared" si="13"/>
        <v>0</v>
      </c>
      <c r="AU50">
        <v>1</v>
      </c>
      <c r="AV50" t="s">
        <v>1789</v>
      </c>
      <c r="AW50">
        <v>0</v>
      </c>
      <c r="AX50" s="629">
        <f t="shared" si="14"/>
        <v>0</v>
      </c>
      <c r="AY50" t="s">
        <v>650</v>
      </c>
      <c r="AZ50">
        <v>2</v>
      </c>
      <c r="BA50" s="627">
        <f t="shared" si="15"/>
        <v>0.5</v>
      </c>
      <c r="BB50" t="s">
        <v>646</v>
      </c>
      <c r="BC50">
        <v>0</v>
      </c>
      <c r="BD50" s="627">
        <f t="shared" si="16"/>
        <v>0</v>
      </c>
      <c r="BE50" t="s">
        <v>647</v>
      </c>
      <c r="BF50">
        <v>4</v>
      </c>
      <c r="BG50" s="627">
        <f t="shared" si="17"/>
        <v>1</v>
      </c>
      <c r="BH50" s="628">
        <f t="shared" si="18"/>
        <v>0.43181818181818182</v>
      </c>
      <c r="BI50">
        <v>0</v>
      </c>
      <c r="BJ50" t="s">
        <v>1741</v>
      </c>
      <c r="BK50">
        <v>4</v>
      </c>
      <c r="BL50" s="627">
        <f t="shared" si="19"/>
        <v>1</v>
      </c>
      <c r="BM50" t="s">
        <v>1395</v>
      </c>
      <c r="BN50">
        <v>4</v>
      </c>
      <c r="BO50" s="627">
        <f t="shared" si="20"/>
        <v>1</v>
      </c>
      <c r="BP50">
        <v>1</v>
      </c>
      <c r="BQ50" t="s">
        <v>1746</v>
      </c>
      <c r="BR50">
        <v>3</v>
      </c>
      <c r="BS50">
        <f t="shared" si="21"/>
        <v>0.75</v>
      </c>
      <c r="BT50">
        <v>2</v>
      </c>
      <c r="BU50" t="s">
        <v>1746</v>
      </c>
      <c r="BV50">
        <v>3</v>
      </c>
      <c r="BW50">
        <f t="shared" si="22"/>
        <v>0.75</v>
      </c>
      <c r="BX50" s="629">
        <f t="shared" si="23"/>
        <v>0.75</v>
      </c>
      <c r="BY50" t="s">
        <v>653</v>
      </c>
      <c r="BZ50">
        <v>4</v>
      </c>
      <c r="CA50" s="627">
        <f t="shared" si="24"/>
        <v>1</v>
      </c>
      <c r="CB50" t="s">
        <v>642</v>
      </c>
      <c r="CC50">
        <v>0</v>
      </c>
      <c r="CD50" s="627">
        <f t="shared" si="25"/>
        <v>0</v>
      </c>
      <c r="CE50" t="s">
        <v>659</v>
      </c>
      <c r="CF50">
        <v>4</v>
      </c>
      <c r="CG50" s="627">
        <f t="shared" si="26"/>
        <v>1</v>
      </c>
      <c r="CH50">
        <v>1</v>
      </c>
      <c r="CI50" t="s">
        <v>1751</v>
      </c>
      <c r="CJ50">
        <v>3</v>
      </c>
      <c r="CK50">
        <f t="shared" si="27"/>
        <v>0.75</v>
      </c>
      <c r="CL50">
        <v>0</v>
      </c>
      <c r="CM50" t="s">
        <v>1750</v>
      </c>
      <c r="CN50">
        <v>4</v>
      </c>
      <c r="CO50">
        <f t="shared" si="28"/>
        <v>1</v>
      </c>
      <c r="CP50" s="629">
        <f t="shared" si="29"/>
        <v>0.875</v>
      </c>
      <c r="CQ50">
        <v>0</v>
      </c>
      <c r="CR50" t="s">
        <v>1755</v>
      </c>
      <c r="CS50">
        <v>4</v>
      </c>
      <c r="CT50">
        <f t="shared" si="30"/>
        <v>1</v>
      </c>
      <c r="CU50">
        <v>0</v>
      </c>
      <c r="CV50" t="s">
        <v>1755</v>
      </c>
      <c r="CW50">
        <v>4</v>
      </c>
      <c r="CX50">
        <f t="shared" si="31"/>
        <v>1</v>
      </c>
      <c r="CY50" s="629">
        <f t="shared" si="32"/>
        <v>1</v>
      </c>
      <c r="CZ50">
        <v>1</v>
      </c>
      <c r="DA50" t="s">
        <v>1763</v>
      </c>
      <c r="DB50">
        <v>1</v>
      </c>
      <c r="DC50" s="626">
        <f t="shared" si="33"/>
        <v>0.125</v>
      </c>
      <c r="DD50" t="s">
        <v>636</v>
      </c>
      <c r="DE50">
        <v>4</v>
      </c>
      <c r="DF50" s="627">
        <f t="shared" si="34"/>
        <v>1</v>
      </c>
      <c r="DG50" s="628">
        <f t="shared" si="35"/>
        <v>0.77500000000000002</v>
      </c>
      <c r="DH50" t="s">
        <v>1398</v>
      </c>
      <c r="DI50">
        <v>2</v>
      </c>
      <c r="DJ50" s="627">
        <f t="shared" si="36"/>
        <v>0.5</v>
      </c>
      <c r="DK50" t="s">
        <v>636</v>
      </c>
      <c r="DL50">
        <v>4</v>
      </c>
      <c r="DM50" s="627">
        <f t="shared" si="37"/>
        <v>1</v>
      </c>
      <c r="DN50" t="s">
        <v>1119</v>
      </c>
      <c r="DO50">
        <v>0</v>
      </c>
      <c r="DP50" s="627">
        <f t="shared" si="38"/>
        <v>0</v>
      </c>
      <c r="DQ50" t="s">
        <v>880</v>
      </c>
      <c r="DR50">
        <v>4</v>
      </c>
      <c r="DS50" s="627">
        <f t="shared" si="39"/>
        <v>1</v>
      </c>
      <c r="DT50" t="s">
        <v>880</v>
      </c>
      <c r="DU50">
        <v>4</v>
      </c>
      <c r="DV50" s="627">
        <f t="shared" si="40"/>
        <v>1</v>
      </c>
      <c r="DW50" t="s">
        <v>639</v>
      </c>
      <c r="DX50">
        <v>4</v>
      </c>
      <c r="DY50" s="627">
        <f t="shared" si="41"/>
        <v>1</v>
      </c>
      <c r="DZ50" t="s">
        <v>880</v>
      </c>
      <c r="EA50">
        <v>4</v>
      </c>
      <c r="EB50" s="627">
        <f t="shared" si="42"/>
        <v>1</v>
      </c>
      <c r="EC50">
        <v>7.7</v>
      </c>
      <c r="ED50" t="s">
        <v>1826</v>
      </c>
      <c r="EE50">
        <v>1</v>
      </c>
      <c r="EF50" s="630">
        <f t="shared" si="43"/>
        <v>0.2142857142857143</v>
      </c>
      <c r="EG50">
        <v>7.4</v>
      </c>
      <c r="EH50" t="s">
        <v>1826</v>
      </c>
      <c r="EI50">
        <v>1</v>
      </c>
      <c r="EJ50" s="630">
        <f t="shared" si="44"/>
        <v>0.26</v>
      </c>
      <c r="EK50" s="630">
        <f t="shared" si="45"/>
        <v>0.23714285714285716</v>
      </c>
      <c r="EL50" s="628">
        <f t="shared" si="46"/>
        <v>0.71714285714285719</v>
      </c>
      <c r="EM50">
        <v>1</v>
      </c>
      <c r="EN50" t="s">
        <v>1776</v>
      </c>
      <c r="EO50" s="624">
        <v>1</v>
      </c>
      <c r="EP50" s="629">
        <f t="shared" si="47"/>
        <v>0.25</v>
      </c>
      <c r="EQ50">
        <v>0</v>
      </c>
      <c r="ER50" t="s">
        <v>1777</v>
      </c>
      <c r="ES50">
        <v>0</v>
      </c>
      <c r="ET50" s="629">
        <f t="shared" si="48"/>
        <v>0</v>
      </c>
      <c r="EU50">
        <v>2</v>
      </c>
      <c r="EV50" t="s">
        <v>1779</v>
      </c>
      <c r="EW50" s="624">
        <v>4</v>
      </c>
      <c r="EX50" s="629">
        <f t="shared" si="49"/>
        <v>1</v>
      </c>
      <c r="EY50">
        <v>6</v>
      </c>
      <c r="EZ50" t="s">
        <v>1781</v>
      </c>
      <c r="FA50" s="624">
        <v>3</v>
      </c>
      <c r="FB50" s="629">
        <f t="shared" si="50"/>
        <v>0.75</v>
      </c>
      <c r="FC50" t="s">
        <v>1024</v>
      </c>
      <c r="FD50">
        <v>0</v>
      </c>
      <c r="FE50" s="627">
        <f t="shared" si="51"/>
        <v>0</v>
      </c>
      <c r="FF50" s="628">
        <f t="shared" si="52"/>
        <v>0.4</v>
      </c>
      <c r="FG50">
        <v>0.60099999999999998</v>
      </c>
      <c r="FH50" t="s">
        <v>1793</v>
      </c>
      <c r="FI50">
        <v>3</v>
      </c>
      <c r="FJ50" s="623">
        <f t="shared" si="53"/>
        <v>0.66666666666666663</v>
      </c>
      <c r="FK50">
        <v>19</v>
      </c>
      <c r="FL50">
        <v>1.2787536009528289</v>
      </c>
      <c r="FM50" t="s">
        <v>1734</v>
      </c>
      <c r="FN50" s="624">
        <v>2</v>
      </c>
      <c r="FO50" s="629">
        <f t="shared" si="54"/>
        <v>0.5</v>
      </c>
      <c r="FP50">
        <v>1</v>
      </c>
      <c r="FQ50" t="s">
        <v>1737</v>
      </c>
      <c r="FR50" s="624">
        <v>1</v>
      </c>
      <c r="FS50" s="629">
        <f t="shared" si="55"/>
        <v>0.25</v>
      </c>
      <c r="FT50">
        <v>0</v>
      </c>
      <c r="FU50" t="s">
        <v>1730</v>
      </c>
      <c r="FV50" s="624">
        <v>0</v>
      </c>
      <c r="FW50" s="629">
        <f t="shared" si="56"/>
        <v>0</v>
      </c>
      <c r="FX50" s="628">
        <f t="shared" si="57"/>
        <v>0.35416666666666663</v>
      </c>
      <c r="FY50" s="631">
        <f t="shared" si="58"/>
        <v>0.45762086283755304</v>
      </c>
    </row>
    <row r="51" spans="1:181">
      <c r="A51" t="s">
        <v>31</v>
      </c>
      <c r="B51" t="s">
        <v>30</v>
      </c>
      <c r="C51" t="s">
        <v>681</v>
      </c>
      <c r="D51" t="s">
        <v>1312</v>
      </c>
      <c r="E51" t="s">
        <v>971</v>
      </c>
      <c r="F51" t="s">
        <v>986</v>
      </c>
      <c r="G51" t="s">
        <v>987</v>
      </c>
      <c r="H51" t="s">
        <v>8</v>
      </c>
      <c r="I51">
        <v>122775</v>
      </c>
      <c r="J51" s="626">
        <f t="shared" si="0"/>
        <v>0.74729877011618673</v>
      </c>
      <c r="K51">
        <v>283926388.94999993</v>
      </c>
      <c r="L51" s="626">
        <f t="shared" si="1"/>
        <v>0.68232183501572663</v>
      </c>
      <c r="M51">
        <v>2363</v>
      </c>
      <c r="N51" s="626">
        <f t="shared" si="2"/>
        <v>0.67697823934154777</v>
      </c>
      <c r="O51" t="s">
        <v>1119</v>
      </c>
      <c r="P51">
        <v>4</v>
      </c>
      <c r="Q51" s="627">
        <f t="shared" si="3"/>
        <v>1</v>
      </c>
      <c r="R51">
        <v>152</v>
      </c>
      <c r="S51">
        <v>2.1818435879447726</v>
      </c>
      <c r="T51" t="s">
        <v>1729</v>
      </c>
      <c r="U51">
        <v>4</v>
      </c>
      <c r="V51">
        <f t="shared" si="4"/>
        <v>153</v>
      </c>
      <c r="W51" s="626">
        <f t="shared" si="5"/>
        <v>0.65479328542580895</v>
      </c>
      <c r="X51" s="628">
        <f t="shared" si="6"/>
        <v>0.75227842597985395</v>
      </c>
      <c r="Y51" t="s">
        <v>1397</v>
      </c>
      <c r="Z51">
        <v>1</v>
      </c>
      <c r="AA51" s="627">
        <f t="shared" si="7"/>
        <v>0.25</v>
      </c>
      <c r="AB51" t="s">
        <v>1399</v>
      </c>
      <c r="AC51">
        <v>1</v>
      </c>
      <c r="AD51" s="627">
        <f t="shared" si="8"/>
        <v>0.25</v>
      </c>
      <c r="AE51" t="s">
        <v>640</v>
      </c>
      <c r="AF51">
        <v>0</v>
      </c>
      <c r="AG51" s="627">
        <f t="shared" si="9"/>
        <v>0</v>
      </c>
      <c r="AH51" t="s">
        <v>1314</v>
      </c>
      <c r="AI51">
        <v>0</v>
      </c>
      <c r="AJ51" s="627">
        <f t="shared" si="10"/>
        <v>0</v>
      </c>
      <c r="AK51" t="s">
        <v>1406</v>
      </c>
      <c r="AL51">
        <v>3</v>
      </c>
      <c r="AM51" s="627">
        <f t="shared" si="11"/>
        <v>0.75</v>
      </c>
      <c r="AN51">
        <v>3</v>
      </c>
      <c r="AO51" t="s">
        <v>1767</v>
      </c>
      <c r="AP51">
        <v>2</v>
      </c>
      <c r="AQ51" s="629">
        <f t="shared" si="12"/>
        <v>0.5</v>
      </c>
      <c r="AR51" t="s">
        <v>640</v>
      </c>
      <c r="AS51">
        <v>0</v>
      </c>
      <c r="AT51" s="627">
        <f t="shared" si="13"/>
        <v>0</v>
      </c>
      <c r="AU51">
        <v>2</v>
      </c>
      <c r="AV51" t="s">
        <v>1772</v>
      </c>
      <c r="AW51">
        <v>1</v>
      </c>
      <c r="AX51" s="629">
        <f t="shared" si="14"/>
        <v>0.25</v>
      </c>
      <c r="AY51" t="s">
        <v>634</v>
      </c>
      <c r="AZ51">
        <v>1</v>
      </c>
      <c r="BA51" s="627">
        <f t="shared" si="15"/>
        <v>0.25</v>
      </c>
      <c r="BB51" t="s">
        <v>646</v>
      </c>
      <c r="BC51">
        <v>0</v>
      </c>
      <c r="BD51" s="627">
        <f t="shared" si="16"/>
        <v>0</v>
      </c>
      <c r="BE51" t="s">
        <v>1059</v>
      </c>
      <c r="BF51">
        <v>1</v>
      </c>
      <c r="BG51" s="627">
        <f t="shared" si="17"/>
        <v>0.25</v>
      </c>
      <c r="BH51" s="628">
        <f t="shared" si="18"/>
        <v>0.22727272727272727</v>
      </c>
      <c r="BI51">
        <v>0</v>
      </c>
      <c r="BJ51" t="s">
        <v>1741</v>
      </c>
      <c r="BK51">
        <v>4</v>
      </c>
      <c r="BL51" s="627">
        <f t="shared" si="19"/>
        <v>1</v>
      </c>
      <c r="BM51" t="s">
        <v>641</v>
      </c>
      <c r="BN51">
        <v>0</v>
      </c>
      <c r="BO51" s="627">
        <f t="shared" si="20"/>
        <v>0</v>
      </c>
      <c r="BP51">
        <v>602</v>
      </c>
      <c r="BQ51" t="s">
        <v>1749</v>
      </c>
      <c r="BR51">
        <v>0</v>
      </c>
      <c r="BS51">
        <f t="shared" si="21"/>
        <v>0</v>
      </c>
      <c r="BT51">
        <v>355</v>
      </c>
      <c r="BU51" t="s">
        <v>1749</v>
      </c>
      <c r="BV51">
        <v>0</v>
      </c>
      <c r="BW51">
        <f t="shared" si="22"/>
        <v>0</v>
      </c>
      <c r="BX51" s="629">
        <f t="shared" si="23"/>
        <v>0</v>
      </c>
      <c r="BY51" t="s">
        <v>658</v>
      </c>
      <c r="BZ51">
        <v>2</v>
      </c>
      <c r="CA51" s="627">
        <f t="shared" si="24"/>
        <v>0.5</v>
      </c>
      <c r="CB51" t="s">
        <v>662</v>
      </c>
      <c r="CC51">
        <v>3</v>
      </c>
      <c r="CD51" s="627">
        <f t="shared" si="25"/>
        <v>0.75</v>
      </c>
      <c r="CE51" t="s">
        <v>663</v>
      </c>
      <c r="CF51">
        <v>0</v>
      </c>
      <c r="CG51" s="627">
        <f t="shared" si="26"/>
        <v>0</v>
      </c>
      <c r="CH51">
        <v>0</v>
      </c>
      <c r="CI51" t="s">
        <v>1750</v>
      </c>
      <c r="CJ51">
        <v>4</v>
      </c>
      <c r="CK51">
        <f t="shared" si="27"/>
        <v>1</v>
      </c>
      <c r="CL51">
        <v>0</v>
      </c>
      <c r="CM51" t="s">
        <v>1750</v>
      </c>
      <c r="CN51">
        <v>4</v>
      </c>
      <c r="CO51">
        <f t="shared" si="28"/>
        <v>1</v>
      </c>
      <c r="CP51" s="629">
        <f t="shared" si="29"/>
        <v>1</v>
      </c>
      <c r="CQ51">
        <v>0</v>
      </c>
      <c r="CR51" t="s">
        <v>1755</v>
      </c>
      <c r="CS51">
        <v>4</v>
      </c>
      <c r="CT51">
        <f t="shared" si="30"/>
        <v>1</v>
      </c>
      <c r="CU51">
        <v>0</v>
      </c>
      <c r="CV51" t="s">
        <v>1755</v>
      </c>
      <c r="CW51">
        <v>4</v>
      </c>
      <c r="CX51">
        <f t="shared" si="31"/>
        <v>1</v>
      </c>
      <c r="CY51" s="629">
        <f t="shared" si="32"/>
        <v>1</v>
      </c>
      <c r="CZ51">
        <v>1</v>
      </c>
      <c r="DA51" t="s">
        <v>1763</v>
      </c>
      <c r="DB51">
        <v>1</v>
      </c>
      <c r="DC51" s="626">
        <f t="shared" si="33"/>
        <v>0.125</v>
      </c>
      <c r="DD51" t="s">
        <v>636</v>
      </c>
      <c r="DE51">
        <v>4</v>
      </c>
      <c r="DF51" s="627">
        <f t="shared" si="34"/>
        <v>1</v>
      </c>
      <c r="DG51" s="628">
        <f t="shared" si="35"/>
        <v>0.53749999999999998</v>
      </c>
      <c r="DH51" t="s">
        <v>639</v>
      </c>
      <c r="DI51">
        <v>4</v>
      </c>
      <c r="DJ51" s="627">
        <f t="shared" si="36"/>
        <v>1</v>
      </c>
      <c r="DK51" t="s">
        <v>636</v>
      </c>
      <c r="DL51">
        <v>4</v>
      </c>
      <c r="DM51" s="627">
        <f t="shared" si="37"/>
        <v>1</v>
      </c>
      <c r="DN51" t="s">
        <v>1119</v>
      </c>
      <c r="DO51">
        <v>0</v>
      </c>
      <c r="DP51" s="627">
        <f t="shared" si="38"/>
        <v>0</v>
      </c>
      <c r="DQ51" t="s">
        <v>880</v>
      </c>
      <c r="DR51">
        <v>4</v>
      </c>
      <c r="DS51" s="627">
        <f t="shared" si="39"/>
        <v>1</v>
      </c>
      <c r="DT51" t="s">
        <v>880</v>
      </c>
      <c r="DU51">
        <v>4</v>
      </c>
      <c r="DV51" s="627">
        <f t="shared" si="40"/>
        <v>1</v>
      </c>
      <c r="DW51" t="s">
        <v>1409</v>
      </c>
      <c r="DX51">
        <v>1</v>
      </c>
      <c r="DY51" s="627">
        <f t="shared" si="41"/>
        <v>0.25</v>
      </c>
      <c r="DZ51" t="s">
        <v>1119</v>
      </c>
      <c r="EA51">
        <v>0</v>
      </c>
      <c r="EB51" s="627">
        <f t="shared" si="42"/>
        <v>0</v>
      </c>
      <c r="EC51">
        <v>7.2</v>
      </c>
      <c r="ED51" t="s">
        <v>1826</v>
      </c>
      <c r="EE51">
        <v>1</v>
      </c>
      <c r="EF51" s="630">
        <f t="shared" si="43"/>
        <v>0.26530612244897966</v>
      </c>
      <c r="EG51">
        <v>9.6</v>
      </c>
      <c r="EH51" t="s">
        <v>1827</v>
      </c>
      <c r="EI51">
        <v>0</v>
      </c>
      <c r="EJ51" s="630">
        <f t="shared" si="44"/>
        <v>4.0000000000000036E-2</v>
      </c>
      <c r="EK51" s="630">
        <f t="shared" si="45"/>
        <v>0.15265306122448985</v>
      </c>
      <c r="EL51" s="628">
        <f t="shared" si="46"/>
        <v>0.55033163265306118</v>
      </c>
      <c r="EM51">
        <v>12</v>
      </c>
      <c r="EN51" t="s">
        <v>1773</v>
      </c>
      <c r="EO51" s="624">
        <v>4</v>
      </c>
      <c r="EP51" s="629">
        <f t="shared" si="47"/>
        <v>1</v>
      </c>
      <c r="EQ51">
        <v>0</v>
      </c>
      <c r="ER51" t="s">
        <v>1777</v>
      </c>
      <c r="ES51">
        <v>0</v>
      </c>
      <c r="ET51" s="629">
        <f t="shared" si="48"/>
        <v>0</v>
      </c>
      <c r="EU51">
        <v>1</v>
      </c>
      <c r="EV51" t="s">
        <v>1778</v>
      </c>
      <c r="EW51" s="624">
        <v>3</v>
      </c>
      <c r="EX51" s="629">
        <f t="shared" si="49"/>
        <v>0.75</v>
      </c>
      <c r="EY51">
        <v>4</v>
      </c>
      <c r="EZ51" t="s">
        <v>1782</v>
      </c>
      <c r="FA51" s="624">
        <v>2</v>
      </c>
      <c r="FB51" s="629">
        <f t="shared" si="50"/>
        <v>0.5</v>
      </c>
      <c r="FC51" t="s">
        <v>1024</v>
      </c>
      <c r="FD51">
        <v>0</v>
      </c>
      <c r="FE51" s="627">
        <f t="shared" si="51"/>
        <v>0</v>
      </c>
      <c r="FF51" s="628">
        <f t="shared" si="52"/>
        <v>0.45</v>
      </c>
      <c r="FG51">
        <v>0.78700000000000003</v>
      </c>
      <c r="FH51" t="s">
        <v>1792</v>
      </c>
      <c r="FI51">
        <v>1</v>
      </c>
      <c r="FJ51" s="623">
        <f t="shared" si="53"/>
        <v>0</v>
      </c>
      <c r="FK51">
        <v>99</v>
      </c>
      <c r="FL51">
        <v>1.9956351945975499</v>
      </c>
      <c r="FM51" t="s">
        <v>1735</v>
      </c>
      <c r="FN51" s="624">
        <v>3</v>
      </c>
      <c r="FO51" s="629">
        <f t="shared" si="54"/>
        <v>0.75</v>
      </c>
      <c r="FP51">
        <v>23</v>
      </c>
      <c r="FQ51" t="s">
        <v>1738</v>
      </c>
      <c r="FR51" s="624">
        <v>4</v>
      </c>
      <c r="FS51" s="629">
        <f t="shared" si="55"/>
        <v>1</v>
      </c>
      <c r="FT51">
        <v>18</v>
      </c>
      <c r="FU51" t="s">
        <v>1738</v>
      </c>
      <c r="FV51" s="624">
        <v>4</v>
      </c>
      <c r="FW51" s="629">
        <f t="shared" si="56"/>
        <v>1</v>
      </c>
      <c r="FX51" s="628">
        <f t="shared" si="57"/>
        <v>0.6875</v>
      </c>
      <c r="FY51" s="631">
        <f t="shared" si="58"/>
        <v>0.53414713098427369</v>
      </c>
    </row>
    <row r="52" spans="1:181">
      <c r="A52" t="s">
        <v>38</v>
      </c>
      <c r="B52" t="s">
        <v>37</v>
      </c>
      <c r="C52" t="s">
        <v>673</v>
      </c>
      <c r="D52" t="s">
        <v>1298</v>
      </c>
      <c r="E52" t="s">
        <v>968</v>
      </c>
      <c r="F52" t="s">
        <v>964</v>
      </c>
      <c r="G52" t="s">
        <v>974</v>
      </c>
      <c r="H52" t="s">
        <v>39</v>
      </c>
      <c r="I52">
        <v>75812</v>
      </c>
      <c r="J52" s="626">
        <f t="shared" si="0"/>
        <v>0.66722443636349182</v>
      </c>
      <c r="K52">
        <v>143902054.65000001</v>
      </c>
      <c r="L52" s="626">
        <f t="shared" si="1"/>
        <v>0.54706810965487374</v>
      </c>
      <c r="M52">
        <v>1893</v>
      </c>
      <c r="N52" s="626">
        <f t="shared" si="2"/>
        <v>0.62950565085738297</v>
      </c>
      <c r="O52" t="s">
        <v>1119</v>
      </c>
      <c r="P52">
        <v>4</v>
      </c>
      <c r="Q52" s="627">
        <f t="shared" si="3"/>
        <v>1</v>
      </c>
      <c r="R52">
        <v>80</v>
      </c>
      <c r="S52">
        <v>1.9030899869919435</v>
      </c>
      <c r="T52" t="s">
        <v>1728</v>
      </c>
      <c r="U52">
        <v>3</v>
      </c>
      <c r="V52">
        <f t="shared" si="4"/>
        <v>81</v>
      </c>
      <c r="W52" s="626">
        <f t="shared" si="5"/>
        <v>0.57200900688744605</v>
      </c>
      <c r="X52" s="628">
        <f t="shared" si="6"/>
        <v>0.68316144075263896</v>
      </c>
      <c r="Y52" t="s">
        <v>1397</v>
      </c>
      <c r="Z52">
        <v>1</v>
      </c>
      <c r="AA52" s="627">
        <f t="shared" si="7"/>
        <v>0.25</v>
      </c>
      <c r="AB52" t="s">
        <v>639</v>
      </c>
      <c r="AC52">
        <v>4</v>
      </c>
      <c r="AD52" s="627">
        <f t="shared" si="8"/>
        <v>1</v>
      </c>
      <c r="AE52" t="s">
        <v>640</v>
      </c>
      <c r="AF52">
        <v>0</v>
      </c>
      <c r="AG52" s="627">
        <f t="shared" si="9"/>
        <v>0</v>
      </c>
      <c r="AH52" t="s">
        <v>1314</v>
      </c>
      <c r="AI52">
        <v>0</v>
      </c>
      <c r="AJ52" s="627">
        <f t="shared" si="10"/>
        <v>0</v>
      </c>
      <c r="AK52" t="s">
        <v>1404</v>
      </c>
      <c r="AL52">
        <v>1</v>
      </c>
      <c r="AM52" s="627">
        <f t="shared" si="11"/>
        <v>0.25</v>
      </c>
      <c r="AN52">
        <v>3</v>
      </c>
      <c r="AO52" t="s">
        <v>1767</v>
      </c>
      <c r="AP52">
        <v>2</v>
      </c>
      <c r="AQ52" s="629">
        <f t="shared" si="12"/>
        <v>0.5</v>
      </c>
      <c r="AR52" t="s">
        <v>640</v>
      </c>
      <c r="AS52">
        <v>0</v>
      </c>
      <c r="AT52" s="627">
        <f t="shared" si="13"/>
        <v>0</v>
      </c>
      <c r="AU52">
        <v>3</v>
      </c>
      <c r="AV52" t="s">
        <v>1771</v>
      </c>
      <c r="AW52">
        <v>2</v>
      </c>
      <c r="AX52" s="629">
        <f t="shared" si="14"/>
        <v>0.5</v>
      </c>
      <c r="AY52" t="s">
        <v>634</v>
      </c>
      <c r="AZ52">
        <v>1</v>
      </c>
      <c r="BA52" s="627">
        <f t="shared" si="15"/>
        <v>0.25</v>
      </c>
      <c r="BB52" t="s">
        <v>675</v>
      </c>
      <c r="BC52">
        <v>0</v>
      </c>
      <c r="BD52" s="627">
        <f t="shared" si="16"/>
        <v>0</v>
      </c>
      <c r="BE52" t="s">
        <v>675</v>
      </c>
      <c r="BF52">
        <v>0</v>
      </c>
      <c r="BG52" s="627">
        <f t="shared" si="17"/>
        <v>0</v>
      </c>
      <c r="BH52" s="628">
        <f t="shared" si="18"/>
        <v>0.25</v>
      </c>
      <c r="BI52">
        <v>0</v>
      </c>
      <c r="BJ52" t="s">
        <v>1741</v>
      </c>
      <c r="BK52">
        <v>4</v>
      </c>
      <c r="BL52" s="627">
        <f t="shared" si="19"/>
        <v>1</v>
      </c>
      <c r="BM52" t="s">
        <v>1395</v>
      </c>
      <c r="BN52">
        <v>4</v>
      </c>
      <c r="BO52" s="627">
        <f t="shared" si="20"/>
        <v>1</v>
      </c>
      <c r="BP52">
        <v>974</v>
      </c>
      <c r="BQ52" t="s">
        <v>1749</v>
      </c>
      <c r="BR52">
        <v>0</v>
      </c>
      <c r="BS52">
        <f t="shared" si="21"/>
        <v>0</v>
      </c>
      <c r="BT52">
        <v>1896</v>
      </c>
      <c r="BU52" t="s">
        <v>1749</v>
      </c>
      <c r="BV52">
        <v>0</v>
      </c>
      <c r="BW52">
        <f t="shared" si="22"/>
        <v>0</v>
      </c>
      <c r="BX52" s="629">
        <f t="shared" si="23"/>
        <v>0</v>
      </c>
      <c r="BY52" t="s">
        <v>648</v>
      </c>
      <c r="BZ52">
        <v>1</v>
      </c>
      <c r="CA52" s="627">
        <f t="shared" si="24"/>
        <v>0.25</v>
      </c>
      <c r="CB52" t="s">
        <v>669</v>
      </c>
      <c r="CC52">
        <v>2</v>
      </c>
      <c r="CD52" s="627">
        <f t="shared" si="25"/>
        <v>0.5</v>
      </c>
      <c r="CE52" t="s">
        <v>663</v>
      </c>
      <c r="CF52">
        <v>0</v>
      </c>
      <c r="CG52" s="627">
        <f t="shared" si="26"/>
        <v>0</v>
      </c>
      <c r="CH52">
        <v>0</v>
      </c>
      <c r="CI52" t="s">
        <v>1750</v>
      </c>
      <c r="CJ52">
        <v>4</v>
      </c>
      <c r="CK52">
        <f t="shared" si="27"/>
        <v>1</v>
      </c>
      <c r="CL52">
        <v>0</v>
      </c>
      <c r="CM52" t="s">
        <v>1750</v>
      </c>
      <c r="CN52">
        <v>4</v>
      </c>
      <c r="CO52">
        <f t="shared" si="28"/>
        <v>1</v>
      </c>
      <c r="CP52" s="629">
        <f t="shared" si="29"/>
        <v>1</v>
      </c>
      <c r="CQ52">
        <v>1</v>
      </c>
      <c r="CR52" t="s">
        <v>1756</v>
      </c>
      <c r="CS52">
        <v>3</v>
      </c>
      <c r="CT52">
        <f t="shared" si="30"/>
        <v>0.75</v>
      </c>
      <c r="CU52">
        <v>0</v>
      </c>
      <c r="CV52" t="s">
        <v>1755</v>
      </c>
      <c r="CW52">
        <v>4</v>
      </c>
      <c r="CX52">
        <f t="shared" si="31"/>
        <v>1</v>
      </c>
      <c r="CY52" s="629">
        <f t="shared" si="32"/>
        <v>0.875</v>
      </c>
      <c r="CZ52">
        <v>0</v>
      </c>
      <c r="DA52" t="s">
        <v>1764</v>
      </c>
      <c r="DB52">
        <v>0</v>
      </c>
      <c r="DC52" s="626">
        <f t="shared" si="33"/>
        <v>0</v>
      </c>
      <c r="DD52" t="s">
        <v>1369</v>
      </c>
      <c r="DE52">
        <v>3</v>
      </c>
      <c r="DF52" s="627">
        <f t="shared" si="34"/>
        <v>0.75</v>
      </c>
      <c r="DG52" s="628">
        <f t="shared" si="35"/>
        <v>0.53749999999999998</v>
      </c>
      <c r="DH52" t="s">
        <v>639</v>
      </c>
      <c r="DI52">
        <v>4</v>
      </c>
      <c r="DJ52" s="627">
        <f t="shared" si="36"/>
        <v>1</v>
      </c>
      <c r="DK52" t="s">
        <v>640</v>
      </c>
      <c r="DL52">
        <v>0</v>
      </c>
      <c r="DM52" s="627">
        <f t="shared" si="37"/>
        <v>0</v>
      </c>
      <c r="DN52" t="s">
        <v>1119</v>
      </c>
      <c r="DO52">
        <v>0</v>
      </c>
      <c r="DP52" s="627">
        <f t="shared" si="38"/>
        <v>0</v>
      </c>
      <c r="DQ52" t="s">
        <v>880</v>
      </c>
      <c r="DR52">
        <v>4</v>
      </c>
      <c r="DS52" s="627">
        <f t="shared" si="39"/>
        <v>1</v>
      </c>
      <c r="DT52" t="s">
        <v>880</v>
      </c>
      <c r="DU52">
        <v>4</v>
      </c>
      <c r="DV52" s="627">
        <f t="shared" si="40"/>
        <v>1</v>
      </c>
      <c r="DW52" t="s">
        <v>1409</v>
      </c>
      <c r="DX52">
        <v>1</v>
      </c>
      <c r="DY52" s="627">
        <f t="shared" si="41"/>
        <v>0.25</v>
      </c>
      <c r="DZ52" t="s">
        <v>1119</v>
      </c>
      <c r="EA52">
        <v>0</v>
      </c>
      <c r="EB52" s="627">
        <f t="shared" si="42"/>
        <v>0</v>
      </c>
      <c r="EC52">
        <v>9.1999999999999993</v>
      </c>
      <c r="ED52" t="s">
        <v>1827</v>
      </c>
      <c r="EE52">
        <v>0</v>
      </c>
      <c r="EF52" s="630">
        <f t="shared" si="43"/>
        <v>6.1224489795918546E-2</v>
      </c>
      <c r="EG52">
        <v>8.4</v>
      </c>
      <c r="EH52" t="s">
        <v>1827</v>
      </c>
      <c r="EI52">
        <v>0</v>
      </c>
      <c r="EJ52" s="630">
        <f t="shared" si="44"/>
        <v>0.15999999999999992</v>
      </c>
      <c r="EK52" s="630">
        <f t="shared" si="45"/>
        <v>0.11061224489795923</v>
      </c>
      <c r="EL52" s="628">
        <f t="shared" si="46"/>
        <v>0.42007653061224492</v>
      </c>
      <c r="EM52">
        <v>12</v>
      </c>
      <c r="EN52" t="s">
        <v>1773</v>
      </c>
      <c r="EO52" s="624">
        <v>4</v>
      </c>
      <c r="EP52" s="629">
        <f t="shared" si="47"/>
        <v>1</v>
      </c>
      <c r="EQ52">
        <v>0</v>
      </c>
      <c r="ER52" t="s">
        <v>1777</v>
      </c>
      <c r="ES52">
        <v>0</v>
      </c>
      <c r="ET52" s="629">
        <f t="shared" si="48"/>
        <v>0</v>
      </c>
      <c r="EU52">
        <v>9</v>
      </c>
      <c r="EV52" t="s">
        <v>1778</v>
      </c>
      <c r="EW52" s="624">
        <v>4</v>
      </c>
      <c r="EX52" s="629">
        <f t="shared" si="49"/>
        <v>1</v>
      </c>
      <c r="EY52">
        <v>3</v>
      </c>
      <c r="EZ52" t="s">
        <v>1782</v>
      </c>
      <c r="FA52" s="624">
        <v>2</v>
      </c>
      <c r="FB52" s="629">
        <f t="shared" si="50"/>
        <v>0.5</v>
      </c>
      <c r="FC52" t="s">
        <v>1025</v>
      </c>
      <c r="FD52">
        <v>4</v>
      </c>
      <c r="FE52" s="627">
        <f t="shared" si="51"/>
        <v>1</v>
      </c>
      <c r="FF52" s="628">
        <f t="shared" si="52"/>
        <v>0.7</v>
      </c>
      <c r="FG52">
        <v>0.70099999999999996</v>
      </c>
      <c r="FH52" t="s">
        <v>1791</v>
      </c>
      <c r="FI52">
        <v>2</v>
      </c>
      <c r="FJ52" s="623">
        <f t="shared" si="53"/>
        <v>0.33333333333333331</v>
      </c>
      <c r="FK52">
        <v>127</v>
      </c>
      <c r="FL52">
        <v>2.1038037209559568</v>
      </c>
      <c r="FM52" t="s">
        <v>1736</v>
      </c>
      <c r="FN52" s="624">
        <v>4</v>
      </c>
      <c r="FO52" s="629">
        <f t="shared" si="54"/>
        <v>1</v>
      </c>
      <c r="FP52">
        <v>25</v>
      </c>
      <c r="FQ52" t="s">
        <v>1738</v>
      </c>
      <c r="FR52" s="624">
        <v>4</v>
      </c>
      <c r="FS52" s="629">
        <f t="shared" si="55"/>
        <v>1</v>
      </c>
      <c r="FT52">
        <v>12</v>
      </c>
      <c r="FU52" t="s">
        <v>1738</v>
      </c>
      <c r="FV52" s="624">
        <v>4</v>
      </c>
      <c r="FW52" s="629">
        <f t="shared" si="56"/>
        <v>1</v>
      </c>
      <c r="FX52" s="628">
        <f t="shared" si="57"/>
        <v>0.83333333333333326</v>
      </c>
      <c r="FY52" s="631">
        <f t="shared" si="58"/>
        <v>0.5706785507830362</v>
      </c>
    </row>
    <row r="53" spans="1:181">
      <c r="A53" t="s">
        <v>357</v>
      </c>
      <c r="B53" t="s">
        <v>356</v>
      </c>
      <c r="C53" t="s">
        <v>632</v>
      </c>
      <c r="D53" t="s">
        <v>1310</v>
      </c>
      <c r="E53" t="s">
        <v>968</v>
      </c>
      <c r="F53" t="s">
        <v>967</v>
      </c>
      <c r="G53" t="s">
        <v>976</v>
      </c>
      <c r="H53" t="s">
        <v>127</v>
      </c>
      <c r="I53">
        <v>6243</v>
      </c>
      <c r="J53" s="626">
        <f t="shared" si="0"/>
        <v>0.25251675080422947</v>
      </c>
      <c r="K53">
        <v>19527829.09</v>
      </c>
      <c r="L53" s="626">
        <f t="shared" si="1"/>
        <v>0.14955731837421196</v>
      </c>
      <c r="M53">
        <v>316</v>
      </c>
      <c r="N53" s="626">
        <f t="shared" si="2"/>
        <v>0.24629502482284507</v>
      </c>
      <c r="O53" t="s">
        <v>880</v>
      </c>
      <c r="P53">
        <v>0</v>
      </c>
      <c r="Q53" s="627">
        <f t="shared" si="3"/>
        <v>0</v>
      </c>
      <c r="R53">
        <v>0</v>
      </c>
      <c r="T53" t="s">
        <v>1726</v>
      </c>
      <c r="U53">
        <v>0</v>
      </c>
      <c r="V53">
        <f t="shared" si="4"/>
        <v>1</v>
      </c>
      <c r="W53" s="626">
        <f t="shared" si="5"/>
        <v>0</v>
      </c>
      <c r="X53" s="628">
        <f t="shared" si="6"/>
        <v>0.1296738188002573</v>
      </c>
      <c r="Y53" t="s">
        <v>639</v>
      </c>
      <c r="Z53">
        <v>4</v>
      </c>
      <c r="AA53" s="627">
        <f t="shared" si="7"/>
        <v>1</v>
      </c>
      <c r="AB53" t="s">
        <v>639</v>
      </c>
      <c r="AC53">
        <v>4</v>
      </c>
      <c r="AD53" s="627">
        <f t="shared" si="8"/>
        <v>1</v>
      </c>
      <c r="AE53" t="s">
        <v>640</v>
      </c>
      <c r="AF53">
        <v>0</v>
      </c>
      <c r="AG53" s="627">
        <f t="shared" si="9"/>
        <v>0</v>
      </c>
      <c r="AH53" t="s">
        <v>1314</v>
      </c>
      <c r="AI53">
        <v>0</v>
      </c>
      <c r="AJ53" s="627">
        <f t="shared" si="10"/>
        <v>0</v>
      </c>
      <c r="AK53" t="s">
        <v>1406</v>
      </c>
      <c r="AL53">
        <v>3</v>
      </c>
      <c r="AM53" s="627">
        <f t="shared" si="11"/>
        <v>0.75</v>
      </c>
      <c r="AN53">
        <v>1</v>
      </c>
      <c r="AO53" t="s">
        <v>1765</v>
      </c>
      <c r="AP53">
        <v>4</v>
      </c>
      <c r="AQ53" s="629">
        <f t="shared" si="12"/>
        <v>1</v>
      </c>
      <c r="AR53" t="s">
        <v>636</v>
      </c>
      <c r="AS53">
        <v>4</v>
      </c>
      <c r="AT53" s="627">
        <f t="shared" si="13"/>
        <v>1</v>
      </c>
      <c r="AU53">
        <v>2</v>
      </c>
      <c r="AV53" t="s">
        <v>1772</v>
      </c>
      <c r="AW53">
        <v>1</v>
      </c>
      <c r="AX53" s="629">
        <f t="shared" si="14"/>
        <v>0.25</v>
      </c>
      <c r="AY53" t="s">
        <v>650</v>
      </c>
      <c r="AZ53">
        <v>2</v>
      </c>
      <c r="BA53" s="627">
        <f t="shared" si="15"/>
        <v>0.5</v>
      </c>
      <c r="BB53" t="s">
        <v>646</v>
      </c>
      <c r="BC53">
        <v>0</v>
      </c>
      <c r="BD53" s="627">
        <f t="shared" si="16"/>
        <v>0</v>
      </c>
      <c r="BE53" t="s">
        <v>647</v>
      </c>
      <c r="BF53">
        <v>4</v>
      </c>
      <c r="BG53" s="627">
        <f t="shared" si="17"/>
        <v>1</v>
      </c>
      <c r="BH53" s="628">
        <f t="shared" si="18"/>
        <v>0.59090909090909094</v>
      </c>
      <c r="BI53">
        <v>0</v>
      </c>
      <c r="BJ53" t="s">
        <v>1741</v>
      </c>
      <c r="BK53">
        <v>4</v>
      </c>
      <c r="BL53" s="627">
        <f t="shared" si="19"/>
        <v>1</v>
      </c>
      <c r="BM53" t="s">
        <v>1395</v>
      </c>
      <c r="BN53">
        <v>4</v>
      </c>
      <c r="BO53" s="627">
        <f t="shared" si="20"/>
        <v>1</v>
      </c>
      <c r="BP53">
        <v>1</v>
      </c>
      <c r="BQ53" t="s">
        <v>1746</v>
      </c>
      <c r="BR53">
        <v>3</v>
      </c>
      <c r="BS53">
        <f t="shared" si="21"/>
        <v>0.75</v>
      </c>
      <c r="BT53">
        <v>0</v>
      </c>
      <c r="BU53" t="s">
        <v>1745</v>
      </c>
      <c r="BV53">
        <v>4</v>
      </c>
      <c r="BW53">
        <f t="shared" si="22"/>
        <v>1</v>
      </c>
      <c r="BX53" s="629">
        <f t="shared" si="23"/>
        <v>0.875</v>
      </c>
      <c r="BY53" t="s">
        <v>658</v>
      </c>
      <c r="BZ53">
        <v>2</v>
      </c>
      <c r="CA53" s="627">
        <f t="shared" si="24"/>
        <v>0.5</v>
      </c>
      <c r="CB53" t="s">
        <v>649</v>
      </c>
      <c r="CC53">
        <v>1</v>
      </c>
      <c r="CD53" s="627">
        <f t="shared" si="25"/>
        <v>0.25</v>
      </c>
      <c r="CE53" t="s">
        <v>643</v>
      </c>
      <c r="CF53">
        <v>3</v>
      </c>
      <c r="CG53" s="627">
        <f t="shared" si="26"/>
        <v>0.75</v>
      </c>
      <c r="CH53">
        <v>0</v>
      </c>
      <c r="CI53" t="s">
        <v>1750</v>
      </c>
      <c r="CJ53">
        <v>4</v>
      </c>
      <c r="CK53">
        <f t="shared" si="27"/>
        <v>1</v>
      </c>
      <c r="CL53">
        <v>0</v>
      </c>
      <c r="CM53" t="s">
        <v>1750</v>
      </c>
      <c r="CN53">
        <v>4</v>
      </c>
      <c r="CO53">
        <f t="shared" si="28"/>
        <v>1</v>
      </c>
      <c r="CP53" s="629">
        <f t="shared" si="29"/>
        <v>1</v>
      </c>
      <c r="CQ53">
        <v>0</v>
      </c>
      <c r="CR53" t="s">
        <v>1755</v>
      </c>
      <c r="CS53">
        <v>4</v>
      </c>
      <c r="CT53">
        <f t="shared" si="30"/>
        <v>1</v>
      </c>
      <c r="CU53">
        <v>0</v>
      </c>
      <c r="CV53" t="s">
        <v>1755</v>
      </c>
      <c r="CW53">
        <v>4</v>
      </c>
      <c r="CX53">
        <f t="shared" si="31"/>
        <v>1</v>
      </c>
      <c r="CY53" s="629">
        <f t="shared" si="32"/>
        <v>1</v>
      </c>
      <c r="CZ53">
        <v>0</v>
      </c>
      <c r="DA53" t="s">
        <v>1764</v>
      </c>
      <c r="DB53">
        <v>0</v>
      </c>
      <c r="DC53" s="626">
        <f t="shared" si="33"/>
        <v>0</v>
      </c>
      <c r="DD53" t="s">
        <v>636</v>
      </c>
      <c r="DE53">
        <v>4</v>
      </c>
      <c r="DF53" s="627">
        <f t="shared" si="34"/>
        <v>1</v>
      </c>
      <c r="DG53" s="628">
        <f t="shared" si="35"/>
        <v>0.73750000000000004</v>
      </c>
      <c r="DH53" t="s">
        <v>639</v>
      </c>
      <c r="DI53">
        <v>4</v>
      </c>
      <c r="DJ53" s="627">
        <f t="shared" si="36"/>
        <v>1</v>
      </c>
      <c r="DK53" t="s">
        <v>640</v>
      </c>
      <c r="DL53">
        <v>0</v>
      </c>
      <c r="DM53" s="627">
        <f t="shared" si="37"/>
        <v>0</v>
      </c>
      <c r="DN53" t="s">
        <v>1119</v>
      </c>
      <c r="DO53">
        <v>0</v>
      </c>
      <c r="DP53" s="627">
        <f t="shared" si="38"/>
        <v>0</v>
      </c>
      <c r="DQ53" t="s">
        <v>880</v>
      </c>
      <c r="DR53">
        <v>4</v>
      </c>
      <c r="DS53" s="627">
        <f t="shared" si="39"/>
        <v>1</v>
      </c>
      <c r="DT53" t="s">
        <v>880</v>
      </c>
      <c r="DU53">
        <v>4</v>
      </c>
      <c r="DV53" s="627">
        <f t="shared" si="40"/>
        <v>1</v>
      </c>
      <c r="DW53" t="s">
        <v>639</v>
      </c>
      <c r="DX53">
        <v>4</v>
      </c>
      <c r="DY53" s="627">
        <f t="shared" si="41"/>
        <v>1</v>
      </c>
      <c r="DZ53" t="s">
        <v>880</v>
      </c>
      <c r="EA53">
        <v>4</v>
      </c>
      <c r="EB53" s="627">
        <f t="shared" si="42"/>
        <v>1</v>
      </c>
      <c r="EC53">
        <v>8.6999999999999993</v>
      </c>
      <c r="ED53" t="s">
        <v>1827</v>
      </c>
      <c r="EE53">
        <v>0</v>
      </c>
      <c r="EF53" s="630">
        <f t="shared" si="43"/>
        <v>0.1122448979591838</v>
      </c>
      <c r="EG53">
        <v>8</v>
      </c>
      <c r="EH53" t="s">
        <v>1827</v>
      </c>
      <c r="EI53">
        <v>0</v>
      </c>
      <c r="EJ53" s="630">
        <f t="shared" si="44"/>
        <v>0.19999999999999996</v>
      </c>
      <c r="EK53" s="630">
        <f t="shared" si="45"/>
        <v>0.15612244897959188</v>
      </c>
      <c r="EL53" s="628">
        <f t="shared" si="46"/>
        <v>0.64451530612244901</v>
      </c>
      <c r="EM53">
        <v>0</v>
      </c>
      <c r="EN53" t="s">
        <v>1777</v>
      </c>
      <c r="EO53" s="624">
        <v>0</v>
      </c>
      <c r="EP53" s="629">
        <f t="shared" si="47"/>
        <v>0</v>
      </c>
      <c r="EQ53">
        <v>0</v>
      </c>
      <c r="ER53" t="s">
        <v>1777</v>
      </c>
      <c r="ES53">
        <v>0</v>
      </c>
      <c r="ET53" s="629">
        <f t="shared" si="48"/>
        <v>0</v>
      </c>
      <c r="EU53">
        <v>0</v>
      </c>
      <c r="EV53" t="s">
        <v>1777</v>
      </c>
      <c r="EW53" s="624">
        <v>0</v>
      </c>
      <c r="EX53" s="629">
        <f t="shared" si="49"/>
        <v>0</v>
      </c>
      <c r="EY53">
        <v>10</v>
      </c>
      <c r="EZ53" t="s">
        <v>1780</v>
      </c>
      <c r="FA53" s="624">
        <v>4</v>
      </c>
      <c r="FB53" s="629">
        <f t="shared" si="50"/>
        <v>1</v>
      </c>
      <c r="FC53" t="s">
        <v>1024</v>
      </c>
      <c r="FD53">
        <v>0</v>
      </c>
      <c r="FE53" s="627">
        <f t="shared" si="51"/>
        <v>0</v>
      </c>
      <c r="FF53" s="628">
        <f t="shared" si="52"/>
        <v>0.2</v>
      </c>
      <c r="FG53">
        <v>0.58499999999999996</v>
      </c>
      <c r="FH53" t="s">
        <v>1793</v>
      </c>
      <c r="FI53">
        <v>3</v>
      </c>
      <c r="FJ53" s="623">
        <f t="shared" si="53"/>
        <v>0.66666666666666663</v>
      </c>
      <c r="FK53">
        <v>16</v>
      </c>
      <c r="FL53">
        <v>1.2041199826559248</v>
      </c>
      <c r="FM53" t="s">
        <v>1734</v>
      </c>
      <c r="FN53" s="624">
        <v>2</v>
      </c>
      <c r="FO53" s="629">
        <f t="shared" si="54"/>
        <v>0.5</v>
      </c>
      <c r="FP53">
        <v>1</v>
      </c>
      <c r="FQ53" t="s">
        <v>1737</v>
      </c>
      <c r="FR53" s="624">
        <v>1</v>
      </c>
      <c r="FS53" s="629">
        <f t="shared" si="55"/>
        <v>0.25</v>
      </c>
      <c r="FT53">
        <v>3</v>
      </c>
      <c r="FU53" t="s">
        <v>1739</v>
      </c>
      <c r="FV53" s="624">
        <v>2</v>
      </c>
      <c r="FW53" s="629">
        <f t="shared" si="56"/>
        <v>0.5</v>
      </c>
      <c r="FX53" s="628">
        <f t="shared" si="57"/>
        <v>0.47916666666666663</v>
      </c>
      <c r="FY53" s="631">
        <f t="shared" si="58"/>
        <v>0.46362748041641066</v>
      </c>
    </row>
    <row r="54" spans="1:181">
      <c r="A54" t="s">
        <v>471</v>
      </c>
      <c r="B54" t="s">
        <v>470</v>
      </c>
      <c r="C54" t="s">
        <v>632</v>
      </c>
      <c r="D54" t="s">
        <v>1308</v>
      </c>
      <c r="E54" t="s">
        <v>968</v>
      </c>
      <c r="F54" t="s">
        <v>964</v>
      </c>
      <c r="G54" t="s">
        <v>974</v>
      </c>
      <c r="H54" t="s">
        <v>39</v>
      </c>
      <c r="I54">
        <v>3398</v>
      </c>
      <c r="J54" s="626">
        <f t="shared" si="0"/>
        <v>0.1514849284931809</v>
      </c>
      <c r="K54">
        <v>15061637.720000001</v>
      </c>
      <c r="L54" s="626">
        <f t="shared" si="1"/>
        <v>9.787263254090342E-2</v>
      </c>
      <c r="M54">
        <v>321</v>
      </c>
      <c r="N54" s="626">
        <f t="shared" si="2"/>
        <v>0.24965558220027376</v>
      </c>
      <c r="O54" t="s">
        <v>880</v>
      </c>
      <c r="P54">
        <v>0</v>
      </c>
      <c r="Q54" s="627">
        <f t="shared" si="3"/>
        <v>0</v>
      </c>
      <c r="R54">
        <v>0</v>
      </c>
      <c r="T54" t="s">
        <v>1726</v>
      </c>
      <c r="U54">
        <v>0</v>
      </c>
      <c r="V54">
        <f t="shared" si="4"/>
        <v>1</v>
      </c>
      <c r="W54" s="626">
        <f t="shared" si="5"/>
        <v>0</v>
      </c>
      <c r="X54" s="628">
        <f t="shared" si="6"/>
        <v>9.9802628646871616E-2</v>
      </c>
      <c r="Y54" t="s">
        <v>639</v>
      </c>
      <c r="Z54">
        <v>4</v>
      </c>
      <c r="AA54" s="627">
        <f t="shared" si="7"/>
        <v>1</v>
      </c>
      <c r="AB54" t="s">
        <v>639</v>
      </c>
      <c r="AC54">
        <v>4</v>
      </c>
      <c r="AD54" s="627">
        <f t="shared" si="8"/>
        <v>1</v>
      </c>
      <c r="AE54" t="s">
        <v>640</v>
      </c>
      <c r="AF54">
        <v>0</v>
      </c>
      <c r="AG54" s="627">
        <f t="shared" si="9"/>
        <v>0</v>
      </c>
      <c r="AH54" t="s">
        <v>1400</v>
      </c>
      <c r="AI54">
        <v>3</v>
      </c>
      <c r="AJ54" s="627">
        <f t="shared" si="10"/>
        <v>0.75</v>
      </c>
      <c r="AK54" t="s">
        <v>1405</v>
      </c>
      <c r="AL54">
        <v>0</v>
      </c>
      <c r="AM54" s="627">
        <f t="shared" si="11"/>
        <v>0</v>
      </c>
      <c r="AN54">
        <v>1</v>
      </c>
      <c r="AO54" t="s">
        <v>1765</v>
      </c>
      <c r="AP54">
        <v>4</v>
      </c>
      <c r="AQ54" s="629">
        <f t="shared" si="12"/>
        <v>1</v>
      </c>
      <c r="AR54" t="s">
        <v>636</v>
      </c>
      <c r="AS54">
        <v>4</v>
      </c>
      <c r="AT54" s="627">
        <f t="shared" si="13"/>
        <v>1</v>
      </c>
      <c r="AU54">
        <v>1</v>
      </c>
      <c r="AV54" t="s">
        <v>1789</v>
      </c>
      <c r="AW54">
        <v>0</v>
      </c>
      <c r="AX54" s="629">
        <f t="shared" si="14"/>
        <v>0</v>
      </c>
      <c r="AY54" t="s">
        <v>634</v>
      </c>
      <c r="AZ54">
        <v>1</v>
      </c>
      <c r="BA54" s="627">
        <f t="shared" si="15"/>
        <v>0.25</v>
      </c>
      <c r="BB54" t="s">
        <v>635</v>
      </c>
      <c r="BC54">
        <v>1</v>
      </c>
      <c r="BD54" s="627">
        <f t="shared" si="16"/>
        <v>0.25</v>
      </c>
      <c r="BE54" t="s">
        <v>635</v>
      </c>
      <c r="BF54">
        <v>1</v>
      </c>
      <c r="BG54" s="627">
        <f t="shared" si="17"/>
        <v>0.25</v>
      </c>
      <c r="BH54" s="628">
        <f t="shared" si="18"/>
        <v>0.5</v>
      </c>
      <c r="BI54">
        <v>0</v>
      </c>
      <c r="BJ54" t="s">
        <v>1741</v>
      </c>
      <c r="BK54">
        <v>4</v>
      </c>
      <c r="BL54" s="627">
        <f t="shared" si="19"/>
        <v>1</v>
      </c>
      <c r="BM54" t="s">
        <v>1395</v>
      </c>
      <c r="BN54">
        <v>4</v>
      </c>
      <c r="BO54" s="627">
        <f t="shared" si="20"/>
        <v>1</v>
      </c>
      <c r="BP54">
        <v>0</v>
      </c>
      <c r="BQ54" t="s">
        <v>1745</v>
      </c>
      <c r="BR54">
        <v>4</v>
      </c>
      <c r="BS54">
        <f t="shared" si="21"/>
        <v>1</v>
      </c>
      <c r="BT54">
        <v>0</v>
      </c>
      <c r="BU54" t="s">
        <v>1745</v>
      </c>
      <c r="BV54">
        <v>4</v>
      </c>
      <c r="BW54">
        <f t="shared" si="22"/>
        <v>1</v>
      </c>
      <c r="BX54" s="629">
        <f t="shared" si="23"/>
        <v>1</v>
      </c>
      <c r="BY54" t="s">
        <v>658</v>
      </c>
      <c r="BZ54">
        <v>2</v>
      </c>
      <c r="CA54" s="627">
        <f t="shared" si="24"/>
        <v>0.5</v>
      </c>
      <c r="CB54" t="s">
        <v>669</v>
      </c>
      <c r="CC54">
        <v>2</v>
      </c>
      <c r="CD54" s="627">
        <f t="shared" si="25"/>
        <v>0.5</v>
      </c>
      <c r="CE54" t="s">
        <v>643</v>
      </c>
      <c r="CF54">
        <v>3</v>
      </c>
      <c r="CG54" s="627">
        <f t="shared" si="26"/>
        <v>0.75</v>
      </c>
      <c r="CH54">
        <v>0</v>
      </c>
      <c r="CI54" t="s">
        <v>1750</v>
      </c>
      <c r="CJ54">
        <v>4</v>
      </c>
      <c r="CK54">
        <f t="shared" si="27"/>
        <v>1</v>
      </c>
      <c r="CL54">
        <v>0</v>
      </c>
      <c r="CM54" t="s">
        <v>1750</v>
      </c>
      <c r="CN54">
        <v>4</v>
      </c>
      <c r="CO54">
        <f t="shared" si="28"/>
        <v>1</v>
      </c>
      <c r="CP54" s="629">
        <f t="shared" si="29"/>
        <v>1</v>
      </c>
      <c r="CQ54">
        <v>0</v>
      </c>
      <c r="CR54" t="s">
        <v>1755</v>
      </c>
      <c r="CS54">
        <v>4</v>
      </c>
      <c r="CT54">
        <f t="shared" si="30"/>
        <v>1</v>
      </c>
      <c r="CU54">
        <v>0</v>
      </c>
      <c r="CV54" t="s">
        <v>1755</v>
      </c>
      <c r="CW54">
        <v>4</v>
      </c>
      <c r="CX54">
        <f t="shared" si="31"/>
        <v>1</v>
      </c>
      <c r="CY54" s="629">
        <f t="shared" si="32"/>
        <v>1</v>
      </c>
      <c r="CZ54">
        <v>1</v>
      </c>
      <c r="DA54" t="s">
        <v>1763</v>
      </c>
      <c r="DB54">
        <v>1</v>
      </c>
      <c r="DC54" s="626">
        <f t="shared" si="33"/>
        <v>0.125</v>
      </c>
      <c r="DD54" t="s">
        <v>1369</v>
      </c>
      <c r="DE54">
        <v>3</v>
      </c>
      <c r="DF54" s="627">
        <f t="shared" si="34"/>
        <v>0.75</v>
      </c>
      <c r="DG54" s="628">
        <f t="shared" si="35"/>
        <v>0.76249999999999996</v>
      </c>
      <c r="DH54" t="s">
        <v>1407</v>
      </c>
      <c r="DI54">
        <v>1</v>
      </c>
      <c r="DJ54" s="627">
        <f t="shared" si="36"/>
        <v>0.25</v>
      </c>
      <c r="DK54" t="s">
        <v>636</v>
      </c>
      <c r="DL54">
        <v>4</v>
      </c>
      <c r="DM54" s="627">
        <f t="shared" si="37"/>
        <v>1</v>
      </c>
      <c r="DN54" t="s">
        <v>880</v>
      </c>
      <c r="DO54">
        <v>4</v>
      </c>
      <c r="DP54" s="627">
        <f t="shared" si="38"/>
        <v>1</v>
      </c>
      <c r="DQ54" t="s">
        <v>880</v>
      </c>
      <c r="DR54">
        <v>4</v>
      </c>
      <c r="DS54" s="627">
        <f t="shared" si="39"/>
        <v>1</v>
      </c>
      <c r="DT54" t="s">
        <v>880</v>
      </c>
      <c r="DU54">
        <v>4</v>
      </c>
      <c r="DV54" s="627">
        <f t="shared" si="40"/>
        <v>1</v>
      </c>
      <c r="DW54" t="s">
        <v>639</v>
      </c>
      <c r="DX54">
        <v>4</v>
      </c>
      <c r="DY54" s="627">
        <f t="shared" si="41"/>
        <v>1</v>
      </c>
      <c r="DZ54" t="s">
        <v>880</v>
      </c>
      <c r="EA54">
        <v>4</v>
      </c>
      <c r="EB54" s="627">
        <f t="shared" si="42"/>
        <v>1</v>
      </c>
      <c r="EC54">
        <v>8.1</v>
      </c>
      <c r="ED54" t="s">
        <v>1827</v>
      </c>
      <c r="EE54">
        <v>0</v>
      </c>
      <c r="EF54" s="630">
        <f t="shared" si="43"/>
        <v>0.17346938775510212</v>
      </c>
      <c r="EG54">
        <v>8.6</v>
      </c>
      <c r="EH54" t="s">
        <v>1827</v>
      </c>
      <c r="EI54">
        <v>0</v>
      </c>
      <c r="EJ54" s="630">
        <f t="shared" si="44"/>
        <v>0.14000000000000001</v>
      </c>
      <c r="EK54" s="630">
        <f t="shared" si="45"/>
        <v>0.15673469387755107</v>
      </c>
      <c r="EL54" s="628">
        <f t="shared" si="46"/>
        <v>0.80084183673469389</v>
      </c>
      <c r="EM54">
        <v>0</v>
      </c>
      <c r="EN54" t="s">
        <v>1777</v>
      </c>
      <c r="EO54" s="624">
        <v>0</v>
      </c>
      <c r="EP54" s="629">
        <f t="shared" si="47"/>
        <v>0</v>
      </c>
      <c r="EQ54">
        <v>0</v>
      </c>
      <c r="ER54" t="s">
        <v>1777</v>
      </c>
      <c r="ES54">
        <v>0</v>
      </c>
      <c r="ET54" s="629">
        <f t="shared" si="48"/>
        <v>0</v>
      </c>
      <c r="EU54">
        <v>1</v>
      </c>
      <c r="EV54" t="s">
        <v>1777</v>
      </c>
      <c r="EW54" s="624">
        <v>3</v>
      </c>
      <c r="EX54" s="629">
        <f t="shared" si="49"/>
        <v>0.75</v>
      </c>
      <c r="EY54">
        <v>1</v>
      </c>
      <c r="EZ54" t="s">
        <v>1783</v>
      </c>
      <c r="FA54" s="624">
        <v>1</v>
      </c>
      <c r="FB54" s="629">
        <f t="shared" si="50"/>
        <v>0.25</v>
      </c>
      <c r="FC54" t="s">
        <v>1025</v>
      </c>
      <c r="FD54">
        <v>4</v>
      </c>
      <c r="FE54" s="627">
        <f t="shared" si="51"/>
        <v>1</v>
      </c>
      <c r="FF54" s="628">
        <f t="shared" si="52"/>
        <v>0.4</v>
      </c>
      <c r="FG54">
        <v>0.54600000000000004</v>
      </c>
      <c r="FH54" t="s">
        <v>1793</v>
      </c>
      <c r="FI54">
        <v>3</v>
      </c>
      <c r="FJ54" s="623">
        <f t="shared" si="53"/>
        <v>0.66666666666666663</v>
      </c>
      <c r="FK54">
        <v>25</v>
      </c>
      <c r="FL54">
        <v>1.3979400086720377</v>
      </c>
      <c r="FM54" t="s">
        <v>1734</v>
      </c>
      <c r="FN54" s="624">
        <v>2</v>
      </c>
      <c r="FO54" s="629">
        <f t="shared" si="54"/>
        <v>0.5</v>
      </c>
      <c r="FP54">
        <v>1</v>
      </c>
      <c r="FQ54" t="s">
        <v>1737</v>
      </c>
      <c r="FR54" s="624">
        <v>1</v>
      </c>
      <c r="FS54" s="629">
        <f t="shared" si="55"/>
        <v>0.25</v>
      </c>
      <c r="FT54">
        <v>1</v>
      </c>
      <c r="FU54" t="s">
        <v>1737</v>
      </c>
      <c r="FV54" s="624">
        <v>1</v>
      </c>
      <c r="FW54" s="629">
        <f t="shared" si="56"/>
        <v>0.25</v>
      </c>
      <c r="FX54" s="628">
        <f t="shared" si="57"/>
        <v>0.41666666666666663</v>
      </c>
      <c r="FY54" s="631">
        <f t="shared" si="58"/>
        <v>0.4966351886747053</v>
      </c>
    </row>
    <row r="55" spans="1:181">
      <c r="A55" t="s">
        <v>44</v>
      </c>
      <c r="B55" t="s">
        <v>43</v>
      </c>
      <c r="C55" t="s">
        <v>681</v>
      </c>
      <c r="D55" t="s">
        <v>1298</v>
      </c>
      <c r="E55" t="s">
        <v>971</v>
      </c>
      <c r="F55" t="s">
        <v>995</v>
      </c>
      <c r="G55" t="s">
        <v>996</v>
      </c>
      <c r="H55" t="s">
        <v>19</v>
      </c>
      <c r="I55">
        <v>74434</v>
      </c>
      <c r="J55" s="626">
        <f t="shared" si="0"/>
        <v>0.66417761116205887</v>
      </c>
      <c r="K55">
        <v>150620371.72</v>
      </c>
      <c r="L55" s="626">
        <f t="shared" si="1"/>
        <v>0.55614955050750214</v>
      </c>
      <c r="M55">
        <v>1833</v>
      </c>
      <c r="N55" s="626">
        <f t="shared" si="2"/>
        <v>0.62261091287953363</v>
      </c>
      <c r="O55" t="s">
        <v>1119</v>
      </c>
      <c r="P55">
        <v>4</v>
      </c>
      <c r="Q55" s="627">
        <f t="shared" si="3"/>
        <v>1</v>
      </c>
      <c r="R55">
        <v>20</v>
      </c>
      <c r="S55">
        <v>1.3010299956639813</v>
      </c>
      <c r="T55" t="s">
        <v>1731</v>
      </c>
      <c r="U55">
        <v>2</v>
      </c>
      <c r="V55">
        <f t="shared" si="4"/>
        <v>21</v>
      </c>
      <c r="W55" s="626">
        <f t="shared" si="5"/>
        <v>0.39629409620021688</v>
      </c>
      <c r="X55" s="628">
        <f t="shared" si="6"/>
        <v>0.64784643414986232</v>
      </c>
      <c r="Y55" t="s">
        <v>1398</v>
      </c>
      <c r="Z55">
        <v>2</v>
      </c>
      <c r="AA55" s="627">
        <f t="shared" si="7"/>
        <v>0.5</v>
      </c>
      <c r="AB55" t="s">
        <v>639</v>
      </c>
      <c r="AC55">
        <v>4</v>
      </c>
      <c r="AD55" s="627">
        <f t="shared" si="8"/>
        <v>1</v>
      </c>
      <c r="AE55" t="s">
        <v>640</v>
      </c>
      <c r="AF55">
        <v>0</v>
      </c>
      <c r="AG55" s="627">
        <f t="shared" si="9"/>
        <v>0</v>
      </c>
      <c r="AH55" t="s">
        <v>1314</v>
      </c>
      <c r="AI55">
        <v>0</v>
      </c>
      <c r="AJ55" s="627">
        <f t="shared" si="10"/>
        <v>0</v>
      </c>
      <c r="AK55" t="s">
        <v>1406</v>
      </c>
      <c r="AL55">
        <v>3</v>
      </c>
      <c r="AM55" s="627">
        <f t="shared" si="11"/>
        <v>0.75</v>
      </c>
      <c r="AN55">
        <v>2</v>
      </c>
      <c r="AO55" t="s">
        <v>1766</v>
      </c>
      <c r="AP55">
        <v>3</v>
      </c>
      <c r="AQ55" s="629">
        <f t="shared" si="12"/>
        <v>0.75</v>
      </c>
      <c r="AR55" t="s">
        <v>640</v>
      </c>
      <c r="AS55">
        <v>0</v>
      </c>
      <c r="AT55" s="627">
        <f t="shared" si="13"/>
        <v>0</v>
      </c>
      <c r="AU55">
        <v>1</v>
      </c>
      <c r="AV55" t="s">
        <v>1789</v>
      </c>
      <c r="AW55">
        <v>0</v>
      </c>
      <c r="AX55" s="629">
        <f t="shared" si="14"/>
        <v>0</v>
      </c>
      <c r="AY55" t="s">
        <v>634</v>
      </c>
      <c r="AZ55">
        <v>1</v>
      </c>
      <c r="BA55" s="627">
        <f t="shared" si="15"/>
        <v>0.25</v>
      </c>
      <c r="BB55" t="s">
        <v>675</v>
      </c>
      <c r="BC55">
        <v>0</v>
      </c>
      <c r="BD55" s="627">
        <f t="shared" si="16"/>
        <v>0</v>
      </c>
      <c r="BE55" t="s">
        <v>635</v>
      </c>
      <c r="BF55">
        <v>1</v>
      </c>
      <c r="BG55" s="627">
        <f t="shared" si="17"/>
        <v>0.25</v>
      </c>
      <c r="BH55" s="628">
        <f t="shared" si="18"/>
        <v>0.31818181818181818</v>
      </c>
      <c r="BI55">
        <v>0</v>
      </c>
      <c r="BJ55" t="s">
        <v>1741</v>
      </c>
      <c r="BK55">
        <v>4</v>
      </c>
      <c r="BL55" s="627">
        <f t="shared" si="19"/>
        <v>1</v>
      </c>
      <c r="BM55" t="s">
        <v>641</v>
      </c>
      <c r="BN55">
        <v>0</v>
      </c>
      <c r="BO55" s="627">
        <f t="shared" si="20"/>
        <v>0</v>
      </c>
      <c r="BP55">
        <v>1</v>
      </c>
      <c r="BQ55" t="s">
        <v>1746</v>
      </c>
      <c r="BR55">
        <v>3</v>
      </c>
      <c r="BS55">
        <f t="shared" si="21"/>
        <v>0.75</v>
      </c>
      <c r="BT55">
        <v>0</v>
      </c>
      <c r="BU55" t="s">
        <v>1745</v>
      </c>
      <c r="BV55">
        <v>4</v>
      </c>
      <c r="BW55">
        <f t="shared" si="22"/>
        <v>1</v>
      </c>
      <c r="BX55" s="629">
        <f t="shared" si="23"/>
        <v>0.875</v>
      </c>
      <c r="BY55" t="s">
        <v>653</v>
      </c>
      <c r="BZ55">
        <v>4</v>
      </c>
      <c r="CA55" s="627">
        <f t="shared" si="24"/>
        <v>1</v>
      </c>
      <c r="CB55" t="s">
        <v>654</v>
      </c>
      <c r="CC55">
        <v>4</v>
      </c>
      <c r="CD55" s="627">
        <f t="shared" si="25"/>
        <v>1</v>
      </c>
      <c r="CE55" t="s">
        <v>659</v>
      </c>
      <c r="CF55">
        <v>4</v>
      </c>
      <c r="CG55" s="627">
        <f t="shared" si="26"/>
        <v>1</v>
      </c>
      <c r="CH55">
        <v>0</v>
      </c>
      <c r="CI55" t="s">
        <v>1750</v>
      </c>
      <c r="CJ55">
        <v>4</v>
      </c>
      <c r="CK55">
        <f t="shared" si="27"/>
        <v>1</v>
      </c>
      <c r="CL55">
        <v>0</v>
      </c>
      <c r="CM55" t="s">
        <v>1750</v>
      </c>
      <c r="CN55">
        <v>4</v>
      </c>
      <c r="CO55">
        <f t="shared" si="28"/>
        <v>1</v>
      </c>
      <c r="CP55" s="629">
        <f t="shared" si="29"/>
        <v>1</v>
      </c>
      <c r="CQ55">
        <v>0</v>
      </c>
      <c r="CR55" t="s">
        <v>1755</v>
      </c>
      <c r="CS55">
        <v>4</v>
      </c>
      <c r="CT55">
        <f t="shared" si="30"/>
        <v>1</v>
      </c>
      <c r="CU55">
        <v>0</v>
      </c>
      <c r="CV55" t="s">
        <v>1755</v>
      </c>
      <c r="CW55">
        <v>4</v>
      </c>
      <c r="CX55">
        <f t="shared" si="31"/>
        <v>1</v>
      </c>
      <c r="CY55" s="629">
        <f t="shared" si="32"/>
        <v>1</v>
      </c>
      <c r="CZ55">
        <v>1</v>
      </c>
      <c r="DA55" t="s">
        <v>1763</v>
      </c>
      <c r="DB55">
        <v>1</v>
      </c>
      <c r="DC55" s="626">
        <f t="shared" si="33"/>
        <v>0.125</v>
      </c>
      <c r="DD55" t="s">
        <v>1370</v>
      </c>
      <c r="DE55">
        <v>2</v>
      </c>
      <c r="DF55" s="627">
        <f t="shared" si="34"/>
        <v>0.5</v>
      </c>
      <c r="DG55" s="628">
        <f t="shared" si="35"/>
        <v>0.75</v>
      </c>
      <c r="DH55" t="s">
        <v>1407</v>
      </c>
      <c r="DI55">
        <v>1</v>
      </c>
      <c r="DJ55" s="627">
        <f t="shared" si="36"/>
        <v>0.25</v>
      </c>
      <c r="DK55" t="s">
        <v>640</v>
      </c>
      <c r="DL55">
        <v>0</v>
      </c>
      <c r="DM55" s="627">
        <f t="shared" si="37"/>
        <v>0</v>
      </c>
      <c r="DN55" t="s">
        <v>880</v>
      </c>
      <c r="DO55">
        <v>4</v>
      </c>
      <c r="DP55" s="627">
        <f t="shared" si="38"/>
        <v>1</v>
      </c>
      <c r="DQ55" t="s">
        <v>880</v>
      </c>
      <c r="DR55">
        <v>4</v>
      </c>
      <c r="DS55" s="627">
        <f t="shared" si="39"/>
        <v>1</v>
      </c>
      <c r="DT55" t="s">
        <v>880</v>
      </c>
      <c r="DU55">
        <v>4</v>
      </c>
      <c r="DV55" s="627">
        <f t="shared" si="40"/>
        <v>1</v>
      </c>
      <c r="DW55" t="s">
        <v>1396</v>
      </c>
      <c r="DX55">
        <v>0</v>
      </c>
      <c r="DY55" s="627">
        <f t="shared" si="41"/>
        <v>0</v>
      </c>
      <c r="DZ55" t="s">
        <v>1119</v>
      </c>
      <c r="EA55">
        <v>0</v>
      </c>
      <c r="EB55" s="627">
        <f t="shared" si="42"/>
        <v>0</v>
      </c>
      <c r="EC55">
        <v>7.5</v>
      </c>
      <c r="ED55" t="s">
        <v>1826</v>
      </c>
      <c r="EE55">
        <v>1</v>
      </c>
      <c r="EF55" s="630">
        <f t="shared" si="43"/>
        <v>0.23469387755102045</v>
      </c>
      <c r="EG55">
        <v>8.3000000000000007</v>
      </c>
      <c r="EH55" t="s">
        <v>1827</v>
      </c>
      <c r="EI55">
        <v>0</v>
      </c>
      <c r="EJ55" s="630">
        <f t="shared" si="44"/>
        <v>0.16999999999999993</v>
      </c>
      <c r="EK55" s="630">
        <f t="shared" si="45"/>
        <v>0.20234693877551019</v>
      </c>
      <c r="EL55" s="628">
        <f t="shared" si="46"/>
        <v>0.43154336734693877</v>
      </c>
      <c r="EM55">
        <v>7</v>
      </c>
      <c r="EN55" t="s">
        <v>1774</v>
      </c>
      <c r="EO55" s="624">
        <v>3</v>
      </c>
      <c r="EP55" s="629">
        <f t="shared" si="47"/>
        <v>0.75</v>
      </c>
      <c r="EQ55">
        <v>1</v>
      </c>
      <c r="ER55" t="s">
        <v>1779</v>
      </c>
      <c r="ES55">
        <v>3</v>
      </c>
      <c r="ET55" s="629">
        <f t="shared" si="48"/>
        <v>0.75</v>
      </c>
      <c r="EU55">
        <v>0</v>
      </c>
      <c r="EV55" t="s">
        <v>1778</v>
      </c>
      <c r="EW55" s="624">
        <v>0</v>
      </c>
      <c r="EX55" s="629">
        <f t="shared" si="49"/>
        <v>0</v>
      </c>
      <c r="EY55">
        <v>5</v>
      </c>
      <c r="EZ55" t="s">
        <v>1781</v>
      </c>
      <c r="FA55" s="624">
        <v>3</v>
      </c>
      <c r="FB55" s="629">
        <f t="shared" si="50"/>
        <v>0.75</v>
      </c>
      <c r="FC55" t="s">
        <v>1024</v>
      </c>
      <c r="FD55">
        <v>0</v>
      </c>
      <c r="FE55" s="627">
        <f t="shared" si="51"/>
        <v>0</v>
      </c>
      <c r="FF55" s="628">
        <f t="shared" si="52"/>
        <v>0.45</v>
      </c>
      <c r="FG55">
        <v>0.74399999999999999</v>
      </c>
      <c r="FH55" t="s">
        <v>1791</v>
      </c>
      <c r="FI55">
        <v>2</v>
      </c>
      <c r="FJ55" s="623">
        <f t="shared" si="53"/>
        <v>0.33333333333333331</v>
      </c>
      <c r="FK55">
        <v>84</v>
      </c>
      <c r="FL55">
        <v>1.9242792860618816</v>
      </c>
      <c r="FM55" t="s">
        <v>1735</v>
      </c>
      <c r="FN55" s="624">
        <v>3</v>
      </c>
      <c r="FO55" s="629">
        <f t="shared" si="54"/>
        <v>0.75</v>
      </c>
      <c r="FP55">
        <v>32</v>
      </c>
      <c r="FQ55" t="s">
        <v>1738</v>
      </c>
      <c r="FR55" s="624">
        <v>4</v>
      </c>
      <c r="FS55" s="629">
        <f t="shared" si="55"/>
        <v>1</v>
      </c>
      <c r="FT55">
        <v>14</v>
      </c>
      <c r="FU55" t="s">
        <v>1738</v>
      </c>
      <c r="FV55" s="624">
        <v>4</v>
      </c>
      <c r="FW55" s="629">
        <f t="shared" si="56"/>
        <v>1</v>
      </c>
      <c r="FX55" s="628">
        <f t="shared" si="57"/>
        <v>0.77083333333333326</v>
      </c>
      <c r="FY55" s="631">
        <f t="shared" si="58"/>
        <v>0.56140082550199211</v>
      </c>
    </row>
    <row r="56" spans="1:181">
      <c r="A56" t="s">
        <v>220</v>
      </c>
      <c r="B56" t="s">
        <v>219</v>
      </c>
      <c r="C56" t="s">
        <v>1050</v>
      </c>
      <c r="D56" t="s">
        <v>1309</v>
      </c>
      <c r="E56" t="s">
        <v>965</v>
      </c>
      <c r="F56" t="s">
        <v>983</v>
      </c>
      <c r="G56" t="s">
        <v>984</v>
      </c>
      <c r="H56" t="s">
        <v>2</v>
      </c>
      <c r="I56">
        <v>11992</v>
      </c>
      <c r="J56" s="626">
        <f t="shared" si="0"/>
        <v>0.3609406923577097</v>
      </c>
      <c r="K56">
        <v>30787622.34</v>
      </c>
      <c r="L56" s="626">
        <f t="shared" si="1"/>
        <v>0.24016778837059591</v>
      </c>
      <c r="M56">
        <v>408</v>
      </c>
      <c r="N56" s="626">
        <f t="shared" si="2"/>
        <v>0.3009934922440301</v>
      </c>
      <c r="O56" t="s">
        <v>1119</v>
      </c>
      <c r="P56">
        <v>4</v>
      </c>
      <c r="Q56" s="627">
        <f t="shared" si="3"/>
        <v>1</v>
      </c>
      <c r="R56">
        <v>1</v>
      </c>
      <c r="S56">
        <v>0</v>
      </c>
      <c r="T56" t="s">
        <v>1727</v>
      </c>
      <c r="U56">
        <v>1</v>
      </c>
      <c r="V56">
        <f t="shared" si="4"/>
        <v>2</v>
      </c>
      <c r="W56" s="626">
        <f t="shared" si="5"/>
        <v>9.0224375439037593E-2</v>
      </c>
      <c r="X56" s="628">
        <f t="shared" si="6"/>
        <v>0.39846526968227464</v>
      </c>
      <c r="Y56" t="s">
        <v>1398</v>
      </c>
      <c r="Z56">
        <v>2</v>
      </c>
      <c r="AA56" s="627">
        <f t="shared" si="7"/>
        <v>0.5</v>
      </c>
      <c r="AB56" t="s">
        <v>639</v>
      </c>
      <c r="AC56">
        <v>4</v>
      </c>
      <c r="AD56" s="627">
        <f t="shared" si="8"/>
        <v>1</v>
      </c>
      <c r="AE56" t="s">
        <v>640</v>
      </c>
      <c r="AF56">
        <v>0</v>
      </c>
      <c r="AG56" s="627">
        <f t="shared" si="9"/>
        <v>0</v>
      </c>
      <c r="AH56" t="s">
        <v>1402</v>
      </c>
      <c r="AI56">
        <v>2</v>
      </c>
      <c r="AJ56" s="627">
        <f t="shared" si="10"/>
        <v>0.5</v>
      </c>
      <c r="AK56" t="s">
        <v>1404</v>
      </c>
      <c r="AL56">
        <v>1</v>
      </c>
      <c r="AM56" s="627">
        <f t="shared" si="11"/>
        <v>0.25</v>
      </c>
      <c r="AN56">
        <v>1</v>
      </c>
      <c r="AO56" t="s">
        <v>1765</v>
      </c>
      <c r="AP56">
        <v>4</v>
      </c>
      <c r="AQ56" s="629">
        <f t="shared" si="12"/>
        <v>1</v>
      </c>
      <c r="AR56" t="s">
        <v>636</v>
      </c>
      <c r="AS56">
        <v>4</v>
      </c>
      <c r="AT56" s="627">
        <f t="shared" si="13"/>
        <v>1</v>
      </c>
      <c r="AU56">
        <v>3</v>
      </c>
      <c r="AV56" t="s">
        <v>1771</v>
      </c>
      <c r="AW56">
        <v>2</v>
      </c>
      <c r="AX56" s="629">
        <f t="shared" si="14"/>
        <v>0.5</v>
      </c>
      <c r="AY56" t="s">
        <v>650</v>
      </c>
      <c r="AZ56">
        <v>2</v>
      </c>
      <c r="BA56" s="627">
        <f t="shared" si="15"/>
        <v>0.5</v>
      </c>
      <c r="BB56" t="s">
        <v>646</v>
      </c>
      <c r="BC56">
        <v>0</v>
      </c>
      <c r="BD56" s="627">
        <f t="shared" si="16"/>
        <v>0</v>
      </c>
      <c r="BE56" t="s">
        <v>647</v>
      </c>
      <c r="BF56">
        <v>4</v>
      </c>
      <c r="BG56" s="627">
        <f t="shared" si="17"/>
        <v>1</v>
      </c>
      <c r="BH56" s="628">
        <f t="shared" si="18"/>
        <v>0.56818181818181823</v>
      </c>
      <c r="BI56">
        <v>0</v>
      </c>
      <c r="BJ56" t="s">
        <v>1741</v>
      </c>
      <c r="BK56">
        <v>4</v>
      </c>
      <c r="BL56" s="627">
        <f t="shared" si="19"/>
        <v>1</v>
      </c>
      <c r="BM56" t="s">
        <v>641</v>
      </c>
      <c r="BN56">
        <v>0</v>
      </c>
      <c r="BO56" s="627">
        <f t="shared" si="20"/>
        <v>0</v>
      </c>
      <c r="BP56">
        <v>3</v>
      </c>
      <c r="BQ56" t="s">
        <v>1747</v>
      </c>
      <c r="BR56">
        <v>2</v>
      </c>
      <c r="BS56">
        <f t="shared" si="21"/>
        <v>0.5</v>
      </c>
      <c r="BT56">
        <v>6</v>
      </c>
      <c r="BU56" t="s">
        <v>1748</v>
      </c>
      <c r="BV56">
        <v>1</v>
      </c>
      <c r="BW56">
        <f t="shared" si="22"/>
        <v>0.25</v>
      </c>
      <c r="BX56" s="629">
        <f t="shared" si="23"/>
        <v>0.375</v>
      </c>
      <c r="BY56" t="s">
        <v>658</v>
      </c>
      <c r="BZ56">
        <v>2</v>
      </c>
      <c r="CA56" s="627">
        <f t="shared" si="24"/>
        <v>0.5</v>
      </c>
      <c r="CB56" t="s">
        <v>669</v>
      </c>
      <c r="CC56">
        <v>2</v>
      </c>
      <c r="CD56" s="627">
        <f t="shared" si="25"/>
        <v>0.5</v>
      </c>
      <c r="CE56" t="s">
        <v>659</v>
      </c>
      <c r="CF56">
        <v>4</v>
      </c>
      <c r="CG56" s="627">
        <f t="shared" si="26"/>
        <v>1</v>
      </c>
      <c r="CH56">
        <v>0</v>
      </c>
      <c r="CI56" t="s">
        <v>1750</v>
      </c>
      <c r="CJ56">
        <v>4</v>
      </c>
      <c r="CK56">
        <f t="shared" si="27"/>
        <v>1</v>
      </c>
      <c r="CL56">
        <v>0</v>
      </c>
      <c r="CM56" t="s">
        <v>1750</v>
      </c>
      <c r="CN56">
        <v>4</v>
      </c>
      <c r="CO56">
        <f t="shared" si="28"/>
        <v>1</v>
      </c>
      <c r="CP56" s="629">
        <f t="shared" si="29"/>
        <v>1</v>
      </c>
      <c r="CQ56">
        <v>0</v>
      </c>
      <c r="CR56" t="s">
        <v>1755</v>
      </c>
      <c r="CS56">
        <v>4</v>
      </c>
      <c r="CT56">
        <f t="shared" si="30"/>
        <v>1</v>
      </c>
      <c r="CU56">
        <v>0</v>
      </c>
      <c r="CV56" t="s">
        <v>1755</v>
      </c>
      <c r="CW56">
        <v>4</v>
      </c>
      <c r="CX56">
        <f t="shared" si="31"/>
        <v>1</v>
      </c>
      <c r="CY56" s="629">
        <f t="shared" si="32"/>
        <v>1</v>
      </c>
      <c r="CZ56">
        <v>2</v>
      </c>
      <c r="DA56" t="s">
        <v>1762</v>
      </c>
      <c r="DB56">
        <v>2</v>
      </c>
      <c r="DC56" s="626">
        <f t="shared" si="33"/>
        <v>0.25</v>
      </c>
      <c r="DD56" t="s">
        <v>1369</v>
      </c>
      <c r="DE56">
        <v>3</v>
      </c>
      <c r="DF56" s="627">
        <f t="shared" si="34"/>
        <v>0.75</v>
      </c>
      <c r="DG56" s="628">
        <f t="shared" si="35"/>
        <v>0.63749999999999996</v>
      </c>
      <c r="DH56" t="s">
        <v>639</v>
      </c>
      <c r="DI56">
        <v>4</v>
      </c>
      <c r="DJ56" s="627">
        <f t="shared" si="36"/>
        <v>1</v>
      </c>
      <c r="DK56" t="s">
        <v>640</v>
      </c>
      <c r="DL56">
        <v>0</v>
      </c>
      <c r="DM56" s="627">
        <f t="shared" si="37"/>
        <v>0</v>
      </c>
      <c r="DN56" t="s">
        <v>880</v>
      </c>
      <c r="DO56">
        <v>4</v>
      </c>
      <c r="DP56" s="627">
        <f t="shared" si="38"/>
        <v>1</v>
      </c>
      <c r="DQ56" t="s">
        <v>880</v>
      </c>
      <c r="DR56">
        <v>4</v>
      </c>
      <c r="DS56" s="627">
        <f t="shared" si="39"/>
        <v>1</v>
      </c>
      <c r="DT56" t="s">
        <v>880</v>
      </c>
      <c r="DU56">
        <v>4</v>
      </c>
      <c r="DV56" s="627">
        <f t="shared" si="40"/>
        <v>1</v>
      </c>
      <c r="DW56" t="s">
        <v>639</v>
      </c>
      <c r="DX56">
        <v>4</v>
      </c>
      <c r="DY56" s="627">
        <f t="shared" si="41"/>
        <v>1</v>
      </c>
      <c r="DZ56" t="s">
        <v>1119</v>
      </c>
      <c r="EA56">
        <v>0</v>
      </c>
      <c r="EB56" s="627">
        <f t="shared" si="42"/>
        <v>0</v>
      </c>
      <c r="EC56">
        <v>7</v>
      </c>
      <c r="ED56" t="s">
        <v>1826</v>
      </c>
      <c r="EE56">
        <v>1</v>
      </c>
      <c r="EF56" s="630">
        <f t="shared" si="43"/>
        <v>0.28571428571428581</v>
      </c>
      <c r="EG56">
        <v>8</v>
      </c>
      <c r="EH56" t="s">
        <v>1827</v>
      </c>
      <c r="EI56">
        <v>0</v>
      </c>
      <c r="EJ56" s="630">
        <f t="shared" si="44"/>
        <v>0.19999999999999996</v>
      </c>
      <c r="EK56" s="630">
        <f t="shared" si="45"/>
        <v>0.24285714285714288</v>
      </c>
      <c r="EL56" s="628">
        <f t="shared" si="46"/>
        <v>0.65535714285714286</v>
      </c>
      <c r="EM56">
        <v>2</v>
      </c>
      <c r="EN56" t="s">
        <v>1776</v>
      </c>
      <c r="EO56" s="624">
        <v>1</v>
      </c>
      <c r="EP56" s="629">
        <f t="shared" si="47"/>
        <v>0.25</v>
      </c>
      <c r="EQ56">
        <v>0</v>
      </c>
      <c r="ER56" t="s">
        <v>1777</v>
      </c>
      <c r="ES56">
        <v>0</v>
      </c>
      <c r="ET56" s="629">
        <f t="shared" si="48"/>
        <v>0</v>
      </c>
      <c r="EU56">
        <v>0</v>
      </c>
      <c r="EV56" t="s">
        <v>1779</v>
      </c>
      <c r="EW56" s="624">
        <v>0</v>
      </c>
      <c r="EX56" s="629">
        <f t="shared" si="49"/>
        <v>0</v>
      </c>
      <c r="EY56">
        <v>9</v>
      </c>
      <c r="EZ56" t="s">
        <v>1780</v>
      </c>
      <c r="FA56" s="624">
        <v>4</v>
      </c>
      <c r="FB56" s="629">
        <f t="shared" si="50"/>
        <v>1</v>
      </c>
      <c r="FC56" t="s">
        <v>1024</v>
      </c>
      <c r="FD56">
        <v>0</v>
      </c>
      <c r="FE56" s="627">
        <f t="shared" si="51"/>
        <v>0</v>
      </c>
      <c r="FF56" s="628">
        <f t="shared" si="52"/>
        <v>0.25</v>
      </c>
      <c r="FG56">
        <v>0.68600000000000005</v>
      </c>
      <c r="FH56" t="s">
        <v>1791</v>
      </c>
      <c r="FI56">
        <v>2</v>
      </c>
      <c r="FJ56" s="623">
        <f t="shared" si="53"/>
        <v>0.33333333333333331</v>
      </c>
      <c r="FK56">
        <v>20</v>
      </c>
      <c r="FL56">
        <v>1.3010299956639813</v>
      </c>
      <c r="FM56" t="s">
        <v>1734</v>
      </c>
      <c r="FN56" s="624">
        <v>2</v>
      </c>
      <c r="FO56" s="629">
        <f t="shared" si="54"/>
        <v>0.5</v>
      </c>
      <c r="FP56">
        <v>0</v>
      </c>
      <c r="FQ56" t="s">
        <v>1730</v>
      </c>
      <c r="FR56" s="624">
        <v>0</v>
      </c>
      <c r="FS56" s="629">
        <f t="shared" si="55"/>
        <v>0</v>
      </c>
      <c r="FT56">
        <v>2</v>
      </c>
      <c r="FU56" t="s">
        <v>1737</v>
      </c>
      <c r="FV56" s="624">
        <v>1</v>
      </c>
      <c r="FW56" s="629">
        <f t="shared" si="56"/>
        <v>0.25</v>
      </c>
      <c r="FX56" s="628">
        <f t="shared" si="57"/>
        <v>0.27083333333333331</v>
      </c>
      <c r="FY56" s="631">
        <f t="shared" si="58"/>
        <v>0.46338959400909485</v>
      </c>
    </row>
    <row r="57" spans="1:181">
      <c r="A57" t="s">
        <v>309</v>
      </c>
      <c r="B57" t="s">
        <v>308</v>
      </c>
      <c r="C57" t="s">
        <v>632</v>
      </c>
      <c r="D57" t="s">
        <v>1310</v>
      </c>
      <c r="E57" t="s">
        <v>988</v>
      </c>
      <c r="F57" t="s">
        <v>1002</v>
      </c>
      <c r="G57" t="s">
        <v>999</v>
      </c>
      <c r="H57" t="s">
        <v>22</v>
      </c>
      <c r="I57">
        <v>7297</v>
      </c>
      <c r="J57" s="626">
        <f t="shared" si="0"/>
        <v>0.27842813045881171</v>
      </c>
      <c r="K57">
        <v>20174589.859999999</v>
      </c>
      <c r="L57" s="626">
        <f t="shared" si="1"/>
        <v>0.15604220534546656</v>
      </c>
      <c r="M57">
        <v>344</v>
      </c>
      <c r="N57" s="626">
        <f t="shared" si="2"/>
        <v>0.26446886367279254</v>
      </c>
      <c r="O57" t="s">
        <v>880</v>
      </c>
      <c r="P57">
        <v>0</v>
      </c>
      <c r="Q57" s="627">
        <f t="shared" si="3"/>
        <v>0</v>
      </c>
      <c r="R57">
        <v>0</v>
      </c>
      <c r="T57" t="s">
        <v>1726</v>
      </c>
      <c r="U57">
        <v>0</v>
      </c>
      <c r="V57">
        <f t="shared" si="4"/>
        <v>1</v>
      </c>
      <c r="W57" s="626">
        <f t="shared" si="5"/>
        <v>0</v>
      </c>
      <c r="X57" s="628">
        <f t="shared" si="6"/>
        <v>0.13978783989541416</v>
      </c>
      <c r="Y57" t="s">
        <v>1396</v>
      </c>
      <c r="Z57">
        <v>0</v>
      </c>
      <c r="AA57" s="627">
        <f t="shared" si="7"/>
        <v>0</v>
      </c>
      <c r="AB57" t="s">
        <v>1398</v>
      </c>
      <c r="AC57">
        <v>2</v>
      </c>
      <c r="AD57" s="627">
        <f t="shared" si="8"/>
        <v>0.5</v>
      </c>
      <c r="AE57" t="s">
        <v>640</v>
      </c>
      <c r="AF57">
        <v>0</v>
      </c>
      <c r="AG57" s="627">
        <f t="shared" si="9"/>
        <v>0</v>
      </c>
      <c r="AH57" t="s">
        <v>1402</v>
      </c>
      <c r="AI57">
        <v>2</v>
      </c>
      <c r="AJ57" s="627">
        <f t="shared" si="10"/>
        <v>0.5</v>
      </c>
      <c r="AK57" t="s">
        <v>1406</v>
      </c>
      <c r="AL57">
        <v>3</v>
      </c>
      <c r="AM57" s="627">
        <f t="shared" si="11"/>
        <v>0.75</v>
      </c>
      <c r="AN57">
        <v>1</v>
      </c>
      <c r="AO57" t="s">
        <v>1765</v>
      </c>
      <c r="AP57">
        <v>4</v>
      </c>
      <c r="AQ57" s="629">
        <f t="shared" si="12"/>
        <v>1</v>
      </c>
      <c r="AR57" t="s">
        <v>640</v>
      </c>
      <c r="AS57">
        <v>0</v>
      </c>
      <c r="AT57" s="627">
        <f t="shared" si="13"/>
        <v>0</v>
      </c>
      <c r="AU57">
        <v>3</v>
      </c>
      <c r="AV57" t="s">
        <v>1771</v>
      </c>
      <c r="AW57">
        <v>2</v>
      </c>
      <c r="AX57" s="629">
        <f t="shared" si="14"/>
        <v>0.5</v>
      </c>
      <c r="AY57" t="s">
        <v>650</v>
      </c>
      <c r="AZ57">
        <v>2</v>
      </c>
      <c r="BA57" s="627">
        <f t="shared" si="15"/>
        <v>0.5</v>
      </c>
      <c r="BB57" t="s">
        <v>635</v>
      </c>
      <c r="BC57">
        <v>1</v>
      </c>
      <c r="BD57" s="627">
        <f t="shared" si="16"/>
        <v>0.25</v>
      </c>
      <c r="BE57" t="s">
        <v>647</v>
      </c>
      <c r="BF57">
        <v>4</v>
      </c>
      <c r="BG57" s="627">
        <f t="shared" si="17"/>
        <v>1</v>
      </c>
      <c r="BH57" s="628">
        <f t="shared" si="18"/>
        <v>0.45454545454545453</v>
      </c>
      <c r="BI57">
        <v>2</v>
      </c>
      <c r="BJ57" t="s">
        <v>1743</v>
      </c>
      <c r="BK57">
        <v>1</v>
      </c>
      <c r="BL57" s="627">
        <f t="shared" si="19"/>
        <v>0.25</v>
      </c>
      <c r="BM57" t="s">
        <v>666</v>
      </c>
      <c r="BN57">
        <v>3</v>
      </c>
      <c r="BO57" s="627">
        <f t="shared" si="20"/>
        <v>0.75</v>
      </c>
      <c r="BP57">
        <v>0</v>
      </c>
      <c r="BQ57" t="s">
        <v>1745</v>
      </c>
      <c r="BR57">
        <v>4</v>
      </c>
      <c r="BS57">
        <f t="shared" si="21"/>
        <v>1</v>
      </c>
      <c r="BT57">
        <v>0</v>
      </c>
      <c r="BU57" t="s">
        <v>1745</v>
      </c>
      <c r="BV57">
        <v>4</v>
      </c>
      <c r="BW57">
        <f t="shared" si="22"/>
        <v>1</v>
      </c>
      <c r="BX57" s="629">
        <f t="shared" si="23"/>
        <v>1</v>
      </c>
      <c r="BY57" t="s">
        <v>661</v>
      </c>
      <c r="BZ57">
        <v>0</v>
      </c>
      <c r="CA57" s="627">
        <f t="shared" si="24"/>
        <v>0</v>
      </c>
      <c r="CB57" t="s">
        <v>649</v>
      </c>
      <c r="CC57">
        <v>1</v>
      </c>
      <c r="CD57" s="627">
        <f t="shared" si="25"/>
        <v>0.25</v>
      </c>
      <c r="CE57" t="s">
        <v>659</v>
      </c>
      <c r="CF57">
        <v>4</v>
      </c>
      <c r="CG57" s="627">
        <f t="shared" si="26"/>
        <v>1</v>
      </c>
      <c r="CH57">
        <v>6</v>
      </c>
      <c r="CI57" t="s">
        <v>1753</v>
      </c>
      <c r="CJ57">
        <v>1</v>
      </c>
      <c r="CK57">
        <f t="shared" si="27"/>
        <v>0.25</v>
      </c>
      <c r="CL57">
        <v>5</v>
      </c>
      <c r="CM57" t="s">
        <v>1753</v>
      </c>
      <c r="CN57">
        <v>1</v>
      </c>
      <c r="CO57">
        <f t="shared" si="28"/>
        <v>0.25</v>
      </c>
      <c r="CP57" s="629">
        <f t="shared" si="29"/>
        <v>0.25</v>
      </c>
      <c r="CQ57">
        <v>3</v>
      </c>
      <c r="CR57" t="s">
        <v>1757</v>
      </c>
      <c r="CS57">
        <v>2</v>
      </c>
      <c r="CT57">
        <f t="shared" si="30"/>
        <v>0.5</v>
      </c>
      <c r="CU57">
        <v>4</v>
      </c>
      <c r="CV57" t="s">
        <v>1757</v>
      </c>
      <c r="CW57">
        <v>2</v>
      </c>
      <c r="CX57">
        <f t="shared" si="31"/>
        <v>0.5</v>
      </c>
      <c r="CY57" s="629">
        <f t="shared" si="32"/>
        <v>0.5</v>
      </c>
      <c r="CZ57">
        <v>1</v>
      </c>
      <c r="DA57" t="s">
        <v>1763</v>
      </c>
      <c r="DB57">
        <v>1</v>
      </c>
      <c r="DC57" s="626">
        <f t="shared" si="33"/>
        <v>0.125</v>
      </c>
      <c r="DD57" t="s">
        <v>1369</v>
      </c>
      <c r="DE57">
        <v>3</v>
      </c>
      <c r="DF57" s="627">
        <f t="shared" si="34"/>
        <v>0.75</v>
      </c>
      <c r="DG57" s="628">
        <f t="shared" si="35"/>
        <v>0.48749999999999999</v>
      </c>
      <c r="DH57" t="s">
        <v>1396</v>
      </c>
      <c r="DI57">
        <v>0</v>
      </c>
      <c r="DJ57" s="627">
        <f t="shared" si="36"/>
        <v>0</v>
      </c>
      <c r="DK57" t="s">
        <v>640</v>
      </c>
      <c r="DL57">
        <v>0</v>
      </c>
      <c r="DM57" s="627">
        <f t="shared" si="37"/>
        <v>0</v>
      </c>
      <c r="DN57" t="s">
        <v>880</v>
      </c>
      <c r="DO57">
        <v>4</v>
      </c>
      <c r="DP57" s="627">
        <f t="shared" si="38"/>
        <v>1</v>
      </c>
      <c r="DQ57" t="s">
        <v>880</v>
      </c>
      <c r="DR57">
        <v>4</v>
      </c>
      <c r="DS57" s="627">
        <f t="shared" si="39"/>
        <v>1</v>
      </c>
      <c r="DT57" t="s">
        <v>880</v>
      </c>
      <c r="DU57">
        <v>4</v>
      </c>
      <c r="DV57" s="627">
        <f t="shared" si="40"/>
        <v>1</v>
      </c>
      <c r="DW57" t="s">
        <v>1396</v>
      </c>
      <c r="DX57">
        <v>0</v>
      </c>
      <c r="DY57" s="627">
        <f t="shared" si="41"/>
        <v>0</v>
      </c>
      <c r="DZ57" t="s">
        <v>880</v>
      </c>
      <c r="EA57">
        <v>4</v>
      </c>
      <c r="EB57" s="627">
        <f t="shared" si="42"/>
        <v>1</v>
      </c>
      <c r="EC57">
        <v>5.7</v>
      </c>
      <c r="ED57" t="s">
        <v>1825</v>
      </c>
      <c r="EE57">
        <v>2</v>
      </c>
      <c r="EF57" s="630">
        <f t="shared" si="43"/>
        <v>0.41836734693877553</v>
      </c>
      <c r="EG57">
        <v>6.8</v>
      </c>
      <c r="EH57" t="s">
        <v>1826</v>
      </c>
      <c r="EI57">
        <v>1</v>
      </c>
      <c r="EJ57" s="630">
        <f t="shared" si="44"/>
        <v>0.32000000000000006</v>
      </c>
      <c r="EK57" s="630">
        <f t="shared" si="45"/>
        <v>0.3691836734693878</v>
      </c>
      <c r="EL57" s="628">
        <f t="shared" si="46"/>
        <v>0.54614795918367343</v>
      </c>
      <c r="EM57">
        <v>3</v>
      </c>
      <c r="EO57" s="624">
        <v>2</v>
      </c>
      <c r="EP57" s="629">
        <f t="shared" si="47"/>
        <v>0.5</v>
      </c>
      <c r="EQ57">
        <v>0</v>
      </c>
      <c r="ER57" t="s">
        <v>1777</v>
      </c>
      <c r="ES57">
        <v>0</v>
      </c>
      <c r="ET57" s="629">
        <f t="shared" si="48"/>
        <v>0</v>
      </c>
      <c r="EU57">
        <v>1</v>
      </c>
      <c r="EV57" t="s">
        <v>1778</v>
      </c>
      <c r="EW57" s="624">
        <v>3</v>
      </c>
      <c r="EX57" s="629">
        <f t="shared" si="49"/>
        <v>0.75</v>
      </c>
      <c r="EY57">
        <v>1</v>
      </c>
      <c r="EZ57" t="s">
        <v>1783</v>
      </c>
      <c r="FA57" s="624">
        <v>1</v>
      </c>
      <c r="FB57" s="629">
        <f t="shared" si="50"/>
        <v>0.25</v>
      </c>
      <c r="FC57" t="s">
        <v>1024</v>
      </c>
      <c r="FD57">
        <v>0</v>
      </c>
      <c r="FE57" s="627">
        <f t="shared" si="51"/>
        <v>0</v>
      </c>
      <c r="FF57" s="628">
        <f t="shared" si="52"/>
        <v>0.3</v>
      </c>
      <c r="FG57">
        <v>0.58699999999999997</v>
      </c>
      <c r="FH57" t="s">
        <v>1793</v>
      </c>
      <c r="FI57">
        <v>3</v>
      </c>
      <c r="FJ57" s="623">
        <f t="shared" si="53"/>
        <v>0.66666666666666663</v>
      </c>
      <c r="FK57">
        <v>40</v>
      </c>
      <c r="FL57">
        <v>1.6020599913279623</v>
      </c>
      <c r="FM57" t="s">
        <v>1735</v>
      </c>
      <c r="FN57" s="624">
        <v>3</v>
      </c>
      <c r="FO57" s="629">
        <f t="shared" si="54"/>
        <v>0.75</v>
      </c>
      <c r="FP57">
        <v>2</v>
      </c>
      <c r="FQ57" t="s">
        <v>1737</v>
      </c>
      <c r="FR57" s="624">
        <v>1</v>
      </c>
      <c r="FS57" s="629">
        <f t="shared" si="55"/>
        <v>0.25</v>
      </c>
      <c r="FT57">
        <v>1</v>
      </c>
      <c r="FU57" t="s">
        <v>1737</v>
      </c>
      <c r="FV57" s="624">
        <v>1</v>
      </c>
      <c r="FW57" s="629">
        <f t="shared" si="56"/>
        <v>0.25</v>
      </c>
      <c r="FX57" s="628">
        <f t="shared" si="57"/>
        <v>0.47916666666666663</v>
      </c>
      <c r="FY57" s="631">
        <f t="shared" si="58"/>
        <v>0.40119132004853481</v>
      </c>
    </row>
    <row r="58" spans="1:181">
      <c r="A58" t="s">
        <v>276</v>
      </c>
      <c r="B58" t="s">
        <v>275</v>
      </c>
      <c r="C58" t="s">
        <v>1050</v>
      </c>
      <c r="D58" t="s">
        <v>1310</v>
      </c>
      <c r="E58" t="s">
        <v>965</v>
      </c>
      <c r="F58" t="s">
        <v>983</v>
      </c>
      <c r="G58" t="s">
        <v>984</v>
      </c>
      <c r="H58" t="s">
        <v>127</v>
      </c>
      <c r="I58">
        <v>8993</v>
      </c>
      <c r="J58" s="626">
        <f t="shared" si="0"/>
        <v>0.31313939418551162</v>
      </c>
      <c r="K58">
        <v>24756968.169999998</v>
      </c>
      <c r="L58" s="626">
        <f t="shared" si="1"/>
        <v>0.19677922880785792</v>
      </c>
      <c r="M58">
        <v>501</v>
      </c>
      <c r="N58" s="626">
        <f t="shared" si="2"/>
        <v>0.34494898119283168</v>
      </c>
      <c r="O58" t="s">
        <v>880</v>
      </c>
      <c r="P58">
        <v>0</v>
      </c>
      <c r="Q58" s="627">
        <f t="shared" si="3"/>
        <v>0</v>
      </c>
      <c r="R58">
        <v>0</v>
      </c>
      <c r="T58" t="s">
        <v>1726</v>
      </c>
      <c r="U58">
        <v>0</v>
      </c>
      <c r="V58">
        <f t="shared" si="4"/>
        <v>1</v>
      </c>
      <c r="W58" s="626">
        <f t="shared" si="5"/>
        <v>0</v>
      </c>
      <c r="X58" s="628">
        <f t="shared" si="6"/>
        <v>0.17097352083724024</v>
      </c>
      <c r="Y58" t="s">
        <v>639</v>
      </c>
      <c r="Z58">
        <v>4</v>
      </c>
      <c r="AA58" s="627">
        <f t="shared" si="7"/>
        <v>1</v>
      </c>
      <c r="AB58" t="s">
        <v>639</v>
      </c>
      <c r="AC58">
        <v>4</v>
      </c>
      <c r="AD58" s="627">
        <f t="shared" si="8"/>
        <v>1</v>
      </c>
      <c r="AE58" t="s">
        <v>640</v>
      </c>
      <c r="AF58">
        <v>0</v>
      </c>
      <c r="AG58" s="627">
        <f t="shared" si="9"/>
        <v>0</v>
      </c>
      <c r="AH58" t="s">
        <v>1314</v>
      </c>
      <c r="AI58">
        <v>0</v>
      </c>
      <c r="AJ58" s="627">
        <f t="shared" si="10"/>
        <v>0</v>
      </c>
      <c r="AK58" t="s">
        <v>1405</v>
      </c>
      <c r="AL58">
        <v>0</v>
      </c>
      <c r="AM58" s="627">
        <f t="shared" si="11"/>
        <v>0</v>
      </c>
      <c r="AN58">
        <v>0</v>
      </c>
      <c r="AO58" t="s">
        <v>1765</v>
      </c>
      <c r="AP58">
        <v>4</v>
      </c>
      <c r="AQ58" s="629">
        <f t="shared" si="12"/>
        <v>1</v>
      </c>
      <c r="AR58" t="s">
        <v>640</v>
      </c>
      <c r="AS58">
        <v>0</v>
      </c>
      <c r="AT58" s="627">
        <f t="shared" si="13"/>
        <v>0</v>
      </c>
      <c r="AU58">
        <v>1</v>
      </c>
      <c r="AV58" t="s">
        <v>1789</v>
      </c>
      <c r="AW58">
        <v>0</v>
      </c>
      <c r="AX58" s="629">
        <f t="shared" si="14"/>
        <v>0</v>
      </c>
      <c r="AY58" t="s">
        <v>634</v>
      </c>
      <c r="AZ58">
        <v>1</v>
      </c>
      <c r="BA58" s="627">
        <f t="shared" si="15"/>
        <v>0.25</v>
      </c>
      <c r="BB58" t="s">
        <v>646</v>
      </c>
      <c r="BC58">
        <v>0</v>
      </c>
      <c r="BD58" s="627">
        <f t="shared" si="16"/>
        <v>0</v>
      </c>
      <c r="BE58" t="s">
        <v>646</v>
      </c>
      <c r="BF58">
        <v>1</v>
      </c>
      <c r="BG58" s="627">
        <f t="shared" si="17"/>
        <v>0.25</v>
      </c>
      <c r="BH58" s="628">
        <f t="shared" si="18"/>
        <v>0.31818181818181818</v>
      </c>
      <c r="BI58">
        <v>0</v>
      </c>
      <c r="BJ58" t="s">
        <v>1741</v>
      </c>
      <c r="BK58">
        <v>4</v>
      </c>
      <c r="BL58" s="627">
        <f t="shared" si="19"/>
        <v>1</v>
      </c>
      <c r="BM58" t="s">
        <v>641</v>
      </c>
      <c r="BN58">
        <v>0</v>
      </c>
      <c r="BO58" s="627">
        <f t="shared" si="20"/>
        <v>0</v>
      </c>
      <c r="BP58">
        <v>0</v>
      </c>
      <c r="BQ58" t="s">
        <v>1745</v>
      </c>
      <c r="BR58">
        <v>4</v>
      </c>
      <c r="BS58">
        <f t="shared" si="21"/>
        <v>1</v>
      </c>
      <c r="BT58">
        <v>0</v>
      </c>
      <c r="BU58" t="s">
        <v>1745</v>
      </c>
      <c r="BV58">
        <v>4</v>
      </c>
      <c r="BW58">
        <f t="shared" si="22"/>
        <v>1</v>
      </c>
      <c r="BX58" s="629">
        <f t="shared" si="23"/>
        <v>1</v>
      </c>
      <c r="BY58" t="s">
        <v>653</v>
      </c>
      <c r="BZ58">
        <v>4</v>
      </c>
      <c r="CA58" s="627">
        <f t="shared" si="24"/>
        <v>1</v>
      </c>
      <c r="CB58" t="s">
        <v>642</v>
      </c>
      <c r="CC58">
        <v>0</v>
      </c>
      <c r="CD58" s="627">
        <f t="shared" si="25"/>
        <v>0</v>
      </c>
      <c r="CE58" t="s">
        <v>659</v>
      </c>
      <c r="CF58">
        <v>4</v>
      </c>
      <c r="CG58" s="627">
        <f t="shared" si="26"/>
        <v>1</v>
      </c>
      <c r="CH58">
        <v>1</v>
      </c>
      <c r="CI58" t="s">
        <v>1751</v>
      </c>
      <c r="CJ58">
        <v>3</v>
      </c>
      <c r="CK58">
        <f t="shared" si="27"/>
        <v>0.75</v>
      </c>
      <c r="CL58">
        <v>0</v>
      </c>
      <c r="CM58" t="s">
        <v>1750</v>
      </c>
      <c r="CN58">
        <v>4</v>
      </c>
      <c r="CO58">
        <f t="shared" si="28"/>
        <v>1</v>
      </c>
      <c r="CP58" s="629">
        <f t="shared" si="29"/>
        <v>0.875</v>
      </c>
      <c r="CQ58">
        <v>1</v>
      </c>
      <c r="CR58" t="s">
        <v>1756</v>
      </c>
      <c r="CS58">
        <v>3</v>
      </c>
      <c r="CT58">
        <f t="shared" si="30"/>
        <v>0.75</v>
      </c>
      <c r="CU58">
        <v>0</v>
      </c>
      <c r="CV58" t="s">
        <v>1755</v>
      </c>
      <c r="CW58">
        <v>4</v>
      </c>
      <c r="CX58">
        <f t="shared" si="31"/>
        <v>1</v>
      </c>
      <c r="CY58" s="629">
        <f t="shared" si="32"/>
        <v>0.875</v>
      </c>
      <c r="CZ58">
        <v>1</v>
      </c>
      <c r="DA58" t="s">
        <v>1763</v>
      </c>
      <c r="DB58">
        <v>1</v>
      </c>
      <c r="DC58" s="626">
        <f t="shared" si="33"/>
        <v>0.125</v>
      </c>
      <c r="DD58" t="s">
        <v>1369</v>
      </c>
      <c r="DE58">
        <v>3</v>
      </c>
      <c r="DF58" s="627">
        <f t="shared" si="34"/>
        <v>0.75</v>
      </c>
      <c r="DG58" s="628">
        <f t="shared" si="35"/>
        <v>0.66249999999999998</v>
      </c>
      <c r="DH58" t="s">
        <v>639</v>
      </c>
      <c r="DI58">
        <v>4</v>
      </c>
      <c r="DJ58" s="627">
        <f t="shared" si="36"/>
        <v>1</v>
      </c>
      <c r="DK58" t="s">
        <v>636</v>
      </c>
      <c r="DL58">
        <v>4</v>
      </c>
      <c r="DM58" s="627">
        <f t="shared" si="37"/>
        <v>1</v>
      </c>
      <c r="DN58" t="s">
        <v>880</v>
      </c>
      <c r="DO58">
        <v>4</v>
      </c>
      <c r="DP58" s="627">
        <f t="shared" si="38"/>
        <v>1</v>
      </c>
      <c r="DQ58" t="s">
        <v>880</v>
      </c>
      <c r="DR58">
        <v>4</v>
      </c>
      <c r="DS58" s="627">
        <f t="shared" si="39"/>
        <v>1</v>
      </c>
      <c r="DT58" t="s">
        <v>880</v>
      </c>
      <c r="DU58">
        <v>4</v>
      </c>
      <c r="DV58" s="627">
        <f t="shared" si="40"/>
        <v>1</v>
      </c>
      <c r="DW58" t="s">
        <v>1409</v>
      </c>
      <c r="DX58">
        <v>1</v>
      </c>
      <c r="DY58" s="627">
        <f t="shared" si="41"/>
        <v>0.25</v>
      </c>
      <c r="DZ58" t="s">
        <v>880</v>
      </c>
      <c r="EA58">
        <v>4</v>
      </c>
      <c r="EB58" s="627">
        <f t="shared" si="42"/>
        <v>1</v>
      </c>
      <c r="EC58">
        <v>5.3</v>
      </c>
      <c r="ED58" t="s">
        <v>1825</v>
      </c>
      <c r="EE58">
        <v>2</v>
      </c>
      <c r="EF58" s="630">
        <f t="shared" si="43"/>
        <v>0.45918367346938782</v>
      </c>
      <c r="EG58">
        <v>5.7</v>
      </c>
      <c r="EH58" t="s">
        <v>1825</v>
      </c>
      <c r="EI58">
        <v>2</v>
      </c>
      <c r="EJ58" s="630">
        <f t="shared" si="44"/>
        <v>0.42999999999999994</v>
      </c>
      <c r="EK58" s="630">
        <f t="shared" si="45"/>
        <v>0.44459183673469388</v>
      </c>
      <c r="EL58" s="628">
        <f t="shared" si="46"/>
        <v>0.83682397959183674</v>
      </c>
      <c r="EM58">
        <v>2</v>
      </c>
      <c r="EN58" t="s">
        <v>1776</v>
      </c>
      <c r="EO58" s="624">
        <v>1</v>
      </c>
      <c r="EP58" s="629">
        <f t="shared" si="47"/>
        <v>0.25</v>
      </c>
      <c r="EQ58">
        <v>0</v>
      </c>
      <c r="ER58" t="s">
        <v>1777</v>
      </c>
      <c r="ES58">
        <v>0</v>
      </c>
      <c r="ET58" s="629">
        <f t="shared" si="48"/>
        <v>0</v>
      </c>
      <c r="EU58">
        <v>1</v>
      </c>
      <c r="EV58" t="s">
        <v>1778</v>
      </c>
      <c r="EW58" s="624">
        <v>3</v>
      </c>
      <c r="EX58" s="629">
        <f t="shared" si="49"/>
        <v>0.75</v>
      </c>
      <c r="EY58">
        <v>2</v>
      </c>
      <c r="EZ58" t="s">
        <v>1783</v>
      </c>
      <c r="FA58" s="624">
        <v>1</v>
      </c>
      <c r="FB58" s="629">
        <f t="shared" si="50"/>
        <v>0.25</v>
      </c>
      <c r="FC58" t="s">
        <v>1024</v>
      </c>
      <c r="FD58">
        <v>0</v>
      </c>
      <c r="FE58" s="627">
        <f t="shared" si="51"/>
        <v>0</v>
      </c>
      <c r="FF58" s="628">
        <f t="shared" si="52"/>
        <v>0.25</v>
      </c>
      <c r="FG58">
        <v>0.66600000000000004</v>
      </c>
      <c r="FH58" t="s">
        <v>1791</v>
      </c>
      <c r="FI58">
        <v>2</v>
      </c>
      <c r="FJ58" s="623">
        <f t="shared" si="53"/>
        <v>0.33333333333333331</v>
      </c>
      <c r="FK58">
        <v>39</v>
      </c>
      <c r="FL58">
        <v>1.5910646070264991</v>
      </c>
      <c r="FM58" t="s">
        <v>1735</v>
      </c>
      <c r="FN58" s="624">
        <v>3</v>
      </c>
      <c r="FO58" s="629">
        <f t="shared" si="54"/>
        <v>0.75</v>
      </c>
      <c r="FP58">
        <v>8</v>
      </c>
      <c r="FQ58" t="s">
        <v>1740</v>
      </c>
      <c r="FR58" s="624">
        <v>3</v>
      </c>
      <c r="FS58" s="629">
        <f t="shared" si="55"/>
        <v>0.75</v>
      </c>
      <c r="FT58">
        <v>1</v>
      </c>
      <c r="FU58" t="s">
        <v>1737</v>
      </c>
      <c r="FV58" s="624">
        <v>1</v>
      </c>
      <c r="FW58" s="629">
        <f t="shared" si="56"/>
        <v>0.25</v>
      </c>
      <c r="FX58" s="628">
        <f t="shared" si="57"/>
        <v>0.52083333333333326</v>
      </c>
      <c r="FY58" s="631">
        <f t="shared" si="58"/>
        <v>0.4598854419907048</v>
      </c>
    </row>
    <row r="59" spans="1:181">
      <c r="A59" t="s">
        <v>96</v>
      </c>
      <c r="B59" t="s">
        <v>95</v>
      </c>
      <c r="C59" t="s">
        <v>673</v>
      </c>
      <c r="D59" t="s">
        <v>1311</v>
      </c>
      <c r="E59" t="s">
        <v>968</v>
      </c>
      <c r="F59" t="s">
        <v>967</v>
      </c>
      <c r="G59" t="s">
        <v>976</v>
      </c>
      <c r="H59" t="s">
        <v>97</v>
      </c>
      <c r="I59">
        <v>35054</v>
      </c>
      <c r="J59" s="626">
        <f t="shared" si="0"/>
        <v>0.53910351766609776</v>
      </c>
      <c r="K59">
        <v>104184531.97</v>
      </c>
      <c r="L59" s="626">
        <f t="shared" si="1"/>
        <v>0.48278921104442746</v>
      </c>
      <c r="M59">
        <v>1318</v>
      </c>
      <c r="N59" s="626">
        <f t="shared" si="2"/>
        <v>0.55200465123814602</v>
      </c>
      <c r="O59" t="s">
        <v>1119</v>
      </c>
      <c r="P59">
        <v>4</v>
      </c>
      <c r="Q59" s="627">
        <f t="shared" si="3"/>
        <v>1</v>
      </c>
      <c r="R59">
        <v>212</v>
      </c>
      <c r="S59">
        <v>2.3263358609287512</v>
      </c>
      <c r="T59" t="s">
        <v>1729</v>
      </c>
      <c r="U59">
        <v>4</v>
      </c>
      <c r="V59">
        <f t="shared" si="4"/>
        <v>213</v>
      </c>
      <c r="W59" s="626">
        <f t="shared" si="5"/>
        <v>0.69785934468719202</v>
      </c>
      <c r="X59" s="628">
        <f t="shared" si="6"/>
        <v>0.65435134492717262</v>
      </c>
      <c r="Y59" t="s">
        <v>639</v>
      </c>
      <c r="Z59">
        <v>4</v>
      </c>
      <c r="AA59" s="627">
        <f t="shared" si="7"/>
        <v>1</v>
      </c>
      <c r="AB59" t="s">
        <v>639</v>
      </c>
      <c r="AC59">
        <v>4</v>
      </c>
      <c r="AD59" s="627">
        <f t="shared" si="8"/>
        <v>1</v>
      </c>
      <c r="AE59" t="s">
        <v>640</v>
      </c>
      <c r="AF59">
        <v>0</v>
      </c>
      <c r="AG59" s="627">
        <f t="shared" si="9"/>
        <v>0</v>
      </c>
      <c r="AH59" t="s">
        <v>1314</v>
      </c>
      <c r="AI59">
        <v>0</v>
      </c>
      <c r="AJ59" s="627">
        <f t="shared" si="10"/>
        <v>0</v>
      </c>
      <c r="AK59" t="s">
        <v>1404</v>
      </c>
      <c r="AL59">
        <v>1</v>
      </c>
      <c r="AM59" s="627">
        <f t="shared" si="11"/>
        <v>0.25</v>
      </c>
      <c r="AN59">
        <v>2</v>
      </c>
      <c r="AO59" t="s">
        <v>1766</v>
      </c>
      <c r="AP59">
        <v>3</v>
      </c>
      <c r="AQ59" s="629">
        <f t="shared" si="12"/>
        <v>0.75</v>
      </c>
      <c r="AR59" t="s">
        <v>636</v>
      </c>
      <c r="AS59">
        <v>4</v>
      </c>
      <c r="AT59" s="627">
        <f t="shared" si="13"/>
        <v>1</v>
      </c>
      <c r="AU59">
        <v>2</v>
      </c>
      <c r="AV59" t="s">
        <v>1772</v>
      </c>
      <c r="AW59">
        <v>1</v>
      </c>
      <c r="AX59" s="629">
        <f t="shared" si="14"/>
        <v>0.25</v>
      </c>
      <c r="AY59" t="s">
        <v>634</v>
      </c>
      <c r="AZ59">
        <v>1</v>
      </c>
      <c r="BA59" s="627">
        <f t="shared" si="15"/>
        <v>0.25</v>
      </c>
      <c r="BB59" t="s">
        <v>1058</v>
      </c>
      <c r="BC59">
        <v>2</v>
      </c>
      <c r="BD59" s="627">
        <f t="shared" si="16"/>
        <v>0.5</v>
      </c>
      <c r="BE59" t="s">
        <v>1072</v>
      </c>
      <c r="BF59">
        <v>3</v>
      </c>
      <c r="BG59" s="627">
        <f t="shared" si="17"/>
        <v>0.75</v>
      </c>
      <c r="BH59" s="628">
        <f t="shared" si="18"/>
        <v>0.52272727272727271</v>
      </c>
      <c r="BI59">
        <v>0</v>
      </c>
      <c r="BJ59" t="s">
        <v>1741</v>
      </c>
      <c r="BK59">
        <v>4</v>
      </c>
      <c r="BL59" s="627">
        <f t="shared" si="19"/>
        <v>1</v>
      </c>
      <c r="BM59" t="s">
        <v>1395</v>
      </c>
      <c r="BN59">
        <v>4</v>
      </c>
      <c r="BO59" s="627">
        <f t="shared" si="20"/>
        <v>1</v>
      </c>
      <c r="BP59">
        <v>1</v>
      </c>
      <c r="BQ59" t="s">
        <v>1746</v>
      </c>
      <c r="BR59">
        <v>3</v>
      </c>
      <c r="BS59">
        <f t="shared" si="21"/>
        <v>0.75</v>
      </c>
      <c r="BT59">
        <v>0</v>
      </c>
      <c r="BU59" t="s">
        <v>1745</v>
      </c>
      <c r="BV59">
        <v>4</v>
      </c>
      <c r="BW59">
        <f t="shared" si="22"/>
        <v>1</v>
      </c>
      <c r="BX59" s="629">
        <f t="shared" si="23"/>
        <v>0.875</v>
      </c>
      <c r="BY59" t="s">
        <v>642</v>
      </c>
      <c r="BZ59">
        <v>3</v>
      </c>
      <c r="CA59" s="627">
        <f t="shared" si="24"/>
        <v>0.75</v>
      </c>
      <c r="CB59" t="s">
        <v>662</v>
      </c>
      <c r="CC59">
        <v>3</v>
      </c>
      <c r="CD59" s="627">
        <f t="shared" si="25"/>
        <v>0.75</v>
      </c>
      <c r="CE59" t="s">
        <v>667</v>
      </c>
      <c r="CF59">
        <v>1</v>
      </c>
      <c r="CG59" s="627">
        <f t="shared" si="26"/>
        <v>0.25</v>
      </c>
      <c r="CH59">
        <v>0</v>
      </c>
      <c r="CI59" t="s">
        <v>1750</v>
      </c>
      <c r="CJ59">
        <v>4</v>
      </c>
      <c r="CK59">
        <f t="shared" si="27"/>
        <v>1</v>
      </c>
      <c r="CL59">
        <v>0</v>
      </c>
      <c r="CM59" t="s">
        <v>1750</v>
      </c>
      <c r="CN59">
        <v>4</v>
      </c>
      <c r="CO59">
        <f t="shared" si="28"/>
        <v>1</v>
      </c>
      <c r="CP59" s="629">
        <f t="shared" si="29"/>
        <v>1</v>
      </c>
      <c r="CQ59">
        <v>0</v>
      </c>
      <c r="CR59" t="s">
        <v>1755</v>
      </c>
      <c r="CS59">
        <v>4</v>
      </c>
      <c r="CT59">
        <f t="shared" si="30"/>
        <v>1</v>
      </c>
      <c r="CU59">
        <v>0</v>
      </c>
      <c r="CV59" t="s">
        <v>1755</v>
      </c>
      <c r="CW59">
        <v>4</v>
      </c>
      <c r="CX59">
        <f t="shared" si="31"/>
        <v>1</v>
      </c>
      <c r="CY59" s="629">
        <f t="shared" si="32"/>
        <v>1</v>
      </c>
      <c r="CZ59">
        <v>0</v>
      </c>
      <c r="DA59" t="s">
        <v>1764</v>
      </c>
      <c r="DB59">
        <v>0</v>
      </c>
      <c r="DC59" s="626">
        <f t="shared" si="33"/>
        <v>0</v>
      </c>
      <c r="DD59" t="s">
        <v>1369</v>
      </c>
      <c r="DE59">
        <v>3</v>
      </c>
      <c r="DF59" s="627">
        <f t="shared" si="34"/>
        <v>0.75</v>
      </c>
      <c r="DG59" s="628">
        <f t="shared" si="35"/>
        <v>0.73750000000000004</v>
      </c>
      <c r="DH59" t="s">
        <v>639</v>
      </c>
      <c r="DI59">
        <v>4</v>
      </c>
      <c r="DJ59" s="627">
        <f t="shared" si="36"/>
        <v>1</v>
      </c>
      <c r="DK59" t="s">
        <v>636</v>
      </c>
      <c r="DL59">
        <v>4</v>
      </c>
      <c r="DM59" s="627">
        <f t="shared" si="37"/>
        <v>1</v>
      </c>
      <c r="DN59" t="s">
        <v>880</v>
      </c>
      <c r="DO59">
        <v>4</v>
      </c>
      <c r="DP59" s="627">
        <f t="shared" si="38"/>
        <v>1</v>
      </c>
      <c r="DQ59" t="s">
        <v>880</v>
      </c>
      <c r="DR59">
        <v>4</v>
      </c>
      <c r="DS59" s="627">
        <f t="shared" si="39"/>
        <v>1</v>
      </c>
      <c r="DT59" t="s">
        <v>880</v>
      </c>
      <c r="DU59">
        <v>4</v>
      </c>
      <c r="DV59" s="627">
        <f t="shared" si="40"/>
        <v>1</v>
      </c>
      <c r="DW59" t="s">
        <v>1408</v>
      </c>
      <c r="DX59">
        <v>2</v>
      </c>
      <c r="DY59" s="627">
        <f t="shared" si="41"/>
        <v>0.5</v>
      </c>
      <c r="DZ59" t="s">
        <v>1119</v>
      </c>
      <c r="EA59">
        <v>0</v>
      </c>
      <c r="EB59" s="627">
        <f t="shared" si="42"/>
        <v>0</v>
      </c>
      <c r="EC59">
        <v>8.9</v>
      </c>
      <c r="ED59" t="s">
        <v>1827</v>
      </c>
      <c r="EE59">
        <v>0</v>
      </c>
      <c r="EF59" s="630">
        <f t="shared" si="43"/>
        <v>9.1836734693877542E-2</v>
      </c>
      <c r="EG59">
        <v>8.8000000000000007</v>
      </c>
      <c r="EH59" t="s">
        <v>1827</v>
      </c>
      <c r="EI59">
        <v>0</v>
      </c>
      <c r="EJ59" s="630">
        <f t="shared" si="44"/>
        <v>0.11999999999999988</v>
      </c>
      <c r="EK59" s="630">
        <f t="shared" si="45"/>
        <v>0.10591836734693871</v>
      </c>
      <c r="EL59" s="628">
        <f t="shared" si="46"/>
        <v>0.70073979591836733</v>
      </c>
      <c r="EM59">
        <v>6</v>
      </c>
      <c r="EN59" t="s">
        <v>1774</v>
      </c>
      <c r="EO59" s="624">
        <v>3</v>
      </c>
      <c r="EP59" s="629">
        <f t="shared" si="47"/>
        <v>0.75</v>
      </c>
      <c r="EQ59">
        <v>0</v>
      </c>
      <c r="ER59" t="s">
        <v>1777</v>
      </c>
      <c r="ES59">
        <v>0</v>
      </c>
      <c r="ET59" s="629">
        <f t="shared" si="48"/>
        <v>0</v>
      </c>
      <c r="EU59">
        <v>0</v>
      </c>
      <c r="EV59" t="s">
        <v>1778</v>
      </c>
      <c r="EW59" s="624">
        <v>0</v>
      </c>
      <c r="EX59" s="629">
        <f t="shared" si="49"/>
        <v>0</v>
      </c>
      <c r="EY59">
        <v>4</v>
      </c>
      <c r="EZ59" t="s">
        <v>1782</v>
      </c>
      <c r="FA59" s="624">
        <v>2</v>
      </c>
      <c r="FB59" s="629">
        <f t="shared" si="50"/>
        <v>0.5</v>
      </c>
      <c r="FC59" t="s">
        <v>1024</v>
      </c>
      <c r="FD59">
        <v>0</v>
      </c>
      <c r="FE59" s="627">
        <f t="shared" si="51"/>
        <v>0</v>
      </c>
      <c r="FF59" s="628">
        <f t="shared" si="52"/>
        <v>0.25</v>
      </c>
      <c r="FG59">
        <v>0.71499999999999997</v>
      </c>
      <c r="FH59" t="s">
        <v>1791</v>
      </c>
      <c r="FI59">
        <v>2</v>
      </c>
      <c r="FJ59" s="623">
        <f t="shared" si="53"/>
        <v>0.33333333333333331</v>
      </c>
      <c r="FK59">
        <v>37</v>
      </c>
      <c r="FL59">
        <v>1.568201724066995</v>
      </c>
      <c r="FM59" t="s">
        <v>1735</v>
      </c>
      <c r="FN59" s="624">
        <v>3</v>
      </c>
      <c r="FO59" s="629">
        <f t="shared" si="54"/>
        <v>0.75</v>
      </c>
      <c r="FP59">
        <v>9</v>
      </c>
      <c r="FQ59" t="s">
        <v>1738</v>
      </c>
      <c r="FR59" s="624">
        <v>4</v>
      </c>
      <c r="FS59" s="629">
        <f t="shared" si="55"/>
        <v>1</v>
      </c>
      <c r="FT59">
        <v>7</v>
      </c>
      <c r="FU59" t="s">
        <v>1740</v>
      </c>
      <c r="FV59" s="624">
        <v>3</v>
      </c>
      <c r="FW59" s="629">
        <f t="shared" si="56"/>
        <v>0.75</v>
      </c>
      <c r="FX59" s="628">
        <f t="shared" si="57"/>
        <v>0.70833333333333326</v>
      </c>
      <c r="FY59" s="631">
        <f t="shared" si="58"/>
        <v>0.59560862448435758</v>
      </c>
    </row>
    <row r="60" spans="1:181">
      <c r="A60" t="s">
        <v>240</v>
      </c>
      <c r="B60" t="s">
        <v>239</v>
      </c>
      <c r="C60" t="s">
        <v>632</v>
      </c>
      <c r="D60" t="s">
        <v>1309</v>
      </c>
      <c r="E60" t="s">
        <v>965</v>
      </c>
      <c r="F60" t="s">
        <v>964</v>
      </c>
      <c r="G60" t="s">
        <v>966</v>
      </c>
      <c r="H60" t="s">
        <v>5</v>
      </c>
      <c r="I60">
        <v>11617</v>
      </c>
      <c r="J60" s="626">
        <f t="shared" si="0"/>
        <v>0.35566378748488658</v>
      </c>
      <c r="K60">
        <v>29345704.099999998</v>
      </c>
      <c r="L60" s="626">
        <f t="shared" si="1"/>
        <v>0.23062124933513037</v>
      </c>
      <c r="M60">
        <v>456</v>
      </c>
      <c r="N60" s="626">
        <f t="shared" si="2"/>
        <v>0.32480279744466151</v>
      </c>
      <c r="O60" t="s">
        <v>1119</v>
      </c>
      <c r="P60">
        <v>4</v>
      </c>
      <c r="Q60" s="627">
        <f t="shared" si="3"/>
        <v>1</v>
      </c>
      <c r="R60">
        <v>50</v>
      </c>
      <c r="S60">
        <v>1.6989700043360187</v>
      </c>
      <c r="T60" t="s">
        <v>1728</v>
      </c>
      <c r="U60">
        <v>3</v>
      </c>
      <c r="V60">
        <f t="shared" si="4"/>
        <v>51</v>
      </c>
      <c r="W60" s="626">
        <f t="shared" si="5"/>
        <v>0.51179103370394741</v>
      </c>
      <c r="X60" s="628">
        <f t="shared" si="6"/>
        <v>0.48457577359372517</v>
      </c>
      <c r="Y60" t="s">
        <v>1398</v>
      </c>
      <c r="Z60">
        <v>2</v>
      </c>
      <c r="AA60" s="627">
        <f t="shared" si="7"/>
        <v>0.5</v>
      </c>
      <c r="AB60" t="s">
        <v>639</v>
      </c>
      <c r="AC60">
        <v>4</v>
      </c>
      <c r="AD60" s="627">
        <f t="shared" si="8"/>
        <v>1</v>
      </c>
      <c r="AE60" t="s">
        <v>640</v>
      </c>
      <c r="AF60">
        <v>0</v>
      </c>
      <c r="AG60" s="627">
        <f t="shared" si="9"/>
        <v>0</v>
      </c>
      <c r="AH60" t="s">
        <v>1314</v>
      </c>
      <c r="AI60">
        <v>0</v>
      </c>
      <c r="AJ60" s="627">
        <f t="shared" si="10"/>
        <v>0</v>
      </c>
      <c r="AK60" t="s">
        <v>1405</v>
      </c>
      <c r="AL60">
        <v>0</v>
      </c>
      <c r="AM60" s="627">
        <f t="shared" si="11"/>
        <v>0</v>
      </c>
      <c r="AN60">
        <v>1</v>
      </c>
      <c r="AO60" t="s">
        <v>1765</v>
      </c>
      <c r="AP60">
        <v>4</v>
      </c>
      <c r="AQ60" s="629">
        <f t="shared" si="12"/>
        <v>1</v>
      </c>
      <c r="AR60" t="s">
        <v>636</v>
      </c>
      <c r="AS60">
        <v>4</v>
      </c>
      <c r="AT60" s="627">
        <f t="shared" si="13"/>
        <v>1</v>
      </c>
      <c r="AU60">
        <v>1</v>
      </c>
      <c r="AV60" t="s">
        <v>1789</v>
      </c>
      <c r="AW60">
        <v>0</v>
      </c>
      <c r="AX60" s="629">
        <f t="shared" si="14"/>
        <v>0</v>
      </c>
      <c r="AY60" t="s">
        <v>650</v>
      </c>
      <c r="AZ60">
        <v>2</v>
      </c>
      <c r="BA60" s="627">
        <f t="shared" si="15"/>
        <v>0.5</v>
      </c>
      <c r="BB60" t="s">
        <v>675</v>
      </c>
      <c r="BC60">
        <v>0</v>
      </c>
      <c r="BD60" s="627">
        <f t="shared" si="16"/>
        <v>0</v>
      </c>
      <c r="BE60" t="s">
        <v>646</v>
      </c>
      <c r="BF60">
        <v>1</v>
      </c>
      <c r="BG60" s="627">
        <f t="shared" si="17"/>
        <v>0.25</v>
      </c>
      <c r="BH60" s="628">
        <f t="shared" si="18"/>
        <v>0.38636363636363635</v>
      </c>
      <c r="BI60">
        <v>0</v>
      </c>
      <c r="BJ60" t="s">
        <v>1741</v>
      </c>
      <c r="BK60">
        <v>4</v>
      </c>
      <c r="BL60" s="627">
        <f t="shared" si="19"/>
        <v>1</v>
      </c>
      <c r="BM60" t="s">
        <v>641</v>
      </c>
      <c r="BN60">
        <v>0</v>
      </c>
      <c r="BO60" s="627">
        <f t="shared" si="20"/>
        <v>0</v>
      </c>
      <c r="BP60">
        <v>1</v>
      </c>
      <c r="BQ60" t="s">
        <v>1746</v>
      </c>
      <c r="BR60">
        <v>3</v>
      </c>
      <c r="BS60">
        <f t="shared" si="21"/>
        <v>0.75</v>
      </c>
      <c r="BT60">
        <v>1</v>
      </c>
      <c r="BU60" t="s">
        <v>1746</v>
      </c>
      <c r="BV60">
        <v>3</v>
      </c>
      <c r="BW60">
        <f t="shared" si="22"/>
        <v>0.75</v>
      </c>
      <c r="BX60" s="629">
        <f t="shared" si="23"/>
        <v>0.75</v>
      </c>
      <c r="BY60" t="s">
        <v>658</v>
      </c>
      <c r="BZ60">
        <v>2</v>
      </c>
      <c r="CA60" s="627">
        <f t="shared" si="24"/>
        <v>0.5</v>
      </c>
      <c r="CB60" t="s">
        <v>649</v>
      </c>
      <c r="CC60">
        <v>1</v>
      </c>
      <c r="CD60" s="627">
        <f t="shared" si="25"/>
        <v>0.25</v>
      </c>
      <c r="CE60" t="s">
        <v>667</v>
      </c>
      <c r="CF60">
        <v>1</v>
      </c>
      <c r="CG60" s="627">
        <f t="shared" si="26"/>
        <v>0.25</v>
      </c>
      <c r="CH60">
        <v>1</v>
      </c>
      <c r="CI60" t="s">
        <v>1751</v>
      </c>
      <c r="CJ60">
        <v>3</v>
      </c>
      <c r="CK60">
        <f t="shared" si="27"/>
        <v>0.75</v>
      </c>
      <c r="CL60">
        <v>0</v>
      </c>
      <c r="CM60" t="s">
        <v>1750</v>
      </c>
      <c r="CN60">
        <v>4</v>
      </c>
      <c r="CO60">
        <f t="shared" si="28"/>
        <v>1</v>
      </c>
      <c r="CP60" s="629">
        <f t="shared" si="29"/>
        <v>0.875</v>
      </c>
      <c r="CQ60">
        <v>0</v>
      </c>
      <c r="CR60" t="s">
        <v>1755</v>
      </c>
      <c r="CS60">
        <v>4</v>
      </c>
      <c r="CT60">
        <f t="shared" si="30"/>
        <v>1</v>
      </c>
      <c r="CU60">
        <v>0</v>
      </c>
      <c r="CV60" t="s">
        <v>1755</v>
      </c>
      <c r="CW60">
        <v>4</v>
      </c>
      <c r="CX60">
        <f t="shared" si="31"/>
        <v>1</v>
      </c>
      <c r="CY60" s="629">
        <f t="shared" si="32"/>
        <v>1</v>
      </c>
      <c r="CZ60">
        <v>2</v>
      </c>
      <c r="DA60" t="s">
        <v>1762</v>
      </c>
      <c r="DB60">
        <v>2</v>
      </c>
      <c r="DC60" s="626">
        <f t="shared" si="33"/>
        <v>0.25</v>
      </c>
      <c r="DD60" t="s">
        <v>1369</v>
      </c>
      <c r="DE60">
        <v>3</v>
      </c>
      <c r="DF60" s="627">
        <f t="shared" si="34"/>
        <v>0.75</v>
      </c>
      <c r="DG60" s="628">
        <f t="shared" si="35"/>
        <v>0.5625</v>
      </c>
      <c r="DH60" t="s">
        <v>639</v>
      </c>
      <c r="DI60">
        <v>4</v>
      </c>
      <c r="DJ60" s="627">
        <f t="shared" si="36"/>
        <v>1</v>
      </c>
      <c r="DK60" t="s">
        <v>640</v>
      </c>
      <c r="DL60">
        <v>0</v>
      </c>
      <c r="DM60" s="627">
        <f t="shared" si="37"/>
        <v>0</v>
      </c>
      <c r="DN60" t="s">
        <v>880</v>
      </c>
      <c r="DO60">
        <v>4</v>
      </c>
      <c r="DP60" s="627">
        <f t="shared" si="38"/>
        <v>1</v>
      </c>
      <c r="DQ60" t="s">
        <v>880</v>
      </c>
      <c r="DR60">
        <v>4</v>
      </c>
      <c r="DS60" s="627">
        <f t="shared" si="39"/>
        <v>1</v>
      </c>
      <c r="DT60" t="s">
        <v>880</v>
      </c>
      <c r="DU60">
        <v>4</v>
      </c>
      <c r="DV60" s="627">
        <f t="shared" si="40"/>
        <v>1</v>
      </c>
      <c r="DW60" t="s">
        <v>639</v>
      </c>
      <c r="DX60">
        <v>4</v>
      </c>
      <c r="DY60" s="627">
        <f t="shared" si="41"/>
        <v>1</v>
      </c>
      <c r="DZ60" t="s">
        <v>880</v>
      </c>
      <c r="EA60">
        <v>4</v>
      </c>
      <c r="EB60" s="627">
        <f t="shared" si="42"/>
        <v>1</v>
      </c>
      <c r="EC60">
        <v>6.6</v>
      </c>
      <c r="ED60" t="s">
        <v>1826</v>
      </c>
      <c r="EE60">
        <v>1</v>
      </c>
      <c r="EF60" s="630">
        <f t="shared" si="43"/>
        <v>0.3265306122448981</v>
      </c>
      <c r="EG60">
        <v>8.3000000000000007</v>
      </c>
      <c r="EH60" t="s">
        <v>1827</v>
      </c>
      <c r="EI60">
        <v>0</v>
      </c>
      <c r="EJ60" s="630">
        <f t="shared" si="44"/>
        <v>0.16999999999999993</v>
      </c>
      <c r="EK60" s="630">
        <f t="shared" si="45"/>
        <v>0.24826530612244901</v>
      </c>
      <c r="EL60" s="628">
        <f t="shared" si="46"/>
        <v>0.78103316326530614</v>
      </c>
      <c r="EM60">
        <v>1</v>
      </c>
      <c r="EN60" t="s">
        <v>1776</v>
      </c>
      <c r="EO60" s="624">
        <v>1</v>
      </c>
      <c r="EP60" s="629">
        <f t="shared" si="47"/>
        <v>0.25</v>
      </c>
      <c r="EQ60">
        <v>0</v>
      </c>
      <c r="ER60" t="s">
        <v>1777</v>
      </c>
      <c r="ES60">
        <v>0</v>
      </c>
      <c r="ET60" s="629">
        <f t="shared" si="48"/>
        <v>0</v>
      </c>
      <c r="EU60">
        <v>4</v>
      </c>
      <c r="EV60" t="s">
        <v>1779</v>
      </c>
      <c r="EW60" s="624">
        <v>4</v>
      </c>
      <c r="EX60" s="629">
        <f t="shared" si="49"/>
        <v>1</v>
      </c>
      <c r="EY60">
        <v>10</v>
      </c>
      <c r="EZ60" t="s">
        <v>1780</v>
      </c>
      <c r="FA60" s="624">
        <v>4</v>
      </c>
      <c r="FB60" s="629">
        <f t="shared" si="50"/>
        <v>1</v>
      </c>
      <c r="FC60" t="s">
        <v>1024</v>
      </c>
      <c r="FD60">
        <v>0</v>
      </c>
      <c r="FE60" s="627">
        <f t="shared" si="51"/>
        <v>0</v>
      </c>
      <c r="FF60" s="628">
        <f t="shared" si="52"/>
        <v>0.45</v>
      </c>
      <c r="FG60">
        <v>0.66800000000000004</v>
      </c>
      <c r="FH60" t="s">
        <v>1791</v>
      </c>
      <c r="FI60">
        <v>2</v>
      </c>
      <c r="FJ60" s="623">
        <f t="shared" si="53"/>
        <v>0.33333333333333331</v>
      </c>
      <c r="FK60">
        <v>45</v>
      </c>
      <c r="FL60">
        <v>1.6532125137753437</v>
      </c>
      <c r="FM60" t="s">
        <v>1735</v>
      </c>
      <c r="FN60" s="624">
        <v>3</v>
      </c>
      <c r="FO60" s="629">
        <f t="shared" si="54"/>
        <v>0.75</v>
      </c>
      <c r="FP60">
        <v>3</v>
      </c>
      <c r="FQ60" t="s">
        <v>1739</v>
      </c>
      <c r="FR60" s="624">
        <v>2</v>
      </c>
      <c r="FS60" s="629">
        <f t="shared" si="55"/>
        <v>0.5</v>
      </c>
      <c r="FT60">
        <v>2</v>
      </c>
      <c r="FU60" t="s">
        <v>1737</v>
      </c>
      <c r="FV60" s="624">
        <v>1</v>
      </c>
      <c r="FW60" s="629">
        <f t="shared" si="56"/>
        <v>0.25</v>
      </c>
      <c r="FX60" s="628">
        <f t="shared" si="57"/>
        <v>0.45833333333333331</v>
      </c>
      <c r="FY60" s="631">
        <f t="shared" si="58"/>
        <v>0.52046765109266691</v>
      </c>
    </row>
    <row r="61" spans="1:181">
      <c r="A61" t="s">
        <v>65</v>
      </c>
      <c r="B61" t="s">
        <v>64</v>
      </c>
      <c r="C61" t="s">
        <v>1050</v>
      </c>
      <c r="D61" t="s">
        <v>1298</v>
      </c>
      <c r="E61" t="s">
        <v>978</v>
      </c>
      <c r="F61" t="s">
        <v>977</v>
      </c>
      <c r="G61" t="s">
        <v>982</v>
      </c>
      <c r="H61" t="s">
        <v>63</v>
      </c>
      <c r="I61">
        <v>54188</v>
      </c>
      <c r="J61" s="626">
        <f t="shared" si="0"/>
        <v>0.61144989337183653</v>
      </c>
      <c r="K61">
        <v>110123862.28999999</v>
      </c>
      <c r="L61" s="626">
        <f t="shared" si="1"/>
        <v>0.4938235624668294</v>
      </c>
      <c r="M61">
        <v>1574</v>
      </c>
      <c r="N61" s="626">
        <f t="shared" si="2"/>
        <v>0.59000186207863503</v>
      </c>
      <c r="O61" t="s">
        <v>1119</v>
      </c>
      <c r="P61">
        <v>4</v>
      </c>
      <c r="Q61" s="627">
        <f t="shared" si="3"/>
        <v>1</v>
      </c>
      <c r="R61">
        <v>39</v>
      </c>
      <c r="S61">
        <v>1.5910646070264991</v>
      </c>
      <c r="T61" t="s">
        <v>1728</v>
      </c>
      <c r="U61">
        <v>3</v>
      </c>
      <c r="V61">
        <f t="shared" si="4"/>
        <v>40</v>
      </c>
      <c r="W61" s="626">
        <f t="shared" si="5"/>
        <v>0.48016763849267946</v>
      </c>
      <c r="X61" s="628">
        <f t="shared" si="6"/>
        <v>0.63508859128199613</v>
      </c>
      <c r="Y61" t="s">
        <v>1397</v>
      </c>
      <c r="Z61">
        <v>1</v>
      </c>
      <c r="AA61" s="627">
        <f t="shared" si="7"/>
        <v>0.25</v>
      </c>
      <c r="AB61" t="s">
        <v>639</v>
      </c>
      <c r="AC61">
        <v>4</v>
      </c>
      <c r="AD61" s="627">
        <f t="shared" si="8"/>
        <v>1</v>
      </c>
      <c r="AE61" t="s">
        <v>640</v>
      </c>
      <c r="AF61">
        <v>0</v>
      </c>
      <c r="AG61" s="627">
        <f t="shared" si="9"/>
        <v>0</v>
      </c>
      <c r="AH61" t="s">
        <v>1314</v>
      </c>
      <c r="AI61">
        <v>0</v>
      </c>
      <c r="AJ61" s="627">
        <f t="shared" si="10"/>
        <v>0</v>
      </c>
      <c r="AK61" t="s">
        <v>1406</v>
      </c>
      <c r="AL61">
        <v>3</v>
      </c>
      <c r="AM61" s="627">
        <f t="shared" si="11"/>
        <v>0.75</v>
      </c>
      <c r="AN61">
        <v>2</v>
      </c>
      <c r="AO61" t="s">
        <v>1766</v>
      </c>
      <c r="AP61">
        <v>3</v>
      </c>
      <c r="AQ61" s="629">
        <f t="shared" si="12"/>
        <v>0.75</v>
      </c>
      <c r="AR61" t="s">
        <v>636</v>
      </c>
      <c r="AS61">
        <v>4</v>
      </c>
      <c r="AT61" s="627">
        <f t="shared" si="13"/>
        <v>1</v>
      </c>
      <c r="AU61">
        <v>2</v>
      </c>
      <c r="AV61" t="s">
        <v>1772</v>
      </c>
      <c r="AW61">
        <v>1</v>
      </c>
      <c r="AX61" s="629">
        <f t="shared" si="14"/>
        <v>0.25</v>
      </c>
      <c r="AY61" t="s">
        <v>634</v>
      </c>
      <c r="AZ61">
        <v>1</v>
      </c>
      <c r="BA61" s="627">
        <f t="shared" si="15"/>
        <v>0.25</v>
      </c>
      <c r="BB61" t="s">
        <v>635</v>
      </c>
      <c r="BC61">
        <v>1</v>
      </c>
      <c r="BD61" s="627">
        <f t="shared" si="16"/>
        <v>0.25</v>
      </c>
      <c r="BE61" t="s">
        <v>635</v>
      </c>
      <c r="BF61">
        <v>1</v>
      </c>
      <c r="BG61" s="627">
        <f t="shared" si="17"/>
        <v>0.25</v>
      </c>
      <c r="BH61" s="628">
        <f t="shared" si="18"/>
        <v>0.43181818181818182</v>
      </c>
      <c r="BI61">
        <v>0</v>
      </c>
      <c r="BJ61" t="s">
        <v>1741</v>
      </c>
      <c r="BK61">
        <v>4</v>
      </c>
      <c r="BL61" s="627">
        <f t="shared" si="19"/>
        <v>1</v>
      </c>
      <c r="BM61" t="s">
        <v>1395</v>
      </c>
      <c r="BN61">
        <v>4</v>
      </c>
      <c r="BO61" s="627">
        <f t="shared" si="20"/>
        <v>1</v>
      </c>
      <c r="BP61">
        <v>2</v>
      </c>
      <c r="BQ61" t="s">
        <v>1746</v>
      </c>
      <c r="BR61">
        <v>3</v>
      </c>
      <c r="BS61">
        <f t="shared" si="21"/>
        <v>0.75</v>
      </c>
      <c r="BT61">
        <v>0</v>
      </c>
      <c r="BU61" t="s">
        <v>1745</v>
      </c>
      <c r="BV61">
        <v>4</v>
      </c>
      <c r="BW61">
        <f t="shared" si="22"/>
        <v>1</v>
      </c>
      <c r="BX61" s="629">
        <f t="shared" si="23"/>
        <v>0.875</v>
      </c>
      <c r="BY61" t="s">
        <v>653</v>
      </c>
      <c r="BZ61">
        <v>4</v>
      </c>
      <c r="CA61" s="627">
        <f t="shared" si="24"/>
        <v>1</v>
      </c>
      <c r="CB61" t="s">
        <v>654</v>
      </c>
      <c r="CC61">
        <v>4</v>
      </c>
      <c r="CD61" s="627">
        <f t="shared" si="25"/>
        <v>1</v>
      </c>
      <c r="CE61" t="s">
        <v>643</v>
      </c>
      <c r="CF61">
        <v>3</v>
      </c>
      <c r="CG61" s="627">
        <f t="shared" si="26"/>
        <v>0.75</v>
      </c>
      <c r="CH61">
        <v>0</v>
      </c>
      <c r="CI61" t="s">
        <v>1750</v>
      </c>
      <c r="CJ61">
        <v>4</v>
      </c>
      <c r="CK61">
        <f t="shared" si="27"/>
        <v>1</v>
      </c>
      <c r="CL61">
        <v>0</v>
      </c>
      <c r="CM61" t="s">
        <v>1750</v>
      </c>
      <c r="CN61">
        <v>4</v>
      </c>
      <c r="CO61">
        <f t="shared" si="28"/>
        <v>1</v>
      </c>
      <c r="CP61" s="629">
        <f t="shared" si="29"/>
        <v>1</v>
      </c>
      <c r="CQ61">
        <v>0</v>
      </c>
      <c r="CR61" t="s">
        <v>1755</v>
      </c>
      <c r="CS61">
        <v>4</v>
      </c>
      <c r="CT61">
        <f t="shared" si="30"/>
        <v>1</v>
      </c>
      <c r="CU61">
        <v>0</v>
      </c>
      <c r="CV61" t="s">
        <v>1755</v>
      </c>
      <c r="CW61">
        <v>4</v>
      </c>
      <c r="CX61">
        <f t="shared" si="31"/>
        <v>1</v>
      </c>
      <c r="CY61" s="629">
        <f t="shared" si="32"/>
        <v>1</v>
      </c>
      <c r="CZ61">
        <v>0</v>
      </c>
      <c r="DA61" t="s">
        <v>1764</v>
      </c>
      <c r="DB61">
        <v>0</v>
      </c>
      <c r="DC61" s="626">
        <f t="shared" si="33"/>
        <v>0</v>
      </c>
      <c r="DD61" t="s">
        <v>636</v>
      </c>
      <c r="DE61">
        <v>4</v>
      </c>
      <c r="DF61" s="627">
        <f t="shared" si="34"/>
        <v>1</v>
      </c>
      <c r="DG61" s="628">
        <f t="shared" si="35"/>
        <v>0.86250000000000004</v>
      </c>
      <c r="DH61" t="s">
        <v>639</v>
      </c>
      <c r="DI61">
        <v>4</v>
      </c>
      <c r="DJ61" s="627">
        <f t="shared" si="36"/>
        <v>1</v>
      </c>
      <c r="DK61" t="s">
        <v>636</v>
      </c>
      <c r="DL61">
        <v>4</v>
      </c>
      <c r="DM61" s="627">
        <f t="shared" si="37"/>
        <v>1</v>
      </c>
      <c r="DN61" t="s">
        <v>1119</v>
      </c>
      <c r="DO61">
        <v>0</v>
      </c>
      <c r="DP61" s="627">
        <f t="shared" si="38"/>
        <v>0</v>
      </c>
      <c r="DQ61" t="s">
        <v>880</v>
      </c>
      <c r="DR61">
        <v>4</v>
      </c>
      <c r="DS61" s="627">
        <f t="shared" si="39"/>
        <v>1</v>
      </c>
      <c r="DT61" t="s">
        <v>880</v>
      </c>
      <c r="DU61">
        <v>4</v>
      </c>
      <c r="DV61" s="627">
        <f t="shared" si="40"/>
        <v>1</v>
      </c>
      <c r="DW61" t="s">
        <v>1409</v>
      </c>
      <c r="DX61">
        <v>1</v>
      </c>
      <c r="DY61" s="627">
        <f t="shared" si="41"/>
        <v>0.25</v>
      </c>
      <c r="DZ61" t="s">
        <v>1119</v>
      </c>
      <c r="EA61">
        <v>0</v>
      </c>
      <c r="EB61" s="627">
        <f t="shared" si="42"/>
        <v>0</v>
      </c>
      <c r="EC61">
        <v>8.6999999999999993</v>
      </c>
      <c r="ED61" t="s">
        <v>1827</v>
      </c>
      <c r="EE61">
        <v>0</v>
      </c>
      <c r="EF61" s="630">
        <f t="shared" si="43"/>
        <v>0.1122448979591838</v>
      </c>
      <c r="EG61">
        <v>8.6999999999999993</v>
      </c>
      <c r="EH61" t="s">
        <v>1827</v>
      </c>
      <c r="EI61">
        <v>0</v>
      </c>
      <c r="EJ61" s="630">
        <f t="shared" si="44"/>
        <v>0.13000000000000012</v>
      </c>
      <c r="EK61" s="630">
        <f t="shared" si="45"/>
        <v>0.12112244897959196</v>
      </c>
      <c r="EL61" s="628">
        <f t="shared" si="46"/>
        <v>0.54639030612244899</v>
      </c>
      <c r="EM61">
        <v>0</v>
      </c>
      <c r="EN61" t="s">
        <v>1777</v>
      </c>
      <c r="EO61" s="624">
        <v>0</v>
      </c>
      <c r="EP61" s="629">
        <f t="shared" si="47"/>
        <v>0</v>
      </c>
      <c r="EQ61">
        <v>0</v>
      </c>
      <c r="ER61" t="s">
        <v>1777</v>
      </c>
      <c r="ES61">
        <v>0</v>
      </c>
      <c r="ET61" s="629">
        <f t="shared" si="48"/>
        <v>0</v>
      </c>
      <c r="EU61">
        <v>2</v>
      </c>
      <c r="EV61" t="s">
        <v>1777</v>
      </c>
      <c r="EW61" s="624">
        <v>4</v>
      </c>
      <c r="EX61" s="629">
        <f t="shared" si="49"/>
        <v>1</v>
      </c>
      <c r="EY61">
        <v>7</v>
      </c>
      <c r="EZ61" t="s">
        <v>1780</v>
      </c>
      <c r="FA61" s="624">
        <v>4</v>
      </c>
      <c r="FB61" s="629">
        <f t="shared" si="50"/>
        <v>1</v>
      </c>
      <c r="FC61" t="s">
        <v>1024</v>
      </c>
      <c r="FD61">
        <v>0</v>
      </c>
      <c r="FE61" s="627">
        <f t="shared" si="51"/>
        <v>0</v>
      </c>
      <c r="FF61" s="628">
        <f t="shared" si="52"/>
        <v>0.4</v>
      </c>
      <c r="FG61">
        <v>0.71499999999999997</v>
      </c>
      <c r="FH61" t="s">
        <v>1791</v>
      </c>
      <c r="FI61">
        <v>2</v>
      </c>
      <c r="FJ61" s="623">
        <f t="shared" si="53"/>
        <v>0.33333333333333331</v>
      </c>
      <c r="FK61">
        <v>107</v>
      </c>
      <c r="FL61">
        <v>2.0293837776852097</v>
      </c>
      <c r="FM61" t="s">
        <v>1736</v>
      </c>
      <c r="FN61" s="624">
        <v>4</v>
      </c>
      <c r="FO61" s="629">
        <f t="shared" si="54"/>
        <v>1</v>
      </c>
      <c r="FP61">
        <v>14</v>
      </c>
      <c r="FQ61" t="s">
        <v>1738</v>
      </c>
      <c r="FR61" s="624">
        <v>4</v>
      </c>
      <c r="FS61" s="629">
        <f t="shared" si="55"/>
        <v>1</v>
      </c>
      <c r="FT61">
        <v>11</v>
      </c>
      <c r="FU61" t="s">
        <v>1738</v>
      </c>
      <c r="FV61" s="624">
        <v>4</v>
      </c>
      <c r="FW61" s="629">
        <f t="shared" si="56"/>
        <v>1</v>
      </c>
      <c r="FX61" s="628">
        <f t="shared" si="57"/>
        <v>0.83333333333333326</v>
      </c>
      <c r="FY61" s="631">
        <f t="shared" si="58"/>
        <v>0.61818840209266002</v>
      </c>
    </row>
    <row r="62" spans="1:181">
      <c r="A62" t="s">
        <v>523</v>
      </c>
      <c r="B62" t="s">
        <v>522</v>
      </c>
      <c r="C62" t="s">
        <v>632</v>
      </c>
      <c r="D62" t="s">
        <v>1308</v>
      </c>
      <c r="E62" t="s">
        <v>988</v>
      </c>
      <c r="F62" t="s">
        <v>1002</v>
      </c>
      <c r="G62" t="s">
        <v>998</v>
      </c>
      <c r="H62" t="s">
        <v>22</v>
      </c>
      <c r="I62">
        <v>2654</v>
      </c>
      <c r="J62" s="626">
        <f t="shared" si="0"/>
        <v>0.11043944668027431</v>
      </c>
      <c r="K62">
        <v>15687540.16</v>
      </c>
      <c r="L62" s="626">
        <f t="shared" si="1"/>
        <v>0.10597609109986195</v>
      </c>
      <c r="M62">
        <v>273</v>
      </c>
      <c r="N62" s="626">
        <f t="shared" si="2"/>
        <v>0.21498392437280164</v>
      </c>
      <c r="O62" t="s">
        <v>880</v>
      </c>
      <c r="P62">
        <v>0</v>
      </c>
      <c r="Q62" s="627">
        <f t="shared" si="3"/>
        <v>0</v>
      </c>
      <c r="R62">
        <v>0</v>
      </c>
      <c r="T62" t="s">
        <v>1726</v>
      </c>
      <c r="U62">
        <v>0</v>
      </c>
      <c r="V62">
        <f t="shared" si="4"/>
        <v>1</v>
      </c>
      <c r="W62" s="626">
        <f t="shared" si="5"/>
        <v>0</v>
      </c>
      <c r="X62" s="628">
        <f t="shared" si="6"/>
        <v>8.6279892430587576E-2</v>
      </c>
      <c r="Y62" t="s">
        <v>639</v>
      </c>
      <c r="Z62">
        <v>4</v>
      </c>
      <c r="AA62" s="627">
        <f t="shared" si="7"/>
        <v>1</v>
      </c>
      <c r="AB62" t="s">
        <v>639</v>
      </c>
      <c r="AC62">
        <v>4</v>
      </c>
      <c r="AD62" s="627">
        <f t="shared" si="8"/>
        <v>1</v>
      </c>
      <c r="AE62" t="s">
        <v>640</v>
      </c>
      <c r="AF62">
        <v>0</v>
      </c>
      <c r="AG62" s="627">
        <f t="shared" si="9"/>
        <v>0</v>
      </c>
      <c r="AH62" t="s">
        <v>1047</v>
      </c>
      <c r="AJ62" s="627">
        <f t="shared" si="10"/>
        <v>0</v>
      </c>
      <c r="AK62" t="s">
        <v>1405</v>
      </c>
      <c r="AL62">
        <v>0</v>
      </c>
      <c r="AM62" s="627">
        <f t="shared" si="11"/>
        <v>0</v>
      </c>
      <c r="AN62">
        <v>1</v>
      </c>
      <c r="AO62" t="s">
        <v>1765</v>
      </c>
      <c r="AP62">
        <v>4</v>
      </c>
      <c r="AQ62" s="629">
        <f t="shared" si="12"/>
        <v>1</v>
      </c>
      <c r="AR62" t="s">
        <v>636</v>
      </c>
      <c r="AS62">
        <v>4</v>
      </c>
      <c r="AT62" s="627">
        <f t="shared" si="13"/>
        <v>1</v>
      </c>
      <c r="AU62">
        <v>1</v>
      </c>
      <c r="AV62" t="s">
        <v>1789</v>
      </c>
      <c r="AW62">
        <v>0</v>
      </c>
      <c r="AX62" s="629">
        <f t="shared" si="14"/>
        <v>0</v>
      </c>
      <c r="AY62" t="s">
        <v>634</v>
      </c>
      <c r="AZ62">
        <v>1</v>
      </c>
      <c r="BA62" s="627">
        <f t="shared" si="15"/>
        <v>0.25</v>
      </c>
      <c r="BB62" t="s">
        <v>635</v>
      </c>
      <c r="BC62">
        <v>1</v>
      </c>
      <c r="BD62" s="627">
        <f t="shared" si="16"/>
        <v>0.25</v>
      </c>
      <c r="BE62" t="s">
        <v>635</v>
      </c>
      <c r="BF62">
        <v>1</v>
      </c>
      <c r="BG62" s="627">
        <f t="shared" si="17"/>
        <v>0.25</v>
      </c>
      <c r="BH62" s="628">
        <f t="shared" si="18"/>
        <v>0.43181818181818182</v>
      </c>
      <c r="BI62">
        <v>0</v>
      </c>
      <c r="BJ62" t="s">
        <v>1741</v>
      </c>
      <c r="BK62">
        <v>4</v>
      </c>
      <c r="BL62" s="627">
        <f t="shared" si="19"/>
        <v>1</v>
      </c>
      <c r="BM62" t="s">
        <v>641</v>
      </c>
      <c r="BN62">
        <v>0</v>
      </c>
      <c r="BO62" s="627">
        <f t="shared" si="20"/>
        <v>0</v>
      </c>
      <c r="BP62">
        <v>4</v>
      </c>
      <c r="BQ62" t="s">
        <v>1747</v>
      </c>
      <c r="BR62">
        <v>2</v>
      </c>
      <c r="BS62">
        <f t="shared" si="21"/>
        <v>0.5</v>
      </c>
      <c r="BT62">
        <v>6</v>
      </c>
      <c r="BU62" t="s">
        <v>1748</v>
      </c>
      <c r="BV62">
        <v>1</v>
      </c>
      <c r="BW62">
        <f t="shared" si="22"/>
        <v>0.25</v>
      </c>
      <c r="BX62" s="629">
        <f t="shared" si="23"/>
        <v>0.375</v>
      </c>
      <c r="BY62" t="s">
        <v>661</v>
      </c>
      <c r="BZ62">
        <v>0</v>
      </c>
      <c r="CA62" s="627">
        <f t="shared" si="24"/>
        <v>0</v>
      </c>
      <c r="CB62" t="s">
        <v>649</v>
      </c>
      <c r="CC62">
        <v>1</v>
      </c>
      <c r="CD62" s="627">
        <f t="shared" si="25"/>
        <v>0.25</v>
      </c>
      <c r="CE62" t="s">
        <v>643</v>
      </c>
      <c r="CF62">
        <v>3</v>
      </c>
      <c r="CG62" s="627">
        <f t="shared" si="26"/>
        <v>0.75</v>
      </c>
      <c r="CH62">
        <v>1</v>
      </c>
      <c r="CI62" t="s">
        <v>1751</v>
      </c>
      <c r="CJ62">
        <v>3</v>
      </c>
      <c r="CK62">
        <f t="shared" si="27"/>
        <v>0.75</v>
      </c>
      <c r="CL62">
        <v>0</v>
      </c>
      <c r="CM62" t="s">
        <v>1750</v>
      </c>
      <c r="CN62">
        <v>4</v>
      </c>
      <c r="CO62">
        <f t="shared" si="28"/>
        <v>1</v>
      </c>
      <c r="CP62" s="629">
        <f t="shared" si="29"/>
        <v>0.875</v>
      </c>
      <c r="CQ62">
        <v>1</v>
      </c>
      <c r="CR62" t="s">
        <v>1756</v>
      </c>
      <c r="CS62">
        <v>3</v>
      </c>
      <c r="CT62">
        <f t="shared" si="30"/>
        <v>0.75</v>
      </c>
      <c r="CU62">
        <v>0</v>
      </c>
      <c r="CV62" t="s">
        <v>1755</v>
      </c>
      <c r="CW62">
        <v>4</v>
      </c>
      <c r="CX62">
        <f t="shared" si="31"/>
        <v>1</v>
      </c>
      <c r="CY62" s="629">
        <f t="shared" si="32"/>
        <v>0.875</v>
      </c>
      <c r="CZ62">
        <v>2</v>
      </c>
      <c r="DA62" t="s">
        <v>1762</v>
      </c>
      <c r="DB62">
        <v>2</v>
      </c>
      <c r="DC62" s="626">
        <f t="shared" si="33"/>
        <v>0.25</v>
      </c>
      <c r="DD62" t="s">
        <v>1369</v>
      </c>
      <c r="DE62">
        <v>3</v>
      </c>
      <c r="DF62" s="627">
        <f t="shared" si="34"/>
        <v>0.75</v>
      </c>
      <c r="DG62" s="628">
        <f t="shared" si="35"/>
        <v>0.51249999999999996</v>
      </c>
      <c r="DH62" t="s">
        <v>639</v>
      </c>
      <c r="DI62">
        <v>4</v>
      </c>
      <c r="DJ62" s="627">
        <f t="shared" si="36"/>
        <v>1</v>
      </c>
      <c r="DK62" t="s">
        <v>640</v>
      </c>
      <c r="DL62">
        <v>0</v>
      </c>
      <c r="DM62" s="627">
        <f t="shared" si="37"/>
        <v>0</v>
      </c>
      <c r="DN62" t="s">
        <v>880</v>
      </c>
      <c r="DO62">
        <v>4</v>
      </c>
      <c r="DP62" s="627">
        <f t="shared" si="38"/>
        <v>1</v>
      </c>
      <c r="DQ62" t="s">
        <v>880</v>
      </c>
      <c r="DR62">
        <v>4</v>
      </c>
      <c r="DS62" s="627">
        <f t="shared" si="39"/>
        <v>1</v>
      </c>
      <c r="DT62" t="s">
        <v>880</v>
      </c>
      <c r="DU62">
        <v>4</v>
      </c>
      <c r="DV62" s="627">
        <f t="shared" si="40"/>
        <v>1</v>
      </c>
      <c r="DW62" t="s">
        <v>639</v>
      </c>
      <c r="DX62">
        <v>4</v>
      </c>
      <c r="DY62" s="627">
        <f t="shared" si="41"/>
        <v>1</v>
      </c>
      <c r="DZ62" t="s">
        <v>1119</v>
      </c>
      <c r="EA62">
        <v>0</v>
      </c>
      <c r="EB62" s="627">
        <f t="shared" si="42"/>
        <v>0</v>
      </c>
      <c r="EC62">
        <v>8.1999999999999993</v>
      </c>
      <c r="ED62" t="s">
        <v>1827</v>
      </c>
      <c r="EE62">
        <v>0</v>
      </c>
      <c r="EF62" s="630">
        <f t="shared" si="43"/>
        <v>0.16326530612244916</v>
      </c>
      <c r="EG62">
        <v>7.3</v>
      </c>
      <c r="EH62" t="s">
        <v>1826</v>
      </c>
      <c r="EI62">
        <v>1</v>
      </c>
      <c r="EJ62" s="630">
        <f t="shared" si="44"/>
        <v>0.27</v>
      </c>
      <c r="EK62" s="630">
        <f t="shared" si="45"/>
        <v>0.21663265306122459</v>
      </c>
      <c r="EL62" s="628">
        <f t="shared" si="46"/>
        <v>0.65207908163265305</v>
      </c>
      <c r="EM62">
        <v>4</v>
      </c>
      <c r="EN62" t="s">
        <v>1775</v>
      </c>
      <c r="EO62" s="624">
        <v>2</v>
      </c>
      <c r="EP62" s="629">
        <f t="shared" si="47"/>
        <v>0.5</v>
      </c>
      <c r="EQ62">
        <v>0</v>
      </c>
      <c r="ER62" t="s">
        <v>1777</v>
      </c>
      <c r="ES62">
        <v>0</v>
      </c>
      <c r="ET62" s="629">
        <f t="shared" si="48"/>
        <v>0</v>
      </c>
      <c r="EU62">
        <v>13</v>
      </c>
      <c r="EV62" t="s">
        <v>1778</v>
      </c>
      <c r="EW62" s="624">
        <v>4</v>
      </c>
      <c r="EX62" s="629">
        <f t="shared" si="49"/>
        <v>1</v>
      </c>
      <c r="EY62">
        <v>2</v>
      </c>
      <c r="EZ62" t="s">
        <v>1783</v>
      </c>
      <c r="FA62" s="624">
        <v>1</v>
      </c>
      <c r="FB62" s="629">
        <f t="shared" si="50"/>
        <v>0.25</v>
      </c>
      <c r="FC62" t="s">
        <v>1024</v>
      </c>
      <c r="FD62">
        <v>0</v>
      </c>
      <c r="FE62" s="627">
        <f t="shared" si="51"/>
        <v>0</v>
      </c>
      <c r="FF62" s="628">
        <f t="shared" si="52"/>
        <v>0.35</v>
      </c>
      <c r="FG62">
        <v>0.621</v>
      </c>
      <c r="FH62" t="s">
        <v>1793</v>
      </c>
      <c r="FI62">
        <v>3</v>
      </c>
      <c r="FJ62" s="623">
        <f t="shared" si="53"/>
        <v>0.66666666666666663</v>
      </c>
      <c r="FK62">
        <v>6</v>
      </c>
      <c r="FL62">
        <v>0.77815125038364363</v>
      </c>
      <c r="FM62" t="s">
        <v>1733</v>
      </c>
      <c r="FN62" s="624">
        <v>1</v>
      </c>
      <c r="FO62" s="629">
        <f t="shared" si="54"/>
        <v>0.25</v>
      </c>
      <c r="FP62">
        <v>1</v>
      </c>
      <c r="FQ62" t="s">
        <v>1737</v>
      </c>
      <c r="FR62" s="624">
        <v>1</v>
      </c>
      <c r="FS62" s="629">
        <f t="shared" si="55"/>
        <v>0.25</v>
      </c>
      <c r="FT62">
        <v>0</v>
      </c>
      <c r="FU62" t="s">
        <v>1730</v>
      </c>
      <c r="FV62" s="624">
        <v>0</v>
      </c>
      <c r="FW62" s="629">
        <f t="shared" si="56"/>
        <v>0</v>
      </c>
      <c r="FX62" s="628">
        <f t="shared" si="57"/>
        <v>0.29166666666666663</v>
      </c>
      <c r="FY62" s="631">
        <f t="shared" si="58"/>
        <v>0.38739063709134819</v>
      </c>
    </row>
    <row r="63" spans="1:181">
      <c r="A63" t="s">
        <v>138</v>
      </c>
      <c r="B63" t="s">
        <v>137</v>
      </c>
      <c r="C63" t="s">
        <v>632</v>
      </c>
      <c r="D63" t="s">
        <v>1311</v>
      </c>
      <c r="E63" t="s">
        <v>968</v>
      </c>
      <c r="F63" t="s">
        <v>964</v>
      </c>
      <c r="G63" t="s">
        <v>974</v>
      </c>
      <c r="H63" t="s">
        <v>106</v>
      </c>
      <c r="I63">
        <v>22129</v>
      </c>
      <c r="J63" s="626">
        <f t="shared" si="0"/>
        <v>0.46269924957990821</v>
      </c>
      <c r="K63">
        <v>58369621.579999998</v>
      </c>
      <c r="L63" s="626">
        <f t="shared" si="1"/>
        <v>0.36748056580531097</v>
      </c>
      <c r="M63">
        <v>605</v>
      </c>
      <c r="N63" s="626">
        <f t="shared" si="2"/>
        <v>0.38532606926015212</v>
      </c>
      <c r="O63" t="s">
        <v>1119</v>
      </c>
      <c r="P63">
        <v>4</v>
      </c>
      <c r="Q63" s="627">
        <f t="shared" si="3"/>
        <v>1</v>
      </c>
      <c r="R63">
        <v>10</v>
      </c>
      <c r="S63">
        <v>1</v>
      </c>
      <c r="T63" t="s">
        <v>1727</v>
      </c>
      <c r="U63">
        <v>1</v>
      </c>
      <c r="V63">
        <f t="shared" si="4"/>
        <v>11</v>
      </c>
      <c r="W63" s="626">
        <f t="shared" si="5"/>
        <v>0.31212505716560907</v>
      </c>
      <c r="X63" s="628">
        <f t="shared" si="6"/>
        <v>0.50552618836219609</v>
      </c>
      <c r="Y63" t="s">
        <v>1397</v>
      </c>
      <c r="Z63">
        <v>1</v>
      </c>
      <c r="AA63" s="627">
        <f t="shared" si="7"/>
        <v>0.25</v>
      </c>
      <c r="AB63" t="s">
        <v>1398</v>
      </c>
      <c r="AC63">
        <v>2</v>
      </c>
      <c r="AD63" s="627">
        <f t="shared" si="8"/>
        <v>0.5</v>
      </c>
      <c r="AE63" t="s">
        <v>640</v>
      </c>
      <c r="AF63">
        <v>0</v>
      </c>
      <c r="AG63" s="627">
        <f t="shared" si="9"/>
        <v>0</v>
      </c>
      <c r="AH63" t="s">
        <v>1314</v>
      </c>
      <c r="AI63">
        <v>0</v>
      </c>
      <c r="AJ63" s="627">
        <f t="shared" si="10"/>
        <v>0</v>
      </c>
      <c r="AK63" t="s">
        <v>1406</v>
      </c>
      <c r="AL63">
        <v>3</v>
      </c>
      <c r="AM63" s="627">
        <f t="shared" si="11"/>
        <v>0.75</v>
      </c>
      <c r="AN63">
        <v>1</v>
      </c>
      <c r="AO63" t="s">
        <v>1765</v>
      </c>
      <c r="AP63">
        <v>4</v>
      </c>
      <c r="AQ63" s="629">
        <f t="shared" si="12"/>
        <v>1</v>
      </c>
      <c r="AR63" t="s">
        <v>640</v>
      </c>
      <c r="AS63">
        <v>0</v>
      </c>
      <c r="AT63" s="627">
        <f t="shared" si="13"/>
        <v>0</v>
      </c>
      <c r="AU63">
        <v>1</v>
      </c>
      <c r="AV63" t="s">
        <v>1789</v>
      </c>
      <c r="AW63">
        <v>0</v>
      </c>
      <c r="AX63" s="629">
        <f t="shared" si="14"/>
        <v>0</v>
      </c>
      <c r="AY63" t="s">
        <v>650</v>
      </c>
      <c r="AZ63">
        <v>2</v>
      </c>
      <c r="BA63" s="627">
        <f t="shared" si="15"/>
        <v>0.5</v>
      </c>
      <c r="BB63" t="s">
        <v>675</v>
      </c>
      <c r="BC63">
        <v>0</v>
      </c>
      <c r="BD63" s="627">
        <f t="shared" si="16"/>
        <v>0</v>
      </c>
      <c r="BE63" t="s">
        <v>647</v>
      </c>
      <c r="BF63">
        <v>4</v>
      </c>
      <c r="BG63" s="627">
        <f t="shared" si="17"/>
        <v>1</v>
      </c>
      <c r="BH63" s="628">
        <f t="shared" si="18"/>
        <v>0.36363636363636365</v>
      </c>
      <c r="BI63">
        <v>0</v>
      </c>
      <c r="BJ63" t="s">
        <v>1741</v>
      </c>
      <c r="BK63">
        <v>4</v>
      </c>
      <c r="BL63" s="627">
        <f t="shared" si="19"/>
        <v>1</v>
      </c>
      <c r="BM63" t="s">
        <v>641</v>
      </c>
      <c r="BN63">
        <v>0</v>
      </c>
      <c r="BO63" s="627">
        <f t="shared" si="20"/>
        <v>0</v>
      </c>
      <c r="BP63">
        <v>1</v>
      </c>
      <c r="BQ63" t="s">
        <v>1746</v>
      </c>
      <c r="BR63">
        <v>3</v>
      </c>
      <c r="BS63">
        <f t="shared" si="21"/>
        <v>0.75</v>
      </c>
      <c r="BT63">
        <v>5</v>
      </c>
      <c r="BU63" t="s">
        <v>1748</v>
      </c>
      <c r="BV63">
        <v>1</v>
      </c>
      <c r="BW63">
        <f t="shared" si="22"/>
        <v>0.25</v>
      </c>
      <c r="BX63" s="629">
        <f t="shared" si="23"/>
        <v>0.5</v>
      </c>
      <c r="BY63" t="s">
        <v>648</v>
      </c>
      <c r="BZ63">
        <v>1</v>
      </c>
      <c r="CA63" s="627">
        <f t="shared" si="24"/>
        <v>0.25</v>
      </c>
      <c r="CB63" t="s">
        <v>649</v>
      </c>
      <c r="CC63">
        <v>1</v>
      </c>
      <c r="CD63" s="627">
        <f t="shared" si="25"/>
        <v>0.25</v>
      </c>
      <c r="CE63" t="s">
        <v>643</v>
      </c>
      <c r="CF63">
        <v>3</v>
      </c>
      <c r="CG63" s="627">
        <f t="shared" si="26"/>
        <v>0.75</v>
      </c>
      <c r="CH63">
        <v>5</v>
      </c>
      <c r="CI63" t="s">
        <v>1753</v>
      </c>
      <c r="CJ63">
        <v>1</v>
      </c>
      <c r="CK63">
        <f t="shared" si="27"/>
        <v>0.25</v>
      </c>
      <c r="CL63">
        <v>3</v>
      </c>
      <c r="CM63" t="s">
        <v>1752</v>
      </c>
      <c r="CN63">
        <v>2</v>
      </c>
      <c r="CO63">
        <f t="shared" si="28"/>
        <v>0.5</v>
      </c>
      <c r="CP63" s="629">
        <f t="shared" si="29"/>
        <v>0.375</v>
      </c>
      <c r="CQ63">
        <v>1</v>
      </c>
      <c r="CR63" t="s">
        <v>1756</v>
      </c>
      <c r="CS63">
        <v>3</v>
      </c>
      <c r="CT63">
        <f t="shared" si="30"/>
        <v>0.75</v>
      </c>
      <c r="CU63">
        <v>0</v>
      </c>
      <c r="CV63" t="s">
        <v>1755</v>
      </c>
      <c r="CW63">
        <v>4</v>
      </c>
      <c r="CX63">
        <f t="shared" si="31"/>
        <v>1</v>
      </c>
      <c r="CY63" s="629">
        <f t="shared" si="32"/>
        <v>0.875</v>
      </c>
      <c r="CZ63">
        <v>1</v>
      </c>
      <c r="DA63" t="s">
        <v>1763</v>
      </c>
      <c r="DB63">
        <v>1</v>
      </c>
      <c r="DC63" s="626">
        <f t="shared" si="33"/>
        <v>0.125</v>
      </c>
      <c r="DD63" t="s">
        <v>636</v>
      </c>
      <c r="DE63">
        <v>4</v>
      </c>
      <c r="DF63" s="627">
        <f t="shared" si="34"/>
        <v>1</v>
      </c>
      <c r="DG63" s="628">
        <f t="shared" si="35"/>
        <v>0.51249999999999996</v>
      </c>
      <c r="DH63" t="s">
        <v>1398</v>
      </c>
      <c r="DI63">
        <v>2</v>
      </c>
      <c r="DJ63" s="627">
        <f t="shared" si="36"/>
        <v>0.5</v>
      </c>
      <c r="DK63" t="s">
        <v>640</v>
      </c>
      <c r="DL63">
        <v>0</v>
      </c>
      <c r="DM63" s="627">
        <f t="shared" si="37"/>
        <v>0</v>
      </c>
      <c r="DN63" t="s">
        <v>1119</v>
      </c>
      <c r="DO63">
        <v>0</v>
      </c>
      <c r="DP63" s="627">
        <f t="shared" si="38"/>
        <v>0</v>
      </c>
      <c r="DQ63" t="s">
        <v>880</v>
      </c>
      <c r="DR63">
        <v>4</v>
      </c>
      <c r="DS63" s="627">
        <f t="shared" si="39"/>
        <v>1</v>
      </c>
      <c r="DT63" t="s">
        <v>880</v>
      </c>
      <c r="DU63">
        <v>4</v>
      </c>
      <c r="DV63" s="627">
        <f t="shared" si="40"/>
        <v>1</v>
      </c>
      <c r="DW63" t="s">
        <v>1409</v>
      </c>
      <c r="DX63">
        <v>1</v>
      </c>
      <c r="DY63" s="627">
        <f t="shared" si="41"/>
        <v>0.25</v>
      </c>
      <c r="DZ63" t="s">
        <v>880</v>
      </c>
      <c r="EA63">
        <v>4</v>
      </c>
      <c r="EB63" s="627">
        <f t="shared" si="42"/>
        <v>1</v>
      </c>
      <c r="EC63">
        <v>8.6</v>
      </c>
      <c r="ED63" t="s">
        <v>1827</v>
      </c>
      <c r="EE63">
        <v>0</v>
      </c>
      <c r="EF63" s="630">
        <f t="shared" si="43"/>
        <v>0.12244897959183687</v>
      </c>
      <c r="EG63">
        <v>9.8000000000000007</v>
      </c>
      <c r="EH63" t="s">
        <v>1827</v>
      </c>
      <c r="EI63">
        <v>0</v>
      </c>
      <c r="EJ63" s="630">
        <f t="shared" si="44"/>
        <v>1.9999999999999907E-2</v>
      </c>
      <c r="EK63" s="630">
        <f t="shared" si="45"/>
        <v>7.1224489795918389E-2</v>
      </c>
      <c r="EL63" s="628">
        <f t="shared" si="46"/>
        <v>0.47765306122448981</v>
      </c>
      <c r="EM63">
        <v>1</v>
      </c>
      <c r="EN63" t="s">
        <v>1776</v>
      </c>
      <c r="EO63" s="624">
        <v>1</v>
      </c>
      <c r="EP63" s="629">
        <f t="shared" si="47"/>
        <v>0.25</v>
      </c>
      <c r="EQ63">
        <v>0</v>
      </c>
      <c r="ER63" t="s">
        <v>1777</v>
      </c>
      <c r="ES63">
        <v>0</v>
      </c>
      <c r="ET63" s="629">
        <f t="shared" si="48"/>
        <v>0</v>
      </c>
      <c r="EU63">
        <v>1</v>
      </c>
      <c r="EV63" t="s">
        <v>1779</v>
      </c>
      <c r="EW63" s="624">
        <v>3</v>
      </c>
      <c r="EX63" s="629">
        <f t="shared" si="49"/>
        <v>0.75</v>
      </c>
      <c r="EY63">
        <v>1</v>
      </c>
      <c r="EZ63" t="s">
        <v>1783</v>
      </c>
      <c r="FA63" s="624">
        <v>1</v>
      </c>
      <c r="FB63" s="629">
        <f t="shared" si="50"/>
        <v>0.25</v>
      </c>
      <c r="FC63" t="s">
        <v>1024</v>
      </c>
      <c r="FD63">
        <v>0</v>
      </c>
      <c r="FE63" s="627">
        <f t="shared" si="51"/>
        <v>0</v>
      </c>
      <c r="FF63" s="628">
        <f t="shared" si="52"/>
        <v>0.25</v>
      </c>
      <c r="FG63">
        <v>0.69899999999999995</v>
      </c>
      <c r="FH63" t="s">
        <v>1791</v>
      </c>
      <c r="FI63">
        <v>2</v>
      </c>
      <c r="FJ63" s="623">
        <f t="shared" si="53"/>
        <v>0.33333333333333331</v>
      </c>
      <c r="FK63">
        <v>3</v>
      </c>
      <c r="FL63">
        <v>0.47712125471966244</v>
      </c>
      <c r="FM63" t="s">
        <v>1732</v>
      </c>
      <c r="FN63" s="624">
        <v>0</v>
      </c>
      <c r="FO63" s="629">
        <f t="shared" si="54"/>
        <v>0</v>
      </c>
      <c r="FP63">
        <v>7</v>
      </c>
      <c r="FQ63" t="s">
        <v>1740</v>
      </c>
      <c r="FR63" s="624">
        <v>3</v>
      </c>
      <c r="FS63" s="629">
        <f t="shared" si="55"/>
        <v>0.75</v>
      </c>
      <c r="FT63">
        <v>1</v>
      </c>
      <c r="FU63" t="s">
        <v>1737</v>
      </c>
      <c r="FV63" s="624">
        <v>1</v>
      </c>
      <c r="FW63" s="629">
        <f t="shared" si="56"/>
        <v>0.25</v>
      </c>
      <c r="FX63" s="628">
        <f t="shared" si="57"/>
        <v>0.33333333333333331</v>
      </c>
      <c r="FY63" s="631">
        <f t="shared" si="58"/>
        <v>0.40710815775939718</v>
      </c>
    </row>
    <row r="64" spans="1:181">
      <c r="A64" t="s">
        <v>132</v>
      </c>
      <c r="B64" t="s">
        <v>131</v>
      </c>
      <c r="C64" t="s">
        <v>632</v>
      </c>
      <c r="D64" t="s">
        <v>1311</v>
      </c>
      <c r="E64" t="s">
        <v>991</v>
      </c>
      <c r="F64" t="s">
        <v>993</v>
      </c>
      <c r="G64" t="s">
        <v>994</v>
      </c>
      <c r="H64" t="s">
        <v>34</v>
      </c>
      <c r="I64">
        <v>23663</v>
      </c>
      <c r="J64" s="626">
        <f t="shared" si="0"/>
        <v>0.47383161220148462</v>
      </c>
      <c r="K64">
        <v>62639580.359999999</v>
      </c>
      <c r="L64" s="626">
        <f t="shared" si="1"/>
        <v>0.38153207335344574</v>
      </c>
      <c r="M64">
        <v>1167</v>
      </c>
      <c r="N64" s="626">
        <f t="shared" si="2"/>
        <v>0.52595764853527827</v>
      </c>
      <c r="O64" t="s">
        <v>880</v>
      </c>
      <c r="P64">
        <v>0</v>
      </c>
      <c r="Q64" s="627">
        <f t="shared" si="3"/>
        <v>0</v>
      </c>
      <c r="R64">
        <v>0</v>
      </c>
      <c r="T64" t="s">
        <v>1726</v>
      </c>
      <c r="U64">
        <v>0</v>
      </c>
      <c r="V64">
        <f t="shared" si="4"/>
        <v>1</v>
      </c>
      <c r="W64" s="626">
        <f t="shared" si="5"/>
        <v>0</v>
      </c>
      <c r="X64" s="628">
        <f t="shared" si="6"/>
        <v>0.27626426681804173</v>
      </c>
      <c r="Y64" t="s">
        <v>1397</v>
      </c>
      <c r="Z64">
        <v>1</v>
      </c>
      <c r="AA64" s="627">
        <f t="shared" si="7"/>
        <v>0.25</v>
      </c>
      <c r="AB64" t="s">
        <v>639</v>
      </c>
      <c r="AC64">
        <v>4</v>
      </c>
      <c r="AD64" s="627">
        <f t="shared" si="8"/>
        <v>1</v>
      </c>
      <c r="AE64" t="s">
        <v>640</v>
      </c>
      <c r="AF64">
        <v>0</v>
      </c>
      <c r="AG64" s="627">
        <f t="shared" si="9"/>
        <v>0</v>
      </c>
      <c r="AH64" t="s">
        <v>1314</v>
      </c>
      <c r="AI64">
        <v>0</v>
      </c>
      <c r="AJ64" s="627">
        <f t="shared" si="10"/>
        <v>0</v>
      </c>
      <c r="AK64" t="s">
        <v>1405</v>
      </c>
      <c r="AL64">
        <v>0</v>
      </c>
      <c r="AM64" s="627">
        <f t="shared" si="11"/>
        <v>0</v>
      </c>
      <c r="AN64">
        <v>1</v>
      </c>
      <c r="AO64" t="s">
        <v>1765</v>
      </c>
      <c r="AP64">
        <v>4</v>
      </c>
      <c r="AQ64" s="629">
        <f t="shared" si="12"/>
        <v>1</v>
      </c>
      <c r="AR64" t="s">
        <v>640</v>
      </c>
      <c r="AS64">
        <v>0</v>
      </c>
      <c r="AT64" s="627">
        <f t="shared" si="13"/>
        <v>0</v>
      </c>
      <c r="AU64">
        <v>4</v>
      </c>
      <c r="AV64" t="s">
        <v>1770</v>
      </c>
      <c r="AW64">
        <v>3</v>
      </c>
      <c r="AX64" s="629">
        <f t="shared" si="14"/>
        <v>0.75</v>
      </c>
      <c r="AY64" t="s">
        <v>650</v>
      </c>
      <c r="AZ64">
        <v>2</v>
      </c>
      <c r="BA64" s="627">
        <f t="shared" si="15"/>
        <v>0.5</v>
      </c>
      <c r="BB64" t="s">
        <v>646</v>
      </c>
      <c r="BC64">
        <v>0</v>
      </c>
      <c r="BD64" s="627">
        <f t="shared" si="16"/>
        <v>0</v>
      </c>
      <c r="BE64" t="s">
        <v>635</v>
      </c>
      <c r="BF64">
        <v>1</v>
      </c>
      <c r="BG64" s="627">
        <f t="shared" si="17"/>
        <v>0.25</v>
      </c>
      <c r="BH64" s="628">
        <f t="shared" si="18"/>
        <v>0.34090909090909088</v>
      </c>
      <c r="BI64">
        <v>0</v>
      </c>
      <c r="BJ64" t="s">
        <v>1741</v>
      </c>
      <c r="BK64">
        <v>4</v>
      </c>
      <c r="BL64" s="627">
        <f t="shared" si="19"/>
        <v>1</v>
      </c>
      <c r="BM64" t="s">
        <v>1395</v>
      </c>
      <c r="BN64">
        <v>4</v>
      </c>
      <c r="BO64" s="627">
        <f t="shared" si="20"/>
        <v>1</v>
      </c>
      <c r="BP64">
        <v>0</v>
      </c>
      <c r="BQ64" t="s">
        <v>1745</v>
      </c>
      <c r="BR64">
        <v>4</v>
      </c>
      <c r="BS64">
        <f t="shared" si="21"/>
        <v>1</v>
      </c>
      <c r="BT64">
        <v>2</v>
      </c>
      <c r="BU64" t="s">
        <v>1746</v>
      </c>
      <c r="BV64">
        <v>3</v>
      </c>
      <c r="BW64">
        <f t="shared" si="22"/>
        <v>0.75</v>
      </c>
      <c r="BX64" s="629">
        <f t="shared" si="23"/>
        <v>0.875</v>
      </c>
      <c r="BY64" t="s">
        <v>653</v>
      </c>
      <c r="BZ64">
        <v>4</v>
      </c>
      <c r="CA64" s="627">
        <f t="shared" si="24"/>
        <v>1</v>
      </c>
      <c r="CB64" t="s">
        <v>654</v>
      </c>
      <c r="CC64">
        <v>4</v>
      </c>
      <c r="CD64" s="627">
        <f t="shared" si="25"/>
        <v>1</v>
      </c>
      <c r="CE64" t="s">
        <v>659</v>
      </c>
      <c r="CF64">
        <v>4</v>
      </c>
      <c r="CG64" s="627">
        <f t="shared" si="26"/>
        <v>1</v>
      </c>
      <c r="CH64">
        <v>0</v>
      </c>
      <c r="CI64" t="s">
        <v>1750</v>
      </c>
      <c r="CJ64">
        <v>4</v>
      </c>
      <c r="CK64">
        <f t="shared" si="27"/>
        <v>1</v>
      </c>
      <c r="CL64">
        <v>0</v>
      </c>
      <c r="CM64" t="s">
        <v>1750</v>
      </c>
      <c r="CN64">
        <v>4</v>
      </c>
      <c r="CO64">
        <f t="shared" si="28"/>
        <v>1</v>
      </c>
      <c r="CP64" s="629">
        <f t="shared" si="29"/>
        <v>1</v>
      </c>
      <c r="CQ64">
        <v>0</v>
      </c>
      <c r="CR64" t="s">
        <v>1755</v>
      </c>
      <c r="CS64">
        <v>4</v>
      </c>
      <c r="CT64">
        <f t="shared" si="30"/>
        <v>1</v>
      </c>
      <c r="CU64">
        <v>1</v>
      </c>
      <c r="CV64" t="s">
        <v>1756</v>
      </c>
      <c r="CW64">
        <v>3</v>
      </c>
      <c r="CX64">
        <f t="shared" si="31"/>
        <v>0.75</v>
      </c>
      <c r="CY64" s="629">
        <f t="shared" si="32"/>
        <v>0.875</v>
      </c>
      <c r="CZ64">
        <v>0</v>
      </c>
      <c r="DA64" t="s">
        <v>1764</v>
      </c>
      <c r="DB64">
        <v>0</v>
      </c>
      <c r="DC64" s="626">
        <f t="shared" si="33"/>
        <v>0</v>
      </c>
      <c r="DD64" t="s">
        <v>1369</v>
      </c>
      <c r="DE64">
        <v>3</v>
      </c>
      <c r="DF64" s="627">
        <f t="shared" si="34"/>
        <v>0.75</v>
      </c>
      <c r="DG64" s="628">
        <f t="shared" si="35"/>
        <v>0.85</v>
      </c>
      <c r="DH64" t="s">
        <v>1398</v>
      </c>
      <c r="DI64">
        <v>2</v>
      </c>
      <c r="DJ64" s="627">
        <f t="shared" si="36"/>
        <v>0.5</v>
      </c>
      <c r="DK64" t="s">
        <v>636</v>
      </c>
      <c r="DL64">
        <v>4</v>
      </c>
      <c r="DM64" s="627">
        <f t="shared" si="37"/>
        <v>1</v>
      </c>
      <c r="DN64" t="s">
        <v>880</v>
      </c>
      <c r="DO64">
        <v>4</v>
      </c>
      <c r="DP64" s="627">
        <f t="shared" si="38"/>
        <v>1</v>
      </c>
      <c r="DQ64" t="s">
        <v>880</v>
      </c>
      <c r="DR64">
        <v>4</v>
      </c>
      <c r="DS64" s="627">
        <f t="shared" si="39"/>
        <v>1</v>
      </c>
      <c r="DT64" t="s">
        <v>880</v>
      </c>
      <c r="DU64">
        <v>4</v>
      </c>
      <c r="DV64" s="627">
        <f t="shared" si="40"/>
        <v>1</v>
      </c>
      <c r="DW64" t="s">
        <v>639</v>
      </c>
      <c r="DX64">
        <v>4</v>
      </c>
      <c r="DY64" s="627">
        <f t="shared" si="41"/>
        <v>1</v>
      </c>
      <c r="DZ64" t="s">
        <v>1119</v>
      </c>
      <c r="EA64">
        <v>0</v>
      </c>
      <c r="EB64" s="627">
        <f t="shared" si="42"/>
        <v>0</v>
      </c>
      <c r="EC64">
        <v>6.5</v>
      </c>
      <c r="ED64" t="s">
        <v>1826</v>
      </c>
      <c r="EE64">
        <v>1</v>
      </c>
      <c r="EF64" s="630">
        <f t="shared" si="43"/>
        <v>0.33673469387755106</v>
      </c>
      <c r="EG64">
        <v>8.6</v>
      </c>
      <c r="EH64" t="s">
        <v>1827</v>
      </c>
      <c r="EI64">
        <v>0</v>
      </c>
      <c r="EJ64" s="630">
        <f t="shared" si="44"/>
        <v>0.14000000000000001</v>
      </c>
      <c r="EK64" s="630">
        <f t="shared" si="45"/>
        <v>0.23836734693877554</v>
      </c>
      <c r="EL64" s="628">
        <f t="shared" si="46"/>
        <v>0.71729591836734696</v>
      </c>
      <c r="EM64">
        <v>2</v>
      </c>
      <c r="EN64" t="s">
        <v>1776</v>
      </c>
      <c r="EO64" s="624">
        <v>1</v>
      </c>
      <c r="EP64" s="629">
        <f t="shared" si="47"/>
        <v>0.25</v>
      </c>
      <c r="EQ64">
        <v>0</v>
      </c>
      <c r="ER64" t="s">
        <v>1777</v>
      </c>
      <c r="ES64">
        <v>0</v>
      </c>
      <c r="ET64" s="629">
        <f t="shared" si="48"/>
        <v>0</v>
      </c>
      <c r="EU64">
        <v>0</v>
      </c>
      <c r="EV64" t="s">
        <v>1779</v>
      </c>
      <c r="EW64" s="624">
        <v>0</v>
      </c>
      <c r="EX64" s="629">
        <f t="shared" si="49"/>
        <v>0</v>
      </c>
      <c r="EY64">
        <v>6</v>
      </c>
      <c r="EZ64" t="s">
        <v>1781</v>
      </c>
      <c r="FA64" s="624">
        <v>3</v>
      </c>
      <c r="FB64" s="629">
        <f t="shared" si="50"/>
        <v>0.75</v>
      </c>
      <c r="FC64" t="s">
        <v>1024</v>
      </c>
      <c r="FD64">
        <v>0</v>
      </c>
      <c r="FE64" s="627">
        <f t="shared" si="51"/>
        <v>0</v>
      </c>
      <c r="FF64" s="628">
        <f t="shared" si="52"/>
        <v>0.2</v>
      </c>
      <c r="FG64">
        <v>0.67400000000000004</v>
      </c>
      <c r="FH64" t="s">
        <v>1791</v>
      </c>
      <c r="FI64">
        <v>2</v>
      </c>
      <c r="FJ64" s="623">
        <f t="shared" si="53"/>
        <v>0.33333333333333331</v>
      </c>
      <c r="FK64">
        <v>23</v>
      </c>
      <c r="FL64">
        <v>1.3617278360175928</v>
      </c>
      <c r="FM64" t="s">
        <v>1734</v>
      </c>
      <c r="FN64" s="624">
        <v>2</v>
      </c>
      <c r="FO64" s="629">
        <f t="shared" si="54"/>
        <v>0.5</v>
      </c>
      <c r="FP64">
        <v>5</v>
      </c>
      <c r="FQ64" t="s">
        <v>1740</v>
      </c>
      <c r="FR64" s="624">
        <v>3</v>
      </c>
      <c r="FS64" s="629">
        <f t="shared" si="55"/>
        <v>0.75</v>
      </c>
      <c r="FT64">
        <v>4</v>
      </c>
      <c r="FU64" t="s">
        <v>1739</v>
      </c>
      <c r="FV64" s="624">
        <v>2</v>
      </c>
      <c r="FW64" s="629">
        <f t="shared" si="56"/>
        <v>0.5</v>
      </c>
      <c r="FX64" s="628">
        <f t="shared" si="57"/>
        <v>0.52083333333333326</v>
      </c>
      <c r="FY64" s="631">
        <f t="shared" si="58"/>
        <v>0.48421710157130216</v>
      </c>
    </row>
    <row r="65" spans="1:181">
      <c r="A65" t="s">
        <v>268</v>
      </c>
      <c r="B65" t="s">
        <v>267</v>
      </c>
      <c r="C65" t="s">
        <v>673</v>
      </c>
      <c r="D65" t="s">
        <v>1309</v>
      </c>
      <c r="E65" t="s">
        <v>968</v>
      </c>
      <c r="F65" t="s">
        <v>964</v>
      </c>
      <c r="G65" t="s">
        <v>974</v>
      </c>
      <c r="H65" t="s">
        <v>106</v>
      </c>
      <c r="I65">
        <v>10374</v>
      </c>
      <c r="J65" s="626">
        <f t="shared" si="0"/>
        <v>0.33686722824316512</v>
      </c>
      <c r="K65">
        <v>19699876.639999997</v>
      </c>
      <c r="L65" s="626">
        <f t="shared" si="1"/>
        <v>0.15130312306892993</v>
      </c>
      <c r="M65">
        <v>506</v>
      </c>
      <c r="N65" s="626">
        <f t="shared" si="2"/>
        <v>0.34707474949181333</v>
      </c>
      <c r="O65" t="s">
        <v>880</v>
      </c>
      <c r="P65">
        <v>0</v>
      </c>
      <c r="Q65" s="627">
        <f t="shared" si="3"/>
        <v>0</v>
      </c>
      <c r="R65">
        <v>0</v>
      </c>
      <c r="T65" t="s">
        <v>1726</v>
      </c>
      <c r="U65">
        <v>0</v>
      </c>
      <c r="V65">
        <f t="shared" si="4"/>
        <v>1</v>
      </c>
      <c r="W65" s="626">
        <f t="shared" si="5"/>
        <v>0</v>
      </c>
      <c r="X65" s="628">
        <f t="shared" si="6"/>
        <v>0.16704902016078166</v>
      </c>
      <c r="Y65" t="s">
        <v>639</v>
      </c>
      <c r="Z65">
        <v>4</v>
      </c>
      <c r="AA65" s="627">
        <f t="shared" si="7"/>
        <v>1</v>
      </c>
      <c r="AB65" t="s">
        <v>639</v>
      </c>
      <c r="AC65">
        <v>4</v>
      </c>
      <c r="AD65" s="627">
        <f t="shared" si="8"/>
        <v>1</v>
      </c>
      <c r="AE65" t="s">
        <v>640</v>
      </c>
      <c r="AF65">
        <v>0</v>
      </c>
      <c r="AG65" s="627">
        <f t="shared" si="9"/>
        <v>0</v>
      </c>
      <c r="AH65" t="s">
        <v>1314</v>
      </c>
      <c r="AI65">
        <v>0</v>
      </c>
      <c r="AJ65" s="627">
        <f t="shared" si="10"/>
        <v>0</v>
      </c>
      <c r="AK65" t="s">
        <v>1406</v>
      </c>
      <c r="AL65">
        <v>3</v>
      </c>
      <c r="AM65" s="627">
        <f t="shared" si="11"/>
        <v>0.75</v>
      </c>
      <c r="AN65">
        <v>1</v>
      </c>
      <c r="AO65" t="s">
        <v>1765</v>
      </c>
      <c r="AP65">
        <v>4</v>
      </c>
      <c r="AQ65" s="629">
        <f t="shared" si="12"/>
        <v>1</v>
      </c>
      <c r="AR65" t="s">
        <v>636</v>
      </c>
      <c r="AS65">
        <v>4</v>
      </c>
      <c r="AT65" s="627">
        <f t="shared" si="13"/>
        <v>1</v>
      </c>
      <c r="AU65">
        <v>1</v>
      </c>
      <c r="AV65" t="s">
        <v>1789</v>
      </c>
      <c r="AW65">
        <v>0</v>
      </c>
      <c r="AX65" s="629">
        <f t="shared" si="14"/>
        <v>0</v>
      </c>
      <c r="AY65" t="s">
        <v>650</v>
      </c>
      <c r="AZ65">
        <v>2</v>
      </c>
      <c r="BA65" s="627">
        <f t="shared" si="15"/>
        <v>0.5</v>
      </c>
      <c r="BB65" t="s">
        <v>635</v>
      </c>
      <c r="BC65">
        <v>1</v>
      </c>
      <c r="BD65" s="627">
        <f t="shared" si="16"/>
        <v>0.25</v>
      </c>
      <c r="BE65" t="s">
        <v>647</v>
      </c>
      <c r="BF65">
        <v>4</v>
      </c>
      <c r="BG65" s="627">
        <f t="shared" si="17"/>
        <v>1</v>
      </c>
      <c r="BH65" s="628">
        <f t="shared" si="18"/>
        <v>0.59090909090909094</v>
      </c>
      <c r="BI65">
        <v>0</v>
      </c>
      <c r="BJ65" t="s">
        <v>1741</v>
      </c>
      <c r="BK65">
        <v>4</v>
      </c>
      <c r="BL65" s="627">
        <f t="shared" si="19"/>
        <v>1</v>
      </c>
      <c r="BM65" t="s">
        <v>1395</v>
      </c>
      <c r="BN65">
        <v>4</v>
      </c>
      <c r="BO65" s="627">
        <f t="shared" si="20"/>
        <v>1</v>
      </c>
      <c r="BP65">
        <v>3</v>
      </c>
      <c r="BQ65" t="s">
        <v>1747</v>
      </c>
      <c r="BR65">
        <v>2</v>
      </c>
      <c r="BS65">
        <f t="shared" si="21"/>
        <v>0.5</v>
      </c>
      <c r="BT65">
        <v>0</v>
      </c>
      <c r="BU65" t="s">
        <v>1745</v>
      </c>
      <c r="BV65">
        <v>4</v>
      </c>
      <c r="BW65">
        <f t="shared" si="22"/>
        <v>1</v>
      </c>
      <c r="BX65" s="629">
        <f t="shared" si="23"/>
        <v>0.75</v>
      </c>
      <c r="BY65" t="s">
        <v>653</v>
      </c>
      <c r="BZ65">
        <v>4</v>
      </c>
      <c r="CA65" s="627">
        <f t="shared" si="24"/>
        <v>1</v>
      </c>
      <c r="CB65" t="s">
        <v>642</v>
      </c>
      <c r="CC65">
        <v>0</v>
      </c>
      <c r="CD65" s="627">
        <f t="shared" si="25"/>
        <v>0</v>
      </c>
      <c r="CE65" t="s">
        <v>659</v>
      </c>
      <c r="CF65">
        <v>4</v>
      </c>
      <c r="CG65" s="627">
        <f t="shared" si="26"/>
        <v>1</v>
      </c>
      <c r="CH65">
        <v>2</v>
      </c>
      <c r="CI65" t="s">
        <v>1751</v>
      </c>
      <c r="CJ65">
        <v>3</v>
      </c>
      <c r="CK65">
        <f t="shared" si="27"/>
        <v>0.75</v>
      </c>
      <c r="CL65">
        <v>0</v>
      </c>
      <c r="CM65" t="s">
        <v>1750</v>
      </c>
      <c r="CN65">
        <v>4</v>
      </c>
      <c r="CO65">
        <f t="shared" si="28"/>
        <v>1</v>
      </c>
      <c r="CP65" s="629">
        <f t="shared" si="29"/>
        <v>0.875</v>
      </c>
      <c r="CQ65">
        <v>0</v>
      </c>
      <c r="CR65" t="s">
        <v>1755</v>
      </c>
      <c r="CS65">
        <v>4</v>
      </c>
      <c r="CT65">
        <f t="shared" si="30"/>
        <v>1</v>
      </c>
      <c r="CU65">
        <v>0</v>
      </c>
      <c r="CV65" t="s">
        <v>1755</v>
      </c>
      <c r="CW65">
        <v>4</v>
      </c>
      <c r="CX65">
        <f t="shared" si="31"/>
        <v>1</v>
      </c>
      <c r="CY65" s="629">
        <f t="shared" si="32"/>
        <v>1</v>
      </c>
      <c r="CZ65">
        <v>0</v>
      </c>
      <c r="DA65" t="s">
        <v>1764</v>
      </c>
      <c r="DB65">
        <v>0</v>
      </c>
      <c r="DC65" s="626">
        <f t="shared" si="33"/>
        <v>0</v>
      </c>
      <c r="DD65" t="s">
        <v>636</v>
      </c>
      <c r="DE65">
        <v>4</v>
      </c>
      <c r="DF65" s="627">
        <f t="shared" si="34"/>
        <v>1</v>
      </c>
      <c r="DG65" s="628">
        <f t="shared" si="35"/>
        <v>0.76249999999999996</v>
      </c>
      <c r="DH65" t="s">
        <v>639</v>
      </c>
      <c r="DI65">
        <v>4</v>
      </c>
      <c r="DJ65" s="627">
        <f t="shared" si="36"/>
        <v>1</v>
      </c>
      <c r="DK65" t="s">
        <v>640</v>
      </c>
      <c r="DL65">
        <v>0</v>
      </c>
      <c r="DM65" s="627">
        <f t="shared" si="37"/>
        <v>0</v>
      </c>
      <c r="DN65" t="s">
        <v>1119</v>
      </c>
      <c r="DO65">
        <v>0</v>
      </c>
      <c r="DP65" s="627">
        <f t="shared" si="38"/>
        <v>0</v>
      </c>
      <c r="DQ65" t="s">
        <v>880</v>
      </c>
      <c r="DR65">
        <v>4</v>
      </c>
      <c r="DS65" s="627">
        <f t="shared" si="39"/>
        <v>1</v>
      </c>
      <c r="DT65" t="s">
        <v>880</v>
      </c>
      <c r="DU65">
        <v>4</v>
      </c>
      <c r="DV65" s="627">
        <f t="shared" si="40"/>
        <v>1</v>
      </c>
      <c r="DW65" t="s">
        <v>1396</v>
      </c>
      <c r="DX65">
        <v>0</v>
      </c>
      <c r="DY65" s="627">
        <f t="shared" si="41"/>
        <v>0</v>
      </c>
      <c r="DZ65" t="s">
        <v>1119</v>
      </c>
      <c r="EA65">
        <v>0</v>
      </c>
      <c r="EB65" s="627">
        <f t="shared" si="42"/>
        <v>0</v>
      </c>
      <c r="EC65">
        <v>8.9</v>
      </c>
      <c r="ED65" t="s">
        <v>1827</v>
      </c>
      <c r="EE65">
        <v>0</v>
      </c>
      <c r="EF65" s="630">
        <f t="shared" si="43"/>
        <v>9.1836734693877542E-2</v>
      </c>
      <c r="EG65">
        <v>9.6999999999999993</v>
      </c>
      <c r="EH65" t="s">
        <v>1827</v>
      </c>
      <c r="EI65">
        <v>0</v>
      </c>
      <c r="EJ65" s="630">
        <f t="shared" si="44"/>
        <v>3.0000000000000027E-2</v>
      </c>
      <c r="EK65" s="630">
        <f t="shared" si="45"/>
        <v>6.0918367346938784E-2</v>
      </c>
      <c r="EL65" s="628">
        <f t="shared" si="46"/>
        <v>0.38261479591836733</v>
      </c>
      <c r="EM65">
        <v>2</v>
      </c>
      <c r="EN65" t="s">
        <v>1776</v>
      </c>
      <c r="EO65" s="624">
        <v>1</v>
      </c>
      <c r="EP65" s="629">
        <f t="shared" si="47"/>
        <v>0.25</v>
      </c>
      <c r="EQ65">
        <v>0</v>
      </c>
      <c r="ER65" t="s">
        <v>1777</v>
      </c>
      <c r="ES65">
        <v>0</v>
      </c>
      <c r="ET65" s="629">
        <f t="shared" si="48"/>
        <v>0</v>
      </c>
      <c r="EU65">
        <v>3</v>
      </c>
      <c r="EV65" t="s">
        <v>1778</v>
      </c>
      <c r="EW65" s="624">
        <v>4</v>
      </c>
      <c r="EX65" s="629">
        <f t="shared" si="49"/>
        <v>1</v>
      </c>
      <c r="EY65">
        <v>1</v>
      </c>
      <c r="EZ65" t="s">
        <v>1783</v>
      </c>
      <c r="FA65" s="624">
        <v>1</v>
      </c>
      <c r="FB65" s="629">
        <f t="shared" si="50"/>
        <v>0.25</v>
      </c>
      <c r="FC65" t="s">
        <v>1024</v>
      </c>
      <c r="FD65">
        <v>0</v>
      </c>
      <c r="FE65" s="627">
        <f t="shared" si="51"/>
        <v>0</v>
      </c>
      <c r="FF65" s="628">
        <f t="shared" si="52"/>
        <v>0.3</v>
      </c>
      <c r="FG65">
        <v>0.69499999999999995</v>
      </c>
      <c r="FH65" t="s">
        <v>1791</v>
      </c>
      <c r="FI65">
        <v>2</v>
      </c>
      <c r="FJ65" s="623">
        <f t="shared" si="53"/>
        <v>0.33333333333333331</v>
      </c>
      <c r="FK65">
        <v>20</v>
      </c>
      <c r="FL65">
        <v>1.3010299956639813</v>
      </c>
      <c r="FM65" t="s">
        <v>1734</v>
      </c>
      <c r="FN65" s="624">
        <v>2</v>
      </c>
      <c r="FO65" s="629">
        <f t="shared" si="54"/>
        <v>0.5</v>
      </c>
      <c r="FP65">
        <v>3</v>
      </c>
      <c r="FQ65" t="s">
        <v>1739</v>
      </c>
      <c r="FR65" s="624">
        <v>2</v>
      </c>
      <c r="FS65" s="629">
        <f t="shared" si="55"/>
        <v>0.5</v>
      </c>
      <c r="FT65">
        <v>0</v>
      </c>
      <c r="FU65" t="s">
        <v>1730</v>
      </c>
      <c r="FV65" s="624">
        <v>0</v>
      </c>
      <c r="FW65" s="629">
        <f t="shared" si="56"/>
        <v>0</v>
      </c>
      <c r="FX65" s="628">
        <f t="shared" si="57"/>
        <v>0.33333333333333331</v>
      </c>
      <c r="FY65" s="631">
        <f t="shared" si="58"/>
        <v>0.42273437338692887</v>
      </c>
    </row>
    <row r="66" spans="1:181">
      <c r="A66" t="s">
        <v>421</v>
      </c>
      <c r="B66" t="s">
        <v>420</v>
      </c>
      <c r="C66" t="s">
        <v>632</v>
      </c>
      <c r="D66" t="s">
        <v>1308</v>
      </c>
      <c r="E66" t="s">
        <v>968</v>
      </c>
      <c r="F66" t="s">
        <v>975</v>
      </c>
      <c r="G66" t="s">
        <v>976</v>
      </c>
      <c r="H66" t="s">
        <v>16</v>
      </c>
      <c r="I66">
        <v>4028</v>
      </c>
      <c r="J66" s="626">
        <f t="shared" ref="J66:J129" si="59">(LN(I66)-LN(SMALL($I$2:$I$296,1)))/(LN(LARGE($I$2:$I$296,1))-LN(SMALL($I$2:$I$296,1)))</f>
        <v>0.17973501945946832</v>
      </c>
      <c r="K66">
        <v>16225312.32</v>
      </c>
      <c r="L66" s="626">
        <f t="shared" ref="L66:L129" si="60">(LN(K66)-LN(SMALL($K$2:$K$296,1)))/(LN(LARGE($K$2:$K$296,1))-LN(SMALL($K$2:$K$296,1)))</f>
        <v>0.11268436972568108</v>
      </c>
      <c r="M66">
        <v>238</v>
      </c>
      <c r="N66" s="626">
        <f t="shared" ref="N66:N129" si="61">(LN(M66)-LN(SMALL($M$2:$M$296,1)))/(LN(LARGE($M$2:$M$296,1))-LN(SMALL($M$2:$M$296,1)))</f>
        <v>0.1856142258069432</v>
      </c>
      <c r="O66" t="s">
        <v>880</v>
      </c>
      <c r="P66">
        <v>0</v>
      </c>
      <c r="Q66" s="627">
        <f t="shared" ref="Q66:Q129" si="62">IF(O66="Não",0,1)</f>
        <v>0</v>
      </c>
      <c r="R66">
        <v>0</v>
      </c>
      <c r="T66" t="s">
        <v>1726</v>
      </c>
      <c r="U66">
        <v>0</v>
      </c>
      <c r="V66">
        <f t="shared" ref="V66:V129" si="63">R66+1</f>
        <v>1</v>
      </c>
      <c r="W66" s="626">
        <f t="shared" ref="W66:W129" si="64">IF(V66="",0,(LN(V66)-LN(SMALL($V$2:$V$296,1)))/(LN(LARGE($V$2:$V$296,1))-LN(SMALL($V$2:$V$296,1))))</f>
        <v>0</v>
      </c>
      <c r="X66" s="628">
        <f t="shared" ref="X66:X129" si="65">AVERAGE(J66,L66,N66,Q66,W66)</f>
        <v>9.560672299841852E-2</v>
      </c>
      <c r="Y66" t="s">
        <v>1396</v>
      </c>
      <c r="Z66">
        <v>0</v>
      </c>
      <c r="AA66" s="627">
        <f t="shared" ref="AA66:AA129" si="66">(Z66-SMALL($Z$2:$Z$296,1))/(LARGE($Z$2:$Z$296,1)-SMALL($Z$2:$Z$296,1))</f>
        <v>0</v>
      </c>
      <c r="AB66" t="s">
        <v>639</v>
      </c>
      <c r="AC66">
        <v>4</v>
      </c>
      <c r="AD66" s="627">
        <f t="shared" ref="AD66:AD129" si="67">(AC66-SMALL($AC$2:$AC$296,1))/(LARGE($AC$2:$AC$296,1)-SMALL($AC$2:$AC$296,1))</f>
        <v>1</v>
      </c>
      <c r="AE66" t="s">
        <v>640</v>
      </c>
      <c r="AF66">
        <v>0</v>
      </c>
      <c r="AG66" s="627">
        <f t="shared" ref="AG66:AG129" si="68">(AF66-SMALL($AF$2:$AF$296,1))/(LARGE($AF$2:$AF$296,1)-SMALL($AF$2:$AF$296,1))</f>
        <v>0</v>
      </c>
      <c r="AH66" t="s">
        <v>1314</v>
      </c>
      <c r="AI66">
        <v>0</v>
      </c>
      <c r="AJ66" s="627">
        <f t="shared" ref="AJ66:AJ129" si="69">(AI66-SMALL($AI$2:$AI$296,1))/(LARGE($AI$2:$AI$296,1)-SMALL($AI$2:$AI$296,1))</f>
        <v>0</v>
      </c>
      <c r="AK66" t="s">
        <v>1406</v>
      </c>
      <c r="AL66">
        <v>3</v>
      </c>
      <c r="AM66" s="627">
        <f t="shared" ref="AM66:AM129" si="70">(AL66-SMALL($AL$2:$AL$296,1))/(LARGE($AL$2:$AL$296,1)-SMALL($AL$2:$AL$296,1))</f>
        <v>0.75</v>
      </c>
      <c r="AN66">
        <v>1</v>
      </c>
      <c r="AO66" t="s">
        <v>1765</v>
      </c>
      <c r="AP66">
        <v>4</v>
      </c>
      <c r="AQ66" s="629">
        <f t="shared" ref="AQ66:AQ129" si="71">(AP66-SMALL($AP$2:$AP$296,1))/(LARGE($AP$2:$AP$296,1)-SMALL($AP$2:$AP$296,1))</f>
        <v>1</v>
      </c>
      <c r="AR66" t="s">
        <v>636</v>
      </c>
      <c r="AS66">
        <v>4</v>
      </c>
      <c r="AT66" s="627">
        <f t="shared" ref="AT66:AT129" si="72">(AS66-SMALL($AS$2:$AS$296,1))/(LARGE($AS$2:$AS$296,1)-SMALL($AS$2:$AS$296,1))</f>
        <v>1</v>
      </c>
      <c r="AU66">
        <v>3</v>
      </c>
      <c r="AV66" t="s">
        <v>1771</v>
      </c>
      <c r="AW66">
        <v>2</v>
      </c>
      <c r="AX66" s="629">
        <f t="shared" ref="AX66:AX129" si="73">(AW66-SMALL($AW$2:$AW$296,1))/(LARGE($AW$2:$AW$296,1)-SMALL($AW$2:$AW$296,1))</f>
        <v>0.5</v>
      </c>
      <c r="AY66" t="s">
        <v>634</v>
      </c>
      <c r="AZ66">
        <v>1</v>
      </c>
      <c r="BA66" s="627">
        <f t="shared" ref="BA66:BA129" si="74">(AZ66-SMALL($AZ$2:$AZ$296,1))/(LARGE($AZ$2:$AZ$296,1)-SMALL($AZ$2:$AZ$296,1))</f>
        <v>0.25</v>
      </c>
      <c r="BB66" t="s">
        <v>635</v>
      </c>
      <c r="BC66">
        <v>1</v>
      </c>
      <c r="BD66" s="627">
        <f t="shared" ref="BD66:BD129" si="75">(BC66-SMALL($BC$2:$BC$296,1))/(LARGE($BC$2:$BC$296,1)-SMALL($BC$2:$BC$296,1))</f>
        <v>0.25</v>
      </c>
      <c r="BE66" t="s">
        <v>635</v>
      </c>
      <c r="BF66">
        <v>1</v>
      </c>
      <c r="BG66" s="627">
        <f t="shared" ref="BG66:BG129" si="76">(BF66-SMALL($BF$2:$BF$296,1))/(LARGE($BF$2:$BF$296,1)-SMALL($BF$2:$BF$296,1))</f>
        <v>0.25</v>
      </c>
      <c r="BH66" s="628">
        <f t="shared" ref="BH66:BH129" si="77">AVERAGE(AA66,AD66,AG66,AJ66,AM66,AQ66,AT66,AX66,BA66,BD66,BG66)</f>
        <v>0.45454545454545453</v>
      </c>
      <c r="BI66">
        <v>0</v>
      </c>
      <c r="BJ66" t="s">
        <v>1741</v>
      </c>
      <c r="BK66">
        <v>4</v>
      </c>
      <c r="BL66" s="627">
        <f t="shared" ref="BL66:BL129" si="78">(BK66-SMALL($BK$2:$BK$296,1))/(LARGE($BK$2:$BK$296,1)-SMALL($BK$2:$BK$296,1))</f>
        <v>1</v>
      </c>
      <c r="BM66" t="s">
        <v>1395</v>
      </c>
      <c r="BN66">
        <v>4</v>
      </c>
      <c r="BO66" s="627">
        <f t="shared" ref="BO66:BO129" si="79">(BN66-SMALL($BN$2:$BN$296,1))/(LARGE($BN$2:$BN$296,1)-SMALL($BN$2:$BN$296,1))</f>
        <v>1</v>
      </c>
      <c r="BP66">
        <v>0</v>
      </c>
      <c r="BQ66" t="s">
        <v>1745</v>
      </c>
      <c r="BR66">
        <v>4</v>
      </c>
      <c r="BS66">
        <f t="shared" ref="BS66:BS129" si="80">(BR66-SMALL($BR$2:$BR$296,1))/(LARGE($BR$2:$BR$296,1)-SMALL($BR$2:$BR$296,1))</f>
        <v>1</v>
      </c>
      <c r="BT66">
        <v>0</v>
      </c>
      <c r="BU66" t="s">
        <v>1745</v>
      </c>
      <c r="BV66">
        <v>4</v>
      </c>
      <c r="BW66">
        <f t="shared" ref="BW66:BW129" si="81">(BV66-SMALL($BV$2:$BV$296,1))/(LARGE($BV$2:$BV$296,1)-SMALL($BV$2:$BV$296,1))</f>
        <v>1</v>
      </c>
      <c r="BX66" s="629">
        <f t="shared" ref="BX66:BX129" si="82">AVERAGE(BS66,BW66)</f>
        <v>1</v>
      </c>
      <c r="BY66" t="s">
        <v>653</v>
      </c>
      <c r="BZ66">
        <v>4</v>
      </c>
      <c r="CA66" s="627">
        <f t="shared" ref="CA66:CA129" si="83">(BZ66-SMALL($BZ$2:$BZ$296,1))/(LARGE($BZ$2:$BZ$296,1)-SMALL($BZ$2:$BZ$296,1))</f>
        <v>1</v>
      </c>
      <c r="CB66" t="s">
        <v>649</v>
      </c>
      <c r="CC66">
        <v>1</v>
      </c>
      <c r="CD66" s="627">
        <f t="shared" ref="CD66:CD129" si="84">(CC66-SMALL($CC$2:$CC$296,1))/(LARGE($CC$2:$CC$296,1)-SMALL($CC$2:$CC$296,1))</f>
        <v>0.25</v>
      </c>
      <c r="CE66" t="s">
        <v>643</v>
      </c>
      <c r="CF66">
        <v>3</v>
      </c>
      <c r="CG66" s="627">
        <f t="shared" ref="CG66:CG129" si="85">(CF66-SMALL($CF$2:$CF$296,1))/(LARGE($CF$2:$CF$296,1)-SMALL($CF$2:$CF$296,1))</f>
        <v>0.75</v>
      </c>
      <c r="CH66">
        <v>1</v>
      </c>
      <c r="CI66" t="s">
        <v>1751</v>
      </c>
      <c r="CJ66">
        <v>3</v>
      </c>
      <c r="CK66">
        <f t="shared" ref="CK66:CK129" si="86">(CJ66-SMALL($CJ$2:$CJ$296,1))/(LARGE($CJ$2:$CJ$296,1)-SMALL($CJ$2:$CJ$296,1))</f>
        <v>0.75</v>
      </c>
      <c r="CL66">
        <v>1</v>
      </c>
      <c r="CM66" t="s">
        <v>1751</v>
      </c>
      <c r="CN66">
        <v>3</v>
      </c>
      <c r="CO66">
        <f t="shared" ref="CO66:CO129" si="87">(CN66-SMALL($CN$2:$CN$296,1))/(LARGE($CN$2:$CN$296,1)-SMALL($CN$2:$CN$296,1))</f>
        <v>0.75</v>
      </c>
      <c r="CP66" s="629">
        <f t="shared" ref="CP66:CP129" si="88">AVERAGE(CK66,CO66)</f>
        <v>0.75</v>
      </c>
      <c r="CQ66">
        <v>0</v>
      </c>
      <c r="CR66" t="s">
        <v>1755</v>
      </c>
      <c r="CS66">
        <v>4</v>
      </c>
      <c r="CT66">
        <f t="shared" ref="CT66:CT129" si="89">(CS66-SMALL($CS$2:$CS$296,1))/(LARGE($CS$2:$CS$296,1)-SMALL($CS$2:$CS$296,1))</f>
        <v>1</v>
      </c>
      <c r="CU66">
        <v>0</v>
      </c>
      <c r="CV66" t="s">
        <v>1755</v>
      </c>
      <c r="CW66">
        <v>4</v>
      </c>
      <c r="CX66">
        <f t="shared" ref="CX66:CX129" si="90">(CW66-SMALL($CW$2:$CW$296,1))/(LARGE($CW$2:$CW$296,1)-SMALL($CW$2:$CW$296,1))</f>
        <v>1</v>
      </c>
      <c r="CY66" s="629">
        <f t="shared" ref="CY66:CY129" si="91">AVERAGE(CT66,CX66)</f>
        <v>1</v>
      </c>
      <c r="CZ66">
        <v>3</v>
      </c>
      <c r="DA66" t="s">
        <v>1761</v>
      </c>
      <c r="DB66">
        <v>3</v>
      </c>
      <c r="DC66" s="626">
        <f t="shared" ref="DC66:DC129" si="92">(CZ66-SMALL($CZ$2:$CZ$296,1))/(LARGE($CZ$2:$CZ$296,1)-SMALL($CZ$2:$CZ$296,1))</f>
        <v>0.375</v>
      </c>
      <c r="DD66" t="s">
        <v>1369</v>
      </c>
      <c r="DE66">
        <v>3</v>
      </c>
      <c r="DF66" s="627">
        <f t="shared" ref="DF66:DF129" si="93">(DE66-SMALL($DE$2:$DE$296,1))/(LARGE($DE$2:$DE$296,1)-SMALL($DE$2:$DE$296,1))</f>
        <v>0.75</v>
      </c>
      <c r="DG66" s="628">
        <f t="shared" ref="DG66:DG129" si="94">AVERAGE(BL66,BO66,BX66,CA66,CD66,CG66,CP66,CY66,DC66,DF66)</f>
        <v>0.78749999999999998</v>
      </c>
      <c r="DH66" t="s">
        <v>639</v>
      </c>
      <c r="DI66">
        <v>4</v>
      </c>
      <c r="DJ66" s="627">
        <f t="shared" ref="DJ66:DJ129" si="95">(DI66-SMALL($DI$2:$DI$296,1))/(LARGE($DI$2:$DI$296,1)-SMALL($DI$2:$DI$296,1))</f>
        <v>1</v>
      </c>
      <c r="DK66" t="s">
        <v>640</v>
      </c>
      <c r="DL66">
        <v>0</v>
      </c>
      <c r="DM66" s="627">
        <f t="shared" ref="DM66:DM129" si="96">(DL66-SMALL($DL$2:$DL$296,1))/(LARGE($DL$2:$DL$296,1)-SMALL($DL$2:$DL$296,1))</f>
        <v>0</v>
      </c>
      <c r="DN66" t="s">
        <v>1119</v>
      </c>
      <c r="DO66">
        <v>0</v>
      </c>
      <c r="DP66" s="627">
        <f t="shared" ref="DP66:DP129" si="97">(DO66-SMALL($DO$2:$DO$296,1))/(LARGE($DO$2:$DO$296,1)-SMALL($DO$2:$DO$296,1))</f>
        <v>0</v>
      </c>
      <c r="DQ66" t="s">
        <v>880</v>
      </c>
      <c r="DR66">
        <v>4</v>
      </c>
      <c r="DS66" s="627">
        <f t="shared" ref="DS66:DS129" si="98">(DR66-SMALL($DR$2:$DR$296,1))/(LARGE($DR$2:$DR$296,1)-SMALL($DR$2:$DR$296,1))</f>
        <v>1</v>
      </c>
      <c r="DT66" t="s">
        <v>880</v>
      </c>
      <c r="DU66">
        <v>4</v>
      </c>
      <c r="DV66" s="627">
        <f t="shared" ref="DV66:DV129" si="99">(DU66-SMALL($DU$2:$DU$296,1))/(LARGE($DU$2:$DU$296,1)-SMALL($DU$2:$DU$296,1))</f>
        <v>1</v>
      </c>
      <c r="DW66" t="s">
        <v>1408</v>
      </c>
      <c r="DX66">
        <v>2</v>
      </c>
      <c r="DY66" s="627">
        <f t="shared" ref="DY66:DY129" si="100">(DX66-SMALL($DX$2:$DX$296,1))/(LARGE($DX$2:$DX$296,1)-SMALL($DX$2:$DX$296,1))</f>
        <v>0.5</v>
      </c>
      <c r="DZ66" t="s">
        <v>880</v>
      </c>
      <c r="EA66">
        <v>4</v>
      </c>
      <c r="EB66" s="627">
        <f t="shared" ref="EB66:EB129" si="101">(EA66-SMALL($EA$2:$EA$296,1))/(LARGE($EA$2:$EA$296,1)-SMALL($EA$2:$EA$296,1))</f>
        <v>1</v>
      </c>
      <c r="EC66">
        <v>8.3000000000000007</v>
      </c>
      <c r="ED66" t="s">
        <v>1827</v>
      </c>
      <c r="EE66">
        <v>0</v>
      </c>
      <c r="EF66" s="630">
        <f t="shared" ref="EF66:EF129" si="102">1-(EC66-SMALL($EC$2:$EC$296,1))/(LARGE($EC$2:$EC$296,1)-SMALL($EC$2:$EC$296,1))</f>
        <v>0.15306122448979587</v>
      </c>
      <c r="EG66">
        <v>9.8000000000000007</v>
      </c>
      <c r="EH66" t="s">
        <v>1827</v>
      </c>
      <c r="EI66">
        <v>0</v>
      </c>
      <c r="EJ66" s="630">
        <f t="shared" ref="EJ66:EJ129" si="103">1-(EG66-SMALL($EG$2:$EG$296,1))/(LARGE($EG$2:$EG$296,1)-SMALL($EG$2:$EG$296,1))</f>
        <v>1.9999999999999907E-2</v>
      </c>
      <c r="EK66" s="630">
        <f t="shared" ref="EK66:EK129" si="104">AVERAGE(EF66,EJ66)</f>
        <v>8.6530612244897886E-2</v>
      </c>
      <c r="EL66" s="628">
        <f t="shared" ref="EL66:EL129" si="105">AVERAGE(DJ66,DM66,DP66,DS66,DV66,DY66,EB66,EK66)</f>
        <v>0.57331632653061226</v>
      </c>
      <c r="EM66">
        <v>2</v>
      </c>
      <c r="EN66" t="s">
        <v>1776</v>
      </c>
      <c r="EO66" s="624">
        <v>1</v>
      </c>
      <c r="EP66" s="629">
        <f t="shared" ref="EP66:EP129" si="106">(EO66-SMALL($EO$2:$EO$296,1))/(LARGE($EO$2:$EO$296,1)-SMALL($EO$2:$EO$296,1))</f>
        <v>0.25</v>
      </c>
      <c r="EQ66">
        <v>0</v>
      </c>
      <c r="ER66" t="s">
        <v>1777</v>
      </c>
      <c r="ES66">
        <v>0</v>
      </c>
      <c r="ET66" s="629">
        <f t="shared" ref="ET66:ET129" si="107">(ES66-SMALL($ES$2:$ES$296,1))/(LARGE($ES$2:$ES$296,1)-SMALL($ES$2:$ES$296,1))</f>
        <v>0</v>
      </c>
      <c r="EU66">
        <v>0</v>
      </c>
      <c r="EV66" t="s">
        <v>1779</v>
      </c>
      <c r="EW66" s="624">
        <v>0</v>
      </c>
      <c r="EX66" s="629">
        <f t="shared" ref="EX66:EX129" si="108">(EW66-SMALL($EW$2:$EW$296,1))/(LARGE($EW$2:$EW$296,1)-SMALL($EW$2:$EW$296,1))</f>
        <v>0</v>
      </c>
      <c r="EY66">
        <v>2</v>
      </c>
      <c r="EZ66" t="s">
        <v>1783</v>
      </c>
      <c r="FA66" s="624">
        <v>1</v>
      </c>
      <c r="FB66" s="629">
        <f t="shared" ref="FB66:FB129" si="109">(FA66-SMALL($FA$2:$FA$296,1))/(LARGE($FA$2:$FA$296,1)-SMALL($FA$2:$FA$296,1))</f>
        <v>0.25</v>
      </c>
      <c r="FC66" t="s">
        <v>1024</v>
      </c>
      <c r="FD66">
        <v>0</v>
      </c>
      <c r="FE66" s="627">
        <f t="shared" ref="FE66:FE129" si="110">(FD66-SMALL($FD$2:$FD$296,1))/(LARGE($FD$2:$FD$296,1)-SMALL($FD$2:$FD$296,1))</f>
        <v>0</v>
      </c>
      <c r="FF66" s="628">
        <f t="shared" ref="FF66:FF129" si="111">AVERAGE(EP66,ET66,EX66,FB66,FE66)</f>
        <v>0.1</v>
      </c>
      <c r="FG66">
        <v>0.59399999999999997</v>
      </c>
      <c r="FH66" t="s">
        <v>1793</v>
      </c>
      <c r="FI66">
        <v>3</v>
      </c>
      <c r="FJ66" s="623">
        <f t="shared" ref="FJ66:FJ129" si="112">(FI66-SMALL($FI$2:$FI$296,1))/(LARGE($FI$2:$FI$296,1)-SMALL($FI$2:$FI$296,1))</f>
        <v>0.66666666666666663</v>
      </c>
      <c r="FK66">
        <v>20</v>
      </c>
      <c r="FL66">
        <v>1.3010299956639813</v>
      </c>
      <c r="FM66" t="s">
        <v>1734</v>
      </c>
      <c r="FN66" s="624">
        <v>2</v>
      </c>
      <c r="FO66" s="629">
        <f t="shared" ref="FO66:FO129" si="113">(FN66-SMALL($FN$2:$FN$296,1))/(LARGE($FN$2:$FN$296,1)-SMALL($FN$2:$FN$296,1))</f>
        <v>0.5</v>
      </c>
      <c r="FP66">
        <v>2</v>
      </c>
      <c r="FQ66" t="s">
        <v>1737</v>
      </c>
      <c r="FR66" s="624">
        <v>1</v>
      </c>
      <c r="FS66" s="629">
        <f t="shared" ref="FS66:FS129" si="114">(FR66-SMALL($FR$2:$FR$296,1))/(LARGE($FR$2:$FR$296,1)-SMALL($FR$2:$FR$296,1))</f>
        <v>0.25</v>
      </c>
      <c r="FT66">
        <v>1</v>
      </c>
      <c r="FU66" t="s">
        <v>1737</v>
      </c>
      <c r="FV66" s="624">
        <v>1</v>
      </c>
      <c r="FW66" s="629">
        <f t="shared" ref="FW66:FW129" si="115">(FV66-SMALL($FV$2:$FV$296,1))/(LARGE($FV$2:$FV$296,1)-SMALL($FV$2:$FV$296,1))</f>
        <v>0.25</v>
      </c>
      <c r="FX66" s="628">
        <f t="shared" ref="FX66:FX129" si="116">AVERAGE(FJ66,FO66,FS66,FW66)</f>
        <v>0.41666666666666663</v>
      </c>
      <c r="FY66" s="631">
        <f t="shared" ref="FY66:FY129" si="117">AVERAGE(X66,BH66,DG66,EL66,FF66,FX66)</f>
        <v>0.40460586179019198</v>
      </c>
    </row>
    <row r="67" spans="1:181">
      <c r="A67" t="s">
        <v>515</v>
      </c>
      <c r="B67" t="s">
        <v>514</v>
      </c>
      <c r="C67" t="s">
        <v>632</v>
      </c>
      <c r="D67" t="s">
        <v>1308</v>
      </c>
      <c r="E67" t="s">
        <v>965</v>
      </c>
      <c r="F67" t="s">
        <v>964</v>
      </c>
      <c r="G67" t="s">
        <v>984</v>
      </c>
      <c r="H67" t="s">
        <v>97</v>
      </c>
      <c r="I67">
        <v>2776</v>
      </c>
      <c r="J67" s="626">
        <f t="shared" si="59"/>
        <v>0.11790431509633557</v>
      </c>
      <c r="K67">
        <v>14077717.640000001</v>
      </c>
      <c r="L67" s="626">
        <f t="shared" si="60"/>
        <v>8.4426966910040216E-2</v>
      </c>
      <c r="M67">
        <v>277</v>
      </c>
      <c r="N67" s="626">
        <f t="shared" si="61"/>
        <v>0.21809762448584311</v>
      </c>
      <c r="O67" t="s">
        <v>880</v>
      </c>
      <c r="P67">
        <v>0</v>
      </c>
      <c r="Q67" s="627">
        <f t="shared" si="62"/>
        <v>0</v>
      </c>
      <c r="R67">
        <v>0</v>
      </c>
      <c r="T67" t="s">
        <v>1726</v>
      </c>
      <c r="U67">
        <v>0</v>
      </c>
      <c r="V67">
        <f t="shared" si="63"/>
        <v>1</v>
      </c>
      <c r="W67" s="626">
        <f t="shared" si="64"/>
        <v>0</v>
      </c>
      <c r="X67" s="628">
        <f t="shared" si="65"/>
        <v>8.4085781298443768E-2</v>
      </c>
      <c r="Y67" t="s">
        <v>639</v>
      </c>
      <c r="Z67">
        <v>4</v>
      </c>
      <c r="AA67" s="627">
        <f t="shared" si="66"/>
        <v>1</v>
      </c>
      <c r="AB67" t="s">
        <v>639</v>
      </c>
      <c r="AC67">
        <v>4</v>
      </c>
      <c r="AD67" s="627">
        <f t="shared" si="67"/>
        <v>1</v>
      </c>
      <c r="AE67" t="s">
        <v>636</v>
      </c>
      <c r="AF67">
        <v>4</v>
      </c>
      <c r="AG67" s="627">
        <f t="shared" si="68"/>
        <v>1</v>
      </c>
      <c r="AH67" t="s">
        <v>1314</v>
      </c>
      <c r="AI67">
        <v>0</v>
      </c>
      <c r="AJ67" s="627">
        <f t="shared" si="69"/>
        <v>0</v>
      </c>
      <c r="AK67" t="s">
        <v>1406</v>
      </c>
      <c r="AL67">
        <v>3</v>
      </c>
      <c r="AM67" s="627">
        <f t="shared" si="70"/>
        <v>0.75</v>
      </c>
      <c r="AN67">
        <v>1</v>
      </c>
      <c r="AO67" t="s">
        <v>1765</v>
      </c>
      <c r="AP67">
        <v>4</v>
      </c>
      <c r="AQ67" s="629">
        <f t="shared" si="71"/>
        <v>1</v>
      </c>
      <c r="AR67" t="s">
        <v>636</v>
      </c>
      <c r="AS67">
        <v>4</v>
      </c>
      <c r="AT67" s="627">
        <f t="shared" si="72"/>
        <v>1</v>
      </c>
      <c r="AU67">
        <v>5</v>
      </c>
      <c r="AV67" t="s">
        <v>1788</v>
      </c>
      <c r="AW67">
        <v>4</v>
      </c>
      <c r="AX67" s="629">
        <f t="shared" si="73"/>
        <v>1</v>
      </c>
      <c r="AY67" t="s">
        <v>674</v>
      </c>
      <c r="AZ67">
        <v>3</v>
      </c>
      <c r="BA67" s="627">
        <f t="shared" si="74"/>
        <v>0.75</v>
      </c>
      <c r="BB67" t="s">
        <v>647</v>
      </c>
      <c r="BC67">
        <v>4</v>
      </c>
      <c r="BD67" s="627">
        <f t="shared" si="75"/>
        <v>1</v>
      </c>
      <c r="BE67" t="s">
        <v>647</v>
      </c>
      <c r="BF67">
        <v>4</v>
      </c>
      <c r="BG67" s="627">
        <f t="shared" si="76"/>
        <v>1</v>
      </c>
      <c r="BH67" s="628">
        <f t="shared" si="77"/>
        <v>0.86363636363636365</v>
      </c>
      <c r="BI67">
        <v>0</v>
      </c>
      <c r="BJ67" t="s">
        <v>1741</v>
      </c>
      <c r="BK67">
        <v>4</v>
      </c>
      <c r="BL67" s="627">
        <f t="shared" si="78"/>
        <v>1</v>
      </c>
      <c r="BM67" t="s">
        <v>1395</v>
      </c>
      <c r="BN67">
        <v>4</v>
      </c>
      <c r="BO67" s="627">
        <f t="shared" si="79"/>
        <v>1</v>
      </c>
      <c r="BP67">
        <v>0</v>
      </c>
      <c r="BQ67" t="s">
        <v>1745</v>
      </c>
      <c r="BR67">
        <v>4</v>
      </c>
      <c r="BS67">
        <f t="shared" si="80"/>
        <v>1</v>
      </c>
      <c r="BT67">
        <v>0</v>
      </c>
      <c r="BU67" t="s">
        <v>1745</v>
      </c>
      <c r="BV67">
        <v>4</v>
      </c>
      <c r="BW67">
        <f t="shared" si="81"/>
        <v>1</v>
      </c>
      <c r="BX67" s="629">
        <f t="shared" si="82"/>
        <v>1</v>
      </c>
      <c r="BY67" t="s">
        <v>653</v>
      </c>
      <c r="BZ67">
        <v>4</v>
      </c>
      <c r="CA67" s="627">
        <f t="shared" si="83"/>
        <v>1</v>
      </c>
      <c r="CB67" t="s">
        <v>669</v>
      </c>
      <c r="CC67">
        <v>2</v>
      </c>
      <c r="CD67" s="627">
        <f t="shared" si="84"/>
        <v>0.5</v>
      </c>
      <c r="CE67" t="s">
        <v>659</v>
      </c>
      <c r="CF67">
        <v>4</v>
      </c>
      <c r="CG67" s="627">
        <f t="shared" si="85"/>
        <v>1</v>
      </c>
      <c r="CH67">
        <v>0</v>
      </c>
      <c r="CI67" t="s">
        <v>1750</v>
      </c>
      <c r="CJ67">
        <v>4</v>
      </c>
      <c r="CK67">
        <f t="shared" si="86"/>
        <v>1</v>
      </c>
      <c r="CL67">
        <v>0</v>
      </c>
      <c r="CM67" t="s">
        <v>1750</v>
      </c>
      <c r="CN67">
        <v>4</v>
      </c>
      <c r="CO67">
        <f t="shared" si="87"/>
        <v>1</v>
      </c>
      <c r="CP67" s="629">
        <f t="shared" si="88"/>
        <v>1</v>
      </c>
      <c r="CQ67">
        <v>0</v>
      </c>
      <c r="CR67" t="s">
        <v>1755</v>
      </c>
      <c r="CS67">
        <v>4</v>
      </c>
      <c r="CT67">
        <f t="shared" si="89"/>
        <v>1</v>
      </c>
      <c r="CU67">
        <v>0</v>
      </c>
      <c r="CV67" t="s">
        <v>1755</v>
      </c>
      <c r="CW67">
        <v>4</v>
      </c>
      <c r="CX67">
        <f t="shared" si="90"/>
        <v>1</v>
      </c>
      <c r="CY67" s="629">
        <f t="shared" si="91"/>
        <v>1</v>
      </c>
      <c r="CZ67">
        <v>0</v>
      </c>
      <c r="DA67" t="s">
        <v>1764</v>
      </c>
      <c r="DB67">
        <v>0</v>
      </c>
      <c r="DC67" s="626">
        <f t="shared" si="92"/>
        <v>0</v>
      </c>
      <c r="DD67" t="s">
        <v>636</v>
      </c>
      <c r="DE67">
        <v>4</v>
      </c>
      <c r="DF67" s="627">
        <f t="shared" si="93"/>
        <v>1</v>
      </c>
      <c r="DG67" s="628">
        <f t="shared" si="94"/>
        <v>0.85</v>
      </c>
      <c r="DH67" t="s">
        <v>1398</v>
      </c>
      <c r="DI67">
        <v>2</v>
      </c>
      <c r="DJ67" s="627">
        <f t="shared" si="95"/>
        <v>0.5</v>
      </c>
      <c r="DK67" t="s">
        <v>640</v>
      </c>
      <c r="DL67">
        <v>0</v>
      </c>
      <c r="DM67" s="627">
        <f t="shared" si="96"/>
        <v>0</v>
      </c>
      <c r="DN67" t="s">
        <v>880</v>
      </c>
      <c r="DO67">
        <v>4</v>
      </c>
      <c r="DP67" s="627">
        <f t="shared" si="97"/>
        <v>1</v>
      </c>
      <c r="DQ67" t="s">
        <v>880</v>
      </c>
      <c r="DR67">
        <v>4</v>
      </c>
      <c r="DS67" s="627">
        <f t="shared" si="98"/>
        <v>1</v>
      </c>
      <c r="DT67" t="s">
        <v>880</v>
      </c>
      <c r="DU67">
        <v>4</v>
      </c>
      <c r="DV67" s="627">
        <f t="shared" si="99"/>
        <v>1</v>
      </c>
      <c r="DW67" t="s">
        <v>639</v>
      </c>
      <c r="DX67">
        <v>4</v>
      </c>
      <c r="DY67" s="627">
        <f t="shared" si="100"/>
        <v>1</v>
      </c>
      <c r="DZ67" t="s">
        <v>880</v>
      </c>
      <c r="EA67">
        <v>4</v>
      </c>
      <c r="EB67" s="627">
        <f t="shared" si="101"/>
        <v>1</v>
      </c>
      <c r="EC67">
        <v>7.2</v>
      </c>
      <c r="ED67" t="s">
        <v>1826</v>
      </c>
      <c r="EE67">
        <v>1</v>
      </c>
      <c r="EF67" s="630">
        <f t="shared" si="102"/>
        <v>0.26530612244897966</v>
      </c>
      <c r="EG67">
        <v>7.5</v>
      </c>
      <c r="EH67" t="s">
        <v>1826</v>
      </c>
      <c r="EI67">
        <v>1</v>
      </c>
      <c r="EJ67" s="630">
        <f t="shared" si="103"/>
        <v>0.25</v>
      </c>
      <c r="EK67" s="630">
        <f t="shared" si="104"/>
        <v>0.25765306122448983</v>
      </c>
      <c r="EL67" s="628">
        <f t="shared" si="105"/>
        <v>0.71970663265306123</v>
      </c>
      <c r="EM67">
        <v>2</v>
      </c>
      <c r="EN67" t="s">
        <v>1776</v>
      </c>
      <c r="EO67" s="624">
        <v>1</v>
      </c>
      <c r="EP67" s="629">
        <f t="shared" si="106"/>
        <v>0.25</v>
      </c>
      <c r="EQ67">
        <v>0</v>
      </c>
      <c r="ER67" t="s">
        <v>1777</v>
      </c>
      <c r="ES67">
        <v>0</v>
      </c>
      <c r="ET67" s="629">
        <f t="shared" si="107"/>
        <v>0</v>
      </c>
      <c r="EU67">
        <v>3</v>
      </c>
      <c r="EV67" t="s">
        <v>1778</v>
      </c>
      <c r="EW67" s="624">
        <v>4</v>
      </c>
      <c r="EX67" s="629">
        <f t="shared" si="108"/>
        <v>1</v>
      </c>
      <c r="EY67">
        <v>7</v>
      </c>
      <c r="EZ67" t="s">
        <v>1780</v>
      </c>
      <c r="FA67" s="624">
        <v>4</v>
      </c>
      <c r="FB67" s="629">
        <f t="shared" si="109"/>
        <v>1</v>
      </c>
      <c r="FC67" t="s">
        <v>1024</v>
      </c>
      <c r="FD67">
        <v>0</v>
      </c>
      <c r="FE67" s="627">
        <f t="shared" si="110"/>
        <v>0</v>
      </c>
      <c r="FF67" s="628">
        <f t="shared" si="111"/>
        <v>0.45</v>
      </c>
      <c r="FG67">
        <v>0.61699999999999999</v>
      </c>
      <c r="FH67" t="s">
        <v>1793</v>
      </c>
      <c r="FI67">
        <v>3</v>
      </c>
      <c r="FJ67" s="623">
        <f t="shared" si="112"/>
        <v>0.66666666666666663</v>
      </c>
      <c r="FK67">
        <v>8</v>
      </c>
      <c r="FL67">
        <v>0.90308998699194354</v>
      </c>
      <c r="FM67" t="s">
        <v>1733</v>
      </c>
      <c r="FN67" s="624">
        <v>1</v>
      </c>
      <c r="FO67" s="629">
        <f t="shared" si="113"/>
        <v>0.25</v>
      </c>
      <c r="FP67">
        <v>0</v>
      </c>
      <c r="FQ67" t="s">
        <v>1730</v>
      </c>
      <c r="FR67" s="624">
        <v>0</v>
      </c>
      <c r="FS67" s="629">
        <f t="shared" si="114"/>
        <v>0</v>
      </c>
      <c r="FT67">
        <v>0</v>
      </c>
      <c r="FU67" t="s">
        <v>1730</v>
      </c>
      <c r="FV67" s="624">
        <v>0</v>
      </c>
      <c r="FW67" s="629">
        <f t="shared" si="115"/>
        <v>0</v>
      </c>
      <c r="FX67" s="628">
        <f t="shared" si="116"/>
        <v>0.22916666666666666</v>
      </c>
      <c r="FY67" s="631">
        <f t="shared" si="117"/>
        <v>0.53276590737575591</v>
      </c>
    </row>
    <row r="68" spans="1:181">
      <c r="A68" t="s">
        <v>457</v>
      </c>
      <c r="B68" t="s">
        <v>456</v>
      </c>
      <c r="C68" t="s">
        <v>1050</v>
      </c>
      <c r="D68" t="s">
        <v>1308</v>
      </c>
      <c r="E68" t="s">
        <v>965</v>
      </c>
      <c r="F68" t="s">
        <v>983</v>
      </c>
      <c r="G68" t="s">
        <v>984</v>
      </c>
      <c r="H68" t="s">
        <v>22</v>
      </c>
      <c r="I68">
        <v>3362</v>
      </c>
      <c r="J68" s="626">
        <f t="shared" si="59"/>
        <v>0.14971584238268373</v>
      </c>
      <c r="K68">
        <v>14212800.99</v>
      </c>
      <c r="L68" s="626">
        <f t="shared" si="60"/>
        <v>8.6327614075821485E-2</v>
      </c>
      <c r="M68">
        <v>303</v>
      </c>
      <c r="N68" s="626">
        <f t="shared" si="61"/>
        <v>0.23730236034199151</v>
      </c>
      <c r="O68" t="s">
        <v>880</v>
      </c>
      <c r="P68">
        <v>0</v>
      </c>
      <c r="Q68" s="627">
        <f t="shared" si="62"/>
        <v>0</v>
      </c>
      <c r="R68">
        <v>0</v>
      </c>
      <c r="T68" t="s">
        <v>1726</v>
      </c>
      <c r="U68">
        <v>0</v>
      </c>
      <c r="V68">
        <f t="shared" si="63"/>
        <v>1</v>
      </c>
      <c r="W68" s="626">
        <f t="shared" si="64"/>
        <v>0</v>
      </c>
      <c r="X68" s="628">
        <f t="shared" si="65"/>
        <v>9.466916336009934E-2</v>
      </c>
      <c r="Y68" t="s">
        <v>639</v>
      </c>
      <c r="Z68">
        <v>4</v>
      </c>
      <c r="AA68" s="627">
        <f t="shared" si="66"/>
        <v>1</v>
      </c>
      <c r="AB68" t="s">
        <v>639</v>
      </c>
      <c r="AC68">
        <v>4</v>
      </c>
      <c r="AD68" s="627">
        <f t="shared" si="67"/>
        <v>1</v>
      </c>
      <c r="AE68" t="s">
        <v>640</v>
      </c>
      <c r="AF68">
        <v>0</v>
      </c>
      <c r="AG68" s="627">
        <f t="shared" si="68"/>
        <v>0</v>
      </c>
      <c r="AH68" t="s">
        <v>1314</v>
      </c>
      <c r="AI68">
        <v>0</v>
      </c>
      <c r="AJ68" s="627">
        <f t="shared" si="69"/>
        <v>0</v>
      </c>
      <c r="AK68" t="s">
        <v>1404</v>
      </c>
      <c r="AL68">
        <v>1</v>
      </c>
      <c r="AM68" s="627">
        <f t="shared" si="70"/>
        <v>0.25</v>
      </c>
      <c r="AN68">
        <v>1</v>
      </c>
      <c r="AO68" t="s">
        <v>1765</v>
      </c>
      <c r="AP68">
        <v>4</v>
      </c>
      <c r="AQ68" s="629">
        <f t="shared" si="71"/>
        <v>1</v>
      </c>
      <c r="AR68" t="s">
        <v>636</v>
      </c>
      <c r="AS68">
        <v>4</v>
      </c>
      <c r="AT68" s="627">
        <f t="shared" si="72"/>
        <v>1</v>
      </c>
      <c r="AU68">
        <v>2</v>
      </c>
      <c r="AV68" t="s">
        <v>1772</v>
      </c>
      <c r="AW68">
        <v>1</v>
      </c>
      <c r="AX68" s="629">
        <f t="shared" si="73"/>
        <v>0.25</v>
      </c>
      <c r="AY68" t="s">
        <v>634</v>
      </c>
      <c r="AZ68">
        <v>1</v>
      </c>
      <c r="BA68" s="627">
        <f t="shared" si="74"/>
        <v>0.25</v>
      </c>
      <c r="BB68" t="s">
        <v>1053</v>
      </c>
      <c r="BC68">
        <v>3</v>
      </c>
      <c r="BD68" s="627">
        <f t="shared" si="75"/>
        <v>0.75</v>
      </c>
      <c r="BE68" t="s">
        <v>1066</v>
      </c>
      <c r="BF68">
        <v>3</v>
      </c>
      <c r="BG68" s="627">
        <f t="shared" si="76"/>
        <v>0.75</v>
      </c>
      <c r="BH68" s="628">
        <f t="shared" si="77"/>
        <v>0.56818181818181823</v>
      </c>
      <c r="BI68">
        <v>0</v>
      </c>
      <c r="BJ68" t="s">
        <v>1741</v>
      </c>
      <c r="BK68">
        <v>4</v>
      </c>
      <c r="BL68" s="627">
        <f t="shared" si="78"/>
        <v>1</v>
      </c>
      <c r="BM68" t="s">
        <v>666</v>
      </c>
      <c r="BN68">
        <v>3</v>
      </c>
      <c r="BO68" s="627">
        <f t="shared" si="79"/>
        <v>0.75</v>
      </c>
      <c r="BP68">
        <v>0</v>
      </c>
      <c r="BQ68" t="s">
        <v>1745</v>
      </c>
      <c r="BR68">
        <v>4</v>
      </c>
      <c r="BS68">
        <f t="shared" si="80"/>
        <v>1</v>
      </c>
      <c r="BT68">
        <v>6</v>
      </c>
      <c r="BU68" t="s">
        <v>1748</v>
      </c>
      <c r="BV68">
        <v>1</v>
      </c>
      <c r="BW68">
        <f t="shared" si="81"/>
        <v>0.25</v>
      </c>
      <c r="BX68" s="629">
        <f t="shared" si="82"/>
        <v>0.625</v>
      </c>
      <c r="BY68" t="s">
        <v>661</v>
      </c>
      <c r="BZ68">
        <v>0</v>
      </c>
      <c r="CA68" s="627">
        <f t="shared" si="83"/>
        <v>0</v>
      </c>
      <c r="CB68" t="s">
        <v>654</v>
      </c>
      <c r="CC68">
        <v>4</v>
      </c>
      <c r="CD68" s="627">
        <f t="shared" si="84"/>
        <v>1</v>
      </c>
      <c r="CE68" t="s">
        <v>643</v>
      </c>
      <c r="CF68">
        <v>3</v>
      </c>
      <c r="CG68" s="627">
        <f t="shared" si="85"/>
        <v>0.75</v>
      </c>
      <c r="CH68">
        <v>1</v>
      </c>
      <c r="CI68" t="s">
        <v>1751</v>
      </c>
      <c r="CJ68">
        <v>3</v>
      </c>
      <c r="CK68">
        <f t="shared" si="86"/>
        <v>0.75</v>
      </c>
      <c r="CL68">
        <v>0</v>
      </c>
      <c r="CM68" t="s">
        <v>1750</v>
      </c>
      <c r="CN68">
        <v>4</v>
      </c>
      <c r="CO68">
        <f t="shared" si="87"/>
        <v>1</v>
      </c>
      <c r="CP68" s="629">
        <f t="shared" si="88"/>
        <v>0.875</v>
      </c>
      <c r="CQ68">
        <v>0</v>
      </c>
      <c r="CR68" t="s">
        <v>1755</v>
      </c>
      <c r="CS68">
        <v>4</v>
      </c>
      <c r="CT68">
        <f t="shared" si="89"/>
        <v>1</v>
      </c>
      <c r="CU68">
        <v>0</v>
      </c>
      <c r="CV68" t="s">
        <v>1755</v>
      </c>
      <c r="CW68">
        <v>4</v>
      </c>
      <c r="CX68">
        <f t="shared" si="90"/>
        <v>1</v>
      </c>
      <c r="CY68" s="629">
        <f t="shared" si="91"/>
        <v>1</v>
      </c>
      <c r="CZ68">
        <v>0</v>
      </c>
      <c r="DA68" t="s">
        <v>1764</v>
      </c>
      <c r="DB68">
        <v>0</v>
      </c>
      <c r="DC68" s="626">
        <f t="shared" si="92"/>
        <v>0</v>
      </c>
      <c r="DD68" t="s">
        <v>1369</v>
      </c>
      <c r="DE68">
        <v>3</v>
      </c>
      <c r="DF68" s="627">
        <f t="shared" si="93"/>
        <v>0.75</v>
      </c>
      <c r="DG68" s="628">
        <f t="shared" si="94"/>
        <v>0.67500000000000004</v>
      </c>
      <c r="DH68" t="s">
        <v>639</v>
      </c>
      <c r="DI68">
        <v>4</v>
      </c>
      <c r="DJ68" s="627">
        <f t="shared" si="95"/>
        <v>1</v>
      </c>
      <c r="DK68" t="s">
        <v>640</v>
      </c>
      <c r="DL68">
        <v>0</v>
      </c>
      <c r="DM68" s="627">
        <f t="shared" si="96"/>
        <v>0</v>
      </c>
      <c r="DN68" t="s">
        <v>880</v>
      </c>
      <c r="DO68">
        <v>4</v>
      </c>
      <c r="DP68" s="627">
        <f t="shared" si="97"/>
        <v>1</v>
      </c>
      <c r="DQ68" t="s">
        <v>880</v>
      </c>
      <c r="DR68">
        <v>4</v>
      </c>
      <c r="DS68" s="627">
        <f t="shared" si="98"/>
        <v>1</v>
      </c>
      <c r="DT68" t="s">
        <v>880</v>
      </c>
      <c r="DU68">
        <v>4</v>
      </c>
      <c r="DV68" s="627">
        <f t="shared" si="99"/>
        <v>1</v>
      </c>
      <c r="DW68" t="s">
        <v>639</v>
      </c>
      <c r="DX68">
        <v>4</v>
      </c>
      <c r="DY68" s="627">
        <f t="shared" si="100"/>
        <v>1</v>
      </c>
      <c r="DZ68" t="s">
        <v>880</v>
      </c>
      <c r="EA68">
        <v>4</v>
      </c>
      <c r="EB68" s="627">
        <f t="shared" si="101"/>
        <v>1</v>
      </c>
      <c r="EC68">
        <v>7.2</v>
      </c>
      <c r="ED68" t="s">
        <v>1826</v>
      </c>
      <c r="EE68">
        <v>1</v>
      </c>
      <c r="EF68" s="630">
        <f t="shared" si="102"/>
        <v>0.26530612244897966</v>
      </c>
      <c r="EG68">
        <v>9.4</v>
      </c>
      <c r="EH68" t="s">
        <v>1827</v>
      </c>
      <c r="EI68">
        <v>0</v>
      </c>
      <c r="EJ68" s="630">
        <f t="shared" si="103"/>
        <v>5.9999999999999942E-2</v>
      </c>
      <c r="EK68" s="630">
        <f t="shared" si="104"/>
        <v>0.1626530612244898</v>
      </c>
      <c r="EL68" s="628">
        <f t="shared" si="105"/>
        <v>0.77033163265306126</v>
      </c>
      <c r="EM68">
        <v>1</v>
      </c>
      <c r="EN68" t="s">
        <v>1776</v>
      </c>
      <c r="EO68" s="624">
        <v>1</v>
      </c>
      <c r="EP68" s="629">
        <f t="shared" si="106"/>
        <v>0.25</v>
      </c>
      <c r="EQ68">
        <v>0</v>
      </c>
      <c r="ER68" t="s">
        <v>1777</v>
      </c>
      <c r="ES68">
        <v>0</v>
      </c>
      <c r="ET68" s="629">
        <f t="shared" si="107"/>
        <v>0</v>
      </c>
      <c r="EU68">
        <v>1</v>
      </c>
      <c r="EV68" t="s">
        <v>1779</v>
      </c>
      <c r="EW68" s="624">
        <v>3</v>
      </c>
      <c r="EX68" s="629">
        <f t="shared" si="108"/>
        <v>0.75</v>
      </c>
      <c r="EY68">
        <v>3</v>
      </c>
      <c r="EZ68" t="s">
        <v>1782</v>
      </c>
      <c r="FA68" s="624">
        <v>2</v>
      </c>
      <c r="FB68" s="629">
        <f t="shared" si="109"/>
        <v>0.5</v>
      </c>
      <c r="FC68" t="s">
        <v>1024</v>
      </c>
      <c r="FD68">
        <v>0</v>
      </c>
      <c r="FE68" s="627">
        <f t="shared" si="110"/>
        <v>0</v>
      </c>
      <c r="FF68" s="628">
        <f t="shared" si="111"/>
        <v>0.3</v>
      </c>
      <c r="FG68">
        <v>0.55900000000000005</v>
      </c>
      <c r="FH68" t="s">
        <v>1793</v>
      </c>
      <c r="FI68">
        <v>3</v>
      </c>
      <c r="FJ68" s="623">
        <f t="shared" si="112"/>
        <v>0.66666666666666663</v>
      </c>
      <c r="FK68">
        <v>27</v>
      </c>
      <c r="FL68">
        <v>1.4313637641589874</v>
      </c>
      <c r="FM68" t="s">
        <v>1734</v>
      </c>
      <c r="FN68" s="624">
        <v>2</v>
      </c>
      <c r="FO68" s="629">
        <f t="shared" si="113"/>
        <v>0.5</v>
      </c>
      <c r="FP68">
        <v>2</v>
      </c>
      <c r="FQ68" t="s">
        <v>1737</v>
      </c>
      <c r="FR68" s="624">
        <v>1</v>
      </c>
      <c r="FS68" s="629">
        <f t="shared" si="114"/>
        <v>0.25</v>
      </c>
      <c r="FT68">
        <v>1</v>
      </c>
      <c r="FU68" t="s">
        <v>1737</v>
      </c>
      <c r="FV68" s="624">
        <v>1</v>
      </c>
      <c r="FW68" s="629">
        <f t="shared" si="115"/>
        <v>0.25</v>
      </c>
      <c r="FX68" s="628">
        <f t="shared" si="116"/>
        <v>0.41666666666666663</v>
      </c>
      <c r="FY68" s="631">
        <f t="shared" si="117"/>
        <v>0.47080821347694085</v>
      </c>
    </row>
    <row r="69" spans="1:181">
      <c r="A69" t="s">
        <v>519</v>
      </c>
      <c r="B69" t="s">
        <v>518</v>
      </c>
      <c r="C69" t="s">
        <v>632</v>
      </c>
      <c r="D69" t="s">
        <v>1308</v>
      </c>
      <c r="E69" t="s">
        <v>971</v>
      </c>
      <c r="F69" t="s">
        <v>970</v>
      </c>
      <c r="G69" t="s">
        <v>972</v>
      </c>
      <c r="H69" t="s">
        <v>50</v>
      </c>
      <c r="I69">
        <v>2912</v>
      </c>
      <c r="J69" s="626">
        <f t="shared" si="59"/>
        <v>0.12584853328699311</v>
      </c>
      <c r="K69">
        <v>12043806.52</v>
      </c>
      <c r="L69" s="626">
        <f t="shared" si="60"/>
        <v>5.337059440775626E-2</v>
      </c>
      <c r="M69">
        <v>210</v>
      </c>
      <c r="N69" s="626">
        <f t="shared" si="61"/>
        <v>0.15882141435202132</v>
      </c>
      <c r="O69" t="s">
        <v>880</v>
      </c>
      <c r="P69">
        <v>0</v>
      </c>
      <c r="Q69" s="627">
        <f t="shared" si="62"/>
        <v>0</v>
      </c>
      <c r="R69">
        <v>0</v>
      </c>
      <c r="T69" t="s">
        <v>1726</v>
      </c>
      <c r="U69">
        <v>0</v>
      </c>
      <c r="V69">
        <f t="shared" si="63"/>
        <v>1</v>
      </c>
      <c r="W69" s="626">
        <f t="shared" si="64"/>
        <v>0</v>
      </c>
      <c r="X69" s="628">
        <f t="shared" si="65"/>
        <v>6.7608108409354134E-2</v>
      </c>
      <c r="Y69" t="s">
        <v>639</v>
      </c>
      <c r="Z69">
        <v>4</v>
      </c>
      <c r="AA69" s="627">
        <f t="shared" si="66"/>
        <v>1</v>
      </c>
      <c r="AB69" t="s">
        <v>639</v>
      </c>
      <c r="AC69">
        <v>4</v>
      </c>
      <c r="AD69" s="627">
        <f t="shared" si="67"/>
        <v>1</v>
      </c>
      <c r="AE69" t="s">
        <v>640</v>
      </c>
      <c r="AF69">
        <v>0</v>
      </c>
      <c r="AG69" s="627">
        <f t="shared" si="68"/>
        <v>0</v>
      </c>
      <c r="AH69" t="s">
        <v>1402</v>
      </c>
      <c r="AI69">
        <v>2</v>
      </c>
      <c r="AJ69" s="627">
        <f t="shared" si="69"/>
        <v>0.5</v>
      </c>
      <c r="AK69" t="s">
        <v>1406</v>
      </c>
      <c r="AL69">
        <v>3</v>
      </c>
      <c r="AM69" s="627">
        <f t="shared" si="70"/>
        <v>0.75</v>
      </c>
      <c r="AN69">
        <v>1</v>
      </c>
      <c r="AO69" t="s">
        <v>1765</v>
      </c>
      <c r="AP69">
        <v>4</v>
      </c>
      <c r="AQ69" s="629">
        <f t="shared" si="71"/>
        <v>1</v>
      </c>
      <c r="AR69" t="s">
        <v>636</v>
      </c>
      <c r="AS69">
        <v>4</v>
      </c>
      <c r="AT69" s="627">
        <f t="shared" si="72"/>
        <v>1</v>
      </c>
      <c r="AU69">
        <v>2</v>
      </c>
      <c r="AV69" t="s">
        <v>1772</v>
      </c>
      <c r="AW69">
        <v>1</v>
      </c>
      <c r="AX69" s="629">
        <f t="shared" si="73"/>
        <v>0.25</v>
      </c>
      <c r="AY69" t="s">
        <v>679</v>
      </c>
      <c r="AZ69">
        <v>4</v>
      </c>
      <c r="BA69" s="627">
        <f t="shared" si="74"/>
        <v>1</v>
      </c>
      <c r="BB69" t="s">
        <v>647</v>
      </c>
      <c r="BC69">
        <v>4</v>
      </c>
      <c r="BD69" s="627">
        <f t="shared" si="75"/>
        <v>1</v>
      </c>
      <c r="BE69" t="s">
        <v>647</v>
      </c>
      <c r="BF69">
        <v>4</v>
      </c>
      <c r="BG69" s="627">
        <f t="shared" si="76"/>
        <v>1</v>
      </c>
      <c r="BH69" s="628">
        <f t="shared" si="77"/>
        <v>0.77272727272727271</v>
      </c>
      <c r="BI69">
        <v>0</v>
      </c>
      <c r="BJ69" t="s">
        <v>1741</v>
      </c>
      <c r="BK69">
        <v>4</v>
      </c>
      <c r="BL69" s="627">
        <f t="shared" si="78"/>
        <v>1</v>
      </c>
      <c r="BM69" t="s">
        <v>1395</v>
      </c>
      <c r="BN69">
        <v>4</v>
      </c>
      <c r="BO69" s="627">
        <f t="shared" si="79"/>
        <v>1</v>
      </c>
      <c r="BP69">
        <v>3</v>
      </c>
      <c r="BQ69" t="s">
        <v>1747</v>
      </c>
      <c r="BR69">
        <v>2</v>
      </c>
      <c r="BS69">
        <f t="shared" si="80"/>
        <v>0.5</v>
      </c>
      <c r="BT69">
        <v>3</v>
      </c>
      <c r="BU69" t="s">
        <v>1747</v>
      </c>
      <c r="BV69">
        <v>2</v>
      </c>
      <c r="BW69">
        <f t="shared" si="81"/>
        <v>0.5</v>
      </c>
      <c r="BX69" s="629">
        <f t="shared" si="82"/>
        <v>0.5</v>
      </c>
      <c r="BY69" t="s">
        <v>658</v>
      </c>
      <c r="BZ69">
        <v>2</v>
      </c>
      <c r="CA69" s="627">
        <f t="shared" si="83"/>
        <v>0.5</v>
      </c>
      <c r="CB69" t="s">
        <v>649</v>
      </c>
      <c r="CC69">
        <v>1</v>
      </c>
      <c r="CD69" s="627">
        <f t="shared" si="84"/>
        <v>0.25</v>
      </c>
      <c r="CE69" t="s">
        <v>659</v>
      </c>
      <c r="CF69">
        <v>4</v>
      </c>
      <c r="CG69" s="627">
        <f t="shared" si="85"/>
        <v>1</v>
      </c>
      <c r="CH69">
        <v>6</v>
      </c>
      <c r="CI69" t="s">
        <v>1753</v>
      </c>
      <c r="CJ69">
        <v>1</v>
      </c>
      <c r="CK69">
        <f t="shared" si="86"/>
        <v>0.25</v>
      </c>
      <c r="CL69">
        <v>2</v>
      </c>
      <c r="CM69" t="s">
        <v>1751</v>
      </c>
      <c r="CN69">
        <v>3</v>
      </c>
      <c r="CO69">
        <f t="shared" si="87"/>
        <v>0.75</v>
      </c>
      <c r="CP69" s="629">
        <f t="shared" si="88"/>
        <v>0.5</v>
      </c>
      <c r="CQ69">
        <v>0</v>
      </c>
      <c r="CR69" t="s">
        <v>1755</v>
      </c>
      <c r="CS69">
        <v>4</v>
      </c>
      <c r="CT69">
        <f t="shared" si="89"/>
        <v>1</v>
      </c>
      <c r="CU69">
        <v>0</v>
      </c>
      <c r="CV69" t="s">
        <v>1755</v>
      </c>
      <c r="CW69">
        <v>4</v>
      </c>
      <c r="CX69">
        <f t="shared" si="90"/>
        <v>1</v>
      </c>
      <c r="CY69" s="629">
        <f t="shared" si="91"/>
        <v>1</v>
      </c>
      <c r="CZ69">
        <v>0</v>
      </c>
      <c r="DA69" t="s">
        <v>1764</v>
      </c>
      <c r="DB69">
        <v>0</v>
      </c>
      <c r="DC69" s="626">
        <f t="shared" si="92"/>
        <v>0</v>
      </c>
      <c r="DD69" t="s">
        <v>636</v>
      </c>
      <c r="DE69">
        <v>4</v>
      </c>
      <c r="DF69" s="627">
        <f t="shared" si="93"/>
        <v>1</v>
      </c>
      <c r="DG69" s="628">
        <f t="shared" si="94"/>
        <v>0.67500000000000004</v>
      </c>
      <c r="DH69" t="s">
        <v>639</v>
      </c>
      <c r="DI69">
        <v>4</v>
      </c>
      <c r="DJ69" s="627">
        <f t="shared" si="95"/>
        <v>1</v>
      </c>
      <c r="DK69" t="s">
        <v>640</v>
      </c>
      <c r="DL69">
        <v>0</v>
      </c>
      <c r="DM69" s="627">
        <f t="shared" si="96"/>
        <v>0</v>
      </c>
      <c r="DN69" t="s">
        <v>1119</v>
      </c>
      <c r="DO69">
        <v>0</v>
      </c>
      <c r="DP69" s="627">
        <f t="shared" si="97"/>
        <v>0</v>
      </c>
      <c r="DQ69" t="s">
        <v>880</v>
      </c>
      <c r="DR69">
        <v>4</v>
      </c>
      <c r="DS69" s="627">
        <f t="shared" si="98"/>
        <v>1</v>
      </c>
      <c r="DT69" t="s">
        <v>880</v>
      </c>
      <c r="DU69">
        <v>4</v>
      </c>
      <c r="DV69" s="627">
        <f t="shared" si="99"/>
        <v>1</v>
      </c>
      <c r="DW69" t="s">
        <v>639</v>
      </c>
      <c r="DX69">
        <v>4</v>
      </c>
      <c r="DY69" s="627">
        <f t="shared" si="100"/>
        <v>1</v>
      </c>
      <c r="DZ69" t="s">
        <v>1119</v>
      </c>
      <c r="EA69">
        <v>0</v>
      </c>
      <c r="EB69" s="627">
        <f t="shared" si="101"/>
        <v>0</v>
      </c>
      <c r="EC69">
        <v>3.4</v>
      </c>
      <c r="ED69" t="s">
        <v>1824</v>
      </c>
      <c r="EE69">
        <v>3</v>
      </c>
      <c r="EF69" s="630">
        <f t="shared" si="102"/>
        <v>0.65306122448979598</v>
      </c>
      <c r="EG69">
        <v>8.5</v>
      </c>
      <c r="EH69" t="s">
        <v>1827</v>
      </c>
      <c r="EI69">
        <v>0</v>
      </c>
      <c r="EJ69" s="630">
        <f t="shared" si="103"/>
        <v>0.15000000000000002</v>
      </c>
      <c r="EK69" s="630">
        <f t="shared" si="104"/>
        <v>0.401530612244898</v>
      </c>
      <c r="EL69" s="628">
        <f t="shared" si="105"/>
        <v>0.5501913265306122</v>
      </c>
      <c r="EM69">
        <v>0</v>
      </c>
      <c r="EN69" t="s">
        <v>1777</v>
      </c>
      <c r="EO69" s="624">
        <v>0</v>
      </c>
      <c r="EP69" s="629">
        <f t="shared" si="106"/>
        <v>0</v>
      </c>
      <c r="EQ69">
        <v>0</v>
      </c>
      <c r="ER69" t="s">
        <v>1777</v>
      </c>
      <c r="ES69">
        <v>0</v>
      </c>
      <c r="ET69" s="629">
        <f t="shared" si="107"/>
        <v>0</v>
      </c>
      <c r="EU69">
        <v>0</v>
      </c>
      <c r="EV69" t="s">
        <v>1777</v>
      </c>
      <c r="EW69" s="624">
        <v>0</v>
      </c>
      <c r="EX69" s="629">
        <f t="shared" si="108"/>
        <v>0</v>
      </c>
      <c r="EY69">
        <v>4</v>
      </c>
      <c r="EZ69" t="s">
        <v>1782</v>
      </c>
      <c r="FA69" s="624">
        <v>2</v>
      </c>
      <c r="FB69" s="629">
        <f t="shared" si="109"/>
        <v>0.5</v>
      </c>
      <c r="FC69" t="s">
        <v>1024</v>
      </c>
      <c r="FD69">
        <v>0</v>
      </c>
      <c r="FE69" s="627">
        <f t="shared" si="110"/>
        <v>0</v>
      </c>
      <c r="FF69" s="628">
        <f t="shared" si="111"/>
        <v>0.1</v>
      </c>
      <c r="FG69">
        <v>0.59799999999999998</v>
      </c>
      <c r="FH69" t="s">
        <v>1793</v>
      </c>
      <c r="FI69">
        <v>3</v>
      </c>
      <c r="FJ69" s="623">
        <f t="shared" si="112"/>
        <v>0.66666666666666663</v>
      </c>
      <c r="FK69">
        <v>15</v>
      </c>
      <c r="FL69">
        <v>1.1760912590556813</v>
      </c>
      <c r="FM69" t="s">
        <v>1734</v>
      </c>
      <c r="FN69" s="624">
        <v>2</v>
      </c>
      <c r="FO69" s="629">
        <f t="shared" si="113"/>
        <v>0.5</v>
      </c>
      <c r="FP69">
        <v>2</v>
      </c>
      <c r="FQ69" t="s">
        <v>1737</v>
      </c>
      <c r="FR69" s="624">
        <v>1</v>
      </c>
      <c r="FS69" s="629">
        <f t="shared" si="114"/>
        <v>0.25</v>
      </c>
      <c r="FT69">
        <v>0</v>
      </c>
      <c r="FU69" t="s">
        <v>1730</v>
      </c>
      <c r="FV69" s="624">
        <v>0</v>
      </c>
      <c r="FW69" s="629">
        <f t="shared" si="115"/>
        <v>0</v>
      </c>
      <c r="FX69" s="628">
        <f t="shared" si="116"/>
        <v>0.35416666666666663</v>
      </c>
      <c r="FY69" s="631">
        <f t="shared" si="117"/>
        <v>0.41994889572231764</v>
      </c>
    </row>
    <row r="70" spans="1:181">
      <c r="A70" t="s">
        <v>15</v>
      </c>
      <c r="B70" t="s">
        <v>14</v>
      </c>
      <c r="C70" t="s">
        <v>681</v>
      </c>
      <c r="D70" t="s">
        <v>1312</v>
      </c>
      <c r="E70" t="s">
        <v>968</v>
      </c>
      <c r="F70" t="s">
        <v>975</v>
      </c>
      <c r="G70" t="s">
        <v>976</v>
      </c>
      <c r="H70" t="s">
        <v>16</v>
      </c>
      <c r="I70">
        <v>205795</v>
      </c>
      <c r="J70" s="626">
        <f t="shared" si="59"/>
        <v>0.83309183678497967</v>
      </c>
      <c r="K70">
        <v>516717287.57999998</v>
      </c>
      <c r="L70" s="626">
        <f t="shared" si="60"/>
        <v>0.80149410677437649</v>
      </c>
      <c r="M70">
        <v>5813</v>
      </c>
      <c r="N70" s="626">
        <f t="shared" si="61"/>
        <v>0.86967031259409677</v>
      </c>
      <c r="O70" t="s">
        <v>880</v>
      </c>
      <c r="P70">
        <v>0</v>
      </c>
      <c r="Q70" s="627">
        <f t="shared" si="62"/>
        <v>0</v>
      </c>
      <c r="R70">
        <v>0</v>
      </c>
      <c r="T70" t="s">
        <v>1726</v>
      </c>
      <c r="U70">
        <v>0</v>
      </c>
      <c r="V70">
        <f t="shared" si="63"/>
        <v>1</v>
      </c>
      <c r="W70" s="626">
        <f t="shared" si="64"/>
        <v>0</v>
      </c>
      <c r="X70" s="628">
        <f t="shared" si="65"/>
        <v>0.50085125123069063</v>
      </c>
      <c r="Y70" t="s">
        <v>1397</v>
      </c>
      <c r="Z70">
        <v>1</v>
      </c>
      <c r="AA70" s="627">
        <f t="shared" si="66"/>
        <v>0.25</v>
      </c>
      <c r="AB70" t="s">
        <v>1399</v>
      </c>
      <c r="AC70">
        <v>1</v>
      </c>
      <c r="AD70" s="627">
        <f t="shared" si="67"/>
        <v>0.25</v>
      </c>
      <c r="AE70" t="s">
        <v>640</v>
      </c>
      <c r="AF70">
        <v>0</v>
      </c>
      <c r="AG70" s="627">
        <f t="shared" si="68"/>
        <v>0</v>
      </c>
      <c r="AH70" t="s">
        <v>1314</v>
      </c>
      <c r="AI70">
        <v>0</v>
      </c>
      <c r="AJ70" s="627">
        <f t="shared" si="69"/>
        <v>0</v>
      </c>
      <c r="AK70" t="s">
        <v>1406</v>
      </c>
      <c r="AL70">
        <v>3</v>
      </c>
      <c r="AM70" s="627">
        <f t="shared" si="70"/>
        <v>0.75</v>
      </c>
      <c r="AN70">
        <v>3</v>
      </c>
      <c r="AO70" t="s">
        <v>1767</v>
      </c>
      <c r="AP70">
        <v>2</v>
      </c>
      <c r="AQ70" s="629">
        <f t="shared" si="71"/>
        <v>0.5</v>
      </c>
      <c r="AR70" t="s">
        <v>640</v>
      </c>
      <c r="AS70">
        <v>0</v>
      </c>
      <c r="AT70" s="627">
        <f t="shared" si="72"/>
        <v>0</v>
      </c>
      <c r="AU70">
        <v>1</v>
      </c>
      <c r="AV70" t="s">
        <v>1789</v>
      </c>
      <c r="AW70">
        <v>0</v>
      </c>
      <c r="AX70" s="629">
        <f t="shared" si="73"/>
        <v>0</v>
      </c>
      <c r="AY70" t="s">
        <v>650</v>
      </c>
      <c r="AZ70">
        <v>2</v>
      </c>
      <c r="BA70" s="627">
        <f t="shared" si="74"/>
        <v>0.5</v>
      </c>
      <c r="BB70" t="s">
        <v>646</v>
      </c>
      <c r="BC70">
        <v>0</v>
      </c>
      <c r="BD70" s="627">
        <f t="shared" si="75"/>
        <v>0</v>
      </c>
      <c r="BE70" t="s">
        <v>647</v>
      </c>
      <c r="BF70">
        <v>4</v>
      </c>
      <c r="BG70" s="627">
        <f t="shared" si="76"/>
        <v>1</v>
      </c>
      <c r="BH70" s="628">
        <f t="shared" si="77"/>
        <v>0.29545454545454547</v>
      </c>
      <c r="BI70">
        <v>0</v>
      </c>
      <c r="BJ70" t="s">
        <v>1741</v>
      </c>
      <c r="BK70">
        <v>4</v>
      </c>
      <c r="BL70" s="627">
        <f t="shared" si="78"/>
        <v>1</v>
      </c>
      <c r="BM70" t="s">
        <v>1395</v>
      </c>
      <c r="BN70">
        <v>4</v>
      </c>
      <c r="BO70" s="627">
        <f t="shared" si="79"/>
        <v>1</v>
      </c>
      <c r="BP70">
        <v>2000</v>
      </c>
      <c r="BQ70" t="s">
        <v>1749</v>
      </c>
      <c r="BR70">
        <v>0</v>
      </c>
      <c r="BS70">
        <f t="shared" si="80"/>
        <v>0</v>
      </c>
      <c r="BT70">
        <v>2500</v>
      </c>
      <c r="BU70" t="s">
        <v>1749</v>
      </c>
      <c r="BV70">
        <v>0</v>
      </c>
      <c r="BW70">
        <f t="shared" si="81"/>
        <v>0</v>
      </c>
      <c r="BX70" s="629">
        <f t="shared" si="82"/>
        <v>0</v>
      </c>
      <c r="BY70" t="s">
        <v>642</v>
      </c>
      <c r="BZ70">
        <v>3</v>
      </c>
      <c r="CA70" s="627">
        <f t="shared" si="83"/>
        <v>0.75</v>
      </c>
      <c r="CB70" t="s">
        <v>649</v>
      </c>
      <c r="CC70">
        <v>1</v>
      </c>
      <c r="CD70" s="627">
        <f t="shared" si="84"/>
        <v>0.25</v>
      </c>
      <c r="CE70" t="s">
        <v>663</v>
      </c>
      <c r="CF70">
        <v>0</v>
      </c>
      <c r="CG70" s="627">
        <f t="shared" si="85"/>
        <v>0</v>
      </c>
      <c r="CH70">
        <v>0</v>
      </c>
      <c r="CI70" t="s">
        <v>1750</v>
      </c>
      <c r="CJ70">
        <v>4</v>
      </c>
      <c r="CK70">
        <f t="shared" si="86"/>
        <v>1</v>
      </c>
      <c r="CL70">
        <v>0</v>
      </c>
      <c r="CM70" t="s">
        <v>1750</v>
      </c>
      <c r="CN70">
        <v>4</v>
      </c>
      <c r="CO70">
        <f t="shared" si="87"/>
        <v>1</v>
      </c>
      <c r="CP70" s="629">
        <f t="shared" si="88"/>
        <v>1</v>
      </c>
      <c r="CQ70">
        <v>0</v>
      </c>
      <c r="CR70" t="s">
        <v>1755</v>
      </c>
      <c r="CS70">
        <v>4</v>
      </c>
      <c r="CT70">
        <f t="shared" si="89"/>
        <v>1</v>
      </c>
      <c r="CU70">
        <v>0</v>
      </c>
      <c r="CV70" t="s">
        <v>1755</v>
      </c>
      <c r="CW70">
        <v>4</v>
      </c>
      <c r="CX70">
        <f t="shared" si="90"/>
        <v>1</v>
      </c>
      <c r="CY70" s="629">
        <f t="shared" si="91"/>
        <v>1</v>
      </c>
      <c r="CZ70">
        <v>7</v>
      </c>
      <c r="DA70" t="s">
        <v>1760</v>
      </c>
      <c r="DB70">
        <v>4</v>
      </c>
      <c r="DC70" s="626">
        <f t="shared" si="92"/>
        <v>0.875</v>
      </c>
      <c r="DD70" t="s">
        <v>1369</v>
      </c>
      <c r="DE70">
        <v>3</v>
      </c>
      <c r="DF70" s="627">
        <f t="shared" si="93"/>
        <v>0.75</v>
      </c>
      <c r="DG70" s="628">
        <f t="shared" si="94"/>
        <v>0.66249999999999998</v>
      </c>
      <c r="DH70" t="s">
        <v>1398</v>
      </c>
      <c r="DI70">
        <v>2</v>
      </c>
      <c r="DJ70" s="627">
        <f t="shared" si="95"/>
        <v>0.5</v>
      </c>
      <c r="DK70" t="s">
        <v>640</v>
      </c>
      <c r="DL70">
        <v>0</v>
      </c>
      <c r="DM70" s="627">
        <f t="shared" si="96"/>
        <v>0</v>
      </c>
      <c r="DN70" t="s">
        <v>1119</v>
      </c>
      <c r="DO70">
        <v>0</v>
      </c>
      <c r="DP70" s="627">
        <f t="shared" si="97"/>
        <v>0</v>
      </c>
      <c r="DQ70" t="s">
        <v>880</v>
      </c>
      <c r="DR70">
        <v>4</v>
      </c>
      <c r="DS70" s="627">
        <f t="shared" si="98"/>
        <v>1</v>
      </c>
      <c r="DT70" t="s">
        <v>880</v>
      </c>
      <c r="DU70">
        <v>4</v>
      </c>
      <c r="DV70" s="627">
        <f t="shared" si="99"/>
        <v>1</v>
      </c>
      <c r="DW70" t="s">
        <v>1408</v>
      </c>
      <c r="DX70">
        <v>2</v>
      </c>
      <c r="DY70" s="627">
        <f t="shared" si="100"/>
        <v>0.5</v>
      </c>
      <c r="DZ70" t="s">
        <v>1119</v>
      </c>
      <c r="EA70">
        <v>0</v>
      </c>
      <c r="EB70" s="627">
        <f t="shared" si="101"/>
        <v>0</v>
      </c>
      <c r="EC70">
        <v>6</v>
      </c>
      <c r="ED70" t="s">
        <v>1826</v>
      </c>
      <c r="EE70">
        <v>1</v>
      </c>
      <c r="EF70" s="630">
        <f t="shared" si="102"/>
        <v>0.38775510204081642</v>
      </c>
      <c r="EG70">
        <v>10</v>
      </c>
      <c r="EH70" t="s">
        <v>1827</v>
      </c>
      <c r="EI70">
        <v>0</v>
      </c>
      <c r="EJ70" s="630">
        <f t="shared" si="103"/>
        <v>0</v>
      </c>
      <c r="EK70" s="630">
        <f t="shared" si="104"/>
        <v>0.19387755102040821</v>
      </c>
      <c r="EL70" s="628">
        <f t="shared" si="105"/>
        <v>0.39923469387755101</v>
      </c>
      <c r="EM70">
        <v>19</v>
      </c>
      <c r="EN70" t="s">
        <v>1773</v>
      </c>
      <c r="EO70" s="624">
        <v>4</v>
      </c>
      <c r="EP70" s="629">
        <f t="shared" si="106"/>
        <v>1</v>
      </c>
      <c r="EQ70">
        <v>2</v>
      </c>
      <c r="ER70" t="s">
        <v>1778</v>
      </c>
      <c r="ES70">
        <v>4</v>
      </c>
      <c r="ET70" s="629">
        <f t="shared" si="107"/>
        <v>1</v>
      </c>
      <c r="EU70">
        <v>3</v>
      </c>
      <c r="EV70" t="s">
        <v>1778</v>
      </c>
      <c r="EW70" s="624">
        <v>4</v>
      </c>
      <c r="EX70" s="629">
        <f t="shared" si="108"/>
        <v>1</v>
      </c>
      <c r="EY70">
        <v>4</v>
      </c>
      <c r="EZ70" t="s">
        <v>1782</v>
      </c>
      <c r="FA70" s="624">
        <v>2</v>
      </c>
      <c r="FB70" s="629">
        <f t="shared" si="109"/>
        <v>0.5</v>
      </c>
      <c r="FC70" t="s">
        <v>1024</v>
      </c>
      <c r="FD70">
        <v>0</v>
      </c>
      <c r="FE70" s="627">
        <f t="shared" si="110"/>
        <v>0</v>
      </c>
      <c r="FF70" s="628">
        <f t="shared" si="111"/>
        <v>0.7</v>
      </c>
      <c r="FG70">
        <v>0.72</v>
      </c>
      <c r="FH70" t="s">
        <v>1791</v>
      </c>
      <c r="FI70">
        <v>2</v>
      </c>
      <c r="FJ70" s="623">
        <f t="shared" si="112"/>
        <v>0.33333333333333331</v>
      </c>
      <c r="FK70">
        <v>260</v>
      </c>
      <c r="FL70">
        <v>2.4149733479708178</v>
      </c>
      <c r="FM70" t="s">
        <v>1736</v>
      </c>
      <c r="FN70" s="624">
        <v>4</v>
      </c>
      <c r="FO70" s="629">
        <f t="shared" si="113"/>
        <v>1</v>
      </c>
      <c r="FP70">
        <v>50</v>
      </c>
      <c r="FQ70" t="s">
        <v>1738</v>
      </c>
      <c r="FR70" s="624">
        <v>4</v>
      </c>
      <c r="FS70" s="629">
        <f t="shared" si="114"/>
        <v>1</v>
      </c>
      <c r="FT70">
        <v>33</v>
      </c>
      <c r="FU70" t="s">
        <v>1738</v>
      </c>
      <c r="FV70" s="624">
        <v>4</v>
      </c>
      <c r="FW70" s="629">
        <f t="shared" si="115"/>
        <v>1</v>
      </c>
      <c r="FX70" s="628">
        <f t="shared" si="116"/>
        <v>0.83333333333333326</v>
      </c>
      <c r="FY70" s="631">
        <f t="shared" si="117"/>
        <v>0.56522897064935329</v>
      </c>
    </row>
    <row r="71" spans="1:181">
      <c r="A71" t="s">
        <v>182</v>
      </c>
      <c r="B71" t="s">
        <v>181</v>
      </c>
      <c r="C71" t="s">
        <v>632</v>
      </c>
      <c r="D71" t="s">
        <v>1309</v>
      </c>
      <c r="E71" t="s">
        <v>991</v>
      </c>
      <c r="F71" t="s">
        <v>990</v>
      </c>
      <c r="G71" t="s">
        <v>997</v>
      </c>
      <c r="H71" t="s">
        <v>13</v>
      </c>
      <c r="I71">
        <v>16156</v>
      </c>
      <c r="J71" s="626">
        <f t="shared" si="59"/>
        <v>0.41044588144677313</v>
      </c>
      <c r="K71">
        <v>44459448.609999999</v>
      </c>
      <c r="L71" s="626">
        <f t="shared" si="60"/>
        <v>0.31330240689285227</v>
      </c>
      <c r="M71">
        <v>600</v>
      </c>
      <c r="N71" s="626">
        <f t="shared" si="61"/>
        <v>0.38354960173250768</v>
      </c>
      <c r="O71" t="s">
        <v>1119</v>
      </c>
      <c r="P71">
        <v>4</v>
      </c>
      <c r="Q71" s="627">
        <f t="shared" si="62"/>
        <v>1</v>
      </c>
      <c r="R71">
        <v>22</v>
      </c>
      <c r="S71">
        <v>1.3424226808222062</v>
      </c>
      <c r="T71" t="s">
        <v>1731</v>
      </c>
      <c r="U71">
        <v>2</v>
      </c>
      <c r="V71">
        <f t="shared" si="63"/>
        <v>23</v>
      </c>
      <c r="W71" s="626">
        <f t="shared" si="64"/>
        <v>0.40813555224503523</v>
      </c>
      <c r="X71" s="628">
        <f t="shared" si="65"/>
        <v>0.50308668846343374</v>
      </c>
      <c r="Y71" t="s">
        <v>639</v>
      </c>
      <c r="Z71">
        <v>4</v>
      </c>
      <c r="AA71" s="627">
        <f t="shared" si="66"/>
        <v>1</v>
      </c>
      <c r="AB71" t="s">
        <v>639</v>
      </c>
      <c r="AC71">
        <v>4</v>
      </c>
      <c r="AD71" s="627">
        <f t="shared" si="67"/>
        <v>1</v>
      </c>
      <c r="AE71" t="s">
        <v>636</v>
      </c>
      <c r="AF71">
        <v>4</v>
      </c>
      <c r="AG71" s="627">
        <f t="shared" si="68"/>
        <v>1</v>
      </c>
      <c r="AH71" t="s">
        <v>1314</v>
      </c>
      <c r="AI71">
        <v>0</v>
      </c>
      <c r="AJ71" s="627">
        <f t="shared" si="69"/>
        <v>0</v>
      </c>
      <c r="AK71" t="s">
        <v>1405</v>
      </c>
      <c r="AL71">
        <v>0</v>
      </c>
      <c r="AM71" s="627">
        <f t="shared" si="70"/>
        <v>0</v>
      </c>
      <c r="AN71">
        <v>1</v>
      </c>
      <c r="AO71" t="s">
        <v>1765</v>
      </c>
      <c r="AP71">
        <v>4</v>
      </c>
      <c r="AQ71" s="629">
        <f t="shared" si="71"/>
        <v>1</v>
      </c>
      <c r="AR71" t="s">
        <v>636</v>
      </c>
      <c r="AS71">
        <v>4</v>
      </c>
      <c r="AT71" s="627">
        <f t="shared" si="72"/>
        <v>1</v>
      </c>
      <c r="AU71">
        <v>1</v>
      </c>
      <c r="AV71" t="s">
        <v>1789</v>
      </c>
      <c r="AW71">
        <v>0</v>
      </c>
      <c r="AX71" s="629">
        <f t="shared" si="73"/>
        <v>0</v>
      </c>
      <c r="AY71" t="s">
        <v>650</v>
      </c>
      <c r="AZ71">
        <v>2</v>
      </c>
      <c r="BA71" s="627">
        <f t="shared" si="74"/>
        <v>0.5</v>
      </c>
      <c r="BB71" t="s">
        <v>646</v>
      </c>
      <c r="BC71">
        <v>0</v>
      </c>
      <c r="BD71" s="627">
        <f t="shared" si="75"/>
        <v>0</v>
      </c>
      <c r="BE71" t="s">
        <v>647</v>
      </c>
      <c r="BF71">
        <v>4</v>
      </c>
      <c r="BG71" s="627">
        <f t="shared" si="76"/>
        <v>1</v>
      </c>
      <c r="BH71" s="628">
        <f t="shared" si="77"/>
        <v>0.59090909090909094</v>
      </c>
      <c r="BI71">
        <v>0</v>
      </c>
      <c r="BJ71" t="s">
        <v>1741</v>
      </c>
      <c r="BK71">
        <v>4</v>
      </c>
      <c r="BL71" s="627">
        <f t="shared" si="78"/>
        <v>1</v>
      </c>
      <c r="BM71" t="s">
        <v>641</v>
      </c>
      <c r="BN71">
        <v>0</v>
      </c>
      <c r="BO71" s="627">
        <f t="shared" si="79"/>
        <v>0</v>
      </c>
      <c r="BP71">
        <v>10</v>
      </c>
      <c r="BQ71" t="s">
        <v>1749</v>
      </c>
      <c r="BR71">
        <v>0</v>
      </c>
      <c r="BS71">
        <f t="shared" si="80"/>
        <v>0</v>
      </c>
      <c r="BT71">
        <v>5</v>
      </c>
      <c r="BU71" t="s">
        <v>1748</v>
      </c>
      <c r="BV71">
        <v>1</v>
      </c>
      <c r="BW71">
        <f t="shared" si="81"/>
        <v>0.25</v>
      </c>
      <c r="BX71" s="629">
        <f t="shared" si="82"/>
        <v>0.125</v>
      </c>
      <c r="BY71" t="s">
        <v>653</v>
      </c>
      <c r="BZ71">
        <v>4</v>
      </c>
      <c r="CA71" s="627">
        <f t="shared" si="83"/>
        <v>1</v>
      </c>
      <c r="CB71" t="s">
        <v>642</v>
      </c>
      <c r="CC71">
        <v>0</v>
      </c>
      <c r="CD71" s="627">
        <f t="shared" si="84"/>
        <v>0</v>
      </c>
      <c r="CE71" t="s">
        <v>659</v>
      </c>
      <c r="CF71">
        <v>4</v>
      </c>
      <c r="CG71" s="627">
        <f t="shared" si="85"/>
        <v>1</v>
      </c>
      <c r="CH71">
        <v>0</v>
      </c>
      <c r="CI71" t="s">
        <v>1750</v>
      </c>
      <c r="CJ71">
        <v>4</v>
      </c>
      <c r="CK71">
        <f t="shared" si="86"/>
        <v>1</v>
      </c>
      <c r="CL71">
        <v>0</v>
      </c>
      <c r="CM71" t="s">
        <v>1750</v>
      </c>
      <c r="CN71">
        <v>4</v>
      </c>
      <c r="CO71">
        <f t="shared" si="87"/>
        <v>1</v>
      </c>
      <c r="CP71" s="629">
        <f t="shared" si="88"/>
        <v>1</v>
      </c>
      <c r="CQ71">
        <v>0</v>
      </c>
      <c r="CR71" t="s">
        <v>1755</v>
      </c>
      <c r="CS71">
        <v>4</v>
      </c>
      <c r="CT71">
        <f t="shared" si="89"/>
        <v>1</v>
      </c>
      <c r="CU71">
        <v>0</v>
      </c>
      <c r="CV71" t="s">
        <v>1755</v>
      </c>
      <c r="CW71">
        <v>4</v>
      </c>
      <c r="CX71">
        <f t="shared" si="90"/>
        <v>1</v>
      </c>
      <c r="CY71" s="629">
        <f t="shared" si="91"/>
        <v>1</v>
      </c>
      <c r="CZ71">
        <v>1</v>
      </c>
      <c r="DA71" t="s">
        <v>1763</v>
      </c>
      <c r="DB71">
        <v>1</v>
      </c>
      <c r="DC71" s="626">
        <f t="shared" si="92"/>
        <v>0.125</v>
      </c>
      <c r="DD71" t="s">
        <v>636</v>
      </c>
      <c r="DE71">
        <v>4</v>
      </c>
      <c r="DF71" s="627">
        <f t="shared" si="93"/>
        <v>1</v>
      </c>
      <c r="DG71" s="628">
        <f t="shared" si="94"/>
        <v>0.625</v>
      </c>
      <c r="DH71" t="s">
        <v>639</v>
      </c>
      <c r="DI71">
        <v>4</v>
      </c>
      <c r="DJ71" s="627">
        <f t="shared" si="95"/>
        <v>1</v>
      </c>
      <c r="DK71" t="s">
        <v>636</v>
      </c>
      <c r="DL71">
        <v>4</v>
      </c>
      <c r="DM71" s="627">
        <f t="shared" si="96"/>
        <v>1</v>
      </c>
      <c r="DN71" t="s">
        <v>1119</v>
      </c>
      <c r="DO71">
        <v>0</v>
      </c>
      <c r="DP71" s="627">
        <f t="shared" si="97"/>
        <v>0</v>
      </c>
      <c r="DQ71" t="s">
        <v>880</v>
      </c>
      <c r="DR71">
        <v>4</v>
      </c>
      <c r="DS71" s="627">
        <f t="shared" si="98"/>
        <v>1</v>
      </c>
      <c r="DT71" t="s">
        <v>880</v>
      </c>
      <c r="DU71">
        <v>4</v>
      </c>
      <c r="DV71" s="627">
        <f t="shared" si="99"/>
        <v>1</v>
      </c>
      <c r="DW71" t="s">
        <v>639</v>
      </c>
      <c r="DX71">
        <v>4</v>
      </c>
      <c r="DY71" s="627">
        <f t="shared" si="100"/>
        <v>1</v>
      </c>
      <c r="DZ71" t="s">
        <v>880</v>
      </c>
      <c r="EA71">
        <v>4</v>
      </c>
      <c r="EB71" s="627">
        <f t="shared" si="101"/>
        <v>1</v>
      </c>
      <c r="EC71">
        <v>7.2</v>
      </c>
      <c r="ED71" t="s">
        <v>1826</v>
      </c>
      <c r="EE71">
        <v>1</v>
      </c>
      <c r="EF71" s="630">
        <f t="shared" si="102"/>
        <v>0.26530612244897966</v>
      </c>
      <c r="EG71">
        <v>8.8000000000000007</v>
      </c>
      <c r="EH71" t="s">
        <v>1827</v>
      </c>
      <c r="EI71">
        <v>0</v>
      </c>
      <c r="EJ71" s="630">
        <f t="shared" si="103"/>
        <v>0.11999999999999988</v>
      </c>
      <c r="EK71" s="630">
        <f t="shared" si="104"/>
        <v>0.19265306122448977</v>
      </c>
      <c r="EL71" s="628">
        <f t="shared" si="105"/>
        <v>0.77408163265306118</v>
      </c>
      <c r="EM71">
        <v>0</v>
      </c>
      <c r="EN71" t="s">
        <v>1777</v>
      </c>
      <c r="EO71" s="624">
        <v>0</v>
      </c>
      <c r="EP71" s="629">
        <f t="shared" si="106"/>
        <v>0</v>
      </c>
      <c r="EQ71">
        <v>0</v>
      </c>
      <c r="ER71" t="s">
        <v>1777</v>
      </c>
      <c r="ES71">
        <v>0</v>
      </c>
      <c r="ET71" s="629">
        <f t="shared" si="107"/>
        <v>0</v>
      </c>
      <c r="EU71">
        <v>0</v>
      </c>
      <c r="EV71" t="s">
        <v>1777</v>
      </c>
      <c r="EW71" s="624">
        <v>0</v>
      </c>
      <c r="EX71" s="629">
        <f t="shared" si="108"/>
        <v>0</v>
      </c>
      <c r="EY71">
        <v>5</v>
      </c>
      <c r="EZ71" t="s">
        <v>1781</v>
      </c>
      <c r="FA71" s="624">
        <v>3</v>
      </c>
      <c r="FB71" s="629">
        <f t="shared" si="109"/>
        <v>0.75</v>
      </c>
      <c r="FC71" t="s">
        <v>1024</v>
      </c>
      <c r="FD71">
        <v>0</v>
      </c>
      <c r="FE71" s="627">
        <f t="shared" si="110"/>
        <v>0</v>
      </c>
      <c r="FF71" s="628">
        <f t="shared" si="111"/>
        <v>0.15</v>
      </c>
      <c r="FG71">
        <v>0.73199999999999998</v>
      </c>
      <c r="FH71" t="s">
        <v>1791</v>
      </c>
      <c r="FI71">
        <v>2</v>
      </c>
      <c r="FJ71" s="623">
        <f t="shared" si="112"/>
        <v>0.33333333333333331</v>
      </c>
      <c r="FK71">
        <v>24</v>
      </c>
      <c r="FL71">
        <v>1.3802112417116059</v>
      </c>
      <c r="FM71" t="s">
        <v>1734</v>
      </c>
      <c r="FN71" s="624">
        <v>2</v>
      </c>
      <c r="FO71" s="629">
        <f t="shared" si="113"/>
        <v>0.5</v>
      </c>
      <c r="FP71">
        <v>5</v>
      </c>
      <c r="FQ71" t="s">
        <v>1740</v>
      </c>
      <c r="FR71" s="624">
        <v>3</v>
      </c>
      <c r="FS71" s="629">
        <f t="shared" si="114"/>
        <v>0.75</v>
      </c>
      <c r="FT71">
        <v>3</v>
      </c>
      <c r="FU71" t="s">
        <v>1739</v>
      </c>
      <c r="FV71" s="624">
        <v>2</v>
      </c>
      <c r="FW71" s="629">
        <f t="shared" si="115"/>
        <v>0.5</v>
      </c>
      <c r="FX71" s="628">
        <f t="shared" si="116"/>
        <v>0.52083333333333326</v>
      </c>
      <c r="FY71" s="631">
        <f t="shared" si="117"/>
        <v>0.52731845755981988</v>
      </c>
    </row>
    <row r="72" spans="1:181">
      <c r="A72" t="s">
        <v>41</v>
      </c>
      <c r="B72" t="s">
        <v>40</v>
      </c>
      <c r="C72" t="s">
        <v>671</v>
      </c>
      <c r="D72" t="s">
        <v>1298</v>
      </c>
      <c r="E72" t="s">
        <v>968</v>
      </c>
      <c r="F72" t="s">
        <v>964</v>
      </c>
      <c r="G72" t="s">
        <v>980</v>
      </c>
      <c r="H72" t="s">
        <v>42</v>
      </c>
      <c r="I72">
        <v>72642</v>
      </c>
      <c r="J72" s="626">
        <f t="shared" si="59"/>
        <v>0.66012992576443774</v>
      </c>
      <c r="K72">
        <v>193553596.97</v>
      </c>
      <c r="L72" s="626">
        <f t="shared" si="60"/>
        <v>0.60606336626474067</v>
      </c>
      <c r="M72">
        <v>2133</v>
      </c>
      <c r="N72" s="626">
        <f t="shared" si="61"/>
        <v>0.65505762930081324</v>
      </c>
      <c r="O72" t="s">
        <v>1119</v>
      </c>
      <c r="P72">
        <v>4</v>
      </c>
      <c r="Q72" s="627">
        <f t="shared" si="62"/>
        <v>1</v>
      </c>
      <c r="R72">
        <v>49</v>
      </c>
      <c r="S72">
        <v>1.6901960800285136</v>
      </c>
      <c r="T72" t="s">
        <v>1728</v>
      </c>
      <c r="U72">
        <v>3</v>
      </c>
      <c r="V72">
        <f t="shared" si="63"/>
        <v>50</v>
      </c>
      <c r="W72" s="626">
        <f t="shared" si="64"/>
        <v>0.509213399790171</v>
      </c>
      <c r="X72" s="628">
        <f t="shared" si="65"/>
        <v>0.68609286422403248</v>
      </c>
      <c r="Y72" t="s">
        <v>1397</v>
      </c>
      <c r="Z72">
        <v>1</v>
      </c>
      <c r="AA72" s="627">
        <f t="shared" si="66"/>
        <v>0.25</v>
      </c>
      <c r="AB72" t="s">
        <v>639</v>
      </c>
      <c r="AC72">
        <v>4</v>
      </c>
      <c r="AD72" s="627">
        <f t="shared" si="67"/>
        <v>1</v>
      </c>
      <c r="AE72" t="s">
        <v>640</v>
      </c>
      <c r="AF72">
        <v>0</v>
      </c>
      <c r="AG72" s="627">
        <f t="shared" si="68"/>
        <v>0</v>
      </c>
      <c r="AH72" t="s">
        <v>1314</v>
      </c>
      <c r="AI72">
        <v>0</v>
      </c>
      <c r="AJ72" s="627">
        <f t="shared" si="69"/>
        <v>0</v>
      </c>
      <c r="AK72" t="s">
        <v>1406</v>
      </c>
      <c r="AL72">
        <v>3</v>
      </c>
      <c r="AM72" s="627">
        <f t="shared" si="70"/>
        <v>0.75</v>
      </c>
      <c r="AN72">
        <v>3</v>
      </c>
      <c r="AO72" t="s">
        <v>1767</v>
      </c>
      <c r="AP72">
        <v>2</v>
      </c>
      <c r="AQ72" s="629">
        <f t="shared" si="71"/>
        <v>0.5</v>
      </c>
      <c r="AR72" t="s">
        <v>640</v>
      </c>
      <c r="AS72">
        <v>0</v>
      </c>
      <c r="AT72" s="627">
        <f t="shared" si="72"/>
        <v>0</v>
      </c>
      <c r="AU72">
        <v>1</v>
      </c>
      <c r="AV72" t="s">
        <v>1789</v>
      </c>
      <c r="AW72">
        <v>0</v>
      </c>
      <c r="AX72" s="629">
        <f t="shared" si="73"/>
        <v>0</v>
      </c>
      <c r="AY72" t="s">
        <v>634</v>
      </c>
      <c r="AZ72">
        <v>1</v>
      </c>
      <c r="BA72" s="627">
        <f t="shared" si="74"/>
        <v>0.25</v>
      </c>
      <c r="BB72" t="s">
        <v>646</v>
      </c>
      <c r="BC72">
        <v>0</v>
      </c>
      <c r="BD72" s="627">
        <f t="shared" si="75"/>
        <v>0</v>
      </c>
      <c r="BE72" t="s">
        <v>646</v>
      </c>
      <c r="BF72">
        <v>1</v>
      </c>
      <c r="BG72" s="627">
        <f t="shared" si="76"/>
        <v>0.25</v>
      </c>
      <c r="BH72" s="628">
        <f t="shared" si="77"/>
        <v>0.27272727272727271</v>
      </c>
      <c r="BI72">
        <v>2</v>
      </c>
      <c r="BJ72" t="s">
        <v>1743</v>
      </c>
      <c r="BK72">
        <v>1</v>
      </c>
      <c r="BL72" s="627">
        <f t="shared" si="78"/>
        <v>0.25</v>
      </c>
      <c r="BM72" t="s">
        <v>1395</v>
      </c>
      <c r="BN72">
        <v>4</v>
      </c>
      <c r="BO72" s="627">
        <f t="shared" si="79"/>
        <v>1</v>
      </c>
      <c r="BP72">
        <v>3</v>
      </c>
      <c r="BQ72" t="s">
        <v>1747</v>
      </c>
      <c r="BR72">
        <v>2</v>
      </c>
      <c r="BS72">
        <f t="shared" si="80"/>
        <v>0.5</v>
      </c>
      <c r="BT72">
        <v>2</v>
      </c>
      <c r="BU72" t="s">
        <v>1746</v>
      </c>
      <c r="BV72">
        <v>3</v>
      </c>
      <c r="BW72">
        <f t="shared" si="81"/>
        <v>0.75</v>
      </c>
      <c r="BX72" s="629">
        <f t="shared" si="82"/>
        <v>0.625</v>
      </c>
      <c r="BY72" t="s">
        <v>649</v>
      </c>
      <c r="BZ72">
        <v>2</v>
      </c>
      <c r="CA72" s="627">
        <f t="shared" si="83"/>
        <v>0.5</v>
      </c>
      <c r="CB72" t="s">
        <v>669</v>
      </c>
      <c r="CC72">
        <v>2</v>
      </c>
      <c r="CD72" s="627">
        <f t="shared" si="84"/>
        <v>0.5</v>
      </c>
      <c r="CE72" t="s">
        <v>643</v>
      </c>
      <c r="CF72">
        <v>3</v>
      </c>
      <c r="CG72" s="627">
        <f t="shared" si="85"/>
        <v>0.75</v>
      </c>
      <c r="CH72">
        <v>2</v>
      </c>
      <c r="CI72" t="s">
        <v>1751</v>
      </c>
      <c r="CJ72">
        <v>3</v>
      </c>
      <c r="CK72">
        <f t="shared" si="86"/>
        <v>0.75</v>
      </c>
      <c r="CL72">
        <v>3</v>
      </c>
      <c r="CM72" t="s">
        <v>1752</v>
      </c>
      <c r="CN72">
        <v>2</v>
      </c>
      <c r="CO72">
        <f t="shared" si="87"/>
        <v>0.5</v>
      </c>
      <c r="CP72" s="629">
        <f t="shared" si="88"/>
        <v>0.625</v>
      </c>
      <c r="CQ72">
        <v>1</v>
      </c>
      <c r="CR72" t="s">
        <v>1756</v>
      </c>
      <c r="CS72">
        <v>3</v>
      </c>
      <c r="CT72">
        <f t="shared" si="89"/>
        <v>0.75</v>
      </c>
      <c r="CU72">
        <v>0</v>
      </c>
      <c r="CV72" t="s">
        <v>1755</v>
      </c>
      <c r="CW72">
        <v>4</v>
      </c>
      <c r="CX72">
        <f t="shared" si="90"/>
        <v>1</v>
      </c>
      <c r="CY72" s="629">
        <f t="shared" si="91"/>
        <v>0.875</v>
      </c>
      <c r="CZ72">
        <v>1</v>
      </c>
      <c r="DA72" t="s">
        <v>1763</v>
      </c>
      <c r="DB72">
        <v>1</v>
      </c>
      <c r="DC72" s="626">
        <f t="shared" si="92"/>
        <v>0.125</v>
      </c>
      <c r="DD72" t="s">
        <v>1369</v>
      </c>
      <c r="DE72">
        <v>3</v>
      </c>
      <c r="DF72" s="627">
        <f t="shared" si="93"/>
        <v>0.75</v>
      </c>
      <c r="DG72" s="628">
        <f t="shared" si="94"/>
        <v>0.6</v>
      </c>
      <c r="DH72" t="s">
        <v>1407</v>
      </c>
      <c r="DI72">
        <v>1</v>
      </c>
      <c r="DJ72" s="627">
        <f t="shared" si="95"/>
        <v>0.25</v>
      </c>
      <c r="DK72" t="s">
        <v>640</v>
      </c>
      <c r="DL72">
        <v>0</v>
      </c>
      <c r="DM72" s="627">
        <f t="shared" si="96"/>
        <v>0</v>
      </c>
      <c r="DN72" t="s">
        <v>1119</v>
      </c>
      <c r="DO72">
        <v>0</v>
      </c>
      <c r="DP72" s="627">
        <f t="shared" si="97"/>
        <v>0</v>
      </c>
      <c r="DQ72" t="s">
        <v>880</v>
      </c>
      <c r="DR72">
        <v>4</v>
      </c>
      <c r="DS72" s="627">
        <f t="shared" si="98"/>
        <v>1</v>
      </c>
      <c r="DT72" t="s">
        <v>880</v>
      </c>
      <c r="DU72">
        <v>4</v>
      </c>
      <c r="DV72" s="627">
        <f t="shared" si="99"/>
        <v>1</v>
      </c>
      <c r="DW72" t="s">
        <v>1409</v>
      </c>
      <c r="DX72">
        <v>1</v>
      </c>
      <c r="DY72" s="627">
        <f t="shared" si="100"/>
        <v>0.25</v>
      </c>
      <c r="DZ72" t="s">
        <v>1119</v>
      </c>
      <c r="EA72">
        <v>0</v>
      </c>
      <c r="EB72" s="627">
        <f t="shared" si="101"/>
        <v>0</v>
      </c>
      <c r="EC72">
        <v>8.3000000000000007</v>
      </c>
      <c r="ED72" t="s">
        <v>1827</v>
      </c>
      <c r="EE72">
        <v>0</v>
      </c>
      <c r="EF72" s="630">
        <f t="shared" si="102"/>
        <v>0.15306122448979587</v>
      </c>
      <c r="EG72">
        <v>9.5</v>
      </c>
      <c r="EH72" t="s">
        <v>1827</v>
      </c>
      <c r="EI72">
        <v>0</v>
      </c>
      <c r="EJ72" s="630">
        <f t="shared" si="103"/>
        <v>5.0000000000000044E-2</v>
      </c>
      <c r="EK72" s="630">
        <f t="shared" si="104"/>
        <v>0.10153061224489796</v>
      </c>
      <c r="EL72" s="628">
        <f t="shared" si="105"/>
        <v>0.32519132653061222</v>
      </c>
      <c r="EM72">
        <v>5</v>
      </c>
      <c r="EN72" t="s">
        <v>1774</v>
      </c>
      <c r="EO72" s="624">
        <v>3</v>
      </c>
      <c r="EP72" s="629">
        <f t="shared" si="106"/>
        <v>0.75</v>
      </c>
      <c r="EQ72">
        <v>0</v>
      </c>
      <c r="ER72" t="s">
        <v>1777</v>
      </c>
      <c r="ES72">
        <v>0</v>
      </c>
      <c r="ET72" s="629">
        <f t="shared" si="107"/>
        <v>0</v>
      </c>
      <c r="EU72">
        <v>7</v>
      </c>
      <c r="EV72" t="s">
        <v>1778</v>
      </c>
      <c r="EW72" s="624">
        <v>4</v>
      </c>
      <c r="EX72" s="629">
        <f t="shared" si="108"/>
        <v>1</v>
      </c>
      <c r="EY72">
        <v>0</v>
      </c>
      <c r="EZ72" t="s">
        <v>1784</v>
      </c>
      <c r="FA72" s="624">
        <v>0</v>
      </c>
      <c r="FB72" s="629">
        <f t="shared" si="109"/>
        <v>0</v>
      </c>
      <c r="FC72" t="s">
        <v>1024</v>
      </c>
      <c r="FD72">
        <v>0</v>
      </c>
      <c r="FE72" s="627">
        <f t="shared" si="110"/>
        <v>0</v>
      </c>
      <c r="FF72" s="628">
        <f t="shared" si="111"/>
        <v>0.35</v>
      </c>
      <c r="FG72">
        <v>0.70799999999999996</v>
      </c>
      <c r="FH72" t="s">
        <v>1791</v>
      </c>
      <c r="FI72">
        <v>2</v>
      </c>
      <c r="FJ72" s="623">
        <f t="shared" si="112"/>
        <v>0.33333333333333331</v>
      </c>
      <c r="FK72">
        <v>70</v>
      </c>
      <c r="FL72">
        <v>1.8450980400142569</v>
      </c>
      <c r="FM72" t="s">
        <v>1735</v>
      </c>
      <c r="FN72" s="624">
        <v>3</v>
      </c>
      <c r="FO72" s="629">
        <f t="shared" si="113"/>
        <v>0.75</v>
      </c>
      <c r="FP72">
        <v>13</v>
      </c>
      <c r="FQ72" t="s">
        <v>1738</v>
      </c>
      <c r="FR72" s="624">
        <v>4</v>
      </c>
      <c r="FS72" s="629">
        <f t="shared" si="114"/>
        <v>1</v>
      </c>
      <c r="FT72">
        <v>11</v>
      </c>
      <c r="FU72" t="s">
        <v>1738</v>
      </c>
      <c r="FV72" s="624">
        <v>4</v>
      </c>
      <c r="FW72" s="629">
        <f t="shared" si="115"/>
        <v>1</v>
      </c>
      <c r="FX72" s="628">
        <f t="shared" si="116"/>
        <v>0.77083333333333326</v>
      </c>
      <c r="FY72" s="631">
        <f t="shared" si="117"/>
        <v>0.50080746613587512</v>
      </c>
    </row>
    <row r="73" spans="1:181">
      <c r="A73" t="s">
        <v>449</v>
      </c>
      <c r="B73" t="s">
        <v>448</v>
      </c>
      <c r="C73" t="s">
        <v>1050</v>
      </c>
      <c r="D73" t="s">
        <v>1308</v>
      </c>
      <c r="E73" t="s">
        <v>968</v>
      </c>
      <c r="F73" t="s">
        <v>975</v>
      </c>
      <c r="G73" t="s">
        <v>976</v>
      </c>
      <c r="H73" t="s">
        <v>16</v>
      </c>
      <c r="I73">
        <v>4184</v>
      </c>
      <c r="J73" s="626">
        <f t="shared" si="59"/>
        <v>0.1860462925043444</v>
      </c>
      <c r="K73">
        <v>18286895.859999999</v>
      </c>
      <c r="L73" s="626">
        <f t="shared" si="60"/>
        <v>0.13649017287336737</v>
      </c>
      <c r="M73">
        <v>186</v>
      </c>
      <c r="N73" s="626">
        <f t="shared" si="61"/>
        <v>0.13284253204704508</v>
      </c>
      <c r="O73" t="s">
        <v>880</v>
      </c>
      <c r="P73">
        <v>0</v>
      </c>
      <c r="Q73" s="627">
        <f t="shared" si="62"/>
        <v>0</v>
      </c>
      <c r="R73">
        <v>0</v>
      </c>
      <c r="T73" t="s">
        <v>1726</v>
      </c>
      <c r="U73">
        <v>0</v>
      </c>
      <c r="V73">
        <f t="shared" si="63"/>
        <v>1</v>
      </c>
      <c r="W73" s="626">
        <f t="shared" si="64"/>
        <v>0</v>
      </c>
      <c r="X73" s="628">
        <f t="shared" si="65"/>
        <v>9.107579948495137E-2</v>
      </c>
      <c r="Y73" t="s">
        <v>639</v>
      </c>
      <c r="Z73">
        <v>4</v>
      </c>
      <c r="AA73" s="627">
        <f t="shared" si="66"/>
        <v>1</v>
      </c>
      <c r="AB73" t="s">
        <v>1399</v>
      </c>
      <c r="AC73">
        <v>1</v>
      </c>
      <c r="AD73" s="627">
        <f t="shared" si="67"/>
        <v>0.25</v>
      </c>
      <c r="AE73" t="s">
        <v>640</v>
      </c>
      <c r="AF73">
        <v>0</v>
      </c>
      <c r="AG73" s="627">
        <f t="shared" si="68"/>
        <v>0</v>
      </c>
      <c r="AH73" t="s">
        <v>1314</v>
      </c>
      <c r="AI73">
        <v>0</v>
      </c>
      <c r="AJ73" s="627">
        <f t="shared" si="69"/>
        <v>0</v>
      </c>
      <c r="AK73" t="s">
        <v>1405</v>
      </c>
      <c r="AL73">
        <v>0</v>
      </c>
      <c r="AM73" s="627">
        <f t="shared" si="70"/>
        <v>0</v>
      </c>
      <c r="AN73">
        <v>1</v>
      </c>
      <c r="AO73" t="s">
        <v>1765</v>
      </c>
      <c r="AP73">
        <v>4</v>
      </c>
      <c r="AQ73" s="629">
        <f t="shared" si="71"/>
        <v>1</v>
      </c>
      <c r="AR73" t="s">
        <v>640</v>
      </c>
      <c r="AS73">
        <v>0</v>
      </c>
      <c r="AT73" s="627">
        <f t="shared" si="72"/>
        <v>0</v>
      </c>
      <c r="AU73">
        <v>1</v>
      </c>
      <c r="AV73" t="s">
        <v>1789</v>
      </c>
      <c r="AW73">
        <v>0</v>
      </c>
      <c r="AX73" s="629">
        <f t="shared" si="73"/>
        <v>0</v>
      </c>
      <c r="AY73" t="s">
        <v>634</v>
      </c>
      <c r="AZ73">
        <v>1</v>
      </c>
      <c r="BA73" s="627">
        <f t="shared" si="74"/>
        <v>0.25</v>
      </c>
      <c r="BB73" t="s">
        <v>635</v>
      </c>
      <c r="BC73">
        <v>1</v>
      </c>
      <c r="BD73" s="627">
        <f t="shared" si="75"/>
        <v>0.25</v>
      </c>
      <c r="BE73" t="s">
        <v>646</v>
      </c>
      <c r="BF73">
        <v>1</v>
      </c>
      <c r="BG73" s="627">
        <f t="shared" si="76"/>
        <v>0.25</v>
      </c>
      <c r="BH73" s="628">
        <f t="shared" si="77"/>
        <v>0.27272727272727271</v>
      </c>
      <c r="BI73">
        <v>0</v>
      </c>
      <c r="BJ73" t="s">
        <v>1741</v>
      </c>
      <c r="BK73">
        <v>4</v>
      </c>
      <c r="BL73" s="627">
        <f t="shared" si="78"/>
        <v>1</v>
      </c>
      <c r="BM73" t="s">
        <v>641</v>
      </c>
      <c r="BN73">
        <v>0</v>
      </c>
      <c r="BO73" s="627">
        <f t="shared" si="79"/>
        <v>0</v>
      </c>
      <c r="BP73">
        <v>3</v>
      </c>
      <c r="BQ73" t="s">
        <v>1747</v>
      </c>
      <c r="BR73">
        <v>2</v>
      </c>
      <c r="BS73">
        <f t="shared" si="80"/>
        <v>0.5</v>
      </c>
      <c r="BT73">
        <v>1</v>
      </c>
      <c r="BU73" t="s">
        <v>1746</v>
      </c>
      <c r="BV73">
        <v>3</v>
      </c>
      <c r="BW73">
        <f t="shared" si="81"/>
        <v>0.75</v>
      </c>
      <c r="BX73" s="629">
        <f t="shared" si="82"/>
        <v>0.625</v>
      </c>
      <c r="BY73" t="s">
        <v>653</v>
      </c>
      <c r="BZ73">
        <v>4</v>
      </c>
      <c r="CA73" s="627">
        <f t="shared" si="83"/>
        <v>1</v>
      </c>
      <c r="CB73" t="s">
        <v>662</v>
      </c>
      <c r="CC73">
        <v>3</v>
      </c>
      <c r="CD73" s="627">
        <f t="shared" si="84"/>
        <v>0.75</v>
      </c>
      <c r="CE73" t="s">
        <v>667</v>
      </c>
      <c r="CF73">
        <v>1</v>
      </c>
      <c r="CG73" s="627">
        <f t="shared" si="85"/>
        <v>0.25</v>
      </c>
      <c r="CH73">
        <v>0</v>
      </c>
      <c r="CI73" t="s">
        <v>1750</v>
      </c>
      <c r="CJ73">
        <v>4</v>
      </c>
      <c r="CK73">
        <f t="shared" si="86"/>
        <v>1</v>
      </c>
      <c r="CL73">
        <v>0</v>
      </c>
      <c r="CM73" t="s">
        <v>1750</v>
      </c>
      <c r="CN73">
        <v>4</v>
      </c>
      <c r="CO73">
        <f t="shared" si="87"/>
        <v>1</v>
      </c>
      <c r="CP73" s="629">
        <f t="shared" si="88"/>
        <v>1</v>
      </c>
      <c r="CQ73">
        <v>0</v>
      </c>
      <c r="CR73" t="s">
        <v>1755</v>
      </c>
      <c r="CS73">
        <v>4</v>
      </c>
      <c r="CT73">
        <f t="shared" si="89"/>
        <v>1</v>
      </c>
      <c r="CU73">
        <v>0</v>
      </c>
      <c r="CV73" t="s">
        <v>1755</v>
      </c>
      <c r="CW73">
        <v>4</v>
      </c>
      <c r="CX73">
        <f t="shared" si="90"/>
        <v>1</v>
      </c>
      <c r="CY73" s="629">
        <f t="shared" si="91"/>
        <v>1</v>
      </c>
      <c r="CZ73">
        <v>0</v>
      </c>
      <c r="DA73" t="s">
        <v>1764</v>
      </c>
      <c r="DB73">
        <v>0</v>
      </c>
      <c r="DC73" s="626">
        <f t="shared" si="92"/>
        <v>0</v>
      </c>
      <c r="DD73" t="s">
        <v>1367</v>
      </c>
      <c r="DE73">
        <v>0</v>
      </c>
      <c r="DF73" s="627">
        <f t="shared" si="93"/>
        <v>0</v>
      </c>
      <c r="DG73" s="628">
        <f t="shared" si="94"/>
        <v>0.5625</v>
      </c>
      <c r="DH73" t="s">
        <v>639</v>
      </c>
      <c r="DI73">
        <v>4</v>
      </c>
      <c r="DJ73" s="627">
        <f t="shared" si="95"/>
        <v>1</v>
      </c>
      <c r="DK73" t="s">
        <v>640</v>
      </c>
      <c r="DL73">
        <v>0</v>
      </c>
      <c r="DM73" s="627">
        <f t="shared" si="96"/>
        <v>0</v>
      </c>
      <c r="DN73" t="s">
        <v>1119</v>
      </c>
      <c r="DO73">
        <v>0</v>
      </c>
      <c r="DP73" s="627">
        <f t="shared" si="97"/>
        <v>0</v>
      </c>
      <c r="DQ73" t="s">
        <v>880</v>
      </c>
      <c r="DR73">
        <v>4</v>
      </c>
      <c r="DS73" s="627">
        <f t="shared" si="98"/>
        <v>1</v>
      </c>
      <c r="DT73" t="s">
        <v>880</v>
      </c>
      <c r="DU73">
        <v>4</v>
      </c>
      <c r="DV73" s="627">
        <f t="shared" si="99"/>
        <v>1</v>
      </c>
      <c r="DW73" t="s">
        <v>639</v>
      </c>
      <c r="DX73">
        <v>4</v>
      </c>
      <c r="DY73" s="627">
        <f t="shared" si="100"/>
        <v>1</v>
      </c>
      <c r="DZ73" t="s">
        <v>1119</v>
      </c>
      <c r="EA73">
        <v>0</v>
      </c>
      <c r="EB73" s="627">
        <f t="shared" si="101"/>
        <v>0</v>
      </c>
      <c r="EC73">
        <v>4.0999999999999996</v>
      </c>
      <c r="ED73" t="s">
        <v>1825</v>
      </c>
      <c r="EE73">
        <v>2</v>
      </c>
      <c r="EF73" s="630">
        <f t="shared" si="102"/>
        <v>0.58163265306122458</v>
      </c>
      <c r="EG73">
        <v>8.1999999999999993</v>
      </c>
      <c r="EH73" t="s">
        <v>1827</v>
      </c>
      <c r="EI73">
        <v>0</v>
      </c>
      <c r="EJ73" s="630">
        <f t="shared" si="103"/>
        <v>0.18000000000000005</v>
      </c>
      <c r="EK73" s="630">
        <f t="shared" si="104"/>
        <v>0.38081632653061231</v>
      </c>
      <c r="EL73" s="628">
        <f t="shared" si="105"/>
        <v>0.54760204081632657</v>
      </c>
      <c r="EM73">
        <v>3</v>
      </c>
      <c r="EO73" s="624">
        <v>2</v>
      </c>
      <c r="EP73" s="629">
        <f t="shared" si="106"/>
        <v>0.5</v>
      </c>
      <c r="EQ73">
        <v>0</v>
      </c>
      <c r="ER73" t="s">
        <v>1777</v>
      </c>
      <c r="ES73">
        <v>0</v>
      </c>
      <c r="ET73" s="629">
        <f t="shared" si="107"/>
        <v>0</v>
      </c>
      <c r="EU73">
        <v>1</v>
      </c>
      <c r="EV73" t="s">
        <v>1778</v>
      </c>
      <c r="EW73" s="624">
        <v>3</v>
      </c>
      <c r="EX73" s="629">
        <f t="shared" si="108"/>
        <v>0.75</v>
      </c>
      <c r="EY73">
        <v>1</v>
      </c>
      <c r="EZ73" t="s">
        <v>1783</v>
      </c>
      <c r="FA73" s="624">
        <v>1</v>
      </c>
      <c r="FB73" s="629">
        <f t="shared" si="109"/>
        <v>0.25</v>
      </c>
      <c r="FC73" t="s">
        <v>1024</v>
      </c>
      <c r="FD73">
        <v>0</v>
      </c>
      <c r="FE73" s="627">
        <f t="shared" si="110"/>
        <v>0</v>
      </c>
      <c r="FF73" s="628">
        <f t="shared" si="111"/>
        <v>0.3</v>
      </c>
      <c r="FG73">
        <v>0.65700000000000003</v>
      </c>
      <c r="FH73" t="s">
        <v>1791</v>
      </c>
      <c r="FI73">
        <v>2</v>
      </c>
      <c r="FJ73" s="623">
        <f t="shared" si="112"/>
        <v>0.33333333333333331</v>
      </c>
      <c r="FK73">
        <v>1</v>
      </c>
      <c r="FL73">
        <v>0</v>
      </c>
      <c r="FM73" t="s">
        <v>1732</v>
      </c>
      <c r="FN73" s="624">
        <v>0</v>
      </c>
      <c r="FO73" s="629">
        <f t="shared" si="113"/>
        <v>0</v>
      </c>
      <c r="FP73">
        <v>2</v>
      </c>
      <c r="FQ73" t="s">
        <v>1737</v>
      </c>
      <c r="FR73" s="624">
        <v>1</v>
      </c>
      <c r="FS73" s="629">
        <f t="shared" si="114"/>
        <v>0.25</v>
      </c>
      <c r="FT73">
        <v>0</v>
      </c>
      <c r="FU73" t="s">
        <v>1730</v>
      </c>
      <c r="FV73" s="624">
        <v>0</v>
      </c>
      <c r="FW73" s="629">
        <f t="shared" si="115"/>
        <v>0</v>
      </c>
      <c r="FX73" s="628">
        <f t="shared" si="116"/>
        <v>0.14583333333333331</v>
      </c>
      <c r="FY73" s="631">
        <f t="shared" si="117"/>
        <v>0.3199564077269807</v>
      </c>
    </row>
    <row r="74" spans="1:181">
      <c r="A74" t="s">
        <v>262</v>
      </c>
      <c r="B74" t="s">
        <v>261</v>
      </c>
      <c r="C74" t="s">
        <v>632</v>
      </c>
      <c r="D74" t="s">
        <v>1309</v>
      </c>
      <c r="E74" t="s">
        <v>968</v>
      </c>
      <c r="F74" t="s">
        <v>975</v>
      </c>
      <c r="G74" t="s">
        <v>976</v>
      </c>
      <c r="H74" t="s">
        <v>16</v>
      </c>
      <c r="I74">
        <v>10201</v>
      </c>
      <c r="J74" s="626">
        <f t="shared" si="59"/>
        <v>0.33407400558328221</v>
      </c>
      <c r="K74">
        <v>30357169.68</v>
      </c>
      <c r="L74" s="626">
        <f t="shared" si="60"/>
        <v>0.2373655157276218</v>
      </c>
      <c r="M74">
        <v>336</v>
      </c>
      <c r="N74" s="626">
        <f t="shared" si="61"/>
        <v>0.25943185225175847</v>
      </c>
      <c r="O74" t="s">
        <v>880</v>
      </c>
      <c r="P74">
        <v>0</v>
      </c>
      <c r="Q74" s="627">
        <f t="shared" si="62"/>
        <v>0</v>
      </c>
      <c r="R74">
        <v>0</v>
      </c>
      <c r="T74" t="s">
        <v>1726</v>
      </c>
      <c r="U74">
        <v>0</v>
      </c>
      <c r="V74">
        <f t="shared" si="63"/>
        <v>1</v>
      </c>
      <c r="W74" s="626">
        <f t="shared" si="64"/>
        <v>0</v>
      </c>
      <c r="X74" s="628">
        <f t="shared" si="65"/>
        <v>0.16617427471253249</v>
      </c>
      <c r="Y74" t="s">
        <v>639</v>
      </c>
      <c r="Z74">
        <v>4</v>
      </c>
      <c r="AA74" s="627">
        <f t="shared" si="66"/>
        <v>1</v>
      </c>
      <c r="AB74" t="s">
        <v>639</v>
      </c>
      <c r="AC74">
        <v>4</v>
      </c>
      <c r="AD74" s="627">
        <f t="shared" si="67"/>
        <v>1</v>
      </c>
      <c r="AE74" t="s">
        <v>640</v>
      </c>
      <c r="AF74">
        <v>0</v>
      </c>
      <c r="AG74" s="627">
        <f t="shared" si="68"/>
        <v>0</v>
      </c>
      <c r="AH74" t="s">
        <v>1400</v>
      </c>
      <c r="AI74">
        <v>3</v>
      </c>
      <c r="AJ74" s="627">
        <f t="shared" si="69"/>
        <v>0.75</v>
      </c>
      <c r="AK74" t="s">
        <v>1405</v>
      </c>
      <c r="AL74">
        <v>0</v>
      </c>
      <c r="AM74" s="627">
        <f t="shared" si="70"/>
        <v>0</v>
      </c>
      <c r="AN74">
        <v>1</v>
      </c>
      <c r="AO74" t="s">
        <v>1765</v>
      </c>
      <c r="AP74">
        <v>4</v>
      </c>
      <c r="AQ74" s="629">
        <f t="shared" si="71"/>
        <v>1</v>
      </c>
      <c r="AR74" t="s">
        <v>640</v>
      </c>
      <c r="AS74">
        <v>0</v>
      </c>
      <c r="AT74" s="627">
        <f t="shared" si="72"/>
        <v>0</v>
      </c>
      <c r="AU74">
        <v>1</v>
      </c>
      <c r="AV74" t="s">
        <v>1789</v>
      </c>
      <c r="AW74">
        <v>0</v>
      </c>
      <c r="AX74" s="629">
        <f t="shared" si="73"/>
        <v>0</v>
      </c>
      <c r="AY74" t="s">
        <v>634</v>
      </c>
      <c r="AZ74">
        <v>1</v>
      </c>
      <c r="BA74" s="627">
        <f t="shared" si="74"/>
        <v>0.25</v>
      </c>
      <c r="BB74" t="s">
        <v>689</v>
      </c>
      <c r="BC74">
        <v>2</v>
      </c>
      <c r="BD74" s="627">
        <f t="shared" si="75"/>
        <v>0.5</v>
      </c>
      <c r="BE74" t="s">
        <v>646</v>
      </c>
      <c r="BF74">
        <v>1</v>
      </c>
      <c r="BG74" s="627">
        <f t="shared" si="76"/>
        <v>0.25</v>
      </c>
      <c r="BH74" s="628">
        <f t="shared" si="77"/>
        <v>0.43181818181818182</v>
      </c>
      <c r="BI74">
        <v>0</v>
      </c>
      <c r="BJ74" t="s">
        <v>1741</v>
      </c>
      <c r="BK74">
        <v>4</v>
      </c>
      <c r="BL74" s="627">
        <f t="shared" si="78"/>
        <v>1</v>
      </c>
      <c r="BM74" t="s">
        <v>1395</v>
      </c>
      <c r="BN74">
        <v>4</v>
      </c>
      <c r="BO74" s="627">
        <f t="shared" si="79"/>
        <v>1</v>
      </c>
      <c r="BP74">
        <v>2</v>
      </c>
      <c r="BQ74" t="s">
        <v>1746</v>
      </c>
      <c r="BR74">
        <v>3</v>
      </c>
      <c r="BS74">
        <f t="shared" si="80"/>
        <v>0.75</v>
      </c>
      <c r="BT74">
        <v>2</v>
      </c>
      <c r="BU74" t="s">
        <v>1746</v>
      </c>
      <c r="BV74">
        <v>3</v>
      </c>
      <c r="BW74">
        <f t="shared" si="81"/>
        <v>0.75</v>
      </c>
      <c r="BX74" s="629">
        <f t="shared" si="82"/>
        <v>0.75</v>
      </c>
      <c r="BY74" t="s">
        <v>642</v>
      </c>
      <c r="BZ74">
        <v>3</v>
      </c>
      <c r="CA74" s="627">
        <f t="shared" si="83"/>
        <v>0.75</v>
      </c>
      <c r="CB74" t="s">
        <v>649</v>
      </c>
      <c r="CC74">
        <v>1</v>
      </c>
      <c r="CD74" s="627">
        <f t="shared" si="84"/>
        <v>0.25</v>
      </c>
      <c r="CE74" t="s">
        <v>643</v>
      </c>
      <c r="CF74">
        <v>3</v>
      </c>
      <c r="CG74" s="627">
        <f t="shared" si="85"/>
        <v>0.75</v>
      </c>
      <c r="CH74">
        <v>2</v>
      </c>
      <c r="CI74" t="s">
        <v>1751</v>
      </c>
      <c r="CJ74">
        <v>3</v>
      </c>
      <c r="CK74">
        <f t="shared" si="86"/>
        <v>0.75</v>
      </c>
      <c r="CL74">
        <v>1</v>
      </c>
      <c r="CM74" t="s">
        <v>1751</v>
      </c>
      <c r="CN74">
        <v>3</v>
      </c>
      <c r="CO74">
        <f t="shared" si="87"/>
        <v>0.75</v>
      </c>
      <c r="CP74" s="629">
        <f t="shared" si="88"/>
        <v>0.75</v>
      </c>
      <c r="CQ74">
        <v>0</v>
      </c>
      <c r="CR74" t="s">
        <v>1755</v>
      </c>
      <c r="CS74">
        <v>4</v>
      </c>
      <c r="CT74">
        <f t="shared" si="89"/>
        <v>1</v>
      </c>
      <c r="CU74">
        <v>0</v>
      </c>
      <c r="CV74" t="s">
        <v>1755</v>
      </c>
      <c r="CW74">
        <v>4</v>
      </c>
      <c r="CX74">
        <f t="shared" si="90"/>
        <v>1</v>
      </c>
      <c r="CY74" s="629">
        <f t="shared" si="91"/>
        <v>1</v>
      </c>
      <c r="CZ74">
        <v>1</v>
      </c>
      <c r="DA74" t="s">
        <v>1763</v>
      </c>
      <c r="DB74">
        <v>1</v>
      </c>
      <c r="DC74" s="626">
        <f t="shared" si="92"/>
        <v>0.125</v>
      </c>
      <c r="DD74" t="s">
        <v>1369</v>
      </c>
      <c r="DE74">
        <v>3</v>
      </c>
      <c r="DF74" s="627">
        <f t="shared" si="93"/>
        <v>0.75</v>
      </c>
      <c r="DG74" s="628">
        <f t="shared" si="94"/>
        <v>0.71250000000000002</v>
      </c>
      <c r="DH74" t="s">
        <v>1396</v>
      </c>
      <c r="DI74">
        <v>0</v>
      </c>
      <c r="DJ74" s="627">
        <f t="shared" si="95"/>
        <v>0</v>
      </c>
      <c r="DK74" t="s">
        <v>640</v>
      </c>
      <c r="DL74">
        <v>0</v>
      </c>
      <c r="DM74" s="627">
        <f t="shared" si="96"/>
        <v>0</v>
      </c>
      <c r="DN74" t="s">
        <v>1119</v>
      </c>
      <c r="DO74">
        <v>0</v>
      </c>
      <c r="DP74" s="627">
        <f t="shared" si="97"/>
        <v>0</v>
      </c>
      <c r="DQ74" t="s">
        <v>880</v>
      </c>
      <c r="DR74">
        <v>4</v>
      </c>
      <c r="DS74" s="627">
        <f t="shared" si="98"/>
        <v>1</v>
      </c>
      <c r="DT74" t="s">
        <v>880</v>
      </c>
      <c r="DU74">
        <v>4</v>
      </c>
      <c r="DV74" s="627">
        <f t="shared" si="99"/>
        <v>1</v>
      </c>
      <c r="DW74" t="s">
        <v>639</v>
      </c>
      <c r="DX74">
        <v>4</v>
      </c>
      <c r="DY74" s="627">
        <f t="shared" si="100"/>
        <v>1</v>
      </c>
      <c r="DZ74" t="s">
        <v>1119</v>
      </c>
      <c r="EA74">
        <v>0</v>
      </c>
      <c r="EB74" s="627">
        <f t="shared" si="101"/>
        <v>0</v>
      </c>
      <c r="EC74">
        <v>8.6</v>
      </c>
      <c r="ED74" t="s">
        <v>1827</v>
      </c>
      <c r="EE74">
        <v>0</v>
      </c>
      <c r="EF74" s="630">
        <f t="shared" si="102"/>
        <v>0.12244897959183687</v>
      </c>
      <c r="EG74">
        <v>9</v>
      </c>
      <c r="EH74" t="s">
        <v>1827</v>
      </c>
      <c r="EI74">
        <v>0</v>
      </c>
      <c r="EJ74" s="630">
        <f t="shared" si="103"/>
        <v>9.9999999999999978E-2</v>
      </c>
      <c r="EK74" s="630">
        <f t="shared" si="104"/>
        <v>0.11122448979591842</v>
      </c>
      <c r="EL74" s="628">
        <f t="shared" si="105"/>
        <v>0.38890306122448981</v>
      </c>
      <c r="EM74">
        <v>4</v>
      </c>
      <c r="EN74" t="s">
        <v>1775</v>
      </c>
      <c r="EO74" s="624">
        <v>2</v>
      </c>
      <c r="EP74" s="629">
        <f t="shared" si="106"/>
        <v>0.5</v>
      </c>
      <c r="EQ74">
        <v>0</v>
      </c>
      <c r="ER74" t="s">
        <v>1777</v>
      </c>
      <c r="ES74">
        <v>0</v>
      </c>
      <c r="ET74" s="629">
        <f t="shared" si="107"/>
        <v>0</v>
      </c>
      <c r="EU74">
        <v>1</v>
      </c>
      <c r="EV74" t="s">
        <v>1778</v>
      </c>
      <c r="EW74" s="624">
        <v>3</v>
      </c>
      <c r="EX74" s="629">
        <f t="shared" si="108"/>
        <v>0.75</v>
      </c>
      <c r="EY74">
        <v>3</v>
      </c>
      <c r="EZ74" t="s">
        <v>1782</v>
      </c>
      <c r="FA74" s="624">
        <v>2</v>
      </c>
      <c r="FB74" s="629">
        <f t="shared" si="109"/>
        <v>0.5</v>
      </c>
      <c r="FC74" t="s">
        <v>1024</v>
      </c>
      <c r="FD74">
        <v>0</v>
      </c>
      <c r="FE74" s="627">
        <f t="shared" si="110"/>
        <v>0</v>
      </c>
      <c r="FF74" s="628">
        <f t="shared" si="111"/>
        <v>0.35</v>
      </c>
      <c r="FG74">
        <v>0.67</v>
      </c>
      <c r="FH74" t="s">
        <v>1791</v>
      </c>
      <c r="FI74">
        <v>2</v>
      </c>
      <c r="FJ74" s="623">
        <f t="shared" si="112"/>
        <v>0.33333333333333331</v>
      </c>
      <c r="FK74">
        <v>11</v>
      </c>
      <c r="FL74">
        <v>1.0413926851582251</v>
      </c>
      <c r="FM74" t="s">
        <v>1734</v>
      </c>
      <c r="FN74" s="624">
        <v>2</v>
      </c>
      <c r="FO74" s="629">
        <f t="shared" si="113"/>
        <v>0.5</v>
      </c>
      <c r="FP74">
        <v>0</v>
      </c>
      <c r="FQ74" t="s">
        <v>1730</v>
      </c>
      <c r="FR74" s="624">
        <v>0</v>
      </c>
      <c r="FS74" s="629">
        <f t="shared" si="114"/>
        <v>0</v>
      </c>
      <c r="FT74">
        <v>1</v>
      </c>
      <c r="FU74" t="s">
        <v>1737</v>
      </c>
      <c r="FV74" s="624">
        <v>1</v>
      </c>
      <c r="FW74" s="629">
        <f t="shared" si="115"/>
        <v>0.25</v>
      </c>
      <c r="FX74" s="628">
        <f t="shared" si="116"/>
        <v>0.27083333333333331</v>
      </c>
      <c r="FY74" s="631">
        <f t="shared" si="117"/>
        <v>0.38670480851475625</v>
      </c>
    </row>
    <row r="75" spans="1:181">
      <c r="A75" t="s">
        <v>549</v>
      </c>
      <c r="B75" t="s">
        <v>548</v>
      </c>
      <c r="C75" t="s">
        <v>632</v>
      </c>
      <c r="D75" t="s">
        <v>1308</v>
      </c>
      <c r="E75" t="s">
        <v>968</v>
      </c>
      <c r="F75" t="s">
        <v>967</v>
      </c>
      <c r="G75" t="s">
        <v>969</v>
      </c>
      <c r="H75" t="s">
        <v>130</v>
      </c>
      <c r="I75">
        <v>2534</v>
      </c>
      <c r="J75" s="626">
        <f t="shared" si="59"/>
        <v>0.10275437699885172</v>
      </c>
      <c r="K75">
        <v>11117083.220000001</v>
      </c>
      <c r="L75" s="626">
        <f t="shared" si="60"/>
        <v>3.7435154374017079E-2</v>
      </c>
      <c r="M75">
        <v>193</v>
      </c>
      <c r="N75" s="626">
        <f t="shared" si="61"/>
        <v>0.14075077574923908</v>
      </c>
      <c r="O75" t="s">
        <v>880</v>
      </c>
      <c r="P75">
        <v>0</v>
      </c>
      <c r="Q75" s="627">
        <f t="shared" si="62"/>
        <v>0</v>
      </c>
      <c r="R75">
        <v>0</v>
      </c>
      <c r="T75" t="s">
        <v>1726</v>
      </c>
      <c r="U75">
        <v>0</v>
      </c>
      <c r="V75">
        <f t="shared" si="63"/>
        <v>1</v>
      </c>
      <c r="W75" s="626">
        <f t="shared" si="64"/>
        <v>0</v>
      </c>
      <c r="X75" s="628">
        <f t="shared" si="65"/>
        <v>5.6188061424421579E-2</v>
      </c>
      <c r="Y75" t="s">
        <v>639</v>
      </c>
      <c r="Z75">
        <v>4</v>
      </c>
      <c r="AA75" s="627">
        <f t="shared" si="66"/>
        <v>1</v>
      </c>
      <c r="AB75" t="s">
        <v>639</v>
      </c>
      <c r="AC75">
        <v>4</v>
      </c>
      <c r="AD75" s="627">
        <f t="shared" si="67"/>
        <v>1</v>
      </c>
      <c r="AE75" t="s">
        <v>640</v>
      </c>
      <c r="AF75">
        <v>0</v>
      </c>
      <c r="AG75" s="627">
        <f t="shared" si="68"/>
        <v>0</v>
      </c>
      <c r="AH75" t="s">
        <v>1400</v>
      </c>
      <c r="AI75">
        <v>3</v>
      </c>
      <c r="AJ75" s="627">
        <f t="shared" si="69"/>
        <v>0.75</v>
      </c>
      <c r="AK75" t="s">
        <v>1406</v>
      </c>
      <c r="AL75">
        <v>3</v>
      </c>
      <c r="AM75" s="627">
        <f t="shared" si="70"/>
        <v>0.75</v>
      </c>
      <c r="AN75">
        <v>1</v>
      </c>
      <c r="AO75" t="s">
        <v>1765</v>
      </c>
      <c r="AP75">
        <v>4</v>
      </c>
      <c r="AQ75" s="629">
        <f t="shared" si="71"/>
        <v>1</v>
      </c>
      <c r="AR75" t="s">
        <v>636</v>
      </c>
      <c r="AS75">
        <v>4</v>
      </c>
      <c r="AT75" s="627">
        <f t="shared" si="72"/>
        <v>1</v>
      </c>
      <c r="AU75">
        <v>4</v>
      </c>
      <c r="AV75" t="s">
        <v>1770</v>
      </c>
      <c r="AW75">
        <v>3</v>
      </c>
      <c r="AX75" s="629">
        <f t="shared" si="73"/>
        <v>0.75</v>
      </c>
      <c r="AY75" t="s">
        <v>674</v>
      </c>
      <c r="AZ75">
        <v>3</v>
      </c>
      <c r="BA75" s="627">
        <f t="shared" si="74"/>
        <v>0.75</v>
      </c>
      <c r="BB75" t="s">
        <v>647</v>
      </c>
      <c r="BC75">
        <v>4</v>
      </c>
      <c r="BD75" s="627">
        <f t="shared" si="75"/>
        <v>1</v>
      </c>
      <c r="BE75" t="s">
        <v>647</v>
      </c>
      <c r="BF75">
        <v>4</v>
      </c>
      <c r="BG75" s="627">
        <f t="shared" si="76"/>
        <v>1</v>
      </c>
      <c r="BH75" s="628">
        <f t="shared" si="77"/>
        <v>0.81818181818181823</v>
      </c>
      <c r="BI75">
        <v>0</v>
      </c>
      <c r="BJ75" t="s">
        <v>1741</v>
      </c>
      <c r="BK75">
        <v>4</v>
      </c>
      <c r="BL75" s="627">
        <f t="shared" si="78"/>
        <v>1</v>
      </c>
      <c r="BM75" t="s">
        <v>678</v>
      </c>
      <c r="BN75">
        <v>1</v>
      </c>
      <c r="BO75" s="627">
        <f t="shared" si="79"/>
        <v>0.25</v>
      </c>
      <c r="BP75">
        <v>0</v>
      </c>
      <c r="BQ75" t="s">
        <v>1745</v>
      </c>
      <c r="BR75">
        <v>4</v>
      </c>
      <c r="BS75">
        <f t="shared" si="80"/>
        <v>1</v>
      </c>
      <c r="BT75">
        <v>0</v>
      </c>
      <c r="BU75" t="s">
        <v>1745</v>
      </c>
      <c r="BV75">
        <v>4</v>
      </c>
      <c r="BW75">
        <f t="shared" si="81"/>
        <v>1</v>
      </c>
      <c r="BX75" s="629">
        <f t="shared" si="82"/>
        <v>1</v>
      </c>
      <c r="BY75" t="s">
        <v>653</v>
      </c>
      <c r="BZ75">
        <v>4</v>
      </c>
      <c r="CA75" s="627">
        <f t="shared" si="83"/>
        <v>1</v>
      </c>
      <c r="CB75" t="s">
        <v>642</v>
      </c>
      <c r="CC75">
        <v>0</v>
      </c>
      <c r="CD75" s="627">
        <f t="shared" si="84"/>
        <v>0</v>
      </c>
      <c r="CE75" t="s">
        <v>663</v>
      </c>
      <c r="CF75">
        <v>0</v>
      </c>
      <c r="CG75" s="627">
        <f t="shared" si="85"/>
        <v>0</v>
      </c>
      <c r="CH75">
        <v>0</v>
      </c>
      <c r="CI75" t="s">
        <v>1750</v>
      </c>
      <c r="CJ75">
        <v>4</v>
      </c>
      <c r="CK75">
        <f t="shared" si="86"/>
        <v>1</v>
      </c>
      <c r="CL75">
        <v>0</v>
      </c>
      <c r="CM75" t="s">
        <v>1750</v>
      </c>
      <c r="CN75">
        <v>4</v>
      </c>
      <c r="CO75">
        <f t="shared" si="87"/>
        <v>1</v>
      </c>
      <c r="CP75" s="629">
        <f t="shared" si="88"/>
        <v>1</v>
      </c>
      <c r="CQ75">
        <v>0</v>
      </c>
      <c r="CR75" t="s">
        <v>1755</v>
      </c>
      <c r="CS75">
        <v>4</v>
      </c>
      <c r="CT75">
        <f t="shared" si="89"/>
        <v>1</v>
      </c>
      <c r="CU75">
        <v>0</v>
      </c>
      <c r="CV75" t="s">
        <v>1755</v>
      </c>
      <c r="CW75">
        <v>4</v>
      </c>
      <c r="CX75">
        <f t="shared" si="90"/>
        <v>1</v>
      </c>
      <c r="CY75" s="629">
        <f t="shared" si="91"/>
        <v>1</v>
      </c>
      <c r="CZ75">
        <v>4</v>
      </c>
      <c r="DA75" t="s">
        <v>1761</v>
      </c>
      <c r="DB75">
        <v>3</v>
      </c>
      <c r="DC75" s="626">
        <f t="shared" si="92"/>
        <v>0.5</v>
      </c>
      <c r="DD75" t="s">
        <v>1367</v>
      </c>
      <c r="DE75">
        <v>0</v>
      </c>
      <c r="DF75" s="627">
        <f t="shared" si="93"/>
        <v>0</v>
      </c>
      <c r="DG75" s="628">
        <f t="shared" si="94"/>
        <v>0.57499999999999996</v>
      </c>
      <c r="DH75" t="s">
        <v>639</v>
      </c>
      <c r="DI75">
        <v>4</v>
      </c>
      <c r="DJ75" s="627">
        <f t="shared" si="95"/>
        <v>1</v>
      </c>
      <c r="DK75" t="s">
        <v>640</v>
      </c>
      <c r="DL75">
        <v>0</v>
      </c>
      <c r="DM75" s="627">
        <f t="shared" si="96"/>
        <v>0</v>
      </c>
      <c r="DN75" t="s">
        <v>1119</v>
      </c>
      <c r="DO75">
        <v>0</v>
      </c>
      <c r="DP75" s="627">
        <f t="shared" si="97"/>
        <v>0</v>
      </c>
      <c r="DQ75" t="s">
        <v>880</v>
      </c>
      <c r="DR75">
        <v>4</v>
      </c>
      <c r="DS75" s="627">
        <f t="shared" si="98"/>
        <v>1</v>
      </c>
      <c r="DT75" t="s">
        <v>880</v>
      </c>
      <c r="DU75">
        <v>4</v>
      </c>
      <c r="DV75" s="627">
        <f t="shared" si="99"/>
        <v>1</v>
      </c>
      <c r="DW75" t="s">
        <v>639</v>
      </c>
      <c r="DX75">
        <v>4</v>
      </c>
      <c r="DY75" s="627">
        <f t="shared" si="100"/>
        <v>1</v>
      </c>
      <c r="DZ75" t="s">
        <v>1119</v>
      </c>
      <c r="EA75">
        <v>0</v>
      </c>
      <c r="EB75" s="627">
        <f t="shared" si="101"/>
        <v>0</v>
      </c>
      <c r="EC75">
        <v>5.3</v>
      </c>
      <c r="ED75" t="s">
        <v>1825</v>
      </c>
      <c r="EE75">
        <v>2</v>
      </c>
      <c r="EF75" s="630">
        <f t="shared" si="102"/>
        <v>0.45918367346938782</v>
      </c>
      <c r="EG75">
        <v>8.6</v>
      </c>
      <c r="EH75" t="s">
        <v>1827</v>
      </c>
      <c r="EI75">
        <v>0</v>
      </c>
      <c r="EJ75" s="630">
        <f t="shared" si="103"/>
        <v>0.14000000000000001</v>
      </c>
      <c r="EK75" s="630">
        <f t="shared" si="104"/>
        <v>0.29959183673469392</v>
      </c>
      <c r="EL75" s="628">
        <f t="shared" si="105"/>
        <v>0.53744897959183668</v>
      </c>
      <c r="EM75">
        <v>0</v>
      </c>
      <c r="EN75" t="s">
        <v>1777</v>
      </c>
      <c r="EO75" s="624">
        <v>0</v>
      </c>
      <c r="EP75" s="629">
        <f t="shared" si="106"/>
        <v>0</v>
      </c>
      <c r="EQ75">
        <v>0</v>
      </c>
      <c r="ER75" t="s">
        <v>1777</v>
      </c>
      <c r="ES75">
        <v>0</v>
      </c>
      <c r="ET75" s="629">
        <f t="shared" si="107"/>
        <v>0</v>
      </c>
      <c r="EU75">
        <v>0</v>
      </c>
      <c r="EV75" t="s">
        <v>1777</v>
      </c>
      <c r="EW75" s="624">
        <v>0</v>
      </c>
      <c r="EX75" s="629">
        <f t="shared" si="108"/>
        <v>0</v>
      </c>
      <c r="EY75">
        <v>0</v>
      </c>
      <c r="EZ75" t="s">
        <v>1784</v>
      </c>
      <c r="FA75" s="624">
        <v>0</v>
      </c>
      <c r="FB75" s="629">
        <f t="shared" si="109"/>
        <v>0</v>
      </c>
      <c r="FC75" t="s">
        <v>1024</v>
      </c>
      <c r="FD75">
        <v>0</v>
      </c>
      <c r="FE75" s="627">
        <f t="shared" si="110"/>
        <v>0</v>
      </c>
      <c r="FF75" s="628">
        <f t="shared" si="111"/>
        <v>0</v>
      </c>
      <c r="FG75">
        <v>0.54200000000000004</v>
      </c>
      <c r="FH75" t="s">
        <v>1793</v>
      </c>
      <c r="FI75">
        <v>3</v>
      </c>
      <c r="FJ75" s="623">
        <f t="shared" si="112"/>
        <v>0.66666666666666663</v>
      </c>
      <c r="FK75">
        <v>9</v>
      </c>
      <c r="FL75">
        <v>0.95424250943932487</v>
      </c>
      <c r="FM75" t="s">
        <v>1733</v>
      </c>
      <c r="FN75" s="624">
        <v>1</v>
      </c>
      <c r="FO75" s="629">
        <f t="shared" si="113"/>
        <v>0.25</v>
      </c>
      <c r="FP75">
        <v>0</v>
      </c>
      <c r="FQ75" t="s">
        <v>1730</v>
      </c>
      <c r="FR75" s="624">
        <v>0</v>
      </c>
      <c r="FS75" s="629">
        <f t="shared" si="114"/>
        <v>0</v>
      </c>
      <c r="FT75">
        <v>0</v>
      </c>
      <c r="FU75" t="s">
        <v>1730</v>
      </c>
      <c r="FV75" s="624">
        <v>0</v>
      </c>
      <c r="FW75" s="629">
        <f t="shared" si="115"/>
        <v>0</v>
      </c>
      <c r="FX75" s="628">
        <f t="shared" si="116"/>
        <v>0.22916666666666666</v>
      </c>
      <c r="FY75" s="631">
        <f t="shared" si="117"/>
        <v>0.36933092097745718</v>
      </c>
    </row>
    <row r="76" spans="1:181">
      <c r="A76" t="s">
        <v>190</v>
      </c>
      <c r="B76" t="s">
        <v>189</v>
      </c>
      <c r="C76" t="s">
        <v>681</v>
      </c>
      <c r="D76" t="s">
        <v>1309</v>
      </c>
      <c r="E76" t="s">
        <v>988</v>
      </c>
      <c r="F76" t="s">
        <v>1002</v>
      </c>
      <c r="G76" t="s">
        <v>989</v>
      </c>
      <c r="H76" t="s">
        <v>22</v>
      </c>
      <c r="I76">
        <v>13826</v>
      </c>
      <c r="J76" s="626">
        <f t="shared" si="59"/>
        <v>0.38457799377420843</v>
      </c>
      <c r="K76">
        <v>38497212.689999998</v>
      </c>
      <c r="L76" s="626">
        <f t="shared" si="60"/>
        <v>0.28464448808040338</v>
      </c>
      <c r="M76">
        <v>663</v>
      </c>
      <c r="N76" s="626">
        <f t="shared" si="61"/>
        <v>0.40492280450898438</v>
      </c>
      <c r="O76" t="s">
        <v>1119</v>
      </c>
      <c r="P76">
        <v>4</v>
      </c>
      <c r="Q76" s="627">
        <f t="shared" si="62"/>
        <v>1</v>
      </c>
      <c r="R76">
        <v>43</v>
      </c>
      <c r="S76">
        <v>1.6334684555795864</v>
      </c>
      <c r="T76" t="s">
        <v>1728</v>
      </c>
      <c r="U76">
        <v>3</v>
      </c>
      <c r="V76">
        <f t="shared" si="63"/>
        <v>44</v>
      </c>
      <c r="W76" s="626">
        <f t="shared" si="64"/>
        <v>0.49257380804368422</v>
      </c>
      <c r="X76" s="628">
        <f t="shared" si="65"/>
        <v>0.51334381888145608</v>
      </c>
      <c r="Y76" t="s">
        <v>639</v>
      </c>
      <c r="Z76">
        <v>4</v>
      </c>
      <c r="AA76" s="627">
        <f t="shared" si="66"/>
        <v>1</v>
      </c>
      <c r="AB76" t="s">
        <v>639</v>
      </c>
      <c r="AC76">
        <v>4</v>
      </c>
      <c r="AD76" s="627">
        <f t="shared" si="67"/>
        <v>1</v>
      </c>
      <c r="AE76" t="s">
        <v>640</v>
      </c>
      <c r="AF76">
        <v>0</v>
      </c>
      <c r="AG76" s="627">
        <f t="shared" si="68"/>
        <v>0</v>
      </c>
      <c r="AH76" t="s">
        <v>1314</v>
      </c>
      <c r="AI76">
        <v>0</v>
      </c>
      <c r="AJ76" s="627">
        <f t="shared" si="69"/>
        <v>0</v>
      </c>
      <c r="AK76" t="s">
        <v>1406</v>
      </c>
      <c r="AL76">
        <v>3</v>
      </c>
      <c r="AM76" s="627">
        <f t="shared" si="70"/>
        <v>0.75</v>
      </c>
      <c r="AN76">
        <v>1</v>
      </c>
      <c r="AO76" t="s">
        <v>1765</v>
      </c>
      <c r="AP76">
        <v>4</v>
      </c>
      <c r="AQ76" s="629">
        <f t="shared" si="71"/>
        <v>1</v>
      </c>
      <c r="AR76" t="s">
        <v>636</v>
      </c>
      <c r="AS76">
        <v>4</v>
      </c>
      <c r="AT76" s="627">
        <f t="shared" si="72"/>
        <v>1</v>
      </c>
      <c r="AU76">
        <v>3</v>
      </c>
      <c r="AV76" t="s">
        <v>1771</v>
      </c>
      <c r="AW76">
        <v>2</v>
      </c>
      <c r="AX76" s="629">
        <f t="shared" si="73"/>
        <v>0.5</v>
      </c>
      <c r="AY76" t="s">
        <v>634</v>
      </c>
      <c r="AZ76">
        <v>1</v>
      </c>
      <c r="BA76" s="627">
        <f t="shared" si="74"/>
        <v>0.25</v>
      </c>
      <c r="BB76" t="s">
        <v>675</v>
      </c>
      <c r="BC76">
        <v>0</v>
      </c>
      <c r="BD76" s="627">
        <f t="shared" si="75"/>
        <v>0</v>
      </c>
      <c r="BE76" t="s">
        <v>635</v>
      </c>
      <c r="BF76">
        <v>1</v>
      </c>
      <c r="BG76" s="627">
        <f t="shared" si="76"/>
        <v>0.25</v>
      </c>
      <c r="BH76" s="628">
        <f t="shared" si="77"/>
        <v>0.52272727272727271</v>
      </c>
      <c r="BI76">
        <v>0</v>
      </c>
      <c r="BJ76" t="s">
        <v>1741</v>
      </c>
      <c r="BK76">
        <v>4</v>
      </c>
      <c r="BL76" s="627">
        <f t="shared" si="78"/>
        <v>1</v>
      </c>
      <c r="BM76" t="s">
        <v>641</v>
      </c>
      <c r="BN76">
        <v>0</v>
      </c>
      <c r="BO76" s="627">
        <f t="shared" si="79"/>
        <v>0</v>
      </c>
      <c r="BP76">
        <v>2</v>
      </c>
      <c r="BQ76" t="s">
        <v>1746</v>
      </c>
      <c r="BR76">
        <v>3</v>
      </c>
      <c r="BS76">
        <f t="shared" si="80"/>
        <v>0.75</v>
      </c>
      <c r="BT76">
        <v>2</v>
      </c>
      <c r="BU76" t="s">
        <v>1746</v>
      </c>
      <c r="BV76">
        <v>3</v>
      </c>
      <c r="BW76">
        <f t="shared" si="81"/>
        <v>0.75</v>
      </c>
      <c r="BX76" s="629">
        <f t="shared" si="82"/>
        <v>0.75</v>
      </c>
      <c r="BY76" t="s">
        <v>642</v>
      </c>
      <c r="BZ76">
        <v>3</v>
      </c>
      <c r="CA76" s="627">
        <f t="shared" si="83"/>
        <v>0.75</v>
      </c>
      <c r="CB76" t="s">
        <v>649</v>
      </c>
      <c r="CC76">
        <v>1</v>
      </c>
      <c r="CD76" s="627">
        <f t="shared" si="84"/>
        <v>0.25</v>
      </c>
      <c r="CE76" t="s">
        <v>643</v>
      </c>
      <c r="CF76">
        <v>3</v>
      </c>
      <c r="CG76" s="627">
        <f t="shared" si="85"/>
        <v>0.75</v>
      </c>
      <c r="CH76">
        <v>2</v>
      </c>
      <c r="CI76" t="s">
        <v>1751</v>
      </c>
      <c r="CJ76">
        <v>3</v>
      </c>
      <c r="CK76">
        <f t="shared" si="86"/>
        <v>0.75</v>
      </c>
      <c r="CL76">
        <v>2</v>
      </c>
      <c r="CM76" t="s">
        <v>1751</v>
      </c>
      <c r="CN76">
        <v>3</v>
      </c>
      <c r="CO76">
        <f t="shared" si="87"/>
        <v>0.75</v>
      </c>
      <c r="CP76" s="629">
        <f t="shared" si="88"/>
        <v>0.75</v>
      </c>
      <c r="CQ76">
        <v>1</v>
      </c>
      <c r="CR76" t="s">
        <v>1756</v>
      </c>
      <c r="CS76">
        <v>3</v>
      </c>
      <c r="CT76">
        <f t="shared" si="89"/>
        <v>0.75</v>
      </c>
      <c r="CU76">
        <v>2</v>
      </c>
      <c r="CV76" t="s">
        <v>1756</v>
      </c>
      <c r="CW76">
        <v>3</v>
      </c>
      <c r="CX76">
        <f t="shared" si="90"/>
        <v>0.75</v>
      </c>
      <c r="CY76" s="629">
        <f t="shared" si="91"/>
        <v>0.75</v>
      </c>
      <c r="CZ76">
        <v>1</v>
      </c>
      <c r="DA76" t="s">
        <v>1763</v>
      </c>
      <c r="DB76">
        <v>1</v>
      </c>
      <c r="DC76" s="626">
        <f t="shared" si="92"/>
        <v>0.125</v>
      </c>
      <c r="DD76" t="s">
        <v>636</v>
      </c>
      <c r="DE76">
        <v>4</v>
      </c>
      <c r="DF76" s="627">
        <f t="shared" si="93"/>
        <v>1</v>
      </c>
      <c r="DG76" s="628">
        <f t="shared" si="94"/>
        <v>0.61250000000000004</v>
      </c>
      <c r="DH76" t="s">
        <v>1398</v>
      </c>
      <c r="DI76">
        <v>2</v>
      </c>
      <c r="DJ76" s="627">
        <f t="shared" si="95"/>
        <v>0.5</v>
      </c>
      <c r="DK76" t="s">
        <v>640</v>
      </c>
      <c r="DL76">
        <v>0</v>
      </c>
      <c r="DM76" s="627">
        <f t="shared" si="96"/>
        <v>0</v>
      </c>
      <c r="DN76" t="s">
        <v>1119</v>
      </c>
      <c r="DO76">
        <v>0</v>
      </c>
      <c r="DP76" s="627">
        <f t="shared" si="97"/>
        <v>0</v>
      </c>
      <c r="DQ76" t="s">
        <v>880</v>
      </c>
      <c r="DR76">
        <v>4</v>
      </c>
      <c r="DS76" s="627">
        <f t="shared" si="98"/>
        <v>1</v>
      </c>
      <c r="DT76" t="s">
        <v>880</v>
      </c>
      <c r="DU76">
        <v>4</v>
      </c>
      <c r="DV76" s="627">
        <f t="shared" si="99"/>
        <v>1</v>
      </c>
      <c r="DW76" t="s">
        <v>1409</v>
      </c>
      <c r="DX76">
        <v>1</v>
      </c>
      <c r="DY76" s="627">
        <f t="shared" si="100"/>
        <v>0.25</v>
      </c>
      <c r="DZ76" t="s">
        <v>880</v>
      </c>
      <c r="EA76">
        <v>4</v>
      </c>
      <c r="EB76" s="627">
        <f t="shared" si="101"/>
        <v>1</v>
      </c>
      <c r="EC76">
        <v>8.6</v>
      </c>
      <c r="ED76" t="s">
        <v>1827</v>
      </c>
      <c r="EE76">
        <v>0</v>
      </c>
      <c r="EF76" s="630">
        <f t="shared" si="102"/>
        <v>0.12244897959183687</v>
      </c>
      <c r="EG76">
        <v>8.5</v>
      </c>
      <c r="EH76" t="s">
        <v>1827</v>
      </c>
      <c r="EI76">
        <v>0</v>
      </c>
      <c r="EJ76" s="630">
        <f t="shared" si="103"/>
        <v>0.15000000000000002</v>
      </c>
      <c r="EK76" s="630">
        <f t="shared" si="104"/>
        <v>0.13622448979591845</v>
      </c>
      <c r="EL76" s="628">
        <f t="shared" si="105"/>
        <v>0.4857780612244898</v>
      </c>
      <c r="EM76">
        <v>2</v>
      </c>
      <c r="EN76" t="s">
        <v>1776</v>
      </c>
      <c r="EO76" s="624">
        <v>1</v>
      </c>
      <c r="EP76" s="629">
        <f t="shared" si="106"/>
        <v>0.25</v>
      </c>
      <c r="EQ76">
        <v>0</v>
      </c>
      <c r="ER76" t="s">
        <v>1777</v>
      </c>
      <c r="ES76">
        <v>0</v>
      </c>
      <c r="ET76" s="629">
        <f t="shared" si="107"/>
        <v>0</v>
      </c>
      <c r="EU76">
        <v>2</v>
      </c>
      <c r="EV76" t="s">
        <v>1778</v>
      </c>
      <c r="EW76" s="624">
        <v>4</v>
      </c>
      <c r="EX76" s="629">
        <f t="shared" si="108"/>
        <v>1</v>
      </c>
      <c r="EY76">
        <v>3</v>
      </c>
      <c r="EZ76" t="s">
        <v>1782</v>
      </c>
      <c r="FA76" s="624">
        <v>2</v>
      </c>
      <c r="FB76" s="629">
        <f t="shared" si="109"/>
        <v>0.5</v>
      </c>
      <c r="FC76" t="s">
        <v>1024</v>
      </c>
      <c r="FD76">
        <v>0</v>
      </c>
      <c r="FE76" s="627">
        <f t="shared" si="110"/>
        <v>0</v>
      </c>
      <c r="FF76" s="628">
        <f t="shared" si="111"/>
        <v>0.35</v>
      </c>
      <c r="FG76">
        <v>0.66500000000000004</v>
      </c>
      <c r="FH76" t="s">
        <v>1791</v>
      </c>
      <c r="FI76">
        <v>2</v>
      </c>
      <c r="FJ76" s="623">
        <f t="shared" si="112"/>
        <v>0.33333333333333331</v>
      </c>
      <c r="FK76">
        <v>78</v>
      </c>
      <c r="FL76">
        <v>1.8920946026904804</v>
      </c>
      <c r="FM76" t="s">
        <v>1735</v>
      </c>
      <c r="FN76" s="624">
        <v>3</v>
      </c>
      <c r="FO76" s="629">
        <f t="shared" si="113"/>
        <v>0.75</v>
      </c>
      <c r="FP76">
        <v>9</v>
      </c>
      <c r="FQ76" t="s">
        <v>1738</v>
      </c>
      <c r="FR76" s="624">
        <v>4</v>
      </c>
      <c r="FS76" s="629">
        <f t="shared" si="114"/>
        <v>1</v>
      </c>
      <c r="FT76">
        <v>5</v>
      </c>
      <c r="FU76" t="s">
        <v>1740</v>
      </c>
      <c r="FV76" s="624">
        <v>3</v>
      </c>
      <c r="FW76" s="629">
        <f t="shared" si="115"/>
        <v>0.75</v>
      </c>
      <c r="FX76" s="628">
        <f t="shared" si="116"/>
        <v>0.70833333333333326</v>
      </c>
      <c r="FY76" s="631">
        <f t="shared" si="117"/>
        <v>0.53211374769442532</v>
      </c>
    </row>
    <row r="77" spans="1:181">
      <c r="A77" t="s">
        <v>202</v>
      </c>
      <c r="B77" t="s">
        <v>201</v>
      </c>
      <c r="C77" t="s">
        <v>681</v>
      </c>
      <c r="D77" t="s">
        <v>1309</v>
      </c>
      <c r="E77" t="s">
        <v>965</v>
      </c>
      <c r="F77" t="s">
        <v>983</v>
      </c>
      <c r="G77" t="s">
        <v>984</v>
      </c>
      <c r="H77" t="s">
        <v>25</v>
      </c>
      <c r="I77">
        <v>15132</v>
      </c>
      <c r="J77" s="626">
        <f t="shared" si="59"/>
        <v>0.39956995277335922</v>
      </c>
      <c r="K77">
        <v>35500974.43</v>
      </c>
      <c r="L77" s="626">
        <f t="shared" si="60"/>
        <v>0.26851836151349739</v>
      </c>
      <c r="M77">
        <v>457</v>
      </c>
      <c r="N77" s="626">
        <f t="shared" si="61"/>
        <v>0.32527172010432748</v>
      </c>
      <c r="O77" t="s">
        <v>1119</v>
      </c>
      <c r="P77">
        <v>4</v>
      </c>
      <c r="Q77" s="627">
        <f t="shared" si="62"/>
        <v>1</v>
      </c>
      <c r="R77">
        <v>1</v>
      </c>
      <c r="S77">
        <v>0</v>
      </c>
      <c r="T77" t="s">
        <v>1727</v>
      </c>
      <c r="U77">
        <v>1</v>
      </c>
      <c r="V77">
        <f t="shared" si="63"/>
        <v>2</v>
      </c>
      <c r="W77" s="626">
        <f t="shared" si="64"/>
        <v>9.0224375439037593E-2</v>
      </c>
      <c r="X77" s="628">
        <f t="shared" si="65"/>
        <v>0.41671688196604439</v>
      </c>
      <c r="Y77" t="s">
        <v>1397</v>
      </c>
      <c r="Z77">
        <v>1</v>
      </c>
      <c r="AA77" s="627">
        <f t="shared" si="66"/>
        <v>0.25</v>
      </c>
      <c r="AB77" t="s">
        <v>639</v>
      </c>
      <c r="AC77">
        <v>4</v>
      </c>
      <c r="AD77" s="627">
        <f t="shared" si="67"/>
        <v>1</v>
      </c>
      <c r="AE77" t="s">
        <v>640</v>
      </c>
      <c r="AF77">
        <v>0</v>
      </c>
      <c r="AG77" s="627">
        <f t="shared" si="68"/>
        <v>0</v>
      </c>
      <c r="AH77" t="s">
        <v>1314</v>
      </c>
      <c r="AI77">
        <v>0</v>
      </c>
      <c r="AJ77" s="627">
        <f t="shared" si="69"/>
        <v>0</v>
      </c>
      <c r="AK77" t="s">
        <v>1404</v>
      </c>
      <c r="AL77">
        <v>1</v>
      </c>
      <c r="AM77" s="627">
        <f t="shared" si="70"/>
        <v>0.25</v>
      </c>
      <c r="AN77">
        <v>2</v>
      </c>
      <c r="AO77" t="s">
        <v>1766</v>
      </c>
      <c r="AP77">
        <v>3</v>
      </c>
      <c r="AQ77" s="629">
        <f t="shared" si="71"/>
        <v>0.75</v>
      </c>
      <c r="AR77" t="s">
        <v>636</v>
      </c>
      <c r="AS77">
        <v>4</v>
      </c>
      <c r="AT77" s="627">
        <f t="shared" si="72"/>
        <v>1</v>
      </c>
      <c r="AU77">
        <v>2</v>
      </c>
      <c r="AV77" t="s">
        <v>1772</v>
      </c>
      <c r="AW77">
        <v>1</v>
      </c>
      <c r="AX77" s="629">
        <f t="shared" si="73"/>
        <v>0.25</v>
      </c>
      <c r="AY77" t="s">
        <v>650</v>
      </c>
      <c r="AZ77">
        <v>2</v>
      </c>
      <c r="BA77" s="627">
        <f t="shared" si="74"/>
        <v>0.5</v>
      </c>
      <c r="BB77" t="s">
        <v>635</v>
      </c>
      <c r="BC77">
        <v>1</v>
      </c>
      <c r="BD77" s="627">
        <f t="shared" si="75"/>
        <v>0.25</v>
      </c>
      <c r="BE77" t="s">
        <v>647</v>
      </c>
      <c r="BF77">
        <v>4</v>
      </c>
      <c r="BG77" s="627">
        <f t="shared" si="76"/>
        <v>1</v>
      </c>
      <c r="BH77" s="628">
        <f t="shared" si="77"/>
        <v>0.47727272727272729</v>
      </c>
      <c r="BI77">
        <v>0</v>
      </c>
      <c r="BJ77" t="s">
        <v>1741</v>
      </c>
      <c r="BK77">
        <v>4</v>
      </c>
      <c r="BL77" s="627">
        <f t="shared" si="78"/>
        <v>1</v>
      </c>
      <c r="BM77" t="s">
        <v>666</v>
      </c>
      <c r="BN77">
        <v>3</v>
      </c>
      <c r="BO77" s="627">
        <f t="shared" si="79"/>
        <v>0.75</v>
      </c>
      <c r="BP77">
        <v>20</v>
      </c>
      <c r="BQ77" t="s">
        <v>1749</v>
      </c>
      <c r="BR77">
        <v>0</v>
      </c>
      <c r="BS77">
        <f t="shared" si="80"/>
        <v>0</v>
      </c>
      <c r="BT77">
        <v>5</v>
      </c>
      <c r="BU77" t="s">
        <v>1748</v>
      </c>
      <c r="BV77">
        <v>1</v>
      </c>
      <c r="BW77">
        <f t="shared" si="81"/>
        <v>0.25</v>
      </c>
      <c r="BX77" s="629">
        <f t="shared" si="82"/>
        <v>0.125</v>
      </c>
      <c r="BY77" t="s">
        <v>653</v>
      </c>
      <c r="BZ77">
        <v>4</v>
      </c>
      <c r="CA77" s="627">
        <f t="shared" si="83"/>
        <v>1</v>
      </c>
      <c r="CB77" t="s">
        <v>642</v>
      </c>
      <c r="CC77">
        <v>0</v>
      </c>
      <c r="CD77" s="627">
        <f t="shared" si="84"/>
        <v>0</v>
      </c>
      <c r="CE77" t="s">
        <v>659</v>
      </c>
      <c r="CF77">
        <v>4</v>
      </c>
      <c r="CG77" s="627">
        <f t="shared" si="85"/>
        <v>1</v>
      </c>
      <c r="CH77">
        <v>0</v>
      </c>
      <c r="CI77" t="s">
        <v>1750</v>
      </c>
      <c r="CJ77">
        <v>4</v>
      </c>
      <c r="CK77">
        <f t="shared" si="86"/>
        <v>1</v>
      </c>
      <c r="CL77">
        <v>0</v>
      </c>
      <c r="CM77" t="s">
        <v>1750</v>
      </c>
      <c r="CN77">
        <v>4</v>
      </c>
      <c r="CO77">
        <f t="shared" si="87"/>
        <v>1</v>
      </c>
      <c r="CP77" s="629">
        <f t="shared" si="88"/>
        <v>1</v>
      </c>
      <c r="CQ77">
        <v>0</v>
      </c>
      <c r="CR77" t="s">
        <v>1755</v>
      </c>
      <c r="CS77">
        <v>4</v>
      </c>
      <c r="CT77">
        <f t="shared" si="89"/>
        <v>1</v>
      </c>
      <c r="CU77">
        <v>0</v>
      </c>
      <c r="CV77" t="s">
        <v>1755</v>
      </c>
      <c r="CW77">
        <v>4</v>
      </c>
      <c r="CX77">
        <f t="shared" si="90"/>
        <v>1</v>
      </c>
      <c r="CY77" s="629">
        <f t="shared" si="91"/>
        <v>1</v>
      </c>
      <c r="CZ77">
        <v>1</v>
      </c>
      <c r="DA77" t="s">
        <v>1763</v>
      </c>
      <c r="DB77">
        <v>1</v>
      </c>
      <c r="DC77" s="626">
        <f t="shared" si="92"/>
        <v>0.125</v>
      </c>
      <c r="DD77" t="s">
        <v>1369</v>
      </c>
      <c r="DE77">
        <v>3</v>
      </c>
      <c r="DF77" s="627">
        <f t="shared" si="93"/>
        <v>0.75</v>
      </c>
      <c r="DG77" s="628">
        <f t="shared" si="94"/>
        <v>0.67500000000000004</v>
      </c>
      <c r="DH77" t="s">
        <v>639</v>
      </c>
      <c r="DI77">
        <v>4</v>
      </c>
      <c r="DJ77" s="627">
        <f t="shared" si="95"/>
        <v>1</v>
      </c>
      <c r="DK77" t="s">
        <v>640</v>
      </c>
      <c r="DL77">
        <v>0</v>
      </c>
      <c r="DM77" s="627">
        <f t="shared" si="96"/>
        <v>0</v>
      </c>
      <c r="DN77" t="s">
        <v>1119</v>
      </c>
      <c r="DO77">
        <v>0</v>
      </c>
      <c r="DP77" s="627">
        <f t="shared" si="97"/>
        <v>0</v>
      </c>
      <c r="DQ77" t="s">
        <v>880</v>
      </c>
      <c r="DR77">
        <v>4</v>
      </c>
      <c r="DS77" s="627">
        <f t="shared" si="98"/>
        <v>1</v>
      </c>
      <c r="DT77" t="s">
        <v>880</v>
      </c>
      <c r="DU77">
        <v>4</v>
      </c>
      <c r="DV77" s="627">
        <f t="shared" si="99"/>
        <v>1</v>
      </c>
      <c r="DW77" t="s">
        <v>639</v>
      </c>
      <c r="DX77">
        <v>4</v>
      </c>
      <c r="DY77" s="627">
        <f t="shared" si="100"/>
        <v>1</v>
      </c>
      <c r="DZ77" t="s">
        <v>1119</v>
      </c>
      <c r="EA77">
        <v>0</v>
      </c>
      <c r="EB77" s="627">
        <f t="shared" si="101"/>
        <v>0</v>
      </c>
      <c r="EC77">
        <v>9</v>
      </c>
      <c r="ED77" t="s">
        <v>1827</v>
      </c>
      <c r="EE77">
        <v>0</v>
      </c>
      <c r="EF77" s="630">
        <f t="shared" si="102"/>
        <v>8.163265306122458E-2</v>
      </c>
      <c r="EG77">
        <v>9.6999999999999993</v>
      </c>
      <c r="EH77" t="s">
        <v>1827</v>
      </c>
      <c r="EI77">
        <v>0</v>
      </c>
      <c r="EJ77" s="630">
        <f t="shared" si="103"/>
        <v>3.0000000000000027E-2</v>
      </c>
      <c r="EK77" s="630">
        <f t="shared" si="104"/>
        <v>5.5816326530612304E-2</v>
      </c>
      <c r="EL77" s="628">
        <f t="shared" si="105"/>
        <v>0.50697704081632655</v>
      </c>
      <c r="EM77">
        <v>0</v>
      </c>
      <c r="EN77" t="s">
        <v>1777</v>
      </c>
      <c r="EO77" s="624">
        <v>0</v>
      </c>
      <c r="EP77" s="629">
        <f t="shared" si="106"/>
        <v>0</v>
      </c>
      <c r="EQ77">
        <v>0</v>
      </c>
      <c r="ER77" t="s">
        <v>1777</v>
      </c>
      <c r="ES77">
        <v>0</v>
      </c>
      <c r="ET77" s="629">
        <f t="shared" si="107"/>
        <v>0</v>
      </c>
      <c r="EU77">
        <v>1</v>
      </c>
      <c r="EV77" t="s">
        <v>1777</v>
      </c>
      <c r="EW77" s="624">
        <v>3</v>
      </c>
      <c r="EX77" s="629">
        <f t="shared" si="108"/>
        <v>0.75</v>
      </c>
      <c r="EY77">
        <v>6</v>
      </c>
      <c r="EZ77" t="s">
        <v>1781</v>
      </c>
      <c r="FA77" s="624">
        <v>3</v>
      </c>
      <c r="FB77" s="629">
        <f t="shared" si="109"/>
        <v>0.75</v>
      </c>
      <c r="FC77" t="s">
        <v>1024</v>
      </c>
      <c r="FD77">
        <v>0</v>
      </c>
      <c r="FE77" s="627">
        <f t="shared" si="110"/>
        <v>0</v>
      </c>
      <c r="FF77" s="628">
        <f t="shared" si="111"/>
        <v>0.3</v>
      </c>
      <c r="FG77">
        <v>0.69899999999999995</v>
      </c>
      <c r="FH77" t="s">
        <v>1791</v>
      </c>
      <c r="FI77">
        <v>2</v>
      </c>
      <c r="FJ77" s="623">
        <f t="shared" si="112"/>
        <v>0.33333333333333331</v>
      </c>
      <c r="FK77">
        <v>11</v>
      </c>
      <c r="FL77">
        <v>1.0413926851582251</v>
      </c>
      <c r="FM77" t="s">
        <v>1734</v>
      </c>
      <c r="FN77" s="624">
        <v>2</v>
      </c>
      <c r="FO77" s="629">
        <f t="shared" si="113"/>
        <v>0.5</v>
      </c>
      <c r="FP77">
        <v>4</v>
      </c>
      <c r="FQ77" t="s">
        <v>1739</v>
      </c>
      <c r="FR77" s="624">
        <v>2</v>
      </c>
      <c r="FS77" s="629">
        <f t="shared" si="114"/>
        <v>0.5</v>
      </c>
      <c r="FT77">
        <v>3</v>
      </c>
      <c r="FU77" t="s">
        <v>1739</v>
      </c>
      <c r="FV77" s="624">
        <v>2</v>
      </c>
      <c r="FW77" s="629">
        <f t="shared" si="115"/>
        <v>0.5</v>
      </c>
      <c r="FX77" s="628">
        <f t="shared" si="116"/>
        <v>0.45833333333333331</v>
      </c>
      <c r="FY77" s="631">
        <f t="shared" si="117"/>
        <v>0.47238333056473852</v>
      </c>
    </row>
    <row r="78" spans="1:181">
      <c r="A78" t="s">
        <v>12</v>
      </c>
      <c r="B78" t="s">
        <v>11</v>
      </c>
      <c r="C78" t="s">
        <v>1050</v>
      </c>
      <c r="D78" t="s">
        <v>1312</v>
      </c>
      <c r="E78" t="s">
        <v>991</v>
      </c>
      <c r="F78" t="s">
        <v>990</v>
      </c>
      <c r="G78" t="s">
        <v>997</v>
      </c>
      <c r="H78" t="s">
        <v>13</v>
      </c>
      <c r="I78">
        <v>206918</v>
      </c>
      <c r="J78" s="626">
        <f t="shared" si="59"/>
        <v>0.83399573960541373</v>
      </c>
      <c r="K78">
        <v>503030232.77000004</v>
      </c>
      <c r="L78" s="626">
        <f t="shared" si="60"/>
        <v>0.79615116159178956</v>
      </c>
      <c r="M78">
        <v>5119</v>
      </c>
      <c r="N78" s="626">
        <f t="shared" si="61"/>
        <v>0.84245482533494476</v>
      </c>
      <c r="O78" t="s">
        <v>1119</v>
      </c>
      <c r="P78">
        <v>4</v>
      </c>
      <c r="Q78" s="627">
        <f t="shared" si="62"/>
        <v>1</v>
      </c>
      <c r="R78">
        <v>191</v>
      </c>
      <c r="S78">
        <v>2.2810333672477277</v>
      </c>
      <c r="T78" t="s">
        <v>1729</v>
      </c>
      <c r="U78">
        <v>4</v>
      </c>
      <c r="V78">
        <f t="shared" si="63"/>
        <v>192</v>
      </c>
      <c r="W78" s="626">
        <f t="shared" si="64"/>
        <v>0.68434850435608707</v>
      </c>
      <c r="X78" s="628">
        <f t="shared" si="65"/>
        <v>0.831390046177647</v>
      </c>
      <c r="Y78" t="s">
        <v>639</v>
      </c>
      <c r="Z78">
        <v>4</v>
      </c>
      <c r="AA78" s="627">
        <f t="shared" si="66"/>
        <v>1</v>
      </c>
      <c r="AB78" t="s">
        <v>1399</v>
      </c>
      <c r="AC78">
        <v>1</v>
      </c>
      <c r="AD78" s="627">
        <f t="shared" si="67"/>
        <v>0.25</v>
      </c>
      <c r="AE78" t="s">
        <v>640</v>
      </c>
      <c r="AF78">
        <v>0</v>
      </c>
      <c r="AG78" s="627">
        <f t="shared" si="68"/>
        <v>0</v>
      </c>
      <c r="AH78" t="s">
        <v>1400</v>
      </c>
      <c r="AI78">
        <v>3</v>
      </c>
      <c r="AJ78" s="627">
        <f t="shared" si="69"/>
        <v>0.75</v>
      </c>
      <c r="AK78" t="s">
        <v>1406</v>
      </c>
      <c r="AL78">
        <v>3</v>
      </c>
      <c r="AM78" s="627">
        <f t="shared" si="70"/>
        <v>0.75</v>
      </c>
      <c r="AN78">
        <v>5</v>
      </c>
      <c r="AO78" t="s">
        <v>1768</v>
      </c>
      <c r="AP78">
        <v>1</v>
      </c>
      <c r="AQ78" s="629">
        <f t="shared" si="71"/>
        <v>0.25</v>
      </c>
      <c r="AR78" t="s">
        <v>636</v>
      </c>
      <c r="AS78">
        <v>4</v>
      </c>
      <c r="AT78" s="627">
        <f t="shared" si="72"/>
        <v>1</v>
      </c>
      <c r="AU78">
        <v>5</v>
      </c>
      <c r="AV78" t="s">
        <v>1788</v>
      </c>
      <c r="AW78">
        <v>4</v>
      </c>
      <c r="AX78" s="629">
        <f t="shared" si="73"/>
        <v>1</v>
      </c>
      <c r="AY78" t="s">
        <v>634</v>
      </c>
      <c r="AZ78">
        <v>1</v>
      </c>
      <c r="BA78" s="627">
        <f t="shared" si="74"/>
        <v>0.25</v>
      </c>
      <c r="BB78" t="s">
        <v>635</v>
      </c>
      <c r="BC78">
        <v>1</v>
      </c>
      <c r="BD78" s="627">
        <f t="shared" si="75"/>
        <v>0.25</v>
      </c>
      <c r="BE78" t="s">
        <v>1066</v>
      </c>
      <c r="BF78">
        <v>3</v>
      </c>
      <c r="BG78" s="627">
        <f t="shared" si="76"/>
        <v>0.75</v>
      </c>
      <c r="BH78" s="628">
        <f t="shared" si="77"/>
        <v>0.56818181818181823</v>
      </c>
      <c r="BI78">
        <v>0</v>
      </c>
      <c r="BJ78" t="s">
        <v>1741</v>
      </c>
      <c r="BK78">
        <v>4</v>
      </c>
      <c r="BL78" s="627">
        <f t="shared" si="78"/>
        <v>1</v>
      </c>
      <c r="BM78" t="s">
        <v>678</v>
      </c>
      <c r="BN78">
        <v>1</v>
      </c>
      <c r="BO78" s="627">
        <f t="shared" si="79"/>
        <v>0.25</v>
      </c>
      <c r="BP78">
        <v>0</v>
      </c>
      <c r="BQ78" t="s">
        <v>1745</v>
      </c>
      <c r="BR78">
        <v>4</v>
      </c>
      <c r="BS78">
        <f t="shared" si="80"/>
        <v>1</v>
      </c>
      <c r="BT78">
        <v>0</v>
      </c>
      <c r="BU78" t="s">
        <v>1745</v>
      </c>
      <c r="BV78">
        <v>4</v>
      </c>
      <c r="BW78">
        <f t="shared" si="81"/>
        <v>1</v>
      </c>
      <c r="BX78" s="629">
        <f t="shared" si="82"/>
        <v>1</v>
      </c>
      <c r="BY78" t="s">
        <v>653</v>
      </c>
      <c r="BZ78">
        <v>4</v>
      </c>
      <c r="CA78" s="627">
        <f t="shared" si="83"/>
        <v>1</v>
      </c>
      <c r="CB78" t="s">
        <v>654</v>
      </c>
      <c r="CC78">
        <v>4</v>
      </c>
      <c r="CD78" s="627">
        <f t="shared" si="84"/>
        <v>1</v>
      </c>
      <c r="CE78" t="s">
        <v>663</v>
      </c>
      <c r="CF78">
        <v>0</v>
      </c>
      <c r="CG78" s="627">
        <f t="shared" si="85"/>
        <v>0</v>
      </c>
      <c r="CH78">
        <v>0</v>
      </c>
      <c r="CI78" t="s">
        <v>1750</v>
      </c>
      <c r="CJ78">
        <v>4</v>
      </c>
      <c r="CK78">
        <f t="shared" si="86"/>
        <v>1</v>
      </c>
      <c r="CL78">
        <v>0</v>
      </c>
      <c r="CM78" t="s">
        <v>1750</v>
      </c>
      <c r="CN78">
        <v>4</v>
      </c>
      <c r="CO78">
        <f t="shared" si="87"/>
        <v>1</v>
      </c>
      <c r="CP78" s="629">
        <f t="shared" si="88"/>
        <v>1</v>
      </c>
      <c r="CQ78">
        <v>0</v>
      </c>
      <c r="CR78" t="s">
        <v>1755</v>
      </c>
      <c r="CS78">
        <v>4</v>
      </c>
      <c r="CT78">
        <f t="shared" si="89"/>
        <v>1</v>
      </c>
      <c r="CU78">
        <v>0</v>
      </c>
      <c r="CV78" t="s">
        <v>1755</v>
      </c>
      <c r="CW78">
        <v>4</v>
      </c>
      <c r="CX78">
        <f t="shared" si="90"/>
        <v>1</v>
      </c>
      <c r="CY78" s="629">
        <f t="shared" si="91"/>
        <v>1</v>
      </c>
      <c r="CZ78">
        <v>1</v>
      </c>
      <c r="DA78" t="s">
        <v>1763</v>
      </c>
      <c r="DB78">
        <v>1</v>
      </c>
      <c r="DC78" s="626">
        <f t="shared" si="92"/>
        <v>0.125</v>
      </c>
      <c r="DF78" s="627">
        <f t="shared" si="93"/>
        <v>0</v>
      </c>
      <c r="DG78" s="628">
        <f t="shared" si="94"/>
        <v>0.63749999999999996</v>
      </c>
      <c r="DH78" t="s">
        <v>1407</v>
      </c>
      <c r="DI78">
        <v>1</v>
      </c>
      <c r="DJ78" s="627">
        <f t="shared" si="95"/>
        <v>0.25</v>
      </c>
      <c r="DK78" t="s">
        <v>636</v>
      </c>
      <c r="DL78">
        <v>4</v>
      </c>
      <c r="DM78" s="627">
        <f t="shared" si="96"/>
        <v>1</v>
      </c>
      <c r="DN78" t="s">
        <v>880</v>
      </c>
      <c r="DO78">
        <v>4</v>
      </c>
      <c r="DP78" s="627">
        <f t="shared" si="97"/>
        <v>1</v>
      </c>
      <c r="DQ78" t="s">
        <v>880</v>
      </c>
      <c r="DR78">
        <v>4</v>
      </c>
      <c r="DS78" s="627">
        <f t="shared" si="98"/>
        <v>1</v>
      </c>
      <c r="DT78" t="s">
        <v>880</v>
      </c>
      <c r="DU78">
        <v>4</v>
      </c>
      <c r="DV78" s="627">
        <f t="shared" si="99"/>
        <v>1</v>
      </c>
      <c r="DW78" t="s">
        <v>1409</v>
      </c>
      <c r="DX78">
        <v>1</v>
      </c>
      <c r="DY78" s="627">
        <f t="shared" si="100"/>
        <v>0.25</v>
      </c>
      <c r="DZ78" t="s">
        <v>1119</v>
      </c>
      <c r="EA78">
        <v>0</v>
      </c>
      <c r="EB78" s="627">
        <f t="shared" si="101"/>
        <v>0</v>
      </c>
      <c r="EC78">
        <v>0</v>
      </c>
      <c r="ED78" t="s">
        <v>1823</v>
      </c>
      <c r="EE78">
        <v>4</v>
      </c>
      <c r="EF78" s="630">
        <f t="shared" si="102"/>
        <v>1</v>
      </c>
      <c r="EG78">
        <v>6.8</v>
      </c>
      <c r="EH78" t="s">
        <v>1826</v>
      </c>
      <c r="EI78">
        <v>1</v>
      </c>
      <c r="EJ78" s="630">
        <f t="shared" si="103"/>
        <v>0.32000000000000006</v>
      </c>
      <c r="EK78" s="630">
        <f t="shared" si="104"/>
        <v>0.66</v>
      </c>
      <c r="EL78" s="628">
        <f t="shared" si="105"/>
        <v>0.64500000000000002</v>
      </c>
      <c r="EM78">
        <v>33</v>
      </c>
      <c r="EN78" t="s">
        <v>1773</v>
      </c>
      <c r="EO78" s="624">
        <v>4</v>
      </c>
      <c r="EP78" s="629">
        <f t="shared" si="106"/>
        <v>1</v>
      </c>
      <c r="EQ78">
        <v>0</v>
      </c>
      <c r="ER78" t="s">
        <v>1777</v>
      </c>
      <c r="ES78">
        <v>0</v>
      </c>
      <c r="ET78" s="629">
        <f t="shared" si="107"/>
        <v>0</v>
      </c>
      <c r="EU78">
        <v>16</v>
      </c>
      <c r="EV78" t="s">
        <v>1778</v>
      </c>
      <c r="EW78" s="624">
        <v>4</v>
      </c>
      <c r="EX78" s="629">
        <f t="shared" si="108"/>
        <v>1</v>
      </c>
      <c r="EY78">
        <v>7</v>
      </c>
      <c r="EZ78" t="s">
        <v>1780</v>
      </c>
      <c r="FA78" s="624">
        <v>4</v>
      </c>
      <c r="FB78" s="629">
        <f t="shared" si="109"/>
        <v>1</v>
      </c>
      <c r="FC78" t="s">
        <v>1024</v>
      </c>
      <c r="FD78">
        <v>0</v>
      </c>
      <c r="FE78" s="627">
        <f t="shared" si="110"/>
        <v>0</v>
      </c>
      <c r="FF78" s="628">
        <f t="shared" si="111"/>
        <v>0.6</v>
      </c>
      <c r="FG78">
        <v>0.76100000000000001</v>
      </c>
      <c r="FH78" t="s">
        <v>1792</v>
      </c>
      <c r="FI78">
        <v>1</v>
      </c>
      <c r="FJ78" s="623">
        <f t="shared" si="112"/>
        <v>0</v>
      </c>
      <c r="FK78">
        <v>193</v>
      </c>
      <c r="FL78">
        <v>2.2855573090077739</v>
      </c>
      <c r="FM78" t="s">
        <v>1736</v>
      </c>
      <c r="FN78" s="624">
        <v>4</v>
      </c>
      <c r="FO78" s="629">
        <f t="shared" si="113"/>
        <v>1</v>
      </c>
      <c r="FP78">
        <v>40</v>
      </c>
      <c r="FQ78" t="s">
        <v>1738</v>
      </c>
      <c r="FR78" s="624">
        <v>4</v>
      </c>
      <c r="FS78" s="629">
        <f t="shared" si="114"/>
        <v>1</v>
      </c>
      <c r="FT78">
        <v>26</v>
      </c>
      <c r="FU78" t="s">
        <v>1738</v>
      </c>
      <c r="FV78" s="624">
        <v>4</v>
      </c>
      <c r="FW78" s="629">
        <f t="shared" si="115"/>
        <v>1</v>
      </c>
      <c r="FX78" s="628">
        <f t="shared" si="116"/>
        <v>0.75</v>
      </c>
      <c r="FY78" s="631">
        <f t="shared" si="117"/>
        <v>0.67201197739324414</v>
      </c>
    </row>
    <row r="79" spans="1:181">
      <c r="A79" t="s">
        <v>236</v>
      </c>
      <c r="B79" t="s">
        <v>235</v>
      </c>
      <c r="C79" t="s">
        <v>1050</v>
      </c>
      <c r="D79" t="s">
        <v>1309</v>
      </c>
      <c r="E79" t="s">
        <v>968</v>
      </c>
      <c r="F79" t="s">
        <v>967</v>
      </c>
      <c r="G79" t="s">
        <v>976</v>
      </c>
      <c r="H79" t="s">
        <v>127</v>
      </c>
      <c r="I79">
        <v>10982</v>
      </c>
      <c r="J79" s="626">
        <f t="shared" si="59"/>
        <v>0.34632720580692483</v>
      </c>
      <c r="K79">
        <v>26706206.379999999</v>
      </c>
      <c r="L79" s="626">
        <f t="shared" si="60"/>
        <v>0.2118631218328893</v>
      </c>
      <c r="M79">
        <v>377</v>
      </c>
      <c r="N79" s="626">
        <f t="shared" si="61"/>
        <v>0.28407780007347277</v>
      </c>
      <c r="O79" t="s">
        <v>880</v>
      </c>
      <c r="P79">
        <v>0</v>
      </c>
      <c r="Q79" s="627">
        <f t="shared" si="62"/>
        <v>0</v>
      </c>
      <c r="R79">
        <v>0</v>
      </c>
      <c r="T79" t="s">
        <v>1726</v>
      </c>
      <c r="U79">
        <v>0</v>
      </c>
      <c r="V79">
        <f t="shared" si="63"/>
        <v>1</v>
      </c>
      <c r="W79" s="626">
        <f t="shared" si="64"/>
        <v>0</v>
      </c>
      <c r="X79" s="628">
        <f t="shared" si="65"/>
        <v>0.16845362554265736</v>
      </c>
      <c r="Y79" t="s">
        <v>639</v>
      </c>
      <c r="Z79">
        <v>4</v>
      </c>
      <c r="AA79" s="627">
        <f t="shared" si="66"/>
        <v>1</v>
      </c>
      <c r="AB79" t="s">
        <v>639</v>
      </c>
      <c r="AC79">
        <v>4</v>
      </c>
      <c r="AD79" s="627">
        <f t="shared" si="67"/>
        <v>1</v>
      </c>
      <c r="AE79" t="s">
        <v>640</v>
      </c>
      <c r="AF79">
        <v>0</v>
      </c>
      <c r="AG79" s="627">
        <f t="shared" si="68"/>
        <v>0</v>
      </c>
      <c r="AH79" t="s">
        <v>1402</v>
      </c>
      <c r="AI79">
        <v>2</v>
      </c>
      <c r="AJ79" s="627">
        <f t="shared" si="69"/>
        <v>0.5</v>
      </c>
      <c r="AK79" t="s">
        <v>1406</v>
      </c>
      <c r="AL79">
        <v>3</v>
      </c>
      <c r="AM79" s="627">
        <f t="shared" si="70"/>
        <v>0.75</v>
      </c>
      <c r="AN79">
        <v>1</v>
      </c>
      <c r="AO79" t="s">
        <v>1765</v>
      </c>
      <c r="AP79">
        <v>4</v>
      </c>
      <c r="AQ79" s="629">
        <f t="shared" si="71"/>
        <v>1</v>
      </c>
      <c r="AR79" t="s">
        <v>636</v>
      </c>
      <c r="AS79">
        <v>4</v>
      </c>
      <c r="AT79" s="627">
        <f t="shared" si="72"/>
        <v>1</v>
      </c>
      <c r="AU79">
        <v>5</v>
      </c>
      <c r="AV79" t="s">
        <v>1788</v>
      </c>
      <c r="AW79">
        <v>4</v>
      </c>
      <c r="AX79" s="629">
        <f t="shared" si="73"/>
        <v>1</v>
      </c>
      <c r="AY79" t="s">
        <v>634</v>
      </c>
      <c r="AZ79">
        <v>1</v>
      </c>
      <c r="BA79" s="627">
        <f t="shared" si="74"/>
        <v>0.25</v>
      </c>
      <c r="BB79" t="s">
        <v>646</v>
      </c>
      <c r="BC79">
        <v>0</v>
      </c>
      <c r="BD79" s="627">
        <f t="shared" si="75"/>
        <v>0</v>
      </c>
      <c r="BE79" t="s">
        <v>1075</v>
      </c>
      <c r="BF79">
        <v>1</v>
      </c>
      <c r="BG79" s="627">
        <f t="shared" si="76"/>
        <v>0.25</v>
      </c>
      <c r="BH79" s="628">
        <f t="shared" si="77"/>
        <v>0.61363636363636365</v>
      </c>
      <c r="BI79">
        <v>0</v>
      </c>
      <c r="BJ79" t="s">
        <v>1741</v>
      </c>
      <c r="BK79">
        <v>4</v>
      </c>
      <c r="BL79" s="627">
        <f t="shared" si="78"/>
        <v>1</v>
      </c>
      <c r="BM79" t="s">
        <v>1395</v>
      </c>
      <c r="BN79">
        <v>4</v>
      </c>
      <c r="BO79" s="627">
        <f t="shared" si="79"/>
        <v>1</v>
      </c>
      <c r="BP79">
        <v>0</v>
      </c>
      <c r="BQ79" t="s">
        <v>1745</v>
      </c>
      <c r="BR79">
        <v>4</v>
      </c>
      <c r="BS79">
        <f t="shared" si="80"/>
        <v>1</v>
      </c>
      <c r="BT79">
        <v>0</v>
      </c>
      <c r="BU79" t="s">
        <v>1745</v>
      </c>
      <c r="BV79">
        <v>4</v>
      </c>
      <c r="BW79">
        <f t="shared" si="81"/>
        <v>1</v>
      </c>
      <c r="BX79" s="629">
        <f t="shared" si="82"/>
        <v>1</v>
      </c>
      <c r="BY79" t="s">
        <v>653</v>
      </c>
      <c r="BZ79">
        <v>4</v>
      </c>
      <c r="CA79" s="627">
        <f t="shared" si="83"/>
        <v>1</v>
      </c>
      <c r="CB79" t="s">
        <v>642</v>
      </c>
      <c r="CC79">
        <v>0</v>
      </c>
      <c r="CD79" s="627">
        <f t="shared" si="84"/>
        <v>0</v>
      </c>
      <c r="CE79" t="s">
        <v>643</v>
      </c>
      <c r="CF79">
        <v>3</v>
      </c>
      <c r="CG79" s="627">
        <f t="shared" si="85"/>
        <v>0.75</v>
      </c>
      <c r="CH79">
        <v>0</v>
      </c>
      <c r="CI79" t="s">
        <v>1750</v>
      </c>
      <c r="CJ79">
        <v>4</v>
      </c>
      <c r="CK79">
        <f t="shared" si="86"/>
        <v>1</v>
      </c>
      <c r="CL79">
        <v>0</v>
      </c>
      <c r="CM79" t="s">
        <v>1750</v>
      </c>
      <c r="CN79">
        <v>4</v>
      </c>
      <c r="CO79">
        <f t="shared" si="87"/>
        <v>1</v>
      </c>
      <c r="CP79" s="629">
        <f t="shared" si="88"/>
        <v>1</v>
      </c>
      <c r="CQ79">
        <v>0</v>
      </c>
      <c r="CR79" t="s">
        <v>1755</v>
      </c>
      <c r="CS79">
        <v>4</v>
      </c>
      <c r="CT79">
        <f t="shared" si="89"/>
        <v>1</v>
      </c>
      <c r="CU79">
        <v>0</v>
      </c>
      <c r="CV79" t="s">
        <v>1755</v>
      </c>
      <c r="CW79">
        <v>4</v>
      </c>
      <c r="CX79">
        <f t="shared" si="90"/>
        <v>1</v>
      </c>
      <c r="CY79" s="629">
        <f t="shared" si="91"/>
        <v>1</v>
      </c>
      <c r="CZ79">
        <v>0</v>
      </c>
      <c r="DA79" t="s">
        <v>1764</v>
      </c>
      <c r="DB79">
        <v>0</v>
      </c>
      <c r="DC79" s="626">
        <f t="shared" si="92"/>
        <v>0</v>
      </c>
      <c r="DD79" t="s">
        <v>636</v>
      </c>
      <c r="DE79">
        <v>4</v>
      </c>
      <c r="DF79" s="627">
        <f t="shared" si="93"/>
        <v>1</v>
      </c>
      <c r="DG79" s="628">
        <f t="shared" si="94"/>
        <v>0.77500000000000002</v>
      </c>
      <c r="DH79" t="s">
        <v>639</v>
      </c>
      <c r="DI79">
        <v>4</v>
      </c>
      <c r="DJ79" s="627">
        <f t="shared" si="95"/>
        <v>1</v>
      </c>
      <c r="DK79" t="s">
        <v>640</v>
      </c>
      <c r="DL79">
        <v>0</v>
      </c>
      <c r="DM79" s="627">
        <f t="shared" si="96"/>
        <v>0</v>
      </c>
      <c r="DN79" t="s">
        <v>880</v>
      </c>
      <c r="DO79">
        <v>4</v>
      </c>
      <c r="DP79" s="627">
        <f t="shared" si="97"/>
        <v>1</v>
      </c>
      <c r="DS79" s="627">
        <f t="shared" si="98"/>
        <v>0</v>
      </c>
      <c r="DV79" s="627">
        <f t="shared" si="99"/>
        <v>0</v>
      </c>
      <c r="DW79" t="s">
        <v>639</v>
      </c>
      <c r="DX79">
        <v>4</v>
      </c>
      <c r="DY79" s="627">
        <f t="shared" si="100"/>
        <v>1</v>
      </c>
      <c r="EB79" s="627">
        <f t="shared" si="101"/>
        <v>0</v>
      </c>
      <c r="EC79">
        <v>9</v>
      </c>
      <c r="ED79" t="s">
        <v>1827</v>
      </c>
      <c r="EE79">
        <v>0</v>
      </c>
      <c r="EF79" s="630">
        <f t="shared" si="102"/>
        <v>8.163265306122458E-2</v>
      </c>
      <c r="EG79">
        <v>8.3000000000000007</v>
      </c>
      <c r="EH79" t="s">
        <v>1827</v>
      </c>
      <c r="EI79">
        <v>0</v>
      </c>
      <c r="EJ79" s="630">
        <f t="shared" si="103"/>
        <v>0.16999999999999993</v>
      </c>
      <c r="EK79" s="630">
        <f t="shared" si="104"/>
        <v>0.12581632653061225</v>
      </c>
      <c r="EL79" s="628">
        <f t="shared" si="105"/>
        <v>0.39072704081632653</v>
      </c>
      <c r="EM79">
        <v>20</v>
      </c>
      <c r="EN79" t="s">
        <v>1773</v>
      </c>
      <c r="EO79" s="624">
        <v>4</v>
      </c>
      <c r="EP79" s="629">
        <f t="shared" si="106"/>
        <v>1</v>
      </c>
      <c r="EQ79">
        <v>0</v>
      </c>
      <c r="ER79" t="s">
        <v>1777</v>
      </c>
      <c r="ES79">
        <v>0</v>
      </c>
      <c r="ET79" s="629">
        <f t="shared" si="107"/>
        <v>0</v>
      </c>
      <c r="EU79">
        <v>8</v>
      </c>
      <c r="EV79" t="s">
        <v>1778</v>
      </c>
      <c r="EW79" s="624">
        <v>4</v>
      </c>
      <c r="EX79" s="629">
        <f t="shared" si="108"/>
        <v>1</v>
      </c>
      <c r="EY79">
        <v>1</v>
      </c>
      <c r="EZ79" t="s">
        <v>1783</v>
      </c>
      <c r="FA79" s="624">
        <v>1</v>
      </c>
      <c r="FB79" s="629">
        <f t="shared" si="109"/>
        <v>0.25</v>
      </c>
      <c r="FC79" t="s">
        <v>1024</v>
      </c>
      <c r="FD79">
        <v>0</v>
      </c>
      <c r="FE79" s="627">
        <f t="shared" si="110"/>
        <v>0</v>
      </c>
      <c r="FF79" s="628">
        <f t="shared" si="111"/>
        <v>0.45</v>
      </c>
      <c r="FG79">
        <v>0.65700000000000003</v>
      </c>
      <c r="FH79" t="s">
        <v>1791</v>
      </c>
      <c r="FI79">
        <v>2</v>
      </c>
      <c r="FJ79" s="623">
        <f t="shared" si="112"/>
        <v>0.33333333333333331</v>
      </c>
      <c r="FK79">
        <v>21</v>
      </c>
      <c r="FL79">
        <v>1.3222192947339193</v>
      </c>
      <c r="FM79" t="s">
        <v>1734</v>
      </c>
      <c r="FN79" s="624">
        <v>2</v>
      </c>
      <c r="FO79" s="629">
        <f t="shared" si="113"/>
        <v>0.5</v>
      </c>
      <c r="FP79">
        <v>2</v>
      </c>
      <c r="FQ79" t="s">
        <v>1737</v>
      </c>
      <c r="FR79" s="624">
        <v>1</v>
      </c>
      <c r="FS79" s="629">
        <f t="shared" si="114"/>
        <v>0.25</v>
      </c>
      <c r="FT79">
        <v>3</v>
      </c>
      <c r="FU79" t="s">
        <v>1739</v>
      </c>
      <c r="FV79" s="624">
        <v>2</v>
      </c>
      <c r="FW79" s="629">
        <f t="shared" si="115"/>
        <v>0.5</v>
      </c>
      <c r="FX79" s="628">
        <f t="shared" si="116"/>
        <v>0.39583333333333331</v>
      </c>
      <c r="FY79" s="631">
        <f t="shared" si="117"/>
        <v>0.46560839388811348</v>
      </c>
    </row>
    <row r="80" spans="1:181">
      <c r="A80" t="s">
        <v>587</v>
      </c>
      <c r="B80" t="s">
        <v>586</v>
      </c>
      <c r="C80" t="s">
        <v>632</v>
      </c>
      <c r="D80" t="s">
        <v>1308</v>
      </c>
      <c r="E80" t="s">
        <v>968</v>
      </c>
      <c r="F80" t="s">
        <v>975</v>
      </c>
      <c r="G80" t="s">
        <v>976</v>
      </c>
      <c r="H80" t="s">
        <v>127</v>
      </c>
      <c r="I80">
        <v>1943</v>
      </c>
      <c r="J80" s="626">
        <f t="shared" si="59"/>
        <v>5.8644952234888907E-2</v>
      </c>
      <c r="K80">
        <v>11399039.199999999</v>
      </c>
      <c r="L80" s="626">
        <f t="shared" si="60"/>
        <v>4.2419953928872406E-2</v>
      </c>
      <c r="M80">
        <v>116</v>
      </c>
      <c r="N80" s="626">
        <f t="shared" si="61"/>
        <v>3.1771247664607524E-2</v>
      </c>
      <c r="O80" t="s">
        <v>880</v>
      </c>
      <c r="P80">
        <v>0</v>
      </c>
      <c r="Q80" s="627">
        <f t="shared" si="62"/>
        <v>0</v>
      </c>
      <c r="R80">
        <v>0</v>
      </c>
      <c r="T80" t="s">
        <v>1726</v>
      </c>
      <c r="U80">
        <v>0</v>
      </c>
      <c r="V80">
        <f t="shared" si="63"/>
        <v>1</v>
      </c>
      <c r="W80" s="626">
        <f t="shared" si="64"/>
        <v>0</v>
      </c>
      <c r="X80" s="628">
        <f t="shared" si="65"/>
        <v>2.6567230765673765E-2</v>
      </c>
      <c r="Y80" t="s">
        <v>639</v>
      </c>
      <c r="Z80">
        <v>4</v>
      </c>
      <c r="AA80" s="627">
        <f t="shared" si="66"/>
        <v>1</v>
      </c>
      <c r="AB80" t="s">
        <v>1399</v>
      </c>
      <c r="AC80">
        <v>1</v>
      </c>
      <c r="AD80" s="627">
        <f t="shared" si="67"/>
        <v>0.25</v>
      </c>
      <c r="AE80" t="s">
        <v>640</v>
      </c>
      <c r="AF80">
        <v>0</v>
      </c>
      <c r="AG80" s="627">
        <f t="shared" si="68"/>
        <v>0</v>
      </c>
      <c r="AH80" t="s">
        <v>1314</v>
      </c>
      <c r="AI80">
        <v>0</v>
      </c>
      <c r="AJ80" s="627">
        <f t="shared" si="69"/>
        <v>0</v>
      </c>
      <c r="AK80" t="s">
        <v>1406</v>
      </c>
      <c r="AL80">
        <v>3</v>
      </c>
      <c r="AM80" s="627">
        <f t="shared" si="70"/>
        <v>0.75</v>
      </c>
      <c r="AN80">
        <v>1</v>
      </c>
      <c r="AO80" t="s">
        <v>1765</v>
      </c>
      <c r="AP80">
        <v>4</v>
      </c>
      <c r="AQ80" s="629">
        <f t="shared" si="71"/>
        <v>1</v>
      </c>
      <c r="AR80" t="s">
        <v>636</v>
      </c>
      <c r="AS80">
        <v>4</v>
      </c>
      <c r="AT80" s="627">
        <f t="shared" si="72"/>
        <v>1</v>
      </c>
      <c r="AU80">
        <v>2</v>
      </c>
      <c r="AV80" t="s">
        <v>1772</v>
      </c>
      <c r="AW80">
        <v>1</v>
      </c>
      <c r="AX80" s="629">
        <f t="shared" si="73"/>
        <v>0.25</v>
      </c>
      <c r="AY80" t="s">
        <v>634</v>
      </c>
      <c r="AZ80">
        <v>1</v>
      </c>
      <c r="BA80" s="627">
        <f t="shared" si="74"/>
        <v>0.25</v>
      </c>
      <c r="BB80" t="s">
        <v>646</v>
      </c>
      <c r="BC80">
        <v>0</v>
      </c>
      <c r="BD80" s="627">
        <f t="shared" si="75"/>
        <v>0</v>
      </c>
      <c r="BE80" t="s">
        <v>647</v>
      </c>
      <c r="BF80">
        <v>4</v>
      </c>
      <c r="BG80" s="627">
        <f t="shared" si="76"/>
        <v>1</v>
      </c>
      <c r="BH80" s="628">
        <f t="shared" si="77"/>
        <v>0.5</v>
      </c>
      <c r="BI80">
        <v>0</v>
      </c>
      <c r="BJ80" t="s">
        <v>1741</v>
      </c>
      <c r="BK80">
        <v>4</v>
      </c>
      <c r="BL80" s="627">
        <f t="shared" si="78"/>
        <v>1</v>
      </c>
      <c r="BM80" t="s">
        <v>641</v>
      </c>
      <c r="BN80">
        <v>0</v>
      </c>
      <c r="BO80" s="627">
        <f t="shared" si="79"/>
        <v>0</v>
      </c>
      <c r="BP80">
        <v>3</v>
      </c>
      <c r="BQ80" t="s">
        <v>1747</v>
      </c>
      <c r="BR80">
        <v>2</v>
      </c>
      <c r="BS80">
        <f t="shared" si="80"/>
        <v>0.5</v>
      </c>
      <c r="BT80">
        <v>2</v>
      </c>
      <c r="BU80" t="s">
        <v>1746</v>
      </c>
      <c r="BV80">
        <v>3</v>
      </c>
      <c r="BW80">
        <f t="shared" si="81"/>
        <v>0.75</v>
      </c>
      <c r="BX80" s="629">
        <f t="shared" si="82"/>
        <v>0.625</v>
      </c>
      <c r="BY80" t="s">
        <v>653</v>
      </c>
      <c r="BZ80">
        <v>4</v>
      </c>
      <c r="CA80" s="627">
        <f t="shared" si="83"/>
        <v>1</v>
      </c>
      <c r="CB80" t="s">
        <v>642</v>
      </c>
      <c r="CC80">
        <v>0</v>
      </c>
      <c r="CD80" s="627">
        <f t="shared" si="84"/>
        <v>0</v>
      </c>
      <c r="CE80" t="s">
        <v>667</v>
      </c>
      <c r="CF80">
        <v>1</v>
      </c>
      <c r="CG80" s="627">
        <f t="shared" si="85"/>
        <v>0.25</v>
      </c>
      <c r="CH80">
        <v>0</v>
      </c>
      <c r="CI80" t="s">
        <v>1750</v>
      </c>
      <c r="CJ80">
        <v>4</v>
      </c>
      <c r="CK80">
        <f t="shared" si="86"/>
        <v>1</v>
      </c>
      <c r="CL80">
        <v>0</v>
      </c>
      <c r="CM80" t="s">
        <v>1750</v>
      </c>
      <c r="CN80">
        <v>4</v>
      </c>
      <c r="CO80">
        <f t="shared" si="87"/>
        <v>1</v>
      </c>
      <c r="CP80" s="629">
        <f t="shared" si="88"/>
        <v>1</v>
      </c>
      <c r="CQ80">
        <v>0</v>
      </c>
      <c r="CR80" t="s">
        <v>1755</v>
      </c>
      <c r="CS80">
        <v>4</v>
      </c>
      <c r="CT80">
        <f t="shared" si="89"/>
        <v>1</v>
      </c>
      <c r="CU80">
        <v>0</v>
      </c>
      <c r="CV80" t="s">
        <v>1755</v>
      </c>
      <c r="CW80">
        <v>4</v>
      </c>
      <c r="CX80">
        <f t="shared" si="90"/>
        <v>1</v>
      </c>
      <c r="CY80" s="629">
        <f t="shared" si="91"/>
        <v>1</v>
      </c>
      <c r="CZ80">
        <v>2</v>
      </c>
      <c r="DA80" t="s">
        <v>1762</v>
      </c>
      <c r="DB80">
        <v>2</v>
      </c>
      <c r="DC80" s="626">
        <f t="shared" si="92"/>
        <v>0.25</v>
      </c>
      <c r="DD80" t="s">
        <v>1369</v>
      </c>
      <c r="DE80">
        <v>3</v>
      </c>
      <c r="DF80" s="627">
        <f t="shared" si="93"/>
        <v>0.75</v>
      </c>
      <c r="DG80" s="628">
        <f t="shared" si="94"/>
        <v>0.58750000000000002</v>
      </c>
      <c r="DH80" t="s">
        <v>639</v>
      </c>
      <c r="DI80">
        <v>4</v>
      </c>
      <c r="DJ80" s="627">
        <f t="shared" si="95"/>
        <v>1</v>
      </c>
      <c r="DK80" t="s">
        <v>640</v>
      </c>
      <c r="DL80">
        <v>0</v>
      </c>
      <c r="DM80" s="627">
        <f t="shared" si="96"/>
        <v>0</v>
      </c>
      <c r="DN80" t="s">
        <v>880</v>
      </c>
      <c r="DO80">
        <v>4</v>
      </c>
      <c r="DP80" s="627">
        <f t="shared" si="97"/>
        <v>1</v>
      </c>
      <c r="DQ80" t="s">
        <v>880</v>
      </c>
      <c r="DR80">
        <v>4</v>
      </c>
      <c r="DS80" s="627">
        <f t="shared" si="98"/>
        <v>1</v>
      </c>
      <c r="DT80" t="s">
        <v>880</v>
      </c>
      <c r="DU80">
        <v>4</v>
      </c>
      <c r="DV80" s="627">
        <f t="shared" si="99"/>
        <v>1</v>
      </c>
      <c r="DW80" t="s">
        <v>639</v>
      </c>
      <c r="DX80">
        <v>4</v>
      </c>
      <c r="DY80" s="627">
        <f t="shared" si="100"/>
        <v>1</v>
      </c>
      <c r="DZ80" t="s">
        <v>880</v>
      </c>
      <c r="EA80">
        <v>4</v>
      </c>
      <c r="EB80" s="627">
        <f t="shared" si="101"/>
        <v>1</v>
      </c>
      <c r="EC80">
        <v>7.8</v>
      </c>
      <c r="ED80" t="s">
        <v>1826</v>
      </c>
      <c r="EE80">
        <v>1</v>
      </c>
      <c r="EF80" s="630">
        <f t="shared" si="102"/>
        <v>0.20408163265306134</v>
      </c>
      <c r="EG80">
        <v>8.9</v>
      </c>
      <c r="EH80" t="s">
        <v>1827</v>
      </c>
      <c r="EI80">
        <v>0</v>
      </c>
      <c r="EJ80" s="630">
        <f t="shared" si="103"/>
        <v>0.10999999999999999</v>
      </c>
      <c r="EK80" s="630">
        <f t="shared" si="104"/>
        <v>0.15704081632653066</v>
      </c>
      <c r="EL80" s="628">
        <f t="shared" si="105"/>
        <v>0.76963010204081628</v>
      </c>
      <c r="EM80">
        <v>0</v>
      </c>
      <c r="EN80" t="s">
        <v>1777</v>
      </c>
      <c r="EO80" s="624">
        <v>0</v>
      </c>
      <c r="EP80" s="629">
        <f t="shared" si="106"/>
        <v>0</v>
      </c>
      <c r="EQ80">
        <v>0</v>
      </c>
      <c r="ER80" t="s">
        <v>1777</v>
      </c>
      <c r="ES80">
        <v>0</v>
      </c>
      <c r="ET80" s="629">
        <f t="shared" si="107"/>
        <v>0</v>
      </c>
      <c r="EU80">
        <v>0</v>
      </c>
      <c r="EV80" t="s">
        <v>1777</v>
      </c>
      <c r="EW80" s="624">
        <v>0</v>
      </c>
      <c r="EX80" s="629">
        <f t="shared" si="108"/>
        <v>0</v>
      </c>
      <c r="EY80">
        <v>4</v>
      </c>
      <c r="EZ80" t="s">
        <v>1782</v>
      </c>
      <c r="FA80" s="624">
        <v>2</v>
      </c>
      <c r="FB80" s="629">
        <f t="shared" si="109"/>
        <v>0.5</v>
      </c>
      <c r="FC80" t="s">
        <v>1024</v>
      </c>
      <c r="FD80">
        <v>0</v>
      </c>
      <c r="FE80" s="627">
        <f t="shared" si="110"/>
        <v>0</v>
      </c>
      <c r="FF80" s="628">
        <f t="shared" si="111"/>
        <v>0.1</v>
      </c>
      <c r="FG80">
        <v>0.62</v>
      </c>
      <c r="FH80" t="s">
        <v>1793</v>
      </c>
      <c r="FI80">
        <v>3</v>
      </c>
      <c r="FJ80" s="623">
        <f t="shared" si="112"/>
        <v>0.66666666666666663</v>
      </c>
      <c r="FK80">
        <v>1</v>
      </c>
      <c r="FL80">
        <v>0</v>
      </c>
      <c r="FM80" t="s">
        <v>1732</v>
      </c>
      <c r="FN80" s="624">
        <v>0</v>
      </c>
      <c r="FO80" s="629">
        <f t="shared" si="113"/>
        <v>0</v>
      </c>
      <c r="FP80">
        <v>1</v>
      </c>
      <c r="FQ80" t="s">
        <v>1737</v>
      </c>
      <c r="FR80" s="624">
        <v>1</v>
      </c>
      <c r="FS80" s="629">
        <f t="shared" si="114"/>
        <v>0.25</v>
      </c>
      <c r="FT80">
        <v>1</v>
      </c>
      <c r="FU80" t="s">
        <v>1737</v>
      </c>
      <c r="FV80" s="624">
        <v>1</v>
      </c>
      <c r="FW80" s="629">
        <f t="shared" si="115"/>
        <v>0.25</v>
      </c>
      <c r="FX80" s="628">
        <f t="shared" si="116"/>
        <v>0.29166666666666663</v>
      </c>
      <c r="FY80" s="631">
        <f t="shared" si="117"/>
        <v>0.3792273332455261</v>
      </c>
    </row>
    <row r="81" spans="1:181">
      <c r="A81" t="s">
        <v>82</v>
      </c>
      <c r="B81" t="s">
        <v>81</v>
      </c>
      <c r="C81" t="s">
        <v>632</v>
      </c>
      <c r="D81" t="s">
        <v>1311</v>
      </c>
      <c r="E81" t="s">
        <v>965</v>
      </c>
      <c r="F81" t="s">
        <v>983</v>
      </c>
      <c r="G81" t="s">
        <v>966</v>
      </c>
      <c r="H81" t="s">
        <v>83</v>
      </c>
      <c r="I81">
        <v>39231</v>
      </c>
      <c r="J81" s="626">
        <f t="shared" si="59"/>
        <v>0.5578021889750997</v>
      </c>
      <c r="K81">
        <v>77069326.050000012</v>
      </c>
      <c r="L81" s="626">
        <f t="shared" si="60"/>
        <v>0.42279151631277379</v>
      </c>
      <c r="M81">
        <v>1032</v>
      </c>
      <c r="N81" s="626">
        <f t="shared" si="61"/>
        <v>0.49964122526138938</v>
      </c>
      <c r="O81" t="s">
        <v>880</v>
      </c>
      <c r="P81">
        <v>0</v>
      </c>
      <c r="Q81" s="627">
        <f t="shared" si="62"/>
        <v>0</v>
      </c>
      <c r="R81">
        <v>0</v>
      </c>
      <c r="T81" t="s">
        <v>1726</v>
      </c>
      <c r="U81">
        <v>0</v>
      </c>
      <c r="V81">
        <f t="shared" si="63"/>
        <v>1</v>
      </c>
      <c r="W81" s="626">
        <f t="shared" si="64"/>
        <v>0</v>
      </c>
      <c r="X81" s="628">
        <f t="shared" si="65"/>
        <v>0.29604698610985258</v>
      </c>
      <c r="Y81" t="s">
        <v>1397</v>
      </c>
      <c r="Z81">
        <v>1</v>
      </c>
      <c r="AA81" s="627">
        <f t="shared" si="66"/>
        <v>0.25</v>
      </c>
      <c r="AB81" t="s">
        <v>1399</v>
      </c>
      <c r="AC81">
        <v>1</v>
      </c>
      <c r="AD81" s="627">
        <f t="shared" si="67"/>
        <v>0.25</v>
      </c>
      <c r="AE81" t="s">
        <v>640</v>
      </c>
      <c r="AF81">
        <v>0</v>
      </c>
      <c r="AG81" s="627">
        <f t="shared" si="68"/>
        <v>0</v>
      </c>
      <c r="AH81" t="s">
        <v>1402</v>
      </c>
      <c r="AI81">
        <v>2</v>
      </c>
      <c r="AJ81" s="627">
        <f t="shared" si="69"/>
        <v>0.5</v>
      </c>
      <c r="AK81" t="s">
        <v>1404</v>
      </c>
      <c r="AL81">
        <v>1</v>
      </c>
      <c r="AM81" s="627">
        <f t="shared" si="70"/>
        <v>0.25</v>
      </c>
      <c r="AN81">
        <v>1</v>
      </c>
      <c r="AO81" t="s">
        <v>1765</v>
      </c>
      <c r="AP81">
        <v>4</v>
      </c>
      <c r="AQ81" s="629">
        <f t="shared" si="71"/>
        <v>1</v>
      </c>
      <c r="AR81" t="s">
        <v>636</v>
      </c>
      <c r="AS81">
        <v>4</v>
      </c>
      <c r="AT81" s="627">
        <f t="shared" si="72"/>
        <v>1</v>
      </c>
      <c r="AU81">
        <v>1</v>
      </c>
      <c r="AV81" t="s">
        <v>1789</v>
      </c>
      <c r="AW81">
        <v>0</v>
      </c>
      <c r="AX81" s="629">
        <f t="shared" si="73"/>
        <v>0</v>
      </c>
      <c r="AY81" t="s">
        <v>650</v>
      </c>
      <c r="AZ81">
        <v>2</v>
      </c>
      <c r="BA81" s="627">
        <f t="shared" si="74"/>
        <v>0.5</v>
      </c>
      <c r="BB81" t="s">
        <v>635</v>
      </c>
      <c r="BC81">
        <v>1</v>
      </c>
      <c r="BD81" s="627">
        <f t="shared" si="75"/>
        <v>0.25</v>
      </c>
      <c r="BE81" t="s">
        <v>647</v>
      </c>
      <c r="BF81">
        <v>4</v>
      </c>
      <c r="BG81" s="627">
        <f t="shared" si="76"/>
        <v>1</v>
      </c>
      <c r="BH81" s="628">
        <f t="shared" si="77"/>
        <v>0.45454545454545453</v>
      </c>
      <c r="BI81">
        <v>0</v>
      </c>
      <c r="BJ81" t="s">
        <v>1741</v>
      </c>
      <c r="BK81">
        <v>4</v>
      </c>
      <c r="BL81" s="627">
        <f t="shared" si="78"/>
        <v>1</v>
      </c>
      <c r="BM81" t="s">
        <v>641</v>
      </c>
      <c r="BN81">
        <v>0</v>
      </c>
      <c r="BO81" s="627">
        <f t="shared" si="79"/>
        <v>0</v>
      </c>
      <c r="BP81">
        <v>4</v>
      </c>
      <c r="BQ81" t="s">
        <v>1747</v>
      </c>
      <c r="BR81">
        <v>2</v>
      </c>
      <c r="BS81">
        <f t="shared" si="80"/>
        <v>0.5</v>
      </c>
      <c r="BT81">
        <v>4</v>
      </c>
      <c r="BU81" t="s">
        <v>1747</v>
      </c>
      <c r="BV81">
        <v>2</v>
      </c>
      <c r="BW81">
        <f t="shared" si="81"/>
        <v>0.5</v>
      </c>
      <c r="BX81" s="629">
        <f t="shared" si="82"/>
        <v>0.5</v>
      </c>
      <c r="BY81" t="s">
        <v>642</v>
      </c>
      <c r="BZ81">
        <v>3</v>
      </c>
      <c r="CA81" s="627">
        <f t="shared" si="83"/>
        <v>0.75</v>
      </c>
      <c r="CB81" t="s">
        <v>669</v>
      </c>
      <c r="CC81">
        <v>2</v>
      </c>
      <c r="CD81" s="627">
        <f t="shared" si="84"/>
        <v>0.5</v>
      </c>
      <c r="CE81" t="s">
        <v>643</v>
      </c>
      <c r="CF81">
        <v>3</v>
      </c>
      <c r="CG81" s="627">
        <f t="shared" si="85"/>
        <v>0.75</v>
      </c>
      <c r="CH81">
        <v>3</v>
      </c>
      <c r="CI81" t="s">
        <v>1752</v>
      </c>
      <c r="CJ81">
        <v>2</v>
      </c>
      <c r="CK81">
        <f t="shared" si="86"/>
        <v>0.5</v>
      </c>
      <c r="CL81">
        <v>2</v>
      </c>
      <c r="CM81" t="s">
        <v>1751</v>
      </c>
      <c r="CN81">
        <v>3</v>
      </c>
      <c r="CO81">
        <f t="shared" si="87"/>
        <v>0.75</v>
      </c>
      <c r="CP81" s="629">
        <f t="shared" si="88"/>
        <v>0.625</v>
      </c>
      <c r="CQ81">
        <v>0</v>
      </c>
      <c r="CR81" t="s">
        <v>1755</v>
      </c>
      <c r="CS81">
        <v>4</v>
      </c>
      <c r="CT81">
        <f t="shared" si="89"/>
        <v>1</v>
      </c>
      <c r="CU81">
        <v>0</v>
      </c>
      <c r="CV81" t="s">
        <v>1755</v>
      </c>
      <c r="CW81">
        <v>4</v>
      </c>
      <c r="CX81">
        <f t="shared" si="90"/>
        <v>1</v>
      </c>
      <c r="CY81" s="629">
        <f t="shared" si="91"/>
        <v>1</v>
      </c>
      <c r="CZ81">
        <v>2</v>
      </c>
      <c r="DA81" t="s">
        <v>1762</v>
      </c>
      <c r="DB81">
        <v>2</v>
      </c>
      <c r="DC81" s="626">
        <f t="shared" si="92"/>
        <v>0.25</v>
      </c>
      <c r="DD81" t="s">
        <v>1369</v>
      </c>
      <c r="DE81">
        <v>3</v>
      </c>
      <c r="DF81" s="627">
        <f t="shared" si="93"/>
        <v>0.75</v>
      </c>
      <c r="DG81" s="628">
        <f t="shared" si="94"/>
        <v>0.61250000000000004</v>
      </c>
      <c r="DH81" t="s">
        <v>1407</v>
      </c>
      <c r="DI81">
        <v>1</v>
      </c>
      <c r="DJ81" s="627">
        <f t="shared" si="95"/>
        <v>0.25</v>
      </c>
      <c r="DK81" t="s">
        <v>640</v>
      </c>
      <c r="DL81">
        <v>0</v>
      </c>
      <c r="DM81" s="627">
        <f t="shared" si="96"/>
        <v>0</v>
      </c>
      <c r="DN81" t="s">
        <v>880</v>
      </c>
      <c r="DO81">
        <v>4</v>
      </c>
      <c r="DP81" s="627">
        <f t="shared" si="97"/>
        <v>1</v>
      </c>
      <c r="DQ81" t="s">
        <v>880</v>
      </c>
      <c r="DR81">
        <v>4</v>
      </c>
      <c r="DS81" s="627">
        <f t="shared" si="98"/>
        <v>1</v>
      </c>
      <c r="DT81" t="s">
        <v>880</v>
      </c>
      <c r="DU81">
        <v>4</v>
      </c>
      <c r="DV81" s="627">
        <f t="shared" si="99"/>
        <v>1</v>
      </c>
      <c r="DW81" t="s">
        <v>639</v>
      </c>
      <c r="DX81">
        <v>4</v>
      </c>
      <c r="DY81" s="627">
        <f t="shared" si="100"/>
        <v>1</v>
      </c>
      <c r="DZ81" t="s">
        <v>1119</v>
      </c>
      <c r="EA81">
        <v>0</v>
      </c>
      <c r="EB81" s="627">
        <f t="shared" si="101"/>
        <v>0</v>
      </c>
      <c r="EC81">
        <v>9</v>
      </c>
      <c r="ED81" t="s">
        <v>1827</v>
      </c>
      <c r="EE81">
        <v>0</v>
      </c>
      <c r="EF81" s="630">
        <f t="shared" si="102"/>
        <v>8.163265306122458E-2</v>
      </c>
      <c r="EG81">
        <v>9.3000000000000007</v>
      </c>
      <c r="EH81" t="s">
        <v>1827</v>
      </c>
      <c r="EI81">
        <v>0</v>
      </c>
      <c r="EJ81" s="630">
        <f t="shared" si="103"/>
        <v>6.9999999999999951E-2</v>
      </c>
      <c r="EK81" s="630">
        <f t="shared" si="104"/>
        <v>7.5816326530612266E-2</v>
      </c>
      <c r="EL81" s="628">
        <f t="shared" si="105"/>
        <v>0.5407270408163265</v>
      </c>
      <c r="EM81">
        <v>4</v>
      </c>
      <c r="EN81" t="s">
        <v>1775</v>
      </c>
      <c r="EO81" s="624">
        <v>2</v>
      </c>
      <c r="EP81" s="629">
        <f t="shared" si="106"/>
        <v>0.5</v>
      </c>
      <c r="EQ81">
        <v>0</v>
      </c>
      <c r="ER81" t="s">
        <v>1777</v>
      </c>
      <c r="ES81">
        <v>0</v>
      </c>
      <c r="ET81" s="629">
        <f t="shared" si="107"/>
        <v>0</v>
      </c>
      <c r="EU81">
        <v>3</v>
      </c>
      <c r="EV81" t="s">
        <v>1778</v>
      </c>
      <c r="EW81" s="624">
        <v>4</v>
      </c>
      <c r="EX81" s="629">
        <f t="shared" si="108"/>
        <v>1</v>
      </c>
      <c r="EY81">
        <v>1</v>
      </c>
      <c r="EZ81" t="s">
        <v>1783</v>
      </c>
      <c r="FA81" s="624">
        <v>1</v>
      </c>
      <c r="FB81" s="629">
        <f t="shared" si="109"/>
        <v>0.25</v>
      </c>
      <c r="FC81" t="s">
        <v>1024</v>
      </c>
      <c r="FD81">
        <v>0</v>
      </c>
      <c r="FE81" s="627">
        <f t="shared" si="110"/>
        <v>0</v>
      </c>
      <c r="FF81" s="628">
        <f t="shared" si="111"/>
        <v>0.35</v>
      </c>
      <c r="FG81">
        <v>0.66300000000000003</v>
      </c>
      <c r="FH81" t="s">
        <v>1791</v>
      </c>
      <c r="FI81">
        <v>2</v>
      </c>
      <c r="FJ81" s="623">
        <f t="shared" si="112"/>
        <v>0.33333333333333331</v>
      </c>
      <c r="FK81">
        <v>87</v>
      </c>
      <c r="FL81">
        <v>1.9395192526186185</v>
      </c>
      <c r="FM81" t="s">
        <v>1735</v>
      </c>
      <c r="FN81" s="624">
        <v>3</v>
      </c>
      <c r="FO81" s="629">
        <f t="shared" si="113"/>
        <v>0.75</v>
      </c>
      <c r="FP81">
        <v>15</v>
      </c>
      <c r="FQ81" t="s">
        <v>1738</v>
      </c>
      <c r="FR81" s="624">
        <v>4</v>
      </c>
      <c r="FS81" s="629">
        <f t="shared" si="114"/>
        <v>1</v>
      </c>
      <c r="FT81">
        <v>5</v>
      </c>
      <c r="FU81" t="s">
        <v>1740</v>
      </c>
      <c r="FV81" s="624">
        <v>3</v>
      </c>
      <c r="FW81" s="629">
        <f t="shared" si="115"/>
        <v>0.75</v>
      </c>
      <c r="FX81" s="628">
        <f t="shared" si="116"/>
        <v>0.70833333333333326</v>
      </c>
      <c r="FY81" s="631">
        <f t="shared" si="117"/>
        <v>0.49369213580082788</v>
      </c>
    </row>
    <row r="82" spans="1:181">
      <c r="A82" t="s">
        <v>292</v>
      </c>
      <c r="B82" t="s">
        <v>291</v>
      </c>
      <c r="C82" t="s">
        <v>1050</v>
      </c>
      <c r="D82" t="s">
        <v>1310</v>
      </c>
      <c r="E82" t="s">
        <v>968</v>
      </c>
      <c r="F82" t="s">
        <v>967</v>
      </c>
      <c r="G82" t="s">
        <v>981</v>
      </c>
      <c r="H82" t="s">
        <v>88</v>
      </c>
      <c r="I82">
        <v>8505</v>
      </c>
      <c r="J82" s="626">
        <f t="shared" si="59"/>
        <v>0.30387252341177184</v>
      </c>
      <c r="K82">
        <v>20613956.060000002</v>
      </c>
      <c r="L82" s="626">
        <f t="shared" si="60"/>
        <v>0.16033008420664183</v>
      </c>
      <c r="M82">
        <v>281</v>
      </c>
      <c r="N82" s="626">
        <f t="shared" si="61"/>
        <v>0.22116668219655664</v>
      </c>
      <c r="O82" t="s">
        <v>880</v>
      </c>
      <c r="P82">
        <v>0</v>
      </c>
      <c r="Q82" s="627">
        <f t="shared" si="62"/>
        <v>0</v>
      </c>
      <c r="R82">
        <v>0</v>
      </c>
      <c r="T82" t="s">
        <v>1726</v>
      </c>
      <c r="U82">
        <v>0</v>
      </c>
      <c r="V82">
        <f t="shared" si="63"/>
        <v>1</v>
      </c>
      <c r="W82" s="626">
        <f t="shared" si="64"/>
        <v>0</v>
      </c>
      <c r="X82" s="628">
        <f t="shared" si="65"/>
        <v>0.13707385796299407</v>
      </c>
      <c r="Y82" t="s">
        <v>1398</v>
      </c>
      <c r="Z82">
        <v>2</v>
      </c>
      <c r="AA82" s="627">
        <f t="shared" si="66"/>
        <v>0.5</v>
      </c>
      <c r="AB82" t="s">
        <v>639</v>
      </c>
      <c r="AC82">
        <v>4</v>
      </c>
      <c r="AD82" s="627">
        <f t="shared" si="67"/>
        <v>1</v>
      </c>
      <c r="AE82" t="s">
        <v>640</v>
      </c>
      <c r="AF82">
        <v>0</v>
      </c>
      <c r="AG82" s="627">
        <f t="shared" si="68"/>
        <v>0</v>
      </c>
      <c r="AH82" t="s">
        <v>1401</v>
      </c>
      <c r="AI82">
        <v>4</v>
      </c>
      <c r="AJ82" s="627">
        <f t="shared" si="69"/>
        <v>1</v>
      </c>
      <c r="AK82" t="s">
        <v>1406</v>
      </c>
      <c r="AL82">
        <v>3</v>
      </c>
      <c r="AM82" s="627">
        <f t="shared" si="70"/>
        <v>0.75</v>
      </c>
      <c r="AN82">
        <v>1</v>
      </c>
      <c r="AO82" t="s">
        <v>1765</v>
      </c>
      <c r="AP82">
        <v>4</v>
      </c>
      <c r="AQ82" s="629">
        <f t="shared" si="71"/>
        <v>1</v>
      </c>
      <c r="AR82" t="s">
        <v>636</v>
      </c>
      <c r="AS82">
        <v>4</v>
      </c>
      <c r="AT82" s="627">
        <f t="shared" si="72"/>
        <v>1</v>
      </c>
      <c r="AU82">
        <v>2</v>
      </c>
      <c r="AV82" t="s">
        <v>1772</v>
      </c>
      <c r="AW82">
        <v>1</v>
      </c>
      <c r="AX82" s="629">
        <f t="shared" si="73"/>
        <v>0.25</v>
      </c>
      <c r="AY82" t="s">
        <v>650</v>
      </c>
      <c r="AZ82">
        <v>2</v>
      </c>
      <c r="BA82" s="627">
        <f t="shared" si="74"/>
        <v>0.5</v>
      </c>
      <c r="BB82" t="s">
        <v>689</v>
      </c>
      <c r="BC82">
        <v>2</v>
      </c>
      <c r="BD82" s="627">
        <f t="shared" si="75"/>
        <v>0.5</v>
      </c>
      <c r="BE82" t="s">
        <v>646</v>
      </c>
      <c r="BF82">
        <v>1</v>
      </c>
      <c r="BG82" s="627">
        <f t="shared" si="76"/>
        <v>0.25</v>
      </c>
      <c r="BH82" s="628">
        <f t="shared" si="77"/>
        <v>0.61363636363636365</v>
      </c>
      <c r="BI82">
        <v>0</v>
      </c>
      <c r="BJ82" t="s">
        <v>1741</v>
      </c>
      <c r="BK82">
        <v>4</v>
      </c>
      <c r="BL82" s="627">
        <f t="shared" si="78"/>
        <v>1</v>
      </c>
      <c r="BM82" t="s">
        <v>1395</v>
      </c>
      <c r="BN82">
        <v>4</v>
      </c>
      <c r="BO82" s="627">
        <f t="shared" si="79"/>
        <v>1</v>
      </c>
      <c r="BP82">
        <v>3</v>
      </c>
      <c r="BQ82" t="s">
        <v>1747</v>
      </c>
      <c r="BR82">
        <v>2</v>
      </c>
      <c r="BS82">
        <f t="shared" si="80"/>
        <v>0.5</v>
      </c>
      <c r="BT82">
        <v>4</v>
      </c>
      <c r="BU82" t="s">
        <v>1747</v>
      </c>
      <c r="BV82">
        <v>2</v>
      </c>
      <c r="BW82">
        <f t="shared" si="81"/>
        <v>0.5</v>
      </c>
      <c r="BX82" s="629">
        <f t="shared" si="82"/>
        <v>0.5</v>
      </c>
      <c r="BY82" t="s">
        <v>648</v>
      </c>
      <c r="BZ82">
        <v>1</v>
      </c>
      <c r="CA82" s="627">
        <f t="shared" si="83"/>
        <v>0.25</v>
      </c>
      <c r="CB82" t="s">
        <v>669</v>
      </c>
      <c r="CC82">
        <v>2</v>
      </c>
      <c r="CD82" s="627">
        <f t="shared" si="84"/>
        <v>0.5</v>
      </c>
      <c r="CE82" t="s">
        <v>667</v>
      </c>
      <c r="CF82">
        <v>1</v>
      </c>
      <c r="CG82" s="627">
        <f t="shared" si="85"/>
        <v>0.25</v>
      </c>
      <c r="CH82">
        <v>0</v>
      </c>
      <c r="CI82" t="s">
        <v>1750</v>
      </c>
      <c r="CJ82">
        <v>4</v>
      </c>
      <c r="CK82">
        <f t="shared" si="86"/>
        <v>1</v>
      </c>
      <c r="CL82">
        <v>3</v>
      </c>
      <c r="CM82" t="s">
        <v>1752</v>
      </c>
      <c r="CN82">
        <v>2</v>
      </c>
      <c r="CO82">
        <f t="shared" si="87"/>
        <v>0.5</v>
      </c>
      <c r="CP82" s="629">
        <f t="shared" si="88"/>
        <v>0.75</v>
      </c>
      <c r="CQ82">
        <v>0</v>
      </c>
      <c r="CR82" t="s">
        <v>1755</v>
      </c>
      <c r="CS82">
        <v>4</v>
      </c>
      <c r="CT82">
        <f t="shared" si="89"/>
        <v>1</v>
      </c>
      <c r="CU82">
        <v>0</v>
      </c>
      <c r="CV82" t="s">
        <v>1755</v>
      </c>
      <c r="CW82">
        <v>4</v>
      </c>
      <c r="CX82">
        <f t="shared" si="90"/>
        <v>1</v>
      </c>
      <c r="CY82" s="629">
        <f t="shared" si="91"/>
        <v>1</v>
      </c>
      <c r="CZ82">
        <v>3</v>
      </c>
      <c r="DA82" t="s">
        <v>1761</v>
      </c>
      <c r="DB82">
        <v>3</v>
      </c>
      <c r="DC82" s="626">
        <f t="shared" si="92"/>
        <v>0.375</v>
      </c>
      <c r="DD82" t="s">
        <v>1367</v>
      </c>
      <c r="DE82">
        <v>0</v>
      </c>
      <c r="DF82" s="627">
        <f t="shared" si="93"/>
        <v>0</v>
      </c>
      <c r="DG82" s="628">
        <f t="shared" si="94"/>
        <v>0.5625</v>
      </c>
      <c r="DH82" t="s">
        <v>1407</v>
      </c>
      <c r="DI82">
        <v>1</v>
      </c>
      <c r="DJ82" s="627">
        <f t="shared" si="95"/>
        <v>0.25</v>
      </c>
      <c r="DK82" t="s">
        <v>640</v>
      </c>
      <c r="DL82">
        <v>0</v>
      </c>
      <c r="DM82" s="627">
        <f t="shared" si="96"/>
        <v>0</v>
      </c>
      <c r="DN82" t="s">
        <v>1119</v>
      </c>
      <c r="DO82">
        <v>0</v>
      </c>
      <c r="DP82" s="627">
        <f t="shared" si="97"/>
        <v>0</v>
      </c>
      <c r="DQ82" t="s">
        <v>880</v>
      </c>
      <c r="DR82">
        <v>4</v>
      </c>
      <c r="DS82" s="627">
        <f t="shared" si="98"/>
        <v>1</v>
      </c>
      <c r="DT82" t="s">
        <v>880</v>
      </c>
      <c r="DU82">
        <v>4</v>
      </c>
      <c r="DV82" s="627">
        <f t="shared" si="99"/>
        <v>1</v>
      </c>
      <c r="DW82" t="s">
        <v>639</v>
      </c>
      <c r="DX82">
        <v>4</v>
      </c>
      <c r="DY82" s="627">
        <f t="shared" si="100"/>
        <v>1</v>
      </c>
      <c r="DZ82" t="s">
        <v>880</v>
      </c>
      <c r="EA82">
        <v>4</v>
      </c>
      <c r="EB82" s="627">
        <f t="shared" si="101"/>
        <v>1</v>
      </c>
      <c r="EC82">
        <v>7.3</v>
      </c>
      <c r="ED82" t="s">
        <v>1826</v>
      </c>
      <c r="EE82">
        <v>1</v>
      </c>
      <c r="EF82" s="630">
        <f t="shared" si="102"/>
        <v>0.25510204081632659</v>
      </c>
      <c r="EG82">
        <v>7.4</v>
      </c>
      <c r="EH82" t="s">
        <v>1826</v>
      </c>
      <c r="EI82">
        <v>1</v>
      </c>
      <c r="EJ82" s="630">
        <f t="shared" si="103"/>
        <v>0.26</v>
      </c>
      <c r="EK82" s="630">
        <f t="shared" si="104"/>
        <v>0.2575510204081633</v>
      </c>
      <c r="EL82" s="628">
        <f t="shared" si="105"/>
        <v>0.56344387755102043</v>
      </c>
      <c r="EM82">
        <v>1</v>
      </c>
      <c r="EN82" t="s">
        <v>1776</v>
      </c>
      <c r="EO82" s="624">
        <v>1</v>
      </c>
      <c r="EP82" s="629">
        <f t="shared" si="106"/>
        <v>0.25</v>
      </c>
      <c r="EQ82">
        <v>0</v>
      </c>
      <c r="ER82" t="s">
        <v>1777</v>
      </c>
      <c r="ES82">
        <v>0</v>
      </c>
      <c r="ET82" s="629">
        <f t="shared" si="107"/>
        <v>0</v>
      </c>
      <c r="EU82">
        <v>0</v>
      </c>
      <c r="EV82" t="s">
        <v>1779</v>
      </c>
      <c r="EW82" s="624">
        <v>0</v>
      </c>
      <c r="EX82" s="629">
        <f t="shared" si="108"/>
        <v>0</v>
      </c>
      <c r="EY82">
        <v>6</v>
      </c>
      <c r="EZ82" t="s">
        <v>1781</v>
      </c>
      <c r="FA82" s="624">
        <v>3</v>
      </c>
      <c r="FB82" s="629">
        <f t="shared" si="109"/>
        <v>0.75</v>
      </c>
      <c r="FC82" t="s">
        <v>1024</v>
      </c>
      <c r="FD82">
        <v>0</v>
      </c>
      <c r="FE82" s="627">
        <f t="shared" si="110"/>
        <v>0</v>
      </c>
      <c r="FF82" s="628">
        <f t="shared" si="111"/>
        <v>0.2</v>
      </c>
      <c r="FG82">
        <v>0.61599999999999999</v>
      </c>
      <c r="FH82" t="s">
        <v>1793</v>
      </c>
      <c r="FI82">
        <v>3</v>
      </c>
      <c r="FJ82" s="623">
        <f t="shared" si="112"/>
        <v>0.66666666666666663</v>
      </c>
      <c r="FK82">
        <v>9</v>
      </c>
      <c r="FL82">
        <v>0.95424250943932487</v>
      </c>
      <c r="FM82" t="s">
        <v>1733</v>
      </c>
      <c r="FN82" s="624">
        <v>1</v>
      </c>
      <c r="FO82" s="629">
        <f t="shared" si="113"/>
        <v>0.25</v>
      </c>
      <c r="FP82">
        <v>1</v>
      </c>
      <c r="FQ82" t="s">
        <v>1737</v>
      </c>
      <c r="FR82" s="624">
        <v>1</v>
      </c>
      <c r="FS82" s="629">
        <f t="shared" si="114"/>
        <v>0.25</v>
      </c>
      <c r="FT82">
        <v>2</v>
      </c>
      <c r="FU82" t="s">
        <v>1737</v>
      </c>
      <c r="FV82" s="624">
        <v>1</v>
      </c>
      <c r="FW82" s="629">
        <f t="shared" si="115"/>
        <v>0.25</v>
      </c>
      <c r="FX82" s="628">
        <f t="shared" si="116"/>
        <v>0.35416666666666663</v>
      </c>
      <c r="FY82" s="631">
        <f t="shared" si="117"/>
        <v>0.40513679430284077</v>
      </c>
    </row>
    <row r="83" spans="1:181">
      <c r="A83" t="s">
        <v>188</v>
      </c>
      <c r="B83" t="s">
        <v>187</v>
      </c>
      <c r="C83" t="s">
        <v>632</v>
      </c>
      <c r="D83" t="s">
        <v>1309</v>
      </c>
      <c r="E83" t="s">
        <v>968</v>
      </c>
      <c r="F83" t="s">
        <v>967</v>
      </c>
      <c r="G83" t="s">
        <v>981</v>
      </c>
      <c r="H83" t="s">
        <v>88</v>
      </c>
      <c r="I83">
        <v>15339</v>
      </c>
      <c r="J83" s="626">
        <f t="shared" si="59"/>
        <v>0.40182668162647567</v>
      </c>
      <c r="K83">
        <v>42009763.719999999</v>
      </c>
      <c r="L83" s="626">
        <f t="shared" si="60"/>
        <v>0.30202258512873942</v>
      </c>
      <c r="M83">
        <v>646</v>
      </c>
      <c r="N83" s="626">
        <f t="shared" si="61"/>
        <v>0.39936241114375709</v>
      </c>
      <c r="O83" t="s">
        <v>1119</v>
      </c>
      <c r="P83">
        <v>4</v>
      </c>
      <c r="Q83" s="627">
        <f t="shared" si="62"/>
        <v>1</v>
      </c>
      <c r="R83">
        <v>53</v>
      </c>
      <c r="S83">
        <v>1.7242758696007889</v>
      </c>
      <c r="T83" t="s">
        <v>1728</v>
      </c>
      <c r="U83">
        <v>3</v>
      </c>
      <c r="V83">
        <f t="shared" si="63"/>
        <v>54</v>
      </c>
      <c r="W83" s="626">
        <f t="shared" si="64"/>
        <v>0.51923113060462212</v>
      </c>
      <c r="X83" s="628">
        <f t="shared" si="65"/>
        <v>0.52448856170071889</v>
      </c>
      <c r="Y83" t="s">
        <v>639</v>
      </c>
      <c r="Z83">
        <v>4</v>
      </c>
      <c r="AA83" s="627">
        <f t="shared" si="66"/>
        <v>1</v>
      </c>
      <c r="AB83" t="s">
        <v>639</v>
      </c>
      <c r="AC83">
        <v>4</v>
      </c>
      <c r="AD83" s="627">
        <f t="shared" si="67"/>
        <v>1</v>
      </c>
      <c r="AE83" t="s">
        <v>640</v>
      </c>
      <c r="AF83">
        <v>0</v>
      </c>
      <c r="AG83" s="627">
        <f t="shared" si="68"/>
        <v>0</v>
      </c>
      <c r="AH83" t="s">
        <v>1314</v>
      </c>
      <c r="AI83">
        <v>0</v>
      </c>
      <c r="AJ83" s="627">
        <f t="shared" si="69"/>
        <v>0</v>
      </c>
      <c r="AK83" t="s">
        <v>1405</v>
      </c>
      <c r="AL83">
        <v>0</v>
      </c>
      <c r="AM83" s="627">
        <f t="shared" si="70"/>
        <v>0</v>
      </c>
      <c r="AN83">
        <v>1</v>
      </c>
      <c r="AO83" t="s">
        <v>1765</v>
      </c>
      <c r="AP83">
        <v>4</v>
      </c>
      <c r="AQ83" s="629">
        <f t="shared" si="71"/>
        <v>1</v>
      </c>
      <c r="AR83" t="s">
        <v>640</v>
      </c>
      <c r="AS83">
        <v>0</v>
      </c>
      <c r="AT83" s="627">
        <f t="shared" si="72"/>
        <v>0</v>
      </c>
      <c r="AU83">
        <v>1</v>
      </c>
      <c r="AV83" t="s">
        <v>1789</v>
      </c>
      <c r="AW83">
        <v>0</v>
      </c>
      <c r="AX83" s="629">
        <f t="shared" si="73"/>
        <v>0</v>
      </c>
      <c r="AY83" t="s">
        <v>634</v>
      </c>
      <c r="AZ83">
        <v>1</v>
      </c>
      <c r="BA83" s="627">
        <f t="shared" si="74"/>
        <v>0.25</v>
      </c>
      <c r="BB83" t="s">
        <v>1059</v>
      </c>
      <c r="BC83">
        <v>0</v>
      </c>
      <c r="BD83" s="627">
        <f t="shared" si="75"/>
        <v>0</v>
      </c>
      <c r="BE83" t="s">
        <v>646</v>
      </c>
      <c r="BF83">
        <v>1</v>
      </c>
      <c r="BG83" s="627">
        <f t="shared" si="76"/>
        <v>0.25</v>
      </c>
      <c r="BH83" s="628">
        <f t="shared" si="77"/>
        <v>0.31818181818181818</v>
      </c>
      <c r="BI83">
        <v>0</v>
      </c>
      <c r="BJ83" t="s">
        <v>1741</v>
      </c>
      <c r="BK83">
        <v>4</v>
      </c>
      <c r="BL83" s="627">
        <f t="shared" si="78"/>
        <v>1</v>
      </c>
      <c r="BM83" t="s">
        <v>641</v>
      </c>
      <c r="BN83">
        <v>0</v>
      </c>
      <c r="BO83" s="627">
        <f t="shared" si="79"/>
        <v>0</v>
      </c>
      <c r="BP83">
        <v>0</v>
      </c>
      <c r="BQ83" t="s">
        <v>1745</v>
      </c>
      <c r="BR83">
        <v>4</v>
      </c>
      <c r="BS83">
        <f t="shared" si="80"/>
        <v>1</v>
      </c>
      <c r="BT83">
        <v>0</v>
      </c>
      <c r="BU83" t="s">
        <v>1745</v>
      </c>
      <c r="BV83">
        <v>4</v>
      </c>
      <c r="BW83">
        <f t="shared" si="81"/>
        <v>1</v>
      </c>
      <c r="BX83" s="629">
        <f t="shared" si="82"/>
        <v>1</v>
      </c>
      <c r="BY83" t="s">
        <v>642</v>
      </c>
      <c r="BZ83">
        <v>3</v>
      </c>
      <c r="CA83" s="627">
        <f t="shared" si="83"/>
        <v>0.75</v>
      </c>
      <c r="CB83" t="s">
        <v>642</v>
      </c>
      <c r="CC83">
        <v>0</v>
      </c>
      <c r="CD83" s="627">
        <f t="shared" si="84"/>
        <v>0</v>
      </c>
      <c r="CE83" t="s">
        <v>659</v>
      </c>
      <c r="CF83">
        <v>4</v>
      </c>
      <c r="CG83" s="627">
        <f t="shared" si="85"/>
        <v>1</v>
      </c>
      <c r="CH83">
        <v>0</v>
      </c>
      <c r="CI83" t="s">
        <v>1750</v>
      </c>
      <c r="CJ83">
        <v>4</v>
      </c>
      <c r="CK83">
        <f t="shared" si="86"/>
        <v>1</v>
      </c>
      <c r="CL83">
        <v>0</v>
      </c>
      <c r="CM83" t="s">
        <v>1750</v>
      </c>
      <c r="CN83">
        <v>4</v>
      </c>
      <c r="CO83">
        <f t="shared" si="87"/>
        <v>1</v>
      </c>
      <c r="CP83" s="629">
        <f t="shared" si="88"/>
        <v>1</v>
      </c>
      <c r="CQ83">
        <v>0</v>
      </c>
      <c r="CR83" t="s">
        <v>1755</v>
      </c>
      <c r="CS83">
        <v>4</v>
      </c>
      <c r="CT83">
        <f t="shared" si="89"/>
        <v>1</v>
      </c>
      <c r="CU83">
        <v>0</v>
      </c>
      <c r="CV83" t="s">
        <v>1755</v>
      </c>
      <c r="CW83">
        <v>4</v>
      </c>
      <c r="CX83">
        <f t="shared" si="90"/>
        <v>1</v>
      </c>
      <c r="CY83" s="629">
        <f t="shared" si="91"/>
        <v>1</v>
      </c>
      <c r="CZ83">
        <v>2</v>
      </c>
      <c r="DA83" t="s">
        <v>1762</v>
      </c>
      <c r="DB83">
        <v>2</v>
      </c>
      <c r="DC83" s="626">
        <f t="shared" si="92"/>
        <v>0.25</v>
      </c>
      <c r="DD83" t="s">
        <v>636</v>
      </c>
      <c r="DE83">
        <v>4</v>
      </c>
      <c r="DF83" s="627">
        <f t="shared" si="93"/>
        <v>1</v>
      </c>
      <c r="DG83" s="628">
        <f t="shared" si="94"/>
        <v>0.7</v>
      </c>
      <c r="DH83" t="s">
        <v>1407</v>
      </c>
      <c r="DI83">
        <v>1</v>
      </c>
      <c r="DJ83" s="627">
        <f t="shared" si="95"/>
        <v>0.25</v>
      </c>
      <c r="DK83" t="s">
        <v>636</v>
      </c>
      <c r="DL83">
        <v>4</v>
      </c>
      <c r="DM83" s="627">
        <f t="shared" si="96"/>
        <v>1</v>
      </c>
      <c r="DN83" t="s">
        <v>1119</v>
      </c>
      <c r="DO83">
        <v>0</v>
      </c>
      <c r="DP83" s="627">
        <f t="shared" si="97"/>
        <v>0</v>
      </c>
      <c r="DQ83" t="s">
        <v>880</v>
      </c>
      <c r="DR83">
        <v>4</v>
      </c>
      <c r="DS83" s="627">
        <f t="shared" si="98"/>
        <v>1</v>
      </c>
      <c r="DT83" t="s">
        <v>880</v>
      </c>
      <c r="DU83">
        <v>4</v>
      </c>
      <c r="DV83" s="627">
        <f t="shared" si="99"/>
        <v>1</v>
      </c>
      <c r="DW83" t="s">
        <v>639</v>
      </c>
      <c r="DX83">
        <v>4</v>
      </c>
      <c r="DY83" s="627">
        <f t="shared" si="100"/>
        <v>1</v>
      </c>
      <c r="DZ83" t="s">
        <v>880</v>
      </c>
      <c r="EA83">
        <v>4</v>
      </c>
      <c r="EB83" s="627">
        <f t="shared" si="101"/>
        <v>1</v>
      </c>
      <c r="EC83">
        <v>5.8</v>
      </c>
      <c r="ED83" t="s">
        <v>1825</v>
      </c>
      <c r="EE83">
        <v>2</v>
      </c>
      <c r="EF83" s="630">
        <f t="shared" si="102"/>
        <v>0.40816326530612246</v>
      </c>
      <c r="EG83">
        <v>7.8</v>
      </c>
      <c r="EH83" t="s">
        <v>1826</v>
      </c>
      <c r="EI83">
        <v>1</v>
      </c>
      <c r="EJ83" s="630">
        <f t="shared" si="103"/>
        <v>0.21999999999999997</v>
      </c>
      <c r="EK83" s="630">
        <f t="shared" si="104"/>
        <v>0.31408163265306122</v>
      </c>
      <c r="EL83" s="628">
        <f t="shared" si="105"/>
        <v>0.69551020408163267</v>
      </c>
      <c r="EM83">
        <v>1</v>
      </c>
      <c r="EN83" t="s">
        <v>1776</v>
      </c>
      <c r="EO83" s="624">
        <v>1</v>
      </c>
      <c r="EP83" s="629">
        <f t="shared" si="106"/>
        <v>0.25</v>
      </c>
      <c r="EQ83">
        <v>0</v>
      </c>
      <c r="ER83" t="s">
        <v>1777</v>
      </c>
      <c r="ES83">
        <v>0</v>
      </c>
      <c r="ET83" s="629">
        <f t="shared" si="107"/>
        <v>0</v>
      </c>
      <c r="EU83">
        <v>2</v>
      </c>
      <c r="EV83" t="s">
        <v>1779</v>
      </c>
      <c r="EW83" s="624">
        <v>4</v>
      </c>
      <c r="EX83" s="629">
        <f t="shared" si="108"/>
        <v>1</v>
      </c>
      <c r="EY83">
        <v>4</v>
      </c>
      <c r="EZ83" t="s">
        <v>1782</v>
      </c>
      <c r="FA83" s="624">
        <v>2</v>
      </c>
      <c r="FB83" s="629">
        <f t="shared" si="109"/>
        <v>0.5</v>
      </c>
      <c r="FC83" t="s">
        <v>1024</v>
      </c>
      <c r="FD83">
        <v>0</v>
      </c>
      <c r="FE83" s="627">
        <f t="shared" si="110"/>
        <v>0</v>
      </c>
      <c r="FF83" s="628">
        <f t="shared" si="111"/>
        <v>0.35</v>
      </c>
      <c r="FG83">
        <v>0.64400000000000002</v>
      </c>
      <c r="FH83" t="s">
        <v>1791</v>
      </c>
      <c r="FI83">
        <v>2</v>
      </c>
      <c r="FJ83" s="623">
        <f t="shared" si="112"/>
        <v>0.33333333333333331</v>
      </c>
      <c r="FK83">
        <v>60</v>
      </c>
      <c r="FL83">
        <v>1.7781512503836436</v>
      </c>
      <c r="FM83" t="s">
        <v>1735</v>
      </c>
      <c r="FN83" s="624">
        <v>3</v>
      </c>
      <c r="FO83" s="629">
        <f t="shared" si="113"/>
        <v>0.75</v>
      </c>
      <c r="FP83">
        <v>5</v>
      </c>
      <c r="FQ83" t="s">
        <v>1740</v>
      </c>
      <c r="FR83" s="624">
        <v>3</v>
      </c>
      <c r="FS83" s="629">
        <f t="shared" si="114"/>
        <v>0.75</v>
      </c>
      <c r="FT83">
        <v>4</v>
      </c>
      <c r="FU83" t="s">
        <v>1739</v>
      </c>
      <c r="FV83" s="624">
        <v>2</v>
      </c>
      <c r="FW83" s="629">
        <f t="shared" si="115"/>
        <v>0.5</v>
      </c>
      <c r="FX83" s="628">
        <f t="shared" si="116"/>
        <v>0.58333333333333326</v>
      </c>
      <c r="FY83" s="631">
        <f t="shared" si="117"/>
        <v>0.52858565288291715</v>
      </c>
    </row>
    <row r="84" spans="1:181">
      <c r="A84" t="s">
        <v>451</v>
      </c>
      <c r="B84" t="s">
        <v>450</v>
      </c>
      <c r="C84" t="s">
        <v>632</v>
      </c>
      <c r="D84" t="s">
        <v>1308</v>
      </c>
      <c r="E84" t="s">
        <v>971</v>
      </c>
      <c r="F84" t="s">
        <v>970</v>
      </c>
      <c r="G84" t="s">
        <v>973</v>
      </c>
      <c r="H84" t="s">
        <v>50</v>
      </c>
      <c r="I84">
        <v>3997</v>
      </c>
      <c r="J84" s="626">
        <f t="shared" si="59"/>
        <v>0.17845177949875618</v>
      </c>
      <c r="K84">
        <v>11807164.24</v>
      </c>
      <c r="L84" s="626">
        <f t="shared" si="60"/>
        <v>4.9421133487476676E-2</v>
      </c>
      <c r="M84">
        <v>140</v>
      </c>
      <c r="N84" s="626">
        <f t="shared" si="61"/>
        <v>7.2026292907335573E-2</v>
      </c>
      <c r="O84" t="s">
        <v>880</v>
      </c>
      <c r="P84">
        <v>0</v>
      </c>
      <c r="Q84" s="627">
        <f t="shared" si="62"/>
        <v>0</v>
      </c>
      <c r="R84">
        <v>0</v>
      </c>
      <c r="T84" t="s">
        <v>1726</v>
      </c>
      <c r="U84">
        <v>0</v>
      </c>
      <c r="V84">
        <f t="shared" si="63"/>
        <v>1</v>
      </c>
      <c r="W84" s="626">
        <f t="shared" si="64"/>
        <v>0</v>
      </c>
      <c r="X84" s="628">
        <f t="shared" si="65"/>
        <v>5.9979841178713689E-2</v>
      </c>
      <c r="Y84" t="s">
        <v>639</v>
      </c>
      <c r="Z84">
        <v>4</v>
      </c>
      <c r="AA84" s="627">
        <f t="shared" si="66"/>
        <v>1</v>
      </c>
      <c r="AB84" t="s">
        <v>639</v>
      </c>
      <c r="AC84">
        <v>4</v>
      </c>
      <c r="AD84" s="627">
        <f t="shared" si="67"/>
        <v>1</v>
      </c>
      <c r="AE84" t="s">
        <v>640</v>
      </c>
      <c r="AF84">
        <v>0</v>
      </c>
      <c r="AG84" s="627">
        <f t="shared" si="68"/>
        <v>0</v>
      </c>
      <c r="AH84" t="s">
        <v>1314</v>
      </c>
      <c r="AI84">
        <v>0</v>
      </c>
      <c r="AJ84" s="627">
        <f t="shared" si="69"/>
        <v>0</v>
      </c>
      <c r="AK84" t="s">
        <v>1404</v>
      </c>
      <c r="AL84">
        <v>1</v>
      </c>
      <c r="AM84" s="627">
        <f t="shared" si="70"/>
        <v>0.25</v>
      </c>
      <c r="AN84">
        <v>1</v>
      </c>
      <c r="AO84" t="s">
        <v>1765</v>
      </c>
      <c r="AP84">
        <v>4</v>
      </c>
      <c r="AQ84" s="629">
        <f t="shared" si="71"/>
        <v>1</v>
      </c>
      <c r="AR84" t="s">
        <v>636</v>
      </c>
      <c r="AS84">
        <v>4</v>
      </c>
      <c r="AT84" s="627">
        <f t="shared" si="72"/>
        <v>1</v>
      </c>
      <c r="AU84">
        <v>1</v>
      </c>
      <c r="AV84" t="s">
        <v>1789</v>
      </c>
      <c r="AW84">
        <v>0</v>
      </c>
      <c r="AX84" s="629">
        <f t="shared" si="73"/>
        <v>0</v>
      </c>
      <c r="AY84" t="s">
        <v>679</v>
      </c>
      <c r="AZ84">
        <v>4</v>
      </c>
      <c r="BA84" s="627">
        <f t="shared" si="74"/>
        <v>1</v>
      </c>
      <c r="BB84" t="s">
        <v>647</v>
      </c>
      <c r="BC84">
        <v>4</v>
      </c>
      <c r="BD84" s="627">
        <f t="shared" si="75"/>
        <v>1</v>
      </c>
      <c r="BE84" t="s">
        <v>647</v>
      </c>
      <c r="BF84">
        <v>4</v>
      </c>
      <c r="BG84" s="627">
        <f t="shared" si="76"/>
        <v>1</v>
      </c>
      <c r="BH84" s="628">
        <f t="shared" si="77"/>
        <v>0.65909090909090906</v>
      </c>
      <c r="BI84">
        <v>0</v>
      </c>
      <c r="BJ84" t="s">
        <v>1741</v>
      </c>
      <c r="BK84">
        <v>4</v>
      </c>
      <c r="BL84" s="627">
        <f t="shared" si="78"/>
        <v>1</v>
      </c>
      <c r="BM84" t="s">
        <v>641</v>
      </c>
      <c r="BN84">
        <v>0</v>
      </c>
      <c r="BO84" s="627">
        <f t="shared" si="79"/>
        <v>0</v>
      </c>
      <c r="BP84">
        <v>10</v>
      </c>
      <c r="BQ84" t="s">
        <v>1749</v>
      </c>
      <c r="BR84">
        <v>0</v>
      </c>
      <c r="BS84">
        <f t="shared" si="80"/>
        <v>0</v>
      </c>
      <c r="BT84">
        <v>10</v>
      </c>
      <c r="BU84" t="s">
        <v>1749</v>
      </c>
      <c r="BV84">
        <v>0</v>
      </c>
      <c r="BW84">
        <f t="shared" si="81"/>
        <v>0</v>
      </c>
      <c r="BX84" s="629">
        <f t="shared" si="82"/>
        <v>0</v>
      </c>
      <c r="BY84" t="s">
        <v>642</v>
      </c>
      <c r="BZ84">
        <v>3</v>
      </c>
      <c r="CA84" s="627">
        <f t="shared" si="83"/>
        <v>0.75</v>
      </c>
      <c r="CB84" t="s">
        <v>662</v>
      </c>
      <c r="CC84">
        <v>3</v>
      </c>
      <c r="CD84" s="627">
        <f t="shared" si="84"/>
        <v>0.75</v>
      </c>
      <c r="CE84" t="s">
        <v>659</v>
      </c>
      <c r="CF84">
        <v>4</v>
      </c>
      <c r="CG84" s="627">
        <f t="shared" si="85"/>
        <v>1</v>
      </c>
      <c r="CH84">
        <v>0</v>
      </c>
      <c r="CI84" t="s">
        <v>1750</v>
      </c>
      <c r="CJ84">
        <v>4</v>
      </c>
      <c r="CK84">
        <f t="shared" si="86"/>
        <v>1</v>
      </c>
      <c r="CL84">
        <v>0</v>
      </c>
      <c r="CM84" t="s">
        <v>1750</v>
      </c>
      <c r="CN84">
        <v>4</v>
      </c>
      <c r="CO84">
        <f t="shared" si="87"/>
        <v>1</v>
      </c>
      <c r="CP84" s="629">
        <f t="shared" si="88"/>
        <v>1</v>
      </c>
      <c r="CQ84">
        <v>0</v>
      </c>
      <c r="CR84" t="s">
        <v>1755</v>
      </c>
      <c r="CS84">
        <v>4</v>
      </c>
      <c r="CT84">
        <f t="shared" si="89"/>
        <v>1</v>
      </c>
      <c r="CU84">
        <v>0</v>
      </c>
      <c r="CV84" t="s">
        <v>1755</v>
      </c>
      <c r="CW84">
        <v>4</v>
      </c>
      <c r="CX84">
        <f t="shared" si="90"/>
        <v>1</v>
      </c>
      <c r="CY84" s="629">
        <f t="shared" si="91"/>
        <v>1</v>
      </c>
      <c r="CZ84">
        <v>0</v>
      </c>
      <c r="DA84" t="s">
        <v>1764</v>
      </c>
      <c r="DB84">
        <v>0</v>
      </c>
      <c r="DC84" s="626">
        <f t="shared" si="92"/>
        <v>0</v>
      </c>
      <c r="DD84" t="s">
        <v>636</v>
      </c>
      <c r="DE84">
        <v>4</v>
      </c>
      <c r="DF84" s="627">
        <f t="shared" si="93"/>
        <v>1</v>
      </c>
      <c r="DG84" s="628">
        <f t="shared" si="94"/>
        <v>0.65</v>
      </c>
      <c r="DH84" t="s">
        <v>639</v>
      </c>
      <c r="DI84">
        <v>4</v>
      </c>
      <c r="DJ84" s="627">
        <f t="shared" si="95"/>
        <v>1</v>
      </c>
      <c r="DK84" t="s">
        <v>636</v>
      </c>
      <c r="DL84">
        <v>4</v>
      </c>
      <c r="DM84" s="627">
        <f t="shared" si="96"/>
        <v>1</v>
      </c>
      <c r="DN84" t="s">
        <v>880</v>
      </c>
      <c r="DO84">
        <v>4</v>
      </c>
      <c r="DP84" s="627">
        <f t="shared" si="97"/>
        <v>1</v>
      </c>
      <c r="DQ84" t="s">
        <v>880</v>
      </c>
      <c r="DR84">
        <v>4</v>
      </c>
      <c r="DS84" s="627">
        <f t="shared" si="98"/>
        <v>1</v>
      </c>
      <c r="DT84" t="s">
        <v>880</v>
      </c>
      <c r="DU84">
        <v>4</v>
      </c>
      <c r="DV84" s="627">
        <f t="shared" si="99"/>
        <v>1</v>
      </c>
      <c r="DW84" t="s">
        <v>639</v>
      </c>
      <c r="DX84">
        <v>4</v>
      </c>
      <c r="DY84" s="627">
        <f t="shared" si="100"/>
        <v>1</v>
      </c>
      <c r="DZ84" t="s">
        <v>1119</v>
      </c>
      <c r="EA84">
        <v>0</v>
      </c>
      <c r="EB84" s="627">
        <f t="shared" si="101"/>
        <v>0</v>
      </c>
      <c r="EC84">
        <v>6.4</v>
      </c>
      <c r="ED84" t="s">
        <v>1826</v>
      </c>
      <c r="EE84">
        <v>1</v>
      </c>
      <c r="EF84" s="630">
        <f t="shared" si="102"/>
        <v>0.34693877551020413</v>
      </c>
      <c r="EG84">
        <v>5</v>
      </c>
      <c r="EH84" t="s">
        <v>1825</v>
      </c>
      <c r="EI84">
        <v>2</v>
      </c>
      <c r="EJ84" s="630">
        <f t="shared" si="103"/>
        <v>0.5</v>
      </c>
      <c r="EK84" s="630">
        <f t="shared" si="104"/>
        <v>0.42346938775510207</v>
      </c>
      <c r="EL84" s="628">
        <f t="shared" si="105"/>
        <v>0.80293367346938771</v>
      </c>
      <c r="EM84">
        <v>0</v>
      </c>
      <c r="EN84" t="s">
        <v>1777</v>
      </c>
      <c r="EO84" s="624">
        <v>0</v>
      </c>
      <c r="EP84" s="629">
        <f t="shared" si="106"/>
        <v>0</v>
      </c>
      <c r="EQ84">
        <v>0</v>
      </c>
      <c r="ER84" t="s">
        <v>1777</v>
      </c>
      <c r="ES84">
        <v>0</v>
      </c>
      <c r="ET84" s="629">
        <f t="shared" si="107"/>
        <v>0</v>
      </c>
      <c r="EU84">
        <v>0</v>
      </c>
      <c r="EV84" t="s">
        <v>1777</v>
      </c>
      <c r="EW84" s="624">
        <v>0</v>
      </c>
      <c r="EX84" s="629">
        <f t="shared" si="108"/>
        <v>0</v>
      </c>
      <c r="EY84">
        <v>3</v>
      </c>
      <c r="EZ84" t="s">
        <v>1782</v>
      </c>
      <c r="FA84" s="624">
        <v>2</v>
      </c>
      <c r="FB84" s="629">
        <f t="shared" si="109"/>
        <v>0.5</v>
      </c>
      <c r="FC84" t="s">
        <v>1024</v>
      </c>
      <c r="FD84">
        <v>0</v>
      </c>
      <c r="FE84" s="627">
        <f t="shared" si="110"/>
        <v>0</v>
      </c>
      <c r="FF84" s="628">
        <f t="shared" si="111"/>
        <v>0.1</v>
      </c>
      <c r="FG84">
        <v>0.68700000000000006</v>
      </c>
      <c r="FH84" t="s">
        <v>1791</v>
      </c>
      <c r="FI84">
        <v>2</v>
      </c>
      <c r="FJ84" s="623">
        <f t="shared" si="112"/>
        <v>0.33333333333333331</v>
      </c>
      <c r="FK84">
        <v>1</v>
      </c>
      <c r="FL84">
        <v>0</v>
      </c>
      <c r="FM84" t="s">
        <v>1732</v>
      </c>
      <c r="FN84" s="624">
        <v>0</v>
      </c>
      <c r="FO84" s="629">
        <f t="shared" si="113"/>
        <v>0</v>
      </c>
      <c r="FP84">
        <v>1</v>
      </c>
      <c r="FQ84" t="s">
        <v>1737</v>
      </c>
      <c r="FR84" s="624">
        <v>1</v>
      </c>
      <c r="FS84" s="629">
        <f t="shared" si="114"/>
        <v>0.25</v>
      </c>
      <c r="FT84">
        <v>0</v>
      </c>
      <c r="FU84" t="s">
        <v>1730</v>
      </c>
      <c r="FV84" s="624">
        <v>0</v>
      </c>
      <c r="FW84" s="629">
        <f t="shared" si="115"/>
        <v>0</v>
      </c>
      <c r="FX84" s="628">
        <f t="shared" si="116"/>
        <v>0.14583333333333331</v>
      </c>
      <c r="FY84" s="631">
        <f t="shared" si="117"/>
        <v>0.4029729595120573</v>
      </c>
    </row>
    <row r="85" spans="1:181">
      <c r="A85" t="s">
        <v>453</v>
      </c>
      <c r="B85" t="s">
        <v>452</v>
      </c>
      <c r="C85" t="s">
        <v>632</v>
      </c>
      <c r="D85" t="s">
        <v>1308</v>
      </c>
      <c r="E85" t="s">
        <v>971</v>
      </c>
      <c r="F85" t="s">
        <v>986</v>
      </c>
      <c r="G85" t="s">
        <v>987</v>
      </c>
      <c r="H85" t="s">
        <v>8</v>
      </c>
      <c r="I85">
        <v>3937</v>
      </c>
      <c r="J85" s="626">
        <f t="shared" si="59"/>
        <v>0.17593956686210169</v>
      </c>
      <c r="K85">
        <v>12227110.18</v>
      </c>
      <c r="L85" s="626">
        <f t="shared" si="60"/>
        <v>5.6376881850323426E-2</v>
      </c>
      <c r="M85">
        <v>146</v>
      </c>
      <c r="N85" s="626">
        <f t="shared" si="61"/>
        <v>8.1009279813715335E-2</v>
      </c>
      <c r="O85" t="s">
        <v>880</v>
      </c>
      <c r="P85">
        <v>0</v>
      </c>
      <c r="Q85" s="627">
        <f t="shared" si="62"/>
        <v>0</v>
      </c>
      <c r="R85">
        <v>0</v>
      </c>
      <c r="T85" t="s">
        <v>1726</v>
      </c>
      <c r="U85">
        <v>0</v>
      </c>
      <c r="V85">
        <f t="shared" si="63"/>
        <v>1</v>
      </c>
      <c r="W85" s="626">
        <f t="shared" si="64"/>
        <v>0</v>
      </c>
      <c r="X85" s="628">
        <f t="shared" si="65"/>
        <v>6.2665145705228104E-2</v>
      </c>
      <c r="Y85" t="s">
        <v>639</v>
      </c>
      <c r="Z85">
        <v>4</v>
      </c>
      <c r="AA85" s="627">
        <f t="shared" si="66"/>
        <v>1</v>
      </c>
      <c r="AB85" t="s">
        <v>639</v>
      </c>
      <c r="AC85">
        <v>4</v>
      </c>
      <c r="AD85" s="627">
        <f t="shared" si="67"/>
        <v>1</v>
      </c>
      <c r="AE85" t="s">
        <v>640</v>
      </c>
      <c r="AF85">
        <v>0</v>
      </c>
      <c r="AG85" s="627">
        <f t="shared" si="68"/>
        <v>0</v>
      </c>
      <c r="AH85" t="s">
        <v>1315</v>
      </c>
      <c r="AI85">
        <v>1</v>
      </c>
      <c r="AJ85" s="627">
        <f t="shared" si="69"/>
        <v>0.25</v>
      </c>
      <c r="AK85" t="s">
        <v>1404</v>
      </c>
      <c r="AL85">
        <v>1</v>
      </c>
      <c r="AM85" s="627">
        <f t="shared" si="70"/>
        <v>0.25</v>
      </c>
      <c r="AN85">
        <v>1</v>
      </c>
      <c r="AO85" t="s">
        <v>1765</v>
      </c>
      <c r="AP85">
        <v>4</v>
      </c>
      <c r="AQ85" s="629">
        <f t="shared" si="71"/>
        <v>1</v>
      </c>
      <c r="AR85" t="s">
        <v>640</v>
      </c>
      <c r="AS85">
        <v>0</v>
      </c>
      <c r="AT85" s="627">
        <f t="shared" si="72"/>
        <v>0</v>
      </c>
      <c r="AU85">
        <v>2</v>
      </c>
      <c r="AV85" t="s">
        <v>1772</v>
      </c>
      <c r="AW85">
        <v>1</v>
      </c>
      <c r="AX85" s="629">
        <f t="shared" si="73"/>
        <v>0.25</v>
      </c>
      <c r="AY85" t="s">
        <v>679</v>
      </c>
      <c r="AZ85">
        <v>4</v>
      </c>
      <c r="BA85" s="627">
        <f t="shared" si="74"/>
        <v>1</v>
      </c>
      <c r="BB85" t="s">
        <v>646</v>
      </c>
      <c r="BC85">
        <v>0</v>
      </c>
      <c r="BD85" s="627">
        <f t="shared" si="75"/>
        <v>0</v>
      </c>
      <c r="BE85" t="s">
        <v>647</v>
      </c>
      <c r="BF85">
        <v>4</v>
      </c>
      <c r="BG85" s="627">
        <f t="shared" si="76"/>
        <v>1</v>
      </c>
      <c r="BH85" s="628">
        <f t="shared" si="77"/>
        <v>0.52272727272727271</v>
      </c>
      <c r="BI85">
        <v>0</v>
      </c>
      <c r="BJ85" t="s">
        <v>1741</v>
      </c>
      <c r="BK85">
        <v>4</v>
      </c>
      <c r="BL85" s="627">
        <f t="shared" si="78"/>
        <v>1</v>
      </c>
      <c r="BM85" t="s">
        <v>1395</v>
      </c>
      <c r="BN85">
        <v>4</v>
      </c>
      <c r="BO85" s="627">
        <f t="shared" si="79"/>
        <v>1</v>
      </c>
      <c r="BP85">
        <v>0</v>
      </c>
      <c r="BQ85" t="s">
        <v>1745</v>
      </c>
      <c r="BR85">
        <v>4</v>
      </c>
      <c r="BS85">
        <f t="shared" si="80"/>
        <v>1</v>
      </c>
      <c r="BT85">
        <v>0</v>
      </c>
      <c r="BU85" t="s">
        <v>1745</v>
      </c>
      <c r="BV85">
        <v>4</v>
      </c>
      <c r="BW85">
        <f t="shared" si="81"/>
        <v>1</v>
      </c>
      <c r="BX85" s="629">
        <f t="shared" si="82"/>
        <v>1</v>
      </c>
      <c r="BY85" t="s">
        <v>653</v>
      </c>
      <c r="BZ85">
        <v>4</v>
      </c>
      <c r="CA85" s="627">
        <f t="shared" si="83"/>
        <v>1</v>
      </c>
      <c r="CB85" t="s">
        <v>642</v>
      </c>
      <c r="CC85">
        <v>0</v>
      </c>
      <c r="CD85" s="627">
        <f t="shared" si="84"/>
        <v>0</v>
      </c>
      <c r="CE85" t="s">
        <v>659</v>
      </c>
      <c r="CF85">
        <v>4</v>
      </c>
      <c r="CG85" s="627">
        <f t="shared" si="85"/>
        <v>1</v>
      </c>
      <c r="CH85">
        <v>0</v>
      </c>
      <c r="CI85" t="s">
        <v>1750</v>
      </c>
      <c r="CJ85">
        <v>4</v>
      </c>
      <c r="CK85">
        <f t="shared" si="86"/>
        <v>1</v>
      </c>
      <c r="CL85">
        <v>0</v>
      </c>
      <c r="CM85" t="s">
        <v>1750</v>
      </c>
      <c r="CN85">
        <v>4</v>
      </c>
      <c r="CO85">
        <f t="shared" si="87"/>
        <v>1</v>
      </c>
      <c r="CP85" s="629">
        <f t="shared" si="88"/>
        <v>1</v>
      </c>
      <c r="CQ85">
        <v>0</v>
      </c>
      <c r="CR85" t="s">
        <v>1755</v>
      </c>
      <c r="CS85">
        <v>4</v>
      </c>
      <c r="CT85">
        <f t="shared" si="89"/>
        <v>1</v>
      </c>
      <c r="CU85">
        <v>0</v>
      </c>
      <c r="CV85" t="s">
        <v>1755</v>
      </c>
      <c r="CW85">
        <v>4</v>
      </c>
      <c r="CX85">
        <f t="shared" si="90"/>
        <v>1</v>
      </c>
      <c r="CY85" s="629">
        <f t="shared" si="91"/>
        <v>1</v>
      </c>
      <c r="CZ85">
        <v>1</v>
      </c>
      <c r="DA85" t="s">
        <v>1763</v>
      </c>
      <c r="DB85">
        <v>1</v>
      </c>
      <c r="DC85" s="626">
        <f t="shared" si="92"/>
        <v>0.125</v>
      </c>
      <c r="DD85" t="s">
        <v>1369</v>
      </c>
      <c r="DE85">
        <v>3</v>
      </c>
      <c r="DF85" s="627">
        <f t="shared" si="93"/>
        <v>0.75</v>
      </c>
      <c r="DG85" s="628">
        <f t="shared" si="94"/>
        <v>0.78749999999999998</v>
      </c>
      <c r="DH85" t="s">
        <v>639</v>
      </c>
      <c r="DI85">
        <v>4</v>
      </c>
      <c r="DJ85" s="627">
        <f t="shared" si="95"/>
        <v>1</v>
      </c>
      <c r="DK85" t="s">
        <v>640</v>
      </c>
      <c r="DL85">
        <v>0</v>
      </c>
      <c r="DM85" s="627">
        <f t="shared" si="96"/>
        <v>0</v>
      </c>
      <c r="DN85" t="s">
        <v>1119</v>
      </c>
      <c r="DO85">
        <v>0</v>
      </c>
      <c r="DP85" s="627">
        <f t="shared" si="97"/>
        <v>0</v>
      </c>
      <c r="DQ85" t="s">
        <v>880</v>
      </c>
      <c r="DR85">
        <v>4</v>
      </c>
      <c r="DS85" s="627">
        <f t="shared" si="98"/>
        <v>1</v>
      </c>
      <c r="DT85" t="s">
        <v>880</v>
      </c>
      <c r="DU85">
        <v>4</v>
      </c>
      <c r="DV85" s="627">
        <f t="shared" si="99"/>
        <v>1</v>
      </c>
      <c r="DW85" t="s">
        <v>639</v>
      </c>
      <c r="DX85">
        <v>4</v>
      </c>
      <c r="DY85" s="627">
        <f t="shared" si="100"/>
        <v>1</v>
      </c>
      <c r="DZ85" t="s">
        <v>880</v>
      </c>
      <c r="EA85">
        <v>4</v>
      </c>
      <c r="EB85" s="627">
        <f t="shared" si="101"/>
        <v>1</v>
      </c>
      <c r="EC85">
        <v>6.8</v>
      </c>
      <c r="ED85" t="s">
        <v>1826</v>
      </c>
      <c r="EE85">
        <v>1</v>
      </c>
      <c r="EF85" s="630">
        <f t="shared" si="102"/>
        <v>0.30612244897959195</v>
      </c>
      <c r="EG85">
        <v>9.1</v>
      </c>
      <c r="EH85" t="s">
        <v>1827</v>
      </c>
      <c r="EI85">
        <v>0</v>
      </c>
      <c r="EJ85" s="630">
        <f t="shared" si="103"/>
        <v>9.000000000000008E-2</v>
      </c>
      <c r="EK85" s="630">
        <f t="shared" si="104"/>
        <v>0.19806122448979602</v>
      </c>
      <c r="EL85" s="628">
        <f t="shared" si="105"/>
        <v>0.64975765306122446</v>
      </c>
      <c r="EM85">
        <v>0</v>
      </c>
      <c r="EN85" t="s">
        <v>1777</v>
      </c>
      <c r="EO85" s="624">
        <v>0</v>
      </c>
      <c r="EP85" s="629">
        <f t="shared" si="106"/>
        <v>0</v>
      </c>
      <c r="EQ85">
        <v>0</v>
      </c>
      <c r="ER85" t="s">
        <v>1777</v>
      </c>
      <c r="ES85">
        <v>0</v>
      </c>
      <c r="ET85" s="629">
        <f t="shared" si="107"/>
        <v>0</v>
      </c>
      <c r="EU85">
        <v>0</v>
      </c>
      <c r="EV85" t="s">
        <v>1777</v>
      </c>
      <c r="EW85" s="624">
        <v>0</v>
      </c>
      <c r="EX85" s="629">
        <f t="shared" si="108"/>
        <v>0</v>
      </c>
      <c r="EY85">
        <v>4</v>
      </c>
      <c r="EZ85" t="s">
        <v>1782</v>
      </c>
      <c r="FA85" s="624">
        <v>2</v>
      </c>
      <c r="FB85" s="629">
        <f t="shared" si="109"/>
        <v>0.5</v>
      </c>
      <c r="FC85" t="s">
        <v>1024</v>
      </c>
      <c r="FD85">
        <v>0</v>
      </c>
      <c r="FE85" s="627">
        <f t="shared" si="110"/>
        <v>0</v>
      </c>
      <c r="FF85" s="628">
        <f t="shared" si="111"/>
        <v>0.1</v>
      </c>
      <c r="FG85">
        <v>0.68300000000000005</v>
      </c>
      <c r="FH85" t="s">
        <v>1791</v>
      </c>
      <c r="FI85">
        <v>2</v>
      </c>
      <c r="FJ85" s="623">
        <f t="shared" si="112"/>
        <v>0.33333333333333331</v>
      </c>
      <c r="FK85">
        <v>0</v>
      </c>
      <c r="FM85" t="s">
        <v>1732</v>
      </c>
      <c r="FN85" s="624">
        <v>0</v>
      </c>
      <c r="FO85" s="629">
        <f t="shared" si="113"/>
        <v>0</v>
      </c>
      <c r="FP85">
        <v>0</v>
      </c>
      <c r="FQ85" t="s">
        <v>1730</v>
      </c>
      <c r="FR85" s="624">
        <v>0</v>
      </c>
      <c r="FS85" s="629">
        <f t="shared" si="114"/>
        <v>0</v>
      </c>
      <c r="FT85">
        <v>0</v>
      </c>
      <c r="FU85" t="s">
        <v>1730</v>
      </c>
      <c r="FV85" s="624">
        <v>0</v>
      </c>
      <c r="FW85" s="629">
        <f t="shared" si="115"/>
        <v>0</v>
      </c>
      <c r="FX85" s="628">
        <f t="shared" si="116"/>
        <v>8.3333333333333329E-2</v>
      </c>
      <c r="FY85" s="631">
        <f t="shared" si="117"/>
        <v>0.36766390080450978</v>
      </c>
    </row>
    <row r="86" spans="1:181">
      <c r="A86" t="s">
        <v>493</v>
      </c>
      <c r="B86" t="s">
        <v>492</v>
      </c>
      <c r="C86" t="s">
        <v>632</v>
      </c>
      <c r="D86" t="s">
        <v>1308</v>
      </c>
      <c r="E86" t="s">
        <v>968</v>
      </c>
      <c r="F86" t="s">
        <v>967</v>
      </c>
      <c r="G86" t="s">
        <v>969</v>
      </c>
      <c r="H86" t="s">
        <v>74</v>
      </c>
      <c r="I86">
        <v>3151</v>
      </c>
      <c r="J86" s="626">
        <f t="shared" si="59"/>
        <v>0.13895013809686613</v>
      </c>
      <c r="K86">
        <v>11394490.73</v>
      </c>
      <c r="L86" s="626">
        <f t="shared" si="60"/>
        <v>4.2340522743931332E-2</v>
      </c>
      <c r="M86">
        <v>223</v>
      </c>
      <c r="N86" s="626">
        <f t="shared" si="61"/>
        <v>0.17167895243727244</v>
      </c>
      <c r="O86" t="s">
        <v>880</v>
      </c>
      <c r="P86">
        <v>0</v>
      </c>
      <c r="Q86" s="627">
        <f t="shared" si="62"/>
        <v>0</v>
      </c>
      <c r="R86">
        <v>0</v>
      </c>
      <c r="T86" t="s">
        <v>1726</v>
      </c>
      <c r="U86">
        <v>0</v>
      </c>
      <c r="V86">
        <f t="shared" si="63"/>
        <v>1</v>
      </c>
      <c r="W86" s="626">
        <f t="shared" si="64"/>
        <v>0</v>
      </c>
      <c r="X86" s="628">
        <f t="shared" si="65"/>
        <v>7.0593922655613969E-2</v>
      </c>
      <c r="Y86" t="s">
        <v>639</v>
      </c>
      <c r="Z86">
        <v>4</v>
      </c>
      <c r="AA86" s="627">
        <f t="shared" si="66"/>
        <v>1</v>
      </c>
      <c r="AB86" t="s">
        <v>1398</v>
      </c>
      <c r="AC86">
        <v>2</v>
      </c>
      <c r="AD86" s="627">
        <f t="shared" si="67"/>
        <v>0.5</v>
      </c>
      <c r="AE86" t="s">
        <v>640</v>
      </c>
      <c r="AF86">
        <v>0</v>
      </c>
      <c r="AG86" s="627">
        <f t="shared" si="68"/>
        <v>0</v>
      </c>
      <c r="AH86" t="s">
        <v>1400</v>
      </c>
      <c r="AI86">
        <v>3</v>
      </c>
      <c r="AJ86" s="627">
        <f t="shared" si="69"/>
        <v>0.75</v>
      </c>
      <c r="AK86" t="s">
        <v>1405</v>
      </c>
      <c r="AL86">
        <v>0</v>
      </c>
      <c r="AM86" s="627">
        <f t="shared" si="70"/>
        <v>0</v>
      </c>
      <c r="AN86">
        <v>1</v>
      </c>
      <c r="AO86" t="s">
        <v>1765</v>
      </c>
      <c r="AP86">
        <v>4</v>
      </c>
      <c r="AQ86" s="629">
        <f t="shared" si="71"/>
        <v>1</v>
      </c>
      <c r="AR86" t="s">
        <v>636</v>
      </c>
      <c r="AS86">
        <v>4</v>
      </c>
      <c r="AT86" s="627">
        <f t="shared" si="72"/>
        <v>1</v>
      </c>
      <c r="AU86">
        <v>1</v>
      </c>
      <c r="AV86" t="s">
        <v>1789</v>
      </c>
      <c r="AW86">
        <v>0</v>
      </c>
      <c r="AX86" s="629">
        <f t="shared" si="73"/>
        <v>0</v>
      </c>
      <c r="AY86" t="s">
        <v>650</v>
      </c>
      <c r="AZ86">
        <v>2</v>
      </c>
      <c r="BA86" s="627">
        <f t="shared" si="74"/>
        <v>0.5</v>
      </c>
      <c r="BB86" t="s">
        <v>646</v>
      </c>
      <c r="BC86">
        <v>0</v>
      </c>
      <c r="BD86" s="627">
        <f t="shared" si="75"/>
        <v>0</v>
      </c>
      <c r="BE86" t="s">
        <v>647</v>
      </c>
      <c r="BF86">
        <v>4</v>
      </c>
      <c r="BG86" s="627">
        <f t="shared" si="76"/>
        <v>1</v>
      </c>
      <c r="BH86" s="628">
        <f t="shared" si="77"/>
        <v>0.52272727272727271</v>
      </c>
      <c r="BI86">
        <v>0</v>
      </c>
      <c r="BJ86" t="s">
        <v>1741</v>
      </c>
      <c r="BK86">
        <v>4</v>
      </c>
      <c r="BL86" s="627">
        <f t="shared" si="78"/>
        <v>1</v>
      </c>
      <c r="BM86" t="s">
        <v>1395</v>
      </c>
      <c r="BN86">
        <v>4</v>
      </c>
      <c r="BO86" s="627">
        <f t="shared" si="79"/>
        <v>1</v>
      </c>
      <c r="BP86">
        <v>8</v>
      </c>
      <c r="BQ86" t="s">
        <v>1748</v>
      </c>
      <c r="BR86">
        <v>1</v>
      </c>
      <c r="BS86">
        <f t="shared" si="80"/>
        <v>0.25</v>
      </c>
      <c r="BT86">
        <v>0</v>
      </c>
      <c r="BU86" t="s">
        <v>1745</v>
      </c>
      <c r="BV86">
        <v>4</v>
      </c>
      <c r="BW86">
        <f t="shared" si="81"/>
        <v>1</v>
      </c>
      <c r="BX86" s="629">
        <f t="shared" si="82"/>
        <v>0.625</v>
      </c>
      <c r="BY86" t="s">
        <v>653</v>
      </c>
      <c r="BZ86">
        <v>4</v>
      </c>
      <c r="CA86" s="627">
        <f t="shared" si="83"/>
        <v>1</v>
      </c>
      <c r="CB86" t="s">
        <v>642</v>
      </c>
      <c r="CC86">
        <v>0</v>
      </c>
      <c r="CD86" s="627">
        <f t="shared" si="84"/>
        <v>0</v>
      </c>
      <c r="CE86" t="s">
        <v>659</v>
      </c>
      <c r="CF86">
        <v>4</v>
      </c>
      <c r="CG86" s="627">
        <f t="shared" si="85"/>
        <v>1</v>
      </c>
      <c r="CH86">
        <v>3</v>
      </c>
      <c r="CI86" t="s">
        <v>1752</v>
      </c>
      <c r="CJ86">
        <v>2</v>
      </c>
      <c r="CK86">
        <f t="shared" si="86"/>
        <v>0.5</v>
      </c>
      <c r="CL86">
        <v>0</v>
      </c>
      <c r="CM86" t="s">
        <v>1750</v>
      </c>
      <c r="CN86">
        <v>4</v>
      </c>
      <c r="CO86">
        <f t="shared" si="87"/>
        <v>1</v>
      </c>
      <c r="CP86" s="629">
        <f t="shared" si="88"/>
        <v>0.75</v>
      </c>
      <c r="CQ86">
        <v>0</v>
      </c>
      <c r="CR86" t="s">
        <v>1755</v>
      </c>
      <c r="CS86">
        <v>4</v>
      </c>
      <c r="CT86">
        <f t="shared" si="89"/>
        <v>1</v>
      </c>
      <c r="CU86">
        <v>0</v>
      </c>
      <c r="CV86" t="s">
        <v>1755</v>
      </c>
      <c r="CW86">
        <v>4</v>
      </c>
      <c r="CX86">
        <f t="shared" si="90"/>
        <v>1</v>
      </c>
      <c r="CY86" s="629">
        <f t="shared" si="91"/>
        <v>1</v>
      </c>
      <c r="CZ86">
        <v>4</v>
      </c>
      <c r="DA86" t="s">
        <v>1761</v>
      </c>
      <c r="DB86">
        <v>3</v>
      </c>
      <c r="DC86" s="626">
        <f t="shared" si="92"/>
        <v>0.5</v>
      </c>
      <c r="DD86" t="s">
        <v>636</v>
      </c>
      <c r="DE86">
        <v>4</v>
      </c>
      <c r="DF86" s="627">
        <f t="shared" si="93"/>
        <v>1</v>
      </c>
      <c r="DG86" s="628">
        <f t="shared" si="94"/>
        <v>0.78749999999999998</v>
      </c>
      <c r="DH86" t="s">
        <v>1398</v>
      </c>
      <c r="DI86">
        <v>2</v>
      </c>
      <c r="DJ86" s="627">
        <f t="shared" si="95"/>
        <v>0.5</v>
      </c>
      <c r="DK86" t="s">
        <v>640</v>
      </c>
      <c r="DL86">
        <v>0</v>
      </c>
      <c r="DM86" s="627">
        <f t="shared" si="96"/>
        <v>0</v>
      </c>
      <c r="DN86" t="s">
        <v>1119</v>
      </c>
      <c r="DO86">
        <v>0</v>
      </c>
      <c r="DP86" s="627">
        <f t="shared" si="97"/>
        <v>0</v>
      </c>
      <c r="DQ86" t="s">
        <v>880</v>
      </c>
      <c r="DR86">
        <v>4</v>
      </c>
      <c r="DS86" s="627">
        <f t="shared" si="98"/>
        <v>1</v>
      </c>
      <c r="DT86" t="s">
        <v>880</v>
      </c>
      <c r="DU86">
        <v>4</v>
      </c>
      <c r="DV86" s="627">
        <f t="shared" si="99"/>
        <v>1</v>
      </c>
      <c r="DW86" t="s">
        <v>639</v>
      </c>
      <c r="DX86">
        <v>4</v>
      </c>
      <c r="DY86" s="627">
        <f t="shared" si="100"/>
        <v>1</v>
      </c>
      <c r="DZ86" t="s">
        <v>1119</v>
      </c>
      <c r="EA86">
        <v>0</v>
      </c>
      <c r="EB86" s="627">
        <f t="shared" si="101"/>
        <v>0</v>
      </c>
      <c r="EC86">
        <v>8.4</v>
      </c>
      <c r="ED86" t="s">
        <v>1827</v>
      </c>
      <c r="EE86">
        <v>0</v>
      </c>
      <c r="EF86" s="630">
        <f t="shared" si="102"/>
        <v>0.1428571428571429</v>
      </c>
      <c r="EG86">
        <v>9.3000000000000007</v>
      </c>
      <c r="EH86" t="s">
        <v>1827</v>
      </c>
      <c r="EI86">
        <v>0</v>
      </c>
      <c r="EJ86" s="630">
        <f t="shared" si="103"/>
        <v>6.9999999999999951E-2</v>
      </c>
      <c r="EK86" s="630">
        <f t="shared" si="104"/>
        <v>0.10642857142857143</v>
      </c>
      <c r="EL86" s="628">
        <f t="shared" si="105"/>
        <v>0.45080357142857141</v>
      </c>
      <c r="EM86">
        <v>2</v>
      </c>
      <c r="EN86" t="s">
        <v>1776</v>
      </c>
      <c r="EO86" s="624">
        <v>1</v>
      </c>
      <c r="EP86" s="629">
        <f t="shared" si="106"/>
        <v>0.25</v>
      </c>
      <c r="EQ86">
        <v>0</v>
      </c>
      <c r="ER86" t="s">
        <v>1777</v>
      </c>
      <c r="ES86">
        <v>0</v>
      </c>
      <c r="ET86" s="629">
        <f t="shared" si="107"/>
        <v>0</v>
      </c>
      <c r="EU86">
        <v>1</v>
      </c>
      <c r="EV86" t="s">
        <v>1778</v>
      </c>
      <c r="EW86" s="624">
        <v>3</v>
      </c>
      <c r="EX86" s="629">
        <f t="shared" si="108"/>
        <v>0.75</v>
      </c>
      <c r="EY86">
        <v>7</v>
      </c>
      <c r="EZ86" t="s">
        <v>1780</v>
      </c>
      <c r="FA86" s="624">
        <v>4</v>
      </c>
      <c r="FB86" s="629">
        <f t="shared" si="109"/>
        <v>1</v>
      </c>
      <c r="FC86" t="s">
        <v>1024</v>
      </c>
      <c r="FD86">
        <v>0</v>
      </c>
      <c r="FE86" s="627">
        <f t="shared" si="110"/>
        <v>0</v>
      </c>
      <c r="FF86" s="628">
        <f t="shared" si="111"/>
        <v>0.4</v>
      </c>
      <c r="FG86">
        <v>0.46600000000000003</v>
      </c>
      <c r="FH86" t="s">
        <v>1790</v>
      </c>
      <c r="FI86">
        <v>4</v>
      </c>
      <c r="FJ86" s="623">
        <f t="shared" si="112"/>
        <v>1</v>
      </c>
      <c r="FK86">
        <v>27</v>
      </c>
      <c r="FL86">
        <v>1.4313637641589874</v>
      </c>
      <c r="FM86" t="s">
        <v>1734</v>
      </c>
      <c r="FN86" s="624">
        <v>2</v>
      </c>
      <c r="FO86" s="629">
        <f t="shared" si="113"/>
        <v>0.5</v>
      </c>
      <c r="FP86">
        <v>1</v>
      </c>
      <c r="FQ86" t="s">
        <v>1737</v>
      </c>
      <c r="FR86" s="624">
        <v>1</v>
      </c>
      <c r="FS86" s="629">
        <f t="shared" si="114"/>
        <v>0.25</v>
      </c>
      <c r="FT86">
        <v>1</v>
      </c>
      <c r="FU86" t="s">
        <v>1737</v>
      </c>
      <c r="FV86" s="624">
        <v>1</v>
      </c>
      <c r="FW86" s="629">
        <f t="shared" si="115"/>
        <v>0.25</v>
      </c>
      <c r="FX86" s="628">
        <f t="shared" si="116"/>
        <v>0.5</v>
      </c>
      <c r="FY86" s="631">
        <f t="shared" si="117"/>
        <v>0.45527079446857632</v>
      </c>
    </row>
    <row r="87" spans="1:181">
      <c r="A87" t="s">
        <v>579</v>
      </c>
      <c r="B87" t="s">
        <v>578</v>
      </c>
      <c r="C87" t="s">
        <v>1050</v>
      </c>
      <c r="D87" t="s">
        <v>1308</v>
      </c>
      <c r="E87" t="s">
        <v>991</v>
      </c>
      <c r="F87" t="s">
        <v>990</v>
      </c>
      <c r="G87" t="s">
        <v>992</v>
      </c>
      <c r="H87" t="s">
        <v>47</v>
      </c>
      <c r="I87">
        <v>2078</v>
      </c>
      <c r="J87" s="626">
        <f t="shared" si="59"/>
        <v>6.9802069964722213E-2</v>
      </c>
      <c r="K87">
        <v>11350405.01</v>
      </c>
      <c r="L87" s="626">
        <f t="shared" si="60"/>
        <v>4.15689945164191E-2</v>
      </c>
      <c r="M87">
        <v>156</v>
      </c>
      <c r="N87" s="626">
        <f t="shared" si="61"/>
        <v>9.5190829221291948E-2</v>
      </c>
      <c r="O87" t="s">
        <v>880</v>
      </c>
      <c r="P87">
        <v>0</v>
      </c>
      <c r="Q87" s="627">
        <f t="shared" si="62"/>
        <v>0</v>
      </c>
      <c r="R87">
        <v>0</v>
      </c>
      <c r="T87" t="s">
        <v>1726</v>
      </c>
      <c r="U87">
        <v>0</v>
      </c>
      <c r="V87">
        <f t="shared" si="63"/>
        <v>1</v>
      </c>
      <c r="W87" s="626">
        <f t="shared" si="64"/>
        <v>0</v>
      </c>
      <c r="X87" s="628">
        <f t="shared" si="65"/>
        <v>4.1312378740486655E-2</v>
      </c>
      <c r="Y87" t="s">
        <v>639</v>
      </c>
      <c r="Z87">
        <v>4</v>
      </c>
      <c r="AA87" s="627">
        <f t="shared" si="66"/>
        <v>1</v>
      </c>
      <c r="AB87" t="s">
        <v>639</v>
      </c>
      <c r="AC87">
        <v>4</v>
      </c>
      <c r="AD87" s="627">
        <f t="shared" si="67"/>
        <v>1</v>
      </c>
      <c r="AE87" t="s">
        <v>640</v>
      </c>
      <c r="AF87">
        <v>0</v>
      </c>
      <c r="AG87" s="627">
        <f t="shared" si="68"/>
        <v>0</v>
      </c>
      <c r="AH87" t="s">
        <v>1400</v>
      </c>
      <c r="AI87">
        <v>3</v>
      </c>
      <c r="AJ87" s="627">
        <f t="shared" si="69"/>
        <v>0.75</v>
      </c>
      <c r="AK87" t="s">
        <v>1406</v>
      </c>
      <c r="AL87">
        <v>3</v>
      </c>
      <c r="AM87" s="627">
        <f t="shared" si="70"/>
        <v>0.75</v>
      </c>
      <c r="AN87">
        <v>1</v>
      </c>
      <c r="AO87" t="s">
        <v>1765</v>
      </c>
      <c r="AP87">
        <v>4</v>
      </c>
      <c r="AQ87" s="629">
        <f t="shared" si="71"/>
        <v>1</v>
      </c>
      <c r="AR87" t="s">
        <v>636</v>
      </c>
      <c r="AS87">
        <v>4</v>
      </c>
      <c r="AT87" s="627">
        <f t="shared" si="72"/>
        <v>1</v>
      </c>
      <c r="AU87">
        <v>2</v>
      </c>
      <c r="AV87" t="s">
        <v>1772</v>
      </c>
      <c r="AW87">
        <v>1</v>
      </c>
      <c r="AX87" s="629">
        <f t="shared" si="73"/>
        <v>0.25</v>
      </c>
      <c r="AY87" t="s">
        <v>650</v>
      </c>
      <c r="AZ87">
        <v>2</v>
      </c>
      <c r="BA87" s="627">
        <f t="shared" si="74"/>
        <v>0.5</v>
      </c>
      <c r="BB87" t="s">
        <v>635</v>
      </c>
      <c r="BC87">
        <v>1</v>
      </c>
      <c r="BD87" s="627">
        <f t="shared" si="75"/>
        <v>0.25</v>
      </c>
      <c r="BE87" t="s">
        <v>647</v>
      </c>
      <c r="BF87">
        <v>4</v>
      </c>
      <c r="BG87" s="627">
        <f t="shared" si="76"/>
        <v>1</v>
      </c>
      <c r="BH87" s="628">
        <f t="shared" si="77"/>
        <v>0.68181818181818177</v>
      </c>
      <c r="BI87">
        <v>0</v>
      </c>
      <c r="BJ87" t="s">
        <v>1741</v>
      </c>
      <c r="BK87">
        <v>4</v>
      </c>
      <c r="BL87" s="627">
        <f t="shared" si="78"/>
        <v>1</v>
      </c>
      <c r="BM87" t="s">
        <v>666</v>
      </c>
      <c r="BN87">
        <v>3</v>
      </c>
      <c r="BO87" s="627">
        <f t="shared" si="79"/>
        <v>0.75</v>
      </c>
      <c r="BP87">
        <v>1</v>
      </c>
      <c r="BQ87" t="s">
        <v>1746</v>
      </c>
      <c r="BR87">
        <v>3</v>
      </c>
      <c r="BS87">
        <f t="shared" si="80"/>
        <v>0.75</v>
      </c>
      <c r="BT87">
        <v>1</v>
      </c>
      <c r="BU87" t="s">
        <v>1746</v>
      </c>
      <c r="BV87">
        <v>3</v>
      </c>
      <c r="BW87">
        <f t="shared" si="81"/>
        <v>0.75</v>
      </c>
      <c r="BX87" s="629">
        <f t="shared" si="82"/>
        <v>0.75</v>
      </c>
      <c r="BY87" t="s">
        <v>642</v>
      </c>
      <c r="BZ87">
        <v>3</v>
      </c>
      <c r="CA87" s="627">
        <f t="shared" si="83"/>
        <v>0.75</v>
      </c>
      <c r="CB87" t="s">
        <v>642</v>
      </c>
      <c r="CC87">
        <v>0</v>
      </c>
      <c r="CD87" s="627">
        <f t="shared" si="84"/>
        <v>0</v>
      </c>
      <c r="CE87" t="s">
        <v>659</v>
      </c>
      <c r="CF87">
        <v>4</v>
      </c>
      <c r="CG87" s="627">
        <f t="shared" si="85"/>
        <v>1</v>
      </c>
      <c r="CH87">
        <v>0</v>
      </c>
      <c r="CI87" t="s">
        <v>1750</v>
      </c>
      <c r="CJ87">
        <v>4</v>
      </c>
      <c r="CK87">
        <f t="shared" si="86"/>
        <v>1</v>
      </c>
      <c r="CL87">
        <v>0</v>
      </c>
      <c r="CM87" t="s">
        <v>1750</v>
      </c>
      <c r="CN87">
        <v>4</v>
      </c>
      <c r="CO87">
        <f t="shared" si="87"/>
        <v>1</v>
      </c>
      <c r="CP87" s="629">
        <f t="shared" si="88"/>
        <v>1</v>
      </c>
      <c r="CQ87">
        <v>0</v>
      </c>
      <c r="CR87" t="s">
        <v>1755</v>
      </c>
      <c r="CS87">
        <v>4</v>
      </c>
      <c r="CT87">
        <f t="shared" si="89"/>
        <v>1</v>
      </c>
      <c r="CU87">
        <v>0</v>
      </c>
      <c r="CV87" t="s">
        <v>1755</v>
      </c>
      <c r="CW87">
        <v>4</v>
      </c>
      <c r="CX87">
        <f t="shared" si="90"/>
        <v>1</v>
      </c>
      <c r="CY87" s="629">
        <f t="shared" si="91"/>
        <v>1</v>
      </c>
      <c r="CZ87">
        <v>1</v>
      </c>
      <c r="DA87" t="s">
        <v>1763</v>
      </c>
      <c r="DB87">
        <v>1</v>
      </c>
      <c r="DC87" s="626">
        <f t="shared" si="92"/>
        <v>0.125</v>
      </c>
      <c r="DD87" t="s">
        <v>1369</v>
      </c>
      <c r="DE87">
        <v>3</v>
      </c>
      <c r="DF87" s="627">
        <f t="shared" si="93"/>
        <v>0.75</v>
      </c>
      <c r="DG87" s="628">
        <f t="shared" si="94"/>
        <v>0.71250000000000002</v>
      </c>
      <c r="DH87" t="s">
        <v>639</v>
      </c>
      <c r="DI87">
        <v>4</v>
      </c>
      <c r="DJ87" s="627">
        <f t="shared" si="95"/>
        <v>1</v>
      </c>
      <c r="DK87" t="s">
        <v>640</v>
      </c>
      <c r="DL87">
        <v>0</v>
      </c>
      <c r="DM87" s="627">
        <f t="shared" si="96"/>
        <v>0</v>
      </c>
      <c r="DN87" t="s">
        <v>880</v>
      </c>
      <c r="DO87">
        <v>4</v>
      </c>
      <c r="DP87" s="627">
        <f t="shared" si="97"/>
        <v>1</v>
      </c>
      <c r="DQ87" t="s">
        <v>880</v>
      </c>
      <c r="DR87">
        <v>4</v>
      </c>
      <c r="DS87" s="627">
        <f t="shared" si="98"/>
        <v>1</v>
      </c>
      <c r="DT87" t="s">
        <v>880</v>
      </c>
      <c r="DU87">
        <v>4</v>
      </c>
      <c r="DV87" s="627">
        <f t="shared" si="99"/>
        <v>1</v>
      </c>
      <c r="DW87" t="s">
        <v>639</v>
      </c>
      <c r="DX87">
        <v>4</v>
      </c>
      <c r="DY87" s="627">
        <f t="shared" si="100"/>
        <v>1</v>
      </c>
      <c r="DZ87" t="s">
        <v>1119</v>
      </c>
      <c r="EA87">
        <v>0</v>
      </c>
      <c r="EB87" s="627">
        <f t="shared" si="101"/>
        <v>0</v>
      </c>
      <c r="EC87">
        <v>7.6</v>
      </c>
      <c r="ED87" t="s">
        <v>1826</v>
      </c>
      <c r="EE87">
        <v>1</v>
      </c>
      <c r="EF87" s="630">
        <f t="shared" si="102"/>
        <v>0.22448979591836749</v>
      </c>
      <c r="EG87">
        <v>8.6</v>
      </c>
      <c r="EH87" t="s">
        <v>1827</v>
      </c>
      <c r="EI87">
        <v>0</v>
      </c>
      <c r="EJ87" s="630">
        <f t="shared" si="103"/>
        <v>0.14000000000000001</v>
      </c>
      <c r="EK87" s="630">
        <f t="shared" si="104"/>
        <v>0.18224489795918375</v>
      </c>
      <c r="EL87" s="628">
        <f t="shared" si="105"/>
        <v>0.64778061224489791</v>
      </c>
      <c r="EM87">
        <v>0</v>
      </c>
      <c r="EN87" t="s">
        <v>1777</v>
      </c>
      <c r="EO87" s="624">
        <v>0</v>
      </c>
      <c r="EP87" s="629">
        <f t="shared" si="106"/>
        <v>0</v>
      </c>
      <c r="EQ87">
        <v>0</v>
      </c>
      <c r="ER87" t="s">
        <v>1777</v>
      </c>
      <c r="ES87">
        <v>0</v>
      </c>
      <c r="ET87" s="629">
        <f t="shared" si="107"/>
        <v>0</v>
      </c>
      <c r="EU87">
        <v>0</v>
      </c>
      <c r="EV87" t="s">
        <v>1777</v>
      </c>
      <c r="EW87" s="624">
        <v>0</v>
      </c>
      <c r="EX87" s="629">
        <f t="shared" si="108"/>
        <v>0</v>
      </c>
      <c r="EY87">
        <v>3</v>
      </c>
      <c r="EZ87" t="s">
        <v>1782</v>
      </c>
      <c r="FA87" s="624">
        <v>2</v>
      </c>
      <c r="FB87" s="629">
        <f t="shared" si="109"/>
        <v>0.5</v>
      </c>
      <c r="FC87" t="s">
        <v>1024</v>
      </c>
      <c r="FD87">
        <v>0</v>
      </c>
      <c r="FE87" s="627">
        <f t="shared" si="110"/>
        <v>0</v>
      </c>
      <c r="FF87" s="628">
        <f t="shared" si="111"/>
        <v>0.1</v>
      </c>
      <c r="FG87">
        <v>0.64200000000000002</v>
      </c>
      <c r="FH87" t="s">
        <v>1791</v>
      </c>
      <c r="FI87">
        <v>2</v>
      </c>
      <c r="FJ87" s="623">
        <f t="shared" si="112"/>
        <v>0.33333333333333331</v>
      </c>
      <c r="FK87">
        <v>5</v>
      </c>
      <c r="FL87">
        <v>0.69897000433601886</v>
      </c>
      <c r="FM87" t="s">
        <v>1733</v>
      </c>
      <c r="FN87" s="624">
        <v>1</v>
      </c>
      <c r="FO87" s="629">
        <f t="shared" si="113"/>
        <v>0.25</v>
      </c>
      <c r="FP87">
        <v>1</v>
      </c>
      <c r="FQ87" t="s">
        <v>1737</v>
      </c>
      <c r="FR87" s="624">
        <v>1</v>
      </c>
      <c r="FS87" s="629">
        <f t="shared" si="114"/>
        <v>0.25</v>
      </c>
      <c r="FT87">
        <v>0</v>
      </c>
      <c r="FU87" t="s">
        <v>1730</v>
      </c>
      <c r="FV87" s="624">
        <v>0</v>
      </c>
      <c r="FW87" s="629">
        <f t="shared" si="115"/>
        <v>0</v>
      </c>
      <c r="FX87" s="628">
        <f t="shared" si="116"/>
        <v>0.20833333333333331</v>
      </c>
      <c r="FY87" s="631">
        <f t="shared" si="117"/>
        <v>0.39862408435614999</v>
      </c>
    </row>
    <row r="88" spans="1:181">
      <c r="A88" t="s">
        <v>425</v>
      </c>
      <c r="B88" t="s">
        <v>424</v>
      </c>
      <c r="C88" t="s">
        <v>632</v>
      </c>
      <c r="D88" t="s">
        <v>1308</v>
      </c>
      <c r="E88" t="s">
        <v>968</v>
      </c>
      <c r="F88" t="s">
        <v>964</v>
      </c>
      <c r="G88" t="s">
        <v>974</v>
      </c>
      <c r="H88" t="s">
        <v>106</v>
      </c>
      <c r="I88">
        <v>4464</v>
      </c>
      <c r="J88" s="626">
        <f t="shared" si="59"/>
        <v>0.19680557321249831</v>
      </c>
      <c r="K88">
        <v>14313709.809999999</v>
      </c>
      <c r="L88" s="626">
        <f t="shared" si="60"/>
        <v>8.7735668926982521E-2</v>
      </c>
      <c r="M88">
        <v>196</v>
      </c>
      <c r="N88" s="626">
        <f t="shared" si="61"/>
        <v>0.14405258581467134</v>
      </c>
      <c r="O88" t="s">
        <v>880</v>
      </c>
      <c r="P88">
        <v>0</v>
      </c>
      <c r="Q88" s="627">
        <f t="shared" si="62"/>
        <v>0</v>
      </c>
      <c r="R88">
        <v>0</v>
      </c>
      <c r="T88" t="s">
        <v>1726</v>
      </c>
      <c r="U88">
        <v>0</v>
      </c>
      <c r="V88">
        <f t="shared" si="63"/>
        <v>1</v>
      </c>
      <c r="W88" s="626">
        <f t="shared" si="64"/>
        <v>0</v>
      </c>
      <c r="X88" s="628">
        <f t="shared" si="65"/>
        <v>8.5718765590830442E-2</v>
      </c>
      <c r="Y88" t="s">
        <v>639</v>
      </c>
      <c r="Z88">
        <v>4</v>
      </c>
      <c r="AA88" s="627">
        <f t="shared" si="66"/>
        <v>1</v>
      </c>
      <c r="AB88" t="s">
        <v>639</v>
      </c>
      <c r="AC88">
        <v>4</v>
      </c>
      <c r="AD88" s="627">
        <f t="shared" si="67"/>
        <v>1</v>
      </c>
      <c r="AE88" t="s">
        <v>640</v>
      </c>
      <c r="AF88">
        <v>0</v>
      </c>
      <c r="AG88" s="627">
        <f t="shared" si="68"/>
        <v>0</v>
      </c>
      <c r="AH88" t="s">
        <v>1402</v>
      </c>
      <c r="AI88">
        <v>2</v>
      </c>
      <c r="AJ88" s="627">
        <f t="shared" si="69"/>
        <v>0.5</v>
      </c>
      <c r="AK88" t="s">
        <v>1406</v>
      </c>
      <c r="AL88">
        <v>3</v>
      </c>
      <c r="AM88" s="627">
        <f t="shared" si="70"/>
        <v>0.75</v>
      </c>
      <c r="AN88">
        <v>1</v>
      </c>
      <c r="AO88" t="s">
        <v>1765</v>
      </c>
      <c r="AP88">
        <v>4</v>
      </c>
      <c r="AQ88" s="629">
        <f t="shared" si="71"/>
        <v>1</v>
      </c>
      <c r="AR88" t="s">
        <v>636</v>
      </c>
      <c r="AS88">
        <v>4</v>
      </c>
      <c r="AT88" s="627">
        <f t="shared" si="72"/>
        <v>1</v>
      </c>
      <c r="AU88">
        <v>1</v>
      </c>
      <c r="AV88" t="s">
        <v>1789</v>
      </c>
      <c r="AW88">
        <v>0</v>
      </c>
      <c r="AX88" s="629">
        <f t="shared" si="73"/>
        <v>0</v>
      </c>
      <c r="AY88" t="s">
        <v>650</v>
      </c>
      <c r="AZ88">
        <v>2</v>
      </c>
      <c r="BA88" s="627">
        <f t="shared" si="74"/>
        <v>0.5</v>
      </c>
      <c r="BB88" t="s">
        <v>635</v>
      </c>
      <c r="BC88">
        <v>1</v>
      </c>
      <c r="BD88" s="627">
        <f t="shared" si="75"/>
        <v>0.25</v>
      </c>
      <c r="BE88" t="s">
        <v>647</v>
      </c>
      <c r="BF88">
        <v>4</v>
      </c>
      <c r="BG88" s="627">
        <f t="shared" si="76"/>
        <v>1</v>
      </c>
      <c r="BH88" s="628">
        <f t="shared" si="77"/>
        <v>0.63636363636363635</v>
      </c>
      <c r="BI88">
        <v>0</v>
      </c>
      <c r="BJ88" t="s">
        <v>1741</v>
      </c>
      <c r="BK88">
        <v>4</v>
      </c>
      <c r="BL88" s="627">
        <f t="shared" si="78"/>
        <v>1</v>
      </c>
      <c r="BM88" t="s">
        <v>666</v>
      </c>
      <c r="BN88">
        <v>3</v>
      </c>
      <c r="BO88" s="627">
        <f t="shared" si="79"/>
        <v>0.75</v>
      </c>
      <c r="BP88">
        <v>0</v>
      </c>
      <c r="BQ88" t="s">
        <v>1745</v>
      </c>
      <c r="BR88">
        <v>4</v>
      </c>
      <c r="BS88">
        <f t="shared" si="80"/>
        <v>1</v>
      </c>
      <c r="BT88">
        <v>0</v>
      </c>
      <c r="BU88" t="s">
        <v>1745</v>
      </c>
      <c r="BV88">
        <v>4</v>
      </c>
      <c r="BW88">
        <f t="shared" si="81"/>
        <v>1</v>
      </c>
      <c r="BX88" s="629">
        <f t="shared" si="82"/>
        <v>1</v>
      </c>
      <c r="BY88" t="s">
        <v>648</v>
      </c>
      <c r="BZ88">
        <v>1</v>
      </c>
      <c r="CA88" s="627">
        <f t="shared" si="83"/>
        <v>0.25</v>
      </c>
      <c r="CB88" t="s">
        <v>669</v>
      </c>
      <c r="CC88">
        <v>2</v>
      </c>
      <c r="CD88" s="627">
        <f t="shared" si="84"/>
        <v>0.5</v>
      </c>
      <c r="CE88" t="s">
        <v>643</v>
      </c>
      <c r="CF88">
        <v>3</v>
      </c>
      <c r="CG88" s="627">
        <f t="shared" si="85"/>
        <v>0.75</v>
      </c>
      <c r="CH88">
        <v>0</v>
      </c>
      <c r="CI88" t="s">
        <v>1750</v>
      </c>
      <c r="CJ88">
        <v>4</v>
      </c>
      <c r="CK88">
        <f t="shared" si="86"/>
        <v>1</v>
      </c>
      <c r="CL88">
        <v>1</v>
      </c>
      <c r="CM88" t="s">
        <v>1751</v>
      </c>
      <c r="CN88">
        <v>3</v>
      </c>
      <c r="CO88">
        <f t="shared" si="87"/>
        <v>0.75</v>
      </c>
      <c r="CP88" s="629">
        <f t="shared" si="88"/>
        <v>0.875</v>
      </c>
      <c r="CQ88">
        <v>0</v>
      </c>
      <c r="CR88" t="s">
        <v>1755</v>
      </c>
      <c r="CS88">
        <v>4</v>
      </c>
      <c r="CT88">
        <f t="shared" si="89"/>
        <v>1</v>
      </c>
      <c r="CU88">
        <v>0</v>
      </c>
      <c r="CV88" t="s">
        <v>1755</v>
      </c>
      <c r="CW88">
        <v>4</v>
      </c>
      <c r="CX88">
        <f t="shared" si="90"/>
        <v>1</v>
      </c>
      <c r="CY88" s="629">
        <f t="shared" si="91"/>
        <v>1</v>
      </c>
      <c r="CZ88">
        <v>1</v>
      </c>
      <c r="DA88" t="s">
        <v>1763</v>
      </c>
      <c r="DB88">
        <v>1</v>
      </c>
      <c r="DC88" s="626">
        <f t="shared" si="92"/>
        <v>0.125</v>
      </c>
      <c r="DD88" t="s">
        <v>1369</v>
      </c>
      <c r="DE88">
        <v>3</v>
      </c>
      <c r="DF88" s="627">
        <f t="shared" si="93"/>
        <v>0.75</v>
      </c>
      <c r="DG88" s="628">
        <f t="shared" si="94"/>
        <v>0.7</v>
      </c>
      <c r="DH88" t="s">
        <v>639</v>
      </c>
      <c r="DI88">
        <v>4</v>
      </c>
      <c r="DJ88" s="627">
        <f t="shared" si="95"/>
        <v>1</v>
      </c>
      <c r="DK88" t="s">
        <v>640</v>
      </c>
      <c r="DL88">
        <v>0</v>
      </c>
      <c r="DM88" s="627">
        <f t="shared" si="96"/>
        <v>0</v>
      </c>
      <c r="DN88" t="s">
        <v>1119</v>
      </c>
      <c r="DO88">
        <v>0</v>
      </c>
      <c r="DP88" s="627">
        <f t="shared" si="97"/>
        <v>0</v>
      </c>
      <c r="DQ88" t="s">
        <v>880</v>
      </c>
      <c r="DR88">
        <v>4</v>
      </c>
      <c r="DS88" s="627">
        <f t="shared" si="98"/>
        <v>1</v>
      </c>
      <c r="DT88" t="s">
        <v>880</v>
      </c>
      <c r="DU88">
        <v>4</v>
      </c>
      <c r="DV88" s="627">
        <f t="shared" si="99"/>
        <v>1</v>
      </c>
      <c r="DW88" t="s">
        <v>639</v>
      </c>
      <c r="DX88">
        <v>4</v>
      </c>
      <c r="DY88" s="627">
        <f t="shared" si="100"/>
        <v>1</v>
      </c>
      <c r="DZ88" t="s">
        <v>1119</v>
      </c>
      <c r="EA88">
        <v>0</v>
      </c>
      <c r="EB88" s="627">
        <f t="shared" si="101"/>
        <v>0</v>
      </c>
      <c r="EC88">
        <v>8.5</v>
      </c>
      <c r="ED88" t="s">
        <v>1827</v>
      </c>
      <c r="EE88">
        <v>0</v>
      </c>
      <c r="EF88" s="630">
        <f t="shared" si="102"/>
        <v>0.13265306122448983</v>
      </c>
      <c r="EG88">
        <v>9</v>
      </c>
      <c r="EH88" t="s">
        <v>1827</v>
      </c>
      <c r="EI88">
        <v>0</v>
      </c>
      <c r="EJ88" s="630">
        <f t="shared" si="103"/>
        <v>9.9999999999999978E-2</v>
      </c>
      <c r="EK88" s="630">
        <f t="shared" si="104"/>
        <v>0.1163265306122449</v>
      </c>
      <c r="EL88" s="628">
        <f t="shared" si="105"/>
        <v>0.51454081632653059</v>
      </c>
      <c r="EM88">
        <v>1</v>
      </c>
      <c r="EN88" t="s">
        <v>1776</v>
      </c>
      <c r="EO88" s="624">
        <v>1</v>
      </c>
      <c r="EP88" s="629">
        <f t="shared" si="106"/>
        <v>0.25</v>
      </c>
      <c r="EQ88">
        <v>0</v>
      </c>
      <c r="ER88" t="s">
        <v>1777</v>
      </c>
      <c r="ES88">
        <v>0</v>
      </c>
      <c r="ET88" s="629">
        <f t="shared" si="107"/>
        <v>0</v>
      </c>
      <c r="EU88">
        <v>0</v>
      </c>
      <c r="EV88" t="s">
        <v>1779</v>
      </c>
      <c r="EW88" s="624">
        <v>0</v>
      </c>
      <c r="EX88" s="629">
        <f t="shared" si="108"/>
        <v>0</v>
      </c>
      <c r="EY88">
        <v>2</v>
      </c>
      <c r="EZ88" t="s">
        <v>1783</v>
      </c>
      <c r="FA88" s="624">
        <v>1</v>
      </c>
      <c r="FB88" s="629">
        <f t="shared" si="109"/>
        <v>0.25</v>
      </c>
      <c r="FC88" t="s">
        <v>1024</v>
      </c>
      <c r="FD88">
        <v>0</v>
      </c>
      <c r="FE88" s="627">
        <f t="shared" si="110"/>
        <v>0</v>
      </c>
      <c r="FF88" s="628">
        <f t="shared" si="111"/>
        <v>0.1</v>
      </c>
      <c r="FG88">
        <v>0.69599999999999995</v>
      </c>
      <c r="FH88" t="s">
        <v>1791</v>
      </c>
      <c r="FI88">
        <v>2</v>
      </c>
      <c r="FJ88" s="623">
        <f t="shared" si="112"/>
        <v>0.33333333333333331</v>
      </c>
      <c r="FK88">
        <v>14</v>
      </c>
      <c r="FL88">
        <v>1.146128035678238</v>
      </c>
      <c r="FM88" t="s">
        <v>1734</v>
      </c>
      <c r="FN88" s="624">
        <v>2</v>
      </c>
      <c r="FO88" s="629">
        <f t="shared" si="113"/>
        <v>0.5</v>
      </c>
      <c r="FP88">
        <v>3</v>
      </c>
      <c r="FQ88" t="s">
        <v>1739</v>
      </c>
      <c r="FR88" s="624">
        <v>2</v>
      </c>
      <c r="FS88" s="629">
        <f t="shared" si="114"/>
        <v>0.5</v>
      </c>
      <c r="FT88">
        <v>0</v>
      </c>
      <c r="FU88" t="s">
        <v>1730</v>
      </c>
      <c r="FV88" s="624">
        <v>0</v>
      </c>
      <c r="FW88" s="629">
        <f t="shared" si="115"/>
        <v>0</v>
      </c>
      <c r="FX88" s="628">
        <f t="shared" si="116"/>
        <v>0.33333333333333331</v>
      </c>
      <c r="FY88" s="631">
        <f t="shared" si="117"/>
        <v>0.39499275860238847</v>
      </c>
    </row>
    <row r="89" spans="1:181">
      <c r="A89" t="s">
        <v>232</v>
      </c>
      <c r="B89" t="s">
        <v>231</v>
      </c>
      <c r="C89" t="s">
        <v>673</v>
      </c>
      <c r="D89" t="s">
        <v>1309</v>
      </c>
      <c r="E89" t="s">
        <v>968</v>
      </c>
      <c r="F89" t="s">
        <v>975</v>
      </c>
      <c r="G89" t="s">
        <v>969</v>
      </c>
      <c r="H89" t="s">
        <v>74</v>
      </c>
      <c r="I89">
        <v>10771</v>
      </c>
      <c r="J89" s="626">
        <f t="shared" si="59"/>
        <v>0.3431049057519957</v>
      </c>
      <c r="K89">
        <v>34592431.890000001</v>
      </c>
      <c r="L89" s="626">
        <f t="shared" si="60"/>
        <v>0.26335859899696662</v>
      </c>
      <c r="M89">
        <v>442</v>
      </c>
      <c r="N89" s="626">
        <f t="shared" si="61"/>
        <v>0.31812768306429856</v>
      </c>
      <c r="O89" t="s">
        <v>880</v>
      </c>
      <c r="P89">
        <v>0</v>
      </c>
      <c r="Q89" s="627">
        <f t="shared" si="62"/>
        <v>0</v>
      </c>
      <c r="R89">
        <v>0</v>
      </c>
      <c r="T89" t="s">
        <v>1726</v>
      </c>
      <c r="U89">
        <v>0</v>
      </c>
      <c r="V89">
        <f t="shared" si="63"/>
        <v>1</v>
      </c>
      <c r="W89" s="626">
        <f t="shared" si="64"/>
        <v>0</v>
      </c>
      <c r="X89" s="628">
        <f t="shared" si="65"/>
        <v>0.18491823756265219</v>
      </c>
      <c r="Y89" t="s">
        <v>1396</v>
      </c>
      <c r="Z89">
        <v>0</v>
      </c>
      <c r="AA89" s="627">
        <f t="shared" si="66"/>
        <v>0</v>
      </c>
      <c r="AB89" t="s">
        <v>639</v>
      </c>
      <c r="AC89">
        <v>4</v>
      </c>
      <c r="AD89" s="627">
        <f t="shared" si="67"/>
        <v>1</v>
      </c>
      <c r="AE89" t="s">
        <v>640</v>
      </c>
      <c r="AF89">
        <v>0</v>
      </c>
      <c r="AG89" s="627">
        <f t="shared" si="68"/>
        <v>0</v>
      </c>
      <c r="AH89" t="s">
        <v>1402</v>
      </c>
      <c r="AI89">
        <v>2</v>
      </c>
      <c r="AJ89" s="627">
        <f t="shared" si="69"/>
        <v>0.5</v>
      </c>
      <c r="AK89" t="s">
        <v>1406</v>
      </c>
      <c r="AL89">
        <v>3</v>
      </c>
      <c r="AM89" s="627">
        <f t="shared" si="70"/>
        <v>0.75</v>
      </c>
      <c r="AN89">
        <v>1</v>
      </c>
      <c r="AO89" t="s">
        <v>1765</v>
      </c>
      <c r="AP89">
        <v>4</v>
      </c>
      <c r="AQ89" s="629">
        <f t="shared" si="71"/>
        <v>1</v>
      </c>
      <c r="AR89" t="s">
        <v>636</v>
      </c>
      <c r="AS89">
        <v>4</v>
      </c>
      <c r="AT89" s="627">
        <f t="shared" si="72"/>
        <v>1</v>
      </c>
      <c r="AU89">
        <v>1</v>
      </c>
      <c r="AV89" t="s">
        <v>1789</v>
      </c>
      <c r="AW89">
        <v>0</v>
      </c>
      <c r="AX89" s="629">
        <f t="shared" si="73"/>
        <v>0</v>
      </c>
      <c r="AY89" t="s">
        <v>674</v>
      </c>
      <c r="AZ89">
        <v>3</v>
      </c>
      <c r="BA89" s="627">
        <f t="shared" si="74"/>
        <v>0.75</v>
      </c>
      <c r="BB89" t="s">
        <v>646</v>
      </c>
      <c r="BC89">
        <v>0</v>
      </c>
      <c r="BD89" s="627">
        <f t="shared" si="75"/>
        <v>0</v>
      </c>
      <c r="BE89" t="s">
        <v>647</v>
      </c>
      <c r="BF89">
        <v>4</v>
      </c>
      <c r="BG89" s="627">
        <f t="shared" si="76"/>
        <v>1</v>
      </c>
      <c r="BH89" s="628">
        <f t="shared" si="77"/>
        <v>0.54545454545454541</v>
      </c>
      <c r="BI89">
        <v>0</v>
      </c>
      <c r="BJ89" t="s">
        <v>1741</v>
      </c>
      <c r="BK89">
        <v>4</v>
      </c>
      <c r="BL89" s="627">
        <f t="shared" si="78"/>
        <v>1</v>
      </c>
      <c r="BM89" t="s">
        <v>666</v>
      </c>
      <c r="BN89">
        <v>3</v>
      </c>
      <c r="BO89" s="627">
        <f t="shared" si="79"/>
        <v>0.75</v>
      </c>
      <c r="BP89">
        <v>0</v>
      </c>
      <c r="BQ89" t="s">
        <v>1745</v>
      </c>
      <c r="BR89">
        <v>4</v>
      </c>
      <c r="BS89">
        <f t="shared" si="80"/>
        <v>1</v>
      </c>
      <c r="BT89">
        <v>0</v>
      </c>
      <c r="BU89" t="s">
        <v>1745</v>
      </c>
      <c r="BV89">
        <v>4</v>
      </c>
      <c r="BW89">
        <f t="shared" si="81"/>
        <v>1</v>
      </c>
      <c r="BX89" s="629">
        <f t="shared" si="82"/>
        <v>1</v>
      </c>
      <c r="BY89" t="s">
        <v>642</v>
      </c>
      <c r="BZ89">
        <v>3</v>
      </c>
      <c r="CA89" s="627">
        <f t="shared" si="83"/>
        <v>0.75</v>
      </c>
      <c r="CB89" t="s">
        <v>642</v>
      </c>
      <c r="CC89">
        <v>0</v>
      </c>
      <c r="CD89" s="627">
        <f t="shared" si="84"/>
        <v>0</v>
      </c>
      <c r="CE89" t="s">
        <v>663</v>
      </c>
      <c r="CF89">
        <v>0</v>
      </c>
      <c r="CG89" s="627">
        <f t="shared" si="85"/>
        <v>0</v>
      </c>
      <c r="CH89">
        <v>0</v>
      </c>
      <c r="CI89" t="s">
        <v>1750</v>
      </c>
      <c r="CJ89">
        <v>4</v>
      </c>
      <c r="CK89">
        <f t="shared" si="86"/>
        <v>1</v>
      </c>
      <c r="CL89">
        <v>0</v>
      </c>
      <c r="CM89" t="s">
        <v>1750</v>
      </c>
      <c r="CN89">
        <v>4</v>
      </c>
      <c r="CO89">
        <f t="shared" si="87"/>
        <v>1</v>
      </c>
      <c r="CP89" s="629">
        <f t="shared" si="88"/>
        <v>1</v>
      </c>
      <c r="CQ89">
        <v>0</v>
      </c>
      <c r="CR89" t="s">
        <v>1755</v>
      </c>
      <c r="CS89">
        <v>4</v>
      </c>
      <c r="CT89">
        <f t="shared" si="89"/>
        <v>1</v>
      </c>
      <c r="CU89">
        <v>0</v>
      </c>
      <c r="CV89" t="s">
        <v>1755</v>
      </c>
      <c r="CW89">
        <v>4</v>
      </c>
      <c r="CX89">
        <f t="shared" si="90"/>
        <v>1</v>
      </c>
      <c r="CY89" s="629">
        <f t="shared" si="91"/>
        <v>1</v>
      </c>
      <c r="CZ89">
        <v>3</v>
      </c>
      <c r="DA89" t="s">
        <v>1761</v>
      </c>
      <c r="DB89">
        <v>3</v>
      </c>
      <c r="DC89" s="626">
        <f t="shared" si="92"/>
        <v>0.375</v>
      </c>
      <c r="DD89" t="s">
        <v>636</v>
      </c>
      <c r="DE89">
        <v>4</v>
      </c>
      <c r="DF89" s="627">
        <f t="shared" si="93"/>
        <v>1</v>
      </c>
      <c r="DG89" s="628">
        <f t="shared" si="94"/>
        <v>0.6875</v>
      </c>
      <c r="DH89" t="s">
        <v>639</v>
      </c>
      <c r="DI89">
        <v>4</v>
      </c>
      <c r="DJ89" s="627">
        <f t="shared" si="95"/>
        <v>1</v>
      </c>
      <c r="DK89" t="s">
        <v>636</v>
      </c>
      <c r="DL89">
        <v>4</v>
      </c>
      <c r="DM89" s="627">
        <f t="shared" si="96"/>
        <v>1</v>
      </c>
      <c r="DN89" t="s">
        <v>880</v>
      </c>
      <c r="DO89">
        <v>4</v>
      </c>
      <c r="DP89" s="627">
        <f t="shared" si="97"/>
        <v>1</v>
      </c>
      <c r="DQ89" t="s">
        <v>880</v>
      </c>
      <c r="DR89">
        <v>4</v>
      </c>
      <c r="DS89" s="627">
        <f t="shared" si="98"/>
        <v>1</v>
      </c>
      <c r="DT89" t="s">
        <v>880</v>
      </c>
      <c r="DU89">
        <v>4</v>
      </c>
      <c r="DV89" s="627">
        <f t="shared" si="99"/>
        <v>1</v>
      </c>
      <c r="DW89" t="s">
        <v>1396</v>
      </c>
      <c r="DX89">
        <v>0</v>
      </c>
      <c r="DY89" s="627">
        <f t="shared" si="100"/>
        <v>0</v>
      </c>
      <c r="DZ89" t="s">
        <v>880</v>
      </c>
      <c r="EA89">
        <v>4</v>
      </c>
      <c r="EB89" s="627">
        <f t="shared" si="101"/>
        <v>1</v>
      </c>
      <c r="EC89">
        <v>7.7</v>
      </c>
      <c r="ED89" t="s">
        <v>1826</v>
      </c>
      <c r="EE89">
        <v>1</v>
      </c>
      <c r="EF89" s="630">
        <f t="shared" si="102"/>
        <v>0.2142857142857143</v>
      </c>
      <c r="EG89">
        <v>7.7</v>
      </c>
      <c r="EH89" t="s">
        <v>1826</v>
      </c>
      <c r="EI89">
        <v>1</v>
      </c>
      <c r="EJ89" s="630">
        <f t="shared" si="103"/>
        <v>0.22999999999999998</v>
      </c>
      <c r="EK89" s="630">
        <f t="shared" si="104"/>
        <v>0.22214285714285714</v>
      </c>
      <c r="EL89" s="628">
        <f t="shared" si="105"/>
        <v>0.77776785714285712</v>
      </c>
      <c r="EM89">
        <v>1</v>
      </c>
      <c r="EN89" t="s">
        <v>1776</v>
      </c>
      <c r="EO89" s="624">
        <v>1</v>
      </c>
      <c r="EP89" s="629">
        <f t="shared" si="106"/>
        <v>0.25</v>
      </c>
      <c r="EQ89">
        <v>0</v>
      </c>
      <c r="ER89" t="s">
        <v>1777</v>
      </c>
      <c r="ES89">
        <v>0</v>
      </c>
      <c r="ET89" s="629">
        <f t="shared" si="107"/>
        <v>0</v>
      </c>
      <c r="EU89">
        <v>1</v>
      </c>
      <c r="EV89" t="s">
        <v>1779</v>
      </c>
      <c r="EW89" s="624">
        <v>3</v>
      </c>
      <c r="EX89" s="629">
        <f t="shared" si="108"/>
        <v>0.75</v>
      </c>
      <c r="EY89">
        <v>3</v>
      </c>
      <c r="EZ89" t="s">
        <v>1782</v>
      </c>
      <c r="FA89" s="624">
        <v>2</v>
      </c>
      <c r="FB89" s="629">
        <f t="shared" si="109"/>
        <v>0.5</v>
      </c>
      <c r="FC89" t="s">
        <v>1024</v>
      </c>
      <c r="FD89">
        <v>0</v>
      </c>
      <c r="FE89" s="627">
        <f t="shared" si="110"/>
        <v>0</v>
      </c>
      <c r="FF89" s="628">
        <f t="shared" si="111"/>
        <v>0.3</v>
      </c>
      <c r="FG89">
        <v>0.67800000000000005</v>
      </c>
      <c r="FH89" t="s">
        <v>1791</v>
      </c>
      <c r="FI89">
        <v>2</v>
      </c>
      <c r="FJ89" s="623">
        <f t="shared" si="112"/>
        <v>0.33333333333333331</v>
      </c>
      <c r="FK89">
        <v>31</v>
      </c>
      <c r="FL89">
        <v>1.4913616938342726</v>
      </c>
      <c r="FM89" t="s">
        <v>1734</v>
      </c>
      <c r="FN89" s="624">
        <v>2</v>
      </c>
      <c r="FO89" s="629">
        <f t="shared" si="113"/>
        <v>0.5</v>
      </c>
      <c r="FP89">
        <v>1</v>
      </c>
      <c r="FQ89" t="s">
        <v>1737</v>
      </c>
      <c r="FR89" s="624">
        <v>1</v>
      </c>
      <c r="FS89" s="629">
        <f t="shared" si="114"/>
        <v>0.25</v>
      </c>
      <c r="FT89">
        <v>2</v>
      </c>
      <c r="FU89" t="s">
        <v>1737</v>
      </c>
      <c r="FV89" s="624">
        <v>1</v>
      </c>
      <c r="FW89" s="629">
        <f t="shared" si="115"/>
        <v>0.25</v>
      </c>
      <c r="FX89" s="628">
        <f t="shared" si="116"/>
        <v>0.33333333333333331</v>
      </c>
      <c r="FY89" s="631">
        <f t="shared" si="117"/>
        <v>0.471495662248898</v>
      </c>
    </row>
    <row r="90" spans="1:181">
      <c r="A90" t="s">
        <v>601</v>
      </c>
      <c r="B90" t="s">
        <v>600</v>
      </c>
      <c r="C90" t="s">
        <v>632</v>
      </c>
      <c r="D90" t="s">
        <v>1308</v>
      </c>
      <c r="E90" t="s">
        <v>968</v>
      </c>
      <c r="F90" t="s">
        <v>967</v>
      </c>
      <c r="G90" t="s">
        <v>976</v>
      </c>
      <c r="H90" t="s">
        <v>127</v>
      </c>
      <c r="I90">
        <v>1600</v>
      </c>
      <c r="J90" s="626">
        <f t="shared" si="59"/>
        <v>2.6384210320509843E-2</v>
      </c>
      <c r="K90">
        <v>11443986.42</v>
      </c>
      <c r="L90" s="626">
        <f t="shared" si="60"/>
        <v>4.3203179860218349E-2</v>
      </c>
      <c r="M90">
        <v>113</v>
      </c>
      <c r="N90" s="626">
        <f t="shared" si="61"/>
        <v>2.6162286378914167E-2</v>
      </c>
      <c r="O90" t="s">
        <v>880</v>
      </c>
      <c r="P90">
        <v>0</v>
      </c>
      <c r="Q90" s="627">
        <f t="shared" si="62"/>
        <v>0</v>
      </c>
      <c r="R90">
        <v>0</v>
      </c>
      <c r="T90" t="s">
        <v>1726</v>
      </c>
      <c r="U90">
        <v>0</v>
      </c>
      <c r="V90">
        <f t="shared" si="63"/>
        <v>1</v>
      </c>
      <c r="W90" s="626">
        <f t="shared" si="64"/>
        <v>0</v>
      </c>
      <c r="X90" s="628">
        <f t="shared" si="65"/>
        <v>1.9149935311928473E-2</v>
      </c>
      <c r="Y90" t="s">
        <v>639</v>
      </c>
      <c r="Z90">
        <v>4</v>
      </c>
      <c r="AA90" s="627">
        <f t="shared" si="66"/>
        <v>1</v>
      </c>
      <c r="AB90" t="s">
        <v>639</v>
      </c>
      <c r="AC90">
        <v>4</v>
      </c>
      <c r="AD90" s="627">
        <f t="shared" si="67"/>
        <v>1</v>
      </c>
      <c r="AE90" t="s">
        <v>640</v>
      </c>
      <c r="AF90">
        <v>0</v>
      </c>
      <c r="AG90" s="627">
        <f t="shared" si="68"/>
        <v>0</v>
      </c>
      <c r="AH90" t="s">
        <v>1314</v>
      </c>
      <c r="AI90">
        <v>0</v>
      </c>
      <c r="AJ90" s="627">
        <f t="shared" si="69"/>
        <v>0</v>
      </c>
      <c r="AK90" t="s">
        <v>1404</v>
      </c>
      <c r="AL90">
        <v>1</v>
      </c>
      <c r="AM90" s="627">
        <f t="shared" si="70"/>
        <v>0.25</v>
      </c>
      <c r="AN90">
        <v>1</v>
      </c>
      <c r="AO90" t="s">
        <v>1765</v>
      </c>
      <c r="AP90">
        <v>4</v>
      </c>
      <c r="AQ90" s="629">
        <f t="shared" si="71"/>
        <v>1</v>
      </c>
      <c r="AR90" t="s">
        <v>640</v>
      </c>
      <c r="AS90">
        <v>0</v>
      </c>
      <c r="AT90" s="627">
        <f t="shared" si="72"/>
        <v>0</v>
      </c>
      <c r="AU90">
        <v>1</v>
      </c>
      <c r="AV90" t="s">
        <v>1789</v>
      </c>
      <c r="AW90">
        <v>0</v>
      </c>
      <c r="AX90" s="629">
        <f t="shared" si="73"/>
        <v>0</v>
      </c>
      <c r="AY90" t="s">
        <v>634</v>
      </c>
      <c r="AZ90">
        <v>1</v>
      </c>
      <c r="BA90" s="627">
        <f t="shared" si="74"/>
        <v>0.25</v>
      </c>
      <c r="BB90" t="s">
        <v>635</v>
      </c>
      <c r="BC90">
        <v>1</v>
      </c>
      <c r="BD90" s="627">
        <f t="shared" si="75"/>
        <v>0.25</v>
      </c>
      <c r="BE90" t="s">
        <v>635</v>
      </c>
      <c r="BF90">
        <v>1</v>
      </c>
      <c r="BG90" s="627">
        <f t="shared" si="76"/>
        <v>0.25</v>
      </c>
      <c r="BH90" s="628">
        <f t="shared" si="77"/>
        <v>0.36363636363636365</v>
      </c>
      <c r="BI90">
        <v>0</v>
      </c>
      <c r="BJ90" t="s">
        <v>1741</v>
      </c>
      <c r="BK90">
        <v>4</v>
      </c>
      <c r="BL90" s="627">
        <f t="shared" si="78"/>
        <v>1</v>
      </c>
      <c r="BM90" t="s">
        <v>1395</v>
      </c>
      <c r="BN90">
        <v>4</v>
      </c>
      <c r="BO90" s="627">
        <f t="shared" si="79"/>
        <v>1</v>
      </c>
      <c r="BP90">
        <v>2</v>
      </c>
      <c r="BQ90" t="s">
        <v>1746</v>
      </c>
      <c r="BR90">
        <v>3</v>
      </c>
      <c r="BS90">
        <f t="shared" si="80"/>
        <v>0.75</v>
      </c>
      <c r="BT90">
        <v>6</v>
      </c>
      <c r="BU90" t="s">
        <v>1748</v>
      </c>
      <c r="BV90">
        <v>1</v>
      </c>
      <c r="BW90">
        <f t="shared" si="81"/>
        <v>0.25</v>
      </c>
      <c r="BX90" s="629">
        <f t="shared" si="82"/>
        <v>0.5</v>
      </c>
      <c r="BY90" t="s">
        <v>653</v>
      </c>
      <c r="BZ90">
        <v>4</v>
      </c>
      <c r="CA90" s="627">
        <f t="shared" si="83"/>
        <v>1</v>
      </c>
      <c r="CB90" t="s">
        <v>649</v>
      </c>
      <c r="CC90">
        <v>1</v>
      </c>
      <c r="CD90" s="627">
        <f t="shared" si="84"/>
        <v>0.25</v>
      </c>
      <c r="CE90" t="s">
        <v>643</v>
      </c>
      <c r="CF90">
        <v>3</v>
      </c>
      <c r="CG90" s="627">
        <f t="shared" si="85"/>
        <v>0.75</v>
      </c>
      <c r="CH90">
        <v>0</v>
      </c>
      <c r="CI90" t="s">
        <v>1750</v>
      </c>
      <c r="CJ90">
        <v>4</v>
      </c>
      <c r="CK90">
        <f t="shared" si="86"/>
        <v>1</v>
      </c>
      <c r="CL90">
        <v>0</v>
      </c>
      <c r="CM90" t="s">
        <v>1750</v>
      </c>
      <c r="CN90">
        <v>4</v>
      </c>
      <c r="CO90">
        <f t="shared" si="87"/>
        <v>1</v>
      </c>
      <c r="CP90" s="629">
        <f t="shared" si="88"/>
        <v>1</v>
      </c>
      <c r="CQ90">
        <v>0</v>
      </c>
      <c r="CR90" t="s">
        <v>1755</v>
      </c>
      <c r="CS90">
        <v>4</v>
      </c>
      <c r="CT90">
        <f t="shared" si="89"/>
        <v>1</v>
      </c>
      <c r="CU90">
        <v>0</v>
      </c>
      <c r="CV90" t="s">
        <v>1755</v>
      </c>
      <c r="CW90">
        <v>4</v>
      </c>
      <c r="CX90">
        <f t="shared" si="90"/>
        <v>1</v>
      </c>
      <c r="CY90" s="629">
        <f t="shared" si="91"/>
        <v>1</v>
      </c>
      <c r="CZ90">
        <v>0</v>
      </c>
      <c r="DA90" t="s">
        <v>1764</v>
      </c>
      <c r="DB90">
        <v>0</v>
      </c>
      <c r="DC90" s="626">
        <f t="shared" si="92"/>
        <v>0</v>
      </c>
      <c r="DD90" t="s">
        <v>636</v>
      </c>
      <c r="DE90">
        <v>4</v>
      </c>
      <c r="DF90" s="627">
        <f t="shared" si="93"/>
        <v>1</v>
      </c>
      <c r="DG90" s="628">
        <f t="shared" si="94"/>
        <v>0.75</v>
      </c>
      <c r="DH90" t="s">
        <v>1396</v>
      </c>
      <c r="DI90">
        <v>0</v>
      </c>
      <c r="DJ90" s="627">
        <f t="shared" si="95"/>
        <v>0</v>
      </c>
      <c r="DK90" t="s">
        <v>640</v>
      </c>
      <c r="DL90">
        <v>0</v>
      </c>
      <c r="DM90" s="627">
        <f t="shared" si="96"/>
        <v>0</v>
      </c>
      <c r="DN90" t="s">
        <v>1119</v>
      </c>
      <c r="DO90">
        <v>0</v>
      </c>
      <c r="DP90" s="627">
        <f t="shared" si="97"/>
        <v>0</v>
      </c>
      <c r="DQ90" t="s">
        <v>880</v>
      </c>
      <c r="DR90">
        <v>4</v>
      </c>
      <c r="DS90" s="627">
        <f t="shared" si="98"/>
        <v>1</v>
      </c>
      <c r="DT90" t="s">
        <v>880</v>
      </c>
      <c r="DU90">
        <v>4</v>
      </c>
      <c r="DV90" s="627">
        <f t="shared" si="99"/>
        <v>1</v>
      </c>
      <c r="DW90" t="s">
        <v>1396</v>
      </c>
      <c r="DX90">
        <v>0</v>
      </c>
      <c r="DY90" s="627">
        <f t="shared" si="100"/>
        <v>0</v>
      </c>
      <c r="DZ90" t="s">
        <v>1119</v>
      </c>
      <c r="EA90">
        <v>0</v>
      </c>
      <c r="EB90" s="627">
        <f t="shared" si="101"/>
        <v>0</v>
      </c>
      <c r="EC90">
        <v>7.6</v>
      </c>
      <c r="ED90" t="s">
        <v>1826</v>
      </c>
      <c r="EE90">
        <v>1</v>
      </c>
      <c r="EF90" s="630">
        <f t="shared" si="102"/>
        <v>0.22448979591836749</v>
      </c>
      <c r="EG90">
        <v>8.9</v>
      </c>
      <c r="EH90" t="s">
        <v>1827</v>
      </c>
      <c r="EI90">
        <v>0</v>
      </c>
      <c r="EJ90" s="630">
        <f t="shared" si="103"/>
        <v>0.10999999999999999</v>
      </c>
      <c r="EK90" s="630">
        <f t="shared" si="104"/>
        <v>0.16724489795918374</v>
      </c>
      <c r="EL90" s="628">
        <f t="shared" si="105"/>
        <v>0.27090561224489795</v>
      </c>
      <c r="EM90">
        <v>0</v>
      </c>
      <c r="EN90" t="s">
        <v>1777</v>
      </c>
      <c r="EO90" s="624">
        <v>0</v>
      </c>
      <c r="EP90" s="629">
        <f t="shared" si="106"/>
        <v>0</v>
      </c>
      <c r="EQ90">
        <v>0</v>
      </c>
      <c r="ER90" t="s">
        <v>1777</v>
      </c>
      <c r="ES90">
        <v>0</v>
      </c>
      <c r="ET90" s="629">
        <f t="shared" si="107"/>
        <v>0</v>
      </c>
      <c r="EU90">
        <v>1</v>
      </c>
      <c r="EV90" t="s">
        <v>1777</v>
      </c>
      <c r="EW90" s="624">
        <v>3</v>
      </c>
      <c r="EX90" s="629">
        <f t="shared" si="108"/>
        <v>0.75</v>
      </c>
      <c r="EY90">
        <v>7</v>
      </c>
      <c r="EZ90" t="s">
        <v>1780</v>
      </c>
      <c r="FA90" s="624">
        <v>4</v>
      </c>
      <c r="FB90" s="629">
        <f t="shared" si="109"/>
        <v>1</v>
      </c>
      <c r="FC90" t="s">
        <v>1024</v>
      </c>
      <c r="FD90">
        <v>0</v>
      </c>
      <c r="FE90" s="627">
        <f t="shared" si="110"/>
        <v>0</v>
      </c>
      <c r="FF90" s="628">
        <f t="shared" si="111"/>
        <v>0.35</v>
      </c>
      <c r="FG90">
        <v>0.67900000000000005</v>
      </c>
      <c r="FH90" t="s">
        <v>1791</v>
      </c>
      <c r="FI90">
        <v>2</v>
      </c>
      <c r="FJ90" s="623">
        <f t="shared" si="112"/>
        <v>0.33333333333333331</v>
      </c>
      <c r="FK90">
        <v>11</v>
      </c>
      <c r="FL90">
        <v>1.0413926851582251</v>
      </c>
      <c r="FM90" t="s">
        <v>1734</v>
      </c>
      <c r="FN90" s="624">
        <v>2</v>
      </c>
      <c r="FO90" s="629">
        <f t="shared" si="113"/>
        <v>0.5</v>
      </c>
      <c r="FP90">
        <v>1</v>
      </c>
      <c r="FQ90" t="s">
        <v>1737</v>
      </c>
      <c r="FR90" s="624">
        <v>1</v>
      </c>
      <c r="FS90" s="629">
        <f t="shared" si="114"/>
        <v>0.25</v>
      </c>
      <c r="FT90">
        <v>0</v>
      </c>
      <c r="FU90" t="s">
        <v>1730</v>
      </c>
      <c r="FV90" s="624">
        <v>0</v>
      </c>
      <c r="FW90" s="629">
        <f t="shared" si="115"/>
        <v>0</v>
      </c>
      <c r="FX90" s="628">
        <f t="shared" si="116"/>
        <v>0.27083333333333331</v>
      </c>
      <c r="FY90" s="631">
        <f t="shared" si="117"/>
        <v>0.33742087408775395</v>
      </c>
    </row>
    <row r="91" spans="1:181">
      <c r="A91" t="s">
        <v>4</v>
      </c>
      <c r="B91" t="s">
        <v>3</v>
      </c>
      <c r="C91" t="s">
        <v>693</v>
      </c>
      <c r="D91" t="s">
        <v>1312</v>
      </c>
      <c r="E91" t="s">
        <v>978</v>
      </c>
      <c r="F91" t="s">
        <v>977</v>
      </c>
      <c r="G91" t="s">
        <v>985</v>
      </c>
      <c r="H91" t="s">
        <v>5</v>
      </c>
      <c r="I91">
        <v>469690</v>
      </c>
      <c r="J91" s="626">
        <f t="shared" si="59"/>
        <v>0.97015295570836069</v>
      </c>
      <c r="K91">
        <v>1341416938.6299999</v>
      </c>
      <c r="L91" s="626">
        <f t="shared" si="60"/>
        <v>0.99136099379709375</v>
      </c>
      <c r="M91">
        <v>10132</v>
      </c>
      <c r="N91" s="626">
        <f t="shared" si="61"/>
        <v>0.98860419171149949</v>
      </c>
      <c r="O91" t="s">
        <v>1119</v>
      </c>
      <c r="P91">
        <v>4</v>
      </c>
      <c r="Q91" s="627">
        <f t="shared" si="62"/>
        <v>1</v>
      </c>
      <c r="R91">
        <v>143</v>
      </c>
      <c r="S91">
        <v>2.1553360374650619</v>
      </c>
      <c r="T91" t="s">
        <v>1729</v>
      </c>
      <c r="U91">
        <v>4</v>
      </c>
      <c r="V91">
        <f t="shared" si="63"/>
        <v>144</v>
      </c>
      <c r="W91" s="626">
        <f t="shared" si="64"/>
        <v>0.6469020051998734</v>
      </c>
      <c r="X91" s="628">
        <f t="shared" si="65"/>
        <v>0.91940402928336551</v>
      </c>
      <c r="Y91" t="s">
        <v>1398</v>
      </c>
      <c r="Z91">
        <v>2</v>
      </c>
      <c r="AA91" s="627">
        <f t="shared" si="66"/>
        <v>0.5</v>
      </c>
      <c r="AB91" t="s">
        <v>639</v>
      </c>
      <c r="AC91">
        <v>4</v>
      </c>
      <c r="AD91" s="627">
        <f t="shared" si="67"/>
        <v>1</v>
      </c>
      <c r="AE91" t="s">
        <v>640</v>
      </c>
      <c r="AF91">
        <v>0</v>
      </c>
      <c r="AG91" s="627">
        <f t="shared" si="68"/>
        <v>0</v>
      </c>
      <c r="AH91" t="s">
        <v>1314</v>
      </c>
      <c r="AI91">
        <v>0</v>
      </c>
      <c r="AJ91" s="627">
        <f t="shared" si="69"/>
        <v>0</v>
      </c>
      <c r="AK91" t="s">
        <v>1405</v>
      </c>
      <c r="AL91">
        <v>0</v>
      </c>
      <c r="AM91" s="627">
        <f t="shared" si="70"/>
        <v>0</v>
      </c>
      <c r="AN91">
        <v>9</v>
      </c>
      <c r="AO91" t="s">
        <v>1769</v>
      </c>
      <c r="AP91">
        <v>0</v>
      </c>
      <c r="AQ91" s="629">
        <f t="shared" si="71"/>
        <v>0</v>
      </c>
      <c r="AR91" t="s">
        <v>636</v>
      </c>
      <c r="AS91">
        <v>4</v>
      </c>
      <c r="AT91" s="627">
        <f t="shared" si="72"/>
        <v>1</v>
      </c>
      <c r="AU91">
        <v>2</v>
      </c>
      <c r="AV91" t="s">
        <v>1772</v>
      </c>
      <c r="AW91">
        <v>1</v>
      </c>
      <c r="AX91" s="629">
        <f t="shared" si="73"/>
        <v>0.25</v>
      </c>
      <c r="AY91" t="s">
        <v>634</v>
      </c>
      <c r="AZ91">
        <v>1</v>
      </c>
      <c r="BA91" s="627">
        <f t="shared" si="74"/>
        <v>0.25</v>
      </c>
      <c r="BB91" t="s">
        <v>646</v>
      </c>
      <c r="BC91">
        <v>0</v>
      </c>
      <c r="BD91" s="627">
        <f t="shared" si="75"/>
        <v>0</v>
      </c>
      <c r="BE91" t="s">
        <v>1059</v>
      </c>
      <c r="BF91">
        <v>1</v>
      </c>
      <c r="BG91" s="627">
        <f t="shared" si="76"/>
        <v>0.25</v>
      </c>
      <c r="BH91" s="628">
        <f t="shared" si="77"/>
        <v>0.29545454545454547</v>
      </c>
      <c r="BI91">
        <v>0</v>
      </c>
      <c r="BJ91" t="s">
        <v>1741</v>
      </c>
      <c r="BK91">
        <v>4</v>
      </c>
      <c r="BL91" s="627">
        <f t="shared" si="78"/>
        <v>1</v>
      </c>
      <c r="BM91" t="s">
        <v>641</v>
      </c>
      <c r="BN91">
        <v>0</v>
      </c>
      <c r="BO91" s="627">
        <f t="shared" si="79"/>
        <v>0</v>
      </c>
      <c r="BP91">
        <v>8</v>
      </c>
      <c r="BQ91" t="s">
        <v>1748</v>
      </c>
      <c r="BR91">
        <v>1</v>
      </c>
      <c r="BS91">
        <f t="shared" si="80"/>
        <v>0.25</v>
      </c>
      <c r="BT91">
        <v>5</v>
      </c>
      <c r="BU91" t="s">
        <v>1748</v>
      </c>
      <c r="BV91">
        <v>1</v>
      </c>
      <c r="BW91">
        <f t="shared" si="81"/>
        <v>0.25</v>
      </c>
      <c r="BX91" s="629">
        <f t="shared" si="82"/>
        <v>0.25</v>
      </c>
      <c r="BY91" t="s">
        <v>642</v>
      </c>
      <c r="BZ91">
        <v>3</v>
      </c>
      <c r="CA91" s="627">
        <f t="shared" si="83"/>
        <v>0.75</v>
      </c>
      <c r="CB91" t="s">
        <v>669</v>
      </c>
      <c r="CC91">
        <v>2</v>
      </c>
      <c r="CD91" s="627">
        <f t="shared" si="84"/>
        <v>0.5</v>
      </c>
      <c r="CE91" t="s">
        <v>663</v>
      </c>
      <c r="CF91">
        <v>0</v>
      </c>
      <c r="CG91" s="627">
        <f t="shared" si="85"/>
        <v>0</v>
      </c>
      <c r="CH91">
        <v>5</v>
      </c>
      <c r="CI91" t="s">
        <v>1753</v>
      </c>
      <c r="CJ91">
        <v>1</v>
      </c>
      <c r="CK91">
        <f t="shared" si="86"/>
        <v>0.25</v>
      </c>
      <c r="CL91">
        <v>2</v>
      </c>
      <c r="CM91" t="s">
        <v>1751</v>
      </c>
      <c r="CN91">
        <v>3</v>
      </c>
      <c r="CO91">
        <f t="shared" si="87"/>
        <v>0.75</v>
      </c>
      <c r="CP91" s="629">
        <f t="shared" si="88"/>
        <v>0.5</v>
      </c>
      <c r="CQ91">
        <v>0</v>
      </c>
      <c r="CR91" t="s">
        <v>1755</v>
      </c>
      <c r="CS91">
        <v>4</v>
      </c>
      <c r="CT91">
        <f t="shared" si="89"/>
        <v>1</v>
      </c>
      <c r="CU91">
        <v>0</v>
      </c>
      <c r="CV91" t="s">
        <v>1755</v>
      </c>
      <c r="CW91">
        <v>4</v>
      </c>
      <c r="CX91">
        <f t="shared" si="90"/>
        <v>1</v>
      </c>
      <c r="CY91" s="629">
        <f t="shared" si="91"/>
        <v>1</v>
      </c>
      <c r="CZ91">
        <v>1</v>
      </c>
      <c r="DA91" t="s">
        <v>1763</v>
      </c>
      <c r="DB91">
        <v>1</v>
      </c>
      <c r="DC91" s="626">
        <f t="shared" si="92"/>
        <v>0.125</v>
      </c>
      <c r="DD91" t="s">
        <v>1369</v>
      </c>
      <c r="DE91">
        <v>3</v>
      </c>
      <c r="DF91" s="627">
        <f t="shared" si="93"/>
        <v>0.75</v>
      </c>
      <c r="DG91" s="628">
        <f t="shared" si="94"/>
        <v>0.48749999999999999</v>
      </c>
      <c r="DH91" t="s">
        <v>1398</v>
      </c>
      <c r="DI91">
        <v>2</v>
      </c>
      <c r="DJ91" s="627">
        <f t="shared" si="95"/>
        <v>0.5</v>
      </c>
      <c r="DK91" t="s">
        <v>640</v>
      </c>
      <c r="DL91">
        <v>0</v>
      </c>
      <c r="DM91" s="627">
        <f t="shared" si="96"/>
        <v>0</v>
      </c>
      <c r="DN91" t="s">
        <v>1119</v>
      </c>
      <c r="DO91">
        <v>0</v>
      </c>
      <c r="DP91" s="627">
        <f t="shared" si="97"/>
        <v>0</v>
      </c>
      <c r="DQ91" t="s">
        <v>880</v>
      </c>
      <c r="DR91">
        <v>4</v>
      </c>
      <c r="DS91" s="627">
        <f t="shared" si="98"/>
        <v>1</v>
      </c>
      <c r="DT91" t="s">
        <v>880</v>
      </c>
      <c r="DU91">
        <v>4</v>
      </c>
      <c r="DV91" s="627">
        <f t="shared" si="99"/>
        <v>1</v>
      </c>
      <c r="DW91" t="s">
        <v>1396</v>
      </c>
      <c r="DX91">
        <v>0</v>
      </c>
      <c r="DY91" s="627">
        <f t="shared" si="100"/>
        <v>0</v>
      </c>
      <c r="DZ91" t="s">
        <v>1119</v>
      </c>
      <c r="EA91">
        <v>0</v>
      </c>
      <c r="EB91" s="627">
        <f t="shared" si="101"/>
        <v>0</v>
      </c>
      <c r="EC91">
        <v>7.7</v>
      </c>
      <c r="ED91" t="s">
        <v>1826</v>
      </c>
      <c r="EE91">
        <v>1</v>
      </c>
      <c r="EF91" s="630">
        <f t="shared" si="102"/>
        <v>0.2142857142857143</v>
      </c>
      <c r="EG91">
        <v>10</v>
      </c>
      <c r="EH91" t="s">
        <v>1827</v>
      </c>
      <c r="EI91">
        <v>0</v>
      </c>
      <c r="EJ91" s="630">
        <f t="shared" si="103"/>
        <v>0</v>
      </c>
      <c r="EK91" s="630">
        <f t="shared" si="104"/>
        <v>0.10714285714285715</v>
      </c>
      <c r="EL91" s="628">
        <f t="shared" si="105"/>
        <v>0.32589285714285715</v>
      </c>
      <c r="EM91">
        <v>209</v>
      </c>
      <c r="EN91" t="s">
        <v>1773</v>
      </c>
      <c r="EO91" s="624">
        <v>4</v>
      </c>
      <c r="EP91" s="629">
        <f t="shared" si="106"/>
        <v>1</v>
      </c>
      <c r="EQ91">
        <v>1</v>
      </c>
      <c r="ER91" t="s">
        <v>1779</v>
      </c>
      <c r="ES91">
        <v>3</v>
      </c>
      <c r="ET91" s="629">
        <f t="shared" si="107"/>
        <v>0.75</v>
      </c>
      <c r="EU91">
        <v>59</v>
      </c>
      <c r="EV91" t="s">
        <v>1778</v>
      </c>
      <c r="EW91" s="624">
        <v>4</v>
      </c>
      <c r="EX91" s="629">
        <f t="shared" si="108"/>
        <v>1</v>
      </c>
      <c r="EY91">
        <v>11</v>
      </c>
      <c r="EZ91" t="s">
        <v>1780</v>
      </c>
      <c r="FA91" s="624">
        <v>4</v>
      </c>
      <c r="FB91" s="629">
        <f t="shared" si="109"/>
        <v>1</v>
      </c>
      <c r="FC91" t="s">
        <v>1024</v>
      </c>
      <c r="FD91">
        <v>0</v>
      </c>
      <c r="FE91" s="627">
        <f t="shared" si="110"/>
        <v>0</v>
      </c>
      <c r="FF91" s="628">
        <f t="shared" si="111"/>
        <v>0.75</v>
      </c>
      <c r="FG91">
        <v>0.76500000000000001</v>
      </c>
      <c r="FH91" t="s">
        <v>1792</v>
      </c>
      <c r="FI91">
        <v>1</v>
      </c>
      <c r="FJ91" s="623">
        <f t="shared" si="112"/>
        <v>0</v>
      </c>
      <c r="FK91">
        <v>344</v>
      </c>
      <c r="FL91">
        <v>2.53655844257153</v>
      </c>
      <c r="FM91" t="s">
        <v>1736</v>
      </c>
      <c r="FN91" s="624">
        <v>4</v>
      </c>
      <c r="FO91" s="629">
        <f t="shared" si="113"/>
        <v>1</v>
      </c>
      <c r="FP91">
        <v>85</v>
      </c>
      <c r="FQ91" t="s">
        <v>1738</v>
      </c>
      <c r="FR91" s="624">
        <v>4</v>
      </c>
      <c r="FS91" s="629">
        <f t="shared" si="114"/>
        <v>1</v>
      </c>
      <c r="FT91">
        <v>56</v>
      </c>
      <c r="FU91" t="s">
        <v>1738</v>
      </c>
      <c r="FV91" s="624">
        <v>4</v>
      </c>
      <c r="FW91" s="629">
        <f t="shared" si="115"/>
        <v>1</v>
      </c>
      <c r="FX91" s="628">
        <f t="shared" si="116"/>
        <v>0.75</v>
      </c>
      <c r="FY91" s="631">
        <f t="shared" si="117"/>
        <v>0.58804190531346134</v>
      </c>
    </row>
    <row r="92" spans="1:181">
      <c r="A92" t="s">
        <v>539</v>
      </c>
      <c r="B92" t="s">
        <v>538</v>
      </c>
      <c r="C92" t="s">
        <v>632</v>
      </c>
      <c r="D92" t="s">
        <v>1308</v>
      </c>
      <c r="E92" t="s">
        <v>968</v>
      </c>
      <c r="F92" t="s">
        <v>967</v>
      </c>
      <c r="G92" t="s">
        <v>976</v>
      </c>
      <c r="H92" t="s">
        <v>16</v>
      </c>
      <c r="I92">
        <v>2576</v>
      </c>
      <c r="J92" s="626">
        <f t="shared" si="59"/>
        <v>0.10548478301648939</v>
      </c>
      <c r="K92">
        <v>11603633.92</v>
      </c>
      <c r="L92" s="626">
        <f t="shared" si="60"/>
        <v>4.5960456018250016E-2</v>
      </c>
      <c r="M92">
        <v>100</v>
      </c>
      <c r="N92" s="626">
        <f t="shared" si="61"/>
        <v>0</v>
      </c>
      <c r="O92" t="s">
        <v>880</v>
      </c>
      <c r="P92">
        <v>0</v>
      </c>
      <c r="Q92" s="627">
        <f t="shared" si="62"/>
        <v>0</v>
      </c>
      <c r="R92">
        <v>0</v>
      </c>
      <c r="T92" t="s">
        <v>1726</v>
      </c>
      <c r="U92">
        <v>0</v>
      </c>
      <c r="V92">
        <f t="shared" si="63"/>
        <v>1</v>
      </c>
      <c r="W92" s="626">
        <f t="shared" si="64"/>
        <v>0</v>
      </c>
      <c r="X92" s="628">
        <f t="shared" si="65"/>
        <v>3.0289047806947883E-2</v>
      </c>
      <c r="Y92" t="s">
        <v>1397</v>
      </c>
      <c r="Z92">
        <v>1</v>
      </c>
      <c r="AA92" s="627">
        <f t="shared" si="66"/>
        <v>0.25</v>
      </c>
      <c r="AB92" t="s">
        <v>639</v>
      </c>
      <c r="AC92">
        <v>4</v>
      </c>
      <c r="AD92" s="627">
        <f t="shared" si="67"/>
        <v>1</v>
      </c>
      <c r="AE92" t="s">
        <v>636</v>
      </c>
      <c r="AF92">
        <v>4</v>
      </c>
      <c r="AG92" s="627">
        <f t="shared" si="68"/>
        <v>1</v>
      </c>
      <c r="AH92" t="s">
        <v>1400</v>
      </c>
      <c r="AI92">
        <v>3</v>
      </c>
      <c r="AJ92" s="627">
        <f t="shared" si="69"/>
        <v>0.75</v>
      </c>
      <c r="AK92" t="s">
        <v>1405</v>
      </c>
      <c r="AL92">
        <v>0</v>
      </c>
      <c r="AM92" s="627">
        <f t="shared" si="70"/>
        <v>0</v>
      </c>
      <c r="AN92">
        <v>1</v>
      </c>
      <c r="AO92" t="s">
        <v>1765</v>
      </c>
      <c r="AP92">
        <v>4</v>
      </c>
      <c r="AQ92" s="629">
        <f t="shared" si="71"/>
        <v>1</v>
      </c>
      <c r="AR92" t="s">
        <v>640</v>
      </c>
      <c r="AS92">
        <v>0</v>
      </c>
      <c r="AT92" s="627">
        <f t="shared" si="72"/>
        <v>0</v>
      </c>
      <c r="AU92">
        <v>3</v>
      </c>
      <c r="AV92" t="s">
        <v>1771</v>
      </c>
      <c r="AW92">
        <v>2</v>
      </c>
      <c r="AX92" s="629">
        <f t="shared" si="73"/>
        <v>0.5</v>
      </c>
      <c r="AY92" t="s">
        <v>634</v>
      </c>
      <c r="AZ92">
        <v>1</v>
      </c>
      <c r="BA92" s="627">
        <f t="shared" si="74"/>
        <v>0.25</v>
      </c>
      <c r="BB92" t="s">
        <v>646</v>
      </c>
      <c r="BC92">
        <v>0</v>
      </c>
      <c r="BD92" s="627">
        <f t="shared" si="75"/>
        <v>0</v>
      </c>
      <c r="BE92" t="s">
        <v>646</v>
      </c>
      <c r="BF92">
        <v>1</v>
      </c>
      <c r="BG92" s="627">
        <f t="shared" si="76"/>
        <v>0.25</v>
      </c>
      <c r="BH92" s="628">
        <f t="shared" si="77"/>
        <v>0.45454545454545453</v>
      </c>
      <c r="BI92">
        <v>0</v>
      </c>
      <c r="BJ92" t="s">
        <v>1741</v>
      </c>
      <c r="BK92">
        <v>4</v>
      </c>
      <c r="BL92" s="627">
        <f t="shared" si="78"/>
        <v>1</v>
      </c>
      <c r="BM92" t="s">
        <v>1395</v>
      </c>
      <c r="BN92">
        <v>4</v>
      </c>
      <c r="BO92" s="627">
        <f t="shared" si="79"/>
        <v>1</v>
      </c>
      <c r="BP92">
        <v>1</v>
      </c>
      <c r="BQ92" t="s">
        <v>1746</v>
      </c>
      <c r="BR92">
        <v>3</v>
      </c>
      <c r="BS92">
        <f t="shared" si="80"/>
        <v>0.75</v>
      </c>
      <c r="BT92">
        <v>0</v>
      </c>
      <c r="BU92" t="s">
        <v>1745</v>
      </c>
      <c r="BV92">
        <v>4</v>
      </c>
      <c r="BW92">
        <f t="shared" si="81"/>
        <v>1</v>
      </c>
      <c r="BX92" s="629">
        <f t="shared" si="82"/>
        <v>0.875</v>
      </c>
      <c r="BY92" t="s">
        <v>653</v>
      </c>
      <c r="BZ92">
        <v>4</v>
      </c>
      <c r="CA92" s="627">
        <f t="shared" si="83"/>
        <v>1</v>
      </c>
      <c r="CB92" t="s">
        <v>649</v>
      </c>
      <c r="CC92">
        <v>1</v>
      </c>
      <c r="CD92" s="627">
        <f t="shared" si="84"/>
        <v>0.25</v>
      </c>
      <c r="CE92" t="s">
        <v>659</v>
      </c>
      <c r="CF92">
        <v>4</v>
      </c>
      <c r="CG92" s="627">
        <f t="shared" si="85"/>
        <v>1</v>
      </c>
      <c r="CH92">
        <v>0</v>
      </c>
      <c r="CI92" t="s">
        <v>1750</v>
      </c>
      <c r="CJ92">
        <v>4</v>
      </c>
      <c r="CK92">
        <f t="shared" si="86"/>
        <v>1</v>
      </c>
      <c r="CL92">
        <v>0</v>
      </c>
      <c r="CM92" t="s">
        <v>1750</v>
      </c>
      <c r="CN92">
        <v>4</v>
      </c>
      <c r="CO92">
        <f t="shared" si="87"/>
        <v>1</v>
      </c>
      <c r="CP92" s="629">
        <f t="shared" si="88"/>
        <v>1</v>
      </c>
      <c r="CQ92">
        <v>0</v>
      </c>
      <c r="CR92" t="s">
        <v>1755</v>
      </c>
      <c r="CS92">
        <v>4</v>
      </c>
      <c r="CT92">
        <f t="shared" si="89"/>
        <v>1</v>
      </c>
      <c r="CU92">
        <v>0</v>
      </c>
      <c r="CV92" t="s">
        <v>1755</v>
      </c>
      <c r="CW92">
        <v>4</v>
      </c>
      <c r="CX92">
        <f t="shared" si="90"/>
        <v>1</v>
      </c>
      <c r="CY92" s="629">
        <f t="shared" si="91"/>
        <v>1</v>
      </c>
      <c r="CZ92">
        <v>5</v>
      </c>
      <c r="DA92" t="s">
        <v>1760</v>
      </c>
      <c r="DB92">
        <v>4</v>
      </c>
      <c r="DC92" s="626">
        <f t="shared" si="92"/>
        <v>0.625</v>
      </c>
      <c r="DD92" t="s">
        <v>636</v>
      </c>
      <c r="DE92">
        <v>4</v>
      </c>
      <c r="DF92" s="627">
        <f t="shared" si="93"/>
        <v>1</v>
      </c>
      <c r="DG92" s="628">
        <f t="shared" si="94"/>
        <v>0.875</v>
      </c>
      <c r="DH92" t="s">
        <v>1396</v>
      </c>
      <c r="DI92">
        <v>0</v>
      </c>
      <c r="DJ92" s="627">
        <f t="shared" si="95"/>
        <v>0</v>
      </c>
      <c r="DK92" t="s">
        <v>640</v>
      </c>
      <c r="DL92">
        <v>0</v>
      </c>
      <c r="DM92" s="627">
        <f t="shared" si="96"/>
        <v>0</v>
      </c>
      <c r="DN92" t="s">
        <v>1119</v>
      </c>
      <c r="DO92">
        <v>0</v>
      </c>
      <c r="DP92" s="627">
        <f t="shared" si="97"/>
        <v>0</v>
      </c>
      <c r="DQ92" t="s">
        <v>880</v>
      </c>
      <c r="DR92">
        <v>4</v>
      </c>
      <c r="DS92" s="627">
        <f t="shared" si="98"/>
        <v>1</v>
      </c>
      <c r="DT92" t="s">
        <v>880</v>
      </c>
      <c r="DU92">
        <v>4</v>
      </c>
      <c r="DV92" s="627">
        <f t="shared" si="99"/>
        <v>1</v>
      </c>
      <c r="DW92" t="s">
        <v>639</v>
      </c>
      <c r="DX92">
        <v>4</v>
      </c>
      <c r="DY92" s="627">
        <f t="shared" si="100"/>
        <v>1</v>
      </c>
      <c r="DZ92" t="s">
        <v>1119</v>
      </c>
      <c r="EA92">
        <v>0</v>
      </c>
      <c r="EB92" s="627">
        <f t="shared" si="101"/>
        <v>0</v>
      </c>
      <c r="EC92">
        <v>7.3</v>
      </c>
      <c r="ED92" t="s">
        <v>1826</v>
      </c>
      <c r="EE92">
        <v>1</v>
      </c>
      <c r="EF92" s="630">
        <f t="shared" si="102"/>
        <v>0.25510204081632659</v>
      </c>
      <c r="EG92">
        <v>9.4</v>
      </c>
      <c r="EH92" t="s">
        <v>1827</v>
      </c>
      <c r="EI92">
        <v>0</v>
      </c>
      <c r="EJ92" s="630">
        <f t="shared" si="103"/>
        <v>5.9999999999999942E-2</v>
      </c>
      <c r="EK92" s="630">
        <f t="shared" si="104"/>
        <v>0.15755102040816327</v>
      </c>
      <c r="EL92" s="628">
        <f t="shared" si="105"/>
        <v>0.39469387755102042</v>
      </c>
      <c r="EM92">
        <v>0</v>
      </c>
      <c r="EN92" t="s">
        <v>1777</v>
      </c>
      <c r="EO92" s="624">
        <v>0</v>
      </c>
      <c r="EP92" s="629">
        <f t="shared" si="106"/>
        <v>0</v>
      </c>
      <c r="EQ92">
        <v>0</v>
      </c>
      <c r="ER92" t="s">
        <v>1777</v>
      </c>
      <c r="ES92">
        <v>0</v>
      </c>
      <c r="ET92" s="629">
        <f t="shared" si="107"/>
        <v>0</v>
      </c>
      <c r="EU92">
        <v>0</v>
      </c>
      <c r="EV92" t="s">
        <v>1777</v>
      </c>
      <c r="EW92" s="624">
        <v>0</v>
      </c>
      <c r="EX92" s="629">
        <f t="shared" si="108"/>
        <v>0</v>
      </c>
      <c r="EY92">
        <v>1</v>
      </c>
      <c r="EZ92" t="s">
        <v>1783</v>
      </c>
      <c r="FA92" s="624">
        <v>1</v>
      </c>
      <c r="FB92" s="629">
        <f t="shared" si="109"/>
        <v>0.25</v>
      </c>
      <c r="FC92" t="s">
        <v>1024</v>
      </c>
      <c r="FD92">
        <v>0</v>
      </c>
      <c r="FE92" s="627">
        <f t="shared" si="110"/>
        <v>0</v>
      </c>
      <c r="FF92" s="628">
        <f t="shared" si="111"/>
        <v>0.05</v>
      </c>
      <c r="FG92">
        <v>0.71899999999999997</v>
      </c>
      <c r="FH92" t="s">
        <v>1791</v>
      </c>
      <c r="FI92">
        <v>2</v>
      </c>
      <c r="FJ92" s="623">
        <f t="shared" si="112"/>
        <v>0.33333333333333331</v>
      </c>
      <c r="FK92">
        <v>8</v>
      </c>
      <c r="FL92">
        <v>0.90308998699194354</v>
      </c>
      <c r="FM92" t="s">
        <v>1733</v>
      </c>
      <c r="FN92" s="624">
        <v>1</v>
      </c>
      <c r="FO92" s="629">
        <f t="shared" si="113"/>
        <v>0.25</v>
      </c>
      <c r="FP92">
        <v>0</v>
      </c>
      <c r="FQ92" t="s">
        <v>1730</v>
      </c>
      <c r="FR92" s="624">
        <v>0</v>
      </c>
      <c r="FS92" s="629">
        <f t="shared" si="114"/>
        <v>0</v>
      </c>
      <c r="FT92">
        <v>0</v>
      </c>
      <c r="FU92" t="s">
        <v>1730</v>
      </c>
      <c r="FV92" s="624">
        <v>0</v>
      </c>
      <c r="FW92" s="629">
        <f t="shared" si="115"/>
        <v>0</v>
      </c>
      <c r="FX92" s="628">
        <f t="shared" si="116"/>
        <v>0.14583333333333331</v>
      </c>
      <c r="FY92" s="631">
        <f t="shared" si="117"/>
        <v>0.32506028553945937</v>
      </c>
    </row>
    <row r="93" spans="1:181">
      <c r="A93" t="s">
        <v>120</v>
      </c>
      <c r="B93" t="s">
        <v>119</v>
      </c>
      <c r="C93" t="s">
        <v>1050</v>
      </c>
      <c r="D93" t="s">
        <v>1311</v>
      </c>
      <c r="E93" t="s">
        <v>991</v>
      </c>
      <c r="F93" t="s">
        <v>990</v>
      </c>
      <c r="G93" t="s">
        <v>997</v>
      </c>
      <c r="H93" t="s">
        <v>13</v>
      </c>
      <c r="I93">
        <v>25129</v>
      </c>
      <c r="J93" s="626">
        <f t="shared" si="59"/>
        <v>0.48381562550037149</v>
      </c>
      <c r="K93">
        <v>61660280.750000007</v>
      </c>
      <c r="L93" s="626">
        <f t="shared" si="60"/>
        <v>0.37839596389214586</v>
      </c>
      <c r="M93">
        <v>944</v>
      </c>
      <c r="N93" s="626">
        <f t="shared" si="61"/>
        <v>0.4805622556399009</v>
      </c>
      <c r="O93" t="s">
        <v>1119</v>
      </c>
      <c r="P93">
        <v>4</v>
      </c>
      <c r="Q93" s="627">
        <f t="shared" si="62"/>
        <v>1</v>
      </c>
      <c r="R93">
        <v>4</v>
      </c>
      <c r="S93">
        <v>0.6020599913279624</v>
      </c>
      <c r="T93" t="s">
        <v>1727</v>
      </c>
      <c r="U93">
        <v>1</v>
      </c>
      <c r="V93">
        <f t="shared" si="63"/>
        <v>5</v>
      </c>
      <c r="W93" s="626">
        <f t="shared" si="64"/>
        <v>0.20949451217556667</v>
      </c>
      <c r="X93" s="628">
        <f t="shared" si="65"/>
        <v>0.51045367144159703</v>
      </c>
      <c r="Y93" t="s">
        <v>639</v>
      </c>
      <c r="Z93">
        <v>4</v>
      </c>
      <c r="AA93" s="627">
        <f t="shared" si="66"/>
        <v>1</v>
      </c>
      <c r="AB93" t="s">
        <v>639</v>
      </c>
      <c r="AC93">
        <v>4</v>
      </c>
      <c r="AD93" s="627">
        <f t="shared" si="67"/>
        <v>1</v>
      </c>
      <c r="AE93" t="s">
        <v>636</v>
      </c>
      <c r="AF93">
        <v>4</v>
      </c>
      <c r="AG93" s="627">
        <f t="shared" si="68"/>
        <v>1</v>
      </c>
      <c r="AH93" t="s">
        <v>1400</v>
      </c>
      <c r="AI93">
        <v>3</v>
      </c>
      <c r="AJ93" s="627">
        <f t="shared" si="69"/>
        <v>0.75</v>
      </c>
      <c r="AK93" t="s">
        <v>1404</v>
      </c>
      <c r="AL93">
        <v>1</v>
      </c>
      <c r="AM93" s="627">
        <f t="shared" si="70"/>
        <v>0.25</v>
      </c>
      <c r="AN93">
        <v>1</v>
      </c>
      <c r="AO93" t="s">
        <v>1765</v>
      </c>
      <c r="AP93">
        <v>4</v>
      </c>
      <c r="AQ93" s="629">
        <f t="shared" si="71"/>
        <v>1</v>
      </c>
      <c r="AR93" t="s">
        <v>636</v>
      </c>
      <c r="AS93">
        <v>4</v>
      </c>
      <c r="AT93" s="627">
        <f t="shared" si="72"/>
        <v>1</v>
      </c>
      <c r="AU93">
        <v>1</v>
      </c>
      <c r="AV93" t="s">
        <v>1789</v>
      </c>
      <c r="AW93">
        <v>0</v>
      </c>
      <c r="AX93" s="629">
        <f t="shared" si="73"/>
        <v>0</v>
      </c>
      <c r="AY93" t="s">
        <v>634</v>
      </c>
      <c r="AZ93">
        <v>1</v>
      </c>
      <c r="BA93" s="627">
        <f t="shared" si="74"/>
        <v>0.25</v>
      </c>
      <c r="BB93" t="s">
        <v>646</v>
      </c>
      <c r="BC93">
        <v>0</v>
      </c>
      <c r="BD93" s="627">
        <f t="shared" si="75"/>
        <v>0</v>
      </c>
      <c r="BE93" t="s">
        <v>646</v>
      </c>
      <c r="BF93">
        <v>1</v>
      </c>
      <c r="BG93" s="627">
        <f t="shared" si="76"/>
        <v>0.25</v>
      </c>
      <c r="BH93" s="628">
        <f t="shared" si="77"/>
        <v>0.59090909090909094</v>
      </c>
      <c r="BI93">
        <v>0</v>
      </c>
      <c r="BJ93" t="s">
        <v>1741</v>
      </c>
      <c r="BK93">
        <v>4</v>
      </c>
      <c r="BL93" s="627">
        <f t="shared" si="78"/>
        <v>1</v>
      </c>
      <c r="BM93" t="s">
        <v>641</v>
      </c>
      <c r="BN93">
        <v>0</v>
      </c>
      <c r="BO93" s="627">
        <f t="shared" si="79"/>
        <v>0</v>
      </c>
      <c r="BP93">
        <v>2</v>
      </c>
      <c r="BQ93" t="s">
        <v>1746</v>
      </c>
      <c r="BR93">
        <v>3</v>
      </c>
      <c r="BS93">
        <f t="shared" si="80"/>
        <v>0.75</v>
      </c>
      <c r="BT93">
        <v>2</v>
      </c>
      <c r="BU93" t="s">
        <v>1746</v>
      </c>
      <c r="BV93">
        <v>3</v>
      </c>
      <c r="BW93">
        <f t="shared" si="81"/>
        <v>0.75</v>
      </c>
      <c r="BX93" s="629">
        <f t="shared" si="82"/>
        <v>0.75</v>
      </c>
      <c r="BY93" t="s">
        <v>642</v>
      </c>
      <c r="BZ93">
        <v>3</v>
      </c>
      <c r="CA93" s="627">
        <f t="shared" si="83"/>
        <v>0.75</v>
      </c>
      <c r="CB93" t="s">
        <v>649</v>
      </c>
      <c r="CC93">
        <v>1</v>
      </c>
      <c r="CD93" s="627">
        <f t="shared" si="84"/>
        <v>0.25</v>
      </c>
      <c r="CE93" t="s">
        <v>643</v>
      </c>
      <c r="CF93">
        <v>3</v>
      </c>
      <c r="CG93" s="627">
        <f t="shared" si="85"/>
        <v>0.75</v>
      </c>
      <c r="CH93">
        <v>0</v>
      </c>
      <c r="CI93" t="s">
        <v>1750</v>
      </c>
      <c r="CJ93">
        <v>4</v>
      </c>
      <c r="CK93">
        <f t="shared" si="86"/>
        <v>1</v>
      </c>
      <c r="CL93">
        <v>0</v>
      </c>
      <c r="CM93" t="s">
        <v>1750</v>
      </c>
      <c r="CN93">
        <v>4</v>
      </c>
      <c r="CO93">
        <f t="shared" si="87"/>
        <v>1</v>
      </c>
      <c r="CP93" s="629">
        <f t="shared" si="88"/>
        <v>1</v>
      </c>
      <c r="CQ93">
        <v>0</v>
      </c>
      <c r="CR93" t="s">
        <v>1755</v>
      </c>
      <c r="CS93">
        <v>4</v>
      </c>
      <c r="CT93">
        <f t="shared" si="89"/>
        <v>1</v>
      </c>
      <c r="CU93">
        <v>0</v>
      </c>
      <c r="CV93" t="s">
        <v>1755</v>
      </c>
      <c r="CW93">
        <v>4</v>
      </c>
      <c r="CX93">
        <f t="shared" si="90"/>
        <v>1</v>
      </c>
      <c r="CY93" s="629">
        <f t="shared" si="91"/>
        <v>1</v>
      </c>
      <c r="CZ93">
        <v>1</v>
      </c>
      <c r="DA93" t="s">
        <v>1763</v>
      </c>
      <c r="DB93">
        <v>1</v>
      </c>
      <c r="DC93" s="626">
        <f t="shared" si="92"/>
        <v>0.125</v>
      </c>
      <c r="DD93" t="s">
        <v>636</v>
      </c>
      <c r="DE93">
        <v>4</v>
      </c>
      <c r="DF93" s="627">
        <f t="shared" si="93"/>
        <v>1</v>
      </c>
      <c r="DG93" s="628">
        <f t="shared" si="94"/>
        <v>0.66249999999999998</v>
      </c>
      <c r="DH93" t="s">
        <v>1396</v>
      </c>
      <c r="DI93">
        <v>0</v>
      </c>
      <c r="DJ93" s="627">
        <f t="shared" si="95"/>
        <v>0</v>
      </c>
      <c r="DK93" t="s">
        <v>636</v>
      </c>
      <c r="DL93">
        <v>4</v>
      </c>
      <c r="DM93" s="627">
        <f t="shared" si="96"/>
        <v>1</v>
      </c>
      <c r="DN93" t="s">
        <v>1119</v>
      </c>
      <c r="DO93">
        <v>0</v>
      </c>
      <c r="DP93" s="627">
        <f t="shared" si="97"/>
        <v>0</v>
      </c>
      <c r="DQ93" t="s">
        <v>880</v>
      </c>
      <c r="DR93">
        <v>4</v>
      </c>
      <c r="DS93" s="627">
        <f t="shared" si="98"/>
        <v>1</v>
      </c>
      <c r="DT93" t="s">
        <v>880</v>
      </c>
      <c r="DU93">
        <v>4</v>
      </c>
      <c r="DV93" s="627">
        <f t="shared" si="99"/>
        <v>1</v>
      </c>
      <c r="DW93" t="s">
        <v>639</v>
      </c>
      <c r="DX93">
        <v>4</v>
      </c>
      <c r="DY93" s="627">
        <f t="shared" si="100"/>
        <v>1</v>
      </c>
      <c r="DZ93" t="s">
        <v>880</v>
      </c>
      <c r="EA93">
        <v>4</v>
      </c>
      <c r="EB93" s="627">
        <f t="shared" si="101"/>
        <v>1</v>
      </c>
      <c r="EC93">
        <v>6.1</v>
      </c>
      <c r="ED93" t="s">
        <v>1826</v>
      </c>
      <c r="EE93">
        <v>1</v>
      </c>
      <c r="EF93" s="630">
        <f t="shared" si="102"/>
        <v>0.37755102040816335</v>
      </c>
      <c r="EG93">
        <v>10</v>
      </c>
      <c r="EH93" t="s">
        <v>1827</v>
      </c>
      <c r="EI93">
        <v>0</v>
      </c>
      <c r="EJ93" s="630">
        <f t="shared" si="103"/>
        <v>0</v>
      </c>
      <c r="EK93" s="630">
        <f t="shared" si="104"/>
        <v>0.18877551020408168</v>
      </c>
      <c r="EL93" s="628">
        <f t="shared" si="105"/>
        <v>0.64859693877551017</v>
      </c>
      <c r="EM93">
        <v>4</v>
      </c>
      <c r="EN93" t="s">
        <v>1775</v>
      </c>
      <c r="EO93" s="624">
        <v>2</v>
      </c>
      <c r="EP93" s="629">
        <f t="shared" si="106"/>
        <v>0.5</v>
      </c>
      <c r="EQ93">
        <v>0</v>
      </c>
      <c r="ER93" t="s">
        <v>1777</v>
      </c>
      <c r="ES93">
        <v>0</v>
      </c>
      <c r="ET93" s="629">
        <f t="shared" si="107"/>
        <v>0</v>
      </c>
      <c r="EU93">
        <v>1</v>
      </c>
      <c r="EV93" t="s">
        <v>1778</v>
      </c>
      <c r="EW93" s="624">
        <v>3</v>
      </c>
      <c r="EX93" s="629">
        <f t="shared" si="108"/>
        <v>0.75</v>
      </c>
      <c r="EY93">
        <v>3</v>
      </c>
      <c r="EZ93" t="s">
        <v>1782</v>
      </c>
      <c r="FA93" s="624">
        <v>2</v>
      </c>
      <c r="FB93" s="629">
        <f t="shared" si="109"/>
        <v>0.5</v>
      </c>
      <c r="FC93" t="s">
        <v>1024</v>
      </c>
      <c r="FD93">
        <v>0</v>
      </c>
      <c r="FE93" s="627">
        <f t="shared" si="110"/>
        <v>0</v>
      </c>
      <c r="FF93" s="628">
        <f t="shared" si="111"/>
        <v>0.35</v>
      </c>
      <c r="FG93">
        <v>0.74</v>
      </c>
      <c r="FH93" t="s">
        <v>1791</v>
      </c>
      <c r="FI93">
        <v>2</v>
      </c>
      <c r="FJ93" s="623">
        <f t="shared" si="112"/>
        <v>0.33333333333333331</v>
      </c>
      <c r="FK93">
        <v>28</v>
      </c>
      <c r="FL93">
        <v>1.4471580313422192</v>
      </c>
      <c r="FM93" t="s">
        <v>1734</v>
      </c>
      <c r="FN93" s="624">
        <v>2</v>
      </c>
      <c r="FO93" s="629">
        <f t="shared" si="113"/>
        <v>0.5</v>
      </c>
      <c r="FP93">
        <v>6</v>
      </c>
      <c r="FQ93" t="s">
        <v>1740</v>
      </c>
      <c r="FR93" s="624">
        <v>3</v>
      </c>
      <c r="FS93" s="629">
        <f t="shared" si="114"/>
        <v>0.75</v>
      </c>
      <c r="FT93">
        <v>0</v>
      </c>
      <c r="FU93" t="s">
        <v>1730</v>
      </c>
      <c r="FV93" s="624">
        <v>0</v>
      </c>
      <c r="FW93" s="629">
        <f t="shared" si="115"/>
        <v>0</v>
      </c>
      <c r="FX93" s="628">
        <f t="shared" si="116"/>
        <v>0.39583333333333331</v>
      </c>
      <c r="FY93" s="631">
        <f t="shared" si="117"/>
        <v>0.52638217240992191</v>
      </c>
    </row>
    <row r="94" spans="1:181">
      <c r="A94" t="s">
        <v>92</v>
      </c>
      <c r="B94" t="s">
        <v>91</v>
      </c>
      <c r="C94" t="s">
        <v>632</v>
      </c>
      <c r="D94" t="s">
        <v>1311</v>
      </c>
      <c r="E94" t="s">
        <v>968</v>
      </c>
      <c r="F94" t="s">
        <v>964</v>
      </c>
      <c r="G94" t="s">
        <v>974</v>
      </c>
      <c r="H94" t="s">
        <v>39</v>
      </c>
      <c r="I94">
        <v>35942</v>
      </c>
      <c r="J94" s="626">
        <f t="shared" si="59"/>
        <v>0.54325870679864785</v>
      </c>
      <c r="K94">
        <v>81239856.780000001</v>
      </c>
      <c r="L94" s="626">
        <f t="shared" si="60"/>
        <v>0.43328024874156501</v>
      </c>
      <c r="M94">
        <v>1416</v>
      </c>
      <c r="N94" s="626">
        <f t="shared" si="61"/>
        <v>0.56735737708458667</v>
      </c>
      <c r="O94" t="s">
        <v>1119</v>
      </c>
      <c r="P94">
        <v>4</v>
      </c>
      <c r="Q94" s="627">
        <f t="shared" si="62"/>
        <v>1</v>
      </c>
      <c r="R94">
        <v>51</v>
      </c>
      <c r="S94">
        <v>1.7075701760979363</v>
      </c>
      <c r="T94" t="s">
        <v>1728</v>
      </c>
      <c r="U94">
        <v>3</v>
      </c>
      <c r="V94">
        <f t="shared" si="63"/>
        <v>52</v>
      </c>
      <c r="W94" s="626">
        <f t="shared" si="64"/>
        <v>0.51431861329716355</v>
      </c>
      <c r="X94" s="628">
        <f t="shared" si="65"/>
        <v>0.61164298918439264</v>
      </c>
      <c r="Y94" t="s">
        <v>639</v>
      </c>
      <c r="Z94">
        <v>4</v>
      </c>
      <c r="AA94" s="627">
        <f t="shared" si="66"/>
        <v>1</v>
      </c>
      <c r="AB94" t="s">
        <v>639</v>
      </c>
      <c r="AC94">
        <v>4</v>
      </c>
      <c r="AD94" s="627">
        <f t="shared" si="67"/>
        <v>1</v>
      </c>
      <c r="AE94" t="s">
        <v>640</v>
      </c>
      <c r="AF94">
        <v>0</v>
      </c>
      <c r="AG94" s="627">
        <f t="shared" si="68"/>
        <v>0</v>
      </c>
      <c r="AH94" t="s">
        <v>1314</v>
      </c>
      <c r="AI94">
        <v>0</v>
      </c>
      <c r="AJ94" s="627">
        <f t="shared" si="69"/>
        <v>0</v>
      </c>
      <c r="AK94" t="s">
        <v>1406</v>
      </c>
      <c r="AL94">
        <v>3</v>
      </c>
      <c r="AM94" s="627">
        <f t="shared" si="70"/>
        <v>0.75</v>
      </c>
      <c r="AN94">
        <v>1</v>
      </c>
      <c r="AO94" t="s">
        <v>1765</v>
      </c>
      <c r="AP94">
        <v>4</v>
      </c>
      <c r="AQ94" s="629">
        <f t="shared" si="71"/>
        <v>1</v>
      </c>
      <c r="AR94" t="s">
        <v>636</v>
      </c>
      <c r="AS94">
        <v>4</v>
      </c>
      <c r="AT94" s="627">
        <f t="shared" si="72"/>
        <v>1</v>
      </c>
      <c r="AU94">
        <v>1</v>
      </c>
      <c r="AV94" t="s">
        <v>1789</v>
      </c>
      <c r="AW94">
        <v>0</v>
      </c>
      <c r="AX94" s="629">
        <f t="shared" si="73"/>
        <v>0</v>
      </c>
      <c r="AY94" t="s">
        <v>634</v>
      </c>
      <c r="AZ94">
        <v>1</v>
      </c>
      <c r="BA94" s="627">
        <f t="shared" si="74"/>
        <v>0.25</v>
      </c>
      <c r="BB94" t="s">
        <v>646</v>
      </c>
      <c r="BC94">
        <v>0</v>
      </c>
      <c r="BD94" s="627">
        <f t="shared" si="75"/>
        <v>0</v>
      </c>
      <c r="BE94" t="s">
        <v>646</v>
      </c>
      <c r="BF94">
        <v>1</v>
      </c>
      <c r="BG94" s="627">
        <f t="shared" si="76"/>
        <v>0.25</v>
      </c>
      <c r="BH94" s="628">
        <f t="shared" si="77"/>
        <v>0.47727272727272729</v>
      </c>
      <c r="BI94">
        <v>0</v>
      </c>
      <c r="BJ94" t="s">
        <v>1741</v>
      </c>
      <c r="BK94">
        <v>4</v>
      </c>
      <c r="BL94" s="627">
        <f t="shared" si="78"/>
        <v>1</v>
      </c>
      <c r="BM94" t="s">
        <v>1395</v>
      </c>
      <c r="BN94">
        <v>4</v>
      </c>
      <c r="BO94" s="627">
        <f t="shared" si="79"/>
        <v>1</v>
      </c>
      <c r="BP94">
        <v>2</v>
      </c>
      <c r="BQ94" t="s">
        <v>1746</v>
      </c>
      <c r="BR94">
        <v>3</v>
      </c>
      <c r="BS94">
        <f t="shared" si="80"/>
        <v>0.75</v>
      </c>
      <c r="BT94">
        <v>1</v>
      </c>
      <c r="BU94" t="s">
        <v>1746</v>
      </c>
      <c r="BV94">
        <v>3</v>
      </c>
      <c r="BW94">
        <f t="shared" si="81"/>
        <v>0.75</v>
      </c>
      <c r="BX94" s="629">
        <f t="shared" si="82"/>
        <v>0.75</v>
      </c>
      <c r="BY94" t="s">
        <v>653</v>
      </c>
      <c r="BZ94">
        <v>4</v>
      </c>
      <c r="CA94" s="627">
        <f t="shared" si="83"/>
        <v>1</v>
      </c>
      <c r="CB94" t="s">
        <v>662</v>
      </c>
      <c r="CC94">
        <v>3</v>
      </c>
      <c r="CD94" s="627">
        <f t="shared" si="84"/>
        <v>0.75</v>
      </c>
      <c r="CE94" t="s">
        <v>643</v>
      </c>
      <c r="CF94">
        <v>3</v>
      </c>
      <c r="CG94" s="627">
        <f t="shared" si="85"/>
        <v>0.75</v>
      </c>
      <c r="CH94">
        <v>1</v>
      </c>
      <c r="CI94" t="s">
        <v>1751</v>
      </c>
      <c r="CJ94">
        <v>3</v>
      </c>
      <c r="CK94">
        <f t="shared" si="86"/>
        <v>0.75</v>
      </c>
      <c r="CL94">
        <v>1</v>
      </c>
      <c r="CM94" t="s">
        <v>1751</v>
      </c>
      <c r="CN94">
        <v>3</v>
      </c>
      <c r="CO94">
        <f t="shared" si="87"/>
        <v>0.75</v>
      </c>
      <c r="CP94" s="629">
        <f t="shared" si="88"/>
        <v>0.75</v>
      </c>
      <c r="CQ94">
        <v>0</v>
      </c>
      <c r="CR94" t="s">
        <v>1755</v>
      </c>
      <c r="CS94">
        <v>4</v>
      </c>
      <c r="CT94">
        <f t="shared" si="89"/>
        <v>1</v>
      </c>
      <c r="CU94">
        <v>0</v>
      </c>
      <c r="CV94" t="s">
        <v>1755</v>
      </c>
      <c r="CW94">
        <v>4</v>
      </c>
      <c r="CX94">
        <f t="shared" si="90"/>
        <v>1</v>
      </c>
      <c r="CY94" s="629">
        <f t="shared" si="91"/>
        <v>1</v>
      </c>
      <c r="CZ94">
        <v>2</v>
      </c>
      <c r="DA94" t="s">
        <v>1762</v>
      </c>
      <c r="DB94">
        <v>2</v>
      </c>
      <c r="DC94" s="626">
        <f t="shared" si="92"/>
        <v>0.25</v>
      </c>
      <c r="DD94" t="s">
        <v>1369</v>
      </c>
      <c r="DE94">
        <v>3</v>
      </c>
      <c r="DF94" s="627">
        <f t="shared" si="93"/>
        <v>0.75</v>
      </c>
      <c r="DG94" s="628">
        <f t="shared" si="94"/>
        <v>0.8</v>
      </c>
      <c r="DH94" t="s">
        <v>1398</v>
      </c>
      <c r="DI94">
        <v>2</v>
      </c>
      <c r="DJ94" s="627">
        <f t="shared" si="95"/>
        <v>0.5</v>
      </c>
      <c r="DK94" t="s">
        <v>640</v>
      </c>
      <c r="DL94">
        <v>0</v>
      </c>
      <c r="DM94" s="627">
        <f t="shared" si="96"/>
        <v>0</v>
      </c>
      <c r="DN94" t="s">
        <v>880</v>
      </c>
      <c r="DO94">
        <v>4</v>
      </c>
      <c r="DP94" s="627">
        <f t="shared" si="97"/>
        <v>1</v>
      </c>
      <c r="DQ94" t="s">
        <v>880</v>
      </c>
      <c r="DR94">
        <v>4</v>
      </c>
      <c r="DS94" s="627">
        <f t="shared" si="98"/>
        <v>1</v>
      </c>
      <c r="DT94" t="s">
        <v>880</v>
      </c>
      <c r="DU94">
        <v>4</v>
      </c>
      <c r="DV94" s="627">
        <f t="shared" si="99"/>
        <v>1</v>
      </c>
      <c r="DW94" t="s">
        <v>639</v>
      </c>
      <c r="DX94">
        <v>4</v>
      </c>
      <c r="DY94" s="627">
        <f t="shared" si="100"/>
        <v>1</v>
      </c>
      <c r="DZ94" t="s">
        <v>1119</v>
      </c>
      <c r="EA94">
        <v>0</v>
      </c>
      <c r="EB94" s="627">
        <f t="shared" si="101"/>
        <v>0</v>
      </c>
      <c r="EC94">
        <v>6.9</v>
      </c>
      <c r="ED94" t="s">
        <v>1826</v>
      </c>
      <c r="EE94">
        <v>1</v>
      </c>
      <c r="EF94" s="630">
        <f t="shared" si="102"/>
        <v>0.29591836734693877</v>
      </c>
      <c r="EG94">
        <v>6.8</v>
      </c>
      <c r="EH94" t="s">
        <v>1826</v>
      </c>
      <c r="EI94">
        <v>1</v>
      </c>
      <c r="EJ94" s="630">
        <f t="shared" si="103"/>
        <v>0.32000000000000006</v>
      </c>
      <c r="EK94" s="630">
        <f t="shared" si="104"/>
        <v>0.30795918367346942</v>
      </c>
      <c r="EL94" s="628">
        <f t="shared" si="105"/>
        <v>0.6009948979591837</v>
      </c>
      <c r="EM94">
        <v>7</v>
      </c>
      <c r="EN94" t="s">
        <v>1774</v>
      </c>
      <c r="EO94" s="624">
        <v>3</v>
      </c>
      <c r="EP94" s="629">
        <f t="shared" si="106"/>
        <v>0.75</v>
      </c>
      <c r="EQ94">
        <v>0</v>
      </c>
      <c r="ER94" t="s">
        <v>1777</v>
      </c>
      <c r="ES94">
        <v>0</v>
      </c>
      <c r="ET94" s="629">
        <f t="shared" si="107"/>
        <v>0</v>
      </c>
      <c r="EU94">
        <v>4</v>
      </c>
      <c r="EV94" t="s">
        <v>1778</v>
      </c>
      <c r="EW94" s="624">
        <v>4</v>
      </c>
      <c r="EX94" s="629">
        <f t="shared" si="108"/>
        <v>1</v>
      </c>
      <c r="EY94">
        <v>2</v>
      </c>
      <c r="EZ94" t="s">
        <v>1783</v>
      </c>
      <c r="FA94" s="624">
        <v>1</v>
      </c>
      <c r="FB94" s="629">
        <f t="shared" si="109"/>
        <v>0.25</v>
      </c>
      <c r="FC94" t="s">
        <v>1024</v>
      </c>
      <c r="FD94">
        <v>0</v>
      </c>
      <c r="FE94" s="627">
        <f t="shared" si="110"/>
        <v>0</v>
      </c>
      <c r="FF94" s="628">
        <f t="shared" si="111"/>
        <v>0.4</v>
      </c>
      <c r="FG94">
        <v>0.69</v>
      </c>
      <c r="FH94" t="s">
        <v>1791</v>
      </c>
      <c r="FI94">
        <v>2</v>
      </c>
      <c r="FJ94" s="623">
        <f t="shared" si="112"/>
        <v>0.33333333333333331</v>
      </c>
      <c r="FK94">
        <v>49</v>
      </c>
      <c r="FL94">
        <v>1.6901960800285136</v>
      </c>
      <c r="FM94" t="s">
        <v>1735</v>
      </c>
      <c r="FN94" s="624">
        <v>3</v>
      </c>
      <c r="FO94" s="629">
        <f t="shared" si="113"/>
        <v>0.75</v>
      </c>
      <c r="FP94">
        <v>3</v>
      </c>
      <c r="FQ94" t="s">
        <v>1739</v>
      </c>
      <c r="FR94" s="624">
        <v>2</v>
      </c>
      <c r="FS94" s="629">
        <f t="shared" si="114"/>
        <v>0.5</v>
      </c>
      <c r="FT94">
        <v>4</v>
      </c>
      <c r="FU94" t="s">
        <v>1739</v>
      </c>
      <c r="FV94" s="624">
        <v>2</v>
      </c>
      <c r="FW94" s="629">
        <f t="shared" si="115"/>
        <v>0.5</v>
      </c>
      <c r="FX94" s="628">
        <f t="shared" si="116"/>
        <v>0.52083333333333326</v>
      </c>
      <c r="FY94" s="631">
        <f t="shared" si="117"/>
        <v>0.56845732462493948</v>
      </c>
    </row>
    <row r="95" spans="1:181">
      <c r="A95" t="s">
        <v>547</v>
      </c>
      <c r="B95" t="s">
        <v>546</v>
      </c>
      <c r="C95" t="s">
        <v>632</v>
      </c>
      <c r="D95" t="s">
        <v>1308</v>
      </c>
      <c r="E95" t="s">
        <v>965</v>
      </c>
      <c r="F95" t="s">
        <v>983</v>
      </c>
      <c r="G95" t="s">
        <v>966</v>
      </c>
      <c r="H95" t="s">
        <v>83</v>
      </c>
      <c r="I95">
        <v>2249</v>
      </c>
      <c r="J95" s="626">
        <f t="shared" si="59"/>
        <v>8.2936901915667091E-2</v>
      </c>
      <c r="K95">
        <v>11218559.83</v>
      </c>
      <c r="L95" s="626">
        <f t="shared" si="60"/>
        <v>3.9243609624043732E-2</v>
      </c>
      <c r="M95">
        <v>207</v>
      </c>
      <c r="N95" s="626">
        <f t="shared" si="61"/>
        <v>0.15574131648511061</v>
      </c>
      <c r="O95" t="s">
        <v>880</v>
      </c>
      <c r="P95">
        <v>0</v>
      </c>
      <c r="Q95" s="627">
        <f t="shared" si="62"/>
        <v>0</v>
      </c>
      <c r="R95">
        <v>0</v>
      </c>
      <c r="T95" t="s">
        <v>1726</v>
      </c>
      <c r="U95">
        <v>0</v>
      </c>
      <c r="V95">
        <f t="shared" si="63"/>
        <v>1</v>
      </c>
      <c r="W95" s="626">
        <f t="shared" si="64"/>
        <v>0</v>
      </c>
      <c r="X95" s="628">
        <f t="shared" si="65"/>
        <v>5.5584365604964291E-2</v>
      </c>
      <c r="Y95" t="s">
        <v>639</v>
      </c>
      <c r="Z95">
        <v>4</v>
      </c>
      <c r="AA95" s="627">
        <f t="shared" si="66"/>
        <v>1</v>
      </c>
      <c r="AB95" t="s">
        <v>639</v>
      </c>
      <c r="AC95">
        <v>4</v>
      </c>
      <c r="AD95" s="627">
        <f t="shared" si="67"/>
        <v>1</v>
      </c>
      <c r="AE95" t="s">
        <v>640</v>
      </c>
      <c r="AF95">
        <v>0</v>
      </c>
      <c r="AG95" s="627">
        <f t="shared" si="68"/>
        <v>0</v>
      </c>
      <c r="AH95" t="s">
        <v>1314</v>
      </c>
      <c r="AI95">
        <v>0</v>
      </c>
      <c r="AJ95" s="627">
        <f t="shared" si="69"/>
        <v>0</v>
      </c>
      <c r="AK95" t="s">
        <v>1405</v>
      </c>
      <c r="AL95">
        <v>0</v>
      </c>
      <c r="AM95" s="627">
        <f t="shared" si="70"/>
        <v>0</v>
      </c>
      <c r="AN95">
        <v>1</v>
      </c>
      <c r="AO95" t="s">
        <v>1765</v>
      </c>
      <c r="AP95">
        <v>4</v>
      </c>
      <c r="AQ95" s="629">
        <f t="shared" si="71"/>
        <v>1</v>
      </c>
      <c r="AR95" t="s">
        <v>640</v>
      </c>
      <c r="AS95">
        <v>0</v>
      </c>
      <c r="AT95" s="627">
        <f t="shared" si="72"/>
        <v>0</v>
      </c>
      <c r="AU95">
        <v>1</v>
      </c>
      <c r="AV95" t="s">
        <v>1789</v>
      </c>
      <c r="AW95">
        <v>0</v>
      </c>
      <c r="AX95" s="629">
        <f t="shared" si="73"/>
        <v>0</v>
      </c>
      <c r="AY95" t="s">
        <v>650</v>
      </c>
      <c r="AZ95">
        <v>2</v>
      </c>
      <c r="BA95" s="627">
        <f t="shared" si="74"/>
        <v>0.5</v>
      </c>
      <c r="BB95" t="s">
        <v>635</v>
      </c>
      <c r="BC95">
        <v>1</v>
      </c>
      <c r="BD95" s="627">
        <f t="shared" si="75"/>
        <v>0.25</v>
      </c>
      <c r="BE95" t="s">
        <v>647</v>
      </c>
      <c r="BF95">
        <v>4</v>
      </c>
      <c r="BG95" s="627">
        <f t="shared" si="76"/>
        <v>1</v>
      </c>
      <c r="BH95" s="628">
        <f t="shared" si="77"/>
        <v>0.43181818181818182</v>
      </c>
      <c r="BI95">
        <v>0</v>
      </c>
      <c r="BJ95" t="s">
        <v>1741</v>
      </c>
      <c r="BK95">
        <v>4</v>
      </c>
      <c r="BL95" s="627">
        <f t="shared" si="78"/>
        <v>1</v>
      </c>
      <c r="BM95" t="s">
        <v>1395</v>
      </c>
      <c r="BN95">
        <v>4</v>
      </c>
      <c r="BO95" s="627">
        <f t="shared" si="79"/>
        <v>1</v>
      </c>
      <c r="BP95">
        <v>0</v>
      </c>
      <c r="BQ95" t="s">
        <v>1745</v>
      </c>
      <c r="BR95">
        <v>4</v>
      </c>
      <c r="BS95">
        <f t="shared" si="80"/>
        <v>1</v>
      </c>
      <c r="BT95">
        <v>0</v>
      </c>
      <c r="BU95" t="s">
        <v>1745</v>
      </c>
      <c r="BV95">
        <v>4</v>
      </c>
      <c r="BW95">
        <f t="shared" si="81"/>
        <v>1</v>
      </c>
      <c r="BX95" s="629">
        <f t="shared" si="82"/>
        <v>1</v>
      </c>
      <c r="BY95" t="s">
        <v>653</v>
      </c>
      <c r="BZ95">
        <v>4</v>
      </c>
      <c r="CA95" s="627">
        <f t="shared" si="83"/>
        <v>1</v>
      </c>
      <c r="CB95" t="s">
        <v>654</v>
      </c>
      <c r="CC95">
        <v>4</v>
      </c>
      <c r="CD95" s="627">
        <f t="shared" si="84"/>
        <v>1</v>
      </c>
      <c r="CE95" t="s">
        <v>667</v>
      </c>
      <c r="CF95">
        <v>1</v>
      </c>
      <c r="CG95" s="627">
        <f t="shared" si="85"/>
        <v>0.25</v>
      </c>
      <c r="CH95">
        <v>0</v>
      </c>
      <c r="CI95" t="s">
        <v>1750</v>
      </c>
      <c r="CJ95">
        <v>4</v>
      </c>
      <c r="CK95">
        <f t="shared" si="86"/>
        <v>1</v>
      </c>
      <c r="CL95">
        <v>0</v>
      </c>
      <c r="CM95" t="s">
        <v>1750</v>
      </c>
      <c r="CN95">
        <v>4</v>
      </c>
      <c r="CO95">
        <f t="shared" si="87"/>
        <v>1</v>
      </c>
      <c r="CP95" s="629">
        <f t="shared" si="88"/>
        <v>1</v>
      </c>
      <c r="CQ95">
        <v>0</v>
      </c>
      <c r="CR95" t="s">
        <v>1755</v>
      </c>
      <c r="CS95">
        <v>4</v>
      </c>
      <c r="CT95">
        <f t="shared" si="89"/>
        <v>1</v>
      </c>
      <c r="CU95">
        <v>0</v>
      </c>
      <c r="CV95" t="s">
        <v>1755</v>
      </c>
      <c r="CW95">
        <v>4</v>
      </c>
      <c r="CX95">
        <f t="shared" si="90"/>
        <v>1</v>
      </c>
      <c r="CY95" s="629">
        <f t="shared" si="91"/>
        <v>1</v>
      </c>
      <c r="CZ95">
        <v>0</v>
      </c>
      <c r="DA95" t="s">
        <v>1764</v>
      </c>
      <c r="DB95">
        <v>0</v>
      </c>
      <c r="DC95" s="626">
        <f t="shared" si="92"/>
        <v>0</v>
      </c>
      <c r="DD95" t="s">
        <v>1369</v>
      </c>
      <c r="DE95">
        <v>3</v>
      </c>
      <c r="DF95" s="627">
        <f t="shared" si="93"/>
        <v>0.75</v>
      </c>
      <c r="DG95" s="628">
        <f t="shared" si="94"/>
        <v>0.8</v>
      </c>
      <c r="DH95" t="s">
        <v>639</v>
      </c>
      <c r="DI95">
        <v>4</v>
      </c>
      <c r="DJ95" s="627">
        <f t="shared" si="95"/>
        <v>1</v>
      </c>
      <c r="DK95" t="s">
        <v>640</v>
      </c>
      <c r="DL95">
        <v>0</v>
      </c>
      <c r="DM95" s="627">
        <f t="shared" si="96"/>
        <v>0</v>
      </c>
      <c r="DN95" t="s">
        <v>1119</v>
      </c>
      <c r="DO95">
        <v>0</v>
      </c>
      <c r="DP95" s="627">
        <f t="shared" si="97"/>
        <v>0</v>
      </c>
      <c r="DQ95" t="s">
        <v>880</v>
      </c>
      <c r="DR95">
        <v>4</v>
      </c>
      <c r="DS95" s="627">
        <f t="shared" si="98"/>
        <v>1</v>
      </c>
      <c r="DT95" t="s">
        <v>880</v>
      </c>
      <c r="DU95">
        <v>4</v>
      </c>
      <c r="DV95" s="627">
        <f t="shared" si="99"/>
        <v>1</v>
      </c>
      <c r="DW95" t="s">
        <v>639</v>
      </c>
      <c r="DX95">
        <v>4</v>
      </c>
      <c r="DY95" s="627">
        <f t="shared" si="100"/>
        <v>1</v>
      </c>
      <c r="DZ95" t="s">
        <v>1119</v>
      </c>
      <c r="EA95">
        <v>0</v>
      </c>
      <c r="EB95" s="627">
        <f t="shared" si="101"/>
        <v>0</v>
      </c>
      <c r="EC95">
        <v>7.8</v>
      </c>
      <c r="ED95" t="s">
        <v>1826</v>
      </c>
      <c r="EE95">
        <v>1</v>
      </c>
      <c r="EF95" s="630">
        <f t="shared" si="102"/>
        <v>0.20408163265306134</v>
      </c>
      <c r="EG95">
        <v>7.8</v>
      </c>
      <c r="EH95" t="s">
        <v>1826</v>
      </c>
      <c r="EI95">
        <v>1</v>
      </c>
      <c r="EJ95" s="630">
        <f t="shared" si="103"/>
        <v>0.21999999999999997</v>
      </c>
      <c r="EK95" s="630">
        <f t="shared" si="104"/>
        <v>0.21204081632653066</v>
      </c>
      <c r="EL95" s="628">
        <f t="shared" si="105"/>
        <v>0.52650510204081635</v>
      </c>
      <c r="EM95">
        <v>1</v>
      </c>
      <c r="EN95" t="s">
        <v>1776</v>
      </c>
      <c r="EO95" s="624">
        <v>1</v>
      </c>
      <c r="EP95" s="629">
        <f t="shared" si="106"/>
        <v>0.25</v>
      </c>
      <c r="EQ95">
        <v>0</v>
      </c>
      <c r="ER95" t="s">
        <v>1777</v>
      </c>
      <c r="ES95">
        <v>0</v>
      </c>
      <c r="ET95" s="629">
        <f t="shared" si="107"/>
        <v>0</v>
      </c>
      <c r="EU95">
        <v>1</v>
      </c>
      <c r="EV95" t="s">
        <v>1779</v>
      </c>
      <c r="EW95" s="624">
        <v>3</v>
      </c>
      <c r="EX95" s="629">
        <f t="shared" si="108"/>
        <v>0.75</v>
      </c>
      <c r="EY95">
        <v>0</v>
      </c>
      <c r="EZ95" t="s">
        <v>1784</v>
      </c>
      <c r="FA95" s="624">
        <v>0</v>
      </c>
      <c r="FB95" s="629">
        <f t="shared" si="109"/>
        <v>0</v>
      </c>
      <c r="FC95" t="s">
        <v>1024</v>
      </c>
      <c r="FD95">
        <v>0</v>
      </c>
      <c r="FE95" s="627">
        <f t="shared" si="110"/>
        <v>0</v>
      </c>
      <c r="FF95" s="628">
        <f t="shared" si="111"/>
        <v>0.2</v>
      </c>
      <c r="FG95">
        <v>0.53200000000000003</v>
      </c>
      <c r="FH95" t="s">
        <v>1793</v>
      </c>
      <c r="FI95">
        <v>3</v>
      </c>
      <c r="FJ95" s="623">
        <f t="shared" si="112"/>
        <v>0.66666666666666663</v>
      </c>
      <c r="FK95">
        <v>11</v>
      </c>
      <c r="FL95">
        <v>1.0413926851582251</v>
      </c>
      <c r="FM95" t="s">
        <v>1734</v>
      </c>
      <c r="FN95" s="624">
        <v>2</v>
      </c>
      <c r="FO95" s="629">
        <f t="shared" si="113"/>
        <v>0.5</v>
      </c>
      <c r="FP95">
        <v>0</v>
      </c>
      <c r="FQ95" t="s">
        <v>1730</v>
      </c>
      <c r="FR95" s="624">
        <v>0</v>
      </c>
      <c r="FS95" s="629">
        <f t="shared" si="114"/>
        <v>0</v>
      </c>
      <c r="FT95">
        <v>1</v>
      </c>
      <c r="FU95" t="s">
        <v>1737</v>
      </c>
      <c r="FV95" s="624">
        <v>1</v>
      </c>
      <c r="FW95" s="629">
        <f t="shared" si="115"/>
        <v>0.25</v>
      </c>
      <c r="FX95" s="628">
        <f t="shared" si="116"/>
        <v>0.35416666666666663</v>
      </c>
      <c r="FY95" s="631">
        <f t="shared" si="117"/>
        <v>0.39467905268843823</v>
      </c>
    </row>
    <row r="96" spans="1:181">
      <c r="A96" t="s">
        <v>465</v>
      </c>
      <c r="B96" t="s">
        <v>464</v>
      </c>
      <c r="C96" t="s">
        <v>1050</v>
      </c>
      <c r="D96" t="s">
        <v>1308</v>
      </c>
      <c r="E96" t="s">
        <v>968</v>
      </c>
      <c r="F96" t="s">
        <v>967</v>
      </c>
      <c r="G96" t="s">
        <v>969</v>
      </c>
      <c r="H96" t="s">
        <v>130</v>
      </c>
      <c r="I96">
        <v>3217</v>
      </c>
      <c r="J96" s="626">
        <f t="shared" si="59"/>
        <v>0.1423932052591137</v>
      </c>
      <c r="K96">
        <v>13130591.029999999</v>
      </c>
      <c r="L96" s="626">
        <f t="shared" si="60"/>
        <v>7.0565177647024746E-2</v>
      </c>
      <c r="M96">
        <v>192</v>
      </c>
      <c r="N96" s="626">
        <f t="shared" si="61"/>
        <v>0.13963875710024876</v>
      </c>
      <c r="O96" t="s">
        <v>880</v>
      </c>
      <c r="P96">
        <v>0</v>
      </c>
      <c r="Q96" s="627">
        <f t="shared" si="62"/>
        <v>0</v>
      </c>
      <c r="R96">
        <v>0</v>
      </c>
      <c r="T96" t="s">
        <v>1726</v>
      </c>
      <c r="U96">
        <v>0</v>
      </c>
      <c r="V96">
        <f t="shared" si="63"/>
        <v>1</v>
      </c>
      <c r="W96" s="626">
        <f t="shared" si="64"/>
        <v>0</v>
      </c>
      <c r="X96" s="628">
        <f t="shared" si="65"/>
        <v>7.0519428001277445E-2</v>
      </c>
      <c r="Y96" t="s">
        <v>639</v>
      </c>
      <c r="Z96">
        <v>4</v>
      </c>
      <c r="AA96" s="627">
        <f t="shared" si="66"/>
        <v>1</v>
      </c>
      <c r="AB96" t="s">
        <v>639</v>
      </c>
      <c r="AC96">
        <v>4</v>
      </c>
      <c r="AD96" s="627">
        <f t="shared" si="67"/>
        <v>1</v>
      </c>
      <c r="AE96" t="s">
        <v>640</v>
      </c>
      <c r="AF96">
        <v>0</v>
      </c>
      <c r="AG96" s="627">
        <f t="shared" si="68"/>
        <v>0</v>
      </c>
      <c r="AH96" t="s">
        <v>1314</v>
      </c>
      <c r="AI96">
        <v>0</v>
      </c>
      <c r="AJ96" s="627">
        <f t="shared" si="69"/>
        <v>0</v>
      </c>
      <c r="AK96" t="s">
        <v>1405</v>
      </c>
      <c r="AL96">
        <v>0</v>
      </c>
      <c r="AM96" s="627">
        <f t="shared" si="70"/>
        <v>0</v>
      </c>
      <c r="AN96">
        <v>1</v>
      </c>
      <c r="AO96" t="s">
        <v>1765</v>
      </c>
      <c r="AP96">
        <v>4</v>
      </c>
      <c r="AQ96" s="629">
        <f t="shared" si="71"/>
        <v>1</v>
      </c>
      <c r="AR96" t="s">
        <v>636</v>
      </c>
      <c r="AS96">
        <v>4</v>
      </c>
      <c r="AT96" s="627">
        <f t="shared" si="72"/>
        <v>1</v>
      </c>
      <c r="AU96">
        <v>1</v>
      </c>
      <c r="AV96" t="s">
        <v>1789</v>
      </c>
      <c r="AW96">
        <v>0</v>
      </c>
      <c r="AX96" s="629">
        <f t="shared" si="73"/>
        <v>0</v>
      </c>
      <c r="AY96" t="s">
        <v>650</v>
      </c>
      <c r="AZ96">
        <v>2</v>
      </c>
      <c r="BA96" s="627">
        <f t="shared" si="74"/>
        <v>0.5</v>
      </c>
      <c r="BB96" t="s">
        <v>646</v>
      </c>
      <c r="BC96">
        <v>0</v>
      </c>
      <c r="BD96" s="627">
        <f t="shared" si="75"/>
        <v>0</v>
      </c>
      <c r="BE96" t="s">
        <v>647</v>
      </c>
      <c r="BF96">
        <v>4</v>
      </c>
      <c r="BG96" s="627">
        <f t="shared" si="76"/>
        <v>1</v>
      </c>
      <c r="BH96" s="628">
        <f t="shared" si="77"/>
        <v>0.5</v>
      </c>
      <c r="BI96">
        <v>0</v>
      </c>
      <c r="BJ96" t="s">
        <v>1741</v>
      </c>
      <c r="BK96">
        <v>4</v>
      </c>
      <c r="BL96" s="627">
        <f t="shared" si="78"/>
        <v>1</v>
      </c>
      <c r="BM96" t="s">
        <v>641</v>
      </c>
      <c r="BN96">
        <v>0</v>
      </c>
      <c r="BO96" s="627">
        <f t="shared" si="79"/>
        <v>0</v>
      </c>
      <c r="BP96">
        <v>3</v>
      </c>
      <c r="BQ96" t="s">
        <v>1747</v>
      </c>
      <c r="BR96">
        <v>2</v>
      </c>
      <c r="BS96">
        <f t="shared" si="80"/>
        <v>0.5</v>
      </c>
      <c r="BT96">
        <v>2</v>
      </c>
      <c r="BU96" t="s">
        <v>1746</v>
      </c>
      <c r="BV96">
        <v>3</v>
      </c>
      <c r="BW96">
        <f t="shared" si="81"/>
        <v>0.75</v>
      </c>
      <c r="BX96" s="629">
        <f t="shared" si="82"/>
        <v>0.625</v>
      </c>
      <c r="BY96" t="s">
        <v>658</v>
      </c>
      <c r="BZ96">
        <v>2</v>
      </c>
      <c r="CA96" s="627">
        <f t="shared" si="83"/>
        <v>0.5</v>
      </c>
      <c r="CB96" t="s">
        <v>649</v>
      </c>
      <c r="CC96">
        <v>1</v>
      </c>
      <c r="CD96" s="627">
        <f t="shared" si="84"/>
        <v>0.25</v>
      </c>
      <c r="CE96" t="s">
        <v>667</v>
      </c>
      <c r="CF96">
        <v>1</v>
      </c>
      <c r="CG96" s="627">
        <f t="shared" si="85"/>
        <v>0.25</v>
      </c>
      <c r="CH96">
        <v>0</v>
      </c>
      <c r="CI96" t="s">
        <v>1750</v>
      </c>
      <c r="CJ96">
        <v>4</v>
      </c>
      <c r="CK96">
        <f t="shared" si="86"/>
        <v>1</v>
      </c>
      <c r="CL96">
        <v>0</v>
      </c>
      <c r="CM96" t="s">
        <v>1750</v>
      </c>
      <c r="CN96">
        <v>4</v>
      </c>
      <c r="CO96">
        <f t="shared" si="87"/>
        <v>1</v>
      </c>
      <c r="CP96" s="629">
        <f t="shared" si="88"/>
        <v>1</v>
      </c>
      <c r="CQ96">
        <v>0</v>
      </c>
      <c r="CR96" t="s">
        <v>1755</v>
      </c>
      <c r="CS96">
        <v>4</v>
      </c>
      <c r="CT96">
        <f t="shared" si="89"/>
        <v>1</v>
      </c>
      <c r="CU96">
        <v>0</v>
      </c>
      <c r="CV96" t="s">
        <v>1755</v>
      </c>
      <c r="CW96">
        <v>4</v>
      </c>
      <c r="CX96">
        <f t="shared" si="90"/>
        <v>1</v>
      </c>
      <c r="CY96" s="629">
        <f t="shared" si="91"/>
        <v>1</v>
      </c>
      <c r="CZ96">
        <v>1</v>
      </c>
      <c r="DA96" t="s">
        <v>1763</v>
      </c>
      <c r="DB96">
        <v>1</v>
      </c>
      <c r="DC96" s="626">
        <f t="shared" si="92"/>
        <v>0.125</v>
      </c>
      <c r="DD96" t="s">
        <v>1369</v>
      </c>
      <c r="DE96">
        <v>3</v>
      </c>
      <c r="DF96" s="627">
        <f t="shared" si="93"/>
        <v>0.75</v>
      </c>
      <c r="DG96" s="628">
        <f t="shared" si="94"/>
        <v>0.55000000000000004</v>
      </c>
      <c r="DH96" t="s">
        <v>1407</v>
      </c>
      <c r="DI96">
        <v>1</v>
      </c>
      <c r="DJ96" s="627">
        <f t="shared" si="95"/>
        <v>0.25</v>
      </c>
      <c r="DK96" t="s">
        <v>640</v>
      </c>
      <c r="DL96">
        <v>0</v>
      </c>
      <c r="DM96" s="627">
        <f t="shared" si="96"/>
        <v>0</v>
      </c>
      <c r="DN96" t="s">
        <v>1119</v>
      </c>
      <c r="DO96">
        <v>0</v>
      </c>
      <c r="DP96" s="627">
        <f t="shared" si="97"/>
        <v>0</v>
      </c>
      <c r="DQ96" t="s">
        <v>880</v>
      </c>
      <c r="DR96">
        <v>4</v>
      </c>
      <c r="DS96" s="627">
        <f t="shared" si="98"/>
        <v>1</v>
      </c>
      <c r="DT96" t="s">
        <v>880</v>
      </c>
      <c r="DU96">
        <v>4</v>
      </c>
      <c r="DV96" s="627">
        <f t="shared" si="99"/>
        <v>1</v>
      </c>
      <c r="DW96" t="s">
        <v>639</v>
      </c>
      <c r="DX96">
        <v>4</v>
      </c>
      <c r="DY96" s="627">
        <f t="shared" si="100"/>
        <v>1</v>
      </c>
      <c r="DZ96" t="s">
        <v>1119</v>
      </c>
      <c r="EA96">
        <v>0</v>
      </c>
      <c r="EB96" s="627">
        <f t="shared" si="101"/>
        <v>0</v>
      </c>
      <c r="EC96">
        <v>8.4</v>
      </c>
      <c r="ED96" t="s">
        <v>1827</v>
      </c>
      <c r="EE96">
        <v>0</v>
      </c>
      <c r="EF96" s="630">
        <f t="shared" si="102"/>
        <v>0.1428571428571429</v>
      </c>
      <c r="EG96">
        <v>8.6</v>
      </c>
      <c r="EH96" t="s">
        <v>1827</v>
      </c>
      <c r="EI96">
        <v>0</v>
      </c>
      <c r="EJ96" s="630">
        <f t="shared" si="103"/>
        <v>0.14000000000000001</v>
      </c>
      <c r="EK96" s="630">
        <f t="shared" si="104"/>
        <v>0.14142857142857146</v>
      </c>
      <c r="EL96" s="628">
        <f t="shared" si="105"/>
        <v>0.42392857142857143</v>
      </c>
      <c r="EM96">
        <v>1</v>
      </c>
      <c r="EN96" t="s">
        <v>1776</v>
      </c>
      <c r="EO96" s="624">
        <v>1</v>
      </c>
      <c r="EP96" s="629">
        <f t="shared" si="106"/>
        <v>0.25</v>
      </c>
      <c r="EQ96">
        <v>0</v>
      </c>
      <c r="ER96" t="s">
        <v>1777</v>
      </c>
      <c r="ES96">
        <v>0</v>
      </c>
      <c r="ET96" s="629">
        <f t="shared" si="107"/>
        <v>0</v>
      </c>
      <c r="EU96">
        <v>2</v>
      </c>
      <c r="EV96" t="s">
        <v>1779</v>
      </c>
      <c r="EW96" s="624">
        <v>4</v>
      </c>
      <c r="EX96" s="629">
        <f t="shared" si="108"/>
        <v>1</v>
      </c>
      <c r="EY96">
        <v>2</v>
      </c>
      <c r="EZ96" t="s">
        <v>1783</v>
      </c>
      <c r="FA96" s="624">
        <v>1</v>
      </c>
      <c r="FB96" s="629">
        <f t="shared" si="109"/>
        <v>0.25</v>
      </c>
      <c r="FC96" t="s">
        <v>1024</v>
      </c>
      <c r="FD96">
        <v>0</v>
      </c>
      <c r="FE96" s="627">
        <f t="shared" si="110"/>
        <v>0</v>
      </c>
      <c r="FF96" s="628">
        <f t="shared" si="111"/>
        <v>0.3</v>
      </c>
      <c r="FG96">
        <v>0.60699999999999998</v>
      </c>
      <c r="FH96" t="s">
        <v>1793</v>
      </c>
      <c r="FI96">
        <v>3</v>
      </c>
      <c r="FJ96" s="623">
        <f t="shared" si="112"/>
        <v>0.66666666666666663</v>
      </c>
      <c r="FK96">
        <v>14</v>
      </c>
      <c r="FL96">
        <v>1.146128035678238</v>
      </c>
      <c r="FM96" t="s">
        <v>1734</v>
      </c>
      <c r="FN96" s="624">
        <v>2</v>
      </c>
      <c r="FO96" s="629">
        <f t="shared" si="113"/>
        <v>0.5</v>
      </c>
      <c r="FP96">
        <v>0</v>
      </c>
      <c r="FQ96" t="s">
        <v>1730</v>
      </c>
      <c r="FR96" s="624">
        <v>0</v>
      </c>
      <c r="FS96" s="629">
        <f t="shared" si="114"/>
        <v>0</v>
      </c>
      <c r="FT96">
        <v>1</v>
      </c>
      <c r="FU96" t="s">
        <v>1737</v>
      </c>
      <c r="FV96" s="624">
        <v>1</v>
      </c>
      <c r="FW96" s="629">
        <f t="shared" si="115"/>
        <v>0.25</v>
      </c>
      <c r="FX96" s="628">
        <f t="shared" si="116"/>
        <v>0.35416666666666663</v>
      </c>
      <c r="FY96" s="631">
        <f t="shared" si="117"/>
        <v>0.36643577768275254</v>
      </c>
    </row>
    <row r="97" spans="1:181">
      <c r="A97" t="s">
        <v>148</v>
      </c>
      <c r="B97" t="s">
        <v>147</v>
      </c>
      <c r="C97" t="s">
        <v>1050</v>
      </c>
      <c r="D97" t="s">
        <v>1311</v>
      </c>
      <c r="E97" t="s">
        <v>991</v>
      </c>
      <c r="F97" t="s">
        <v>977</v>
      </c>
      <c r="G97" t="s">
        <v>994</v>
      </c>
      <c r="H97" t="s">
        <v>5</v>
      </c>
      <c r="I97">
        <v>21061</v>
      </c>
      <c r="J97" s="626">
        <f t="shared" si="59"/>
        <v>0.45448315076343193</v>
      </c>
      <c r="K97">
        <v>48265890.82</v>
      </c>
      <c r="L97" s="626">
        <f t="shared" si="60"/>
        <v>0.32965182227561446</v>
      </c>
      <c r="M97">
        <v>810</v>
      </c>
      <c r="N97" s="626">
        <f t="shared" si="61"/>
        <v>0.44779092367847978</v>
      </c>
      <c r="O97" t="s">
        <v>880</v>
      </c>
      <c r="P97">
        <v>0</v>
      </c>
      <c r="Q97" s="627">
        <f t="shared" si="62"/>
        <v>0</v>
      </c>
      <c r="R97">
        <v>0</v>
      </c>
      <c r="T97" t="s">
        <v>1726</v>
      </c>
      <c r="U97">
        <v>0</v>
      </c>
      <c r="V97">
        <f t="shared" si="63"/>
        <v>1</v>
      </c>
      <c r="W97" s="626">
        <f t="shared" si="64"/>
        <v>0</v>
      </c>
      <c r="X97" s="628">
        <f t="shared" si="65"/>
        <v>0.24638517934350523</v>
      </c>
      <c r="Y97" t="s">
        <v>639</v>
      </c>
      <c r="Z97">
        <v>4</v>
      </c>
      <c r="AA97" s="627">
        <f t="shared" si="66"/>
        <v>1</v>
      </c>
      <c r="AB97" t="s">
        <v>639</v>
      </c>
      <c r="AC97">
        <v>4</v>
      </c>
      <c r="AD97" s="627">
        <f t="shared" si="67"/>
        <v>1</v>
      </c>
      <c r="AE97" t="s">
        <v>640</v>
      </c>
      <c r="AF97">
        <v>0</v>
      </c>
      <c r="AG97" s="627">
        <f t="shared" si="68"/>
        <v>0</v>
      </c>
      <c r="AH97" t="s">
        <v>1314</v>
      </c>
      <c r="AI97">
        <v>0</v>
      </c>
      <c r="AJ97" s="627">
        <f t="shared" si="69"/>
        <v>0</v>
      </c>
      <c r="AK97" t="s">
        <v>1404</v>
      </c>
      <c r="AL97">
        <v>1</v>
      </c>
      <c r="AM97" s="627">
        <f t="shared" si="70"/>
        <v>0.25</v>
      </c>
      <c r="AN97">
        <v>1</v>
      </c>
      <c r="AO97" t="s">
        <v>1765</v>
      </c>
      <c r="AP97">
        <v>4</v>
      </c>
      <c r="AQ97" s="629">
        <f t="shared" si="71"/>
        <v>1</v>
      </c>
      <c r="AR97" t="s">
        <v>636</v>
      </c>
      <c r="AS97">
        <v>4</v>
      </c>
      <c r="AT97" s="627">
        <f t="shared" si="72"/>
        <v>1</v>
      </c>
      <c r="AU97">
        <v>5</v>
      </c>
      <c r="AV97" t="s">
        <v>1788</v>
      </c>
      <c r="AW97">
        <v>4</v>
      </c>
      <c r="AX97" s="629">
        <f t="shared" si="73"/>
        <v>1</v>
      </c>
      <c r="AY97" t="s">
        <v>634</v>
      </c>
      <c r="AZ97">
        <v>1</v>
      </c>
      <c r="BA97" s="627">
        <f t="shared" si="74"/>
        <v>0.25</v>
      </c>
      <c r="BB97" t="s">
        <v>1053</v>
      </c>
      <c r="BC97">
        <v>3</v>
      </c>
      <c r="BD97" s="627">
        <f t="shared" si="75"/>
        <v>0.75</v>
      </c>
      <c r="BE97" t="s">
        <v>635</v>
      </c>
      <c r="BF97">
        <v>1</v>
      </c>
      <c r="BG97" s="627">
        <f t="shared" si="76"/>
        <v>0.25</v>
      </c>
      <c r="BH97" s="628">
        <f t="shared" si="77"/>
        <v>0.59090909090909094</v>
      </c>
      <c r="BI97">
        <v>0</v>
      </c>
      <c r="BJ97" t="s">
        <v>1741</v>
      </c>
      <c r="BK97">
        <v>4</v>
      </c>
      <c r="BL97" s="627">
        <f t="shared" si="78"/>
        <v>1</v>
      </c>
      <c r="BM97" t="s">
        <v>1395</v>
      </c>
      <c r="BN97">
        <v>4</v>
      </c>
      <c r="BO97" s="627">
        <f t="shared" si="79"/>
        <v>1</v>
      </c>
      <c r="BP97">
        <v>1</v>
      </c>
      <c r="BQ97" t="s">
        <v>1746</v>
      </c>
      <c r="BR97">
        <v>3</v>
      </c>
      <c r="BS97">
        <f t="shared" si="80"/>
        <v>0.75</v>
      </c>
      <c r="BT97">
        <v>0</v>
      </c>
      <c r="BU97" t="s">
        <v>1745</v>
      </c>
      <c r="BV97">
        <v>4</v>
      </c>
      <c r="BW97">
        <f t="shared" si="81"/>
        <v>1</v>
      </c>
      <c r="BX97" s="629">
        <f t="shared" si="82"/>
        <v>0.875</v>
      </c>
      <c r="BY97" t="s">
        <v>653</v>
      </c>
      <c r="BZ97">
        <v>4</v>
      </c>
      <c r="CA97" s="627">
        <f t="shared" si="83"/>
        <v>1</v>
      </c>
      <c r="CB97" t="s">
        <v>654</v>
      </c>
      <c r="CC97">
        <v>4</v>
      </c>
      <c r="CD97" s="627">
        <f t="shared" si="84"/>
        <v>1</v>
      </c>
      <c r="CE97" t="s">
        <v>659</v>
      </c>
      <c r="CF97">
        <v>4</v>
      </c>
      <c r="CG97" s="627">
        <f t="shared" si="85"/>
        <v>1</v>
      </c>
      <c r="CH97">
        <v>0</v>
      </c>
      <c r="CI97" t="s">
        <v>1750</v>
      </c>
      <c r="CJ97">
        <v>4</v>
      </c>
      <c r="CK97">
        <f t="shared" si="86"/>
        <v>1</v>
      </c>
      <c r="CL97">
        <v>0</v>
      </c>
      <c r="CM97" t="s">
        <v>1750</v>
      </c>
      <c r="CN97">
        <v>4</v>
      </c>
      <c r="CO97">
        <f t="shared" si="87"/>
        <v>1</v>
      </c>
      <c r="CP97" s="629">
        <f t="shared" si="88"/>
        <v>1</v>
      </c>
      <c r="CQ97">
        <v>0</v>
      </c>
      <c r="CR97" t="s">
        <v>1755</v>
      </c>
      <c r="CS97">
        <v>4</v>
      </c>
      <c r="CT97">
        <f t="shared" si="89"/>
        <v>1</v>
      </c>
      <c r="CU97">
        <v>0</v>
      </c>
      <c r="CV97" t="s">
        <v>1755</v>
      </c>
      <c r="CW97">
        <v>4</v>
      </c>
      <c r="CX97">
        <f t="shared" si="90"/>
        <v>1</v>
      </c>
      <c r="CY97" s="629">
        <f t="shared" si="91"/>
        <v>1</v>
      </c>
      <c r="CZ97">
        <v>1</v>
      </c>
      <c r="DA97" t="s">
        <v>1763</v>
      </c>
      <c r="DB97">
        <v>1</v>
      </c>
      <c r="DC97" s="626">
        <f t="shared" si="92"/>
        <v>0.125</v>
      </c>
      <c r="DD97" t="s">
        <v>636</v>
      </c>
      <c r="DE97">
        <v>4</v>
      </c>
      <c r="DF97" s="627">
        <f t="shared" si="93"/>
        <v>1</v>
      </c>
      <c r="DG97" s="628">
        <f t="shared" si="94"/>
        <v>0.9</v>
      </c>
      <c r="DH97" t="s">
        <v>639</v>
      </c>
      <c r="DI97">
        <v>4</v>
      </c>
      <c r="DJ97" s="627">
        <f t="shared" si="95"/>
        <v>1</v>
      </c>
      <c r="DK97" t="s">
        <v>640</v>
      </c>
      <c r="DL97">
        <v>0</v>
      </c>
      <c r="DM97" s="627">
        <f t="shared" si="96"/>
        <v>0</v>
      </c>
      <c r="DN97" t="s">
        <v>1119</v>
      </c>
      <c r="DO97">
        <v>0</v>
      </c>
      <c r="DP97" s="627">
        <f t="shared" si="97"/>
        <v>0</v>
      </c>
      <c r="DQ97" t="s">
        <v>880</v>
      </c>
      <c r="DR97">
        <v>4</v>
      </c>
      <c r="DS97" s="627">
        <f t="shared" si="98"/>
        <v>1</v>
      </c>
      <c r="DT97" t="s">
        <v>880</v>
      </c>
      <c r="DU97">
        <v>4</v>
      </c>
      <c r="DV97" s="627">
        <f t="shared" si="99"/>
        <v>1</v>
      </c>
      <c r="DW97" t="s">
        <v>639</v>
      </c>
      <c r="DX97">
        <v>4</v>
      </c>
      <c r="DY97" s="627">
        <f t="shared" si="100"/>
        <v>1</v>
      </c>
      <c r="DZ97" t="s">
        <v>1119</v>
      </c>
      <c r="EA97">
        <v>0</v>
      </c>
      <c r="EB97" s="627">
        <f t="shared" si="101"/>
        <v>0</v>
      </c>
      <c r="EC97">
        <v>6.7</v>
      </c>
      <c r="ED97" t="s">
        <v>1826</v>
      </c>
      <c r="EE97">
        <v>1</v>
      </c>
      <c r="EF97" s="630">
        <f t="shared" si="102"/>
        <v>0.31632653061224492</v>
      </c>
      <c r="EG97">
        <v>8.3000000000000007</v>
      </c>
      <c r="EH97" t="s">
        <v>1827</v>
      </c>
      <c r="EI97">
        <v>0</v>
      </c>
      <c r="EJ97" s="630">
        <f t="shared" si="103"/>
        <v>0.16999999999999993</v>
      </c>
      <c r="EK97" s="630">
        <f t="shared" si="104"/>
        <v>0.24316326530612242</v>
      </c>
      <c r="EL97" s="628">
        <f t="shared" si="105"/>
        <v>0.53039540816326536</v>
      </c>
      <c r="EM97">
        <v>1</v>
      </c>
      <c r="EN97" t="s">
        <v>1776</v>
      </c>
      <c r="EO97" s="624">
        <v>1</v>
      </c>
      <c r="EP97" s="629">
        <f t="shared" si="106"/>
        <v>0.25</v>
      </c>
      <c r="EQ97">
        <v>0</v>
      </c>
      <c r="ER97" t="s">
        <v>1777</v>
      </c>
      <c r="ES97">
        <v>0</v>
      </c>
      <c r="ET97" s="629">
        <f t="shared" si="107"/>
        <v>0</v>
      </c>
      <c r="EU97">
        <v>10</v>
      </c>
      <c r="EV97" t="s">
        <v>1779</v>
      </c>
      <c r="EW97" s="624">
        <v>4</v>
      </c>
      <c r="EX97" s="629">
        <f t="shared" si="108"/>
        <v>1</v>
      </c>
      <c r="EY97">
        <v>2</v>
      </c>
      <c r="EZ97" t="s">
        <v>1783</v>
      </c>
      <c r="FA97" s="624">
        <v>1</v>
      </c>
      <c r="FB97" s="629">
        <f t="shared" si="109"/>
        <v>0.25</v>
      </c>
      <c r="FC97" t="s">
        <v>1024</v>
      </c>
      <c r="FD97">
        <v>0</v>
      </c>
      <c r="FE97" s="627">
        <f t="shared" si="110"/>
        <v>0</v>
      </c>
      <c r="FF97" s="628">
        <f t="shared" si="111"/>
        <v>0.3</v>
      </c>
      <c r="FG97">
        <v>0.68799999999999994</v>
      </c>
      <c r="FH97" t="s">
        <v>1791</v>
      </c>
      <c r="FI97">
        <v>2</v>
      </c>
      <c r="FJ97" s="623">
        <f t="shared" si="112"/>
        <v>0.33333333333333331</v>
      </c>
      <c r="FK97">
        <v>55</v>
      </c>
      <c r="FL97">
        <v>1.7403626894942439</v>
      </c>
      <c r="FM97" t="s">
        <v>1735</v>
      </c>
      <c r="FN97" s="624">
        <v>3</v>
      </c>
      <c r="FO97" s="629">
        <f t="shared" si="113"/>
        <v>0.75</v>
      </c>
      <c r="FP97">
        <v>1</v>
      </c>
      <c r="FQ97" t="s">
        <v>1737</v>
      </c>
      <c r="FR97" s="624">
        <v>1</v>
      </c>
      <c r="FS97" s="629">
        <f t="shared" si="114"/>
        <v>0.25</v>
      </c>
      <c r="FT97">
        <v>1</v>
      </c>
      <c r="FU97" t="s">
        <v>1737</v>
      </c>
      <c r="FV97" s="624">
        <v>1</v>
      </c>
      <c r="FW97" s="629">
        <f t="shared" si="115"/>
        <v>0.25</v>
      </c>
      <c r="FX97" s="628">
        <f t="shared" si="116"/>
        <v>0.39583333333333331</v>
      </c>
      <c r="FY97" s="631">
        <f t="shared" si="117"/>
        <v>0.49392050195819914</v>
      </c>
    </row>
    <row r="98" spans="1:181">
      <c r="A98" t="s">
        <v>194</v>
      </c>
      <c r="B98" t="s">
        <v>193</v>
      </c>
      <c r="C98" t="s">
        <v>681</v>
      </c>
      <c r="D98" t="s">
        <v>1309</v>
      </c>
      <c r="E98" t="s">
        <v>988</v>
      </c>
      <c r="F98" t="s">
        <v>1002</v>
      </c>
      <c r="G98" t="s">
        <v>989</v>
      </c>
      <c r="H98" t="s">
        <v>2</v>
      </c>
      <c r="I98">
        <v>16786</v>
      </c>
      <c r="J98" s="626">
        <f t="shared" si="59"/>
        <v>0.41679966775777599</v>
      </c>
      <c r="K98">
        <v>46978661.07</v>
      </c>
      <c r="L98" s="626">
        <f t="shared" si="60"/>
        <v>0.32427185469940389</v>
      </c>
      <c r="M98">
        <v>608</v>
      </c>
      <c r="N98" s="626">
        <f t="shared" si="61"/>
        <v>0.38638491614388676</v>
      </c>
      <c r="O98" t="s">
        <v>880</v>
      </c>
      <c r="P98">
        <v>0</v>
      </c>
      <c r="Q98" s="627">
        <f t="shared" si="62"/>
        <v>0</v>
      </c>
      <c r="R98">
        <v>0</v>
      </c>
      <c r="T98" t="s">
        <v>1726</v>
      </c>
      <c r="U98">
        <v>0</v>
      </c>
      <c r="V98">
        <f t="shared" si="63"/>
        <v>1</v>
      </c>
      <c r="W98" s="626">
        <f t="shared" si="64"/>
        <v>0</v>
      </c>
      <c r="X98" s="628">
        <f t="shared" si="65"/>
        <v>0.22549128772021332</v>
      </c>
      <c r="Y98" t="s">
        <v>639</v>
      </c>
      <c r="Z98">
        <v>4</v>
      </c>
      <c r="AA98" s="627">
        <f t="shared" si="66"/>
        <v>1</v>
      </c>
      <c r="AB98" t="s">
        <v>1399</v>
      </c>
      <c r="AC98">
        <v>1</v>
      </c>
      <c r="AD98" s="627">
        <f t="shared" si="67"/>
        <v>0.25</v>
      </c>
      <c r="AE98" t="s">
        <v>640</v>
      </c>
      <c r="AF98">
        <v>0</v>
      </c>
      <c r="AG98" s="627">
        <f t="shared" si="68"/>
        <v>0</v>
      </c>
      <c r="AH98" t="s">
        <v>1402</v>
      </c>
      <c r="AI98">
        <v>2</v>
      </c>
      <c r="AJ98" s="627">
        <f t="shared" si="69"/>
        <v>0.5</v>
      </c>
      <c r="AK98" t="s">
        <v>1404</v>
      </c>
      <c r="AL98">
        <v>1</v>
      </c>
      <c r="AM98" s="627">
        <f t="shared" si="70"/>
        <v>0.25</v>
      </c>
      <c r="AN98">
        <v>1</v>
      </c>
      <c r="AO98" t="s">
        <v>1765</v>
      </c>
      <c r="AP98">
        <v>4</v>
      </c>
      <c r="AQ98" s="629">
        <f t="shared" si="71"/>
        <v>1</v>
      </c>
      <c r="AR98" t="s">
        <v>636</v>
      </c>
      <c r="AS98">
        <v>4</v>
      </c>
      <c r="AT98" s="627">
        <f t="shared" si="72"/>
        <v>1</v>
      </c>
      <c r="AU98">
        <v>1</v>
      </c>
      <c r="AV98" t="s">
        <v>1789</v>
      </c>
      <c r="AW98">
        <v>0</v>
      </c>
      <c r="AX98" s="629">
        <f t="shared" si="73"/>
        <v>0</v>
      </c>
      <c r="AY98" t="s">
        <v>634</v>
      </c>
      <c r="AZ98">
        <v>1</v>
      </c>
      <c r="BA98" s="627">
        <f t="shared" si="74"/>
        <v>0.25</v>
      </c>
      <c r="BB98" t="s">
        <v>635</v>
      </c>
      <c r="BC98">
        <v>1</v>
      </c>
      <c r="BD98" s="627">
        <f t="shared" si="75"/>
        <v>0.25</v>
      </c>
      <c r="BE98" t="s">
        <v>647</v>
      </c>
      <c r="BF98">
        <v>4</v>
      </c>
      <c r="BG98" s="627">
        <f t="shared" si="76"/>
        <v>1</v>
      </c>
      <c r="BH98" s="628">
        <f t="shared" si="77"/>
        <v>0.5</v>
      </c>
      <c r="BI98">
        <v>0</v>
      </c>
      <c r="BJ98" t="s">
        <v>1741</v>
      </c>
      <c r="BK98">
        <v>4</v>
      </c>
      <c r="BL98" s="627">
        <f t="shared" si="78"/>
        <v>1</v>
      </c>
      <c r="BM98" t="s">
        <v>666</v>
      </c>
      <c r="BN98">
        <v>3</v>
      </c>
      <c r="BO98" s="627">
        <f t="shared" si="79"/>
        <v>0.75</v>
      </c>
      <c r="BP98">
        <v>0</v>
      </c>
      <c r="BQ98" t="s">
        <v>1745</v>
      </c>
      <c r="BR98">
        <v>4</v>
      </c>
      <c r="BS98">
        <f t="shared" si="80"/>
        <v>1</v>
      </c>
      <c r="BT98">
        <v>0</v>
      </c>
      <c r="BU98" t="s">
        <v>1745</v>
      </c>
      <c r="BV98">
        <v>4</v>
      </c>
      <c r="BW98">
        <f t="shared" si="81"/>
        <v>1</v>
      </c>
      <c r="BX98" s="629">
        <f t="shared" si="82"/>
        <v>1</v>
      </c>
      <c r="BY98" t="s">
        <v>653</v>
      </c>
      <c r="BZ98">
        <v>4</v>
      </c>
      <c r="CA98" s="627">
        <f t="shared" si="83"/>
        <v>1</v>
      </c>
      <c r="CB98" t="s">
        <v>654</v>
      </c>
      <c r="CC98">
        <v>4</v>
      </c>
      <c r="CD98" s="627">
        <f t="shared" si="84"/>
        <v>1</v>
      </c>
      <c r="CE98" t="s">
        <v>663</v>
      </c>
      <c r="CF98">
        <v>0</v>
      </c>
      <c r="CG98" s="627">
        <f t="shared" si="85"/>
        <v>0</v>
      </c>
      <c r="CH98">
        <v>3</v>
      </c>
      <c r="CI98" t="s">
        <v>1752</v>
      </c>
      <c r="CJ98">
        <v>2</v>
      </c>
      <c r="CK98">
        <f t="shared" si="86"/>
        <v>0.5</v>
      </c>
      <c r="CL98">
        <v>0</v>
      </c>
      <c r="CM98" t="s">
        <v>1750</v>
      </c>
      <c r="CN98">
        <v>4</v>
      </c>
      <c r="CO98">
        <f t="shared" si="87"/>
        <v>1</v>
      </c>
      <c r="CP98" s="629">
        <f t="shared" si="88"/>
        <v>0.75</v>
      </c>
      <c r="CQ98">
        <v>0</v>
      </c>
      <c r="CR98" t="s">
        <v>1755</v>
      </c>
      <c r="CS98">
        <v>4</v>
      </c>
      <c r="CT98">
        <f t="shared" si="89"/>
        <v>1</v>
      </c>
      <c r="CU98">
        <v>0</v>
      </c>
      <c r="CV98" t="s">
        <v>1755</v>
      </c>
      <c r="CW98">
        <v>4</v>
      </c>
      <c r="CX98">
        <f t="shared" si="90"/>
        <v>1</v>
      </c>
      <c r="CY98" s="629">
        <f t="shared" si="91"/>
        <v>1</v>
      </c>
      <c r="CZ98">
        <v>1</v>
      </c>
      <c r="DA98" t="s">
        <v>1763</v>
      </c>
      <c r="DB98">
        <v>1</v>
      </c>
      <c r="DC98" s="626">
        <f t="shared" si="92"/>
        <v>0.125</v>
      </c>
      <c r="DD98" t="s">
        <v>1369</v>
      </c>
      <c r="DE98">
        <v>3</v>
      </c>
      <c r="DF98" s="627">
        <f t="shared" si="93"/>
        <v>0.75</v>
      </c>
      <c r="DG98" s="628">
        <f t="shared" si="94"/>
        <v>0.73750000000000004</v>
      </c>
      <c r="DH98" t="s">
        <v>1407</v>
      </c>
      <c r="DI98">
        <v>1</v>
      </c>
      <c r="DJ98" s="627">
        <f t="shared" si="95"/>
        <v>0.25</v>
      </c>
      <c r="DK98" t="s">
        <v>636</v>
      </c>
      <c r="DL98">
        <v>4</v>
      </c>
      <c r="DM98" s="627">
        <f t="shared" si="96"/>
        <v>1</v>
      </c>
      <c r="DN98" t="s">
        <v>1119</v>
      </c>
      <c r="DO98">
        <v>0</v>
      </c>
      <c r="DP98" s="627">
        <f t="shared" si="97"/>
        <v>0</v>
      </c>
      <c r="DQ98" t="s">
        <v>880</v>
      </c>
      <c r="DR98">
        <v>4</v>
      </c>
      <c r="DS98" s="627">
        <f t="shared" si="98"/>
        <v>1</v>
      </c>
      <c r="DT98" t="s">
        <v>880</v>
      </c>
      <c r="DU98">
        <v>4</v>
      </c>
      <c r="DV98" s="627">
        <f t="shared" si="99"/>
        <v>1</v>
      </c>
      <c r="DW98" t="s">
        <v>639</v>
      </c>
      <c r="DX98">
        <v>4</v>
      </c>
      <c r="DY98" s="627">
        <f t="shared" si="100"/>
        <v>1</v>
      </c>
      <c r="DZ98" t="s">
        <v>880</v>
      </c>
      <c r="EA98">
        <v>4</v>
      </c>
      <c r="EB98" s="627">
        <f t="shared" si="101"/>
        <v>1</v>
      </c>
      <c r="EC98">
        <v>6.8</v>
      </c>
      <c r="ED98" t="s">
        <v>1826</v>
      </c>
      <c r="EE98">
        <v>1</v>
      </c>
      <c r="EF98" s="630">
        <f t="shared" si="102"/>
        <v>0.30612244897959195</v>
      </c>
      <c r="EG98">
        <v>6</v>
      </c>
      <c r="EH98" t="s">
        <v>1826</v>
      </c>
      <c r="EI98">
        <v>1</v>
      </c>
      <c r="EJ98" s="630">
        <f t="shared" si="103"/>
        <v>0.4</v>
      </c>
      <c r="EK98" s="630">
        <f t="shared" si="104"/>
        <v>0.35306122448979599</v>
      </c>
      <c r="EL98" s="628">
        <f t="shared" si="105"/>
        <v>0.70038265306122449</v>
      </c>
      <c r="EM98">
        <v>0</v>
      </c>
      <c r="EN98" t="s">
        <v>1777</v>
      </c>
      <c r="EO98" s="624">
        <v>0</v>
      </c>
      <c r="EP98" s="629">
        <f t="shared" si="106"/>
        <v>0</v>
      </c>
      <c r="EQ98">
        <v>0</v>
      </c>
      <c r="ER98" t="s">
        <v>1777</v>
      </c>
      <c r="ES98">
        <v>0</v>
      </c>
      <c r="ET98" s="629">
        <f t="shared" si="107"/>
        <v>0</v>
      </c>
      <c r="EU98">
        <v>0</v>
      </c>
      <c r="EV98" t="s">
        <v>1777</v>
      </c>
      <c r="EW98" s="624">
        <v>0</v>
      </c>
      <c r="EX98" s="629">
        <f t="shared" si="108"/>
        <v>0</v>
      </c>
      <c r="EY98">
        <v>3</v>
      </c>
      <c r="EZ98" t="s">
        <v>1782</v>
      </c>
      <c r="FA98" s="624">
        <v>2</v>
      </c>
      <c r="FB98" s="629">
        <f t="shared" si="109"/>
        <v>0.5</v>
      </c>
      <c r="FC98" t="s">
        <v>1024</v>
      </c>
      <c r="FD98">
        <v>0</v>
      </c>
      <c r="FE98" s="627">
        <f t="shared" si="110"/>
        <v>0</v>
      </c>
      <c r="FF98" s="628">
        <f t="shared" si="111"/>
        <v>0.1</v>
      </c>
      <c r="FG98">
        <v>0.69499999999999995</v>
      </c>
      <c r="FH98" t="s">
        <v>1791</v>
      </c>
      <c r="FI98">
        <v>2</v>
      </c>
      <c r="FJ98" s="623">
        <f t="shared" si="112"/>
        <v>0.33333333333333331</v>
      </c>
      <c r="FK98">
        <v>43</v>
      </c>
      <c r="FL98">
        <v>1.6334684555795864</v>
      </c>
      <c r="FM98" t="s">
        <v>1735</v>
      </c>
      <c r="FN98" s="624">
        <v>3</v>
      </c>
      <c r="FO98" s="629">
        <f t="shared" si="113"/>
        <v>0.75</v>
      </c>
      <c r="FP98">
        <v>3</v>
      </c>
      <c r="FQ98" t="s">
        <v>1739</v>
      </c>
      <c r="FR98" s="624">
        <v>2</v>
      </c>
      <c r="FS98" s="629">
        <f t="shared" si="114"/>
        <v>0.5</v>
      </c>
      <c r="FT98">
        <v>3</v>
      </c>
      <c r="FU98" t="s">
        <v>1739</v>
      </c>
      <c r="FV98" s="624">
        <v>2</v>
      </c>
      <c r="FW98" s="629">
        <f t="shared" si="115"/>
        <v>0.5</v>
      </c>
      <c r="FX98" s="628">
        <f t="shared" si="116"/>
        <v>0.52083333333333326</v>
      </c>
      <c r="FY98" s="631">
        <f t="shared" si="117"/>
        <v>0.46403454568579522</v>
      </c>
    </row>
    <row r="99" spans="1:181">
      <c r="A99" t="s">
        <v>58</v>
      </c>
      <c r="B99" t="s">
        <v>57</v>
      </c>
      <c r="C99" t="s">
        <v>1050</v>
      </c>
      <c r="D99" t="s">
        <v>1298</v>
      </c>
      <c r="E99" t="s">
        <v>971</v>
      </c>
      <c r="F99" t="s">
        <v>986</v>
      </c>
      <c r="G99" t="s">
        <v>987</v>
      </c>
      <c r="H99" t="s">
        <v>8</v>
      </c>
      <c r="I99">
        <v>65024</v>
      </c>
      <c r="J99" s="626">
        <f t="shared" si="59"/>
        <v>0.64172868024765362</v>
      </c>
      <c r="K99">
        <v>139944610.09999999</v>
      </c>
      <c r="L99" s="626">
        <f t="shared" si="60"/>
        <v>0.54151806504531497</v>
      </c>
      <c r="M99">
        <v>1785</v>
      </c>
      <c r="N99" s="626">
        <f t="shared" si="61"/>
        <v>0.61693062978362478</v>
      </c>
      <c r="O99" t="s">
        <v>1119</v>
      </c>
      <c r="P99">
        <v>4</v>
      </c>
      <c r="Q99" s="627">
        <f t="shared" si="62"/>
        <v>1</v>
      </c>
      <c r="R99">
        <v>117</v>
      </c>
      <c r="S99">
        <v>2.0681858617461617</v>
      </c>
      <c r="T99" t="s">
        <v>1729</v>
      </c>
      <c r="U99">
        <v>4</v>
      </c>
      <c r="V99">
        <f t="shared" si="63"/>
        <v>118</v>
      </c>
      <c r="W99" s="626">
        <f t="shared" si="64"/>
        <v>0.62098217049850535</v>
      </c>
      <c r="X99" s="628">
        <f t="shared" si="65"/>
        <v>0.68423190911501974</v>
      </c>
      <c r="Y99" t="s">
        <v>1397</v>
      </c>
      <c r="Z99">
        <v>1</v>
      </c>
      <c r="AA99" s="627">
        <f t="shared" si="66"/>
        <v>0.25</v>
      </c>
      <c r="AB99" t="s">
        <v>639</v>
      </c>
      <c r="AC99">
        <v>4</v>
      </c>
      <c r="AD99" s="627">
        <f t="shared" si="67"/>
        <v>1</v>
      </c>
      <c r="AE99" t="s">
        <v>640</v>
      </c>
      <c r="AF99">
        <v>0</v>
      </c>
      <c r="AG99" s="627">
        <f t="shared" si="68"/>
        <v>0</v>
      </c>
      <c r="AH99" t="s">
        <v>1314</v>
      </c>
      <c r="AI99">
        <v>0</v>
      </c>
      <c r="AJ99" s="627">
        <f t="shared" si="69"/>
        <v>0</v>
      </c>
      <c r="AK99" t="s">
        <v>1404</v>
      </c>
      <c r="AL99">
        <v>1</v>
      </c>
      <c r="AM99" s="627">
        <f t="shared" si="70"/>
        <v>0.25</v>
      </c>
      <c r="AN99">
        <v>2</v>
      </c>
      <c r="AO99" t="s">
        <v>1766</v>
      </c>
      <c r="AP99">
        <v>3</v>
      </c>
      <c r="AQ99" s="629">
        <f t="shared" si="71"/>
        <v>0.75</v>
      </c>
      <c r="AR99" t="s">
        <v>636</v>
      </c>
      <c r="AS99">
        <v>4</v>
      </c>
      <c r="AT99" s="627">
        <f t="shared" si="72"/>
        <v>1</v>
      </c>
      <c r="AU99">
        <v>3</v>
      </c>
      <c r="AV99" t="s">
        <v>1771</v>
      </c>
      <c r="AW99">
        <v>2</v>
      </c>
      <c r="AX99" s="629">
        <f t="shared" si="73"/>
        <v>0.5</v>
      </c>
      <c r="AY99" t="s">
        <v>674</v>
      </c>
      <c r="AZ99">
        <v>3</v>
      </c>
      <c r="BA99" s="627">
        <f t="shared" si="74"/>
        <v>0.75</v>
      </c>
      <c r="BB99" t="s">
        <v>675</v>
      </c>
      <c r="BC99">
        <v>0</v>
      </c>
      <c r="BD99" s="627">
        <f t="shared" si="75"/>
        <v>0</v>
      </c>
      <c r="BE99" t="s">
        <v>647</v>
      </c>
      <c r="BF99">
        <v>4</v>
      </c>
      <c r="BG99" s="627">
        <f t="shared" si="76"/>
        <v>1</v>
      </c>
      <c r="BH99" s="628">
        <f t="shared" si="77"/>
        <v>0.5</v>
      </c>
      <c r="BI99">
        <v>2</v>
      </c>
      <c r="BJ99" t="s">
        <v>1743</v>
      </c>
      <c r="BK99">
        <v>1</v>
      </c>
      <c r="BL99" s="627">
        <f t="shared" si="78"/>
        <v>0.25</v>
      </c>
      <c r="BM99" t="s">
        <v>1395</v>
      </c>
      <c r="BN99">
        <v>4</v>
      </c>
      <c r="BO99" s="627">
        <f t="shared" si="79"/>
        <v>1</v>
      </c>
      <c r="BP99">
        <v>0</v>
      </c>
      <c r="BQ99" t="s">
        <v>1745</v>
      </c>
      <c r="BR99">
        <v>4</v>
      </c>
      <c r="BS99">
        <f t="shared" si="80"/>
        <v>1</v>
      </c>
      <c r="BT99">
        <v>2</v>
      </c>
      <c r="BU99" t="s">
        <v>1746</v>
      </c>
      <c r="BV99">
        <v>3</v>
      </c>
      <c r="BW99">
        <f t="shared" si="81"/>
        <v>0.75</v>
      </c>
      <c r="BX99" s="629">
        <f t="shared" si="82"/>
        <v>0.875</v>
      </c>
      <c r="BY99" t="s">
        <v>653</v>
      </c>
      <c r="BZ99">
        <v>4</v>
      </c>
      <c r="CA99" s="627">
        <f t="shared" si="83"/>
        <v>1</v>
      </c>
      <c r="CB99" t="s">
        <v>649</v>
      </c>
      <c r="CC99">
        <v>1</v>
      </c>
      <c r="CD99" s="627">
        <f t="shared" si="84"/>
        <v>0.25</v>
      </c>
      <c r="CE99" t="s">
        <v>667</v>
      </c>
      <c r="CF99">
        <v>1</v>
      </c>
      <c r="CG99" s="627">
        <f t="shared" si="85"/>
        <v>0.25</v>
      </c>
      <c r="CH99">
        <v>2</v>
      </c>
      <c r="CI99" t="s">
        <v>1751</v>
      </c>
      <c r="CJ99">
        <v>3</v>
      </c>
      <c r="CK99">
        <f t="shared" si="86"/>
        <v>0.75</v>
      </c>
      <c r="CL99">
        <v>0</v>
      </c>
      <c r="CM99" t="s">
        <v>1750</v>
      </c>
      <c r="CN99">
        <v>4</v>
      </c>
      <c r="CO99">
        <f t="shared" si="87"/>
        <v>1</v>
      </c>
      <c r="CP99" s="629">
        <f t="shared" si="88"/>
        <v>0.875</v>
      </c>
      <c r="CQ99">
        <v>2</v>
      </c>
      <c r="CR99" t="s">
        <v>1756</v>
      </c>
      <c r="CS99">
        <v>3</v>
      </c>
      <c r="CT99">
        <f t="shared" si="89"/>
        <v>0.75</v>
      </c>
      <c r="CU99">
        <v>2</v>
      </c>
      <c r="CV99" t="s">
        <v>1756</v>
      </c>
      <c r="CW99">
        <v>3</v>
      </c>
      <c r="CX99">
        <f t="shared" si="90"/>
        <v>0.75</v>
      </c>
      <c r="CY99" s="629">
        <f t="shared" si="91"/>
        <v>0.75</v>
      </c>
      <c r="CZ99">
        <v>2</v>
      </c>
      <c r="DA99" t="s">
        <v>1762</v>
      </c>
      <c r="DB99">
        <v>2</v>
      </c>
      <c r="DC99" s="626">
        <f t="shared" si="92"/>
        <v>0.25</v>
      </c>
      <c r="DD99" t="s">
        <v>1369</v>
      </c>
      <c r="DE99">
        <v>3</v>
      </c>
      <c r="DF99" s="627">
        <f t="shared" si="93"/>
        <v>0.75</v>
      </c>
      <c r="DG99" s="628">
        <f t="shared" si="94"/>
        <v>0.625</v>
      </c>
      <c r="DH99" t="s">
        <v>1396</v>
      </c>
      <c r="DI99">
        <v>0</v>
      </c>
      <c r="DJ99" s="627">
        <f t="shared" si="95"/>
        <v>0</v>
      </c>
      <c r="DK99" t="s">
        <v>636</v>
      </c>
      <c r="DL99">
        <v>4</v>
      </c>
      <c r="DM99" s="627">
        <f t="shared" si="96"/>
        <v>1</v>
      </c>
      <c r="DN99" t="s">
        <v>880</v>
      </c>
      <c r="DO99">
        <v>4</v>
      </c>
      <c r="DP99" s="627">
        <f t="shared" si="97"/>
        <v>1</v>
      </c>
      <c r="DQ99" t="s">
        <v>880</v>
      </c>
      <c r="DR99">
        <v>4</v>
      </c>
      <c r="DS99" s="627">
        <f t="shared" si="98"/>
        <v>1</v>
      </c>
      <c r="DT99" t="s">
        <v>880</v>
      </c>
      <c r="DU99">
        <v>4</v>
      </c>
      <c r="DV99" s="627">
        <f t="shared" si="99"/>
        <v>1</v>
      </c>
      <c r="DW99" t="s">
        <v>639</v>
      </c>
      <c r="DX99">
        <v>4</v>
      </c>
      <c r="DY99" s="627">
        <f t="shared" si="100"/>
        <v>1</v>
      </c>
      <c r="DZ99" t="s">
        <v>1119</v>
      </c>
      <c r="EA99">
        <v>0</v>
      </c>
      <c r="EB99" s="627">
        <f t="shared" si="101"/>
        <v>0</v>
      </c>
      <c r="EC99">
        <v>6.2</v>
      </c>
      <c r="ED99" t="s">
        <v>1826</v>
      </c>
      <c r="EE99">
        <v>1</v>
      </c>
      <c r="EF99" s="630">
        <f t="shared" si="102"/>
        <v>0.36734693877551028</v>
      </c>
      <c r="EG99">
        <v>8.8000000000000007</v>
      </c>
      <c r="EH99" t="s">
        <v>1827</v>
      </c>
      <c r="EI99">
        <v>0</v>
      </c>
      <c r="EJ99" s="630">
        <f t="shared" si="103"/>
        <v>0.11999999999999988</v>
      </c>
      <c r="EK99" s="630">
        <f t="shared" si="104"/>
        <v>0.24367346938775508</v>
      </c>
      <c r="EL99" s="628">
        <f t="shared" si="105"/>
        <v>0.65545918367346934</v>
      </c>
      <c r="EM99">
        <v>1</v>
      </c>
      <c r="EN99" t="s">
        <v>1776</v>
      </c>
      <c r="EO99" s="624">
        <v>1</v>
      </c>
      <c r="EP99" s="629">
        <f t="shared" si="106"/>
        <v>0.25</v>
      </c>
      <c r="EQ99">
        <v>0</v>
      </c>
      <c r="ER99" t="s">
        <v>1777</v>
      </c>
      <c r="ES99">
        <v>0</v>
      </c>
      <c r="ET99" s="629">
        <f t="shared" si="107"/>
        <v>0</v>
      </c>
      <c r="EU99">
        <v>1</v>
      </c>
      <c r="EV99" t="s">
        <v>1779</v>
      </c>
      <c r="EW99" s="624">
        <v>3</v>
      </c>
      <c r="EX99" s="629">
        <f t="shared" si="108"/>
        <v>0.75</v>
      </c>
      <c r="EY99">
        <v>1</v>
      </c>
      <c r="EZ99" t="s">
        <v>1783</v>
      </c>
      <c r="FA99" s="624">
        <v>1</v>
      </c>
      <c r="FB99" s="629">
        <f t="shared" si="109"/>
        <v>0.25</v>
      </c>
      <c r="FC99" t="s">
        <v>1024</v>
      </c>
      <c r="FD99">
        <v>0</v>
      </c>
      <c r="FE99" s="627">
        <f t="shared" si="110"/>
        <v>0</v>
      </c>
      <c r="FF99" s="628">
        <f t="shared" si="111"/>
        <v>0.25</v>
      </c>
      <c r="FG99">
        <v>0.79900000000000004</v>
      </c>
      <c r="FH99" t="s">
        <v>1792</v>
      </c>
      <c r="FI99">
        <v>1</v>
      </c>
      <c r="FJ99" s="623">
        <f t="shared" si="112"/>
        <v>0</v>
      </c>
      <c r="FK99">
        <v>71</v>
      </c>
      <c r="FL99">
        <v>1.8512583487190752</v>
      </c>
      <c r="FM99" t="s">
        <v>1735</v>
      </c>
      <c r="FN99" s="624">
        <v>3</v>
      </c>
      <c r="FO99" s="629">
        <f t="shared" si="113"/>
        <v>0.75</v>
      </c>
      <c r="FP99">
        <v>21</v>
      </c>
      <c r="FQ99" t="s">
        <v>1738</v>
      </c>
      <c r="FR99" s="624">
        <v>4</v>
      </c>
      <c r="FS99" s="629">
        <f t="shared" si="114"/>
        <v>1</v>
      </c>
      <c r="FT99">
        <v>10</v>
      </c>
      <c r="FU99" t="s">
        <v>1738</v>
      </c>
      <c r="FV99" s="624">
        <v>4</v>
      </c>
      <c r="FW99" s="629">
        <f t="shared" si="115"/>
        <v>1</v>
      </c>
      <c r="FX99" s="628">
        <f t="shared" si="116"/>
        <v>0.6875</v>
      </c>
      <c r="FY99" s="631">
        <f t="shared" si="117"/>
        <v>0.56703184879808155</v>
      </c>
    </row>
    <row r="100" spans="1:181">
      <c r="A100" t="s">
        <v>208</v>
      </c>
      <c r="B100" t="s">
        <v>207</v>
      </c>
      <c r="C100" t="s">
        <v>673</v>
      </c>
      <c r="D100" t="s">
        <v>1309</v>
      </c>
      <c r="E100" t="s">
        <v>978</v>
      </c>
      <c r="F100" t="s">
        <v>977</v>
      </c>
      <c r="G100" t="s">
        <v>985</v>
      </c>
      <c r="H100" t="s">
        <v>5</v>
      </c>
      <c r="I100">
        <v>13944</v>
      </c>
      <c r="J100" s="626">
        <f t="shared" si="59"/>
        <v>0.38598954877091274</v>
      </c>
      <c r="K100">
        <v>38035408.649999999</v>
      </c>
      <c r="L100" s="626">
        <f t="shared" si="60"/>
        <v>0.28224259484654585</v>
      </c>
      <c r="M100">
        <v>763</v>
      </c>
      <c r="N100" s="626">
        <f t="shared" si="61"/>
        <v>0.43499504098319791</v>
      </c>
      <c r="O100" t="s">
        <v>880</v>
      </c>
      <c r="P100">
        <v>0</v>
      </c>
      <c r="Q100" s="627">
        <f t="shared" si="62"/>
        <v>0</v>
      </c>
      <c r="R100">
        <v>0</v>
      </c>
      <c r="T100" t="s">
        <v>1726</v>
      </c>
      <c r="U100">
        <v>0</v>
      </c>
      <c r="V100">
        <f t="shared" si="63"/>
        <v>1</v>
      </c>
      <c r="W100" s="626">
        <f t="shared" si="64"/>
        <v>0</v>
      </c>
      <c r="X100" s="628">
        <f t="shared" si="65"/>
        <v>0.2206454369201313</v>
      </c>
      <c r="Y100" t="s">
        <v>1398</v>
      </c>
      <c r="Z100">
        <v>2</v>
      </c>
      <c r="AA100" s="627">
        <f t="shared" si="66"/>
        <v>0.5</v>
      </c>
      <c r="AB100" t="s">
        <v>1396</v>
      </c>
      <c r="AC100">
        <v>0</v>
      </c>
      <c r="AD100" s="627">
        <f t="shared" si="67"/>
        <v>0</v>
      </c>
      <c r="AE100" t="s">
        <v>640</v>
      </c>
      <c r="AF100">
        <v>0</v>
      </c>
      <c r="AG100" s="627">
        <f t="shared" si="68"/>
        <v>0</v>
      </c>
      <c r="AH100" t="s">
        <v>1314</v>
      </c>
      <c r="AI100">
        <v>0</v>
      </c>
      <c r="AJ100" s="627">
        <f t="shared" si="69"/>
        <v>0</v>
      </c>
      <c r="AK100" t="s">
        <v>1406</v>
      </c>
      <c r="AL100">
        <v>3</v>
      </c>
      <c r="AM100" s="627">
        <f t="shared" si="70"/>
        <v>0.75</v>
      </c>
      <c r="AN100">
        <v>3</v>
      </c>
      <c r="AO100" t="s">
        <v>1767</v>
      </c>
      <c r="AP100">
        <v>2</v>
      </c>
      <c r="AQ100" s="629">
        <f t="shared" si="71"/>
        <v>0.5</v>
      </c>
      <c r="AR100" t="s">
        <v>636</v>
      </c>
      <c r="AS100">
        <v>4</v>
      </c>
      <c r="AT100" s="627">
        <f t="shared" si="72"/>
        <v>1</v>
      </c>
      <c r="AU100">
        <v>4</v>
      </c>
      <c r="AV100" t="s">
        <v>1770</v>
      </c>
      <c r="AW100">
        <v>3</v>
      </c>
      <c r="AX100" s="629">
        <f t="shared" si="73"/>
        <v>0.75</v>
      </c>
      <c r="AY100" t="s">
        <v>650</v>
      </c>
      <c r="AZ100">
        <v>2</v>
      </c>
      <c r="BA100" s="627">
        <f t="shared" si="74"/>
        <v>0.5</v>
      </c>
      <c r="BB100" t="s">
        <v>646</v>
      </c>
      <c r="BC100">
        <v>0</v>
      </c>
      <c r="BD100" s="627">
        <f t="shared" si="75"/>
        <v>0</v>
      </c>
      <c r="BE100" t="s">
        <v>647</v>
      </c>
      <c r="BF100">
        <v>4</v>
      </c>
      <c r="BG100" s="627">
        <f t="shared" si="76"/>
        <v>1</v>
      </c>
      <c r="BH100" s="628">
        <f t="shared" si="77"/>
        <v>0.45454545454545453</v>
      </c>
      <c r="BI100">
        <v>0</v>
      </c>
      <c r="BJ100" t="s">
        <v>1741</v>
      </c>
      <c r="BK100">
        <v>4</v>
      </c>
      <c r="BL100" s="627">
        <f t="shared" si="78"/>
        <v>1</v>
      </c>
      <c r="BM100" t="s">
        <v>1077</v>
      </c>
      <c r="BN100">
        <v>2</v>
      </c>
      <c r="BO100" s="627">
        <f t="shared" si="79"/>
        <v>0.5</v>
      </c>
      <c r="BP100">
        <v>2</v>
      </c>
      <c r="BQ100" t="s">
        <v>1746</v>
      </c>
      <c r="BR100">
        <v>3</v>
      </c>
      <c r="BS100">
        <f t="shared" si="80"/>
        <v>0.75</v>
      </c>
      <c r="BT100">
        <v>2</v>
      </c>
      <c r="BU100" t="s">
        <v>1746</v>
      </c>
      <c r="BV100">
        <v>3</v>
      </c>
      <c r="BW100">
        <f t="shared" si="81"/>
        <v>0.75</v>
      </c>
      <c r="BX100" s="629">
        <f t="shared" si="82"/>
        <v>0.75</v>
      </c>
      <c r="BY100" t="s">
        <v>661</v>
      </c>
      <c r="BZ100">
        <v>0</v>
      </c>
      <c r="CA100" s="627">
        <f t="shared" si="83"/>
        <v>0</v>
      </c>
      <c r="CB100" t="s">
        <v>662</v>
      </c>
      <c r="CC100">
        <v>3</v>
      </c>
      <c r="CD100" s="627">
        <f t="shared" si="84"/>
        <v>0.75</v>
      </c>
      <c r="CE100" t="s">
        <v>643</v>
      </c>
      <c r="CF100">
        <v>3</v>
      </c>
      <c r="CG100" s="627">
        <f t="shared" si="85"/>
        <v>0.75</v>
      </c>
      <c r="CH100">
        <v>0</v>
      </c>
      <c r="CI100" t="s">
        <v>1750</v>
      </c>
      <c r="CJ100">
        <v>4</v>
      </c>
      <c r="CK100">
        <f t="shared" si="86"/>
        <v>1</v>
      </c>
      <c r="CL100">
        <v>0</v>
      </c>
      <c r="CM100" t="s">
        <v>1750</v>
      </c>
      <c r="CN100">
        <v>4</v>
      </c>
      <c r="CO100">
        <f t="shared" si="87"/>
        <v>1</v>
      </c>
      <c r="CP100" s="629">
        <f t="shared" si="88"/>
        <v>1</v>
      </c>
      <c r="CQ100">
        <v>1</v>
      </c>
      <c r="CR100" t="s">
        <v>1756</v>
      </c>
      <c r="CS100">
        <v>3</v>
      </c>
      <c r="CT100">
        <f t="shared" si="89"/>
        <v>0.75</v>
      </c>
      <c r="CU100">
        <v>1</v>
      </c>
      <c r="CV100" t="s">
        <v>1756</v>
      </c>
      <c r="CW100">
        <v>3</v>
      </c>
      <c r="CX100">
        <f t="shared" si="90"/>
        <v>0.75</v>
      </c>
      <c r="CY100" s="629">
        <f t="shared" si="91"/>
        <v>0.75</v>
      </c>
      <c r="CZ100">
        <v>2</v>
      </c>
      <c r="DA100" t="s">
        <v>1762</v>
      </c>
      <c r="DB100">
        <v>2</v>
      </c>
      <c r="DC100" s="626">
        <f t="shared" si="92"/>
        <v>0.25</v>
      </c>
      <c r="DD100" t="s">
        <v>1369</v>
      </c>
      <c r="DE100">
        <v>3</v>
      </c>
      <c r="DF100" s="627">
        <f t="shared" si="93"/>
        <v>0.75</v>
      </c>
      <c r="DG100" s="628">
        <f t="shared" si="94"/>
        <v>0.65</v>
      </c>
      <c r="DH100" t="s">
        <v>1396</v>
      </c>
      <c r="DI100">
        <v>0</v>
      </c>
      <c r="DJ100" s="627">
        <f t="shared" si="95"/>
        <v>0</v>
      </c>
      <c r="DK100" t="s">
        <v>636</v>
      </c>
      <c r="DL100">
        <v>4</v>
      </c>
      <c r="DM100" s="627">
        <f t="shared" si="96"/>
        <v>1</v>
      </c>
      <c r="DN100" t="s">
        <v>1119</v>
      </c>
      <c r="DO100">
        <v>0</v>
      </c>
      <c r="DP100" s="627">
        <f t="shared" si="97"/>
        <v>0</v>
      </c>
      <c r="DQ100" t="s">
        <v>880</v>
      </c>
      <c r="DR100">
        <v>4</v>
      </c>
      <c r="DS100" s="627">
        <f t="shared" si="98"/>
        <v>1</v>
      </c>
      <c r="DT100" t="s">
        <v>880</v>
      </c>
      <c r="DU100">
        <v>4</v>
      </c>
      <c r="DV100" s="627">
        <f t="shared" si="99"/>
        <v>1</v>
      </c>
      <c r="DW100" t="s">
        <v>639</v>
      </c>
      <c r="DX100">
        <v>4</v>
      </c>
      <c r="DY100" s="627">
        <f t="shared" si="100"/>
        <v>1</v>
      </c>
      <c r="DZ100" t="s">
        <v>1119</v>
      </c>
      <c r="EA100">
        <v>0</v>
      </c>
      <c r="EB100" s="627">
        <f t="shared" si="101"/>
        <v>0</v>
      </c>
      <c r="EC100">
        <v>5</v>
      </c>
      <c r="ED100" t="s">
        <v>1825</v>
      </c>
      <c r="EE100">
        <v>2</v>
      </c>
      <c r="EF100" s="630">
        <f t="shared" si="102"/>
        <v>0.48979591836734693</v>
      </c>
      <c r="EG100">
        <v>10</v>
      </c>
      <c r="EH100" t="s">
        <v>1827</v>
      </c>
      <c r="EI100">
        <v>0</v>
      </c>
      <c r="EJ100" s="630">
        <f t="shared" si="103"/>
        <v>0</v>
      </c>
      <c r="EK100" s="630">
        <f t="shared" si="104"/>
        <v>0.24489795918367346</v>
      </c>
      <c r="EL100" s="628">
        <f t="shared" si="105"/>
        <v>0.53061224489795922</v>
      </c>
      <c r="EM100">
        <v>3</v>
      </c>
      <c r="EO100" s="624">
        <v>2</v>
      </c>
      <c r="EP100" s="629">
        <f t="shared" si="106"/>
        <v>0.5</v>
      </c>
      <c r="EQ100">
        <v>0</v>
      </c>
      <c r="ER100" t="s">
        <v>1777</v>
      </c>
      <c r="ES100">
        <v>0</v>
      </c>
      <c r="ET100" s="629">
        <f t="shared" si="107"/>
        <v>0</v>
      </c>
      <c r="EU100">
        <v>4</v>
      </c>
      <c r="EV100" t="s">
        <v>1778</v>
      </c>
      <c r="EW100" s="624">
        <v>4</v>
      </c>
      <c r="EX100" s="629">
        <f t="shared" si="108"/>
        <v>1</v>
      </c>
      <c r="EY100">
        <v>3</v>
      </c>
      <c r="EZ100" t="s">
        <v>1782</v>
      </c>
      <c r="FA100" s="624">
        <v>2</v>
      </c>
      <c r="FB100" s="629">
        <f t="shared" si="109"/>
        <v>0.5</v>
      </c>
      <c r="FC100" t="s">
        <v>1024</v>
      </c>
      <c r="FD100">
        <v>0</v>
      </c>
      <c r="FE100" s="627">
        <f t="shared" si="110"/>
        <v>0</v>
      </c>
      <c r="FF100" s="628">
        <f t="shared" si="111"/>
        <v>0.4</v>
      </c>
      <c r="FG100">
        <v>0.62</v>
      </c>
      <c r="FH100" t="s">
        <v>1793</v>
      </c>
      <c r="FI100">
        <v>3</v>
      </c>
      <c r="FJ100" s="623">
        <f t="shared" si="112"/>
        <v>0.66666666666666663</v>
      </c>
      <c r="FK100">
        <v>19</v>
      </c>
      <c r="FL100">
        <v>1.2787536009528289</v>
      </c>
      <c r="FM100" t="s">
        <v>1734</v>
      </c>
      <c r="FN100" s="624">
        <v>2</v>
      </c>
      <c r="FO100" s="629">
        <f t="shared" si="113"/>
        <v>0.5</v>
      </c>
      <c r="FP100">
        <v>2</v>
      </c>
      <c r="FQ100" t="s">
        <v>1737</v>
      </c>
      <c r="FR100" s="624">
        <v>1</v>
      </c>
      <c r="FS100" s="629">
        <f t="shared" si="114"/>
        <v>0.25</v>
      </c>
      <c r="FT100">
        <v>1</v>
      </c>
      <c r="FU100" t="s">
        <v>1737</v>
      </c>
      <c r="FV100" s="624">
        <v>1</v>
      </c>
      <c r="FW100" s="629">
        <f t="shared" si="115"/>
        <v>0.25</v>
      </c>
      <c r="FX100" s="628">
        <f t="shared" si="116"/>
        <v>0.41666666666666663</v>
      </c>
      <c r="FY100" s="631">
        <f t="shared" si="117"/>
        <v>0.44541163383836863</v>
      </c>
    </row>
    <row r="101" spans="1:181">
      <c r="A101" t="s">
        <v>355</v>
      </c>
      <c r="B101" t="s">
        <v>354</v>
      </c>
      <c r="C101" t="s">
        <v>681</v>
      </c>
      <c r="D101" t="s">
        <v>1310</v>
      </c>
      <c r="E101" t="s">
        <v>991</v>
      </c>
      <c r="F101" t="s">
        <v>993</v>
      </c>
      <c r="G101" t="s">
        <v>994</v>
      </c>
      <c r="H101" t="s">
        <v>34</v>
      </c>
      <c r="I101">
        <v>6478</v>
      </c>
      <c r="J101" s="626">
        <f t="shared" si="59"/>
        <v>0.25865416004100439</v>
      </c>
      <c r="K101">
        <v>18773925.27</v>
      </c>
      <c r="L101" s="626">
        <f t="shared" si="60"/>
        <v>0.14172138632005404</v>
      </c>
      <c r="M101">
        <v>305</v>
      </c>
      <c r="N101" s="626">
        <f t="shared" si="61"/>
        <v>0.23871067534620979</v>
      </c>
      <c r="O101" t="s">
        <v>1119</v>
      </c>
      <c r="P101">
        <v>4</v>
      </c>
      <c r="Q101" s="627">
        <f t="shared" si="62"/>
        <v>1</v>
      </c>
      <c r="R101">
        <v>7</v>
      </c>
      <c r="S101">
        <v>0.84509804001425681</v>
      </c>
      <c r="T101" t="s">
        <v>1727</v>
      </c>
      <c r="U101">
        <v>1</v>
      </c>
      <c r="V101">
        <f t="shared" si="63"/>
        <v>8</v>
      </c>
      <c r="W101" s="626">
        <f t="shared" si="64"/>
        <v>0.27067312631711277</v>
      </c>
      <c r="X101" s="628">
        <f t="shared" si="65"/>
        <v>0.3819518696048762</v>
      </c>
      <c r="Y101" t="s">
        <v>639</v>
      </c>
      <c r="Z101">
        <v>4</v>
      </c>
      <c r="AA101" s="627">
        <f t="shared" si="66"/>
        <v>1</v>
      </c>
      <c r="AB101" t="s">
        <v>639</v>
      </c>
      <c r="AC101">
        <v>4</v>
      </c>
      <c r="AD101" s="627">
        <f t="shared" si="67"/>
        <v>1</v>
      </c>
      <c r="AE101" t="s">
        <v>640</v>
      </c>
      <c r="AF101">
        <v>0</v>
      </c>
      <c r="AG101" s="627">
        <f t="shared" si="68"/>
        <v>0</v>
      </c>
      <c r="AH101" t="s">
        <v>1314</v>
      </c>
      <c r="AI101">
        <v>0</v>
      </c>
      <c r="AJ101" s="627">
        <f t="shared" si="69"/>
        <v>0</v>
      </c>
      <c r="AK101" t="s">
        <v>1404</v>
      </c>
      <c r="AL101">
        <v>1</v>
      </c>
      <c r="AM101" s="627">
        <f t="shared" si="70"/>
        <v>0.25</v>
      </c>
      <c r="AN101">
        <v>0</v>
      </c>
      <c r="AO101" t="s">
        <v>1765</v>
      </c>
      <c r="AP101">
        <v>4</v>
      </c>
      <c r="AQ101" s="629">
        <f t="shared" si="71"/>
        <v>1</v>
      </c>
      <c r="AR101" t="s">
        <v>636</v>
      </c>
      <c r="AS101">
        <v>4</v>
      </c>
      <c r="AT101" s="627">
        <f t="shared" si="72"/>
        <v>1</v>
      </c>
      <c r="AU101">
        <v>4</v>
      </c>
      <c r="AV101" t="s">
        <v>1770</v>
      </c>
      <c r="AW101">
        <v>3</v>
      </c>
      <c r="AX101" s="629">
        <f t="shared" si="73"/>
        <v>0.75</v>
      </c>
      <c r="AY101" t="s">
        <v>634</v>
      </c>
      <c r="AZ101">
        <v>1</v>
      </c>
      <c r="BA101" s="627">
        <f t="shared" si="74"/>
        <v>0.25</v>
      </c>
      <c r="BB101" t="s">
        <v>1058</v>
      </c>
      <c r="BC101">
        <v>2</v>
      </c>
      <c r="BD101" s="627">
        <f t="shared" si="75"/>
        <v>0.5</v>
      </c>
      <c r="BE101" t="s">
        <v>1072</v>
      </c>
      <c r="BF101">
        <v>3</v>
      </c>
      <c r="BG101" s="627">
        <f t="shared" si="76"/>
        <v>0.75</v>
      </c>
      <c r="BH101" s="628">
        <f t="shared" si="77"/>
        <v>0.59090909090909094</v>
      </c>
      <c r="BI101">
        <v>0</v>
      </c>
      <c r="BJ101" t="s">
        <v>1741</v>
      </c>
      <c r="BK101">
        <v>4</v>
      </c>
      <c r="BL101" s="627">
        <f t="shared" si="78"/>
        <v>1</v>
      </c>
      <c r="BM101" t="s">
        <v>1395</v>
      </c>
      <c r="BN101">
        <v>4</v>
      </c>
      <c r="BO101" s="627">
        <f t="shared" si="79"/>
        <v>1</v>
      </c>
      <c r="BP101">
        <v>1</v>
      </c>
      <c r="BQ101" t="s">
        <v>1746</v>
      </c>
      <c r="BR101">
        <v>3</v>
      </c>
      <c r="BS101">
        <f t="shared" si="80"/>
        <v>0.75</v>
      </c>
      <c r="BT101">
        <v>1</v>
      </c>
      <c r="BU101" t="s">
        <v>1746</v>
      </c>
      <c r="BV101">
        <v>3</v>
      </c>
      <c r="BW101">
        <f t="shared" si="81"/>
        <v>0.75</v>
      </c>
      <c r="BX101" s="629">
        <f t="shared" si="82"/>
        <v>0.75</v>
      </c>
      <c r="BY101" t="s">
        <v>653</v>
      </c>
      <c r="BZ101">
        <v>4</v>
      </c>
      <c r="CA101" s="627">
        <f t="shared" si="83"/>
        <v>1</v>
      </c>
      <c r="CB101" t="s">
        <v>642</v>
      </c>
      <c r="CC101">
        <v>0</v>
      </c>
      <c r="CD101" s="627">
        <f t="shared" si="84"/>
        <v>0</v>
      </c>
      <c r="CE101" t="s">
        <v>659</v>
      </c>
      <c r="CF101">
        <v>4</v>
      </c>
      <c r="CG101" s="627">
        <f t="shared" si="85"/>
        <v>1</v>
      </c>
      <c r="CH101">
        <v>0</v>
      </c>
      <c r="CI101" t="s">
        <v>1750</v>
      </c>
      <c r="CJ101">
        <v>4</v>
      </c>
      <c r="CK101">
        <f t="shared" si="86"/>
        <v>1</v>
      </c>
      <c r="CL101">
        <v>0</v>
      </c>
      <c r="CM101" t="s">
        <v>1750</v>
      </c>
      <c r="CN101">
        <v>4</v>
      </c>
      <c r="CO101">
        <f t="shared" si="87"/>
        <v>1</v>
      </c>
      <c r="CP101" s="629">
        <f t="shared" si="88"/>
        <v>1</v>
      </c>
      <c r="CQ101">
        <v>0</v>
      </c>
      <c r="CR101" t="s">
        <v>1755</v>
      </c>
      <c r="CS101">
        <v>4</v>
      </c>
      <c r="CT101">
        <f t="shared" si="89"/>
        <v>1</v>
      </c>
      <c r="CU101">
        <v>0</v>
      </c>
      <c r="CV101" t="s">
        <v>1755</v>
      </c>
      <c r="CW101">
        <v>4</v>
      </c>
      <c r="CX101">
        <f t="shared" si="90"/>
        <v>1</v>
      </c>
      <c r="CY101" s="629">
        <f t="shared" si="91"/>
        <v>1</v>
      </c>
      <c r="CZ101">
        <v>5</v>
      </c>
      <c r="DA101" t="s">
        <v>1760</v>
      </c>
      <c r="DB101">
        <v>4</v>
      </c>
      <c r="DC101" s="626">
        <f t="shared" si="92"/>
        <v>0.625</v>
      </c>
      <c r="DD101" t="s">
        <v>636</v>
      </c>
      <c r="DE101">
        <v>4</v>
      </c>
      <c r="DF101" s="627">
        <f t="shared" si="93"/>
        <v>1</v>
      </c>
      <c r="DG101" s="628">
        <f t="shared" si="94"/>
        <v>0.83750000000000002</v>
      </c>
      <c r="DH101" t="s">
        <v>639</v>
      </c>
      <c r="DI101">
        <v>4</v>
      </c>
      <c r="DJ101" s="627">
        <f t="shared" si="95"/>
        <v>1</v>
      </c>
      <c r="DK101" t="s">
        <v>636</v>
      </c>
      <c r="DL101">
        <v>4</v>
      </c>
      <c r="DM101" s="627">
        <f t="shared" si="96"/>
        <v>1</v>
      </c>
      <c r="DN101" t="s">
        <v>1119</v>
      </c>
      <c r="DO101">
        <v>0</v>
      </c>
      <c r="DP101" s="627">
        <f t="shared" si="97"/>
        <v>0</v>
      </c>
      <c r="DQ101" t="s">
        <v>880</v>
      </c>
      <c r="DR101">
        <v>4</v>
      </c>
      <c r="DS101" s="627">
        <f t="shared" si="98"/>
        <v>1</v>
      </c>
      <c r="DT101" t="s">
        <v>880</v>
      </c>
      <c r="DU101">
        <v>4</v>
      </c>
      <c r="DV101" s="627">
        <f t="shared" si="99"/>
        <v>1</v>
      </c>
      <c r="DW101" t="s">
        <v>639</v>
      </c>
      <c r="DX101">
        <v>4</v>
      </c>
      <c r="DY101" s="627">
        <f t="shared" si="100"/>
        <v>1</v>
      </c>
      <c r="DZ101" t="s">
        <v>880</v>
      </c>
      <c r="EA101">
        <v>4</v>
      </c>
      <c r="EB101" s="627">
        <f t="shared" si="101"/>
        <v>1</v>
      </c>
      <c r="EC101">
        <v>6</v>
      </c>
      <c r="ED101" t="s">
        <v>1826</v>
      </c>
      <c r="EE101">
        <v>1</v>
      </c>
      <c r="EF101" s="630">
        <f t="shared" si="102"/>
        <v>0.38775510204081642</v>
      </c>
      <c r="EG101">
        <v>8.1</v>
      </c>
      <c r="EH101" t="s">
        <v>1827</v>
      </c>
      <c r="EI101">
        <v>0</v>
      </c>
      <c r="EJ101" s="630">
        <f t="shared" si="103"/>
        <v>0.19000000000000006</v>
      </c>
      <c r="EK101" s="630">
        <f t="shared" si="104"/>
        <v>0.28887755102040824</v>
      </c>
      <c r="EL101" s="628">
        <f t="shared" si="105"/>
        <v>0.78610969387755103</v>
      </c>
      <c r="EM101">
        <v>2</v>
      </c>
      <c r="EN101" t="s">
        <v>1776</v>
      </c>
      <c r="EO101" s="624">
        <v>1</v>
      </c>
      <c r="EP101" s="629">
        <f t="shared" si="106"/>
        <v>0.25</v>
      </c>
      <c r="EQ101">
        <v>0</v>
      </c>
      <c r="ER101" t="s">
        <v>1777</v>
      </c>
      <c r="ES101">
        <v>0</v>
      </c>
      <c r="ET101" s="629">
        <f t="shared" si="107"/>
        <v>0</v>
      </c>
      <c r="EU101">
        <v>0</v>
      </c>
      <c r="EV101" t="s">
        <v>1779</v>
      </c>
      <c r="EW101" s="624">
        <v>0</v>
      </c>
      <c r="EX101" s="629">
        <f t="shared" si="108"/>
        <v>0</v>
      </c>
      <c r="EY101">
        <v>3</v>
      </c>
      <c r="EZ101" t="s">
        <v>1782</v>
      </c>
      <c r="FA101" s="624">
        <v>2</v>
      </c>
      <c r="FB101" s="629">
        <f t="shared" si="109"/>
        <v>0.5</v>
      </c>
      <c r="FC101" t="s">
        <v>1024</v>
      </c>
      <c r="FD101">
        <v>0</v>
      </c>
      <c r="FE101" s="627">
        <f t="shared" si="110"/>
        <v>0</v>
      </c>
      <c r="FF101" s="628">
        <f t="shared" si="111"/>
        <v>0.15</v>
      </c>
      <c r="FG101">
        <v>0.64100000000000001</v>
      </c>
      <c r="FH101" t="s">
        <v>1791</v>
      </c>
      <c r="FI101">
        <v>2</v>
      </c>
      <c r="FJ101" s="623">
        <f t="shared" si="112"/>
        <v>0.33333333333333331</v>
      </c>
      <c r="FK101">
        <v>9</v>
      </c>
      <c r="FL101">
        <v>0.95424250943932487</v>
      </c>
      <c r="FM101" t="s">
        <v>1733</v>
      </c>
      <c r="FN101" s="624">
        <v>1</v>
      </c>
      <c r="FO101" s="629">
        <f t="shared" si="113"/>
        <v>0.25</v>
      </c>
      <c r="FP101">
        <v>0</v>
      </c>
      <c r="FQ101" t="s">
        <v>1730</v>
      </c>
      <c r="FR101" s="624">
        <v>0</v>
      </c>
      <c r="FS101" s="629">
        <f t="shared" si="114"/>
        <v>0</v>
      </c>
      <c r="FT101">
        <v>1</v>
      </c>
      <c r="FU101" t="s">
        <v>1737</v>
      </c>
      <c r="FV101" s="624">
        <v>1</v>
      </c>
      <c r="FW101" s="629">
        <f t="shared" si="115"/>
        <v>0.25</v>
      </c>
      <c r="FX101" s="628">
        <f t="shared" si="116"/>
        <v>0.20833333333333331</v>
      </c>
      <c r="FY101" s="631">
        <f t="shared" si="117"/>
        <v>0.49246733128747527</v>
      </c>
    </row>
    <row r="102" spans="1:181">
      <c r="A102" t="s">
        <v>234</v>
      </c>
      <c r="B102" t="s">
        <v>233</v>
      </c>
      <c r="C102" t="s">
        <v>632</v>
      </c>
      <c r="D102" t="s">
        <v>1309</v>
      </c>
      <c r="E102" t="s">
        <v>991</v>
      </c>
      <c r="F102" t="s">
        <v>993</v>
      </c>
      <c r="G102" t="s">
        <v>994</v>
      </c>
      <c r="H102" t="s">
        <v>34</v>
      </c>
      <c r="I102">
        <v>11231</v>
      </c>
      <c r="J102" s="626">
        <f t="shared" si="59"/>
        <v>0.35005111759092605</v>
      </c>
      <c r="K102">
        <v>23051287.369999997</v>
      </c>
      <c r="L102" s="626">
        <f t="shared" si="60"/>
        <v>0.18257176615225712</v>
      </c>
      <c r="M102">
        <v>462</v>
      </c>
      <c r="N102" s="626">
        <f t="shared" si="61"/>
        <v>0.32760104786001043</v>
      </c>
      <c r="O102" t="s">
        <v>880</v>
      </c>
      <c r="P102">
        <v>0</v>
      </c>
      <c r="Q102" s="627">
        <f t="shared" si="62"/>
        <v>0</v>
      </c>
      <c r="R102">
        <v>0</v>
      </c>
      <c r="T102" t="s">
        <v>1726</v>
      </c>
      <c r="U102">
        <v>0</v>
      </c>
      <c r="V102">
        <f t="shared" si="63"/>
        <v>1</v>
      </c>
      <c r="W102" s="626">
        <f t="shared" si="64"/>
        <v>0</v>
      </c>
      <c r="X102" s="628">
        <f t="shared" si="65"/>
        <v>0.17204478632063874</v>
      </c>
      <c r="Y102" t="s">
        <v>1397</v>
      </c>
      <c r="Z102">
        <v>1</v>
      </c>
      <c r="AA102" s="627">
        <f t="shared" si="66"/>
        <v>0.25</v>
      </c>
      <c r="AB102" t="s">
        <v>639</v>
      </c>
      <c r="AC102">
        <v>4</v>
      </c>
      <c r="AD102" s="627">
        <f t="shared" si="67"/>
        <v>1</v>
      </c>
      <c r="AE102" t="s">
        <v>640</v>
      </c>
      <c r="AF102">
        <v>0</v>
      </c>
      <c r="AG102" s="627">
        <f t="shared" si="68"/>
        <v>0</v>
      </c>
      <c r="AH102" t="s">
        <v>1400</v>
      </c>
      <c r="AI102">
        <v>3</v>
      </c>
      <c r="AJ102" s="627">
        <f t="shared" si="69"/>
        <v>0.75</v>
      </c>
      <c r="AK102" t="s">
        <v>1405</v>
      </c>
      <c r="AL102">
        <v>0</v>
      </c>
      <c r="AM102" s="627">
        <f t="shared" si="70"/>
        <v>0</v>
      </c>
      <c r="AN102">
        <v>1</v>
      </c>
      <c r="AO102" t="s">
        <v>1765</v>
      </c>
      <c r="AP102">
        <v>4</v>
      </c>
      <c r="AQ102" s="629">
        <f t="shared" si="71"/>
        <v>1</v>
      </c>
      <c r="AR102" t="s">
        <v>636</v>
      </c>
      <c r="AS102">
        <v>4</v>
      </c>
      <c r="AT102" s="627">
        <f t="shared" si="72"/>
        <v>1</v>
      </c>
      <c r="AU102">
        <v>1</v>
      </c>
      <c r="AV102" t="s">
        <v>1789</v>
      </c>
      <c r="AW102">
        <v>0</v>
      </c>
      <c r="AX102" s="629">
        <f t="shared" si="73"/>
        <v>0</v>
      </c>
      <c r="AY102" t="s">
        <v>634</v>
      </c>
      <c r="AZ102">
        <v>1</v>
      </c>
      <c r="BA102" s="627">
        <f t="shared" si="74"/>
        <v>0.25</v>
      </c>
      <c r="BB102" t="s">
        <v>675</v>
      </c>
      <c r="BC102">
        <v>0</v>
      </c>
      <c r="BD102" s="627">
        <f t="shared" si="75"/>
        <v>0</v>
      </c>
      <c r="BE102" t="s">
        <v>635</v>
      </c>
      <c r="BF102">
        <v>1</v>
      </c>
      <c r="BG102" s="627">
        <f t="shared" si="76"/>
        <v>0.25</v>
      </c>
      <c r="BH102" s="628">
        <f t="shared" si="77"/>
        <v>0.40909090909090912</v>
      </c>
      <c r="BI102">
        <v>1</v>
      </c>
      <c r="BJ102" t="s">
        <v>1742</v>
      </c>
      <c r="BK102">
        <v>3</v>
      </c>
      <c r="BL102" s="627">
        <f t="shared" si="78"/>
        <v>0.75</v>
      </c>
      <c r="BM102" t="s">
        <v>666</v>
      </c>
      <c r="BN102">
        <v>3</v>
      </c>
      <c r="BO102" s="627">
        <f t="shared" si="79"/>
        <v>0.75</v>
      </c>
      <c r="BP102">
        <v>1</v>
      </c>
      <c r="BQ102" t="s">
        <v>1746</v>
      </c>
      <c r="BR102">
        <v>3</v>
      </c>
      <c r="BS102">
        <f t="shared" si="80"/>
        <v>0.75</v>
      </c>
      <c r="BT102">
        <v>0</v>
      </c>
      <c r="BU102" t="s">
        <v>1745</v>
      </c>
      <c r="BV102">
        <v>4</v>
      </c>
      <c r="BW102">
        <f t="shared" si="81"/>
        <v>1</v>
      </c>
      <c r="BX102" s="629">
        <f t="shared" si="82"/>
        <v>0.875</v>
      </c>
      <c r="BY102" t="s">
        <v>653</v>
      </c>
      <c r="BZ102">
        <v>4</v>
      </c>
      <c r="CA102" s="627">
        <f t="shared" si="83"/>
        <v>1</v>
      </c>
      <c r="CB102" t="s">
        <v>669</v>
      </c>
      <c r="CC102">
        <v>2</v>
      </c>
      <c r="CD102" s="627">
        <f t="shared" si="84"/>
        <v>0.5</v>
      </c>
      <c r="CE102" t="s">
        <v>659</v>
      </c>
      <c r="CF102">
        <v>4</v>
      </c>
      <c r="CG102" s="627">
        <f t="shared" si="85"/>
        <v>1</v>
      </c>
      <c r="CH102">
        <v>0</v>
      </c>
      <c r="CI102" t="s">
        <v>1750</v>
      </c>
      <c r="CJ102">
        <v>4</v>
      </c>
      <c r="CK102">
        <f t="shared" si="86"/>
        <v>1</v>
      </c>
      <c r="CL102">
        <v>0</v>
      </c>
      <c r="CM102" t="s">
        <v>1750</v>
      </c>
      <c r="CN102">
        <v>4</v>
      </c>
      <c r="CO102">
        <f t="shared" si="87"/>
        <v>1</v>
      </c>
      <c r="CP102" s="629">
        <f t="shared" si="88"/>
        <v>1</v>
      </c>
      <c r="CQ102">
        <v>1</v>
      </c>
      <c r="CR102" t="s">
        <v>1756</v>
      </c>
      <c r="CS102">
        <v>3</v>
      </c>
      <c r="CT102">
        <f t="shared" si="89"/>
        <v>0.75</v>
      </c>
      <c r="CU102">
        <v>0</v>
      </c>
      <c r="CV102" t="s">
        <v>1755</v>
      </c>
      <c r="CW102">
        <v>4</v>
      </c>
      <c r="CX102">
        <f t="shared" si="90"/>
        <v>1</v>
      </c>
      <c r="CY102" s="629">
        <f t="shared" si="91"/>
        <v>0.875</v>
      </c>
      <c r="CZ102">
        <v>4</v>
      </c>
      <c r="DA102" t="s">
        <v>1761</v>
      </c>
      <c r="DB102">
        <v>3</v>
      </c>
      <c r="DC102" s="626">
        <f t="shared" si="92"/>
        <v>0.5</v>
      </c>
      <c r="DD102" t="s">
        <v>1369</v>
      </c>
      <c r="DE102">
        <v>3</v>
      </c>
      <c r="DF102" s="627">
        <f t="shared" si="93"/>
        <v>0.75</v>
      </c>
      <c r="DG102" s="628">
        <f t="shared" si="94"/>
        <v>0.8</v>
      </c>
      <c r="DH102" t="s">
        <v>639</v>
      </c>
      <c r="DI102">
        <v>4</v>
      </c>
      <c r="DJ102" s="627">
        <f t="shared" si="95"/>
        <v>1</v>
      </c>
      <c r="DK102" t="s">
        <v>636</v>
      </c>
      <c r="DL102">
        <v>4</v>
      </c>
      <c r="DM102" s="627">
        <f t="shared" si="96"/>
        <v>1</v>
      </c>
      <c r="DN102" t="s">
        <v>1119</v>
      </c>
      <c r="DO102">
        <v>0</v>
      </c>
      <c r="DP102" s="627">
        <f t="shared" si="97"/>
        <v>0</v>
      </c>
      <c r="DQ102" t="s">
        <v>880</v>
      </c>
      <c r="DR102">
        <v>4</v>
      </c>
      <c r="DS102" s="627">
        <f t="shared" si="98"/>
        <v>1</v>
      </c>
      <c r="DT102" t="s">
        <v>880</v>
      </c>
      <c r="DU102">
        <v>4</v>
      </c>
      <c r="DV102" s="627">
        <f t="shared" si="99"/>
        <v>1</v>
      </c>
      <c r="DW102" t="s">
        <v>639</v>
      </c>
      <c r="DX102">
        <v>4</v>
      </c>
      <c r="DY102" s="627">
        <f t="shared" si="100"/>
        <v>1</v>
      </c>
      <c r="DZ102" t="s">
        <v>1119</v>
      </c>
      <c r="EA102">
        <v>0</v>
      </c>
      <c r="EB102" s="627">
        <f t="shared" si="101"/>
        <v>0</v>
      </c>
      <c r="EC102">
        <v>6.6</v>
      </c>
      <c r="ED102" t="s">
        <v>1826</v>
      </c>
      <c r="EE102">
        <v>1</v>
      </c>
      <c r="EF102" s="630">
        <f t="shared" si="102"/>
        <v>0.3265306122448981</v>
      </c>
      <c r="EG102">
        <v>10</v>
      </c>
      <c r="EH102" t="s">
        <v>1827</v>
      </c>
      <c r="EI102">
        <v>0</v>
      </c>
      <c r="EJ102" s="630">
        <f t="shared" si="103"/>
        <v>0</v>
      </c>
      <c r="EK102" s="630">
        <f t="shared" si="104"/>
        <v>0.16326530612244905</v>
      </c>
      <c r="EL102" s="628">
        <f t="shared" si="105"/>
        <v>0.64540816326530615</v>
      </c>
      <c r="EM102">
        <v>6</v>
      </c>
      <c r="EN102" t="s">
        <v>1774</v>
      </c>
      <c r="EO102" s="624">
        <v>3</v>
      </c>
      <c r="EP102" s="629">
        <f t="shared" si="106"/>
        <v>0.75</v>
      </c>
      <c r="EQ102">
        <v>0</v>
      </c>
      <c r="ER102" t="s">
        <v>1777</v>
      </c>
      <c r="ES102">
        <v>0</v>
      </c>
      <c r="ET102" s="629">
        <f t="shared" si="107"/>
        <v>0</v>
      </c>
      <c r="EU102">
        <v>7</v>
      </c>
      <c r="EV102" t="s">
        <v>1778</v>
      </c>
      <c r="EW102" s="624">
        <v>4</v>
      </c>
      <c r="EX102" s="629">
        <f t="shared" si="108"/>
        <v>1</v>
      </c>
      <c r="EY102">
        <v>1</v>
      </c>
      <c r="EZ102" t="s">
        <v>1783</v>
      </c>
      <c r="FA102" s="624">
        <v>1</v>
      </c>
      <c r="FB102" s="629">
        <f t="shared" si="109"/>
        <v>0.25</v>
      </c>
      <c r="FC102" t="s">
        <v>1024</v>
      </c>
      <c r="FD102">
        <v>0</v>
      </c>
      <c r="FE102" s="627">
        <f t="shared" si="110"/>
        <v>0</v>
      </c>
      <c r="FF102" s="628">
        <f t="shared" si="111"/>
        <v>0.4</v>
      </c>
      <c r="FG102">
        <v>0.60499999999999998</v>
      </c>
      <c r="FH102" t="s">
        <v>1793</v>
      </c>
      <c r="FI102">
        <v>3</v>
      </c>
      <c r="FJ102" s="623">
        <f t="shared" si="112"/>
        <v>0.66666666666666663</v>
      </c>
      <c r="FK102">
        <v>15</v>
      </c>
      <c r="FL102">
        <v>1.1760912590556813</v>
      </c>
      <c r="FM102" t="s">
        <v>1734</v>
      </c>
      <c r="FN102" s="624">
        <v>2</v>
      </c>
      <c r="FO102" s="629">
        <f t="shared" si="113"/>
        <v>0.5</v>
      </c>
      <c r="FP102">
        <v>4</v>
      </c>
      <c r="FQ102" t="s">
        <v>1739</v>
      </c>
      <c r="FR102" s="624">
        <v>2</v>
      </c>
      <c r="FS102" s="629">
        <f t="shared" si="114"/>
        <v>0.5</v>
      </c>
      <c r="FT102">
        <v>0</v>
      </c>
      <c r="FU102" t="s">
        <v>1730</v>
      </c>
      <c r="FV102" s="624">
        <v>0</v>
      </c>
      <c r="FW102" s="629">
        <f t="shared" si="115"/>
        <v>0</v>
      </c>
      <c r="FX102" s="628">
        <f t="shared" si="116"/>
        <v>0.41666666666666663</v>
      </c>
      <c r="FY102" s="631">
        <f t="shared" si="117"/>
        <v>0.47386842089058678</v>
      </c>
    </row>
    <row r="103" spans="1:181">
      <c r="A103" t="s">
        <v>146</v>
      </c>
      <c r="B103" t="s">
        <v>145</v>
      </c>
      <c r="C103" t="s">
        <v>1050</v>
      </c>
      <c r="D103" t="s">
        <v>1311</v>
      </c>
      <c r="E103" t="s">
        <v>971</v>
      </c>
      <c r="F103" t="s">
        <v>986</v>
      </c>
      <c r="G103" t="s">
        <v>987</v>
      </c>
      <c r="H103" t="s">
        <v>8</v>
      </c>
      <c r="I103">
        <v>21612</v>
      </c>
      <c r="J103" s="626">
        <f t="shared" si="59"/>
        <v>0.45877269966156603</v>
      </c>
      <c r="K103">
        <v>49310589.550000004</v>
      </c>
      <c r="L103" s="626">
        <f t="shared" si="60"/>
        <v>0.33391368838108648</v>
      </c>
      <c r="M103">
        <v>692</v>
      </c>
      <c r="N103" s="626">
        <f t="shared" si="61"/>
        <v>0.41408705284876174</v>
      </c>
      <c r="O103" t="s">
        <v>1119</v>
      </c>
      <c r="P103">
        <v>4</v>
      </c>
      <c r="Q103" s="627">
        <f t="shared" si="62"/>
        <v>1</v>
      </c>
      <c r="R103">
        <v>15</v>
      </c>
      <c r="S103">
        <v>1.1760912590556813</v>
      </c>
      <c r="T103" t="s">
        <v>1731</v>
      </c>
      <c r="U103">
        <v>2</v>
      </c>
      <c r="V103">
        <f t="shared" si="63"/>
        <v>16</v>
      </c>
      <c r="W103" s="626">
        <f t="shared" si="64"/>
        <v>0.36089750175615037</v>
      </c>
      <c r="X103" s="628">
        <f t="shared" si="65"/>
        <v>0.51353418852951294</v>
      </c>
      <c r="Y103" t="s">
        <v>1397</v>
      </c>
      <c r="Z103">
        <v>1</v>
      </c>
      <c r="AA103" s="627">
        <f t="shared" si="66"/>
        <v>0.25</v>
      </c>
      <c r="AB103" t="s">
        <v>1399</v>
      </c>
      <c r="AC103">
        <v>1</v>
      </c>
      <c r="AD103" s="627">
        <f t="shared" si="67"/>
        <v>0.25</v>
      </c>
      <c r="AE103" t="s">
        <v>640</v>
      </c>
      <c r="AF103">
        <v>0</v>
      </c>
      <c r="AG103" s="627">
        <f t="shared" si="68"/>
        <v>0</v>
      </c>
      <c r="AH103" t="s">
        <v>1314</v>
      </c>
      <c r="AI103">
        <v>0</v>
      </c>
      <c r="AJ103" s="627">
        <f t="shared" si="69"/>
        <v>0</v>
      </c>
      <c r="AK103" t="s">
        <v>1406</v>
      </c>
      <c r="AL103">
        <v>3</v>
      </c>
      <c r="AM103" s="627">
        <f t="shared" si="70"/>
        <v>0.75</v>
      </c>
      <c r="AN103">
        <v>1</v>
      </c>
      <c r="AO103" t="s">
        <v>1765</v>
      </c>
      <c r="AP103">
        <v>4</v>
      </c>
      <c r="AQ103" s="629">
        <f t="shared" si="71"/>
        <v>1</v>
      </c>
      <c r="AR103" t="s">
        <v>636</v>
      </c>
      <c r="AS103">
        <v>4</v>
      </c>
      <c r="AT103" s="627">
        <f t="shared" si="72"/>
        <v>1</v>
      </c>
      <c r="AU103">
        <v>2</v>
      </c>
      <c r="AV103" t="s">
        <v>1772</v>
      </c>
      <c r="AW103">
        <v>1</v>
      </c>
      <c r="AX103" s="629">
        <f t="shared" si="73"/>
        <v>0.25</v>
      </c>
      <c r="AY103" t="s">
        <v>650</v>
      </c>
      <c r="AZ103">
        <v>2</v>
      </c>
      <c r="BA103" s="627">
        <f t="shared" si="74"/>
        <v>0.5</v>
      </c>
      <c r="BB103" t="s">
        <v>635</v>
      </c>
      <c r="BC103">
        <v>1</v>
      </c>
      <c r="BD103" s="627">
        <f t="shared" si="75"/>
        <v>0.25</v>
      </c>
      <c r="BE103" t="s">
        <v>647</v>
      </c>
      <c r="BF103">
        <v>4</v>
      </c>
      <c r="BG103" s="627">
        <f t="shared" si="76"/>
        <v>1</v>
      </c>
      <c r="BH103" s="628">
        <f t="shared" si="77"/>
        <v>0.47727272727272729</v>
      </c>
      <c r="BI103">
        <v>0</v>
      </c>
      <c r="BJ103" t="s">
        <v>1741</v>
      </c>
      <c r="BK103">
        <v>4</v>
      </c>
      <c r="BL103" s="627">
        <f t="shared" si="78"/>
        <v>1</v>
      </c>
      <c r="BM103" t="s">
        <v>641</v>
      </c>
      <c r="BN103">
        <v>0</v>
      </c>
      <c r="BO103" s="627">
        <f t="shared" si="79"/>
        <v>0</v>
      </c>
      <c r="BP103">
        <v>126</v>
      </c>
      <c r="BQ103" t="s">
        <v>1749</v>
      </c>
      <c r="BR103">
        <v>0</v>
      </c>
      <c r="BS103">
        <f t="shared" si="80"/>
        <v>0</v>
      </c>
      <c r="BT103">
        <v>103</v>
      </c>
      <c r="BU103" t="s">
        <v>1749</v>
      </c>
      <c r="BV103">
        <v>0</v>
      </c>
      <c r="BW103">
        <f t="shared" si="81"/>
        <v>0</v>
      </c>
      <c r="BX103" s="629">
        <f t="shared" si="82"/>
        <v>0</v>
      </c>
      <c r="BY103" t="s">
        <v>658</v>
      </c>
      <c r="BZ103">
        <v>2</v>
      </c>
      <c r="CA103" s="627">
        <f t="shared" si="83"/>
        <v>0.5</v>
      </c>
      <c r="CB103" t="s">
        <v>662</v>
      </c>
      <c r="CC103">
        <v>3</v>
      </c>
      <c r="CD103" s="627">
        <f t="shared" si="84"/>
        <v>0.75</v>
      </c>
      <c r="CE103" t="s">
        <v>667</v>
      </c>
      <c r="CF103">
        <v>1</v>
      </c>
      <c r="CG103" s="627">
        <f t="shared" si="85"/>
        <v>0.25</v>
      </c>
      <c r="CH103">
        <v>0</v>
      </c>
      <c r="CI103" t="s">
        <v>1750</v>
      </c>
      <c r="CJ103">
        <v>4</v>
      </c>
      <c r="CK103">
        <f t="shared" si="86"/>
        <v>1</v>
      </c>
      <c r="CL103">
        <v>0</v>
      </c>
      <c r="CM103" t="s">
        <v>1750</v>
      </c>
      <c r="CN103">
        <v>4</v>
      </c>
      <c r="CO103">
        <f t="shared" si="87"/>
        <v>1</v>
      </c>
      <c r="CP103" s="629">
        <f t="shared" si="88"/>
        <v>1</v>
      </c>
      <c r="CQ103">
        <v>0</v>
      </c>
      <c r="CR103" t="s">
        <v>1755</v>
      </c>
      <c r="CS103">
        <v>4</v>
      </c>
      <c r="CT103">
        <f t="shared" si="89"/>
        <v>1</v>
      </c>
      <c r="CU103">
        <v>0</v>
      </c>
      <c r="CV103" t="s">
        <v>1755</v>
      </c>
      <c r="CW103">
        <v>4</v>
      </c>
      <c r="CX103">
        <f t="shared" si="90"/>
        <v>1</v>
      </c>
      <c r="CY103" s="629">
        <f t="shared" si="91"/>
        <v>1</v>
      </c>
      <c r="CZ103">
        <v>1</v>
      </c>
      <c r="DA103" t="s">
        <v>1763</v>
      </c>
      <c r="DB103">
        <v>1</v>
      </c>
      <c r="DC103" s="626">
        <f t="shared" si="92"/>
        <v>0.125</v>
      </c>
      <c r="DD103" t="s">
        <v>636</v>
      </c>
      <c r="DE103">
        <v>4</v>
      </c>
      <c r="DF103" s="627">
        <f t="shared" si="93"/>
        <v>1</v>
      </c>
      <c r="DG103" s="628">
        <f t="shared" si="94"/>
        <v>0.5625</v>
      </c>
      <c r="DH103" t="s">
        <v>639</v>
      </c>
      <c r="DI103">
        <v>4</v>
      </c>
      <c r="DJ103" s="627">
        <f t="shared" si="95"/>
        <v>1</v>
      </c>
      <c r="DK103" t="s">
        <v>640</v>
      </c>
      <c r="DL103">
        <v>0</v>
      </c>
      <c r="DM103" s="627">
        <f t="shared" si="96"/>
        <v>0</v>
      </c>
      <c r="DN103" t="s">
        <v>1119</v>
      </c>
      <c r="DO103">
        <v>0</v>
      </c>
      <c r="DP103" s="627">
        <f t="shared" si="97"/>
        <v>0</v>
      </c>
      <c r="DQ103" t="s">
        <v>880</v>
      </c>
      <c r="DR103">
        <v>4</v>
      </c>
      <c r="DS103" s="627">
        <f t="shared" si="98"/>
        <v>1</v>
      </c>
      <c r="DT103" t="s">
        <v>880</v>
      </c>
      <c r="DU103">
        <v>4</v>
      </c>
      <c r="DV103" s="627">
        <f t="shared" si="99"/>
        <v>1</v>
      </c>
      <c r="DW103" t="s">
        <v>639</v>
      </c>
      <c r="DX103">
        <v>4</v>
      </c>
      <c r="DY103" s="627">
        <f t="shared" si="100"/>
        <v>1</v>
      </c>
      <c r="DZ103" t="s">
        <v>1119</v>
      </c>
      <c r="EA103">
        <v>0</v>
      </c>
      <c r="EB103" s="627">
        <f t="shared" si="101"/>
        <v>0</v>
      </c>
      <c r="EC103">
        <v>9.1999999999999993</v>
      </c>
      <c r="ED103" t="s">
        <v>1827</v>
      </c>
      <c r="EE103">
        <v>0</v>
      </c>
      <c r="EF103" s="630">
        <f t="shared" si="102"/>
        <v>6.1224489795918546E-2</v>
      </c>
      <c r="EG103">
        <v>9.6999999999999993</v>
      </c>
      <c r="EH103" t="s">
        <v>1827</v>
      </c>
      <c r="EI103">
        <v>0</v>
      </c>
      <c r="EJ103" s="630">
        <f t="shared" si="103"/>
        <v>3.0000000000000027E-2</v>
      </c>
      <c r="EK103" s="630">
        <f t="shared" si="104"/>
        <v>4.5612244897959286E-2</v>
      </c>
      <c r="EL103" s="628">
        <f t="shared" si="105"/>
        <v>0.50570153061224488</v>
      </c>
      <c r="EM103">
        <v>3</v>
      </c>
      <c r="EO103" s="624">
        <v>2</v>
      </c>
      <c r="EP103" s="629">
        <f t="shared" si="106"/>
        <v>0.5</v>
      </c>
      <c r="EQ103">
        <v>0</v>
      </c>
      <c r="ER103" t="s">
        <v>1777</v>
      </c>
      <c r="ES103">
        <v>0</v>
      </c>
      <c r="ET103" s="629">
        <f t="shared" si="107"/>
        <v>0</v>
      </c>
      <c r="EU103">
        <v>0</v>
      </c>
      <c r="EV103" t="s">
        <v>1778</v>
      </c>
      <c r="EW103" s="624">
        <v>0</v>
      </c>
      <c r="EX103" s="629">
        <f t="shared" si="108"/>
        <v>0</v>
      </c>
      <c r="EY103">
        <v>2</v>
      </c>
      <c r="EZ103" t="s">
        <v>1783</v>
      </c>
      <c r="FA103" s="624">
        <v>1</v>
      </c>
      <c r="FB103" s="629">
        <f t="shared" si="109"/>
        <v>0.25</v>
      </c>
      <c r="FC103" t="s">
        <v>1024</v>
      </c>
      <c r="FD103">
        <v>0</v>
      </c>
      <c r="FE103" s="627">
        <f t="shared" si="110"/>
        <v>0</v>
      </c>
      <c r="FF103" s="628">
        <f t="shared" si="111"/>
        <v>0.15</v>
      </c>
      <c r="FG103">
        <v>0.67700000000000005</v>
      </c>
      <c r="FH103" t="s">
        <v>1791</v>
      </c>
      <c r="FI103">
        <v>2</v>
      </c>
      <c r="FJ103" s="623">
        <f t="shared" si="112"/>
        <v>0.33333333333333331</v>
      </c>
      <c r="FK103">
        <v>16</v>
      </c>
      <c r="FL103">
        <v>1.2041199826559248</v>
      </c>
      <c r="FM103" t="s">
        <v>1734</v>
      </c>
      <c r="FN103" s="624">
        <v>2</v>
      </c>
      <c r="FO103" s="629">
        <f t="shared" si="113"/>
        <v>0.5</v>
      </c>
      <c r="FP103">
        <v>7</v>
      </c>
      <c r="FQ103" t="s">
        <v>1740</v>
      </c>
      <c r="FR103" s="624">
        <v>3</v>
      </c>
      <c r="FS103" s="629">
        <f t="shared" si="114"/>
        <v>0.75</v>
      </c>
      <c r="FT103">
        <v>0</v>
      </c>
      <c r="FU103" t="s">
        <v>1730</v>
      </c>
      <c r="FV103" s="624">
        <v>0</v>
      </c>
      <c r="FW103" s="629">
        <f t="shared" si="115"/>
        <v>0</v>
      </c>
      <c r="FX103" s="628">
        <f t="shared" si="116"/>
        <v>0.39583333333333331</v>
      </c>
      <c r="FY103" s="631">
        <f t="shared" si="117"/>
        <v>0.43414029662463643</v>
      </c>
    </row>
    <row r="104" spans="1:181">
      <c r="A104" t="s">
        <v>242</v>
      </c>
      <c r="B104" t="s">
        <v>241</v>
      </c>
      <c r="C104" t="s">
        <v>632</v>
      </c>
      <c r="D104" t="s">
        <v>1309</v>
      </c>
      <c r="E104" t="s">
        <v>968</v>
      </c>
      <c r="F104" t="s">
        <v>967</v>
      </c>
      <c r="G104" t="s">
        <v>981</v>
      </c>
      <c r="H104" t="s">
        <v>88</v>
      </c>
      <c r="I104">
        <v>10374</v>
      </c>
      <c r="J104" s="626">
        <f t="shared" si="59"/>
        <v>0.33686722824316512</v>
      </c>
      <c r="K104">
        <v>25815978.890000001</v>
      </c>
      <c r="L104" s="626">
        <f t="shared" si="60"/>
        <v>0.20511571189328701</v>
      </c>
      <c r="M104">
        <v>350</v>
      </c>
      <c r="N104" s="626">
        <f t="shared" si="61"/>
        <v>0.26817033529542056</v>
      </c>
      <c r="O104" t="s">
        <v>880</v>
      </c>
      <c r="P104">
        <v>0</v>
      </c>
      <c r="Q104" s="627">
        <f t="shared" si="62"/>
        <v>0</v>
      </c>
      <c r="R104">
        <v>0</v>
      </c>
      <c r="T104" t="s">
        <v>1726</v>
      </c>
      <c r="U104">
        <v>0</v>
      </c>
      <c r="V104">
        <f t="shared" si="63"/>
        <v>1</v>
      </c>
      <c r="W104" s="626">
        <f t="shared" si="64"/>
        <v>0</v>
      </c>
      <c r="X104" s="628">
        <f t="shared" si="65"/>
        <v>0.16203065508637454</v>
      </c>
      <c r="Y104" t="s">
        <v>639</v>
      </c>
      <c r="Z104">
        <v>4</v>
      </c>
      <c r="AA104" s="627">
        <f t="shared" si="66"/>
        <v>1</v>
      </c>
      <c r="AB104" t="s">
        <v>639</v>
      </c>
      <c r="AC104">
        <v>4</v>
      </c>
      <c r="AD104" s="627">
        <f t="shared" si="67"/>
        <v>1</v>
      </c>
      <c r="AE104" t="s">
        <v>640</v>
      </c>
      <c r="AF104">
        <v>0</v>
      </c>
      <c r="AG104" s="627">
        <f t="shared" si="68"/>
        <v>0</v>
      </c>
      <c r="AH104" t="s">
        <v>1402</v>
      </c>
      <c r="AI104">
        <v>2</v>
      </c>
      <c r="AJ104" s="627">
        <f t="shared" si="69"/>
        <v>0.5</v>
      </c>
      <c r="AK104" t="s">
        <v>1405</v>
      </c>
      <c r="AL104">
        <v>0</v>
      </c>
      <c r="AM104" s="627">
        <f t="shared" si="70"/>
        <v>0</v>
      </c>
      <c r="AN104">
        <v>1</v>
      </c>
      <c r="AO104" t="s">
        <v>1765</v>
      </c>
      <c r="AP104">
        <v>4</v>
      </c>
      <c r="AQ104" s="629">
        <f t="shared" si="71"/>
        <v>1</v>
      </c>
      <c r="AR104" t="s">
        <v>636</v>
      </c>
      <c r="AS104">
        <v>4</v>
      </c>
      <c r="AT104" s="627">
        <f t="shared" si="72"/>
        <v>1</v>
      </c>
      <c r="AU104">
        <v>5</v>
      </c>
      <c r="AV104" t="s">
        <v>1788</v>
      </c>
      <c r="AW104">
        <v>4</v>
      </c>
      <c r="AX104" s="629">
        <f t="shared" si="73"/>
        <v>1</v>
      </c>
      <c r="AY104" t="s">
        <v>650</v>
      </c>
      <c r="AZ104">
        <v>2</v>
      </c>
      <c r="BA104" s="627">
        <f t="shared" si="74"/>
        <v>0.5</v>
      </c>
      <c r="BB104" t="s">
        <v>635</v>
      </c>
      <c r="BC104">
        <v>1</v>
      </c>
      <c r="BD104" s="627">
        <f t="shared" si="75"/>
        <v>0.25</v>
      </c>
      <c r="BE104" t="s">
        <v>647</v>
      </c>
      <c r="BF104">
        <v>4</v>
      </c>
      <c r="BG104" s="627">
        <f t="shared" si="76"/>
        <v>1</v>
      </c>
      <c r="BH104" s="628">
        <f t="shared" si="77"/>
        <v>0.65909090909090906</v>
      </c>
      <c r="BI104">
        <v>0</v>
      </c>
      <c r="BJ104" t="s">
        <v>1741</v>
      </c>
      <c r="BK104">
        <v>4</v>
      </c>
      <c r="BL104" s="627">
        <f t="shared" si="78"/>
        <v>1</v>
      </c>
      <c r="BM104" t="s">
        <v>641</v>
      </c>
      <c r="BN104">
        <v>0</v>
      </c>
      <c r="BO104" s="627">
        <f t="shared" si="79"/>
        <v>0</v>
      </c>
      <c r="BP104">
        <v>2</v>
      </c>
      <c r="BQ104" t="s">
        <v>1746</v>
      </c>
      <c r="BR104">
        <v>3</v>
      </c>
      <c r="BS104">
        <f t="shared" si="80"/>
        <v>0.75</v>
      </c>
      <c r="BT104">
        <v>0</v>
      </c>
      <c r="BU104" t="s">
        <v>1745</v>
      </c>
      <c r="BV104">
        <v>4</v>
      </c>
      <c r="BW104">
        <f t="shared" si="81"/>
        <v>1</v>
      </c>
      <c r="BX104" s="629">
        <f t="shared" si="82"/>
        <v>0.875</v>
      </c>
      <c r="BY104" t="s">
        <v>653</v>
      </c>
      <c r="BZ104">
        <v>4</v>
      </c>
      <c r="CA104" s="627">
        <f t="shared" si="83"/>
        <v>1</v>
      </c>
      <c r="CB104" t="s">
        <v>654</v>
      </c>
      <c r="CC104">
        <v>4</v>
      </c>
      <c r="CD104" s="627">
        <f t="shared" si="84"/>
        <v>1</v>
      </c>
      <c r="CE104" t="s">
        <v>643</v>
      </c>
      <c r="CF104">
        <v>3</v>
      </c>
      <c r="CG104" s="627">
        <f t="shared" si="85"/>
        <v>0.75</v>
      </c>
      <c r="CH104">
        <v>0</v>
      </c>
      <c r="CI104" t="s">
        <v>1750</v>
      </c>
      <c r="CJ104">
        <v>4</v>
      </c>
      <c r="CK104">
        <f t="shared" si="86"/>
        <v>1</v>
      </c>
      <c r="CL104">
        <v>0</v>
      </c>
      <c r="CM104" t="s">
        <v>1750</v>
      </c>
      <c r="CN104">
        <v>4</v>
      </c>
      <c r="CO104">
        <f t="shared" si="87"/>
        <v>1</v>
      </c>
      <c r="CP104" s="629">
        <f t="shared" si="88"/>
        <v>1</v>
      </c>
      <c r="CQ104">
        <v>0</v>
      </c>
      <c r="CR104" t="s">
        <v>1755</v>
      </c>
      <c r="CS104">
        <v>4</v>
      </c>
      <c r="CT104">
        <f t="shared" si="89"/>
        <v>1</v>
      </c>
      <c r="CU104">
        <v>0</v>
      </c>
      <c r="CV104" t="s">
        <v>1755</v>
      </c>
      <c r="CW104">
        <v>4</v>
      </c>
      <c r="CX104">
        <f t="shared" si="90"/>
        <v>1</v>
      </c>
      <c r="CY104" s="629">
        <f t="shared" si="91"/>
        <v>1</v>
      </c>
      <c r="CZ104">
        <v>0</v>
      </c>
      <c r="DA104" t="s">
        <v>1764</v>
      </c>
      <c r="DB104">
        <v>0</v>
      </c>
      <c r="DC104" s="626">
        <f t="shared" si="92"/>
        <v>0</v>
      </c>
      <c r="DD104" t="s">
        <v>1369</v>
      </c>
      <c r="DE104">
        <v>3</v>
      </c>
      <c r="DF104" s="627">
        <f t="shared" si="93"/>
        <v>0.75</v>
      </c>
      <c r="DG104" s="628">
        <f t="shared" si="94"/>
        <v>0.73750000000000004</v>
      </c>
      <c r="DH104" t="s">
        <v>639</v>
      </c>
      <c r="DI104">
        <v>4</v>
      </c>
      <c r="DJ104" s="627">
        <f t="shared" si="95"/>
        <v>1</v>
      </c>
      <c r="DK104" t="s">
        <v>640</v>
      </c>
      <c r="DL104">
        <v>0</v>
      </c>
      <c r="DM104" s="627">
        <f t="shared" si="96"/>
        <v>0</v>
      </c>
      <c r="DN104" t="s">
        <v>1119</v>
      </c>
      <c r="DO104">
        <v>0</v>
      </c>
      <c r="DP104" s="627">
        <f t="shared" si="97"/>
        <v>0</v>
      </c>
      <c r="DQ104" t="s">
        <v>880</v>
      </c>
      <c r="DR104">
        <v>4</v>
      </c>
      <c r="DS104" s="627">
        <f t="shared" si="98"/>
        <v>1</v>
      </c>
      <c r="DT104" t="s">
        <v>880</v>
      </c>
      <c r="DU104">
        <v>4</v>
      </c>
      <c r="DV104" s="627">
        <f t="shared" si="99"/>
        <v>1</v>
      </c>
      <c r="DW104" t="s">
        <v>639</v>
      </c>
      <c r="DX104">
        <v>4</v>
      </c>
      <c r="DY104" s="627">
        <f t="shared" si="100"/>
        <v>1</v>
      </c>
      <c r="DZ104" t="s">
        <v>1119</v>
      </c>
      <c r="EA104">
        <v>0</v>
      </c>
      <c r="EB104" s="627">
        <f t="shared" si="101"/>
        <v>0</v>
      </c>
      <c r="EC104">
        <v>6.1</v>
      </c>
      <c r="ED104" t="s">
        <v>1826</v>
      </c>
      <c r="EE104">
        <v>1</v>
      </c>
      <c r="EF104" s="630">
        <f t="shared" si="102"/>
        <v>0.37755102040816335</v>
      </c>
      <c r="EG104">
        <v>8.9</v>
      </c>
      <c r="EH104" t="s">
        <v>1827</v>
      </c>
      <c r="EI104">
        <v>0</v>
      </c>
      <c r="EJ104" s="630">
        <f t="shared" si="103"/>
        <v>0.10999999999999999</v>
      </c>
      <c r="EK104" s="630">
        <f t="shared" si="104"/>
        <v>0.24377551020408167</v>
      </c>
      <c r="EL104" s="628">
        <f t="shared" si="105"/>
        <v>0.53047193877551024</v>
      </c>
      <c r="EM104">
        <v>0</v>
      </c>
      <c r="EN104" t="s">
        <v>1777</v>
      </c>
      <c r="EO104" s="624">
        <v>0</v>
      </c>
      <c r="EP104" s="629">
        <f t="shared" si="106"/>
        <v>0</v>
      </c>
      <c r="EQ104">
        <v>0</v>
      </c>
      <c r="ER104" t="s">
        <v>1777</v>
      </c>
      <c r="ES104">
        <v>0</v>
      </c>
      <c r="ET104" s="629">
        <f t="shared" si="107"/>
        <v>0</v>
      </c>
      <c r="EU104">
        <v>0</v>
      </c>
      <c r="EV104" t="s">
        <v>1777</v>
      </c>
      <c r="EW104" s="624">
        <v>0</v>
      </c>
      <c r="EX104" s="629">
        <f t="shared" si="108"/>
        <v>0</v>
      </c>
      <c r="EY104">
        <v>1</v>
      </c>
      <c r="EZ104" t="s">
        <v>1783</v>
      </c>
      <c r="FA104" s="624">
        <v>1</v>
      </c>
      <c r="FB104" s="629">
        <f t="shared" si="109"/>
        <v>0.25</v>
      </c>
      <c r="FC104" t="s">
        <v>1024</v>
      </c>
      <c r="FD104">
        <v>0</v>
      </c>
      <c r="FE104" s="627">
        <f t="shared" si="110"/>
        <v>0</v>
      </c>
      <c r="FF104" s="628">
        <f t="shared" si="111"/>
        <v>0.05</v>
      </c>
      <c r="FG104">
        <v>0.65100000000000002</v>
      </c>
      <c r="FH104" t="s">
        <v>1791</v>
      </c>
      <c r="FI104">
        <v>2</v>
      </c>
      <c r="FJ104" s="623">
        <f t="shared" si="112"/>
        <v>0.33333333333333331</v>
      </c>
      <c r="FK104">
        <v>6</v>
      </c>
      <c r="FL104">
        <v>0.77815125038364363</v>
      </c>
      <c r="FM104" t="s">
        <v>1733</v>
      </c>
      <c r="FN104" s="624">
        <v>1</v>
      </c>
      <c r="FO104" s="629">
        <f t="shared" si="113"/>
        <v>0.25</v>
      </c>
      <c r="FP104">
        <v>3</v>
      </c>
      <c r="FQ104" t="s">
        <v>1739</v>
      </c>
      <c r="FR104" s="624">
        <v>2</v>
      </c>
      <c r="FS104" s="629">
        <f t="shared" si="114"/>
        <v>0.5</v>
      </c>
      <c r="FT104">
        <v>1</v>
      </c>
      <c r="FU104" t="s">
        <v>1737</v>
      </c>
      <c r="FV104" s="624">
        <v>1</v>
      </c>
      <c r="FW104" s="629">
        <f t="shared" si="115"/>
        <v>0.25</v>
      </c>
      <c r="FX104" s="628">
        <f t="shared" si="116"/>
        <v>0.33333333333333331</v>
      </c>
      <c r="FY104" s="631">
        <f t="shared" si="117"/>
        <v>0.41207113938102119</v>
      </c>
    </row>
    <row r="105" spans="1:181">
      <c r="A105" t="s">
        <v>90</v>
      </c>
      <c r="B105" t="s">
        <v>89</v>
      </c>
      <c r="C105" t="s">
        <v>681</v>
      </c>
      <c r="D105" t="s">
        <v>1311</v>
      </c>
      <c r="E105" t="s">
        <v>988</v>
      </c>
      <c r="F105" t="s">
        <v>1002</v>
      </c>
      <c r="G105" t="s">
        <v>989</v>
      </c>
      <c r="H105" t="s">
        <v>25</v>
      </c>
      <c r="I105">
        <v>40878</v>
      </c>
      <c r="J105" s="626">
        <f t="shared" si="59"/>
        <v>0.56463284716017692</v>
      </c>
      <c r="K105">
        <v>99907584</v>
      </c>
      <c r="L105" s="626">
        <f t="shared" si="60"/>
        <v>0.47444647288722874</v>
      </c>
      <c r="M105">
        <v>887</v>
      </c>
      <c r="N105" s="626">
        <f t="shared" si="61"/>
        <v>0.46723015182465588</v>
      </c>
      <c r="O105" t="s">
        <v>880</v>
      </c>
      <c r="P105">
        <v>0</v>
      </c>
      <c r="Q105" s="627">
        <f t="shared" si="62"/>
        <v>0</v>
      </c>
      <c r="R105">
        <v>0</v>
      </c>
      <c r="T105" t="s">
        <v>1726</v>
      </c>
      <c r="U105">
        <v>0</v>
      </c>
      <c r="V105">
        <f t="shared" si="63"/>
        <v>1</v>
      </c>
      <c r="W105" s="626">
        <f t="shared" si="64"/>
        <v>0</v>
      </c>
      <c r="X105" s="628">
        <f t="shared" si="65"/>
        <v>0.30126189437441225</v>
      </c>
      <c r="Y105" t="s">
        <v>639</v>
      </c>
      <c r="Z105">
        <v>4</v>
      </c>
      <c r="AA105" s="627">
        <f t="shared" si="66"/>
        <v>1</v>
      </c>
      <c r="AB105" t="s">
        <v>639</v>
      </c>
      <c r="AC105">
        <v>4</v>
      </c>
      <c r="AD105" s="627">
        <f t="shared" si="67"/>
        <v>1</v>
      </c>
      <c r="AE105" t="s">
        <v>640</v>
      </c>
      <c r="AF105">
        <v>0</v>
      </c>
      <c r="AG105" s="627">
        <f t="shared" si="68"/>
        <v>0</v>
      </c>
      <c r="AH105" t="s">
        <v>1314</v>
      </c>
      <c r="AI105">
        <v>0</v>
      </c>
      <c r="AJ105" s="627">
        <f t="shared" si="69"/>
        <v>0</v>
      </c>
      <c r="AK105" t="s">
        <v>1404</v>
      </c>
      <c r="AL105">
        <v>1</v>
      </c>
      <c r="AM105" s="627">
        <f t="shared" si="70"/>
        <v>0.25</v>
      </c>
      <c r="AN105">
        <v>3</v>
      </c>
      <c r="AO105" t="s">
        <v>1767</v>
      </c>
      <c r="AP105">
        <v>2</v>
      </c>
      <c r="AQ105" s="629">
        <f t="shared" si="71"/>
        <v>0.5</v>
      </c>
      <c r="AR105" t="s">
        <v>640</v>
      </c>
      <c r="AS105">
        <v>0</v>
      </c>
      <c r="AT105" s="627">
        <f t="shared" si="72"/>
        <v>0</v>
      </c>
      <c r="AU105">
        <v>5</v>
      </c>
      <c r="AV105" t="s">
        <v>1788</v>
      </c>
      <c r="AW105">
        <v>4</v>
      </c>
      <c r="AX105" s="629">
        <f t="shared" si="73"/>
        <v>1</v>
      </c>
      <c r="AY105" t="s">
        <v>650</v>
      </c>
      <c r="AZ105">
        <v>2</v>
      </c>
      <c r="BA105" s="627">
        <f t="shared" si="74"/>
        <v>0.5</v>
      </c>
      <c r="BB105" t="s">
        <v>646</v>
      </c>
      <c r="BC105">
        <v>0</v>
      </c>
      <c r="BD105" s="627">
        <f t="shared" si="75"/>
        <v>0</v>
      </c>
      <c r="BE105" t="s">
        <v>647</v>
      </c>
      <c r="BF105">
        <v>4</v>
      </c>
      <c r="BG105" s="627">
        <f t="shared" si="76"/>
        <v>1</v>
      </c>
      <c r="BH105" s="628">
        <f t="shared" si="77"/>
        <v>0.47727272727272729</v>
      </c>
      <c r="BI105">
        <v>0</v>
      </c>
      <c r="BJ105" t="s">
        <v>1741</v>
      </c>
      <c r="BK105">
        <v>4</v>
      </c>
      <c r="BL105" s="627">
        <f t="shared" si="78"/>
        <v>1</v>
      </c>
      <c r="BM105" t="s">
        <v>641</v>
      </c>
      <c r="BN105">
        <v>0</v>
      </c>
      <c r="BO105" s="627">
        <f t="shared" si="79"/>
        <v>0</v>
      </c>
      <c r="BP105">
        <v>2</v>
      </c>
      <c r="BQ105" t="s">
        <v>1746</v>
      </c>
      <c r="BR105">
        <v>3</v>
      </c>
      <c r="BS105">
        <f t="shared" si="80"/>
        <v>0.75</v>
      </c>
      <c r="BT105">
        <v>3</v>
      </c>
      <c r="BU105" t="s">
        <v>1747</v>
      </c>
      <c r="BV105">
        <v>2</v>
      </c>
      <c r="BW105">
        <f t="shared" si="81"/>
        <v>0.5</v>
      </c>
      <c r="BX105" s="629">
        <f t="shared" si="82"/>
        <v>0.625</v>
      </c>
      <c r="BY105" t="s">
        <v>658</v>
      </c>
      <c r="BZ105">
        <v>2</v>
      </c>
      <c r="CA105" s="627">
        <f t="shared" si="83"/>
        <v>0.5</v>
      </c>
      <c r="CB105" t="s">
        <v>649</v>
      </c>
      <c r="CC105">
        <v>1</v>
      </c>
      <c r="CD105" s="627">
        <f t="shared" si="84"/>
        <v>0.25</v>
      </c>
      <c r="CE105" t="s">
        <v>659</v>
      </c>
      <c r="CF105">
        <v>4</v>
      </c>
      <c r="CG105" s="627">
        <f t="shared" si="85"/>
        <v>1</v>
      </c>
      <c r="CH105">
        <v>0</v>
      </c>
      <c r="CI105" t="s">
        <v>1750</v>
      </c>
      <c r="CJ105">
        <v>4</v>
      </c>
      <c r="CK105">
        <f t="shared" si="86"/>
        <v>1</v>
      </c>
      <c r="CL105">
        <v>2</v>
      </c>
      <c r="CM105" t="s">
        <v>1751</v>
      </c>
      <c r="CN105">
        <v>3</v>
      </c>
      <c r="CO105">
        <f t="shared" si="87"/>
        <v>0.75</v>
      </c>
      <c r="CP105" s="629">
        <f t="shared" si="88"/>
        <v>0.875</v>
      </c>
      <c r="CQ105">
        <v>0</v>
      </c>
      <c r="CR105" t="s">
        <v>1755</v>
      </c>
      <c r="CS105">
        <v>4</v>
      </c>
      <c r="CT105">
        <f t="shared" si="89"/>
        <v>1</v>
      </c>
      <c r="CU105">
        <v>0</v>
      </c>
      <c r="CV105" t="s">
        <v>1755</v>
      </c>
      <c r="CW105">
        <v>4</v>
      </c>
      <c r="CX105">
        <f t="shared" si="90"/>
        <v>1</v>
      </c>
      <c r="CY105" s="629">
        <f t="shared" si="91"/>
        <v>1</v>
      </c>
      <c r="CZ105">
        <v>0</v>
      </c>
      <c r="DA105" t="s">
        <v>1764</v>
      </c>
      <c r="DB105">
        <v>0</v>
      </c>
      <c r="DC105" s="626">
        <f t="shared" si="92"/>
        <v>0</v>
      </c>
      <c r="DD105" t="s">
        <v>1369</v>
      </c>
      <c r="DE105">
        <v>3</v>
      </c>
      <c r="DF105" s="627">
        <f t="shared" si="93"/>
        <v>0.75</v>
      </c>
      <c r="DG105" s="628">
        <f t="shared" si="94"/>
        <v>0.6</v>
      </c>
      <c r="DH105" t="s">
        <v>639</v>
      </c>
      <c r="DI105">
        <v>4</v>
      </c>
      <c r="DJ105" s="627">
        <f t="shared" si="95"/>
        <v>1</v>
      </c>
      <c r="DK105" t="s">
        <v>636</v>
      </c>
      <c r="DL105">
        <v>4</v>
      </c>
      <c r="DM105" s="627">
        <f t="shared" si="96"/>
        <v>1</v>
      </c>
      <c r="DN105" t="s">
        <v>1119</v>
      </c>
      <c r="DO105">
        <v>0</v>
      </c>
      <c r="DP105" s="627">
        <f t="shared" si="97"/>
        <v>0</v>
      </c>
      <c r="DQ105" t="s">
        <v>1119</v>
      </c>
      <c r="DR105">
        <v>0</v>
      </c>
      <c r="DS105" s="627">
        <f t="shared" si="98"/>
        <v>0</v>
      </c>
      <c r="DT105" t="s">
        <v>1119</v>
      </c>
      <c r="DU105">
        <v>0</v>
      </c>
      <c r="DV105" s="627">
        <f t="shared" si="99"/>
        <v>0</v>
      </c>
      <c r="DW105" t="s">
        <v>1396</v>
      </c>
      <c r="DX105">
        <v>0</v>
      </c>
      <c r="DY105" s="627">
        <f t="shared" si="100"/>
        <v>0</v>
      </c>
      <c r="DZ105" t="s">
        <v>1119</v>
      </c>
      <c r="EA105">
        <v>0</v>
      </c>
      <c r="EB105" s="627">
        <f t="shared" si="101"/>
        <v>0</v>
      </c>
      <c r="EC105">
        <v>8.4</v>
      </c>
      <c r="ED105" t="s">
        <v>1827</v>
      </c>
      <c r="EE105">
        <v>0</v>
      </c>
      <c r="EF105" s="630">
        <f t="shared" si="102"/>
        <v>0.1428571428571429</v>
      </c>
      <c r="EG105">
        <v>9.8000000000000007</v>
      </c>
      <c r="EH105" t="s">
        <v>1827</v>
      </c>
      <c r="EI105">
        <v>0</v>
      </c>
      <c r="EJ105" s="630">
        <f t="shared" si="103"/>
        <v>1.9999999999999907E-2</v>
      </c>
      <c r="EK105" s="630">
        <f t="shared" si="104"/>
        <v>8.1428571428571406E-2</v>
      </c>
      <c r="EL105" s="628">
        <f t="shared" si="105"/>
        <v>0.26017857142857143</v>
      </c>
      <c r="EM105">
        <v>2</v>
      </c>
      <c r="EN105" t="s">
        <v>1776</v>
      </c>
      <c r="EO105" s="624">
        <v>1</v>
      </c>
      <c r="EP105" s="629">
        <f t="shared" si="106"/>
        <v>0.25</v>
      </c>
      <c r="EQ105">
        <v>1</v>
      </c>
      <c r="ER105" t="s">
        <v>1779</v>
      </c>
      <c r="ES105">
        <v>3</v>
      </c>
      <c r="ET105" s="629">
        <f t="shared" si="107"/>
        <v>0.75</v>
      </c>
      <c r="EU105">
        <v>1</v>
      </c>
      <c r="EV105" t="s">
        <v>1778</v>
      </c>
      <c r="EW105" s="624">
        <v>3</v>
      </c>
      <c r="EX105" s="629">
        <f t="shared" si="108"/>
        <v>0.75</v>
      </c>
      <c r="EY105">
        <v>4</v>
      </c>
      <c r="EZ105" t="s">
        <v>1782</v>
      </c>
      <c r="FA105" s="624">
        <v>2</v>
      </c>
      <c r="FB105" s="629">
        <f t="shared" si="109"/>
        <v>0.5</v>
      </c>
      <c r="FC105" t="s">
        <v>1024</v>
      </c>
      <c r="FD105">
        <v>0</v>
      </c>
      <c r="FE105" s="627">
        <f t="shared" si="110"/>
        <v>0</v>
      </c>
      <c r="FF105" s="628">
        <f t="shared" si="111"/>
        <v>0.45</v>
      </c>
      <c r="FG105">
        <v>0.72099999999999997</v>
      </c>
      <c r="FH105" t="s">
        <v>1791</v>
      </c>
      <c r="FI105">
        <v>2</v>
      </c>
      <c r="FJ105" s="623">
        <f t="shared" si="112"/>
        <v>0.33333333333333331</v>
      </c>
      <c r="FK105">
        <v>22</v>
      </c>
      <c r="FL105">
        <v>1.3424226808222062</v>
      </c>
      <c r="FM105" t="s">
        <v>1734</v>
      </c>
      <c r="FN105" s="624">
        <v>2</v>
      </c>
      <c r="FO105" s="629">
        <f t="shared" si="113"/>
        <v>0.5</v>
      </c>
      <c r="FP105">
        <v>9</v>
      </c>
      <c r="FQ105" t="s">
        <v>1738</v>
      </c>
      <c r="FR105" s="624">
        <v>4</v>
      </c>
      <c r="FS105" s="629">
        <f t="shared" si="114"/>
        <v>1</v>
      </c>
      <c r="FT105">
        <v>7</v>
      </c>
      <c r="FU105" t="s">
        <v>1740</v>
      </c>
      <c r="FV105" s="624">
        <v>3</v>
      </c>
      <c r="FW105" s="629">
        <f t="shared" si="115"/>
        <v>0.75</v>
      </c>
      <c r="FX105" s="628">
        <f t="shared" si="116"/>
        <v>0.64583333333333326</v>
      </c>
      <c r="FY105" s="631">
        <f t="shared" si="117"/>
        <v>0.4557577544015074</v>
      </c>
    </row>
    <row r="106" spans="1:181">
      <c r="A106" t="s">
        <v>391</v>
      </c>
      <c r="B106" t="s">
        <v>390</v>
      </c>
      <c r="C106" t="s">
        <v>671</v>
      </c>
      <c r="D106" t="s">
        <v>1310</v>
      </c>
      <c r="E106" t="s">
        <v>968</v>
      </c>
      <c r="F106" t="s">
        <v>967</v>
      </c>
      <c r="G106" t="s">
        <v>981</v>
      </c>
      <c r="H106" t="s">
        <v>88</v>
      </c>
      <c r="I106">
        <v>5097</v>
      </c>
      <c r="J106" s="626">
        <f t="shared" si="59"/>
        <v>0.21883104448843244</v>
      </c>
      <c r="K106">
        <v>13579578.66</v>
      </c>
      <c r="L106" s="626">
        <f t="shared" si="60"/>
        <v>7.7256869404229392E-2</v>
      </c>
      <c r="M106">
        <v>203</v>
      </c>
      <c r="N106" s="626">
        <f t="shared" si="61"/>
        <v>0.15156434281611722</v>
      </c>
      <c r="O106" t="s">
        <v>880</v>
      </c>
      <c r="P106">
        <v>0</v>
      </c>
      <c r="Q106" s="627">
        <f t="shared" si="62"/>
        <v>0</v>
      </c>
      <c r="R106">
        <v>0</v>
      </c>
      <c r="T106" t="s">
        <v>1726</v>
      </c>
      <c r="U106">
        <v>0</v>
      </c>
      <c r="V106">
        <f t="shared" si="63"/>
        <v>1</v>
      </c>
      <c r="W106" s="626">
        <f t="shared" si="64"/>
        <v>0</v>
      </c>
      <c r="X106" s="628">
        <f t="shared" si="65"/>
        <v>8.9530451341755815E-2</v>
      </c>
      <c r="Y106" t="s">
        <v>639</v>
      </c>
      <c r="Z106">
        <v>4</v>
      </c>
      <c r="AA106" s="627">
        <f t="shared" si="66"/>
        <v>1</v>
      </c>
      <c r="AB106" t="s">
        <v>639</v>
      </c>
      <c r="AC106">
        <v>4</v>
      </c>
      <c r="AD106" s="627">
        <f t="shared" si="67"/>
        <v>1</v>
      </c>
      <c r="AE106" t="s">
        <v>640</v>
      </c>
      <c r="AF106">
        <v>0</v>
      </c>
      <c r="AG106" s="627">
        <f t="shared" si="68"/>
        <v>0</v>
      </c>
      <c r="AH106" t="s">
        <v>1402</v>
      </c>
      <c r="AI106">
        <v>2</v>
      </c>
      <c r="AJ106" s="627">
        <f t="shared" si="69"/>
        <v>0.5</v>
      </c>
      <c r="AK106" t="s">
        <v>1405</v>
      </c>
      <c r="AL106">
        <v>0</v>
      </c>
      <c r="AM106" s="627">
        <f t="shared" si="70"/>
        <v>0</v>
      </c>
      <c r="AN106">
        <v>1</v>
      </c>
      <c r="AO106" t="s">
        <v>1765</v>
      </c>
      <c r="AP106">
        <v>4</v>
      </c>
      <c r="AQ106" s="629">
        <f t="shared" si="71"/>
        <v>1</v>
      </c>
      <c r="AR106" t="s">
        <v>640</v>
      </c>
      <c r="AS106">
        <v>0</v>
      </c>
      <c r="AT106" s="627">
        <f t="shared" si="72"/>
        <v>0</v>
      </c>
      <c r="AU106">
        <v>1</v>
      </c>
      <c r="AV106" t="s">
        <v>1789</v>
      </c>
      <c r="AW106">
        <v>0</v>
      </c>
      <c r="AX106" s="629">
        <f t="shared" si="73"/>
        <v>0</v>
      </c>
      <c r="AY106" t="s">
        <v>650</v>
      </c>
      <c r="AZ106">
        <v>2</v>
      </c>
      <c r="BA106" s="627">
        <f t="shared" si="74"/>
        <v>0.5</v>
      </c>
      <c r="BB106" t="s">
        <v>635</v>
      </c>
      <c r="BC106">
        <v>1</v>
      </c>
      <c r="BD106" s="627">
        <f t="shared" si="75"/>
        <v>0.25</v>
      </c>
      <c r="BE106" t="s">
        <v>635</v>
      </c>
      <c r="BF106">
        <v>1</v>
      </c>
      <c r="BG106" s="627">
        <f t="shared" si="76"/>
        <v>0.25</v>
      </c>
      <c r="BH106" s="628">
        <f t="shared" si="77"/>
        <v>0.40909090909090912</v>
      </c>
      <c r="BI106">
        <v>0</v>
      </c>
      <c r="BJ106" t="s">
        <v>1741</v>
      </c>
      <c r="BK106">
        <v>4</v>
      </c>
      <c r="BL106" s="627">
        <f t="shared" si="78"/>
        <v>1</v>
      </c>
      <c r="BM106" t="s">
        <v>1395</v>
      </c>
      <c r="BN106">
        <v>4</v>
      </c>
      <c r="BO106" s="627">
        <f t="shared" si="79"/>
        <v>1</v>
      </c>
      <c r="BP106">
        <v>0</v>
      </c>
      <c r="BQ106" t="s">
        <v>1745</v>
      </c>
      <c r="BR106">
        <v>4</v>
      </c>
      <c r="BS106">
        <f t="shared" si="80"/>
        <v>1</v>
      </c>
      <c r="BT106">
        <v>0</v>
      </c>
      <c r="BU106" t="s">
        <v>1745</v>
      </c>
      <c r="BV106">
        <v>4</v>
      </c>
      <c r="BW106">
        <f t="shared" si="81"/>
        <v>1</v>
      </c>
      <c r="BX106" s="629">
        <f t="shared" si="82"/>
        <v>1</v>
      </c>
      <c r="BY106" t="s">
        <v>653</v>
      </c>
      <c r="BZ106">
        <v>4</v>
      </c>
      <c r="CA106" s="627">
        <f t="shared" si="83"/>
        <v>1</v>
      </c>
      <c r="CB106" t="s">
        <v>642</v>
      </c>
      <c r="CC106">
        <v>0</v>
      </c>
      <c r="CD106" s="627">
        <f t="shared" si="84"/>
        <v>0</v>
      </c>
      <c r="CE106" t="s">
        <v>659</v>
      </c>
      <c r="CF106">
        <v>4</v>
      </c>
      <c r="CG106" s="627">
        <f t="shared" si="85"/>
        <v>1</v>
      </c>
      <c r="CH106">
        <v>0</v>
      </c>
      <c r="CI106" t="s">
        <v>1750</v>
      </c>
      <c r="CJ106">
        <v>4</v>
      </c>
      <c r="CK106">
        <f t="shared" si="86"/>
        <v>1</v>
      </c>
      <c r="CL106">
        <v>0</v>
      </c>
      <c r="CM106" t="s">
        <v>1750</v>
      </c>
      <c r="CN106">
        <v>4</v>
      </c>
      <c r="CO106">
        <f t="shared" si="87"/>
        <v>1</v>
      </c>
      <c r="CP106" s="629">
        <f t="shared" si="88"/>
        <v>1</v>
      </c>
      <c r="CQ106">
        <v>0</v>
      </c>
      <c r="CR106" t="s">
        <v>1755</v>
      </c>
      <c r="CS106">
        <v>4</v>
      </c>
      <c r="CT106">
        <f t="shared" si="89"/>
        <v>1</v>
      </c>
      <c r="CU106">
        <v>0</v>
      </c>
      <c r="CV106" t="s">
        <v>1755</v>
      </c>
      <c r="CW106">
        <v>4</v>
      </c>
      <c r="CX106">
        <f t="shared" si="90"/>
        <v>1</v>
      </c>
      <c r="CY106" s="629">
        <f t="shared" si="91"/>
        <v>1</v>
      </c>
      <c r="CZ106">
        <v>0</v>
      </c>
      <c r="DA106" t="s">
        <v>1764</v>
      </c>
      <c r="DB106">
        <v>0</v>
      </c>
      <c r="DC106" s="626">
        <f t="shared" si="92"/>
        <v>0</v>
      </c>
      <c r="DD106" t="s">
        <v>1369</v>
      </c>
      <c r="DE106">
        <v>3</v>
      </c>
      <c r="DF106" s="627">
        <f t="shared" si="93"/>
        <v>0.75</v>
      </c>
      <c r="DG106" s="628">
        <f t="shared" si="94"/>
        <v>0.77500000000000002</v>
      </c>
      <c r="DH106" t="s">
        <v>639</v>
      </c>
      <c r="DI106">
        <v>4</v>
      </c>
      <c r="DJ106" s="627">
        <f t="shared" si="95"/>
        <v>1</v>
      </c>
      <c r="DK106" t="s">
        <v>640</v>
      </c>
      <c r="DL106">
        <v>0</v>
      </c>
      <c r="DM106" s="627">
        <f t="shared" si="96"/>
        <v>0</v>
      </c>
      <c r="DN106" t="s">
        <v>1119</v>
      </c>
      <c r="DO106">
        <v>0</v>
      </c>
      <c r="DP106" s="627">
        <f t="shared" si="97"/>
        <v>0</v>
      </c>
      <c r="DQ106" t="s">
        <v>880</v>
      </c>
      <c r="DR106">
        <v>4</v>
      </c>
      <c r="DS106" s="627">
        <f t="shared" si="98"/>
        <v>1</v>
      </c>
      <c r="DT106" t="s">
        <v>880</v>
      </c>
      <c r="DU106">
        <v>4</v>
      </c>
      <c r="DV106" s="627">
        <f t="shared" si="99"/>
        <v>1</v>
      </c>
      <c r="DW106" t="s">
        <v>639</v>
      </c>
      <c r="DX106">
        <v>4</v>
      </c>
      <c r="DY106" s="627">
        <f t="shared" si="100"/>
        <v>1</v>
      </c>
      <c r="DZ106" t="s">
        <v>1119</v>
      </c>
      <c r="EA106">
        <v>0</v>
      </c>
      <c r="EB106" s="627">
        <f t="shared" si="101"/>
        <v>0</v>
      </c>
      <c r="EC106">
        <v>7.7</v>
      </c>
      <c r="ED106" t="s">
        <v>1826</v>
      </c>
      <c r="EE106">
        <v>1</v>
      </c>
      <c r="EF106" s="630">
        <f t="shared" si="102"/>
        <v>0.2142857142857143</v>
      </c>
      <c r="EG106">
        <v>8.1999999999999993</v>
      </c>
      <c r="EH106" t="s">
        <v>1827</v>
      </c>
      <c r="EI106">
        <v>0</v>
      </c>
      <c r="EJ106" s="630">
        <f t="shared" si="103"/>
        <v>0.18000000000000005</v>
      </c>
      <c r="EK106" s="630">
        <f t="shared" si="104"/>
        <v>0.19714285714285718</v>
      </c>
      <c r="EL106" s="628">
        <f t="shared" si="105"/>
        <v>0.52464285714285719</v>
      </c>
      <c r="EM106">
        <v>2</v>
      </c>
      <c r="EN106" t="s">
        <v>1776</v>
      </c>
      <c r="EO106" s="624">
        <v>1</v>
      </c>
      <c r="EP106" s="629">
        <f t="shared" si="106"/>
        <v>0.25</v>
      </c>
      <c r="EQ106">
        <v>0</v>
      </c>
      <c r="ER106" t="s">
        <v>1777</v>
      </c>
      <c r="ES106">
        <v>0</v>
      </c>
      <c r="ET106" s="629">
        <f t="shared" si="107"/>
        <v>0</v>
      </c>
      <c r="EU106">
        <v>2</v>
      </c>
      <c r="EV106" t="s">
        <v>1778</v>
      </c>
      <c r="EW106" s="624">
        <v>4</v>
      </c>
      <c r="EX106" s="629">
        <f t="shared" si="108"/>
        <v>1</v>
      </c>
      <c r="EY106">
        <v>1</v>
      </c>
      <c r="EZ106" t="s">
        <v>1783</v>
      </c>
      <c r="FA106" s="624">
        <v>1</v>
      </c>
      <c r="FB106" s="629">
        <f t="shared" si="109"/>
        <v>0.25</v>
      </c>
      <c r="FC106" t="s">
        <v>1024</v>
      </c>
      <c r="FD106">
        <v>0</v>
      </c>
      <c r="FE106" s="627">
        <f t="shared" si="110"/>
        <v>0</v>
      </c>
      <c r="FF106" s="628">
        <f t="shared" si="111"/>
        <v>0.3</v>
      </c>
      <c r="FG106">
        <v>0.65900000000000003</v>
      </c>
      <c r="FH106" t="s">
        <v>1791</v>
      </c>
      <c r="FI106">
        <v>2</v>
      </c>
      <c r="FJ106" s="623">
        <f t="shared" si="112"/>
        <v>0.33333333333333331</v>
      </c>
      <c r="FK106">
        <v>8</v>
      </c>
      <c r="FL106">
        <v>0.90308998699194354</v>
      </c>
      <c r="FM106" t="s">
        <v>1733</v>
      </c>
      <c r="FN106" s="624">
        <v>1</v>
      </c>
      <c r="FO106" s="629">
        <f t="shared" si="113"/>
        <v>0.25</v>
      </c>
      <c r="FP106">
        <v>1</v>
      </c>
      <c r="FQ106" t="s">
        <v>1737</v>
      </c>
      <c r="FR106" s="624">
        <v>1</v>
      </c>
      <c r="FS106" s="629">
        <f t="shared" si="114"/>
        <v>0.25</v>
      </c>
      <c r="FT106">
        <v>0</v>
      </c>
      <c r="FU106" t="s">
        <v>1730</v>
      </c>
      <c r="FV106" s="624">
        <v>0</v>
      </c>
      <c r="FW106" s="629">
        <f t="shared" si="115"/>
        <v>0</v>
      </c>
      <c r="FX106" s="628">
        <f t="shared" si="116"/>
        <v>0.20833333333333331</v>
      </c>
      <c r="FY106" s="631">
        <f t="shared" si="117"/>
        <v>0.38443292515147592</v>
      </c>
    </row>
    <row r="107" spans="1:181">
      <c r="A107" t="s">
        <v>409</v>
      </c>
      <c r="B107" t="s">
        <v>408</v>
      </c>
      <c r="C107" t="s">
        <v>632</v>
      </c>
      <c r="D107" t="s">
        <v>1308</v>
      </c>
      <c r="E107" t="s">
        <v>968</v>
      </c>
      <c r="F107" t="s">
        <v>975</v>
      </c>
      <c r="G107" t="s">
        <v>976</v>
      </c>
      <c r="H107" t="s">
        <v>16</v>
      </c>
      <c r="I107">
        <v>4739</v>
      </c>
      <c r="J107" s="626">
        <f t="shared" si="59"/>
        <v>0.20673494210545804</v>
      </c>
      <c r="K107">
        <v>16416056.439999999</v>
      </c>
      <c r="L107" s="626">
        <f t="shared" si="60"/>
        <v>0.11501045177171891</v>
      </c>
      <c r="M107">
        <v>228</v>
      </c>
      <c r="N107" s="626">
        <f t="shared" si="61"/>
        <v>0.17642555730075046</v>
      </c>
      <c r="O107" t="s">
        <v>880</v>
      </c>
      <c r="P107">
        <v>0</v>
      </c>
      <c r="Q107" s="627">
        <f t="shared" si="62"/>
        <v>0</v>
      </c>
      <c r="R107">
        <v>0</v>
      </c>
      <c r="T107" t="s">
        <v>1726</v>
      </c>
      <c r="U107">
        <v>0</v>
      </c>
      <c r="V107">
        <f t="shared" si="63"/>
        <v>1</v>
      </c>
      <c r="W107" s="626">
        <f t="shared" si="64"/>
        <v>0</v>
      </c>
      <c r="X107" s="628">
        <f t="shared" si="65"/>
        <v>9.9634190235585479E-2</v>
      </c>
      <c r="Y107" t="s">
        <v>639</v>
      </c>
      <c r="Z107">
        <v>4</v>
      </c>
      <c r="AA107" s="627">
        <f t="shared" si="66"/>
        <v>1</v>
      </c>
      <c r="AB107" t="s">
        <v>639</v>
      </c>
      <c r="AC107">
        <v>4</v>
      </c>
      <c r="AD107" s="627">
        <f t="shared" si="67"/>
        <v>1</v>
      </c>
      <c r="AE107" t="s">
        <v>640</v>
      </c>
      <c r="AF107">
        <v>0</v>
      </c>
      <c r="AG107" s="627">
        <f t="shared" si="68"/>
        <v>0</v>
      </c>
      <c r="AH107" t="s">
        <v>1400</v>
      </c>
      <c r="AI107">
        <v>3</v>
      </c>
      <c r="AJ107" s="627">
        <f t="shared" si="69"/>
        <v>0.75</v>
      </c>
      <c r="AK107" t="s">
        <v>1404</v>
      </c>
      <c r="AL107">
        <v>1</v>
      </c>
      <c r="AM107" s="627">
        <f t="shared" si="70"/>
        <v>0.25</v>
      </c>
      <c r="AN107">
        <v>1</v>
      </c>
      <c r="AO107" t="s">
        <v>1765</v>
      </c>
      <c r="AP107">
        <v>4</v>
      </c>
      <c r="AQ107" s="629">
        <f t="shared" si="71"/>
        <v>1</v>
      </c>
      <c r="AR107" t="s">
        <v>636</v>
      </c>
      <c r="AS107">
        <v>4</v>
      </c>
      <c r="AT107" s="627">
        <f t="shared" si="72"/>
        <v>1</v>
      </c>
      <c r="AU107">
        <v>3</v>
      </c>
      <c r="AV107" t="s">
        <v>1771</v>
      </c>
      <c r="AW107">
        <v>2</v>
      </c>
      <c r="AX107" s="629">
        <f t="shared" si="73"/>
        <v>0.5</v>
      </c>
      <c r="AY107" t="s">
        <v>634</v>
      </c>
      <c r="AZ107">
        <v>1</v>
      </c>
      <c r="BA107" s="627">
        <f t="shared" si="74"/>
        <v>0.25</v>
      </c>
      <c r="BB107" t="s">
        <v>635</v>
      </c>
      <c r="BC107">
        <v>1</v>
      </c>
      <c r="BD107" s="627">
        <f t="shared" si="75"/>
        <v>0.25</v>
      </c>
      <c r="BE107" t="s">
        <v>635</v>
      </c>
      <c r="BF107">
        <v>1</v>
      </c>
      <c r="BG107" s="627">
        <f t="shared" si="76"/>
        <v>0.25</v>
      </c>
      <c r="BH107" s="628">
        <f t="shared" si="77"/>
        <v>0.56818181818181823</v>
      </c>
      <c r="BI107">
        <v>0</v>
      </c>
      <c r="BJ107" t="s">
        <v>1741</v>
      </c>
      <c r="BK107">
        <v>4</v>
      </c>
      <c r="BL107" s="627">
        <f t="shared" si="78"/>
        <v>1</v>
      </c>
      <c r="BM107" t="s">
        <v>678</v>
      </c>
      <c r="BN107">
        <v>1</v>
      </c>
      <c r="BO107" s="627">
        <f t="shared" si="79"/>
        <v>0.25</v>
      </c>
      <c r="BP107">
        <v>2</v>
      </c>
      <c r="BQ107" t="s">
        <v>1746</v>
      </c>
      <c r="BR107">
        <v>3</v>
      </c>
      <c r="BS107">
        <f t="shared" si="80"/>
        <v>0.75</v>
      </c>
      <c r="BT107">
        <v>2</v>
      </c>
      <c r="BU107" t="s">
        <v>1746</v>
      </c>
      <c r="BV107">
        <v>3</v>
      </c>
      <c r="BW107">
        <f t="shared" si="81"/>
        <v>0.75</v>
      </c>
      <c r="BX107" s="629">
        <f t="shared" si="82"/>
        <v>0.75</v>
      </c>
      <c r="BY107" t="s">
        <v>658</v>
      </c>
      <c r="BZ107">
        <v>2</v>
      </c>
      <c r="CA107" s="627">
        <f t="shared" si="83"/>
        <v>0.5</v>
      </c>
      <c r="CB107" t="s">
        <v>649</v>
      </c>
      <c r="CC107">
        <v>1</v>
      </c>
      <c r="CD107" s="627">
        <f t="shared" si="84"/>
        <v>0.25</v>
      </c>
      <c r="CE107" t="s">
        <v>663</v>
      </c>
      <c r="CF107">
        <v>0</v>
      </c>
      <c r="CG107" s="627">
        <f t="shared" si="85"/>
        <v>0</v>
      </c>
      <c r="CH107">
        <v>0</v>
      </c>
      <c r="CI107" t="s">
        <v>1750</v>
      </c>
      <c r="CJ107">
        <v>4</v>
      </c>
      <c r="CK107">
        <f t="shared" si="86"/>
        <v>1</v>
      </c>
      <c r="CL107">
        <v>0</v>
      </c>
      <c r="CM107" t="s">
        <v>1750</v>
      </c>
      <c r="CN107">
        <v>4</v>
      </c>
      <c r="CO107">
        <f t="shared" si="87"/>
        <v>1</v>
      </c>
      <c r="CP107" s="629">
        <f t="shared" si="88"/>
        <v>1</v>
      </c>
      <c r="CQ107">
        <v>0</v>
      </c>
      <c r="CR107" t="s">
        <v>1755</v>
      </c>
      <c r="CS107">
        <v>4</v>
      </c>
      <c r="CT107">
        <f t="shared" si="89"/>
        <v>1</v>
      </c>
      <c r="CU107">
        <v>0</v>
      </c>
      <c r="CV107" t="s">
        <v>1755</v>
      </c>
      <c r="CW107">
        <v>4</v>
      </c>
      <c r="CX107">
        <f t="shared" si="90"/>
        <v>1</v>
      </c>
      <c r="CY107" s="629">
        <f t="shared" si="91"/>
        <v>1</v>
      </c>
      <c r="CZ107">
        <v>0</v>
      </c>
      <c r="DA107" t="s">
        <v>1764</v>
      </c>
      <c r="DB107">
        <v>0</v>
      </c>
      <c r="DC107" s="626">
        <f t="shared" si="92"/>
        <v>0</v>
      </c>
      <c r="DD107" t="s">
        <v>1367</v>
      </c>
      <c r="DE107">
        <v>0</v>
      </c>
      <c r="DF107" s="627">
        <f t="shared" si="93"/>
        <v>0</v>
      </c>
      <c r="DG107" s="628">
        <f t="shared" si="94"/>
        <v>0.47499999999999998</v>
      </c>
      <c r="DH107" t="s">
        <v>639</v>
      </c>
      <c r="DI107">
        <v>4</v>
      </c>
      <c r="DJ107" s="627">
        <f t="shared" si="95"/>
        <v>1</v>
      </c>
      <c r="DK107" t="s">
        <v>640</v>
      </c>
      <c r="DL107">
        <v>0</v>
      </c>
      <c r="DM107" s="627">
        <f t="shared" si="96"/>
        <v>0</v>
      </c>
      <c r="DN107" t="s">
        <v>1119</v>
      </c>
      <c r="DO107">
        <v>0</v>
      </c>
      <c r="DP107" s="627">
        <f t="shared" si="97"/>
        <v>0</v>
      </c>
      <c r="DQ107" t="s">
        <v>880</v>
      </c>
      <c r="DR107">
        <v>4</v>
      </c>
      <c r="DS107" s="627">
        <f t="shared" si="98"/>
        <v>1</v>
      </c>
      <c r="DT107" t="s">
        <v>880</v>
      </c>
      <c r="DU107">
        <v>4</v>
      </c>
      <c r="DV107" s="627">
        <f t="shared" si="99"/>
        <v>1</v>
      </c>
      <c r="DW107" t="s">
        <v>639</v>
      </c>
      <c r="DX107">
        <v>4</v>
      </c>
      <c r="DY107" s="627">
        <f t="shared" si="100"/>
        <v>1</v>
      </c>
      <c r="DZ107" t="s">
        <v>880</v>
      </c>
      <c r="EA107">
        <v>4</v>
      </c>
      <c r="EB107" s="627">
        <f t="shared" si="101"/>
        <v>1</v>
      </c>
      <c r="EC107">
        <v>6.7</v>
      </c>
      <c r="ED107" t="s">
        <v>1826</v>
      </c>
      <c r="EE107">
        <v>1</v>
      </c>
      <c r="EF107" s="630">
        <f t="shared" si="102"/>
        <v>0.31632653061224492</v>
      </c>
      <c r="EG107">
        <v>8</v>
      </c>
      <c r="EH107" t="s">
        <v>1827</v>
      </c>
      <c r="EI107">
        <v>0</v>
      </c>
      <c r="EJ107" s="630">
        <f t="shared" si="103"/>
        <v>0.19999999999999996</v>
      </c>
      <c r="EK107" s="630">
        <f t="shared" si="104"/>
        <v>0.25816326530612244</v>
      </c>
      <c r="EL107" s="628">
        <f t="shared" si="105"/>
        <v>0.65727040816326532</v>
      </c>
      <c r="EM107">
        <v>0</v>
      </c>
      <c r="EN107" t="s">
        <v>1777</v>
      </c>
      <c r="EO107" s="624">
        <v>0</v>
      </c>
      <c r="EP107" s="629">
        <f t="shared" si="106"/>
        <v>0</v>
      </c>
      <c r="EQ107">
        <v>0</v>
      </c>
      <c r="ER107" t="s">
        <v>1777</v>
      </c>
      <c r="ES107">
        <v>0</v>
      </c>
      <c r="ET107" s="629">
        <f t="shared" si="107"/>
        <v>0</v>
      </c>
      <c r="EU107">
        <v>0</v>
      </c>
      <c r="EV107" t="s">
        <v>1777</v>
      </c>
      <c r="EW107" s="624">
        <v>0</v>
      </c>
      <c r="EX107" s="629">
        <f t="shared" si="108"/>
        <v>0</v>
      </c>
      <c r="EY107">
        <v>2</v>
      </c>
      <c r="EZ107" t="s">
        <v>1783</v>
      </c>
      <c r="FA107" s="624">
        <v>1</v>
      </c>
      <c r="FB107" s="629">
        <f t="shared" si="109"/>
        <v>0.25</v>
      </c>
      <c r="FC107" t="s">
        <v>1024</v>
      </c>
      <c r="FD107">
        <v>0</v>
      </c>
      <c r="FE107" s="627">
        <f t="shared" si="110"/>
        <v>0</v>
      </c>
      <c r="FF107" s="628">
        <f t="shared" si="111"/>
        <v>0.05</v>
      </c>
      <c r="FG107">
        <v>0.60199999999999998</v>
      </c>
      <c r="FH107" t="s">
        <v>1793</v>
      </c>
      <c r="FI107">
        <v>3</v>
      </c>
      <c r="FJ107" s="623">
        <f t="shared" si="112"/>
        <v>0.66666666666666663</v>
      </c>
      <c r="FK107">
        <v>7</v>
      </c>
      <c r="FL107">
        <v>0.84509804001425681</v>
      </c>
      <c r="FM107" t="s">
        <v>1733</v>
      </c>
      <c r="FN107" s="624">
        <v>1</v>
      </c>
      <c r="FO107" s="629">
        <f t="shared" si="113"/>
        <v>0.25</v>
      </c>
      <c r="FP107">
        <v>3</v>
      </c>
      <c r="FQ107" t="s">
        <v>1739</v>
      </c>
      <c r="FR107" s="624">
        <v>2</v>
      </c>
      <c r="FS107" s="629">
        <f t="shared" si="114"/>
        <v>0.5</v>
      </c>
      <c r="FT107">
        <v>1</v>
      </c>
      <c r="FU107" t="s">
        <v>1737</v>
      </c>
      <c r="FV107" s="624">
        <v>1</v>
      </c>
      <c r="FW107" s="629">
        <f t="shared" si="115"/>
        <v>0.25</v>
      </c>
      <c r="FX107" s="628">
        <f t="shared" si="116"/>
        <v>0.41666666666666663</v>
      </c>
      <c r="FY107" s="631">
        <f t="shared" si="117"/>
        <v>0.3777921805412226</v>
      </c>
    </row>
    <row r="108" spans="1:181">
      <c r="A108" t="s">
        <v>136</v>
      </c>
      <c r="B108" t="s">
        <v>135</v>
      </c>
      <c r="C108" t="s">
        <v>1050</v>
      </c>
      <c r="D108" t="s">
        <v>1311</v>
      </c>
      <c r="E108" t="s">
        <v>968</v>
      </c>
      <c r="F108" t="s">
        <v>964</v>
      </c>
      <c r="G108" t="s">
        <v>974</v>
      </c>
      <c r="H108" t="s">
        <v>106</v>
      </c>
      <c r="I108">
        <v>22204</v>
      </c>
      <c r="J108" s="626">
        <f t="shared" si="59"/>
        <v>0.4632612331503142</v>
      </c>
      <c r="K108">
        <v>45311303.880000003</v>
      </c>
      <c r="L108" s="626">
        <f t="shared" si="60"/>
        <v>0.31707970510743966</v>
      </c>
      <c r="M108">
        <v>521</v>
      </c>
      <c r="N108" s="626">
        <f t="shared" si="61"/>
        <v>0.35332825481269614</v>
      </c>
      <c r="O108" t="s">
        <v>880</v>
      </c>
      <c r="P108">
        <v>0</v>
      </c>
      <c r="Q108" s="627">
        <f t="shared" si="62"/>
        <v>0</v>
      </c>
      <c r="R108">
        <v>0</v>
      </c>
      <c r="T108" t="s">
        <v>1726</v>
      </c>
      <c r="U108">
        <v>0</v>
      </c>
      <c r="V108">
        <f t="shared" si="63"/>
        <v>1</v>
      </c>
      <c r="W108" s="626">
        <f t="shared" si="64"/>
        <v>0</v>
      </c>
      <c r="X108" s="628">
        <f t="shared" si="65"/>
        <v>0.22673383861409002</v>
      </c>
      <c r="Y108" t="s">
        <v>1397</v>
      </c>
      <c r="Z108">
        <v>1</v>
      </c>
      <c r="AA108" s="627">
        <f t="shared" si="66"/>
        <v>0.25</v>
      </c>
      <c r="AB108" t="s">
        <v>639</v>
      </c>
      <c r="AC108">
        <v>4</v>
      </c>
      <c r="AD108" s="627">
        <f t="shared" si="67"/>
        <v>1</v>
      </c>
      <c r="AE108" t="s">
        <v>640</v>
      </c>
      <c r="AF108">
        <v>0</v>
      </c>
      <c r="AG108" s="627">
        <f t="shared" si="68"/>
        <v>0</v>
      </c>
      <c r="AH108" t="s">
        <v>1314</v>
      </c>
      <c r="AI108">
        <v>0</v>
      </c>
      <c r="AJ108" s="627">
        <f t="shared" si="69"/>
        <v>0</v>
      </c>
      <c r="AK108" t="s">
        <v>1404</v>
      </c>
      <c r="AL108">
        <v>1</v>
      </c>
      <c r="AM108" s="627">
        <f t="shared" si="70"/>
        <v>0.25</v>
      </c>
      <c r="AN108">
        <v>1</v>
      </c>
      <c r="AO108" t="s">
        <v>1765</v>
      </c>
      <c r="AP108">
        <v>4</v>
      </c>
      <c r="AQ108" s="629">
        <f t="shared" si="71"/>
        <v>1</v>
      </c>
      <c r="AR108" t="s">
        <v>636</v>
      </c>
      <c r="AS108">
        <v>4</v>
      </c>
      <c r="AT108" s="627">
        <f t="shared" si="72"/>
        <v>1</v>
      </c>
      <c r="AU108">
        <v>1</v>
      </c>
      <c r="AV108" t="s">
        <v>1789</v>
      </c>
      <c r="AW108">
        <v>0</v>
      </c>
      <c r="AX108" s="629">
        <f t="shared" si="73"/>
        <v>0</v>
      </c>
      <c r="AY108" t="s">
        <v>634</v>
      </c>
      <c r="AZ108">
        <v>1</v>
      </c>
      <c r="BA108" s="627">
        <f t="shared" si="74"/>
        <v>0.25</v>
      </c>
      <c r="BB108" t="s">
        <v>635</v>
      </c>
      <c r="BC108">
        <v>1</v>
      </c>
      <c r="BD108" s="627">
        <f t="shared" si="75"/>
        <v>0.25</v>
      </c>
      <c r="BE108" t="s">
        <v>1075</v>
      </c>
      <c r="BF108">
        <v>1</v>
      </c>
      <c r="BG108" s="627">
        <f t="shared" si="76"/>
        <v>0.25</v>
      </c>
      <c r="BH108" s="628">
        <f t="shared" si="77"/>
        <v>0.38636363636363635</v>
      </c>
      <c r="BI108">
        <v>0</v>
      </c>
      <c r="BJ108" t="s">
        <v>1741</v>
      </c>
      <c r="BK108">
        <v>4</v>
      </c>
      <c r="BL108" s="627">
        <f t="shared" si="78"/>
        <v>1</v>
      </c>
      <c r="BM108" t="s">
        <v>1395</v>
      </c>
      <c r="BN108">
        <v>4</v>
      </c>
      <c r="BO108" s="627">
        <f t="shared" si="79"/>
        <v>1</v>
      </c>
      <c r="BP108">
        <v>1</v>
      </c>
      <c r="BQ108" t="s">
        <v>1746</v>
      </c>
      <c r="BR108">
        <v>3</v>
      </c>
      <c r="BS108">
        <f t="shared" si="80"/>
        <v>0.75</v>
      </c>
      <c r="BT108">
        <v>0</v>
      </c>
      <c r="BU108" t="s">
        <v>1745</v>
      </c>
      <c r="BV108">
        <v>4</v>
      </c>
      <c r="BW108">
        <f t="shared" si="81"/>
        <v>1</v>
      </c>
      <c r="BX108" s="629">
        <f t="shared" si="82"/>
        <v>0.875</v>
      </c>
      <c r="BY108" t="s">
        <v>653</v>
      </c>
      <c r="BZ108">
        <v>4</v>
      </c>
      <c r="CA108" s="627">
        <f t="shared" si="83"/>
        <v>1</v>
      </c>
      <c r="CB108" t="s">
        <v>662</v>
      </c>
      <c r="CC108">
        <v>3</v>
      </c>
      <c r="CD108" s="627">
        <f t="shared" si="84"/>
        <v>0.75</v>
      </c>
      <c r="CE108" t="s">
        <v>667</v>
      </c>
      <c r="CF108">
        <v>1</v>
      </c>
      <c r="CG108" s="627">
        <f t="shared" si="85"/>
        <v>0.25</v>
      </c>
      <c r="CH108">
        <v>0</v>
      </c>
      <c r="CI108" t="s">
        <v>1750</v>
      </c>
      <c r="CJ108">
        <v>4</v>
      </c>
      <c r="CK108">
        <f t="shared" si="86"/>
        <v>1</v>
      </c>
      <c r="CL108">
        <v>0</v>
      </c>
      <c r="CM108" t="s">
        <v>1750</v>
      </c>
      <c r="CN108">
        <v>4</v>
      </c>
      <c r="CO108">
        <f t="shared" si="87"/>
        <v>1</v>
      </c>
      <c r="CP108" s="629">
        <f t="shared" si="88"/>
        <v>1</v>
      </c>
      <c r="CQ108">
        <v>0</v>
      </c>
      <c r="CR108" t="s">
        <v>1755</v>
      </c>
      <c r="CS108">
        <v>4</v>
      </c>
      <c r="CT108">
        <f t="shared" si="89"/>
        <v>1</v>
      </c>
      <c r="CU108">
        <v>0</v>
      </c>
      <c r="CV108" t="s">
        <v>1755</v>
      </c>
      <c r="CW108">
        <v>4</v>
      </c>
      <c r="CX108">
        <f t="shared" si="90"/>
        <v>1</v>
      </c>
      <c r="CY108" s="629">
        <f t="shared" si="91"/>
        <v>1</v>
      </c>
      <c r="CZ108">
        <v>4</v>
      </c>
      <c r="DA108" t="s">
        <v>1761</v>
      </c>
      <c r="DB108">
        <v>3</v>
      </c>
      <c r="DC108" s="626">
        <f t="shared" si="92"/>
        <v>0.5</v>
      </c>
      <c r="DD108" t="s">
        <v>636</v>
      </c>
      <c r="DE108">
        <v>4</v>
      </c>
      <c r="DF108" s="627">
        <f t="shared" si="93"/>
        <v>1</v>
      </c>
      <c r="DG108" s="628">
        <f t="shared" si="94"/>
        <v>0.83750000000000002</v>
      </c>
      <c r="DH108" t="s">
        <v>639</v>
      </c>
      <c r="DI108">
        <v>4</v>
      </c>
      <c r="DJ108" s="627">
        <f t="shared" si="95"/>
        <v>1</v>
      </c>
      <c r="DK108" t="s">
        <v>640</v>
      </c>
      <c r="DL108">
        <v>0</v>
      </c>
      <c r="DM108" s="627">
        <f t="shared" si="96"/>
        <v>0</v>
      </c>
      <c r="DN108" t="s">
        <v>1119</v>
      </c>
      <c r="DO108">
        <v>0</v>
      </c>
      <c r="DP108" s="627">
        <f t="shared" si="97"/>
        <v>0</v>
      </c>
      <c r="DQ108" t="s">
        <v>880</v>
      </c>
      <c r="DR108">
        <v>4</v>
      </c>
      <c r="DS108" s="627">
        <f t="shared" si="98"/>
        <v>1</v>
      </c>
      <c r="DT108" t="s">
        <v>880</v>
      </c>
      <c r="DU108">
        <v>4</v>
      </c>
      <c r="DV108" s="627">
        <f t="shared" si="99"/>
        <v>1</v>
      </c>
      <c r="DW108" t="s">
        <v>1409</v>
      </c>
      <c r="DX108">
        <v>1</v>
      </c>
      <c r="DY108" s="627">
        <f t="shared" si="100"/>
        <v>0.25</v>
      </c>
      <c r="DZ108" t="s">
        <v>880</v>
      </c>
      <c r="EA108">
        <v>4</v>
      </c>
      <c r="EB108" s="627">
        <f t="shared" si="101"/>
        <v>1</v>
      </c>
      <c r="EC108">
        <v>8.6999999999999993</v>
      </c>
      <c r="ED108" t="s">
        <v>1827</v>
      </c>
      <c r="EE108">
        <v>0</v>
      </c>
      <c r="EF108" s="630">
        <f t="shared" si="102"/>
        <v>0.1122448979591838</v>
      </c>
      <c r="EG108">
        <v>10</v>
      </c>
      <c r="EH108" t="s">
        <v>1827</v>
      </c>
      <c r="EI108">
        <v>0</v>
      </c>
      <c r="EJ108" s="630">
        <f t="shared" si="103"/>
        <v>0</v>
      </c>
      <c r="EK108" s="630">
        <f t="shared" si="104"/>
        <v>5.6122448979591899E-2</v>
      </c>
      <c r="EL108" s="628">
        <f t="shared" si="105"/>
        <v>0.53826530612244894</v>
      </c>
      <c r="EM108">
        <v>0</v>
      </c>
      <c r="EN108" t="s">
        <v>1777</v>
      </c>
      <c r="EO108" s="624">
        <v>0</v>
      </c>
      <c r="EP108" s="629">
        <f t="shared" si="106"/>
        <v>0</v>
      </c>
      <c r="EQ108">
        <v>0</v>
      </c>
      <c r="ER108" t="s">
        <v>1777</v>
      </c>
      <c r="ES108">
        <v>0</v>
      </c>
      <c r="ET108" s="629">
        <f t="shared" si="107"/>
        <v>0</v>
      </c>
      <c r="EU108">
        <v>1</v>
      </c>
      <c r="EV108" t="s">
        <v>1777</v>
      </c>
      <c r="EW108" s="624">
        <v>3</v>
      </c>
      <c r="EX108" s="629">
        <f t="shared" si="108"/>
        <v>0.75</v>
      </c>
      <c r="EY108">
        <v>7</v>
      </c>
      <c r="EZ108" t="s">
        <v>1780</v>
      </c>
      <c r="FA108" s="624">
        <v>4</v>
      </c>
      <c r="FB108" s="629">
        <f t="shared" si="109"/>
        <v>1</v>
      </c>
      <c r="FC108" t="s">
        <v>1025</v>
      </c>
      <c r="FD108">
        <v>4</v>
      </c>
      <c r="FE108" s="627">
        <f t="shared" si="110"/>
        <v>1</v>
      </c>
      <c r="FF108" s="628">
        <f t="shared" si="111"/>
        <v>0.55000000000000004</v>
      </c>
      <c r="FG108">
        <v>0.63100000000000001</v>
      </c>
      <c r="FH108" t="s">
        <v>1791</v>
      </c>
      <c r="FI108">
        <v>2</v>
      </c>
      <c r="FJ108" s="623">
        <f t="shared" si="112"/>
        <v>0.33333333333333331</v>
      </c>
      <c r="FK108">
        <v>29</v>
      </c>
      <c r="FL108">
        <v>1.4623979978989561</v>
      </c>
      <c r="FM108" t="s">
        <v>1734</v>
      </c>
      <c r="FN108" s="624">
        <v>2</v>
      </c>
      <c r="FO108" s="629">
        <f t="shared" si="113"/>
        <v>0.5</v>
      </c>
      <c r="FP108">
        <v>6</v>
      </c>
      <c r="FQ108" t="s">
        <v>1740</v>
      </c>
      <c r="FR108" s="624">
        <v>3</v>
      </c>
      <c r="FS108" s="629">
        <f t="shared" si="114"/>
        <v>0.75</v>
      </c>
      <c r="FT108">
        <v>3</v>
      </c>
      <c r="FU108" t="s">
        <v>1739</v>
      </c>
      <c r="FV108" s="624">
        <v>2</v>
      </c>
      <c r="FW108" s="629">
        <f t="shared" si="115"/>
        <v>0.5</v>
      </c>
      <c r="FX108" s="628">
        <f t="shared" si="116"/>
        <v>0.52083333333333326</v>
      </c>
      <c r="FY108" s="631">
        <f t="shared" si="117"/>
        <v>0.50994935240558481</v>
      </c>
    </row>
    <row r="109" spans="1:181">
      <c r="A109" t="s">
        <v>583</v>
      </c>
      <c r="B109" t="s">
        <v>582</v>
      </c>
      <c r="C109" t="s">
        <v>1050</v>
      </c>
      <c r="D109" t="s">
        <v>1308</v>
      </c>
      <c r="E109" t="s">
        <v>968</v>
      </c>
      <c r="F109" t="s">
        <v>964</v>
      </c>
      <c r="G109" t="s">
        <v>974</v>
      </c>
      <c r="H109" t="s">
        <v>39</v>
      </c>
      <c r="I109">
        <v>1970</v>
      </c>
      <c r="J109" s="626">
        <f t="shared" si="59"/>
        <v>6.0937138316464697E-2</v>
      </c>
      <c r="K109">
        <v>10364681.460000001</v>
      </c>
      <c r="L109" s="626">
        <f t="shared" si="60"/>
        <v>2.348770406874149E-2</v>
      </c>
      <c r="M109">
        <v>129</v>
      </c>
      <c r="N109" s="626">
        <f t="shared" si="61"/>
        <v>5.4509504829656226E-2</v>
      </c>
      <c r="O109" t="s">
        <v>880</v>
      </c>
      <c r="P109">
        <v>0</v>
      </c>
      <c r="Q109" s="627">
        <f t="shared" si="62"/>
        <v>0</v>
      </c>
      <c r="R109">
        <v>0</v>
      </c>
      <c r="T109" t="s">
        <v>1726</v>
      </c>
      <c r="U109">
        <v>0</v>
      </c>
      <c r="V109">
        <f t="shared" si="63"/>
        <v>1</v>
      </c>
      <c r="W109" s="626">
        <f t="shared" si="64"/>
        <v>0</v>
      </c>
      <c r="X109" s="628">
        <f t="shared" si="65"/>
        <v>2.7786869442972484E-2</v>
      </c>
      <c r="Y109" t="s">
        <v>639</v>
      </c>
      <c r="Z109">
        <v>4</v>
      </c>
      <c r="AA109" s="627">
        <f t="shared" si="66"/>
        <v>1</v>
      </c>
      <c r="AB109" t="s">
        <v>639</v>
      </c>
      <c r="AC109">
        <v>4</v>
      </c>
      <c r="AD109" s="627">
        <f t="shared" si="67"/>
        <v>1</v>
      </c>
      <c r="AE109" t="s">
        <v>640</v>
      </c>
      <c r="AF109">
        <v>0</v>
      </c>
      <c r="AG109" s="627">
        <f t="shared" si="68"/>
        <v>0</v>
      </c>
      <c r="AH109" t="s">
        <v>1400</v>
      </c>
      <c r="AI109">
        <v>3</v>
      </c>
      <c r="AJ109" s="627">
        <f t="shared" si="69"/>
        <v>0.75</v>
      </c>
      <c r="AK109" t="s">
        <v>1404</v>
      </c>
      <c r="AL109">
        <v>1</v>
      </c>
      <c r="AM109" s="627">
        <f t="shared" si="70"/>
        <v>0.25</v>
      </c>
      <c r="AN109">
        <v>1</v>
      </c>
      <c r="AO109" t="s">
        <v>1765</v>
      </c>
      <c r="AP109">
        <v>4</v>
      </c>
      <c r="AQ109" s="629">
        <f t="shared" si="71"/>
        <v>1</v>
      </c>
      <c r="AR109" t="s">
        <v>636</v>
      </c>
      <c r="AS109">
        <v>4</v>
      </c>
      <c r="AT109" s="627">
        <f t="shared" si="72"/>
        <v>1</v>
      </c>
      <c r="AU109">
        <v>1</v>
      </c>
      <c r="AV109" t="s">
        <v>1789</v>
      </c>
      <c r="AW109">
        <v>0</v>
      </c>
      <c r="AX109" s="629">
        <f t="shared" si="73"/>
        <v>0</v>
      </c>
      <c r="AY109" t="s">
        <v>634</v>
      </c>
      <c r="AZ109">
        <v>1</v>
      </c>
      <c r="BA109" s="627">
        <f t="shared" si="74"/>
        <v>0.25</v>
      </c>
      <c r="BB109" t="s">
        <v>635</v>
      </c>
      <c r="BC109">
        <v>1</v>
      </c>
      <c r="BD109" s="627">
        <f t="shared" si="75"/>
        <v>0.25</v>
      </c>
      <c r="BE109" t="s">
        <v>646</v>
      </c>
      <c r="BF109">
        <v>1</v>
      </c>
      <c r="BG109" s="627">
        <f t="shared" si="76"/>
        <v>0.25</v>
      </c>
      <c r="BH109" s="628">
        <f t="shared" si="77"/>
        <v>0.52272727272727271</v>
      </c>
      <c r="BI109">
        <v>0</v>
      </c>
      <c r="BJ109" t="s">
        <v>1741</v>
      </c>
      <c r="BK109">
        <v>4</v>
      </c>
      <c r="BL109" s="627">
        <f t="shared" si="78"/>
        <v>1</v>
      </c>
      <c r="BM109" t="s">
        <v>666</v>
      </c>
      <c r="BN109">
        <v>3</v>
      </c>
      <c r="BO109" s="627">
        <f t="shared" si="79"/>
        <v>0.75</v>
      </c>
      <c r="BP109">
        <v>3</v>
      </c>
      <c r="BQ109" t="s">
        <v>1747</v>
      </c>
      <c r="BR109">
        <v>2</v>
      </c>
      <c r="BS109">
        <f t="shared" si="80"/>
        <v>0.5</v>
      </c>
      <c r="BT109">
        <v>67</v>
      </c>
      <c r="BU109" t="s">
        <v>1749</v>
      </c>
      <c r="BV109">
        <v>0</v>
      </c>
      <c r="BW109">
        <f t="shared" si="81"/>
        <v>0</v>
      </c>
      <c r="BX109" s="629">
        <f t="shared" si="82"/>
        <v>0.25</v>
      </c>
      <c r="BY109" t="s">
        <v>642</v>
      </c>
      <c r="BZ109">
        <v>3</v>
      </c>
      <c r="CA109" s="627">
        <f t="shared" si="83"/>
        <v>0.75</v>
      </c>
      <c r="CB109" t="s">
        <v>649</v>
      </c>
      <c r="CC109">
        <v>1</v>
      </c>
      <c r="CD109" s="627">
        <f t="shared" si="84"/>
        <v>0.25</v>
      </c>
      <c r="CE109" t="s">
        <v>643</v>
      </c>
      <c r="CF109">
        <v>3</v>
      </c>
      <c r="CG109" s="627">
        <f t="shared" si="85"/>
        <v>0.75</v>
      </c>
      <c r="CH109">
        <v>1</v>
      </c>
      <c r="CI109" t="s">
        <v>1751</v>
      </c>
      <c r="CJ109">
        <v>3</v>
      </c>
      <c r="CK109">
        <f t="shared" si="86"/>
        <v>0.75</v>
      </c>
      <c r="CL109">
        <v>3</v>
      </c>
      <c r="CM109" t="s">
        <v>1752</v>
      </c>
      <c r="CN109">
        <v>2</v>
      </c>
      <c r="CO109">
        <f t="shared" si="87"/>
        <v>0.5</v>
      </c>
      <c r="CP109" s="629">
        <f t="shared" si="88"/>
        <v>0.625</v>
      </c>
      <c r="CQ109">
        <v>0</v>
      </c>
      <c r="CR109" t="s">
        <v>1755</v>
      </c>
      <c r="CS109">
        <v>4</v>
      </c>
      <c r="CT109">
        <f t="shared" si="89"/>
        <v>1</v>
      </c>
      <c r="CU109">
        <v>0</v>
      </c>
      <c r="CV109" t="s">
        <v>1755</v>
      </c>
      <c r="CW109">
        <v>4</v>
      </c>
      <c r="CX109">
        <f t="shared" si="90"/>
        <v>1</v>
      </c>
      <c r="CY109" s="629">
        <f t="shared" si="91"/>
        <v>1</v>
      </c>
      <c r="CZ109">
        <v>3</v>
      </c>
      <c r="DA109" t="s">
        <v>1761</v>
      </c>
      <c r="DB109">
        <v>3</v>
      </c>
      <c r="DC109" s="626">
        <f t="shared" si="92"/>
        <v>0.375</v>
      </c>
      <c r="DD109" t="s">
        <v>1369</v>
      </c>
      <c r="DE109">
        <v>3</v>
      </c>
      <c r="DF109" s="627">
        <f t="shared" si="93"/>
        <v>0.75</v>
      </c>
      <c r="DG109" s="628">
        <f t="shared" si="94"/>
        <v>0.65</v>
      </c>
      <c r="DH109" t="s">
        <v>639</v>
      </c>
      <c r="DI109">
        <v>4</v>
      </c>
      <c r="DJ109" s="627">
        <f t="shared" si="95"/>
        <v>1</v>
      </c>
      <c r="DK109" t="s">
        <v>640</v>
      </c>
      <c r="DL109">
        <v>0</v>
      </c>
      <c r="DM109" s="627">
        <f t="shared" si="96"/>
        <v>0</v>
      </c>
      <c r="DN109" t="s">
        <v>880</v>
      </c>
      <c r="DO109">
        <v>4</v>
      </c>
      <c r="DP109" s="627">
        <f t="shared" si="97"/>
        <v>1</v>
      </c>
      <c r="DQ109" t="s">
        <v>880</v>
      </c>
      <c r="DR109">
        <v>4</v>
      </c>
      <c r="DS109" s="627">
        <f t="shared" si="98"/>
        <v>1</v>
      </c>
      <c r="DT109" t="s">
        <v>880</v>
      </c>
      <c r="DU109">
        <v>4</v>
      </c>
      <c r="DV109" s="627">
        <f t="shared" si="99"/>
        <v>1</v>
      </c>
      <c r="DW109" t="s">
        <v>639</v>
      </c>
      <c r="DX109">
        <v>4</v>
      </c>
      <c r="DY109" s="627">
        <f t="shared" si="100"/>
        <v>1</v>
      </c>
      <c r="DZ109" t="s">
        <v>880</v>
      </c>
      <c r="EA109">
        <v>4</v>
      </c>
      <c r="EB109" s="627">
        <f t="shared" si="101"/>
        <v>1</v>
      </c>
      <c r="EC109">
        <v>8.8000000000000007</v>
      </c>
      <c r="ED109" t="s">
        <v>1827</v>
      </c>
      <c r="EE109">
        <v>0</v>
      </c>
      <c r="EF109" s="630">
        <f t="shared" si="102"/>
        <v>0.10204081632653061</v>
      </c>
      <c r="EG109">
        <v>9.8000000000000007</v>
      </c>
      <c r="EH109" t="s">
        <v>1827</v>
      </c>
      <c r="EI109">
        <v>0</v>
      </c>
      <c r="EJ109" s="630">
        <f t="shared" si="103"/>
        <v>1.9999999999999907E-2</v>
      </c>
      <c r="EK109" s="630">
        <f t="shared" si="104"/>
        <v>6.1020408163265261E-2</v>
      </c>
      <c r="EL109" s="628">
        <f t="shared" si="105"/>
        <v>0.75762755102040813</v>
      </c>
      <c r="EM109">
        <v>1</v>
      </c>
      <c r="EN109" t="s">
        <v>1776</v>
      </c>
      <c r="EO109" s="624">
        <v>1</v>
      </c>
      <c r="EP109" s="629">
        <f t="shared" si="106"/>
        <v>0.25</v>
      </c>
      <c r="EQ109">
        <v>0</v>
      </c>
      <c r="ER109" t="s">
        <v>1777</v>
      </c>
      <c r="ES109">
        <v>0</v>
      </c>
      <c r="ET109" s="629">
        <f t="shared" si="107"/>
        <v>0</v>
      </c>
      <c r="EU109">
        <v>2</v>
      </c>
      <c r="EV109" t="s">
        <v>1779</v>
      </c>
      <c r="EW109" s="624">
        <v>4</v>
      </c>
      <c r="EX109" s="629">
        <f t="shared" si="108"/>
        <v>1</v>
      </c>
      <c r="EY109">
        <v>0</v>
      </c>
      <c r="EZ109" t="s">
        <v>1784</v>
      </c>
      <c r="FA109" s="624">
        <v>0</v>
      </c>
      <c r="FB109" s="629">
        <f t="shared" si="109"/>
        <v>0</v>
      </c>
      <c r="FC109" t="s">
        <v>1024</v>
      </c>
      <c r="FD109">
        <v>0</v>
      </c>
      <c r="FE109" s="627">
        <f t="shared" si="110"/>
        <v>0</v>
      </c>
      <c r="FF109" s="628">
        <f t="shared" si="111"/>
        <v>0.25</v>
      </c>
      <c r="FG109">
        <v>0.625</v>
      </c>
      <c r="FH109" t="s">
        <v>1791</v>
      </c>
      <c r="FI109">
        <v>2</v>
      </c>
      <c r="FJ109" s="623">
        <f t="shared" si="112"/>
        <v>0.33333333333333331</v>
      </c>
      <c r="FK109">
        <v>6</v>
      </c>
      <c r="FL109">
        <v>0.77815125038364363</v>
      </c>
      <c r="FM109" t="s">
        <v>1733</v>
      </c>
      <c r="FN109" s="624">
        <v>1</v>
      </c>
      <c r="FO109" s="629">
        <f t="shared" si="113"/>
        <v>0.25</v>
      </c>
      <c r="FP109">
        <v>1</v>
      </c>
      <c r="FQ109" t="s">
        <v>1737</v>
      </c>
      <c r="FR109" s="624">
        <v>1</v>
      </c>
      <c r="FS109" s="629">
        <f t="shared" si="114"/>
        <v>0.25</v>
      </c>
      <c r="FT109">
        <v>0</v>
      </c>
      <c r="FU109" t="s">
        <v>1730</v>
      </c>
      <c r="FV109" s="624">
        <v>0</v>
      </c>
      <c r="FW109" s="629">
        <f t="shared" si="115"/>
        <v>0</v>
      </c>
      <c r="FX109" s="628">
        <f t="shared" si="116"/>
        <v>0.20833333333333331</v>
      </c>
      <c r="FY109" s="631">
        <f t="shared" si="117"/>
        <v>0.4027458377539978</v>
      </c>
    </row>
    <row r="110" spans="1:181">
      <c r="A110" t="s">
        <v>473</v>
      </c>
      <c r="B110" t="s">
        <v>472</v>
      </c>
      <c r="C110" t="s">
        <v>632</v>
      </c>
      <c r="D110" t="s">
        <v>1308</v>
      </c>
      <c r="E110" t="s">
        <v>968</v>
      </c>
      <c r="F110" t="s">
        <v>964</v>
      </c>
      <c r="G110" t="s">
        <v>974</v>
      </c>
      <c r="H110" t="s">
        <v>106</v>
      </c>
      <c r="I110">
        <v>3313</v>
      </c>
      <c r="J110" s="626">
        <f t="shared" si="59"/>
        <v>0.14727723618329108</v>
      </c>
      <c r="K110">
        <v>13042188.1</v>
      </c>
      <c r="L110" s="626">
        <f t="shared" si="60"/>
        <v>6.9220693272393899E-2</v>
      </c>
      <c r="M110">
        <v>112</v>
      </c>
      <c r="N110" s="626">
        <f t="shared" si="61"/>
        <v>2.4259490663161642E-2</v>
      </c>
      <c r="O110" t="s">
        <v>880</v>
      </c>
      <c r="P110">
        <v>0</v>
      </c>
      <c r="Q110" s="627">
        <f t="shared" si="62"/>
        <v>0</v>
      </c>
      <c r="R110">
        <v>0</v>
      </c>
      <c r="T110" t="s">
        <v>1726</v>
      </c>
      <c r="U110">
        <v>0</v>
      </c>
      <c r="V110">
        <f t="shared" si="63"/>
        <v>1</v>
      </c>
      <c r="W110" s="626">
        <f t="shared" si="64"/>
        <v>0</v>
      </c>
      <c r="X110" s="628">
        <f t="shared" si="65"/>
        <v>4.8151484023769321E-2</v>
      </c>
      <c r="Y110" t="s">
        <v>639</v>
      </c>
      <c r="Z110">
        <v>4</v>
      </c>
      <c r="AA110" s="627">
        <f t="shared" si="66"/>
        <v>1</v>
      </c>
      <c r="AB110" t="s">
        <v>639</v>
      </c>
      <c r="AC110">
        <v>4</v>
      </c>
      <c r="AD110" s="627">
        <f t="shared" si="67"/>
        <v>1</v>
      </c>
      <c r="AE110" t="s">
        <v>640</v>
      </c>
      <c r="AF110">
        <v>0</v>
      </c>
      <c r="AG110" s="627">
        <f t="shared" si="68"/>
        <v>0</v>
      </c>
      <c r="AH110" t="s">
        <v>1314</v>
      </c>
      <c r="AI110">
        <v>0</v>
      </c>
      <c r="AJ110" s="627">
        <f t="shared" si="69"/>
        <v>0</v>
      </c>
      <c r="AK110" t="s">
        <v>1404</v>
      </c>
      <c r="AL110">
        <v>1</v>
      </c>
      <c r="AM110" s="627">
        <f t="shared" si="70"/>
        <v>0.25</v>
      </c>
      <c r="AN110">
        <v>1</v>
      </c>
      <c r="AO110" t="s">
        <v>1765</v>
      </c>
      <c r="AP110">
        <v>4</v>
      </c>
      <c r="AQ110" s="629">
        <f t="shared" si="71"/>
        <v>1</v>
      </c>
      <c r="AR110" t="s">
        <v>636</v>
      </c>
      <c r="AS110">
        <v>4</v>
      </c>
      <c r="AT110" s="627">
        <f t="shared" si="72"/>
        <v>1</v>
      </c>
      <c r="AU110">
        <v>2</v>
      </c>
      <c r="AV110" t="s">
        <v>1772</v>
      </c>
      <c r="AW110">
        <v>1</v>
      </c>
      <c r="AX110" s="629">
        <f t="shared" si="73"/>
        <v>0.25</v>
      </c>
      <c r="AY110" t="s">
        <v>650</v>
      </c>
      <c r="AZ110">
        <v>2</v>
      </c>
      <c r="BA110" s="627">
        <f t="shared" si="74"/>
        <v>0.5</v>
      </c>
      <c r="BB110" t="s">
        <v>646</v>
      </c>
      <c r="BC110">
        <v>0</v>
      </c>
      <c r="BD110" s="627">
        <f t="shared" si="75"/>
        <v>0</v>
      </c>
      <c r="BE110" t="s">
        <v>647</v>
      </c>
      <c r="BF110">
        <v>4</v>
      </c>
      <c r="BG110" s="627">
        <f t="shared" si="76"/>
        <v>1</v>
      </c>
      <c r="BH110" s="628">
        <f t="shared" si="77"/>
        <v>0.54545454545454541</v>
      </c>
      <c r="BI110">
        <v>0</v>
      </c>
      <c r="BJ110" t="s">
        <v>1741</v>
      </c>
      <c r="BK110">
        <v>4</v>
      </c>
      <c r="BL110" s="627">
        <f t="shared" si="78"/>
        <v>1</v>
      </c>
      <c r="BM110" t="s">
        <v>641</v>
      </c>
      <c r="BN110">
        <v>0</v>
      </c>
      <c r="BO110" s="627">
        <f t="shared" si="79"/>
        <v>0</v>
      </c>
      <c r="BP110">
        <v>2</v>
      </c>
      <c r="BQ110" t="s">
        <v>1746</v>
      </c>
      <c r="BR110">
        <v>3</v>
      </c>
      <c r="BS110">
        <f t="shared" si="80"/>
        <v>0.75</v>
      </c>
      <c r="BT110">
        <v>1</v>
      </c>
      <c r="BU110" t="s">
        <v>1746</v>
      </c>
      <c r="BV110">
        <v>3</v>
      </c>
      <c r="BW110">
        <f t="shared" si="81"/>
        <v>0.75</v>
      </c>
      <c r="BX110" s="629">
        <f t="shared" si="82"/>
        <v>0.75</v>
      </c>
      <c r="BY110" t="s">
        <v>642</v>
      </c>
      <c r="BZ110">
        <v>3</v>
      </c>
      <c r="CA110" s="627">
        <f t="shared" si="83"/>
        <v>0.75</v>
      </c>
      <c r="CB110" t="s">
        <v>642</v>
      </c>
      <c r="CC110">
        <v>0</v>
      </c>
      <c r="CD110" s="627">
        <f t="shared" si="84"/>
        <v>0</v>
      </c>
      <c r="CE110" t="s">
        <v>659</v>
      </c>
      <c r="CF110">
        <v>4</v>
      </c>
      <c r="CG110" s="627">
        <f t="shared" si="85"/>
        <v>1</v>
      </c>
      <c r="CH110">
        <v>0</v>
      </c>
      <c r="CI110" t="s">
        <v>1750</v>
      </c>
      <c r="CJ110">
        <v>4</v>
      </c>
      <c r="CK110">
        <f t="shared" si="86"/>
        <v>1</v>
      </c>
      <c r="CL110">
        <v>0</v>
      </c>
      <c r="CM110" t="s">
        <v>1750</v>
      </c>
      <c r="CN110">
        <v>4</v>
      </c>
      <c r="CO110">
        <f t="shared" si="87"/>
        <v>1</v>
      </c>
      <c r="CP110" s="629">
        <f t="shared" si="88"/>
        <v>1</v>
      </c>
      <c r="CQ110">
        <v>0</v>
      </c>
      <c r="CR110" t="s">
        <v>1755</v>
      </c>
      <c r="CS110">
        <v>4</v>
      </c>
      <c r="CT110">
        <f t="shared" si="89"/>
        <v>1</v>
      </c>
      <c r="CU110">
        <v>0</v>
      </c>
      <c r="CV110" t="s">
        <v>1755</v>
      </c>
      <c r="CW110">
        <v>4</v>
      </c>
      <c r="CX110">
        <f t="shared" si="90"/>
        <v>1</v>
      </c>
      <c r="CY110" s="629">
        <f t="shared" si="91"/>
        <v>1</v>
      </c>
      <c r="CZ110">
        <v>0</v>
      </c>
      <c r="DA110" t="s">
        <v>1764</v>
      </c>
      <c r="DB110">
        <v>0</v>
      </c>
      <c r="DC110" s="626">
        <f t="shared" si="92"/>
        <v>0</v>
      </c>
      <c r="DD110" t="s">
        <v>636</v>
      </c>
      <c r="DE110">
        <v>4</v>
      </c>
      <c r="DF110" s="627">
        <f t="shared" si="93"/>
        <v>1</v>
      </c>
      <c r="DG110" s="628">
        <f t="shared" si="94"/>
        <v>0.65</v>
      </c>
      <c r="DH110" t="s">
        <v>1407</v>
      </c>
      <c r="DI110">
        <v>1</v>
      </c>
      <c r="DJ110" s="627">
        <f t="shared" si="95"/>
        <v>0.25</v>
      </c>
      <c r="DK110" t="s">
        <v>640</v>
      </c>
      <c r="DL110">
        <v>0</v>
      </c>
      <c r="DM110" s="627">
        <f t="shared" si="96"/>
        <v>0</v>
      </c>
      <c r="DN110" t="s">
        <v>880</v>
      </c>
      <c r="DO110">
        <v>4</v>
      </c>
      <c r="DP110" s="627">
        <f t="shared" si="97"/>
        <v>1</v>
      </c>
      <c r="DQ110" t="s">
        <v>880</v>
      </c>
      <c r="DR110">
        <v>4</v>
      </c>
      <c r="DS110" s="627">
        <f t="shared" si="98"/>
        <v>1</v>
      </c>
      <c r="DT110" t="s">
        <v>880</v>
      </c>
      <c r="DU110">
        <v>4</v>
      </c>
      <c r="DV110" s="627">
        <f t="shared" si="99"/>
        <v>1</v>
      </c>
      <c r="DW110" t="s">
        <v>1409</v>
      </c>
      <c r="DX110">
        <v>1</v>
      </c>
      <c r="DY110" s="627">
        <f t="shared" si="100"/>
        <v>0.25</v>
      </c>
      <c r="DZ110" t="s">
        <v>880</v>
      </c>
      <c r="EA110">
        <v>4</v>
      </c>
      <c r="EB110" s="627">
        <f t="shared" si="101"/>
        <v>1</v>
      </c>
      <c r="EC110">
        <v>9.6</v>
      </c>
      <c r="ED110" t="s">
        <v>1827</v>
      </c>
      <c r="EE110">
        <v>0</v>
      </c>
      <c r="EF110" s="630">
        <f t="shared" si="102"/>
        <v>2.0408163265306256E-2</v>
      </c>
      <c r="EG110">
        <v>9.8000000000000007</v>
      </c>
      <c r="EH110" t="s">
        <v>1827</v>
      </c>
      <c r="EI110">
        <v>0</v>
      </c>
      <c r="EJ110" s="630">
        <f t="shared" si="103"/>
        <v>1.9999999999999907E-2</v>
      </c>
      <c r="EK110" s="630">
        <f t="shared" si="104"/>
        <v>2.0204081632653081E-2</v>
      </c>
      <c r="EL110" s="628">
        <f t="shared" si="105"/>
        <v>0.56502551020408165</v>
      </c>
      <c r="EM110">
        <v>0</v>
      </c>
      <c r="EN110" t="s">
        <v>1777</v>
      </c>
      <c r="EO110" s="624">
        <v>0</v>
      </c>
      <c r="EP110" s="629">
        <f t="shared" si="106"/>
        <v>0</v>
      </c>
      <c r="EQ110">
        <v>0</v>
      </c>
      <c r="ER110" t="s">
        <v>1777</v>
      </c>
      <c r="ES110">
        <v>0</v>
      </c>
      <c r="ET110" s="629">
        <f t="shared" si="107"/>
        <v>0</v>
      </c>
      <c r="EU110">
        <v>2</v>
      </c>
      <c r="EV110" t="s">
        <v>1777</v>
      </c>
      <c r="EW110" s="624">
        <v>4</v>
      </c>
      <c r="EX110" s="629">
        <f t="shared" si="108"/>
        <v>1</v>
      </c>
      <c r="EY110">
        <v>4</v>
      </c>
      <c r="EZ110" t="s">
        <v>1782</v>
      </c>
      <c r="FA110" s="624">
        <v>2</v>
      </c>
      <c r="FB110" s="629">
        <f t="shared" si="109"/>
        <v>0.5</v>
      </c>
      <c r="FC110" t="s">
        <v>1024</v>
      </c>
      <c r="FD110">
        <v>0</v>
      </c>
      <c r="FE110" s="627">
        <f t="shared" si="110"/>
        <v>0</v>
      </c>
      <c r="FF110" s="628">
        <f t="shared" si="111"/>
        <v>0.3</v>
      </c>
      <c r="FG110">
        <v>0.66700000000000004</v>
      </c>
      <c r="FH110" t="s">
        <v>1791</v>
      </c>
      <c r="FI110">
        <v>2</v>
      </c>
      <c r="FJ110" s="623">
        <f t="shared" si="112"/>
        <v>0.33333333333333331</v>
      </c>
      <c r="FK110">
        <v>2</v>
      </c>
      <c r="FL110">
        <v>0.3010299956639812</v>
      </c>
      <c r="FM110" t="s">
        <v>1732</v>
      </c>
      <c r="FN110" s="624">
        <v>0</v>
      </c>
      <c r="FO110" s="629">
        <f t="shared" si="113"/>
        <v>0</v>
      </c>
      <c r="FP110">
        <v>2</v>
      </c>
      <c r="FQ110" t="s">
        <v>1737</v>
      </c>
      <c r="FR110" s="624">
        <v>1</v>
      </c>
      <c r="FS110" s="629">
        <f t="shared" si="114"/>
        <v>0.25</v>
      </c>
      <c r="FT110">
        <v>0</v>
      </c>
      <c r="FU110" t="s">
        <v>1730</v>
      </c>
      <c r="FV110" s="624">
        <v>0</v>
      </c>
      <c r="FW110" s="629">
        <f t="shared" si="115"/>
        <v>0</v>
      </c>
      <c r="FX110" s="628">
        <f t="shared" si="116"/>
        <v>0.14583333333333331</v>
      </c>
      <c r="FY110" s="631">
        <f t="shared" si="117"/>
        <v>0.37574414550262158</v>
      </c>
    </row>
    <row r="111" spans="1:181">
      <c r="A111" t="s">
        <v>154</v>
      </c>
      <c r="B111" t="s">
        <v>153</v>
      </c>
      <c r="C111" t="s">
        <v>632</v>
      </c>
      <c r="D111" t="s">
        <v>1309</v>
      </c>
      <c r="E111" t="s">
        <v>971</v>
      </c>
      <c r="F111" t="s">
        <v>970</v>
      </c>
      <c r="G111" t="s">
        <v>973</v>
      </c>
      <c r="H111" t="s">
        <v>50</v>
      </c>
      <c r="I111">
        <v>18412</v>
      </c>
      <c r="J111" s="626">
        <f t="shared" si="59"/>
        <v>0.43215647165347537</v>
      </c>
      <c r="K111">
        <v>47822351.170000002</v>
      </c>
      <c r="L111" s="626">
        <f t="shared" si="60"/>
        <v>0.32781442708686914</v>
      </c>
      <c r="M111">
        <v>580</v>
      </c>
      <c r="N111" s="626">
        <f t="shared" si="61"/>
        <v>0.37629253019660353</v>
      </c>
      <c r="O111" t="s">
        <v>880</v>
      </c>
      <c r="P111">
        <v>0</v>
      </c>
      <c r="Q111" s="627">
        <f t="shared" si="62"/>
        <v>0</v>
      </c>
      <c r="R111">
        <v>0</v>
      </c>
      <c r="T111" t="s">
        <v>1726</v>
      </c>
      <c r="U111">
        <v>0</v>
      </c>
      <c r="V111">
        <f t="shared" si="63"/>
        <v>1</v>
      </c>
      <c r="W111" s="626">
        <f t="shared" si="64"/>
        <v>0</v>
      </c>
      <c r="X111" s="628">
        <f t="shared" si="65"/>
        <v>0.22725268578738961</v>
      </c>
      <c r="Y111" t="s">
        <v>1397</v>
      </c>
      <c r="Z111">
        <v>1</v>
      </c>
      <c r="AA111" s="627">
        <f t="shared" si="66"/>
        <v>0.25</v>
      </c>
      <c r="AB111" t="s">
        <v>639</v>
      </c>
      <c r="AC111">
        <v>4</v>
      </c>
      <c r="AD111" s="627">
        <f t="shared" si="67"/>
        <v>1</v>
      </c>
      <c r="AE111" t="s">
        <v>640</v>
      </c>
      <c r="AF111">
        <v>0</v>
      </c>
      <c r="AG111" s="627">
        <f t="shared" si="68"/>
        <v>0</v>
      </c>
      <c r="AH111" t="s">
        <v>1314</v>
      </c>
      <c r="AI111">
        <v>0</v>
      </c>
      <c r="AJ111" s="627">
        <f t="shared" si="69"/>
        <v>0</v>
      </c>
      <c r="AK111" t="s">
        <v>1404</v>
      </c>
      <c r="AL111">
        <v>1</v>
      </c>
      <c r="AM111" s="627">
        <f t="shared" si="70"/>
        <v>0.25</v>
      </c>
      <c r="AN111">
        <v>1</v>
      </c>
      <c r="AO111" t="s">
        <v>1765</v>
      </c>
      <c r="AP111">
        <v>4</v>
      </c>
      <c r="AQ111" s="629">
        <f t="shared" si="71"/>
        <v>1</v>
      </c>
      <c r="AR111" t="s">
        <v>636</v>
      </c>
      <c r="AS111">
        <v>4</v>
      </c>
      <c r="AT111" s="627">
        <f t="shared" si="72"/>
        <v>1</v>
      </c>
      <c r="AU111">
        <v>1</v>
      </c>
      <c r="AV111" t="s">
        <v>1789</v>
      </c>
      <c r="AW111">
        <v>0</v>
      </c>
      <c r="AX111" s="629">
        <f t="shared" si="73"/>
        <v>0</v>
      </c>
      <c r="AY111" t="s">
        <v>674</v>
      </c>
      <c r="AZ111">
        <v>3</v>
      </c>
      <c r="BA111" s="627">
        <f t="shared" si="74"/>
        <v>0.75</v>
      </c>
      <c r="BB111" t="s">
        <v>647</v>
      </c>
      <c r="BC111">
        <v>4</v>
      </c>
      <c r="BD111" s="627">
        <f t="shared" si="75"/>
        <v>1</v>
      </c>
      <c r="BE111" t="s">
        <v>647</v>
      </c>
      <c r="BF111">
        <v>4</v>
      </c>
      <c r="BG111" s="627">
        <f t="shared" si="76"/>
        <v>1</v>
      </c>
      <c r="BH111" s="628">
        <f t="shared" si="77"/>
        <v>0.56818181818181823</v>
      </c>
      <c r="BI111">
        <v>0</v>
      </c>
      <c r="BJ111" t="s">
        <v>1741</v>
      </c>
      <c r="BK111">
        <v>4</v>
      </c>
      <c r="BL111" s="627">
        <f t="shared" si="78"/>
        <v>1</v>
      </c>
      <c r="BM111" t="s">
        <v>641</v>
      </c>
      <c r="BN111">
        <v>0</v>
      </c>
      <c r="BO111" s="627">
        <f t="shared" si="79"/>
        <v>0</v>
      </c>
      <c r="BP111">
        <v>3</v>
      </c>
      <c r="BQ111" t="s">
        <v>1747</v>
      </c>
      <c r="BR111">
        <v>2</v>
      </c>
      <c r="BS111">
        <f t="shared" si="80"/>
        <v>0.5</v>
      </c>
      <c r="BT111">
        <v>2</v>
      </c>
      <c r="BU111" t="s">
        <v>1746</v>
      </c>
      <c r="BV111">
        <v>3</v>
      </c>
      <c r="BW111">
        <f t="shared" si="81"/>
        <v>0.75</v>
      </c>
      <c r="BX111" s="629">
        <f t="shared" si="82"/>
        <v>0.625</v>
      </c>
      <c r="BY111" t="s">
        <v>642</v>
      </c>
      <c r="BZ111">
        <v>3</v>
      </c>
      <c r="CA111" s="627">
        <f t="shared" si="83"/>
        <v>0.75</v>
      </c>
      <c r="CB111" t="s">
        <v>642</v>
      </c>
      <c r="CC111">
        <v>0</v>
      </c>
      <c r="CD111" s="627">
        <f t="shared" si="84"/>
        <v>0</v>
      </c>
      <c r="CE111" t="s">
        <v>643</v>
      </c>
      <c r="CF111">
        <v>3</v>
      </c>
      <c r="CG111" s="627">
        <f t="shared" si="85"/>
        <v>0.75</v>
      </c>
      <c r="CH111">
        <v>0</v>
      </c>
      <c r="CI111" t="s">
        <v>1750</v>
      </c>
      <c r="CJ111">
        <v>4</v>
      </c>
      <c r="CK111">
        <f t="shared" si="86"/>
        <v>1</v>
      </c>
      <c r="CL111">
        <v>0</v>
      </c>
      <c r="CM111" t="s">
        <v>1750</v>
      </c>
      <c r="CN111">
        <v>4</v>
      </c>
      <c r="CO111">
        <f t="shared" si="87"/>
        <v>1</v>
      </c>
      <c r="CP111" s="629">
        <f t="shared" si="88"/>
        <v>1</v>
      </c>
      <c r="CQ111">
        <v>0</v>
      </c>
      <c r="CR111" t="s">
        <v>1755</v>
      </c>
      <c r="CS111">
        <v>4</v>
      </c>
      <c r="CT111">
        <f t="shared" si="89"/>
        <v>1</v>
      </c>
      <c r="CU111">
        <v>0</v>
      </c>
      <c r="CV111" t="s">
        <v>1755</v>
      </c>
      <c r="CW111">
        <v>4</v>
      </c>
      <c r="CX111">
        <f t="shared" si="90"/>
        <v>1</v>
      </c>
      <c r="CY111" s="629">
        <f t="shared" si="91"/>
        <v>1</v>
      </c>
      <c r="CZ111">
        <v>1</v>
      </c>
      <c r="DA111" t="s">
        <v>1763</v>
      </c>
      <c r="DB111">
        <v>1</v>
      </c>
      <c r="DC111" s="626">
        <f t="shared" si="92"/>
        <v>0.125</v>
      </c>
      <c r="DD111" t="s">
        <v>636</v>
      </c>
      <c r="DE111">
        <v>4</v>
      </c>
      <c r="DF111" s="627">
        <f t="shared" si="93"/>
        <v>1</v>
      </c>
      <c r="DG111" s="628">
        <f t="shared" si="94"/>
        <v>0.625</v>
      </c>
      <c r="DH111" t="s">
        <v>639</v>
      </c>
      <c r="DI111">
        <v>4</v>
      </c>
      <c r="DJ111" s="627">
        <f t="shared" si="95"/>
        <v>1</v>
      </c>
      <c r="DK111" t="s">
        <v>640</v>
      </c>
      <c r="DL111">
        <v>0</v>
      </c>
      <c r="DM111" s="627">
        <f t="shared" si="96"/>
        <v>0</v>
      </c>
      <c r="DN111" t="s">
        <v>1119</v>
      </c>
      <c r="DO111">
        <v>0</v>
      </c>
      <c r="DP111" s="627">
        <f t="shared" si="97"/>
        <v>0</v>
      </c>
      <c r="DQ111" t="s">
        <v>880</v>
      </c>
      <c r="DR111">
        <v>4</v>
      </c>
      <c r="DS111" s="627">
        <f t="shared" si="98"/>
        <v>1</v>
      </c>
      <c r="DT111" t="s">
        <v>880</v>
      </c>
      <c r="DU111">
        <v>4</v>
      </c>
      <c r="DV111" s="627">
        <f t="shared" si="99"/>
        <v>1</v>
      </c>
      <c r="DW111" t="s">
        <v>639</v>
      </c>
      <c r="DX111">
        <v>4</v>
      </c>
      <c r="DY111" s="627">
        <f t="shared" si="100"/>
        <v>1</v>
      </c>
      <c r="DZ111" t="s">
        <v>1119</v>
      </c>
      <c r="EA111">
        <v>0</v>
      </c>
      <c r="EB111" s="627">
        <f t="shared" si="101"/>
        <v>0</v>
      </c>
      <c r="EC111">
        <v>6.4</v>
      </c>
      <c r="ED111" t="s">
        <v>1826</v>
      </c>
      <c r="EE111">
        <v>1</v>
      </c>
      <c r="EF111" s="630">
        <f t="shared" si="102"/>
        <v>0.34693877551020413</v>
      </c>
      <c r="EG111">
        <v>9.6999999999999993</v>
      </c>
      <c r="EH111" t="s">
        <v>1827</v>
      </c>
      <c r="EI111">
        <v>0</v>
      </c>
      <c r="EJ111" s="630">
        <f t="shared" si="103"/>
        <v>3.0000000000000027E-2</v>
      </c>
      <c r="EK111" s="630">
        <f t="shared" si="104"/>
        <v>0.18846938775510208</v>
      </c>
      <c r="EL111" s="628">
        <f t="shared" si="105"/>
        <v>0.52355867346938778</v>
      </c>
      <c r="EM111">
        <v>1</v>
      </c>
      <c r="EN111" t="s">
        <v>1776</v>
      </c>
      <c r="EO111" s="624">
        <v>1</v>
      </c>
      <c r="EP111" s="629">
        <f t="shared" si="106"/>
        <v>0.25</v>
      </c>
      <c r="EQ111">
        <v>0</v>
      </c>
      <c r="ER111" t="s">
        <v>1777</v>
      </c>
      <c r="ES111">
        <v>0</v>
      </c>
      <c r="ET111" s="629">
        <f t="shared" si="107"/>
        <v>0</v>
      </c>
      <c r="EU111">
        <v>1</v>
      </c>
      <c r="EV111" t="s">
        <v>1779</v>
      </c>
      <c r="EW111" s="624">
        <v>3</v>
      </c>
      <c r="EX111" s="629">
        <f t="shared" si="108"/>
        <v>0.75</v>
      </c>
      <c r="EY111">
        <v>3</v>
      </c>
      <c r="EZ111" t="s">
        <v>1782</v>
      </c>
      <c r="FA111" s="624">
        <v>2</v>
      </c>
      <c r="FB111" s="629">
        <f t="shared" si="109"/>
        <v>0.5</v>
      </c>
      <c r="FC111" t="s">
        <v>1024</v>
      </c>
      <c r="FD111">
        <v>0</v>
      </c>
      <c r="FE111" s="627">
        <f t="shared" si="110"/>
        <v>0</v>
      </c>
      <c r="FF111" s="628">
        <f t="shared" si="111"/>
        <v>0.3</v>
      </c>
      <c r="FG111">
        <v>0.73299999999999998</v>
      </c>
      <c r="FH111" t="s">
        <v>1791</v>
      </c>
      <c r="FI111">
        <v>2</v>
      </c>
      <c r="FJ111" s="623">
        <f t="shared" si="112"/>
        <v>0.33333333333333331</v>
      </c>
      <c r="FK111">
        <v>14</v>
      </c>
      <c r="FL111">
        <v>1.146128035678238</v>
      </c>
      <c r="FM111" t="s">
        <v>1734</v>
      </c>
      <c r="FN111" s="624">
        <v>2</v>
      </c>
      <c r="FO111" s="629">
        <f t="shared" si="113"/>
        <v>0.5</v>
      </c>
      <c r="FP111">
        <v>4</v>
      </c>
      <c r="FQ111" t="s">
        <v>1739</v>
      </c>
      <c r="FR111" s="624">
        <v>2</v>
      </c>
      <c r="FS111" s="629">
        <f t="shared" si="114"/>
        <v>0.5</v>
      </c>
      <c r="FT111">
        <v>2</v>
      </c>
      <c r="FU111" t="s">
        <v>1737</v>
      </c>
      <c r="FV111" s="624">
        <v>1</v>
      </c>
      <c r="FW111" s="629">
        <f t="shared" si="115"/>
        <v>0.25</v>
      </c>
      <c r="FX111" s="628">
        <f t="shared" si="116"/>
        <v>0.39583333333333331</v>
      </c>
      <c r="FY111" s="631">
        <f t="shared" si="117"/>
        <v>0.43997108512865485</v>
      </c>
    </row>
    <row r="112" spans="1:181">
      <c r="A112" t="s">
        <v>54</v>
      </c>
      <c r="B112" t="s">
        <v>53</v>
      </c>
      <c r="C112" t="s">
        <v>632</v>
      </c>
      <c r="D112" t="s">
        <v>1298</v>
      </c>
      <c r="E112" t="s">
        <v>991</v>
      </c>
      <c r="F112" t="s">
        <v>990</v>
      </c>
      <c r="G112" t="s">
        <v>997</v>
      </c>
      <c r="H112" t="s">
        <v>13</v>
      </c>
      <c r="I112">
        <v>53145</v>
      </c>
      <c r="J112" s="626">
        <f t="shared" si="59"/>
        <v>0.60822174287826491</v>
      </c>
      <c r="K112">
        <v>132289109.69999999</v>
      </c>
      <c r="L112" s="626">
        <f t="shared" si="60"/>
        <v>0.53032153440138619</v>
      </c>
      <c r="M112">
        <v>1704</v>
      </c>
      <c r="N112" s="626">
        <f t="shared" si="61"/>
        <v>0.606989541843587</v>
      </c>
      <c r="O112" t="s">
        <v>1119</v>
      </c>
      <c r="P112">
        <v>4</v>
      </c>
      <c r="Q112" s="627">
        <f t="shared" si="62"/>
        <v>1</v>
      </c>
      <c r="R112">
        <v>27</v>
      </c>
      <c r="S112">
        <v>1.4313637641589874</v>
      </c>
      <c r="T112" t="s">
        <v>1731</v>
      </c>
      <c r="U112">
        <v>2</v>
      </c>
      <c r="V112">
        <f t="shared" si="63"/>
        <v>28</v>
      </c>
      <c r="W112" s="626">
        <f t="shared" si="64"/>
        <v>0.43374059535643056</v>
      </c>
      <c r="X112" s="628">
        <f t="shared" si="65"/>
        <v>0.63585468289593372</v>
      </c>
      <c r="Y112" t="s">
        <v>639</v>
      </c>
      <c r="Z112">
        <v>4</v>
      </c>
      <c r="AA112" s="627">
        <f t="shared" si="66"/>
        <v>1</v>
      </c>
      <c r="AB112" t="s">
        <v>639</v>
      </c>
      <c r="AC112">
        <v>4</v>
      </c>
      <c r="AD112" s="627">
        <f t="shared" si="67"/>
        <v>1</v>
      </c>
      <c r="AE112" t="s">
        <v>640</v>
      </c>
      <c r="AF112">
        <v>0</v>
      </c>
      <c r="AG112" s="627">
        <f t="shared" si="68"/>
        <v>0</v>
      </c>
      <c r="AH112" t="s">
        <v>1314</v>
      </c>
      <c r="AI112">
        <v>0</v>
      </c>
      <c r="AJ112" s="627">
        <f t="shared" si="69"/>
        <v>0</v>
      </c>
      <c r="AK112" t="s">
        <v>1406</v>
      </c>
      <c r="AL112">
        <v>3</v>
      </c>
      <c r="AM112" s="627">
        <f t="shared" si="70"/>
        <v>0.75</v>
      </c>
      <c r="AN112">
        <v>2</v>
      </c>
      <c r="AO112" t="s">
        <v>1766</v>
      </c>
      <c r="AP112">
        <v>3</v>
      </c>
      <c r="AQ112" s="629">
        <f t="shared" si="71"/>
        <v>0.75</v>
      </c>
      <c r="AR112" t="s">
        <v>636</v>
      </c>
      <c r="AS112">
        <v>4</v>
      </c>
      <c r="AT112" s="627">
        <f t="shared" si="72"/>
        <v>1</v>
      </c>
      <c r="AU112">
        <v>2</v>
      </c>
      <c r="AV112" t="s">
        <v>1772</v>
      </c>
      <c r="AW112">
        <v>1</v>
      </c>
      <c r="AX112" s="629">
        <f t="shared" si="73"/>
        <v>0.25</v>
      </c>
      <c r="AY112" t="s">
        <v>634</v>
      </c>
      <c r="AZ112">
        <v>1</v>
      </c>
      <c r="BA112" s="627">
        <f t="shared" si="74"/>
        <v>0.25</v>
      </c>
      <c r="BB112" t="s">
        <v>1053</v>
      </c>
      <c r="BC112">
        <v>3</v>
      </c>
      <c r="BD112" s="627">
        <f t="shared" si="75"/>
        <v>0.75</v>
      </c>
      <c r="BE112" t="s">
        <v>1066</v>
      </c>
      <c r="BF112">
        <v>3</v>
      </c>
      <c r="BG112" s="627">
        <f t="shared" si="76"/>
        <v>0.75</v>
      </c>
      <c r="BH112" s="628">
        <f t="shared" si="77"/>
        <v>0.59090909090909094</v>
      </c>
      <c r="BI112">
        <v>0</v>
      </c>
      <c r="BJ112" t="s">
        <v>1741</v>
      </c>
      <c r="BK112">
        <v>4</v>
      </c>
      <c r="BL112" s="627">
        <f t="shared" si="78"/>
        <v>1</v>
      </c>
      <c r="BM112" t="s">
        <v>1395</v>
      </c>
      <c r="BN112">
        <v>4</v>
      </c>
      <c r="BO112" s="627">
        <f t="shared" si="79"/>
        <v>1</v>
      </c>
      <c r="BP112">
        <v>3</v>
      </c>
      <c r="BQ112" t="s">
        <v>1747</v>
      </c>
      <c r="BR112">
        <v>2</v>
      </c>
      <c r="BS112">
        <f t="shared" si="80"/>
        <v>0.5</v>
      </c>
      <c r="BT112">
        <v>3</v>
      </c>
      <c r="BU112" t="s">
        <v>1747</v>
      </c>
      <c r="BV112">
        <v>2</v>
      </c>
      <c r="BW112">
        <f t="shared" si="81"/>
        <v>0.5</v>
      </c>
      <c r="BX112" s="629">
        <f t="shared" si="82"/>
        <v>0.5</v>
      </c>
      <c r="BY112" t="s">
        <v>653</v>
      </c>
      <c r="BZ112">
        <v>4</v>
      </c>
      <c r="CA112" s="627">
        <f t="shared" si="83"/>
        <v>1</v>
      </c>
      <c r="CB112" t="s">
        <v>669</v>
      </c>
      <c r="CC112">
        <v>2</v>
      </c>
      <c r="CD112" s="627">
        <f t="shared" si="84"/>
        <v>0.5</v>
      </c>
      <c r="CE112" t="s">
        <v>659</v>
      </c>
      <c r="CF112">
        <v>4</v>
      </c>
      <c r="CG112" s="627">
        <f t="shared" si="85"/>
        <v>1</v>
      </c>
      <c r="CH112">
        <v>0</v>
      </c>
      <c r="CI112" t="s">
        <v>1750</v>
      </c>
      <c r="CJ112">
        <v>4</v>
      </c>
      <c r="CK112">
        <f t="shared" si="86"/>
        <v>1</v>
      </c>
      <c r="CL112">
        <v>0</v>
      </c>
      <c r="CM112" t="s">
        <v>1750</v>
      </c>
      <c r="CN112">
        <v>4</v>
      </c>
      <c r="CO112">
        <f t="shared" si="87"/>
        <v>1</v>
      </c>
      <c r="CP112" s="629">
        <f t="shared" si="88"/>
        <v>1</v>
      </c>
      <c r="CQ112">
        <v>0</v>
      </c>
      <c r="CR112" t="s">
        <v>1755</v>
      </c>
      <c r="CS112">
        <v>4</v>
      </c>
      <c r="CT112">
        <f t="shared" si="89"/>
        <v>1</v>
      </c>
      <c r="CU112">
        <v>1</v>
      </c>
      <c r="CV112" t="s">
        <v>1756</v>
      </c>
      <c r="CW112">
        <v>3</v>
      </c>
      <c r="CX112">
        <f t="shared" si="90"/>
        <v>0.75</v>
      </c>
      <c r="CY112" s="629">
        <f t="shared" si="91"/>
        <v>0.875</v>
      </c>
      <c r="CZ112">
        <v>0</v>
      </c>
      <c r="DA112" t="s">
        <v>1764</v>
      </c>
      <c r="DB112">
        <v>0</v>
      </c>
      <c r="DC112" s="626">
        <f t="shared" si="92"/>
        <v>0</v>
      </c>
      <c r="DD112" t="s">
        <v>636</v>
      </c>
      <c r="DE112">
        <v>4</v>
      </c>
      <c r="DF112" s="627">
        <f t="shared" si="93"/>
        <v>1</v>
      </c>
      <c r="DG112" s="628">
        <f t="shared" si="94"/>
        <v>0.78749999999999998</v>
      </c>
      <c r="DH112" t="s">
        <v>639</v>
      </c>
      <c r="DI112">
        <v>4</v>
      </c>
      <c r="DJ112" s="627">
        <f t="shared" si="95"/>
        <v>1</v>
      </c>
      <c r="DK112" t="s">
        <v>640</v>
      </c>
      <c r="DL112">
        <v>0</v>
      </c>
      <c r="DM112" s="627">
        <f t="shared" si="96"/>
        <v>0</v>
      </c>
      <c r="DN112" t="s">
        <v>880</v>
      </c>
      <c r="DO112">
        <v>4</v>
      </c>
      <c r="DP112" s="627">
        <f t="shared" si="97"/>
        <v>1</v>
      </c>
      <c r="DQ112" t="s">
        <v>880</v>
      </c>
      <c r="DR112">
        <v>4</v>
      </c>
      <c r="DS112" s="627">
        <f t="shared" si="98"/>
        <v>1</v>
      </c>
      <c r="DT112" t="s">
        <v>880</v>
      </c>
      <c r="DU112">
        <v>4</v>
      </c>
      <c r="DV112" s="627">
        <f t="shared" si="99"/>
        <v>1</v>
      </c>
      <c r="DW112" t="s">
        <v>639</v>
      </c>
      <c r="DX112">
        <v>4</v>
      </c>
      <c r="DY112" s="627">
        <f t="shared" si="100"/>
        <v>1</v>
      </c>
      <c r="DZ112" t="s">
        <v>1119</v>
      </c>
      <c r="EA112">
        <v>0</v>
      </c>
      <c r="EB112" s="627">
        <f t="shared" si="101"/>
        <v>0</v>
      </c>
      <c r="EC112">
        <v>8.4</v>
      </c>
      <c r="ED112" t="s">
        <v>1827</v>
      </c>
      <c r="EE112">
        <v>0</v>
      </c>
      <c r="EF112" s="630">
        <f t="shared" si="102"/>
        <v>0.1428571428571429</v>
      </c>
      <c r="EG112">
        <v>10</v>
      </c>
      <c r="EH112" t="s">
        <v>1827</v>
      </c>
      <c r="EI112">
        <v>0</v>
      </c>
      <c r="EJ112" s="630">
        <f t="shared" si="103"/>
        <v>0</v>
      </c>
      <c r="EK112" s="630">
        <f t="shared" si="104"/>
        <v>7.1428571428571452E-2</v>
      </c>
      <c r="EL112" s="628">
        <f t="shared" si="105"/>
        <v>0.6339285714285714</v>
      </c>
      <c r="EM112">
        <v>7</v>
      </c>
      <c r="EN112" t="s">
        <v>1774</v>
      </c>
      <c r="EO112" s="624">
        <v>3</v>
      </c>
      <c r="EP112" s="629">
        <f t="shared" si="106"/>
        <v>0.75</v>
      </c>
      <c r="EQ112">
        <v>1</v>
      </c>
      <c r="ER112" t="s">
        <v>1779</v>
      </c>
      <c r="ES112">
        <v>3</v>
      </c>
      <c r="ET112" s="629">
        <f t="shared" si="107"/>
        <v>0.75</v>
      </c>
      <c r="EU112">
        <v>2</v>
      </c>
      <c r="EV112" t="s">
        <v>1778</v>
      </c>
      <c r="EW112" s="624">
        <v>4</v>
      </c>
      <c r="EX112" s="629">
        <f t="shared" si="108"/>
        <v>1</v>
      </c>
      <c r="EY112">
        <v>6</v>
      </c>
      <c r="EZ112" t="s">
        <v>1781</v>
      </c>
      <c r="FA112" s="624">
        <v>3</v>
      </c>
      <c r="FB112" s="629">
        <f t="shared" si="109"/>
        <v>0.75</v>
      </c>
      <c r="FC112" t="s">
        <v>1024</v>
      </c>
      <c r="FD112">
        <v>0</v>
      </c>
      <c r="FE112" s="627">
        <f t="shared" si="110"/>
        <v>0</v>
      </c>
      <c r="FF112" s="628">
        <f t="shared" si="111"/>
        <v>0.65</v>
      </c>
      <c r="FG112">
        <v>0.71299999999999997</v>
      </c>
      <c r="FH112" t="s">
        <v>1791</v>
      </c>
      <c r="FI112">
        <v>2</v>
      </c>
      <c r="FJ112" s="623">
        <f t="shared" si="112"/>
        <v>0.33333333333333331</v>
      </c>
      <c r="FK112">
        <v>66</v>
      </c>
      <c r="FL112">
        <v>1.8195439355418688</v>
      </c>
      <c r="FM112" t="s">
        <v>1735</v>
      </c>
      <c r="FN112" s="624">
        <v>3</v>
      </c>
      <c r="FO112" s="629">
        <f t="shared" si="113"/>
        <v>0.75</v>
      </c>
      <c r="FP112">
        <v>17</v>
      </c>
      <c r="FQ112" t="s">
        <v>1738</v>
      </c>
      <c r="FR112" s="624">
        <v>4</v>
      </c>
      <c r="FS112" s="629">
        <f t="shared" si="114"/>
        <v>1</v>
      </c>
      <c r="FT112">
        <v>4</v>
      </c>
      <c r="FU112" t="s">
        <v>1739</v>
      </c>
      <c r="FV112" s="624">
        <v>2</v>
      </c>
      <c r="FW112" s="629">
        <f t="shared" si="115"/>
        <v>0.5</v>
      </c>
      <c r="FX112" s="628">
        <f t="shared" si="116"/>
        <v>0.64583333333333326</v>
      </c>
      <c r="FY112" s="631">
        <f t="shared" si="117"/>
        <v>0.65733761309448824</v>
      </c>
    </row>
    <row r="113" spans="1:181">
      <c r="A113" t="s">
        <v>212</v>
      </c>
      <c r="B113" t="s">
        <v>211</v>
      </c>
      <c r="C113" t="s">
        <v>632</v>
      </c>
      <c r="D113" t="s">
        <v>1309</v>
      </c>
      <c r="E113" t="s">
        <v>971</v>
      </c>
      <c r="F113" t="s">
        <v>986</v>
      </c>
      <c r="G113" t="s">
        <v>996</v>
      </c>
      <c r="H113" t="s">
        <v>19</v>
      </c>
      <c r="I113">
        <v>13493</v>
      </c>
      <c r="J113" s="626">
        <f t="shared" si="59"/>
        <v>0.38052860002491856</v>
      </c>
      <c r="K113">
        <v>28442755.969999999</v>
      </c>
      <c r="L113" s="626">
        <f t="shared" si="60"/>
        <v>0.22440119301924083</v>
      </c>
      <c r="M113">
        <v>560</v>
      </c>
      <c r="N113" s="626">
        <f t="shared" si="61"/>
        <v>0.36878077319515767</v>
      </c>
      <c r="O113" t="s">
        <v>1119</v>
      </c>
      <c r="P113">
        <v>4</v>
      </c>
      <c r="Q113" s="627">
        <f t="shared" si="62"/>
        <v>1</v>
      </c>
      <c r="R113">
        <v>2</v>
      </c>
      <c r="S113">
        <v>0.3010299956639812</v>
      </c>
      <c r="T113" t="s">
        <v>1727</v>
      </c>
      <c r="U113">
        <v>1</v>
      </c>
      <c r="V113">
        <f t="shared" si="63"/>
        <v>3</v>
      </c>
      <c r="W113" s="626">
        <f t="shared" si="64"/>
        <v>0.14300225172186151</v>
      </c>
      <c r="X113" s="628">
        <f t="shared" si="65"/>
        <v>0.42334256359223571</v>
      </c>
      <c r="Y113" t="s">
        <v>639</v>
      </c>
      <c r="Z113">
        <v>4</v>
      </c>
      <c r="AA113" s="627">
        <f t="shared" si="66"/>
        <v>1</v>
      </c>
      <c r="AB113" t="s">
        <v>639</v>
      </c>
      <c r="AC113">
        <v>4</v>
      </c>
      <c r="AD113" s="627">
        <f t="shared" si="67"/>
        <v>1</v>
      </c>
      <c r="AE113" t="s">
        <v>640</v>
      </c>
      <c r="AF113">
        <v>0</v>
      </c>
      <c r="AG113" s="627">
        <f t="shared" si="68"/>
        <v>0</v>
      </c>
      <c r="AH113" t="s">
        <v>1314</v>
      </c>
      <c r="AI113">
        <v>0</v>
      </c>
      <c r="AJ113" s="627">
        <f t="shared" si="69"/>
        <v>0</v>
      </c>
      <c r="AK113" t="s">
        <v>1404</v>
      </c>
      <c r="AL113">
        <v>1</v>
      </c>
      <c r="AM113" s="627">
        <f t="shared" si="70"/>
        <v>0.25</v>
      </c>
      <c r="AN113">
        <v>1</v>
      </c>
      <c r="AO113" t="s">
        <v>1765</v>
      </c>
      <c r="AP113">
        <v>4</v>
      </c>
      <c r="AQ113" s="629">
        <f t="shared" si="71"/>
        <v>1</v>
      </c>
      <c r="AR113" t="s">
        <v>636</v>
      </c>
      <c r="AS113">
        <v>4</v>
      </c>
      <c r="AT113" s="627">
        <f t="shared" si="72"/>
        <v>1</v>
      </c>
      <c r="AU113">
        <v>1</v>
      </c>
      <c r="AV113" t="s">
        <v>1789</v>
      </c>
      <c r="AW113">
        <v>0</v>
      </c>
      <c r="AX113" s="629">
        <f t="shared" si="73"/>
        <v>0</v>
      </c>
      <c r="AY113" t="s">
        <v>650</v>
      </c>
      <c r="AZ113">
        <v>2</v>
      </c>
      <c r="BA113" s="627">
        <f t="shared" si="74"/>
        <v>0.5</v>
      </c>
      <c r="BB113" t="s">
        <v>675</v>
      </c>
      <c r="BC113">
        <v>0</v>
      </c>
      <c r="BD113" s="627">
        <f t="shared" si="75"/>
        <v>0</v>
      </c>
      <c r="BE113" t="s">
        <v>647</v>
      </c>
      <c r="BF113">
        <v>4</v>
      </c>
      <c r="BG113" s="627">
        <f t="shared" si="76"/>
        <v>1</v>
      </c>
      <c r="BH113" s="628">
        <f t="shared" si="77"/>
        <v>0.52272727272727271</v>
      </c>
      <c r="BI113">
        <v>0</v>
      </c>
      <c r="BJ113" t="s">
        <v>1741</v>
      </c>
      <c r="BK113">
        <v>4</v>
      </c>
      <c r="BL113" s="627">
        <f t="shared" si="78"/>
        <v>1</v>
      </c>
      <c r="BM113" t="s">
        <v>1395</v>
      </c>
      <c r="BN113">
        <v>4</v>
      </c>
      <c r="BO113" s="627">
        <f t="shared" si="79"/>
        <v>1</v>
      </c>
      <c r="BP113">
        <v>3</v>
      </c>
      <c r="BQ113" t="s">
        <v>1747</v>
      </c>
      <c r="BR113">
        <v>2</v>
      </c>
      <c r="BS113">
        <f t="shared" si="80"/>
        <v>0.5</v>
      </c>
      <c r="BT113">
        <v>6</v>
      </c>
      <c r="BU113" t="s">
        <v>1748</v>
      </c>
      <c r="BV113">
        <v>1</v>
      </c>
      <c r="BW113">
        <f t="shared" si="81"/>
        <v>0.25</v>
      </c>
      <c r="BX113" s="629">
        <f t="shared" si="82"/>
        <v>0.375</v>
      </c>
      <c r="BY113" t="s">
        <v>648</v>
      </c>
      <c r="BZ113">
        <v>1</v>
      </c>
      <c r="CA113" s="627">
        <f t="shared" si="83"/>
        <v>0.25</v>
      </c>
      <c r="CB113" t="s">
        <v>649</v>
      </c>
      <c r="CC113">
        <v>1</v>
      </c>
      <c r="CD113" s="627">
        <f t="shared" si="84"/>
        <v>0.25</v>
      </c>
      <c r="CE113" t="s">
        <v>659</v>
      </c>
      <c r="CF113">
        <v>4</v>
      </c>
      <c r="CG113" s="627">
        <f t="shared" si="85"/>
        <v>1</v>
      </c>
      <c r="CH113">
        <v>0</v>
      </c>
      <c r="CI113" t="s">
        <v>1750</v>
      </c>
      <c r="CJ113">
        <v>4</v>
      </c>
      <c r="CK113">
        <f t="shared" si="86"/>
        <v>1</v>
      </c>
      <c r="CL113">
        <v>0</v>
      </c>
      <c r="CM113" t="s">
        <v>1750</v>
      </c>
      <c r="CN113">
        <v>4</v>
      </c>
      <c r="CO113">
        <f t="shared" si="87"/>
        <v>1</v>
      </c>
      <c r="CP113" s="629">
        <f t="shared" si="88"/>
        <v>1</v>
      </c>
      <c r="CQ113">
        <v>0</v>
      </c>
      <c r="CR113" t="s">
        <v>1755</v>
      </c>
      <c r="CS113">
        <v>4</v>
      </c>
      <c r="CT113">
        <f t="shared" si="89"/>
        <v>1</v>
      </c>
      <c r="CU113">
        <v>0</v>
      </c>
      <c r="CV113" t="s">
        <v>1755</v>
      </c>
      <c r="CW113">
        <v>4</v>
      </c>
      <c r="CX113">
        <f t="shared" si="90"/>
        <v>1</v>
      </c>
      <c r="CY113" s="629">
        <f t="shared" si="91"/>
        <v>1</v>
      </c>
      <c r="CZ113">
        <v>0</v>
      </c>
      <c r="DA113" t="s">
        <v>1764</v>
      </c>
      <c r="DB113">
        <v>0</v>
      </c>
      <c r="DC113" s="626">
        <f t="shared" si="92"/>
        <v>0</v>
      </c>
      <c r="DD113" t="s">
        <v>1369</v>
      </c>
      <c r="DE113">
        <v>3</v>
      </c>
      <c r="DF113" s="627">
        <f t="shared" si="93"/>
        <v>0.75</v>
      </c>
      <c r="DG113" s="628">
        <f t="shared" si="94"/>
        <v>0.66249999999999998</v>
      </c>
      <c r="DH113" t="s">
        <v>1407</v>
      </c>
      <c r="DI113">
        <v>1</v>
      </c>
      <c r="DJ113" s="627">
        <f t="shared" si="95"/>
        <v>0.25</v>
      </c>
      <c r="DK113" t="s">
        <v>640</v>
      </c>
      <c r="DL113">
        <v>0</v>
      </c>
      <c r="DM113" s="627">
        <f t="shared" si="96"/>
        <v>0</v>
      </c>
      <c r="DN113" t="s">
        <v>880</v>
      </c>
      <c r="DO113">
        <v>4</v>
      </c>
      <c r="DP113" s="627">
        <f t="shared" si="97"/>
        <v>1</v>
      </c>
      <c r="DQ113" t="s">
        <v>880</v>
      </c>
      <c r="DR113">
        <v>4</v>
      </c>
      <c r="DS113" s="627">
        <f t="shared" si="98"/>
        <v>1</v>
      </c>
      <c r="DT113" t="s">
        <v>880</v>
      </c>
      <c r="DU113">
        <v>4</v>
      </c>
      <c r="DV113" s="627">
        <f t="shared" si="99"/>
        <v>1</v>
      </c>
      <c r="DW113" t="s">
        <v>1408</v>
      </c>
      <c r="DX113">
        <v>2</v>
      </c>
      <c r="DY113" s="627">
        <f t="shared" si="100"/>
        <v>0.5</v>
      </c>
      <c r="DZ113" t="s">
        <v>1119</v>
      </c>
      <c r="EA113">
        <v>0</v>
      </c>
      <c r="EB113" s="627">
        <f t="shared" si="101"/>
        <v>0</v>
      </c>
      <c r="EC113">
        <v>1</v>
      </c>
      <c r="ED113" t="s">
        <v>1823</v>
      </c>
      <c r="EE113">
        <v>4</v>
      </c>
      <c r="EF113" s="630">
        <f t="shared" si="102"/>
        <v>0.89795918367346939</v>
      </c>
      <c r="EG113">
        <v>8.1999999999999993</v>
      </c>
      <c r="EH113" t="s">
        <v>1827</v>
      </c>
      <c r="EI113">
        <v>0</v>
      </c>
      <c r="EJ113" s="630">
        <f t="shared" si="103"/>
        <v>0.18000000000000005</v>
      </c>
      <c r="EK113" s="630">
        <f t="shared" si="104"/>
        <v>0.53897959183673472</v>
      </c>
      <c r="EL113" s="628">
        <f t="shared" si="105"/>
        <v>0.53612244897959183</v>
      </c>
      <c r="EM113">
        <v>2</v>
      </c>
      <c r="EN113" t="s">
        <v>1776</v>
      </c>
      <c r="EO113" s="624">
        <v>1</v>
      </c>
      <c r="EP113" s="629">
        <f t="shared" si="106"/>
        <v>0.25</v>
      </c>
      <c r="EQ113">
        <v>0</v>
      </c>
      <c r="ER113" t="s">
        <v>1777</v>
      </c>
      <c r="ES113">
        <v>0</v>
      </c>
      <c r="ET113" s="629">
        <f t="shared" si="107"/>
        <v>0</v>
      </c>
      <c r="EU113">
        <v>1</v>
      </c>
      <c r="EV113" t="s">
        <v>1778</v>
      </c>
      <c r="EW113" s="624">
        <v>3</v>
      </c>
      <c r="EX113" s="629">
        <f t="shared" si="108"/>
        <v>0.75</v>
      </c>
      <c r="EY113">
        <v>2</v>
      </c>
      <c r="EZ113" t="s">
        <v>1783</v>
      </c>
      <c r="FA113" s="624">
        <v>1</v>
      </c>
      <c r="FB113" s="629">
        <f t="shared" si="109"/>
        <v>0.25</v>
      </c>
      <c r="FC113" t="s">
        <v>1024</v>
      </c>
      <c r="FD113">
        <v>0</v>
      </c>
      <c r="FE113" s="627">
        <f t="shared" si="110"/>
        <v>0</v>
      </c>
      <c r="FF113" s="628">
        <f t="shared" si="111"/>
        <v>0.25</v>
      </c>
      <c r="FG113">
        <v>0.63</v>
      </c>
      <c r="FH113" t="s">
        <v>1791</v>
      </c>
      <c r="FI113">
        <v>2</v>
      </c>
      <c r="FJ113" s="623">
        <f t="shared" si="112"/>
        <v>0.33333333333333331</v>
      </c>
      <c r="FK113">
        <v>19</v>
      </c>
      <c r="FL113">
        <v>1.2787536009528289</v>
      </c>
      <c r="FM113" t="s">
        <v>1734</v>
      </c>
      <c r="FN113" s="624">
        <v>2</v>
      </c>
      <c r="FO113" s="629">
        <f t="shared" si="113"/>
        <v>0.5</v>
      </c>
      <c r="FP113">
        <v>7</v>
      </c>
      <c r="FQ113" t="s">
        <v>1740</v>
      </c>
      <c r="FR113" s="624">
        <v>3</v>
      </c>
      <c r="FS113" s="629">
        <f t="shared" si="114"/>
        <v>0.75</v>
      </c>
      <c r="FT113">
        <v>2</v>
      </c>
      <c r="FU113" t="s">
        <v>1737</v>
      </c>
      <c r="FV113" s="624">
        <v>1</v>
      </c>
      <c r="FW113" s="629">
        <f t="shared" si="115"/>
        <v>0.25</v>
      </c>
      <c r="FX113" s="628">
        <f t="shared" si="116"/>
        <v>0.45833333333333331</v>
      </c>
      <c r="FY113" s="631">
        <f t="shared" si="117"/>
        <v>0.47550426977207233</v>
      </c>
    </row>
    <row r="114" spans="1:181">
      <c r="A114" t="s">
        <v>222</v>
      </c>
      <c r="B114" t="s">
        <v>221</v>
      </c>
      <c r="C114" t="s">
        <v>1050</v>
      </c>
      <c r="D114" t="s">
        <v>1309</v>
      </c>
      <c r="E114" t="s">
        <v>991</v>
      </c>
      <c r="F114" t="s">
        <v>993</v>
      </c>
      <c r="G114" t="s">
        <v>994</v>
      </c>
      <c r="H114" t="s">
        <v>34</v>
      </c>
      <c r="I114">
        <v>10933</v>
      </c>
      <c r="J114" s="626">
        <f t="shared" si="59"/>
        <v>0.34558445284717837</v>
      </c>
      <c r="K114">
        <v>18253190.25</v>
      </c>
      <c r="L114" s="626">
        <f t="shared" si="60"/>
        <v>0.1361230004663066</v>
      </c>
      <c r="M114">
        <v>504</v>
      </c>
      <c r="N114" s="626">
        <f t="shared" si="61"/>
        <v>0.34622697369644423</v>
      </c>
      <c r="O114" t="s">
        <v>880</v>
      </c>
      <c r="P114">
        <v>0</v>
      </c>
      <c r="Q114" s="627">
        <f t="shared" si="62"/>
        <v>0</v>
      </c>
      <c r="R114">
        <v>0</v>
      </c>
      <c r="T114" t="s">
        <v>1726</v>
      </c>
      <c r="U114">
        <v>0</v>
      </c>
      <c r="V114">
        <f t="shared" si="63"/>
        <v>1</v>
      </c>
      <c r="W114" s="626">
        <f t="shared" si="64"/>
        <v>0</v>
      </c>
      <c r="X114" s="628">
        <f t="shared" si="65"/>
        <v>0.16558688540198582</v>
      </c>
      <c r="Y114" t="s">
        <v>639</v>
      </c>
      <c r="Z114">
        <v>4</v>
      </c>
      <c r="AA114" s="627">
        <f t="shared" si="66"/>
        <v>1</v>
      </c>
      <c r="AB114" t="s">
        <v>639</v>
      </c>
      <c r="AC114">
        <v>4</v>
      </c>
      <c r="AD114" s="627">
        <f t="shared" si="67"/>
        <v>1</v>
      </c>
      <c r="AE114" t="s">
        <v>640</v>
      </c>
      <c r="AF114">
        <v>0</v>
      </c>
      <c r="AG114" s="627">
        <f t="shared" si="68"/>
        <v>0</v>
      </c>
      <c r="AH114" t="s">
        <v>1314</v>
      </c>
      <c r="AI114">
        <v>0</v>
      </c>
      <c r="AJ114" s="627">
        <f t="shared" si="69"/>
        <v>0</v>
      </c>
      <c r="AK114" t="s">
        <v>1404</v>
      </c>
      <c r="AL114">
        <v>1</v>
      </c>
      <c r="AM114" s="627">
        <f t="shared" si="70"/>
        <v>0.25</v>
      </c>
      <c r="AN114">
        <v>1</v>
      </c>
      <c r="AO114" t="s">
        <v>1765</v>
      </c>
      <c r="AP114">
        <v>4</v>
      </c>
      <c r="AQ114" s="629">
        <f t="shared" si="71"/>
        <v>1</v>
      </c>
      <c r="AR114" t="s">
        <v>636</v>
      </c>
      <c r="AS114">
        <v>4</v>
      </c>
      <c r="AT114" s="627">
        <f t="shared" si="72"/>
        <v>1</v>
      </c>
      <c r="AU114">
        <v>1</v>
      </c>
      <c r="AV114" t="s">
        <v>1789</v>
      </c>
      <c r="AW114">
        <v>0</v>
      </c>
      <c r="AX114" s="629">
        <f t="shared" si="73"/>
        <v>0</v>
      </c>
      <c r="AY114" t="s">
        <v>674</v>
      </c>
      <c r="AZ114">
        <v>3</v>
      </c>
      <c r="BA114" s="627">
        <f t="shared" si="74"/>
        <v>0.75</v>
      </c>
      <c r="BB114" t="s">
        <v>646</v>
      </c>
      <c r="BC114">
        <v>0</v>
      </c>
      <c r="BD114" s="627">
        <f t="shared" si="75"/>
        <v>0</v>
      </c>
      <c r="BE114" t="s">
        <v>647</v>
      </c>
      <c r="BF114">
        <v>4</v>
      </c>
      <c r="BG114" s="627">
        <f t="shared" si="76"/>
        <v>1</v>
      </c>
      <c r="BH114" s="628">
        <f t="shared" si="77"/>
        <v>0.54545454545454541</v>
      </c>
      <c r="BI114">
        <v>0</v>
      </c>
      <c r="BJ114" t="s">
        <v>1741</v>
      </c>
      <c r="BK114">
        <v>4</v>
      </c>
      <c r="BL114" s="627">
        <f t="shared" si="78"/>
        <v>1</v>
      </c>
      <c r="BM114" t="s">
        <v>1395</v>
      </c>
      <c r="BN114">
        <v>4</v>
      </c>
      <c r="BO114" s="627">
        <f t="shared" si="79"/>
        <v>1</v>
      </c>
      <c r="BP114">
        <v>0</v>
      </c>
      <c r="BQ114" t="s">
        <v>1745</v>
      </c>
      <c r="BR114">
        <v>4</v>
      </c>
      <c r="BS114">
        <f t="shared" si="80"/>
        <v>1</v>
      </c>
      <c r="BT114">
        <v>0</v>
      </c>
      <c r="BU114" t="s">
        <v>1745</v>
      </c>
      <c r="BV114">
        <v>4</v>
      </c>
      <c r="BW114">
        <f t="shared" si="81"/>
        <v>1</v>
      </c>
      <c r="BX114" s="629">
        <f t="shared" si="82"/>
        <v>1</v>
      </c>
      <c r="BY114" t="s">
        <v>653</v>
      </c>
      <c r="BZ114">
        <v>4</v>
      </c>
      <c r="CA114" s="627">
        <f t="shared" si="83"/>
        <v>1</v>
      </c>
      <c r="CB114" t="s">
        <v>662</v>
      </c>
      <c r="CC114">
        <v>3</v>
      </c>
      <c r="CD114" s="627">
        <f t="shared" si="84"/>
        <v>0.75</v>
      </c>
      <c r="CE114" t="s">
        <v>663</v>
      </c>
      <c r="CF114">
        <v>0</v>
      </c>
      <c r="CG114" s="627">
        <f t="shared" si="85"/>
        <v>0</v>
      </c>
      <c r="CH114">
        <v>0</v>
      </c>
      <c r="CI114" t="s">
        <v>1750</v>
      </c>
      <c r="CJ114">
        <v>4</v>
      </c>
      <c r="CK114">
        <f t="shared" si="86"/>
        <v>1</v>
      </c>
      <c r="CL114">
        <v>0</v>
      </c>
      <c r="CM114" t="s">
        <v>1750</v>
      </c>
      <c r="CN114">
        <v>4</v>
      </c>
      <c r="CO114">
        <f t="shared" si="87"/>
        <v>1</v>
      </c>
      <c r="CP114" s="629">
        <f t="shared" si="88"/>
        <v>1</v>
      </c>
      <c r="CQ114">
        <v>0</v>
      </c>
      <c r="CR114" t="s">
        <v>1755</v>
      </c>
      <c r="CS114">
        <v>4</v>
      </c>
      <c r="CT114">
        <f t="shared" si="89"/>
        <v>1</v>
      </c>
      <c r="CU114">
        <v>0</v>
      </c>
      <c r="CV114" t="s">
        <v>1755</v>
      </c>
      <c r="CW114">
        <v>4</v>
      </c>
      <c r="CX114">
        <f t="shared" si="90"/>
        <v>1</v>
      </c>
      <c r="CY114" s="629">
        <f t="shared" si="91"/>
        <v>1</v>
      </c>
      <c r="CZ114">
        <v>0</v>
      </c>
      <c r="DA114" t="s">
        <v>1764</v>
      </c>
      <c r="DB114">
        <v>0</v>
      </c>
      <c r="DC114" s="626">
        <f t="shared" si="92"/>
        <v>0</v>
      </c>
      <c r="DD114" t="s">
        <v>636</v>
      </c>
      <c r="DE114">
        <v>4</v>
      </c>
      <c r="DF114" s="627">
        <f t="shared" si="93"/>
        <v>1</v>
      </c>
      <c r="DG114" s="628">
        <f t="shared" si="94"/>
        <v>0.77500000000000002</v>
      </c>
      <c r="DH114" t="s">
        <v>639</v>
      </c>
      <c r="DI114">
        <v>4</v>
      </c>
      <c r="DJ114" s="627">
        <f t="shared" si="95"/>
        <v>1</v>
      </c>
      <c r="DK114" t="s">
        <v>636</v>
      </c>
      <c r="DL114">
        <v>4</v>
      </c>
      <c r="DM114" s="627">
        <f t="shared" si="96"/>
        <v>1</v>
      </c>
      <c r="DN114" t="s">
        <v>1119</v>
      </c>
      <c r="DO114">
        <v>0</v>
      </c>
      <c r="DP114" s="627">
        <f t="shared" si="97"/>
        <v>0</v>
      </c>
      <c r="DQ114" t="s">
        <v>880</v>
      </c>
      <c r="DR114">
        <v>4</v>
      </c>
      <c r="DS114" s="627">
        <f t="shared" si="98"/>
        <v>1</v>
      </c>
      <c r="DT114" t="s">
        <v>880</v>
      </c>
      <c r="DU114">
        <v>4</v>
      </c>
      <c r="DV114" s="627">
        <f t="shared" si="99"/>
        <v>1</v>
      </c>
      <c r="DW114" t="s">
        <v>639</v>
      </c>
      <c r="DX114">
        <v>4</v>
      </c>
      <c r="DY114" s="627">
        <f t="shared" si="100"/>
        <v>1</v>
      </c>
      <c r="DZ114" t="s">
        <v>880</v>
      </c>
      <c r="EA114">
        <v>4</v>
      </c>
      <c r="EB114" s="627">
        <f t="shared" si="101"/>
        <v>1</v>
      </c>
      <c r="EC114">
        <v>7.7</v>
      </c>
      <c r="ED114" t="s">
        <v>1826</v>
      </c>
      <c r="EE114">
        <v>1</v>
      </c>
      <c r="EF114" s="630">
        <f t="shared" si="102"/>
        <v>0.2142857142857143</v>
      </c>
      <c r="EG114">
        <v>9.1</v>
      </c>
      <c r="EH114" t="s">
        <v>1827</v>
      </c>
      <c r="EI114">
        <v>0</v>
      </c>
      <c r="EJ114" s="630">
        <f t="shared" si="103"/>
        <v>9.000000000000008E-2</v>
      </c>
      <c r="EK114" s="630">
        <f t="shared" si="104"/>
        <v>0.15214285714285719</v>
      </c>
      <c r="EL114" s="628">
        <f t="shared" si="105"/>
        <v>0.7690178571428572</v>
      </c>
      <c r="EM114">
        <v>3</v>
      </c>
      <c r="EO114" s="624">
        <v>2</v>
      </c>
      <c r="EP114" s="629">
        <f t="shared" si="106"/>
        <v>0.5</v>
      </c>
      <c r="EQ114">
        <v>0</v>
      </c>
      <c r="ER114" t="s">
        <v>1777</v>
      </c>
      <c r="ES114">
        <v>0</v>
      </c>
      <c r="ET114" s="629">
        <f t="shared" si="107"/>
        <v>0</v>
      </c>
      <c r="EU114">
        <v>3</v>
      </c>
      <c r="EV114" t="s">
        <v>1778</v>
      </c>
      <c r="EW114" s="624">
        <v>4</v>
      </c>
      <c r="EX114" s="629">
        <f t="shared" si="108"/>
        <v>1</v>
      </c>
      <c r="EY114">
        <v>1</v>
      </c>
      <c r="EZ114" t="s">
        <v>1783</v>
      </c>
      <c r="FA114" s="624">
        <v>1</v>
      </c>
      <c r="FB114" s="629">
        <f t="shared" si="109"/>
        <v>0.25</v>
      </c>
      <c r="FC114" t="s">
        <v>1024</v>
      </c>
      <c r="FD114">
        <v>0</v>
      </c>
      <c r="FE114" s="627">
        <f t="shared" si="110"/>
        <v>0</v>
      </c>
      <c r="FF114" s="628">
        <f t="shared" si="111"/>
        <v>0.35</v>
      </c>
      <c r="FG114">
        <v>0.624</v>
      </c>
      <c r="FH114" t="s">
        <v>1793</v>
      </c>
      <c r="FI114">
        <v>3</v>
      </c>
      <c r="FJ114" s="623">
        <f t="shared" si="112"/>
        <v>0.66666666666666663</v>
      </c>
      <c r="FK114">
        <v>71</v>
      </c>
      <c r="FL114">
        <v>1.8512583487190752</v>
      </c>
      <c r="FM114" t="s">
        <v>1735</v>
      </c>
      <c r="FN114" s="624">
        <v>3</v>
      </c>
      <c r="FO114" s="629">
        <f t="shared" si="113"/>
        <v>0.75</v>
      </c>
      <c r="FP114">
        <v>1</v>
      </c>
      <c r="FQ114" t="s">
        <v>1737</v>
      </c>
      <c r="FR114" s="624">
        <v>1</v>
      </c>
      <c r="FS114" s="629">
        <f t="shared" si="114"/>
        <v>0.25</v>
      </c>
      <c r="FT114">
        <v>1</v>
      </c>
      <c r="FU114" t="s">
        <v>1737</v>
      </c>
      <c r="FV114" s="624">
        <v>1</v>
      </c>
      <c r="FW114" s="629">
        <f t="shared" si="115"/>
        <v>0.25</v>
      </c>
      <c r="FX114" s="628">
        <f t="shared" si="116"/>
        <v>0.47916666666666663</v>
      </c>
      <c r="FY114" s="631">
        <f t="shared" si="117"/>
        <v>0.51403765911100918</v>
      </c>
    </row>
    <row r="115" spans="1:181">
      <c r="A115" t="s">
        <v>78</v>
      </c>
      <c r="B115" t="s">
        <v>77</v>
      </c>
      <c r="C115" t="s">
        <v>681</v>
      </c>
      <c r="D115" t="s">
        <v>1311</v>
      </c>
      <c r="E115" t="s">
        <v>991</v>
      </c>
      <c r="F115" t="s">
        <v>993</v>
      </c>
      <c r="G115" t="s">
        <v>994</v>
      </c>
      <c r="H115" t="s">
        <v>34</v>
      </c>
      <c r="I115">
        <v>43168</v>
      </c>
      <c r="J115" s="626">
        <f t="shared" si="59"/>
        <v>0.57368631583948193</v>
      </c>
      <c r="K115">
        <v>92628346.299999982</v>
      </c>
      <c r="L115" s="626">
        <f t="shared" si="60"/>
        <v>0.459390166127078</v>
      </c>
      <c r="M115">
        <v>1675</v>
      </c>
      <c r="N115" s="626">
        <f t="shared" si="61"/>
        <v>0.60331509225911362</v>
      </c>
      <c r="O115" t="s">
        <v>880</v>
      </c>
      <c r="P115">
        <v>0</v>
      </c>
      <c r="Q115" s="627">
        <f t="shared" si="62"/>
        <v>0</v>
      </c>
      <c r="R115">
        <v>0</v>
      </c>
      <c r="T115" t="s">
        <v>1726</v>
      </c>
      <c r="U115">
        <v>0</v>
      </c>
      <c r="V115">
        <f t="shared" si="63"/>
        <v>1</v>
      </c>
      <c r="W115" s="626">
        <f t="shared" si="64"/>
        <v>0</v>
      </c>
      <c r="X115" s="628">
        <f t="shared" si="65"/>
        <v>0.3272783148451347</v>
      </c>
      <c r="Y115" t="s">
        <v>1396</v>
      </c>
      <c r="Z115">
        <v>0</v>
      </c>
      <c r="AA115" s="627">
        <f t="shared" si="66"/>
        <v>0</v>
      </c>
      <c r="AB115" t="s">
        <v>1399</v>
      </c>
      <c r="AC115">
        <v>1</v>
      </c>
      <c r="AD115" s="627">
        <f t="shared" si="67"/>
        <v>0.25</v>
      </c>
      <c r="AE115" t="s">
        <v>640</v>
      </c>
      <c r="AF115">
        <v>0</v>
      </c>
      <c r="AG115" s="627">
        <f t="shared" si="68"/>
        <v>0</v>
      </c>
      <c r="AH115" t="s">
        <v>1314</v>
      </c>
      <c r="AI115">
        <v>0</v>
      </c>
      <c r="AJ115" s="627">
        <f t="shared" si="69"/>
        <v>0</v>
      </c>
      <c r="AK115" t="s">
        <v>1406</v>
      </c>
      <c r="AL115">
        <v>3</v>
      </c>
      <c r="AM115" s="627">
        <f t="shared" si="70"/>
        <v>0.75</v>
      </c>
      <c r="AN115">
        <v>4</v>
      </c>
      <c r="AO115" t="s">
        <v>1768</v>
      </c>
      <c r="AP115">
        <v>1</v>
      </c>
      <c r="AQ115" s="629">
        <f t="shared" si="71"/>
        <v>0.25</v>
      </c>
      <c r="AR115" t="s">
        <v>636</v>
      </c>
      <c r="AS115">
        <v>4</v>
      </c>
      <c r="AT115" s="627">
        <f t="shared" si="72"/>
        <v>1</v>
      </c>
      <c r="AU115">
        <v>3</v>
      </c>
      <c r="AV115" t="s">
        <v>1771</v>
      </c>
      <c r="AW115">
        <v>2</v>
      </c>
      <c r="AX115" s="629">
        <f t="shared" si="73"/>
        <v>0.5</v>
      </c>
      <c r="AY115" t="s">
        <v>650</v>
      </c>
      <c r="AZ115">
        <v>2</v>
      </c>
      <c r="BA115" s="627">
        <f t="shared" si="74"/>
        <v>0.5</v>
      </c>
      <c r="BB115" t="s">
        <v>675</v>
      </c>
      <c r="BC115">
        <v>0</v>
      </c>
      <c r="BD115" s="627">
        <f t="shared" si="75"/>
        <v>0</v>
      </c>
      <c r="BE115" t="s">
        <v>647</v>
      </c>
      <c r="BF115">
        <v>4</v>
      </c>
      <c r="BG115" s="627">
        <f t="shared" si="76"/>
        <v>1</v>
      </c>
      <c r="BH115" s="628">
        <f t="shared" si="77"/>
        <v>0.38636363636363635</v>
      </c>
      <c r="BI115">
        <v>3</v>
      </c>
      <c r="BJ115" t="s">
        <v>1744</v>
      </c>
      <c r="BK115">
        <v>0</v>
      </c>
      <c r="BL115" s="627">
        <f t="shared" si="78"/>
        <v>0</v>
      </c>
      <c r="BM115" t="s">
        <v>641</v>
      </c>
      <c r="BN115">
        <v>0</v>
      </c>
      <c r="BO115" s="627">
        <f t="shared" si="79"/>
        <v>0</v>
      </c>
      <c r="BP115">
        <v>2</v>
      </c>
      <c r="BQ115" t="s">
        <v>1746</v>
      </c>
      <c r="BR115">
        <v>3</v>
      </c>
      <c r="BS115">
        <f t="shared" si="80"/>
        <v>0.75</v>
      </c>
      <c r="BT115">
        <v>0</v>
      </c>
      <c r="BU115" t="s">
        <v>1745</v>
      </c>
      <c r="BV115">
        <v>4</v>
      </c>
      <c r="BW115">
        <f t="shared" si="81"/>
        <v>1</v>
      </c>
      <c r="BX115" s="629">
        <f t="shared" si="82"/>
        <v>0.875</v>
      </c>
      <c r="BY115" t="s">
        <v>653</v>
      </c>
      <c r="BZ115">
        <v>4</v>
      </c>
      <c r="CA115" s="627">
        <f t="shared" si="83"/>
        <v>1</v>
      </c>
      <c r="CB115" t="s">
        <v>654</v>
      </c>
      <c r="CC115">
        <v>4</v>
      </c>
      <c r="CD115" s="627">
        <f t="shared" si="84"/>
        <v>1</v>
      </c>
      <c r="CE115" t="s">
        <v>667</v>
      </c>
      <c r="CF115">
        <v>1</v>
      </c>
      <c r="CG115" s="627">
        <f t="shared" si="85"/>
        <v>0.25</v>
      </c>
      <c r="CH115">
        <v>24</v>
      </c>
      <c r="CI115" t="s">
        <v>1754</v>
      </c>
      <c r="CJ115">
        <v>0</v>
      </c>
      <c r="CK115">
        <f t="shared" si="86"/>
        <v>0</v>
      </c>
      <c r="CL115">
        <v>17</v>
      </c>
      <c r="CM115" t="s">
        <v>1754</v>
      </c>
      <c r="CN115">
        <v>0</v>
      </c>
      <c r="CO115">
        <f t="shared" si="87"/>
        <v>0</v>
      </c>
      <c r="CP115" s="629">
        <f t="shared" si="88"/>
        <v>0</v>
      </c>
      <c r="CQ115">
        <v>2</v>
      </c>
      <c r="CR115" t="s">
        <v>1756</v>
      </c>
      <c r="CS115">
        <v>3</v>
      </c>
      <c r="CT115">
        <f t="shared" si="89"/>
        <v>0.75</v>
      </c>
      <c r="CU115">
        <v>1</v>
      </c>
      <c r="CV115" t="s">
        <v>1756</v>
      </c>
      <c r="CW115">
        <v>3</v>
      </c>
      <c r="CX115">
        <f t="shared" si="90"/>
        <v>0.75</v>
      </c>
      <c r="CY115" s="629">
        <f t="shared" si="91"/>
        <v>0.75</v>
      </c>
      <c r="CZ115">
        <v>3</v>
      </c>
      <c r="DA115" t="s">
        <v>1761</v>
      </c>
      <c r="DB115">
        <v>3</v>
      </c>
      <c r="DC115" s="626">
        <f t="shared" si="92"/>
        <v>0.375</v>
      </c>
      <c r="DD115" t="s">
        <v>636</v>
      </c>
      <c r="DE115">
        <v>4</v>
      </c>
      <c r="DF115" s="627">
        <f t="shared" si="93"/>
        <v>1</v>
      </c>
      <c r="DG115" s="628">
        <f t="shared" si="94"/>
        <v>0.52500000000000002</v>
      </c>
      <c r="DH115" t="s">
        <v>639</v>
      </c>
      <c r="DI115">
        <v>4</v>
      </c>
      <c r="DJ115" s="627">
        <f t="shared" si="95"/>
        <v>1</v>
      </c>
      <c r="DK115" t="s">
        <v>636</v>
      </c>
      <c r="DL115">
        <v>4</v>
      </c>
      <c r="DM115" s="627">
        <f t="shared" si="96"/>
        <v>1</v>
      </c>
      <c r="DN115" t="s">
        <v>880</v>
      </c>
      <c r="DO115">
        <v>4</v>
      </c>
      <c r="DP115" s="627">
        <f t="shared" si="97"/>
        <v>1</v>
      </c>
      <c r="DQ115" t="s">
        <v>880</v>
      </c>
      <c r="DR115">
        <v>4</v>
      </c>
      <c r="DS115" s="627">
        <f t="shared" si="98"/>
        <v>1</v>
      </c>
      <c r="DT115" t="s">
        <v>880</v>
      </c>
      <c r="DU115">
        <v>4</v>
      </c>
      <c r="DV115" s="627">
        <f t="shared" si="99"/>
        <v>1</v>
      </c>
      <c r="DW115" t="s">
        <v>639</v>
      </c>
      <c r="DX115">
        <v>4</v>
      </c>
      <c r="DY115" s="627">
        <f t="shared" si="100"/>
        <v>1</v>
      </c>
      <c r="DZ115" t="s">
        <v>880</v>
      </c>
      <c r="EA115">
        <v>4</v>
      </c>
      <c r="EB115" s="627">
        <f t="shared" si="101"/>
        <v>1</v>
      </c>
      <c r="EC115">
        <v>6.4</v>
      </c>
      <c r="ED115" t="s">
        <v>1826</v>
      </c>
      <c r="EE115">
        <v>1</v>
      </c>
      <c r="EF115" s="630">
        <f t="shared" si="102"/>
        <v>0.34693877551020413</v>
      </c>
      <c r="EG115">
        <v>8.6</v>
      </c>
      <c r="EH115" t="s">
        <v>1827</v>
      </c>
      <c r="EI115">
        <v>0</v>
      </c>
      <c r="EJ115" s="630">
        <f t="shared" si="103"/>
        <v>0.14000000000000001</v>
      </c>
      <c r="EK115" s="630">
        <f t="shared" si="104"/>
        <v>0.24346938775510207</v>
      </c>
      <c r="EL115" s="628">
        <f t="shared" si="105"/>
        <v>0.90543367346938775</v>
      </c>
      <c r="EM115">
        <v>2</v>
      </c>
      <c r="EN115" t="s">
        <v>1776</v>
      </c>
      <c r="EO115" s="624">
        <v>1</v>
      </c>
      <c r="EP115" s="629">
        <f t="shared" si="106"/>
        <v>0.25</v>
      </c>
      <c r="EQ115">
        <v>0</v>
      </c>
      <c r="ER115" t="s">
        <v>1777</v>
      </c>
      <c r="ES115">
        <v>0</v>
      </c>
      <c r="ET115" s="629">
        <f t="shared" si="107"/>
        <v>0</v>
      </c>
      <c r="EU115">
        <v>1</v>
      </c>
      <c r="EV115" t="s">
        <v>1778</v>
      </c>
      <c r="EW115" s="624">
        <v>3</v>
      </c>
      <c r="EX115" s="629">
        <f t="shared" si="108"/>
        <v>0.75</v>
      </c>
      <c r="EY115">
        <v>5</v>
      </c>
      <c r="EZ115" t="s">
        <v>1781</v>
      </c>
      <c r="FA115" s="624">
        <v>3</v>
      </c>
      <c r="FB115" s="629">
        <f t="shared" si="109"/>
        <v>0.75</v>
      </c>
      <c r="FC115" t="s">
        <v>1024</v>
      </c>
      <c r="FD115">
        <v>0</v>
      </c>
      <c r="FE115" s="627">
        <f t="shared" si="110"/>
        <v>0</v>
      </c>
      <c r="FF115" s="628">
        <f t="shared" si="111"/>
        <v>0.35</v>
      </c>
      <c r="FG115">
        <v>0.67</v>
      </c>
      <c r="FH115" t="s">
        <v>1791</v>
      </c>
      <c r="FI115">
        <v>2</v>
      </c>
      <c r="FJ115" s="623">
        <f t="shared" si="112"/>
        <v>0.33333333333333331</v>
      </c>
      <c r="FK115">
        <v>79</v>
      </c>
      <c r="FL115">
        <v>1.8976270912904414</v>
      </c>
      <c r="FM115" t="s">
        <v>1735</v>
      </c>
      <c r="FN115" s="624">
        <v>3</v>
      </c>
      <c r="FO115" s="629">
        <f t="shared" si="113"/>
        <v>0.75</v>
      </c>
      <c r="FP115">
        <v>14</v>
      </c>
      <c r="FQ115" t="s">
        <v>1738</v>
      </c>
      <c r="FR115" s="624">
        <v>4</v>
      </c>
      <c r="FS115" s="629">
        <f t="shared" si="114"/>
        <v>1</v>
      </c>
      <c r="FT115">
        <v>5</v>
      </c>
      <c r="FU115" t="s">
        <v>1740</v>
      </c>
      <c r="FV115" s="624">
        <v>3</v>
      </c>
      <c r="FW115" s="629">
        <f t="shared" si="115"/>
        <v>0.75</v>
      </c>
      <c r="FX115" s="628">
        <f t="shared" si="116"/>
        <v>0.70833333333333326</v>
      </c>
      <c r="FY115" s="631">
        <f t="shared" si="117"/>
        <v>0.53373482633524871</v>
      </c>
    </row>
    <row r="116" spans="1:181">
      <c r="A116" t="s">
        <v>373</v>
      </c>
      <c r="B116" t="s">
        <v>372</v>
      </c>
      <c r="C116" t="s">
        <v>632</v>
      </c>
      <c r="D116" t="s">
        <v>1310</v>
      </c>
      <c r="E116" t="s">
        <v>971</v>
      </c>
      <c r="F116" t="s">
        <v>970</v>
      </c>
      <c r="G116" t="s">
        <v>972</v>
      </c>
      <c r="H116" t="s">
        <v>50</v>
      </c>
      <c r="I116">
        <v>6040</v>
      </c>
      <c r="J116" s="626">
        <f t="shared" si="59"/>
        <v>0.24702614589650979</v>
      </c>
      <c r="K116">
        <v>17636383.539999999</v>
      </c>
      <c r="L116" s="626">
        <f t="shared" si="60"/>
        <v>0.12928135064971688</v>
      </c>
      <c r="M116">
        <v>262</v>
      </c>
      <c r="N116" s="626">
        <f t="shared" si="61"/>
        <v>0.20618008852492659</v>
      </c>
      <c r="O116" t="s">
        <v>1119</v>
      </c>
      <c r="P116">
        <v>4</v>
      </c>
      <c r="Q116" s="627">
        <f t="shared" si="62"/>
        <v>1</v>
      </c>
      <c r="R116">
        <v>35</v>
      </c>
      <c r="S116">
        <v>1.5440680443502757</v>
      </c>
      <c r="T116" t="s">
        <v>1728</v>
      </c>
      <c r="U116">
        <v>3</v>
      </c>
      <c r="V116">
        <f t="shared" si="63"/>
        <v>36</v>
      </c>
      <c r="W116" s="626">
        <f t="shared" si="64"/>
        <v>0.46645325432179818</v>
      </c>
      <c r="X116" s="628">
        <f t="shared" si="65"/>
        <v>0.40978816787859029</v>
      </c>
      <c r="Y116" t="s">
        <v>639</v>
      </c>
      <c r="Z116">
        <v>4</v>
      </c>
      <c r="AA116" s="627">
        <f t="shared" si="66"/>
        <v>1</v>
      </c>
      <c r="AB116" t="s">
        <v>639</v>
      </c>
      <c r="AC116">
        <v>4</v>
      </c>
      <c r="AD116" s="627">
        <f t="shared" si="67"/>
        <v>1</v>
      </c>
      <c r="AE116" t="s">
        <v>640</v>
      </c>
      <c r="AF116">
        <v>0</v>
      </c>
      <c r="AG116" s="627">
        <f t="shared" si="68"/>
        <v>0</v>
      </c>
      <c r="AH116" t="s">
        <v>1314</v>
      </c>
      <c r="AI116">
        <v>0</v>
      </c>
      <c r="AJ116" s="627">
        <f t="shared" si="69"/>
        <v>0</v>
      </c>
      <c r="AK116" t="s">
        <v>1404</v>
      </c>
      <c r="AL116">
        <v>1</v>
      </c>
      <c r="AM116" s="627">
        <f t="shared" si="70"/>
        <v>0.25</v>
      </c>
      <c r="AN116">
        <v>1</v>
      </c>
      <c r="AO116" t="s">
        <v>1765</v>
      </c>
      <c r="AP116">
        <v>4</v>
      </c>
      <c r="AQ116" s="629">
        <f t="shared" si="71"/>
        <v>1</v>
      </c>
      <c r="AR116" t="s">
        <v>636</v>
      </c>
      <c r="AS116">
        <v>4</v>
      </c>
      <c r="AT116" s="627">
        <f t="shared" si="72"/>
        <v>1</v>
      </c>
      <c r="AU116">
        <v>1</v>
      </c>
      <c r="AV116" t="s">
        <v>1789</v>
      </c>
      <c r="AW116">
        <v>0</v>
      </c>
      <c r="AX116" s="629">
        <f t="shared" si="73"/>
        <v>0</v>
      </c>
      <c r="AY116" t="s">
        <v>634</v>
      </c>
      <c r="AZ116">
        <v>1</v>
      </c>
      <c r="BA116" s="627">
        <f t="shared" si="74"/>
        <v>0.25</v>
      </c>
      <c r="BB116" t="s">
        <v>675</v>
      </c>
      <c r="BC116">
        <v>0</v>
      </c>
      <c r="BD116" s="627">
        <f t="shared" si="75"/>
        <v>0</v>
      </c>
      <c r="BE116" t="s">
        <v>646</v>
      </c>
      <c r="BF116">
        <v>1</v>
      </c>
      <c r="BG116" s="627">
        <f t="shared" si="76"/>
        <v>0.25</v>
      </c>
      <c r="BH116" s="628">
        <f t="shared" si="77"/>
        <v>0.43181818181818182</v>
      </c>
      <c r="BI116">
        <v>0</v>
      </c>
      <c r="BJ116" t="s">
        <v>1741</v>
      </c>
      <c r="BK116">
        <v>4</v>
      </c>
      <c r="BL116" s="627">
        <f t="shared" si="78"/>
        <v>1</v>
      </c>
      <c r="BM116" t="s">
        <v>1395</v>
      </c>
      <c r="BN116">
        <v>4</v>
      </c>
      <c r="BO116" s="627">
        <f t="shared" si="79"/>
        <v>1</v>
      </c>
      <c r="BP116">
        <v>0</v>
      </c>
      <c r="BQ116" t="s">
        <v>1745</v>
      </c>
      <c r="BR116">
        <v>4</v>
      </c>
      <c r="BS116">
        <f t="shared" si="80"/>
        <v>1</v>
      </c>
      <c r="BT116">
        <v>5</v>
      </c>
      <c r="BU116" t="s">
        <v>1748</v>
      </c>
      <c r="BV116">
        <v>1</v>
      </c>
      <c r="BW116">
        <f t="shared" si="81"/>
        <v>0.25</v>
      </c>
      <c r="BX116" s="629">
        <f t="shared" si="82"/>
        <v>0.625</v>
      </c>
      <c r="BY116" t="s">
        <v>658</v>
      </c>
      <c r="BZ116">
        <v>2</v>
      </c>
      <c r="CA116" s="627">
        <f t="shared" si="83"/>
        <v>0.5</v>
      </c>
      <c r="CB116" t="s">
        <v>649</v>
      </c>
      <c r="CC116">
        <v>1</v>
      </c>
      <c r="CD116" s="627">
        <f t="shared" si="84"/>
        <v>0.25</v>
      </c>
      <c r="CE116" t="s">
        <v>643</v>
      </c>
      <c r="CF116">
        <v>3</v>
      </c>
      <c r="CG116" s="627">
        <f t="shared" si="85"/>
        <v>0.75</v>
      </c>
      <c r="CH116">
        <v>0</v>
      </c>
      <c r="CI116" t="s">
        <v>1750</v>
      </c>
      <c r="CJ116">
        <v>4</v>
      </c>
      <c r="CK116">
        <f t="shared" si="86"/>
        <v>1</v>
      </c>
      <c r="CL116">
        <v>0</v>
      </c>
      <c r="CM116" t="s">
        <v>1750</v>
      </c>
      <c r="CN116">
        <v>4</v>
      </c>
      <c r="CO116">
        <f t="shared" si="87"/>
        <v>1</v>
      </c>
      <c r="CP116" s="629">
        <f t="shared" si="88"/>
        <v>1</v>
      </c>
      <c r="CQ116">
        <v>0</v>
      </c>
      <c r="CR116" t="s">
        <v>1755</v>
      </c>
      <c r="CS116">
        <v>4</v>
      </c>
      <c r="CT116">
        <f t="shared" si="89"/>
        <v>1</v>
      </c>
      <c r="CU116">
        <v>0</v>
      </c>
      <c r="CV116" t="s">
        <v>1755</v>
      </c>
      <c r="CW116">
        <v>4</v>
      </c>
      <c r="CX116">
        <f t="shared" si="90"/>
        <v>1</v>
      </c>
      <c r="CY116" s="629">
        <f t="shared" si="91"/>
        <v>1</v>
      </c>
      <c r="CZ116">
        <v>1</v>
      </c>
      <c r="DA116" t="s">
        <v>1763</v>
      </c>
      <c r="DB116">
        <v>1</v>
      </c>
      <c r="DC116" s="626">
        <f t="shared" si="92"/>
        <v>0.125</v>
      </c>
      <c r="DD116" t="s">
        <v>1369</v>
      </c>
      <c r="DE116">
        <v>3</v>
      </c>
      <c r="DF116" s="627">
        <f t="shared" si="93"/>
        <v>0.75</v>
      </c>
      <c r="DG116" s="628">
        <f t="shared" si="94"/>
        <v>0.7</v>
      </c>
      <c r="DH116" t="s">
        <v>639</v>
      </c>
      <c r="DI116">
        <v>4</v>
      </c>
      <c r="DJ116" s="627">
        <f t="shared" si="95"/>
        <v>1</v>
      </c>
      <c r="DK116" t="s">
        <v>640</v>
      </c>
      <c r="DL116">
        <v>0</v>
      </c>
      <c r="DM116" s="627">
        <f t="shared" si="96"/>
        <v>0</v>
      </c>
      <c r="DN116" t="s">
        <v>880</v>
      </c>
      <c r="DO116">
        <v>4</v>
      </c>
      <c r="DP116" s="627">
        <f t="shared" si="97"/>
        <v>1</v>
      </c>
      <c r="DQ116" t="s">
        <v>880</v>
      </c>
      <c r="DR116">
        <v>4</v>
      </c>
      <c r="DS116" s="627">
        <f t="shared" si="98"/>
        <v>1</v>
      </c>
      <c r="DT116" t="s">
        <v>880</v>
      </c>
      <c r="DU116">
        <v>4</v>
      </c>
      <c r="DV116" s="627">
        <f t="shared" si="99"/>
        <v>1</v>
      </c>
      <c r="DW116" t="s">
        <v>639</v>
      </c>
      <c r="DX116">
        <v>4</v>
      </c>
      <c r="DY116" s="627">
        <f t="shared" si="100"/>
        <v>1</v>
      </c>
      <c r="DZ116" t="s">
        <v>1119</v>
      </c>
      <c r="EA116">
        <v>0</v>
      </c>
      <c r="EB116" s="627">
        <f t="shared" si="101"/>
        <v>0</v>
      </c>
      <c r="EC116">
        <v>7.3</v>
      </c>
      <c r="ED116" t="s">
        <v>1826</v>
      </c>
      <c r="EE116">
        <v>1</v>
      </c>
      <c r="EF116" s="630">
        <f t="shared" si="102"/>
        <v>0.25510204081632659</v>
      </c>
      <c r="EG116">
        <v>8.5</v>
      </c>
      <c r="EH116" t="s">
        <v>1827</v>
      </c>
      <c r="EI116">
        <v>0</v>
      </c>
      <c r="EJ116" s="630">
        <f t="shared" si="103"/>
        <v>0.15000000000000002</v>
      </c>
      <c r="EK116" s="630">
        <f t="shared" si="104"/>
        <v>0.20255102040816331</v>
      </c>
      <c r="EL116" s="628">
        <f t="shared" si="105"/>
        <v>0.65031887755102047</v>
      </c>
      <c r="EM116">
        <v>1</v>
      </c>
      <c r="EN116" t="s">
        <v>1776</v>
      </c>
      <c r="EO116" s="624">
        <v>1</v>
      </c>
      <c r="EP116" s="629">
        <f t="shared" si="106"/>
        <v>0.25</v>
      </c>
      <c r="EQ116">
        <v>0</v>
      </c>
      <c r="ER116" t="s">
        <v>1777</v>
      </c>
      <c r="ES116">
        <v>0</v>
      </c>
      <c r="ET116" s="629">
        <f t="shared" si="107"/>
        <v>0</v>
      </c>
      <c r="EU116">
        <v>0</v>
      </c>
      <c r="EV116" t="s">
        <v>1779</v>
      </c>
      <c r="EW116" s="624">
        <v>0</v>
      </c>
      <c r="EX116" s="629">
        <f t="shared" si="108"/>
        <v>0</v>
      </c>
      <c r="EY116">
        <v>4</v>
      </c>
      <c r="EZ116" t="s">
        <v>1782</v>
      </c>
      <c r="FA116" s="624">
        <v>2</v>
      </c>
      <c r="FB116" s="629">
        <f t="shared" si="109"/>
        <v>0.5</v>
      </c>
      <c r="FC116" t="s">
        <v>1024</v>
      </c>
      <c r="FD116">
        <v>0</v>
      </c>
      <c r="FE116" s="627">
        <f t="shared" si="110"/>
        <v>0</v>
      </c>
      <c r="FF116" s="628">
        <f t="shared" si="111"/>
        <v>0.15</v>
      </c>
      <c r="FG116">
        <v>0.67200000000000004</v>
      </c>
      <c r="FH116" t="s">
        <v>1791</v>
      </c>
      <c r="FI116">
        <v>2</v>
      </c>
      <c r="FJ116" s="623">
        <f t="shared" si="112"/>
        <v>0.33333333333333331</v>
      </c>
      <c r="FK116">
        <v>25</v>
      </c>
      <c r="FL116">
        <v>1.3979400086720377</v>
      </c>
      <c r="FM116" t="s">
        <v>1734</v>
      </c>
      <c r="FN116" s="624">
        <v>2</v>
      </c>
      <c r="FO116" s="629">
        <f t="shared" si="113"/>
        <v>0.5</v>
      </c>
      <c r="FP116">
        <v>0</v>
      </c>
      <c r="FQ116" t="s">
        <v>1730</v>
      </c>
      <c r="FR116" s="624">
        <v>0</v>
      </c>
      <c r="FS116" s="629">
        <f t="shared" si="114"/>
        <v>0</v>
      </c>
      <c r="FT116">
        <v>1</v>
      </c>
      <c r="FU116" t="s">
        <v>1737</v>
      </c>
      <c r="FV116" s="624">
        <v>1</v>
      </c>
      <c r="FW116" s="629">
        <f t="shared" si="115"/>
        <v>0.25</v>
      </c>
      <c r="FX116" s="628">
        <f t="shared" si="116"/>
        <v>0.27083333333333331</v>
      </c>
      <c r="FY116" s="631">
        <f t="shared" si="117"/>
        <v>0.43545976009685433</v>
      </c>
    </row>
    <row r="117" spans="1:181">
      <c r="A117" t="s">
        <v>60</v>
      </c>
      <c r="B117" t="s">
        <v>59</v>
      </c>
      <c r="C117" t="s">
        <v>681</v>
      </c>
      <c r="D117" t="s">
        <v>1298</v>
      </c>
      <c r="E117" t="s">
        <v>971</v>
      </c>
      <c r="F117" t="s">
        <v>986</v>
      </c>
      <c r="G117" t="s">
        <v>987</v>
      </c>
      <c r="H117" t="s">
        <v>8</v>
      </c>
      <c r="I117">
        <v>63489</v>
      </c>
      <c r="J117" s="626">
        <f t="shared" si="59"/>
        <v>0.6377606859929198</v>
      </c>
      <c r="K117">
        <v>139869582.09000003</v>
      </c>
      <c r="L117" s="626">
        <f t="shared" si="60"/>
        <v>0.54141133394457341</v>
      </c>
      <c r="M117">
        <v>1746</v>
      </c>
      <c r="N117" s="626">
        <f t="shared" si="61"/>
        <v>0.61220177068337212</v>
      </c>
      <c r="O117" t="s">
        <v>1119</v>
      </c>
      <c r="P117">
        <v>4</v>
      </c>
      <c r="Q117" s="627">
        <f t="shared" si="62"/>
        <v>1</v>
      </c>
      <c r="R117">
        <v>44</v>
      </c>
      <c r="S117">
        <v>1.6434526764861874</v>
      </c>
      <c r="T117" t="s">
        <v>1728</v>
      </c>
      <c r="U117">
        <v>3</v>
      </c>
      <c r="V117">
        <f t="shared" si="63"/>
        <v>45</v>
      </c>
      <c r="W117" s="626">
        <f t="shared" si="64"/>
        <v>0.49549901561928966</v>
      </c>
      <c r="X117" s="628">
        <f t="shared" si="65"/>
        <v>0.65737456124803095</v>
      </c>
      <c r="Y117" t="s">
        <v>639</v>
      </c>
      <c r="Z117">
        <v>4</v>
      </c>
      <c r="AA117" s="627">
        <f t="shared" si="66"/>
        <v>1</v>
      </c>
      <c r="AB117" t="s">
        <v>639</v>
      </c>
      <c r="AC117">
        <v>4</v>
      </c>
      <c r="AD117" s="627">
        <f t="shared" si="67"/>
        <v>1</v>
      </c>
      <c r="AE117" t="s">
        <v>640</v>
      </c>
      <c r="AF117">
        <v>0</v>
      </c>
      <c r="AG117" s="627">
        <f t="shared" si="68"/>
        <v>0</v>
      </c>
      <c r="AH117" t="s">
        <v>1314</v>
      </c>
      <c r="AI117">
        <v>0</v>
      </c>
      <c r="AJ117" s="627">
        <f t="shared" si="69"/>
        <v>0</v>
      </c>
      <c r="AK117" t="s">
        <v>1404</v>
      </c>
      <c r="AL117">
        <v>1</v>
      </c>
      <c r="AM117" s="627">
        <f t="shared" si="70"/>
        <v>0.25</v>
      </c>
      <c r="AN117">
        <v>1</v>
      </c>
      <c r="AO117" t="s">
        <v>1765</v>
      </c>
      <c r="AP117">
        <v>4</v>
      </c>
      <c r="AQ117" s="629">
        <f t="shared" si="71"/>
        <v>1</v>
      </c>
      <c r="AR117" t="s">
        <v>640</v>
      </c>
      <c r="AS117">
        <v>0</v>
      </c>
      <c r="AT117" s="627">
        <f t="shared" si="72"/>
        <v>0</v>
      </c>
      <c r="AU117">
        <v>1</v>
      </c>
      <c r="AV117" t="s">
        <v>1789</v>
      </c>
      <c r="AW117">
        <v>0</v>
      </c>
      <c r="AX117" s="629">
        <f t="shared" si="73"/>
        <v>0</v>
      </c>
      <c r="AY117" t="s">
        <v>634</v>
      </c>
      <c r="AZ117">
        <v>1</v>
      </c>
      <c r="BA117" s="627">
        <f t="shared" si="74"/>
        <v>0.25</v>
      </c>
      <c r="BB117" t="s">
        <v>646</v>
      </c>
      <c r="BC117">
        <v>0</v>
      </c>
      <c r="BD117" s="627">
        <f t="shared" si="75"/>
        <v>0</v>
      </c>
      <c r="BE117" t="s">
        <v>1059</v>
      </c>
      <c r="BF117">
        <v>1</v>
      </c>
      <c r="BG117" s="627">
        <f t="shared" si="76"/>
        <v>0.25</v>
      </c>
      <c r="BH117" s="628">
        <f t="shared" si="77"/>
        <v>0.34090909090909088</v>
      </c>
      <c r="BI117">
        <v>0</v>
      </c>
      <c r="BJ117" t="s">
        <v>1741</v>
      </c>
      <c r="BK117">
        <v>4</v>
      </c>
      <c r="BL117" s="627">
        <f t="shared" si="78"/>
        <v>1</v>
      </c>
      <c r="BM117" t="s">
        <v>1395</v>
      </c>
      <c r="BN117">
        <v>4</v>
      </c>
      <c r="BO117" s="627">
        <f t="shared" si="79"/>
        <v>1</v>
      </c>
      <c r="BP117">
        <v>10</v>
      </c>
      <c r="BQ117" t="s">
        <v>1749</v>
      </c>
      <c r="BR117">
        <v>0</v>
      </c>
      <c r="BS117">
        <f t="shared" si="80"/>
        <v>0</v>
      </c>
      <c r="BT117">
        <v>12</v>
      </c>
      <c r="BU117" t="s">
        <v>1749</v>
      </c>
      <c r="BV117">
        <v>0</v>
      </c>
      <c r="BW117">
        <f t="shared" si="81"/>
        <v>0</v>
      </c>
      <c r="BX117" s="629">
        <f t="shared" si="82"/>
        <v>0</v>
      </c>
      <c r="BY117" t="s">
        <v>649</v>
      </c>
      <c r="BZ117">
        <v>2</v>
      </c>
      <c r="CA117" s="627">
        <f t="shared" si="83"/>
        <v>0.5</v>
      </c>
      <c r="CB117" t="s">
        <v>669</v>
      </c>
      <c r="CC117">
        <v>2</v>
      </c>
      <c r="CD117" s="627">
        <f t="shared" si="84"/>
        <v>0.5</v>
      </c>
      <c r="CE117" t="s">
        <v>643</v>
      </c>
      <c r="CF117">
        <v>3</v>
      </c>
      <c r="CG117" s="627">
        <f t="shared" si="85"/>
        <v>0.75</v>
      </c>
      <c r="CH117">
        <v>0</v>
      </c>
      <c r="CI117" t="s">
        <v>1750</v>
      </c>
      <c r="CJ117">
        <v>4</v>
      </c>
      <c r="CK117">
        <f t="shared" si="86"/>
        <v>1</v>
      </c>
      <c r="CL117">
        <v>0</v>
      </c>
      <c r="CM117" t="s">
        <v>1750</v>
      </c>
      <c r="CN117">
        <v>4</v>
      </c>
      <c r="CO117">
        <f t="shared" si="87"/>
        <v>1</v>
      </c>
      <c r="CP117" s="629">
        <f t="shared" si="88"/>
        <v>1</v>
      </c>
      <c r="CQ117">
        <v>1</v>
      </c>
      <c r="CR117" t="s">
        <v>1756</v>
      </c>
      <c r="CS117">
        <v>3</v>
      </c>
      <c r="CT117">
        <f t="shared" si="89"/>
        <v>0.75</v>
      </c>
      <c r="CU117">
        <v>0</v>
      </c>
      <c r="CV117" t="s">
        <v>1755</v>
      </c>
      <c r="CW117">
        <v>4</v>
      </c>
      <c r="CX117">
        <f t="shared" si="90"/>
        <v>1</v>
      </c>
      <c r="CY117" s="629">
        <f t="shared" si="91"/>
        <v>0.875</v>
      </c>
      <c r="CZ117">
        <v>3</v>
      </c>
      <c r="DA117" t="s">
        <v>1761</v>
      </c>
      <c r="DB117">
        <v>3</v>
      </c>
      <c r="DC117" s="626">
        <f t="shared" si="92"/>
        <v>0.375</v>
      </c>
      <c r="DD117" t="s">
        <v>1370</v>
      </c>
      <c r="DE117">
        <v>2</v>
      </c>
      <c r="DF117" s="627">
        <f t="shared" si="93"/>
        <v>0.5</v>
      </c>
      <c r="DG117" s="628">
        <f t="shared" si="94"/>
        <v>0.65</v>
      </c>
      <c r="DH117" t="s">
        <v>639</v>
      </c>
      <c r="DI117">
        <v>4</v>
      </c>
      <c r="DJ117" s="627">
        <f t="shared" si="95"/>
        <v>1</v>
      </c>
      <c r="DK117" t="s">
        <v>640</v>
      </c>
      <c r="DL117">
        <v>0</v>
      </c>
      <c r="DM117" s="627">
        <f t="shared" si="96"/>
        <v>0</v>
      </c>
      <c r="DN117" t="s">
        <v>1119</v>
      </c>
      <c r="DO117">
        <v>0</v>
      </c>
      <c r="DP117" s="627">
        <f t="shared" si="97"/>
        <v>0</v>
      </c>
      <c r="DQ117" t="s">
        <v>880</v>
      </c>
      <c r="DR117">
        <v>4</v>
      </c>
      <c r="DS117" s="627">
        <f t="shared" si="98"/>
        <v>1</v>
      </c>
      <c r="DT117" t="s">
        <v>880</v>
      </c>
      <c r="DU117">
        <v>4</v>
      </c>
      <c r="DV117" s="627">
        <f t="shared" si="99"/>
        <v>1</v>
      </c>
      <c r="DW117" t="s">
        <v>1408</v>
      </c>
      <c r="DX117">
        <v>2</v>
      </c>
      <c r="DY117" s="627">
        <f t="shared" si="100"/>
        <v>0.5</v>
      </c>
      <c r="DZ117" t="s">
        <v>1119</v>
      </c>
      <c r="EA117">
        <v>0</v>
      </c>
      <c r="EB117" s="627">
        <f t="shared" si="101"/>
        <v>0</v>
      </c>
      <c r="EC117">
        <v>6.3</v>
      </c>
      <c r="ED117" t="s">
        <v>1826</v>
      </c>
      <c r="EE117">
        <v>1</v>
      </c>
      <c r="EF117" s="630">
        <f t="shared" si="102"/>
        <v>0.35714285714285721</v>
      </c>
      <c r="EG117">
        <v>9.1999999999999993</v>
      </c>
      <c r="EH117" t="s">
        <v>1827</v>
      </c>
      <c r="EI117">
        <v>0</v>
      </c>
      <c r="EJ117" s="630">
        <f t="shared" si="103"/>
        <v>8.0000000000000071E-2</v>
      </c>
      <c r="EK117" s="630">
        <f t="shared" si="104"/>
        <v>0.21857142857142864</v>
      </c>
      <c r="EL117" s="628">
        <f t="shared" si="105"/>
        <v>0.46482142857142861</v>
      </c>
      <c r="EM117">
        <v>6</v>
      </c>
      <c r="EN117" t="s">
        <v>1774</v>
      </c>
      <c r="EO117" s="624">
        <v>3</v>
      </c>
      <c r="EP117" s="629">
        <f t="shared" si="106"/>
        <v>0.75</v>
      </c>
      <c r="EQ117">
        <v>0</v>
      </c>
      <c r="ER117" t="s">
        <v>1777</v>
      </c>
      <c r="ES117">
        <v>0</v>
      </c>
      <c r="ET117" s="629">
        <f t="shared" si="107"/>
        <v>0</v>
      </c>
      <c r="EU117">
        <v>0</v>
      </c>
      <c r="EV117" t="s">
        <v>1778</v>
      </c>
      <c r="EW117" s="624">
        <v>0</v>
      </c>
      <c r="EX117" s="629">
        <f t="shared" si="108"/>
        <v>0</v>
      </c>
      <c r="EY117">
        <v>2</v>
      </c>
      <c r="EZ117" t="s">
        <v>1783</v>
      </c>
      <c r="FA117" s="624">
        <v>1</v>
      </c>
      <c r="FB117" s="629">
        <f t="shared" si="109"/>
        <v>0.25</v>
      </c>
      <c r="FC117" t="s">
        <v>1024</v>
      </c>
      <c r="FD117">
        <v>0</v>
      </c>
      <c r="FE117" s="627">
        <f t="shared" si="110"/>
        <v>0</v>
      </c>
      <c r="FF117" s="628">
        <f t="shared" si="111"/>
        <v>0.2</v>
      </c>
      <c r="FG117">
        <v>0.76100000000000001</v>
      </c>
      <c r="FH117" t="s">
        <v>1792</v>
      </c>
      <c r="FI117">
        <v>1</v>
      </c>
      <c r="FJ117" s="623">
        <f t="shared" si="112"/>
        <v>0</v>
      </c>
      <c r="FK117">
        <v>29</v>
      </c>
      <c r="FL117">
        <v>1.4623979978989561</v>
      </c>
      <c r="FM117" t="s">
        <v>1734</v>
      </c>
      <c r="FN117" s="624">
        <v>2</v>
      </c>
      <c r="FO117" s="629">
        <f t="shared" si="113"/>
        <v>0.5</v>
      </c>
      <c r="FP117">
        <v>15</v>
      </c>
      <c r="FQ117" t="s">
        <v>1738</v>
      </c>
      <c r="FR117" s="624">
        <v>4</v>
      </c>
      <c r="FS117" s="629">
        <f t="shared" si="114"/>
        <v>1</v>
      </c>
      <c r="FT117">
        <v>7</v>
      </c>
      <c r="FU117" t="s">
        <v>1740</v>
      </c>
      <c r="FV117" s="624">
        <v>3</v>
      </c>
      <c r="FW117" s="629">
        <f t="shared" si="115"/>
        <v>0.75</v>
      </c>
      <c r="FX117" s="628">
        <f t="shared" si="116"/>
        <v>0.5625</v>
      </c>
      <c r="FY117" s="631">
        <f t="shared" si="117"/>
        <v>0.47926751345475843</v>
      </c>
    </row>
    <row r="118" spans="1:181">
      <c r="A118" t="s">
        <v>529</v>
      </c>
      <c r="B118" t="s">
        <v>528</v>
      </c>
      <c r="C118" t="s">
        <v>1050</v>
      </c>
      <c r="D118" t="s">
        <v>1308</v>
      </c>
      <c r="E118" t="s">
        <v>968</v>
      </c>
      <c r="F118" t="s">
        <v>964</v>
      </c>
      <c r="G118" t="s">
        <v>974</v>
      </c>
      <c r="H118" t="s">
        <v>39</v>
      </c>
      <c r="I118">
        <v>2880</v>
      </c>
      <c r="J118" s="626">
        <f t="shared" si="59"/>
        <v>0.12401320014816296</v>
      </c>
      <c r="K118">
        <v>15064082.399999999</v>
      </c>
      <c r="L118" s="626">
        <f t="shared" si="60"/>
        <v>9.7904933980042713E-2</v>
      </c>
      <c r="M118">
        <v>101</v>
      </c>
      <c r="N118" s="626">
        <f t="shared" si="61"/>
        <v>2.129998753394877E-3</v>
      </c>
      <c r="O118" t="s">
        <v>880</v>
      </c>
      <c r="P118">
        <v>0</v>
      </c>
      <c r="Q118" s="627">
        <f t="shared" si="62"/>
        <v>0</v>
      </c>
      <c r="R118">
        <v>0</v>
      </c>
      <c r="T118" t="s">
        <v>1726</v>
      </c>
      <c r="U118">
        <v>0</v>
      </c>
      <c r="V118">
        <f t="shared" si="63"/>
        <v>1</v>
      </c>
      <c r="W118" s="626">
        <f t="shared" si="64"/>
        <v>0</v>
      </c>
      <c r="X118" s="628">
        <f t="shared" si="65"/>
        <v>4.4809626576320108E-2</v>
      </c>
      <c r="Y118" t="s">
        <v>639</v>
      </c>
      <c r="Z118">
        <v>4</v>
      </c>
      <c r="AA118" s="627">
        <f t="shared" si="66"/>
        <v>1</v>
      </c>
      <c r="AB118" t="s">
        <v>639</v>
      </c>
      <c r="AC118">
        <v>4</v>
      </c>
      <c r="AD118" s="627">
        <f t="shared" si="67"/>
        <v>1</v>
      </c>
      <c r="AE118" t="s">
        <v>640</v>
      </c>
      <c r="AF118">
        <v>0</v>
      </c>
      <c r="AG118" s="627">
        <f t="shared" si="68"/>
        <v>0</v>
      </c>
      <c r="AH118" t="s">
        <v>1400</v>
      </c>
      <c r="AI118">
        <v>3</v>
      </c>
      <c r="AJ118" s="627">
        <f t="shared" si="69"/>
        <v>0.75</v>
      </c>
      <c r="AK118" t="s">
        <v>1406</v>
      </c>
      <c r="AL118">
        <v>3</v>
      </c>
      <c r="AM118" s="627">
        <f t="shared" si="70"/>
        <v>0.75</v>
      </c>
      <c r="AN118">
        <v>1</v>
      </c>
      <c r="AO118" t="s">
        <v>1765</v>
      </c>
      <c r="AP118">
        <v>4</v>
      </c>
      <c r="AQ118" s="629">
        <f t="shared" si="71"/>
        <v>1</v>
      </c>
      <c r="AR118" t="s">
        <v>640</v>
      </c>
      <c r="AS118">
        <v>0</v>
      </c>
      <c r="AT118" s="627">
        <f t="shared" si="72"/>
        <v>0</v>
      </c>
      <c r="AU118">
        <v>4</v>
      </c>
      <c r="AV118" t="s">
        <v>1770</v>
      </c>
      <c r="AW118">
        <v>3</v>
      </c>
      <c r="AX118" s="629">
        <f t="shared" si="73"/>
        <v>0.75</v>
      </c>
      <c r="AY118" t="s">
        <v>650</v>
      </c>
      <c r="AZ118">
        <v>2</v>
      </c>
      <c r="BA118" s="627">
        <f t="shared" si="74"/>
        <v>0.5</v>
      </c>
      <c r="BB118" t="s">
        <v>635</v>
      </c>
      <c r="BC118">
        <v>1</v>
      </c>
      <c r="BD118" s="627">
        <f t="shared" si="75"/>
        <v>0.25</v>
      </c>
      <c r="BE118" t="s">
        <v>647</v>
      </c>
      <c r="BF118">
        <v>4</v>
      </c>
      <c r="BG118" s="627">
        <f t="shared" si="76"/>
        <v>1</v>
      </c>
      <c r="BH118" s="628">
        <f t="shared" si="77"/>
        <v>0.63636363636363635</v>
      </c>
      <c r="BI118">
        <v>0</v>
      </c>
      <c r="BJ118" t="s">
        <v>1741</v>
      </c>
      <c r="BK118">
        <v>4</v>
      </c>
      <c r="BL118" s="627">
        <f t="shared" si="78"/>
        <v>1</v>
      </c>
      <c r="BM118" t="s">
        <v>641</v>
      </c>
      <c r="BN118">
        <v>0</v>
      </c>
      <c r="BO118" s="627">
        <f t="shared" si="79"/>
        <v>0</v>
      </c>
      <c r="BP118">
        <v>2</v>
      </c>
      <c r="BQ118" t="s">
        <v>1746</v>
      </c>
      <c r="BR118">
        <v>3</v>
      </c>
      <c r="BS118">
        <f t="shared" si="80"/>
        <v>0.75</v>
      </c>
      <c r="BT118">
        <v>2</v>
      </c>
      <c r="BU118" t="s">
        <v>1746</v>
      </c>
      <c r="BV118">
        <v>3</v>
      </c>
      <c r="BW118">
        <f t="shared" si="81"/>
        <v>0.75</v>
      </c>
      <c r="BX118" s="629">
        <f t="shared" si="82"/>
        <v>0.75</v>
      </c>
      <c r="BY118" t="s">
        <v>653</v>
      </c>
      <c r="BZ118">
        <v>4</v>
      </c>
      <c r="CA118" s="627">
        <f t="shared" si="83"/>
        <v>1</v>
      </c>
      <c r="CB118" t="s">
        <v>662</v>
      </c>
      <c r="CC118">
        <v>3</v>
      </c>
      <c r="CD118" s="627">
        <f t="shared" si="84"/>
        <v>0.75</v>
      </c>
      <c r="CE118" t="s">
        <v>659</v>
      </c>
      <c r="CF118">
        <v>4</v>
      </c>
      <c r="CG118" s="627">
        <f t="shared" si="85"/>
        <v>1</v>
      </c>
      <c r="CH118">
        <v>0</v>
      </c>
      <c r="CI118" t="s">
        <v>1750</v>
      </c>
      <c r="CJ118">
        <v>4</v>
      </c>
      <c r="CK118">
        <f t="shared" si="86"/>
        <v>1</v>
      </c>
      <c r="CL118">
        <v>0</v>
      </c>
      <c r="CM118" t="s">
        <v>1750</v>
      </c>
      <c r="CN118">
        <v>4</v>
      </c>
      <c r="CO118">
        <f t="shared" si="87"/>
        <v>1</v>
      </c>
      <c r="CP118" s="629">
        <f t="shared" si="88"/>
        <v>1</v>
      </c>
      <c r="CQ118">
        <v>0</v>
      </c>
      <c r="CR118" t="s">
        <v>1755</v>
      </c>
      <c r="CS118">
        <v>4</v>
      </c>
      <c r="CT118">
        <f t="shared" si="89"/>
        <v>1</v>
      </c>
      <c r="CU118">
        <v>0</v>
      </c>
      <c r="CV118" t="s">
        <v>1755</v>
      </c>
      <c r="CW118">
        <v>4</v>
      </c>
      <c r="CX118">
        <f t="shared" si="90"/>
        <v>1</v>
      </c>
      <c r="CY118" s="629">
        <f t="shared" si="91"/>
        <v>1</v>
      </c>
      <c r="CZ118">
        <v>1</v>
      </c>
      <c r="DA118" t="s">
        <v>1763</v>
      </c>
      <c r="DB118">
        <v>1</v>
      </c>
      <c r="DC118" s="626">
        <f t="shared" si="92"/>
        <v>0.125</v>
      </c>
      <c r="DD118" t="s">
        <v>636</v>
      </c>
      <c r="DE118">
        <v>4</v>
      </c>
      <c r="DF118" s="627">
        <f t="shared" si="93"/>
        <v>1</v>
      </c>
      <c r="DG118" s="628">
        <f t="shared" si="94"/>
        <v>0.76249999999999996</v>
      </c>
      <c r="DH118" t="s">
        <v>1407</v>
      </c>
      <c r="DI118">
        <v>1</v>
      </c>
      <c r="DJ118" s="627">
        <f t="shared" si="95"/>
        <v>0.25</v>
      </c>
      <c r="DK118" t="s">
        <v>640</v>
      </c>
      <c r="DL118">
        <v>0</v>
      </c>
      <c r="DM118" s="627">
        <f t="shared" si="96"/>
        <v>0</v>
      </c>
      <c r="DN118" t="s">
        <v>1119</v>
      </c>
      <c r="DO118">
        <v>0</v>
      </c>
      <c r="DP118" s="627">
        <f t="shared" si="97"/>
        <v>0</v>
      </c>
      <c r="DQ118" t="s">
        <v>880</v>
      </c>
      <c r="DR118">
        <v>4</v>
      </c>
      <c r="DS118" s="627">
        <f t="shared" si="98"/>
        <v>1</v>
      </c>
      <c r="DT118" t="s">
        <v>880</v>
      </c>
      <c r="DU118">
        <v>4</v>
      </c>
      <c r="DV118" s="627">
        <f t="shared" si="99"/>
        <v>1</v>
      </c>
      <c r="DW118" t="s">
        <v>639</v>
      </c>
      <c r="DX118">
        <v>4</v>
      </c>
      <c r="DY118" s="627">
        <f t="shared" si="100"/>
        <v>1</v>
      </c>
      <c r="DZ118" t="s">
        <v>880</v>
      </c>
      <c r="EA118">
        <v>4</v>
      </c>
      <c r="EB118" s="627">
        <f t="shared" si="101"/>
        <v>1</v>
      </c>
      <c r="EC118">
        <v>5</v>
      </c>
      <c r="ED118" t="s">
        <v>1825</v>
      </c>
      <c r="EE118">
        <v>2</v>
      </c>
      <c r="EF118" s="630">
        <f t="shared" si="102"/>
        <v>0.48979591836734693</v>
      </c>
      <c r="EG118">
        <v>7.8</v>
      </c>
      <c r="EH118" t="s">
        <v>1826</v>
      </c>
      <c r="EI118">
        <v>1</v>
      </c>
      <c r="EJ118" s="630">
        <f t="shared" si="103"/>
        <v>0.21999999999999997</v>
      </c>
      <c r="EK118" s="630">
        <f t="shared" si="104"/>
        <v>0.35489795918367345</v>
      </c>
      <c r="EL118" s="628">
        <f t="shared" si="105"/>
        <v>0.57561224489795915</v>
      </c>
      <c r="EM118">
        <v>2</v>
      </c>
      <c r="EN118" t="s">
        <v>1776</v>
      </c>
      <c r="EO118" s="624">
        <v>1</v>
      </c>
      <c r="EP118" s="629">
        <f t="shared" si="106"/>
        <v>0.25</v>
      </c>
      <c r="EQ118">
        <v>0</v>
      </c>
      <c r="ER118" t="s">
        <v>1777</v>
      </c>
      <c r="ES118">
        <v>0</v>
      </c>
      <c r="ET118" s="629">
        <f t="shared" si="107"/>
        <v>0</v>
      </c>
      <c r="EU118">
        <v>0</v>
      </c>
      <c r="EV118" t="s">
        <v>1779</v>
      </c>
      <c r="EW118" s="624">
        <v>0</v>
      </c>
      <c r="EX118" s="629">
        <f t="shared" si="108"/>
        <v>0</v>
      </c>
      <c r="EY118">
        <v>3</v>
      </c>
      <c r="EZ118" t="s">
        <v>1782</v>
      </c>
      <c r="FA118" s="624">
        <v>2</v>
      </c>
      <c r="FB118" s="629">
        <f t="shared" si="109"/>
        <v>0.5</v>
      </c>
      <c r="FC118" t="s">
        <v>1024</v>
      </c>
      <c r="FD118">
        <v>0</v>
      </c>
      <c r="FE118" s="627">
        <f t="shared" si="110"/>
        <v>0</v>
      </c>
      <c r="FF118" s="628">
        <f t="shared" si="111"/>
        <v>0.15</v>
      </c>
      <c r="FG118">
        <v>0.71299999999999997</v>
      </c>
      <c r="FH118" t="s">
        <v>1791</v>
      </c>
      <c r="FI118">
        <v>2</v>
      </c>
      <c r="FJ118" s="623">
        <f t="shared" si="112"/>
        <v>0.33333333333333331</v>
      </c>
      <c r="FK118">
        <v>2</v>
      </c>
      <c r="FL118">
        <v>0.3010299956639812</v>
      </c>
      <c r="FM118" t="s">
        <v>1732</v>
      </c>
      <c r="FN118" s="624">
        <v>0</v>
      </c>
      <c r="FO118" s="629">
        <f t="shared" si="113"/>
        <v>0</v>
      </c>
      <c r="FP118">
        <v>1</v>
      </c>
      <c r="FQ118" t="s">
        <v>1737</v>
      </c>
      <c r="FR118" s="624">
        <v>1</v>
      </c>
      <c r="FS118" s="629">
        <f t="shared" si="114"/>
        <v>0.25</v>
      </c>
      <c r="FT118">
        <v>0</v>
      </c>
      <c r="FU118" t="s">
        <v>1730</v>
      </c>
      <c r="FV118" s="624">
        <v>0</v>
      </c>
      <c r="FW118" s="629">
        <f t="shared" si="115"/>
        <v>0</v>
      </c>
      <c r="FX118" s="628">
        <f t="shared" si="116"/>
        <v>0.14583333333333331</v>
      </c>
      <c r="FY118" s="631">
        <f t="shared" si="117"/>
        <v>0.38585314019520817</v>
      </c>
    </row>
    <row r="119" spans="1:181">
      <c r="A119" t="s">
        <v>403</v>
      </c>
      <c r="B119" t="s">
        <v>402</v>
      </c>
      <c r="C119" t="s">
        <v>632</v>
      </c>
      <c r="D119" t="s">
        <v>1308</v>
      </c>
      <c r="E119" t="s">
        <v>968</v>
      </c>
      <c r="F119" t="s">
        <v>964</v>
      </c>
      <c r="G119" t="s">
        <v>980</v>
      </c>
      <c r="H119" t="s">
        <v>42</v>
      </c>
      <c r="I119">
        <v>4637</v>
      </c>
      <c r="J119" s="626">
        <f t="shared" si="59"/>
        <v>0.20312093693908029</v>
      </c>
      <c r="K119">
        <v>16190632.669999998</v>
      </c>
      <c r="L119" s="626">
        <f t="shared" si="60"/>
        <v>0.11225852284213446</v>
      </c>
      <c r="M119">
        <v>220</v>
      </c>
      <c r="N119" s="626">
        <f t="shared" si="61"/>
        <v>0.16877963350798908</v>
      </c>
      <c r="O119" t="s">
        <v>880</v>
      </c>
      <c r="P119">
        <v>0</v>
      </c>
      <c r="Q119" s="627">
        <f t="shared" si="62"/>
        <v>0</v>
      </c>
      <c r="R119">
        <v>0</v>
      </c>
      <c r="T119" t="s">
        <v>1726</v>
      </c>
      <c r="U119">
        <v>0</v>
      </c>
      <c r="V119">
        <f t="shared" si="63"/>
        <v>1</v>
      </c>
      <c r="W119" s="626">
        <f t="shared" si="64"/>
        <v>0</v>
      </c>
      <c r="X119" s="628">
        <f t="shared" si="65"/>
        <v>9.6831818657840768E-2</v>
      </c>
      <c r="Y119" t="s">
        <v>639</v>
      </c>
      <c r="Z119">
        <v>4</v>
      </c>
      <c r="AA119" s="627">
        <f t="shared" si="66"/>
        <v>1</v>
      </c>
      <c r="AB119" t="s">
        <v>639</v>
      </c>
      <c r="AC119">
        <v>4</v>
      </c>
      <c r="AD119" s="627">
        <f t="shared" si="67"/>
        <v>1</v>
      </c>
      <c r="AE119" t="s">
        <v>640</v>
      </c>
      <c r="AF119">
        <v>0</v>
      </c>
      <c r="AG119" s="627">
        <f t="shared" si="68"/>
        <v>0</v>
      </c>
      <c r="AH119" t="s">
        <v>1402</v>
      </c>
      <c r="AI119">
        <v>2</v>
      </c>
      <c r="AJ119" s="627">
        <f t="shared" si="69"/>
        <v>0.5</v>
      </c>
      <c r="AK119" t="s">
        <v>1404</v>
      </c>
      <c r="AL119">
        <v>1</v>
      </c>
      <c r="AM119" s="627">
        <f t="shared" si="70"/>
        <v>0.25</v>
      </c>
      <c r="AN119">
        <v>1</v>
      </c>
      <c r="AO119" t="s">
        <v>1765</v>
      </c>
      <c r="AP119">
        <v>4</v>
      </c>
      <c r="AQ119" s="629">
        <f t="shared" si="71"/>
        <v>1</v>
      </c>
      <c r="AR119" t="s">
        <v>636</v>
      </c>
      <c r="AS119">
        <v>4</v>
      </c>
      <c r="AT119" s="627">
        <f t="shared" si="72"/>
        <v>1</v>
      </c>
      <c r="AU119">
        <v>1</v>
      </c>
      <c r="AV119" t="s">
        <v>1789</v>
      </c>
      <c r="AW119">
        <v>0</v>
      </c>
      <c r="AX119" s="629">
        <f t="shared" si="73"/>
        <v>0</v>
      </c>
      <c r="AY119" t="s">
        <v>650</v>
      </c>
      <c r="AZ119">
        <v>2</v>
      </c>
      <c r="BA119" s="627">
        <f t="shared" si="74"/>
        <v>0.5</v>
      </c>
      <c r="BB119" t="s">
        <v>675</v>
      </c>
      <c r="BC119">
        <v>0</v>
      </c>
      <c r="BD119" s="627">
        <f t="shared" si="75"/>
        <v>0</v>
      </c>
      <c r="BE119" t="s">
        <v>647</v>
      </c>
      <c r="BF119">
        <v>4</v>
      </c>
      <c r="BG119" s="627">
        <f t="shared" si="76"/>
        <v>1</v>
      </c>
      <c r="BH119" s="628">
        <f t="shared" si="77"/>
        <v>0.56818181818181823</v>
      </c>
      <c r="BI119">
        <v>0</v>
      </c>
      <c r="BJ119" t="s">
        <v>1741</v>
      </c>
      <c r="BK119">
        <v>4</v>
      </c>
      <c r="BL119" s="627">
        <f t="shared" si="78"/>
        <v>1</v>
      </c>
      <c r="BM119" t="s">
        <v>641</v>
      </c>
      <c r="BN119">
        <v>0</v>
      </c>
      <c r="BO119" s="627">
        <f t="shared" si="79"/>
        <v>0</v>
      </c>
      <c r="BP119">
        <v>1</v>
      </c>
      <c r="BQ119" t="s">
        <v>1746</v>
      </c>
      <c r="BR119">
        <v>3</v>
      </c>
      <c r="BS119">
        <f t="shared" si="80"/>
        <v>0.75</v>
      </c>
      <c r="BT119">
        <v>2</v>
      </c>
      <c r="BU119" t="s">
        <v>1746</v>
      </c>
      <c r="BV119">
        <v>3</v>
      </c>
      <c r="BW119">
        <f t="shared" si="81"/>
        <v>0.75</v>
      </c>
      <c r="BX119" s="629">
        <f t="shared" si="82"/>
        <v>0.75</v>
      </c>
      <c r="BY119" t="s">
        <v>653</v>
      </c>
      <c r="BZ119">
        <v>4</v>
      </c>
      <c r="CA119" s="627">
        <f t="shared" si="83"/>
        <v>1</v>
      </c>
      <c r="CB119" t="s">
        <v>654</v>
      </c>
      <c r="CC119">
        <v>4</v>
      </c>
      <c r="CD119" s="627">
        <f t="shared" si="84"/>
        <v>1</v>
      </c>
      <c r="CE119" t="s">
        <v>643</v>
      </c>
      <c r="CF119">
        <v>3</v>
      </c>
      <c r="CG119" s="627">
        <f t="shared" si="85"/>
        <v>0.75</v>
      </c>
      <c r="CH119">
        <v>0</v>
      </c>
      <c r="CI119" t="s">
        <v>1750</v>
      </c>
      <c r="CJ119">
        <v>4</v>
      </c>
      <c r="CK119">
        <f t="shared" si="86"/>
        <v>1</v>
      </c>
      <c r="CL119">
        <v>0</v>
      </c>
      <c r="CM119" t="s">
        <v>1750</v>
      </c>
      <c r="CN119">
        <v>4</v>
      </c>
      <c r="CO119">
        <f t="shared" si="87"/>
        <v>1</v>
      </c>
      <c r="CP119" s="629">
        <f t="shared" si="88"/>
        <v>1</v>
      </c>
      <c r="CQ119">
        <v>0</v>
      </c>
      <c r="CR119" t="s">
        <v>1755</v>
      </c>
      <c r="CS119">
        <v>4</v>
      </c>
      <c r="CT119">
        <f t="shared" si="89"/>
        <v>1</v>
      </c>
      <c r="CU119">
        <v>0</v>
      </c>
      <c r="CV119" t="s">
        <v>1755</v>
      </c>
      <c r="CW119">
        <v>4</v>
      </c>
      <c r="CX119">
        <f t="shared" si="90"/>
        <v>1</v>
      </c>
      <c r="CY119" s="629">
        <f t="shared" si="91"/>
        <v>1</v>
      </c>
      <c r="CZ119">
        <v>2</v>
      </c>
      <c r="DA119" t="s">
        <v>1762</v>
      </c>
      <c r="DB119">
        <v>2</v>
      </c>
      <c r="DC119" s="626">
        <f t="shared" si="92"/>
        <v>0.25</v>
      </c>
      <c r="DD119" t="s">
        <v>1369</v>
      </c>
      <c r="DE119">
        <v>3</v>
      </c>
      <c r="DF119" s="627">
        <f t="shared" si="93"/>
        <v>0.75</v>
      </c>
      <c r="DG119" s="628">
        <f t="shared" si="94"/>
        <v>0.75</v>
      </c>
      <c r="DH119" t="s">
        <v>1407</v>
      </c>
      <c r="DI119">
        <v>1</v>
      </c>
      <c r="DJ119" s="627">
        <f t="shared" si="95"/>
        <v>0.25</v>
      </c>
      <c r="DK119" t="s">
        <v>640</v>
      </c>
      <c r="DL119">
        <v>0</v>
      </c>
      <c r="DM119" s="627">
        <f t="shared" si="96"/>
        <v>0</v>
      </c>
      <c r="DN119" t="s">
        <v>880</v>
      </c>
      <c r="DO119">
        <v>4</v>
      </c>
      <c r="DP119" s="627">
        <f t="shared" si="97"/>
        <v>1</v>
      </c>
      <c r="DQ119" t="s">
        <v>880</v>
      </c>
      <c r="DR119">
        <v>4</v>
      </c>
      <c r="DS119" s="627">
        <f t="shared" si="98"/>
        <v>1</v>
      </c>
      <c r="DT119" t="s">
        <v>880</v>
      </c>
      <c r="DU119">
        <v>4</v>
      </c>
      <c r="DV119" s="627">
        <f t="shared" si="99"/>
        <v>1</v>
      </c>
      <c r="DW119" t="s">
        <v>1408</v>
      </c>
      <c r="DX119">
        <v>2</v>
      </c>
      <c r="DY119" s="627">
        <f t="shared" si="100"/>
        <v>0.5</v>
      </c>
      <c r="DZ119" t="s">
        <v>1119</v>
      </c>
      <c r="EA119">
        <v>0</v>
      </c>
      <c r="EB119" s="627">
        <f t="shared" si="101"/>
        <v>0</v>
      </c>
      <c r="EC119">
        <v>7.4</v>
      </c>
      <c r="ED119" t="s">
        <v>1826</v>
      </c>
      <c r="EE119">
        <v>1</v>
      </c>
      <c r="EF119" s="630">
        <f t="shared" si="102"/>
        <v>0.24489795918367352</v>
      </c>
      <c r="EG119">
        <v>7.4</v>
      </c>
      <c r="EH119" t="s">
        <v>1826</v>
      </c>
      <c r="EI119">
        <v>1</v>
      </c>
      <c r="EJ119" s="630">
        <f t="shared" si="103"/>
        <v>0.26</v>
      </c>
      <c r="EK119" s="630">
        <f t="shared" si="104"/>
        <v>0.25244897959183676</v>
      </c>
      <c r="EL119" s="628">
        <f t="shared" si="105"/>
        <v>0.50030612244897954</v>
      </c>
      <c r="EM119">
        <v>1</v>
      </c>
      <c r="EN119" t="s">
        <v>1776</v>
      </c>
      <c r="EO119" s="624">
        <v>1</v>
      </c>
      <c r="EP119" s="629">
        <f t="shared" si="106"/>
        <v>0.25</v>
      </c>
      <c r="EQ119">
        <v>0</v>
      </c>
      <c r="ER119" t="s">
        <v>1777</v>
      </c>
      <c r="ES119">
        <v>0</v>
      </c>
      <c r="ET119" s="629">
        <f t="shared" si="107"/>
        <v>0</v>
      </c>
      <c r="EU119">
        <v>0</v>
      </c>
      <c r="EV119" t="s">
        <v>1779</v>
      </c>
      <c r="EW119" s="624">
        <v>0</v>
      </c>
      <c r="EX119" s="629">
        <f t="shared" si="108"/>
        <v>0</v>
      </c>
      <c r="EY119">
        <v>3</v>
      </c>
      <c r="EZ119" t="s">
        <v>1782</v>
      </c>
      <c r="FA119" s="624">
        <v>2</v>
      </c>
      <c r="FB119" s="629">
        <f t="shared" si="109"/>
        <v>0.5</v>
      </c>
      <c r="FC119" t="s">
        <v>1024</v>
      </c>
      <c r="FD119">
        <v>0</v>
      </c>
      <c r="FE119" s="627">
        <f t="shared" si="110"/>
        <v>0</v>
      </c>
      <c r="FF119" s="628">
        <f t="shared" si="111"/>
        <v>0.15</v>
      </c>
      <c r="FG119">
        <v>0.66500000000000004</v>
      </c>
      <c r="FH119" t="s">
        <v>1791</v>
      </c>
      <c r="FI119">
        <v>2</v>
      </c>
      <c r="FJ119" s="623">
        <f t="shared" si="112"/>
        <v>0.33333333333333331</v>
      </c>
      <c r="FK119">
        <v>4</v>
      </c>
      <c r="FL119">
        <v>0.6020599913279624</v>
      </c>
      <c r="FM119" t="s">
        <v>1733</v>
      </c>
      <c r="FN119" s="624">
        <v>1</v>
      </c>
      <c r="FO119" s="629">
        <f t="shared" si="113"/>
        <v>0.25</v>
      </c>
      <c r="FP119">
        <v>0</v>
      </c>
      <c r="FQ119" t="s">
        <v>1730</v>
      </c>
      <c r="FR119" s="624">
        <v>0</v>
      </c>
      <c r="FS119" s="629">
        <f t="shared" si="114"/>
        <v>0</v>
      </c>
      <c r="FT119">
        <v>0</v>
      </c>
      <c r="FU119" t="s">
        <v>1730</v>
      </c>
      <c r="FV119" s="624">
        <v>0</v>
      </c>
      <c r="FW119" s="629">
        <f t="shared" si="115"/>
        <v>0</v>
      </c>
      <c r="FX119" s="628">
        <f t="shared" si="116"/>
        <v>0.14583333333333331</v>
      </c>
      <c r="FY119" s="631">
        <f t="shared" si="117"/>
        <v>0.3685255154369953</v>
      </c>
    </row>
    <row r="120" spans="1:181">
      <c r="A120" t="s">
        <v>297</v>
      </c>
      <c r="B120" t="s">
        <v>296</v>
      </c>
      <c r="C120" t="s">
        <v>1050</v>
      </c>
      <c r="D120" t="s">
        <v>1310</v>
      </c>
      <c r="E120" t="s">
        <v>968</v>
      </c>
      <c r="F120" t="s">
        <v>967</v>
      </c>
      <c r="G120" t="s">
        <v>981</v>
      </c>
      <c r="H120" t="s">
        <v>88</v>
      </c>
      <c r="I120">
        <v>8823</v>
      </c>
      <c r="J120" s="626">
        <f t="shared" si="59"/>
        <v>0.30996952776728159</v>
      </c>
      <c r="K120">
        <v>21897169.91</v>
      </c>
      <c r="L120" s="626">
        <f t="shared" si="60"/>
        <v>0.17234901056996896</v>
      </c>
      <c r="M120">
        <v>264</v>
      </c>
      <c r="N120" s="626">
        <f t="shared" si="61"/>
        <v>0.20780795270850075</v>
      </c>
      <c r="O120" t="s">
        <v>880</v>
      </c>
      <c r="P120">
        <v>0</v>
      </c>
      <c r="Q120" s="627">
        <f t="shared" si="62"/>
        <v>0</v>
      </c>
      <c r="R120">
        <v>0</v>
      </c>
      <c r="T120" t="s">
        <v>1726</v>
      </c>
      <c r="U120">
        <v>0</v>
      </c>
      <c r="V120">
        <f t="shared" si="63"/>
        <v>1</v>
      </c>
      <c r="W120" s="626">
        <f t="shared" si="64"/>
        <v>0</v>
      </c>
      <c r="X120" s="628">
        <f t="shared" si="65"/>
        <v>0.13802529820915027</v>
      </c>
      <c r="Y120" t="s">
        <v>639</v>
      </c>
      <c r="Z120">
        <v>4</v>
      </c>
      <c r="AA120" s="627">
        <f t="shared" si="66"/>
        <v>1</v>
      </c>
      <c r="AB120" t="s">
        <v>639</v>
      </c>
      <c r="AC120">
        <v>4</v>
      </c>
      <c r="AD120" s="627">
        <f t="shared" si="67"/>
        <v>1</v>
      </c>
      <c r="AE120" t="s">
        <v>640</v>
      </c>
      <c r="AF120">
        <v>0</v>
      </c>
      <c r="AG120" s="627">
        <f t="shared" si="68"/>
        <v>0</v>
      </c>
      <c r="AH120" t="s">
        <v>1314</v>
      </c>
      <c r="AI120">
        <v>0</v>
      </c>
      <c r="AJ120" s="627">
        <f t="shared" si="69"/>
        <v>0</v>
      </c>
      <c r="AK120" t="s">
        <v>1405</v>
      </c>
      <c r="AL120">
        <v>0</v>
      </c>
      <c r="AM120" s="627">
        <f t="shared" si="70"/>
        <v>0</v>
      </c>
      <c r="AN120">
        <v>3</v>
      </c>
      <c r="AO120" t="s">
        <v>1767</v>
      </c>
      <c r="AP120">
        <v>2</v>
      </c>
      <c r="AQ120" s="629">
        <f t="shared" si="71"/>
        <v>0.5</v>
      </c>
      <c r="AR120" t="s">
        <v>640</v>
      </c>
      <c r="AS120">
        <v>0</v>
      </c>
      <c r="AT120" s="627">
        <f t="shared" si="72"/>
        <v>0</v>
      </c>
      <c r="AU120">
        <v>1</v>
      </c>
      <c r="AV120" t="s">
        <v>1789</v>
      </c>
      <c r="AW120">
        <v>0</v>
      </c>
      <c r="AX120" s="629">
        <f t="shared" si="73"/>
        <v>0</v>
      </c>
      <c r="AY120" t="s">
        <v>634</v>
      </c>
      <c r="AZ120">
        <v>1</v>
      </c>
      <c r="BA120" s="627">
        <f t="shared" si="74"/>
        <v>0.25</v>
      </c>
      <c r="BB120" t="s">
        <v>689</v>
      </c>
      <c r="BC120">
        <v>2</v>
      </c>
      <c r="BD120" s="627">
        <f t="shared" si="75"/>
        <v>0.5</v>
      </c>
      <c r="BE120" t="s">
        <v>646</v>
      </c>
      <c r="BF120">
        <v>1</v>
      </c>
      <c r="BG120" s="627">
        <f t="shared" si="76"/>
        <v>0.25</v>
      </c>
      <c r="BH120" s="628">
        <f t="shared" si="77"/>
        <v>0.31818181818181818</v>
      </c>
      <c r="BI120">
        <v>0</v>
      </c>
      <c r="BJ120" t="s">
        <v>1741</v>
      </c>
      <c r="BK120">
        <v>4</v>
      </c>
      <c r="BL120" s="627">
        <f t="shared" si="78"/>
        <v>1</v>
      </c>
      <c r="BM120" t="s">
        <v>1395</v>
      </c>
      <c r="BN120">
        <v>4</v>
      </c>
      <c r="BO120" s="627">
        <f t="shared" si="79"/>
        <v>1</v>
      </c>
      <c r="BP120">
        <v>0</v>
      </c>
      <c r="BQ120" t="s">
        <v>1745</v>
      </c>
      <c r="BR120">
        <v>4</v>
      </c>
      <c r="BS120">
        <f t="shared" si="80"/>
        <v>1</v>
      </c>
      <c r="BT120">
        <v>0</v>
      </c>
      <c r="BU120" t="s">
        <v>1745</v>
      </c>
      <c r="BV120">
        <v>4</v>
      </c>
      <c r="BW120">
        <f t="shared" si="81"/>
        <v>1</v>
      </c>
      <c r="BX120" s="629">
        <f t="shared" si="82"/>
        <v>1</v>
      </c>
      <c r="BY120" t="s">
        <v>653</v>
      </c>
      <c r="BZ120">
        <v>4</v>
      </c>
      <c r="CA120" s="627">
        <f t="shared" si="83"/>
        <v>1</v>
      </c>
      <c r="CB120" t="s">
        <v>642</v>
      </c>
      <c r="CC120">
        <v>0</v>
      </c>
      <c r="CD120" s="627">
        <f t="shared" si="84"/>
        <v>0</v>
      </c>
      <c r="CE120" t="s">
        <v>659</v>
      </c>
      <c r="CF120">
        <v>4</v>
      </c>
      <c r="CG120" s="627">
        <f t="shared" si="85"/>
        <v>1</v>
      </c>
      <c r="CH120">
        <v>0</v>
      </c>
      <c r="CI120" t="s">
        <v>1750</v>
      </c>
      <c r="CJ120">
        <v>4</v>
      </c>
      <c r="CK120">
        <f t="shared" si="86"/>
        <v>1</v>
      </c>
      <c r="CL120">
        <v>0</v>
      </c>
      <c r="CM120" t="s">
        <v>1750</v>
      </c>
      <c r="CN120">
        <v>4</v>
      </c>
      <c r="CO120">
        <f t="shared" si="87"/>
        <v>1</v>
      </c>
      <c r="CP120" s="629">
        <f t="shared" si="88"/>
        <v>1</v>
      </c>
      <c r="CQ120">
        <v>0</v>
      </c>
      <c r="CR120" t="s">
        <v>1755</v>
      </c>
      <c r="CS120">
        <v>4</v>
      </c>
      <c r="CT120">
        <f t="shared" si="89"/>
        <v>1</v>
      </c>
      <c r="CU120">
        <v>0</v>
      </c>
      <c r="CV120" t="s">
        <v>1755</v>
      </c>
      <c r="CW120">
        <v>4</v>
      </c>
      <c r="CX120">
        <f t="shared" si="90"/>
        <v>1</v>
      </c>
      <c r="CY120" s="629">
        <f t="shared" si="91"/>
        <v>1</v>
      </c>
      <c r="CZ120">
        <v>1</v>
      </c>
      <c r="DA120" t="s">
        <v>1763</v>
      </c>
      <c r="DB120">
        <v>1</v>
      </c>
      <c r="DC120" s="626">
        <f t="shared" si="92"/>
        <v>0.125</v>
      </c>
      <c r="DD120" t="s">
        <v>636</v>
      </c>
      <c r="DE120">
        <v>4</v>
      </c>
      <c r="DF120" s="627">
        <f t="shared" si="93"/>
        <v>1</v>
      </c>
      <c r="DG120" s="628">
        <f t="shared" si="94"/>
        <v>0.8125</v>
      </c>
      <c r="DH120" t="s">
        <v>1407</v>
      </c>
      <c r="DI120">
        <v>1</v>
      </c>
      <c r="DJ120" s="627">
        <f t="shared" si="95"/>
        <v>0.25</v>
      </c>
      <c r="DK120" t="s">
        <v>636</v>
      </c>
      <c r="DL120">
        <v>4</v>
      </c>
      <c r="DM120" s="627">
        <f t="shared" si="96"/>
        <v>1</v>
      </c>
      <c r="DN120" t="s">
        <v>1119</v>
      </c>
      <c r="DO120">
        <v>0</v>
      </c>
      <c r="DP120" s="627">
        <f t="shared" si="97"/>
        <v>0</v>
      </c>
      <c r="DQ120" t="s">
        <v>880</v>
      </c>
      <c r="DR120">
        <v>4</v>
      </c>
      <c r="DS120" s="627">
        <f t="shared" si="98"/>
        <v>1</v>
      </c>
      <c r="DT120" t="s">
        <v>880</v>
      </c>
      <c r="DU120">
        <v>4</v>
      </c>
      <c r="DV120" s="627">
        <f t="shared" si="99"/>
        <v>1</v>
      </c>
      <c r="DW120" t="s">
        <v>639</v>
      </c>
      <c r="DX120">
        <v>4</v>
      </c>
      <c r="DY120" s="627">
        <f t="shared" si="100"/>
        <v>1</v>
      </c>
      <c r="DZ120" t="s">
        <v>1119</v>
      </c>
      <c r="EA120">
        <v>0</v>
      </c>
      <c r="EB120" s="627">
        <f t="shared" si="101"/>
        <v>0</v>
      </c>
      <c r="EC120">
        <v>8</v>
      </c>
      <c r="ED120" t="s">
        <v>1827</v>
      </c>
      <c r="EE120">
        <v>0</v>
      </c>
      <c r="EF120" s="630">
        <f t="shared" si="102"/>
        <v>0.18367346938775519</v>
      </c>
      <c r="EG120">
        <v>6.4</v>
      </c>
      <c r="EH120" t="s">
        <v>1826</v>
      </c>
      <c r="EI120">
        <v>1</v>
      </c>
      <c r="EJ120" s="630">
        <f t="shared" si="103"/>
        <v>0.36</v>
      </c>
      <c r="EK120" s="630">
        <f t="shared" si="104"/>
        <v>0.27183673469387759</v>
      </c>
      <c r="EL120" s="628">
        <f t="shared" si="105"/>
        <v>0.56522959183673471</v>
      </c>
      <c r="EM120">
        <v>0</v>
      </c>
      <c r="EN120" t="s">
        <v>1777</v>
      </c>
      <c r="EO120" s="624">
        <v>0</v>
      </c>
      <c r="EP120" s="629">
        <f t="shared" si="106"/>
        <v>0</v>
      </c>
      <c r="EQ120">
        <v>0</v>
      </c>
      <c r="ER120" t="s">
        <v>1777</v>
      </c>
      <c r="ES120">
        <v>0</v>
      </c>
      <c r="ET120" s="629">
        <f t="shared" si="107"/>
        <v>0</v>
      </c>
      <c r="EU120">
        <v>12</v>
      </c>
      <c r="EV120" t="s">
        <v>1777</v>
      </c>
      <c r="EW120" s="624">
        <v>4</v>
      </c>
      <c r="EX120" s="629">
        <f t="shared" si="108"/>
        <v>1</v>
      </c>
      <c r="EY120">
        <v>2</v>
      </c>
      <c r="EZ120" t="s">
        <v>1783</v>
      </c>
      <c r="FA120" s="624">
        <v>1</v>
      </c>
      <c r="FB120" s="629">
        <f t="shared" si="109"/>
        <v>0.25</v>
      </c>
      <c r="FC120" t="s">
        <v>1024</v>
      </c>
      <c r="FD120">
        <v>0</v>
      </c>
      <c r="FE120" s="627">
        <f t="shared" si="110"/>
        <v>0</v>
      </c>
      <c r="FF120" s="628">
        <f t="shared" si="111"/>
        <v>0.25</v>
      </c>
      <c r="FG120">
        <v>0.72099999999999997</v>
      </c>
      <c r="FH120" t="s">
        <v>1791</v>
      </c>
      <c r="FI120">
        <v>2</v>
      </c>
      <c r="FJ120" s="623">
        <f t="shared" si="112"/>
        <v>0.33333333333333331</v>
      </c>
      <c r="FK120">
        <v>3</v>
      </c>
      <c r="FL120">
        <v>0.47712125471966244</v>
      </c>
      <c r="FM120" t="s">
        <v>1732</v>
      </c>
      <c r="FN120" s="624">
        <v>0</v>
      </c>
      <c r="FO120" s="629">
        <f t="shared" si="113"/>
        <v>0</v>
      </c>
      <c r="FP120">
        <v>0</v>
      </c>
      <c r="FQ120" t="s">
        <v>1730</v>
      </c>
      <c r="FR120" s="624">
        <v>0</v>
      </c>
      <c r="FS120" s="629">
        <f t="shared" si="114"/>
        <v>0</v>
      </c>
      <c r="FT120">
        <v>0</v>
      </c>
      <c r="FU120" t="s">
        <v>1730</v>
      </c>
      <c r="FV120" s="624">
        <v>0</v>
      </c>
      <c r="FW120" s="629">
        <f t="shared" si="115"/>
        <v>0</v>
      </c>
      <c r="FX120" s="628">
        <f t="shared" si="116"/>
        <v>8.3333333333333329E-2</v>
      </c>
      <c r="FY120" s="631">
        <f t="shared" si="117"/>
        <v>0.36121167359350609</v>
      </c>
    </row>
    <row r="121" spans="1:181">
      <c r="A121" t="s">
        <v>337</v>
      </c>
      <c r="B121" t="s">
        <v>336</v>
      </c>
      <c r="C121" t="s">
        <v>632</v>
      </c>
      <c r="D121" t="s">
        <v>1310</v>
      </c>
      <c r="E121" t="s">
        <v>968</v>
      </c>
      <c r="F121" t="s">
        <v>967</v>
      </c>
      <c r="G121" t="s">
        <v>969</v>
      </c>
      <c r="H121" t="s">
        <v>74</v>
      </c>
      <c r="I121">
        <v>7262</v>
      </c>
      <c r="J121" s="626">
        <f t="shared" si="59"/>
        <v>0.27762953580725402</v>
      </c>
      <c r="K121">
        <v>21251067.110000003</v>
      </c>
      <c r="L121" s="626">
        <f t="shared" si="60"/>
        <v>0.16638815885150596</v>
      </c>
      <c r="M121">
        <v>232</v>
      </c>
      <c r="N121" s="626">
        <f t="shared" si="61"/>
        <v>0.18014848780851858</v>
      </c>
      <c r="O121" t="s">
        <v>880</v>
      </c>
      <c r="P121">
        <v>0</v>
      </c>
      <c r="Q121" s="627">
        <f t="shared" si="62"/>
        <v>0</v>
      </c>
      <c r="R121">
        <v>0</v>
      </c>
      <c r="T121" t="s">
        <v>1726</v>
      </c>
      <c r="U121">
        <v>0</v>
      </c>
      <c r="V121">
        <f t="shared" si="63"/>
        <v>1</v>
      </c>
      <c r="W121" s="626">
        <f t="shared" si="64"/>
        <v>0</v>
      </c>
      <c r="X121" s="628">
        <f t="shared" si="65"/>
        <v>0.12483323649345571</v>
      </c>
      <c r="Y121" t="s">
        <v>639</v>
      </c>
      <c r="Z121">
        <v>4</v>
      </c>
      <c r="AA121" s="627">
        <f t="shared" si="66"/>
        <v>1</v>
      </c>
      <c r="AB121" t="s">
        <v>1398</v>
      </c>
      <c r="AC121">
        <v>2</v>
      </c>
      <c r="AD121" s="627">
        <f t="shared" si="67"/>
        <v>0.5</v>
      </c>
      <c r="AE121" t="s">
        <v>636</v>
      </c>
      <c r="AF121">
        <v>4</v>
      </c>
      <c r="AG121" s="627">
        <f t="shared" si="68"/>
        <v>1</v>
      </c>
      <c r="AH121" t="s">
        <v>1047</v>
      </c>
      <c r="AJ121" s="627">
        <f t="shared" si="69"/>
        <v>0</v>
      </c>
      <c r="AK121" t="s">
        <v>1405</v>
      </c>
      <c r="AL121">
        <v>0</v>
      </c>
      <c r="AM121" s="627">
        <f t="shared" si="70"/>
        <v>0</v>
      </c>
      <c r="AN121">
        <v>1</v>
      </c>
      <c r="AO121" t="s">
        <v>1765</v>
      </c>
      <c r="AP121">
        <v>4</v>
      </c>
      <c r="AQ121" s="629">
        <f t="shared" si="71"/>
        <v>1</v>
      </c>
      <c r="AR121" t="s">
        <v>636</v>
      </c>
      <c r="AS121">
        <v>4</v>
      </c>
      <c r="AT121" s="627">
        <f t="shared" si="72"/>
        <v>1</v>
      </c>
      <c r="AU121">
        <v>2</v>
      </c>
      <c r="AV121" t="s">
        <v>1772</v>
      </c>
      <c r="AW121">
        <v>1</v>
      </c>
      <c r="AX121" s="629">
        <f t="shared" si="73"/>
        <v>0.25</v>
      </c>
      <c r="AY121" t="s">
        <v>634</v>
      </c>
      <c r="AZ121">
        <v>1</v>
      </c>
      <c r="BA121" s="627">
        <f t="shared" si="74"/>
        <v>0.25</v>
      </c>
      <c r="BB121" t="s">
        <v>635</v>
      </c>
      <c r="BC121">
        <v>1</v>
      </c>
      <c r="BD121" s="627">
        <f t="shared" si="75"/>
        <v>0.25</v>
      </c>
      <c r="BE121" t="s">
        <v>635</v>
      </c>
      <c r="BF121">
        <v>1</v>
      </c>
      <c r="BG121" s="627">
        <f t="shared" si="76"/>
        <v>0.25</v>
      </c>
      <c r="BH121" s="628">
        <f t="shared" si="77"/>
        <v>0.5</v>
      </c>
      <c r="BI121">
        <v>0</v>
      </c>
      <c r="BJ121" t="s">
        <v>1741</v>
      </c>
      <c r="BK121">
        <v>4</v>
      </c>
      <c r="BL121" s="627">
        <f t="shared" si="78"/>
        <v>1</v>
      </c>
      <c r="BM121" t="s">
        <v>641</v>
      </c>
      <c r="BN121">
        <v>0</v>
      </c>
      <c r="BO121" s="627">
        <f t="shared" si="79"/>
        <v>0</v>
      </c>
      <c r="BP121">
        <v>2</v>
      </c>
      <c r="BQ121" t="s">
        <v>1746</v>
      </c>
      <c r="BR121">
        <v>3</v>
      </c>
      <c r="BS121">
        <f t="shared" si="80"/>
        <v>0.75</v>
      </c>
      <c r="BT121">
        <v>5</v>
      </c>
      <c r="BU121" t="s">
        <v>1748</v>
      </c>
      <c r="BV121">
        <v>1</v>
      </c>
      <c r="BW121">
        <f t="shared" si="81"/>
        <v>0.25</v>
      </c>
      <c r="BX121" s="629">
        <f t="shared" si="82"/>
        <v>0.5</v>
      </c>
      <c r="BY121" t="s">
        <v>653</v>
      </c>
      <c r="BZ121">
        <v>4</v>
      </c>
      <c r="CA121" s="627">
        <f t="shared" si="83"/>
        <v>1</v>
      </c>
      <c r="CB121" t="s">
        <v>642</v>
      </c>
      <c r="CC121">
        <v>0</v>
      </c>
      <c r="CD121" s="627">
        <f t="shared" si="84"/>
        <v>0</v>
      </c>
      <c r="CE121" t="s">
        <v>643</v>
      </c>
      <c r="CF121">
        <v>3</v>
      </c>
      <c r="CG121" s="627">
        <f t="shared" si="85"/>
        <v>0.75</v>
      </c>
      <c r="CH121">
        <v>0</v>
      </c>
      <c r="CI121" t="s">
        <v>1750</v>
      </c>
      <c r="CJ121">
        <v>4</v>
      </c>
      <c r="CK121">
        <f t="shared" si="86"/>
        <v>1</v>
      </c>
      <c r="CL121">
        <v>3</v>
      </c>
      <c r="CM121" t="s">
        <v>1752</v>
      </c>
      <c r="CN121">
        <v>2</v>
      </c>
      <c r="CO121">
        <f t="shared" si="87"/>
        <v>0.5</v>
      </c>
      <c r="CP121" s="629">
        <f t="shared" si="88"/>
        <v>0.75</v>
      </c>
      <c r="CQ121">
        <v>0</v>
      </c>
      <c r="CR121" t="s">
        <v>1755</v>
      </c>
      <c r="CS121">
        <v>4</v>
      </c>
      <c r="CT121">
        <f t="shared" si="89"/>
        <v>1</v>
      </c>
      <c r="CU121">
        <v>0</v>
      </c>
      <c r="CV121" t="s">
        <v>1755</v>
      </c>
      <c r="CW121">
        <v>4</v>
      </c>
      <c r="CX121">
        <f t="shared" si="90"/>
        <v>1</v>
      </c>
      <c r="CY121" s="629">
        <f t="shared" si="91"/>
        <v>1</v>
      </c>
      <c r="CZ121">
        <v>1</v>
      </c>
      <c r="DA121" t="s">
        <v>1763</v>
      </c>
      <c r="DB121">
        <v>1</v>
      </c>
      <c r="DC121" s="626">
        <f t="shared" si="92"/>
        <v>0.125</v>
      </c>
      <c r="DF121" s="627">
        <f t="shared" si="93"/>
        <v>0</v>
      </c>
      <c r="DG121" s="628">
        <f t="shared" si="94"/>
        <v>0.51249999999999996</v>
      </c>
      <c r="DH121" t="s">
        <v>1398</v>
      </c>
      <c r="DI121">
        <v>2</v>
      </c>
      <c r="DJ121" s="627">
        <f t="shared" si="95"/>
        <v>0.5</v>
      </c>
      <c r="DK121" t="s">
        <v>636</v>
      </c>
      <c r="DL121">
        <v>4</v>
      </c>
      <c r="DM121" s="627">
        <f t="shared" si="96"/>
        <v>1</v>
      </c>
      <c r="DN121" t="s">
        <v>1119</v>
      </c>
      <c r="DO121">
        <v>0</v>
      </c>
      <c r="DP121" s="627">
        <f t="shared" si="97"/>
        <v>0</v>
      </c>
      <c r="DQ121" t="s">
        <v>880</v>
      </c>
      <c r="DR121">
        <v>4</v>
      </c>
      <c r="DS121" s="627">
        <f t="shared" si="98"/>
        <v>1</v>
      </c>
      <c r="DT121" t="s">
        <v>880</v>
      </c>
      <c r="DU121">
        <v>4</v>
      </c>
      <c r="DV121" s="627">
        <f t="shared" si="99"/>
        <v>1</v>
      </c>
      <c r="DW121" t="s">
        <v>639</v>
      </c>
      <c r="DX121">
        <v>4</v>
      </c>
      <c r="DY121" s="627">
        <f t="shared" si="100"/>
        <v>1</v>
      </c>
      <c r="DZ121" t="s">
        <v>1119</v>
      </c>
      <c r="EA121">
        <v>0</v>
      </c>
      <c r="EB121" s="627">
        <f t="shared" si="101"/>
        <v>0</v>
      </c>
      <c r="EC121">
        <v>7.5</v>
      </c>
      <c r="ED121" t="s">
        <v>1826</v>
      </c>
      <c r="EE121">
        <v>1</v>
      </c>
      <c r="EF121" s="630">
        <f t="shared" si="102"/>
        <v>0.23469387755102045</v>
      </c>
      <c r="EG121">
        <v>8.5</v>
      </c>
      <c r="EH121" t="s">
        <v>1827</v>
      </c>
      <c r="EI121">
        <v>0</v>
      </c>
      <c r="EJ121" s="630">
        <f t="shared" si="103"/>
        <v>0.15000000000000002</v>
      </c>
      <c r="EK121" s="630">
        <f t="shared" si="104"/>
        <v>0.19234693877551023</v>
      </c>
      <c r="EL121" s="628">
        <f t="shared" si="105"/>
        <v>0.58654336734693879</v>
      </c>
      <c r="EM121">
        <v>0</v>
      </c>
      <c r="EN121" t="s">
        <v>1777</v>
      </c>
      <c r="EO121" s="624">
        <v>0</v>
      </c>
      <c r="EP121" s="629">
        <f t="shared" si="106"/>
        <v>0</v>
      </c>
      <c r="EQ121">
        <v>0</v>
      </c>
      <c r="ER121" t="s">
        <v>1777</v>
      </c>
      <c r="ES121">
        <v>0</v>
      </c>
      <c r="ET121" s="629">
        <f t="shared" si="107"/>
        <v>0</v>
      </c>
      <c r="EU121">
        <v>2</v>
      </c>
      <c r="EV121" t="s">
        <v>1777</v>
      </c>
      <c r="EW121" s="624">
        <v>4</v>
      </c>
      <c r="EX121" s="629">
        <f t="shared" si="108"/>
        <v>1</v>
      </c>
      <c r="EY121">
        <v>7</v>
      </c>
      <c r="EZ121" t="s">
        <v>1780</v>
      </c>
      <c r="FA121" s="624">
        <v>4</v>
      </c>
      <c r="FB121" s="629">
        <f t="shared" si="109"/>
        <v>1</v>
      </c>
      <c r="FC121" t="s">
        <v>1024</v>
      </c>
      <c r="FD121">
        <v>0</v>
      </c>
      <c r="FE121" s="627">
        <f t="shared" si="110"/>
        <v>0</v>
      </c>
      <c r="FF121" s="628">
        <f t="shared" si="111"/>
        <v>0.4</v>
      </c>
      <c r="FG121">
        <v>0.48599999999999999</v>
      </c>
      <c r="FH121" t="s">
        <v>1790</v>
      </c>
      <c r="FI121">
        <v>4</v>
      </c>
      <c r="FJ121" s="623">
        <f t="shared" si="112"/>
        <v>1</v>
      </c>
      <c r="FK121">
        <v>43</v>
      </c>
      <c r="FL121">
        <v>1.6334684555795864</v>
      </c>
      <c r="FM121" t="s">
        <v>1735</v>
      </c>
      <c r="FN121" s="624">
        <v>3</v>
      </c>
      <c r="FO121" s="629">
        <f t="shared" si="113"/>
        <v>0.75</v>
      </c>
      <c r="FP121">
        <v>8</v>
      </c>
      <c r="FQ121" t="s">
        <v>1740</v>
      </c>
      <c r="FR121" s="624">
        <v>3</v>
      </c>
      <c r="FS121" s="629">
        <f t="shared" si="114"/>
        <v>0.75</v>
      </c>
      <c r="FT121">
        <v>0</v>
      </c>
      <c r="FU121" t="s">
        <v>1730</v>
      </c>
      <c r="FV121" s="624">
        <v>0</v>
      </c>
      <c r="FW121" s="629">
        <f t="shared" si="115"/>
        <v>0</v>
      </c>
      <c r="FX121" s="628">
        <f t="shared" si="116"/>
        <v>0.625</v>
      </c>
      <c r="FY121" s="631">
        <f t="shared" si="117"/>
        <v>0.45814610064006572</v>
      </c>
    </row>
    <row r="122" spans="1:181">
      <c r="A122" t="s">
        <v>323</v>
      </c>
      <c r="B122" t="s">
        <v>322</v>
      </c>
      <c r="C122" t="s">
        <v>1050</v>
      </c>
      <c r="D122" t="s">
        <v>1310</v>
      </c>
      <c r="E122" t="s">
        <v>968</v>
      </c>
      <c r="F122" t="s">
        <v>964</v>
      </c>
      <c r="G122" t="s">
        <v>980</v>
      </c>
      <c r="H122" t="s">
        <v>42</v>
      </c>
      <c r="I122">
        <v>7499</v>
      </c>
      <c r="J122" s="626">
        <f t="shared" si="59"/>
        <v>0.28296360875959559</v>
      </c>
      <c r="K122">
        <v>24355217.259999998</v>
      </c>
      <c r="L122" s="626">
        <f t="shared" si="60"/>
        <v>0.1935230024676724</v>
      </c>
      <c r="M122">
        <v>343</v>
      </c>
      <c r="N122" s="626">
        <f t="shared" si="61"/>
        <v>0.263845680966181</v>
      </c>
      <c r="O122" t="s">
        <v>880</v>
      </c>
      <c r="P122">
        <v>0</v>
      </c>
      <c r="Q122" s="627">
        <f t="shared" si="62"/>
        <v>0</v>
      </c>
      <c r="R122">
        <v>0</v>
      </c>
      <c r="T122" t="s">
        <v>1726</v>
      </c>
      <c r="U122">
        <v>0</v>
      </c>
      <c r="V122">
        <f t="shared" si="63"/>
        <v>1</v>
      </c>
      <c r="W122" s="626">
        <f t="shared" si="64"/>
        <v>0</v>
      </c>
      <c r="X122" s="628">
        <f t="shared" si="65"/>
        <v>0.14806645843868979</v>
      </c>
      <c r="Y122" t="s">
        <v>639</v>
      </c>
      <c r="Z122">
        <v>4</v>
      </c>
      <c r="AA122" s="627">
        <f t="shared" si="66"/>
        <v>1</v>
      </c>
      <c r="AB122" t="s">
        <v>639</v>
      </c>
      <c r="AC122">
        <v>4</v>
      </c>
      <c r="AD122" s="627">
        <f t="shared" si="67"/>
        <v>1</v>
      </c>
      <c r="AE122" t="s">
        <v>640</v>
      </c>
      <c r="AF122">
        <v>0</v>
      </c>
      <c r="AG122" s="627">
        <f t="shared" si="68"/>
        <v>0</v>
      </c>
      <c r="AH122" t="s">
        <v>1314</v>
      </c>
      <c r="AI122">
        <v>0</v>
      </c>
      <c r="AJ122" s="627">
        <f t="shared" si="69"/>
        <v>0</v>
      </c>
      <c r="AK122" t="s">
        <v>1405</v>
      </c>
      <c r="AL122">
        <v>0</v>
      </c>
      <c r="AM122" s="627">
        <f t="shared" si="70"/>
        <v>0</v>
      </c>
      <c r="AN122">
        <v>1</v>
      </c>
      <c r="AO122" t="s">
        <v>1765</v>
      </c>
      <c r="AP122">
        <v>4</v>
      </c>
      <c r="AQ122" s="629">
        <f t="shared" si="71"/>
        <v>1</v>
      </c>
      <c r="AR122" t="s">
        <v>640</v>
      </c>
      <c r="AS122">
        <v>0</v>
      </c>
      <c r="AT122" s="627">
        <f t="shared" si="72"/>
        <v>0</v>
      </c>
      <c r="AU122">
        <v>1</v>
      </c>
      <c r="AV122" t="s">
        <v>1789</v>
      </c>
      <c r="AW122">
        <v>0</v>
      </c>
      <c r="AX122" s="629">
        <f t="shared" si="73"/>
        <v>0</v>
      </c>
      <c r="AY122" t="s">
        <v>634</v>
      </c>
      <c r="AZ122">
        <v>1</v>
      </c>
      <c r="BA122" s="627">
        <f t="shared" si="74"/>
        <v>0.25</v>
      </c>
      <c r="BB122" t="s">
        <v>646</v>
      </c>
      <c r="BC122">
        <v>0</v>
      </c>
      <c r="BD122" s="627">
        <f t="shared" si="75"/>
        <v>0</v>
      </c>
      <c r="BE122" t="s">
        <v>646</v>
      </c>
      <c r="BF122">
        <v>1</v>
      </c>
      <c r="BG122" s="627">
        <f t="shared" si="76"/>
        <v>0.25</v>
      </c>
      <c r="BH122" s="628">
        <f t="shared" si="77"/>
        <v>0.31818181818181818</v>
      </c>
      <c r="BI122">
        <v>0</v>
      </c>
      <c r="BJ122" t="s">
        <v>1741</v>
      </c>
      <c r="BK122">
        <v>4</v>
      </c>
      <c r="BL122" s="627">
        <f t="shared" si="78"/>
        <v>1</v>
      </c>
      <c r="BM122" t="s">
        <v>666</v>
      </c>
      <c r="BN122">
        <v>3</v>
      </c>
      <c r="BO122" s="627">
        <f t="shared" si="79"/>
        <v>0.75</v>
      </c>
      <c r="BP122">
        <v>3</v>
      </c>
      <c r="BQ122" t="s">
        <v>1747</v>
      </c>
      <c r="BR122">
        <v>2</v>
      </c>
      <c r="BS122">
        <f t="shared" si="80"/>
        <v>0.5</v>
      </c>
      <c r="BT122">
        <v>7</v>
      </c>
      <c r="BU122" t="s">
        <v>1748</v>
      </c>
      <c r="BV122">
        <v>1</v>
      </c>
      <c r="BW122">
        <f t="shared" si="81"/>
        <v>0.25</v>
      </c>
      <c r="BX122" s="629">
        <f t="shared" si="82"/>
        <v>0.375</v>
      </c>
      <c r="BY122" t="s">
        <v>653</v>
      </c>
      <c r="BZ122">
        <v>4</v>
      </c>
      <c r="CA122" s="627">
        <f t="shared" si="83"/>
        <v>1</v>
      </c>
      <c r="CB122" t="s">
        <v>654</v>
      </c>
      <c r="CC122">
        <v>4</v>
      </c>
      <c r="CD122" s="627">
        <f t="shared" si="84"/>
        <v>1</v>
      </c>
      <c r="CE122" t="s">
        <v>643</v>
      </c>
      <c r="CF122">
        <v>3</v>
      </c>
      <c r="CG122" s="627">
        <f t="shared" si="85"/>
        <v>0.75</v>
      </c>
      <c r="CH122">
        <v>0</v>
      </c>
      <c r="CI122" t="s">
        <v>1750</v>
      </c>
      <c r="CJ122">
        <v>4</v>
      </c>
      <c r="CK122">
        <f t="shared" si="86"/>
        <v>1</v>
      </c>
      <c r="CL122">
        <v>2</v>
      </c>
      <c r="CM122" t="s">
        <v>1751</v>
      </c>
      <c r="CN122">
        <v>3</v>
      </c>
      <c r="CO122">
        <f t="shared" si="87"/>
        <v>0.75</v>
      </c>
      <c r="CP122" s="629">
        <f t="shared" si="88"/>
        <v>0.875</v>
      </c>
      <c r="CQ122">
        <v>0</v>
      </c>
      <c r="CR122" t="s">
        <v>1755</v>
      </c>
      <c r="CS122">
        <v>4</v>
      </c>
      <c r="CT122">
        <f t="shared" si="89"/>
        <v>1</v>
      </c>
      <c r="CU122">
        <v>0</v>
      </c>
      <c r="CV122" t="s">
        <v>1755</v>
      </c>
      <c r="CW122">
        <v>4</v>
      </c>
      <c r="CX122">
        <f t="shared" si="90"/>
        <v>1</v>
      </c>
      <c r="CY122" s="629">
        <f t="shared" si="91"/>
        <v>1</v>
      </c>
      <c r="CZ122">
        <v>2</v>
      </c>
      <c r="DA122" t="s">
        <v>1762</v>
      </c>
      <c r="DB122">
        <v>2</v>
      </c>
      <c r="DC122" s="626">
        <f t="shared" si="92"/>
        <v>0.25</v>
      </c>
      <c r="DD122" t="s">
        <v>636</v>
      </c>
      <c r="DE122">
        <v>4</v>
      </c>
      <c r="DF122" s="627">
        <f t="shared" si="93"/>
        <v>1</v>
      </c>
      <c r="DG122" s="628">
        <f t="shared" si="94"/>
        <v>0.8</v>
      </c>
      <c r="DH122" t="s">
        <v>639</v>
      </c>
      <c r="DI122">
        <v>4</v>
      </c>
      <c r="DJ122" s="627">
        <f t="shared" si="95"/>
        <v>1</v>
      </c>
      <c r="DK122" t="s">
        <v>640</v>
      </c>
      <c r="DL122">
        <v>0</v>
      </c>
      <c r="DM122" s="627">
        <f t="shared" si="96"/>
        <v>0</v>
      </c>
      <c r="DN122" t="s">
        <v>1119</v>
      </c>
      <c r="DO122">
        <v>0</v>
      </c>
      <c r="DP122" s="627">
        <f t="shared" si="97"/>
        <v>0</v>
      </c>
      <c r="DQ122" t="s">
        <v>880</v>
      </c>
      <c r="DR122">
        <v>4</v>
      </c>
      <c r="DS122" s="627">
        <f t="shared" si="98"/>
        <v>1</v>
      </c>
      <c r="DT122" t="s">
        <v>880</v>
      </c>
      <c r="DU122">
        <v>4</v>
      </c>
      <c r="DV122" s="627">
        <f t="shared" si="99"/>
        <v>1</v>
      </c>
      <c r="DW122" t="s">
        <v>639</v>
      </c>
      <c r="DX122">
        <v>4</v>
      </c>
      <c r="DY122" s="627">
        <f t="shared" si="100"/>
        <v>1</v>
      </c>
      <c r="DZ122" t="s">
        <v>1119</v>
      </c>
      <c r="EA122">
        <v>0</v>
      </c>
      <c r="EB122" s="627">
        <f t="shared" si="101"/>
        <v>0</v>
      </c>
      <c r="EC122">
        <v>8.9</v>
      </c>
      <c r="ED122" t="s">
        <v>1827</v>
      </c>
      <c r="EE122">
        <v>0</v>
      </c>
      <c r="EF122" s="630">
        <f t="shared" si="102"/>
        <v>9.1836734693877542E-2</v>
      </c>
      <c r="EG122">
        <v>8.3000000000000007</v>
      </c>
      <c r="EH122" t="s">
        <v>1827</v>
      </c>
      <c r="EI122">
        <v>0</v>
      </c>
      <c r="EJ122" s="630">
        <f t="shared" si="103"/>
        <v>0.16999999999999993</v>
      </c>
      <c r="EK122" s="630">
        <f t="shared" si="104"/>
        <v>0.13091836734693874</v>
      </c>
      <c r="EL122" s="628">
        <f t="shared" si="105"/>
        <v>0.51636479591836737</v>
      </c>
      <c r="EM122">
        <v>0</v>
      </c>
      <c r="EN122" t="s">
        <v>1777</v>
      </c>
      <c r="EO122" s="624">
        <v>0</v>
      </c>
      <c r="EP122" s="629">
        <f t="shared" si="106"/>
        <v>0</v>
      </c>
      <c r="EQ122">
        <v>0</v>
      </c>
      <c r="ER122" t="s">
        <v>1777</v>
      </c>
      <c r="ES122">
        <v>0</v>
      </c>
      <c r="ET122" s="629">
        <f t="shared" si="107"/>
        <v>0</v>
      </c>
      <c r="EU122">
        <v>0</v>
      </c>
      <c r="EV122" t="s">
        <v>1777</v>
      </c>
      <c r="EW122" s="624">
        <v>0</v>
      </c>
      <c r="EX122" s="629">
        <f t="shared" si="108"/>
        <v>0</v>
      </c>
      <c r="EY122">
        <v>1</v>
      </c>
      <c r="EZ122" t="s">
        <v>1783</v>
      </c>
      <c r="FA122" s="624">
        <v>1</v>
      </c>
      <c r="FB122" s="629">
        <f t="shared" si="109"/>
        <v>0.25</v>
      </c>
      <c r="FC122" t="s">
        <v>1024</v>
      </c>
      <c r="FD122">
        <v>0</v>
      </c>
      <c r="FE122" s="627">
        <f t="shared" si="110"/>
        <v>0</v>
      </c>
      <c r="FF122" s="628">
        <f t="shared" si="111"/>
        <v>0.05</v>
      </c>
      <c r="FG122">
        <v>0.72</v>
      </c>
      <c r="FH122" t="s">
        <v>1791</v>
      </c>
      <c r="FI122">
        <v>2</v>
      </c>
      <c r="FJ122" s="623">
        <f t="shared" si="112"/>
        <v>0.33333333333333331</v>
      </c>
      <c r="FK122">
        <v>8</v>
      </c>
      <c r="FL122">
        <v>0.90308998699194354</v>
      </c>
      <c r="FM122" t="s">
        <v>1733</v>
      </c>
      <c r="FN122" s="624">
        <v>1</v>
      </c>
      <c r="FO122" s="629">
        <f t="shared" si="113"/>
        <v>0.25</v>
      </c>
      <c r="FP122">
        <v>3</v>
      </c>
      <c r="FQ122" t="s">
        <v>1739</v>
      </c>
      <c r="FR122" s="624">
        <v>2</v>
      </c>
      <c r="FS122" s="629">
        <f t="shared" si="114"/>
        <v>0.5</v>
      </c>
      <c r="FT122">
        <v>0</v>
      </c>
      <c r="FU122" t="s">
        <v>1730</v>
      </c>
      <c r="FV122" s="624">
        <v>0</v>
      </c>
      <c r="FW122" s="629">
        <f t="shared" si="115"/>
        <v>0</v>
      </c>
      <c r="FX122" s="628">
        <f t="shared" si="116"/>
        <v>0.27083333333333331</v>
      </c>
      <c r="FY122" s="631">
        <f t="shared" si="117"/>
        <v>0.35057440097870146</v>
      </c>
    </row>
    <row r="123" spans="1:181">
      <c r="A123" t="s">
        <v>433</v>
      </c>
      <c r="B123" t="s">
        <v>432</v>
      </c>
      <c r="C123" t="s">
        <v>632</v>
      </c>
      <c r="D123" t="s">
        <v>1308</v>
      </c>
      <c r="E123" t="s">
        <v>968</v>
      </c>
      <c r="F123" t="s">
        <v>967</v>
      </c>
      <c r="G123" t="s">
        <v>976</v>
      </c>
      <c r="H123" t="s">
        <v>127</v>
      </c>
      <c r="I123">
        <v>4139</v>
      </c>
      <c r="J123" s="626">
        <f t="shared" si="59"/>
        <v>0.18425021152640134</v>
      </c>
      <c r="K123">
        <v>13421960.610000001</v>
      </c>
      <c r="L123" s="626">
        <f t="shared" si="60"/>
        <v>7.4933278599570802E-2</v>
      </c>
      <c r="M123">
        <v>215</v>
      </c>
      <c r="N123" s="626">
        <f t="shared" si="61"/>
        <v>0.16385842577305543</v>
      </c>
      <c r="O123" t="s">
        <v>880</v>
      </c>
      <c r="P123">
        <v>0</v>
      </c>
      <c r="Q123" s="627">
        <f t="shared" si="62"/>
        <v>0</v>
      </c>
      <c r="R123">
        <v>0</v>
      </c>
      <c r="T123" t="s">
        <v>1726</v>
      </c>
      <c r="U123">
        <v>0</v>
      </c>
      <c r="V123">
        <f t="shared" si="63"/>
        <v>1</v>
      </c>
      <c r="W123" s="626">
        <f t="shared" si="64"/>
        <v>0</v>
      </c>
      <c r="X123" s="628">
        <f t="shared" si="65"/>
        <v>8.4608383179805513E-2</v>
      </c>
      <c r="Y123" t="s">
        <v>1396</v>
      </c>
      <c r="Z123">
        <v>0</v>
      </c>
      <c r="AA123" s="627">
        <f t="shared" si="66"/>
        <v>0</v>
      </c>
      <c r="AB123" t="s">
        <v>639</v>
      </c>
      <c r="AC123">
        <v>4</v>
      </c>
      <c r="AD123" s="627">
        <f t="shared" si="67"/>
        <v>1</v>
      </c>
      <c r="AE123" t="s">
        <v>640</v>
      </c>
      <c r="AF123">
        <v>0</v>
      </c>
      <c r="AG123" s="627">
        <f t="shared" si="68"/>
        <v>0</v>
      </c>
      <c r="AH123" t="s">
        <v>1315</v>
      </c>
      <c r="AI123">
        <v>1</v>
      </c>
      <c r="AJ123" s="627">
        <f t="shared" si="69"/>
        <v>0.25</v>
      </c>
      <c r="AK123" t="s">
        <v>1403</v>
      </c>
      <c r="AL123">
        <v>4</v>
      </c>
      <c r="AM123" s="627">
        <f t="shared" si="70"/>
        <v>1</v>
      </c>
      <c r="AN123">
        <v>1</v>
      </c>
      <c r="AO123" t="s">
        <v>1765</v>
      </c>
      <c r="AP123">
        <v>4</v>
      </c>
      <c r="AQ123" s="629">
        <f t="shared" si="71"/>
        <v>1</v>
      </c>
      <c r="AR123" t="s">
        <v>636</v>
      </c>
      <c r="AS123">
        <v>4</v>
      </c>
      <c r="AT123" s="627">
        <f t="shared" si="72"/>
        <v>1</v>
      </c>
      <c r="AU123">
        <v>2</v>
      </c>
      <c r="AV123" t="s">
        <v>1772</v>
      </c>
      <c r="AW123">
        <v>1</v>
      </c>
      <c r="AX123" s="629">
        <f t="shared" si="73"/>
        <v>0.25</v>
      </c>
      <c r="AY123" t="s">
        <v>674</v>
      </c>
      <c r="AZ123">
        <v>3</v>
      </c>
      <c r="BA123" s="627">
        <f t="shared" si="74"/>
        <v>0.75</v>
      </c>
      <c r="BB123" t="s">
        <v>647</v>
      </c>
      <c r="BC123">
        <v>4</v>
      </c>
      <c r="BD123" s="627">
        <f t="shared" si="75"/>
        <v>1</v>
      </c>
      <c r="BE123" t="s">
        <v>647</v>
      </c>
      <c r="BF123">
        <v>4</v>
      </c>
      <c r="BG123" s="627">
        <f t="shared" si="76"/>
        <v>1</v>
      </c>
      <c r="BH123" s="628">
        <f t="shared" si="77"/>
        <v>0.65909090909090906</v>
      </c>
      <c r="BI123">
        <v>2</v>
      </c>
      <c r="BJ123" t="s">
        <v>1743</v>
      </c>
      <c r="BK123">
        <v>1</v>
      </c>
      <c r="BL123" s="627">
        <f t="shared" si="78"/>
        <v>0.25</v>
      </c>
      <c r="BM123" t="s">
        <v>666</v>
      </c>
      <c r="BN123">
        <v>3</v>
      </c>
      <c r="BO123" s="627">
        <f t="shared" si="79"/>
        <v>0.75</v>
      </c>
      <c r="BP123">
        <v>1</v>
      </c>
      <c r="BQ123" t="s">
        <v>1746</v>
      </c>
      <c r="BR123">
        <v>3</v>
      </c>
      <c r="BS123">
        <f t="shared" si="80"/>
        <v>0.75</v>
      </c>
      <c r="BT123">
        <v>2</v>
      </c>
      <c r="BU123" t="s">
        <v>1746</v>
      </c>
      <c r="BV123">
        <v>3</v>
      </c>
      <c r="BW123">
        <f t="shared" si="81"/>
        <v>0.75</v>
      </c>
      <c r="BX123" s="629">
        <f t="shared" si="82"/>
        <v>0.75</v>
      </c>
      <c r="BY123" t="s">
        <v>642</v>
      </c>
      <c r="BZ123">
        <v>3</v>
      </c>
      <c r="CA123" s="627">
        <f t="shared" si="83"/>
        <v>0.75</v>
      </c>
      <c r="CB123" t="s">
        <v>649</v>
      </c>
      <c r="CC123">
        <v>1</v>
      </c>
      <c r="CD123" s="627">
        <f t="shared" si="84"/>
        <v>0.25</v>
      </c>
      <c r="CE123" t="s">
        <v>667</v>
      </c>
      <c r="CF123">
        <v>1</v>
      </c>
      <c r="CG123" s="627">
        <f t="shared" si="85"/>
        <v>0.25</v>
      </c>
      <c r="CH123">
        <v>2</v>
      </c>
      <c r="CI123" t="s">
        <v>1751</v>
      </c>
      <c r="CJ123">
        <v>3</v>
      </c>
      <c r="CK123">
        <f t="shared" si="86"/>
        <v>0.75</v>
      </c>
      <c r="CL123">
        <v>0</v>
      </c>
      <c r="CM123" t="s">
        <v>1750</v>
      </c>
      <c r="CN123">
        <v>4</v>
      </c>
      <c r="CO123">
        <f t="shared" si="87"/>
        <v>1</v>
      </c>
      <c r="CP123" s="629">
        <f t="shared" si="88"/>
        <v>0.875</v>
      </c>
      <c r="CQ123">
        <v>5</v>
      </c>
      <c r="CR123" t="s">
        <v>1758</v>
      </c>
      <c r="CS123">
        <v>1</v>
      </c>
      <c r="CT123">
        <f t="shared" si="89"/>
        <v>0.25</v>
      </c>
      <c r="CU123">
        <v>2</v>
      </c>
      <c r="CV123" t="s">
        <v>1756</v>
      </c>
      <c r="CW123">
        <v>3</v>
      </c>
      <c r="CX123">
        <f t="shared" si="90"/>
        <v>0.75</v>
      </c>
      <c r="CY123" s="629">
        <f t="shared" si="91"/>
        <v>0.5</v>
      </c>
      <c r="CZ123">
        <v>1</v>
      </c>
      <c r="DA123" t="s">
        <v>1763</v>
      </c>
      <c r="DB123">
        <v>1</v>
      </c>
      <c r="DC123" s="626">
        <f t="shared" si="92"/>
        <v>0.125</v>
      </c>
      <c r="DD123" t="s">
        <v>1369</v>
      </c>
      <c r="DE123">
        <v>3</v>
      </c>
      <c r="DF123" s="627">
        <f t="shared" si="93"/>
        <v>0.75</v>
      </c>
      <c r="DG123" s="628">
        <f t="shared" si="94"/>
        <v>0.52500000000000002</v>
      </c>
      <c r="DH123" t="s">
        <v>639</v>
      </c>
      <c r="DI123">
        <v>4</v>
      </c>
      <c r="DJ123" s="627">
        <f t="shared" si="95"/>
        <v>1</v>
      </c>
      <c r="DK123" t="s">
        <v>640</v>
      </c>
      <c r="DL123">
        <v>0</v>
      </c>
      <c r="DM123" s="627">
        <f t="shared" si="96"/>
        <v>0</v>
      </c>
      <c r="DN123" t="s">
        <v>880</v>
      </c>
      <c r="DO123">
        <v>4</v>
      </c>
      <c r="DP123" s="627">
        <f t="shared" si="97"/>
        <v>1</v>
      </c>
      <c r="DQ123" t="s">
        <v>880</v>
      </c>
      <c r="DR123">
        <v>4</v>
      </c>
      <c r="DS123" s="627">
        <f t="shared" si="98"/>
        <v>1</v>
      </c>
      <c r="DT123" t="s">
        <v>880</v>
      </c>
      <c r="DU123">
        <v>4</v>
      </c>
      <c r="DV123" s="627">
        <f t="shared" si="99"/>
        <v>1</v>
      </c>
      <c r="DW123" t="s">
        <v>639</v>
      </c>
      <c r="DX123">
        <v>4</v>
      </c>
      <c r="DY123" s="627">
        <f t="shared" si="100"/>
        <v>1</v>
      </c>
      <c r="DZ123" t="s">
        <v>1119</v>
      </c>
      <c r="EA123">
        <v>0</v>
      </c>
      <c r="EB123" s="627">
        <f t="shared" si="101"/>
        <v>0</v>
      </c>
      <c r="EC123">
        <v>7.3</v>
      </c>
      <c r="ED123" t="s">
        <v>1826</v>
      </c>
      <c r="EE123">
        <v>1</v>
      </c>
      <c r="EF123" s="630">
        <f t="shared" si="102"/>
        <v>0.25510204081632659</v>
      </c>
      <c r="EG123">
        <v>6.8</v>
      </c>
      <c r="EH123" t="s">
        <v>1826</v>
      </c>
      <c r="EI123">
        <v>1</v>
      </c>
      <c r="EJ123" s="630">
        <f t="shared" si="103"/>
        <v>0.32000000000000006</v>
      </c>
      <c r="EK123" s="630">
        <f t="shared" si="104"/>
        <v>0.28755102040816333</v>
      </c>
      <c r="EL123" s="628">
        <f t="shared" si="105"/>
        <v>0.66094387755102046</v>
      </c>
      <c r="EM123">
        <v>0</v>
      </c>
      <c r="EN123" t="s">
        <v>1777</v>
      </c>
      <c r="EO123" s="624">
        <v>0</v>
      </c>
      <c r="EP123" s="629">
        <f t="shared" si="106"/>
        <v>0</v>
      </c>
      <c r="EQ123">
        <v>0</v>
      </c>
      <c r="ER123" t="s">
        <v>1777</v>
      </c>
      <c r="ES123">
        <v>0</v>
      </c>
      <c r="ET123" s="629">
        <f t="shared" si="107"/>
        <v>0</v>
      </c>
      <c r="EU123">
        <v>0</v>
      </c>
      <c r="EV123" t="s">
        <v>1777</v>
      </c>
      <c r="EW123" s="624">
        <v>0</v>
      </c>
      <c r="EX123" s="629">
        <f t="shared" si="108"/>
        <v>0</v>
      </c>
      <c r="EY123">
        <v>1</v>
      </c>
      <c r="EZ123" t="s">
        <v>1783</v>
      </c>
      <c r="FA123" s="624">
        <v>1</v>
      </c>
      <c r="FB123" s="629">
        <f t="shared" si="109"/>
        <v>0.25</v>
      </c>
      <c r="FC123" t="s">
        <v>1024</v>
      </c>
      <c r="FD123">
        <v>0</v>
      </c>
      <c r="FE123" s="627">
        <f t="shared" si="110"/>
        <v>0</v>
      </c>
      <c r="FF123" s="628">
        <f t="shared" si="111"/>
        <v>0.05</v>
      </c>
      <c r="FG123">
        <v>0.629</v>
      </c>
      <c r="FH123" t="s">
        <v>1791</v>
      </c>
      <c r="FI123">
        <v>2</v>
      </c>
      <c r="FJ123" s="623">
        <f t="shared" si="112"/>
        <v>0.33333333333333331</v>
      </c>
      <c r="FK123">
        <v>6</v>
      </c>
      <c r="FL123">
        <v>0.77815125038364363</v>
      </c>
      <c r="FM123" t="s">
        <v>1733</v>
      </c>
      <c r="FN123" s="624">
        <v>1</v>
      </c>
      <c r="FO123" s="629">
        <f t="shared" si="113"/>
        <v>0.25</v>
      </c>
      <c r="FP123">
        <v>3</v>
      </c>
      <c r="FQ123" t="s">
        <v>1739</v>
      </c>
      <c r="FR123" s="624">
        <v>2</v>
      </c>
      <c r="FS123" s="629">
        <f t="shared" si="114"/>
        <v>0.5</v>
      </c>
      <c r="FT123">
        <v>0</v>
      </c>
      <c r="FU123" t="s">
        <v>1730</v>
      </c>
      <c r="FV123" s="624">
        <v>0</v>
      </c>
      <c r="FW123" s="629">
        <f t="shared" si="115"/>
        <v>0</v>
      </c>
      <c r="FX123" s="628">
        <f t="shared" si="116"/>
        <v>0.27083333333333331</v>
      </c>
      <c r="FY123" s="631">
        <f t="shared" si="117"/>
        <v>0.37507941719251137</v>
      </c>
    </row>
    <row r="124" spans="1:181">
      <c r="A124" t="s">
        <v>270</v>
      </c>
      <c r="B124" t="s">
        <v>269</v>
      </c>
      <c r="C124" t="s">
        <v>681</v>
      </c>
      <c r="D124" t="s">
        <v>1309</v>
      </c>
      <c r="E124" t="s">
        <v>968</v>
      </c>
      <c r="F124" t="s">
        <v>964</v>
      </c>
      <c r="G124" t="s">
        <v>980</v>
      </c>
      <c r="H124" t="s">
        <v>42</v>
      </c>
      <c r="I124">
        <v>10118</v>
      </c>
      <c r="J124" s="626">
        <f t="shared" si="59"/>
        <v>0.33271704497696469</v>
      </c>
      <c r="K124">
        <v>21823197.609999999</v>
      </c>
      <c r="L124" s="626">
        <f t="shared" si="60"/>
        <v>0.17167553317830714</v>
      </c>
      <c r="M124">
        <v>292</v>
      </c>
      <c r="N124" s="626">
        <f t="shared" si="61"/>
        <v>0.22938651995762638</v>
      </c>
      <c r="O124" t="s">
        <v>880</v>
      </c>
      <c r="P124">
        <v>0</v>
      </c>
      <c r="Q124" s="627">
        <f t="shared" si="62"/>
        <v>0</v>
      </c>
      <c r="R124">
        <v>0</v>
      </c>
      <c r="T124" t="s">
        <v>1726</v>
      </c>
      <c r="U124">
        <v>0</v>
      </c>
      <c r="V124">
        <f t="shared" si="63"/>
        <v>1</v>
      </c>
      <c r="W124" s="626">
        <f t="shared" si="64"/>
        <v>0</v>
      </c>
      <c r="X124" s="628">
        <f t="shared" si="65"/>
        <v>0.14675581962257964</v>
      </c>
      <c r="Y124" t="s">
        <v>639</v>
      </c>
      <c r="Z124">
        <v>4</v>
      </c>
      <c r="AA124" s="627">
        <f t="shared" si="66"/>
        <v>1</v>
      </c>
      <c r="AB124" t="s">
        <v>639</v>
      </c>
      <c r="AC124">
        <v>4</v>
      </c>
      <c r="AD124" s="627">
        <f t="shared" si="67"/>
        <v>1</v>
      </c>
      <c r="AE124" t="s">
        <v>640</v>
      </c>
      <c r="AF124">
        <v>0</v>
      </c>
      <c r="AG124" s="627">
        <f t="shared" si="68"/>
        <v>0</v>
      </c>
      <c r="AH124" t="s">
        <v>1314</v>
      </c>
      <c r="AI124">
        <v>0</v>
      </c>
      <c r="AJ124" s="627">
        <f t="shared" si="69"/>
        <v>0</v>
      </c>
      <c r="AK124" t="s">
        <v>1404</v>
      </c>
      <c r="AL124">
        <v>1</v>
      </c>
      <c r="AM124" s="627">
        <f t="shared" si="70"/>
        <v>0.25</v>
      </c>
      <c r="AN124">
        <v>1</v>
      </c>
      <c r="AO124" t="s">
        <v>1765</v>
      </c>
      <c r="AP124">
        <v>4</v>
      </c>
      <c r="AQ124" s="629">
        <f t="shared" si="71"/>
        <v>1</v>
      </c>
      <c r="AR124" t="s">
        <v>640</v>
      </c>
      <c r="AS124">
        <v>0</v>
      </c>
      <c r="AT124" s="627">
        <f t="shared" si="72"/>
        <v>0</v>
      </c>
      <c r="AU124">
        <v>4</v>
      </c>
      <c r="AV124" t="s">
        <v>1770</v>
      </c>
      <c r="AW124">
        <v>3</v>
      </c>
      <c r="AX124" s="629">
        <f t="shared" si="73"/>
        <v>0.75</v>
      </c>
      <c r="AY124" t="s">
        <v>634</v>
      </c>
      <c r="AZ124">
        <v>1</v>
      </c>
      <c r="BA124" s="627">
        <f t="shared" si="74"/>
        <v>0.25</v>
      </c>
      <c r="BB124" t="s">
        <v>675</v>
      </c>
      <c r="BC124">
        <v>0</v>
      </c>
      <c r="BD124" s="627">
        <f t="shared" si="75"/>
        <v>0</v>
      </c>
      <c r="BE124" t="s">
        <v>635</v>
      </c>
      <c r="BF124">
        <v>1</v>
      </c>
      <c r="BG124" s="627">
        <f t="shared" si="76"/>
        <v>0.25</v>
      </c>
      <c r="BH124" s="628">
        <f t="shared" si="77"/>
        <v>0.40909090909090912</v>
      </c>
      <c r="BI124">
        <v>0</v>
      </c>
      <c r="BJ124" t="s">
        <v>1741</v>
      </c>
      <c r="BK124">
        <v>4</v>
      </c>
      <c r="BL124" s="627">
        <f t="shared" si="78"/>
        <v>1</v>
      </c>
      <c r="BM124" t="s">
        <v>1395</v>
      </c>
      <c r="BN124">
        <v>4</v>
      </c>
      <c r="BO124" s="627">
        <f t="shared" si="79"/>
        <v>1</v>
      </c>
      <c r="BP124">
        <v>0</v>
      </c>
      <c r="BQ124" t="s">
        <v>1745</v>
      </c>
      <c r="BR124">
        <v>4</v>
      </c>
      <c r="BS124">
        <f t="shared" si="80"/>
        <v>1</v>
      </c>
      <c r="BT124">
        <v>0</v>
      </c>
      <c r="BU124" t="s">
        <v>1745</v>
      </c>
      <c r="BV124">
        <v>4</v>
      </c>
      <c r="BW124">
        <f t="shared" si="81"/>
        <v>1</v>
      </c>
      <c r="BX124" s="629">
        <f t="shared" si="82"/>
        <v>1</v>
      </c>
      <c r="BY124" t="s">
        <v>653</v>
      </c>
      <c r="BZ124">
        <v>4</v>
      </c>
      <c r="CA124" s="627">
        <f t="shared" si="83"/>
        <v>1</v>
      </c>
      <c r="CB124" t="s">
        <v>654</v>
      </c>
      <c r="CC124">
        <v>4</v>
      </c>
      <c r="CD124" s="627">
        <f t="shared" si="84"/>
        <v>1</v>
      </c>
      <c r="CE124" t="s">
        <v>667</v>
      </c>
      <c r="CF124">
        <v>1</v>
      </c>
      <c r="CG124" s="627">
        <f t="shared" si="85"/>
        <v>0.25</v>
      </c>
      <c r="CH124">
        <v>0</v>
      </c>
      <c r="CI124" t="s">
        <v>1750</v>
      </c>
      <c r="CJ124">
        <v>4</v>
      </c>
      <c r="CK124">
        <f t="shared" si="86"/>
        <v>1</v>
      </c>
      <c r="CL124">
        <v>1</v>
      </c>
      <c r="CM124" t="s">
        <v>1751</v>
      </c>
      <c r="CN124">
        <v>3</v>
      </c>
      <c r="CO124">
        <f t="shared" si="87"/>
        <v>0.75</v>
      </c>
      <c r="CP124" s="629">
        <f t="shared" si="88"/>
        <v>0.875</v>
      </c>
      <c r="CQ124">
        <v>0</v>
      </c>
      <c r="CR124" t="s">
        <v>1755</v>
      </c>
      <c r="CS124">
        <v>4</v>
      </c>
      <c r="CT124">
        <f t="shared" si="89"/>
        <v>1</v>
      </c>
      <c r="CU124">
        <v>0</v>
      </c>
      <c r="CV124" t="s">
        <v>1755</v>
      </c>
      <c r="CW124">
        <v>4</v>
      </c>
      <c r="CX124">
        <f t="shared" si="90"/>
        <v>1</v>
      </c>
      <c r="CY124" s="629">
        <f t="shared" si="91"/>
        <v>1</v>
      </c>
      <c r="CZ124">
        <v>2</v>
      </c>
      <c r="DA124" t="s">
        <v>1762</v>
      </c>
      <c r="DB124">
        <v>2</v>
      </c>
      <c r="DC124" s="626">
        <f t="shared" si="92"/>
        <v>0.25</v>
      </c>
      <c r="DD124" t="s">
        <v>636</v>
      </c>
      <c r="DE124">
        <v>4</v>
      </c>
      <c r="DF124" s="627">
        <f t="shared" si="93"/>
        <v>1</v>
      </c>
      <c r="DG124" s="628">
        <f t="shared" si="94"/>
        <v>0.83750000000000002</v>
      </c>
      <c r="DH124" t="s">
        <v>1407</v>
      </c>
      <c r="DI124">
        <v>1</v>
      </c>
      <c r="DJ124" s="627">
        <f t="shared" si="95"/>
        <v>0.25</v>
      </c>
      <c r="DK124" t="s">
        <v>640</v>
      </c>
      <c r="DL124">
        <v>0</v>
      </c>
      <c r="DM124" s="627">
        <f t="shared" si="96"/>
        <v>0</v>
      </c>
      <c r="DN124" t="s">
        <v>1119</v>
      </c>
      <c r="DO124">
        <v>0</v>
      </c>
      <c r="DP124" s="627">
        <f t="shared" si="97"/>
        <v>0</v>
      </c>
      <c r="DQ124" t="s">
        <v>880</v>
      </c>
      <c r="DR124">
        <v>4</v>
      </c>
      <c r="DS124" s="627">
        <f t="shared" si="98"/>
        <v>1</v>
      </c>
      <c r="DT124" t="s">
        <v>880</v>
      </c>
      <c r="DU124">
        <v>4</v>
      </c>
      <c r="DV124" s="627">
        <f t="shared" si="99"/>
        <v>1</v>
      </c>
      <c r="DW124" t="s">
        <v>639</v>
      </c>
      <c r="DX124">
        <v>4</v>
      </c>
      <c r="DY124" s="627">
        <f t="shared" si="100"/>
        <v>1</v>
      </c>
      <c r="DZ124" t="s">
        <v>880</v>
      </c>
      <c r="EA124">
        <v>4</v>
      </c>
      <c r="EB124" s="627">
        <f t="shared" si="101"/>
        <v>1</v>
      </c>
      <c r="EC124">
        <v>4.9000000000000004</v>
      </c>
      <c r="ED124" t="s">
        <v>1825</v>
      </c>
      <c r="EE124">
        <v>2</v>
      </c>
      <c r="EF124" s="630">
        <f t="shared" si="102"/>
        <v>0.5</v>
      </c>
      <c r="EG124">
        <v>7.8</v>
      </c>
      <c r="EH124" t="s">
        <v>1826</v>
      </c>
      <c r="EI124">
        <v>1</v>
      </c>
      <c r="EJ124" s="630">
        <f t="shared" si="103"/>
        <v>0.21999999999999997</v>
      </c>
      <c r="EK124" s="630">
        <f t="shared" si="104"/>
        <v>0.36</v>
      </c>
      <c r="EL124" s="628">
        <f t="shared" si="105"/>
        <v>0.57625000000000004</v>
      </c>
      <c r="EM124">
        <v>2</v>
      </c>
      <c r="EN124" t="s">
        <v>1776</v>
      </c>
      <c r="EO124" s="624">
        <v>1</v>
      </c>
      <c r="EP124" s="629">
        <f t="shared" si="106"/>
        <v>0.25</v>
      </c>
      <c r="EQ124">
        <v>0</v>
      </c>
      <c r="ER124" t="s">
        <v>1777</v>
      </c>
      <c r="ES124">
        <v>0</v>
      </c>
      <c r="ET124" s="629">
        <f t="shared" si="107"/>
        <v>0</v>
      </c>
      <c r="EU124">
        <v>2</v>
      </c>
      <c r="EV124" t="s">
        <v>1778</v>
      </c>
      <c r="EW124" s="624">
        <v>4</v>
      </c>
      <c r="EX124" s="629">
        <f t="shared" si="108"/>
        <v>1</v>
      </c>
      <c r="EY124">
        <v>2</v>
      </c>
      <c r="EZ124" t="s">
        <v>1783</v>
      </c>
      <c r="FA124" s="624">
        <v>1</v>
      </c>
      <c r="FB124" s="629">
        <f t="shared" si="109"/>
        <v>0.25</v>
      </c>
      <c r="FC124" t="s">
        <v>1024</v>
      </c>
      <c r="FD124">
        <v>0</v>
      </c>
      <c r="FE124" s="627">
        <f t="shared" si="110"/>
        <v>0</v>
      </c>
      <c r="FF124" s="628">
        <f t="shared" si="111"/>
        <v>0.3</v>
      </c>
      <c r="FG124">
        <v>0.59199999999999997</v>
      </c>
      <c r="FH124" t="s">
        <v>1793</v>
      </c>
      <c r="FI124">
        <v>3</v>
      </c>
      <c r="FJ124" s="623">
        <f t="shared" si="112"/>
        <v>0.66666666666666663</v>
      </c>
      <c r="FK124">
        <v>24</v>
      </c>
      <c r="FL124">
        <v>1.3802112417116059</v>
      </c>
      <c r="FM124" t="s">
        <v>1734</v>
      </c>
      <c r="FN124" s="624">
        <v>2</v>
      </c>
      <c r="FO124" s="629">
        <f t="shared" si="113"/>
        <v>0.5</v>
      </c>
      <c r="FP124">
        <v>3</v>
      </c>
      <c r="FQ124" t="s">
        <v>1739</v>
      </c>
      <c r="FR124" s="624">
        <v>2</v>
      </c>
      <c r="FS124" s="629">
        <f t="shared" si="114"/>
        <v>0.5</v>
      </c>
      <c r="FT124">
        <v>4</v>
      </c>
      <c r="FU124" t="s">
        <v>1739</v>
      </c>
      <c r="FV124" s="624">
        <v>2</v>
      </c>
      <c r="FW124" s="629">
        <f t="shared" si="115"/>
        <v>0.5</v>
      </c>
      <c r="FX124" s="628">
        <f t="shared" si="116"/>
        <v>0.54166666666666663</v>
      </c>
      <c r="FY124" s="631">
        <f t="shared" si="117"/>
        <v>0.46854389923002587</v>
      </c>
    </row>
    <row r="125" spans="1:181">
      <c r="A125" t="s">
        <v>575</v>
      </c>
      <c r="B125" t="s">
        <v>574</v>
      </c>
      <c r="C125" t="s">
        <v>632</v>
      </c>
      <c r="D125" t="s">
        <v>1308</v>
      </c>
      <c r="E125" t="s">
        <v>968</v>
      </c>
      <c r="F125" t="s">
        <v>967</v>
      </c>
      <c r="G125" t="s">
        <v>976</v>
      </c>
      <c r="H125" t="s">
        <v>16</v>
      </c>
      <c r="I125">
        <v>2025</v>
      </c>
      <c r="J125" s="626">
        <f t="shared" si="59"/>
        <v>6.5510782856421396E-2</v>
      </c>
      <c r="K125">
        <v>11027530.51</v>
      </c>
      <c r="L125" s="626">
        <f t="shared" si="60"/>
        <v>3.5825434597986809E-2</v>
      </c>
      <c r="M125">
        <v>136</v>
      </c>
      <c r="N125" s="626">
        <f t="shared" si="61"/>
        <v>6.5821130655433505E-2</v>
      </c>
      <c r="O125" t="s">
        <v>880</v>
      </c>
      <c r="P125">
        <v>0</v>
      </c>
      <c r="Q125" s="627">
        <f t="shared" si="62"/>
        <v>0</v>
      </c>
      <c r="R125">
        <v>0</v>
      </c>
      <c r="T125" t="s">
        <v>1726</v>
      </c>
      <c r="U125">
        <v>0</v>
      </c>
      <c r="V125">
        <f t="shared" si="63"/>
        <v>1</v>
      </c>
      <c r="W125" s="626">
        <f t="shared" si="64"/>
        <v>0</v>
      </c>
      <c r="X125" s="628">
        <f t="shared" si="65"/>
        <v>3.3431469621968343E-2</v>
      </c>
      <c r="Y125" t="s">
        <v>639</v>
      </c>
      <c r="Z125">
        <v>4</v>
      </c>
      <c r="AA125" s="627">
        <f t="shared" si="66"/>
        <v>1</v>
      </c>
      <c r="AB125" t="s">
        <v>639</v>
      </c>
      <c r="AC125">
        <v>4</v>
      </c>
      <c r="AD125" s="627">
        <f t="shared" si="67"/>
        <v>1</v>
      </c>
      <c r="AE125" t="s">
        <v>640</v>
      </c>
      <c r="AF125">
        <v>0</v>
      </c>
      <c r="AG125" s="627">
        <f t="shared" si="68"/>
        <v>0</v>
      </c>
      <c r="AH125" t="s">
        <v>1314</v>
      </c>
      <c r="AI125">
        <v>0</v>
      </c>
      <c r="AJ125" s="627">
        <f t="shared" si="69"/>
        <v>0</v>
      </c>
      <c r="AK125" t="s">
        <v>1404</v>
      </c>
      <c r="AL125">
        <v>1</v>
      </c>
      <c r="AM125" s="627">
        <f t="shared" si="70"/>
        <v>0.25</v>
      </c>
      <c r="AN125">
        <v>1</v>
      </c>
      <c r="AO125" t="s">
        <v>1765</v>
      </c>
      <c r="AP125">
        <v>4</v>
      </c>
      <c r="AQ125" s="629">
        <f t="shared" si="71"/>
        <v>1</v>
      </c>
      <c r="AR125" t="s">
        <v>640</v>
      </c>
      <c r="AS125">
        <v>0</v>
      </c>
      <c r="AT125" s="627">
        <f t="shared" si="72"/>
        <v>0</v>
      </c>
      <c r="AU125">
        <v>1</v>
      </c>
      <c r="AV125" t="s">
        <v>1789</v>
      </c>
      <c r="AW125">
        <v>0</v>
      </c>
      <c r="AX125" s="629">
        <f t="shared" si="73"/>
        <v>0</v>
      </c>
      <c r="AY125" t="s">
        <v>650</v>
      </c>
      <c r="AZ125">
        <v>2</v>
      </c>
      <c r="BA125" s="627">
        <f t="shared" si="74"/>
        <v>0.5</v>
      </c>
      <c r="BB125" t="s">
        <v>646</v>
      </c>
      <c r="BC125">
        <v>0</v>
      </c>
      <c r="BD125" s="627">
        <f t="shared" si="75"/>
        <v>0</v>
      </c>
      <c r="BE125" t="s">
        <v>647</v>
      </c>
      <c r="BF125">
        <v>4</v>
      </c>
      <c r="BG125" s="627">
        <f t="shared" si="76"/>
        <v>1</v>
      </c>
      <c r="BH125" s="628">
        <f t="shared" si="77"/>
        <v>0.43181818181818182</v>
      </c>
      <c r="BI125">
        <v>0</v>
      </c>
      <c r="BJ125" t="s">
        <v>1741</v>
      </c>
      <c r="BK125">
        <v>4</v>
      </c>
      <c r="BL125" s="627">
        <f t="shared" si="78"/>
        <v>1</v>
      </c>
      <c r="BM125" t="s">
        <v>1395</v>
      </c>
      <c r="BN125">
        <v>4</v>
      </c>
      <c r="BO125" s="627">
        <f t="shared" si="79"/>
        <v>1</v>
      </c>
      <c r="BP125">
        <v>1</v>
      </c>
      <c r="BQ125" t="s">
        <v>1746</v>
      </c>
      <c r="BR125">
        <v>3</v>
      </c>
      <c r="BS125">
        <f t="shared" si="80"/>
        <v>0.75</v>
      </c>
      <c r="BT125">
        <v>0</v>
      </c>
      <c r="BU125" t="s">
        <v>1745</v>
      </c>
      <c r="BV125">
        <v>4</v>
      </c>
      <c r="BW125">
        <f t="shared" si="81"/>
        <v>1</v>
      </c>
      <c r="BX125" s="629">
        <f t="shared" si="82"/>
        <v>0.875</v>
      </c>
      <c r="BY125" t="s">
        <v>653</v>
      </c>
      <c r="BZ125">
        <v>4</v>
      </c>
      <c r="CA125" s="627">
        <f t="shared" si="83"/>
        <v>1</v>
      </c>
      <c r="CB125" t="s">
        <v>649</v>
      </c>
      <c r="CC125">
        <v>1</v>
      </c>
      <c r="CD125" s="627">
        <f t="shared" si="84"/>
        <v>0.25</v>
      </c>
      <c r="CE125" t="s">
        <v>643</v>
      </c>
      <c r="CF125">
        <v>3</v>
      </c>
      <c r="CG125" s="627">
        <f t="shared" si="85"/>
        <v>0.75</v>
      </c>
      <c r="CH125">
        <v>0</v>
      </c>
      <c r="CI125" t="s">
        <v>1750</v>
      </c>
      <c r="CJ125">
        <v>4</v>
      </c>
      <c r="CK125">
        <f t="shared" si="86"/>
        <v>1</v>
      </c>
      <c r="CL125">
        <v>0</v>
      </c>
      <c r="CM125" t="s">
        <v>1750</v>
      </c>
      <c r="CN125">
        <v>4</v>
      </c>
      <c r="CO125">
        <f t="shared" si="87"/>
        <v>1</v>
      </c>
      <c r="CP125" s="629">
        <f t="shared" si="88"/>
        <v>1</v>
      </c>
      <c r="CQ125">
        <v>1</v>
      </c>
      <c r="CR125" t="s">
        <v>1756</v>
      </c>
      <c r="CS125">
        <v>3</v>
      </c>
      <c r="CT125">
        <f t="shared" si="89"/>
        <v>0.75</v>
      </c>
      <c r="CU125">
        <v>0</v>
      </c>
      <c r="CV125" t="s">
        <v>1755</v>
      </c>
      <c r="CW125">
        <v>4</v>
      </c>
      <c r="CX125">
        <f t="shared" si="90"/>
        <v>1</v>
      </c>
      <c r="CY125" s="629">
        <f t="shared" si="91"/>
        <v>0.875</v>
      </c>
      <c r="CZ125">
        <v>1</v>
      </c>
      <c r="DA125" t="s">
        <v>1763</v>
      </c>
      <c r="DB125">
        <v>1</v>
      </c>
      <c r="DC125" s="626">
        <f t="shared" si="92"/>
        <v>0.125</v>
      </c>
      <c r="DD125" t="s">
        <v>636</v>
      </c>
      <c r="DE125">
        <v>4</v>
      </c>
      <c r="DF125" s="627">
        <f t="shared" si="93"/>
        <v>1</v>
      </c>
      <c r="DG125" s="628">
        <f t="shared" si="94"/>
        <v>0.78749999999999998</v>
      </c>
      <c r="DH125" t="s">
        <v>639</v>
      </c>
      <c r="DI125">
        <v>4</v>
      </c>
      <c r="DJ125" s="627">
        <f t="shared" si="95"/>
        <v>1</v>
      </c>
      <c r="DK125" t="s">
        <v>640</v>
      </c>
      <c r="DL125">
        <v>0</v>
      </c>
      <c r="DM125" s="627">
        <f t="shared" si="96"/>
        <v>0</v>
      </c>
      <c r="DN125" t="s">
        <v>880</v>
      </c>
      <c r="DO125">
        <v>4</v>
      </c>
      <c r="DP125" s="627">
        <f t="shared" si="97"/>
        <v>1</v>
      </c>
      <c r="DQ125" t="s">
        <v>880</v>
      </c>
      <c r="DR125">
        <v>4</v>
      </c>
      <c r="DS125" s="627">
        <f t="shared" si="98"/>
        <v>1</v>
      </c>
      <c r="DT125" t="s">
        <v>880</v>
      </c>
      <c r="DU125">
        <v>4</v>
      </c>
      <c r="DV125" s="627">
        <f t="shared" si="99"/>
        <v>1</v>
      </c>
      <c r="DW125" t="s">
        <v>639</v>
      </c>
      <c r="DX125">
        <v>4</v>
      </c>
      <c r="DY125" s="627">
        <f t="shared" si="100"/>
        <v>1</v>
      </c>
      <c r="DZ125" t="s">
        <v>1119</v>
      </c>
      <c r="EA125">
        <v>0</v>
      </c>
      <c r="EB125" s="627">
        <f t="shared" si="101"/>
        <v>0</v>
      </c>
      <c r="EC125">
        <v>7</v>
      </c>
      <c r="ED125" t="s">
        <v>1826</v>
      </c>
      <c r="EE125">
        <v>1</v>
      </c>
      <c r="EF125" s="630">
        <f t="shared" si="102"/>
        <v>0.28571428571428581</v>
      </c>
      <c r="EG125">
        <v>9.3000000000000007</v>
      </c>
      <c r="EH125" t="s">
        <v>1827</v>
      </c>
      <c r="EI125">
        <v>0</v>
      </c>
      <c r="EJ125" s="630">
        <f t="shared" si="103"/>
        <v>6.9999999999999951E-2</v>
      </c>
      <c r="EK125" s="630">
        <f t="shared" si="104"/>
        <v>0.17785714285714288</v>
      </c>
      <c r="EL125" s="628">
        <f t="shared" si="105"/>
        <v>0.64723214285714281</v>
      </c>
      <c r="EM125">
        <v>0</v>
      </c>
      <c r="EN125" t="s">
        <v>1777</v>
      </c>
      <c r="EO125" s="624">
        <v>0</v>
      </c>
      <c r="EP125" s="629">
        <f t="shared" si="106"/>
        <v>0</v>
      </c>
      <c r="EQ125">
        <v>0</v>
      </c>
      <c r="ER125" t="s">
        <v>1777</v>
      </c>
      <c r="ES125">
        <v>0</v>
      </c>
      <c r="ET125" s="629">
        <f t="shared" si="107"/>
        <v>0</v>
      </c>
      <c r="EU125">
        <v>1</v>
      </c>
      <c r="EV125" t="s">
        <v>1777</v>
      </c>
      <c r="EW125" s="624">
        <v>3</v>
      </c>
      <c r="EX125" s="629">
        <f t="shared" si="108"/>
        <v>0.75</v>
      </c>
      <c r="EY125">
        <v>3</v>
      </c>
      <c r="EZ125" t="s">
        <v>1782</v>
      </c>
      <c r="FA125" s="624">
        <v>2</v>
      </c>
      <c r="FB125" s="629">
        <f t="shared" si="109"/>
        <v>0.5</v>
      </c>
      <c r="FC125" t="s">
        <v>1024</v>
      </c>
      <c r="FD125">
        <v>0</v>
      </c>
      <c r="FE125" s="627">
        <f t="shared" si="110"/>
        <v>0</v>
      </c>
      <c r="FF125" s="628">
        <f t="shared" si="111"/>
        <v>0.25</v>
      </c>
      <c r="FG125">
        <v>0.57699999999999996</v>
      </c>
      <c r="FH125" t="s">
        <v>1793</v>
      </c>
      <c r="FI125">
        <v>3</v>
      </c>
      <c r="FJ125" s="623">
        <f t="shared" si="112"/>
        <v>0.66666666666666663</v>
      </c>
      <c r="FK125">
        <v>5</v>
      </c>
      <c r="FL125">
        <v>0.69897000433601886</v>
      </c>
      <c r="FM125" t="s">
        <v>1733</v>
      </c>
      <c r="FN125" s="624">
        <v>1</v>
      </c>
      <c r="FO125" s="629">
        <f t="shared" si="113"/>
        <v>0.25</v>
      </c>
      <c r="FP125">
        <v>0</v>
      </c>
      <c r="FQ125" t="s">
        <v>1730</v>
      </c>
      <c r="FR125" s="624">
        <v>0</v>
      </c>
      <c r="FS125" s="629">
        <f t="shared" si="114"/>
        <v>0</v>
      </c>
      <c r="FT125">
        <v>0</v>
      </c>
      <c r="FU125" t="s">
        <v>1730</v>
      </c>
      <c r="FV125" s="624">
        <v>0</v>
      </c>
      <c r="FW125" s="629">
        <f t="shared" si="115"/>
        <v>0</v>
      </c>
      <c r="FX125" s="628">
        <f t="shared" si="116"/>
        <v>0.22916666666666666</v>
      </c>
      <c r="FY125" s="631">
        <f t="shared" si="117"/>
        <v>0.3965247434939933</v>
      </c>
    </row>
    <row r="126" spans="1:181">
      <c r="A126" t="s">
        <v>244</v>
      </c>
      <c r="B126" t="s">
        <v>243</v>
      </c>
      <c r="C126" t="s">
        <v>1050</v>
      </c>
      <c r="D126" t="s">
        <v>1309</v>
      </c>
      <c r="E126" t="s">
        <v>988</v>
      </c>
      <c r="F126" t="s">
        <v>1002</v>
      </c>
      <c r="G126" t="s">
        <v>998</v>
      </c>
      <c r="H126" t="s">
        <v>63</v>
      </c>
      <c r="I126">
        <v>10989</v>
      </c>
      <c r="J126" s="626">
        <f t="shared" si="59"/>
        <v>0.34643304275132752</v>
      </c>
      <c r="K126">
        <v>27763378.75</v>
      </c>
      <c r="L126" s="626">
        <f t="shared" si="60"/>
        <v>0.21958963529045772</v>
      </c>
      <c r="M126">
        <v>386</v>
      </c>
      <c r="N126" s="626">
        <f t="shared" si="61"/>
        <v>0.28912801589315013</v>
      </c>
      <c r="O126" t="s">
        <v>1119</v>
      </c>
      <c r="P126">
        <v>4</v>
      </c>
      <c r="Q126" s="627">
        <f t="shared" si="62"/>
        <v>1</v>
      </c>
      <c r="R126">
        <v>18</v>
      </c>
      <c r="S126">
        <v>1.255272505103306</v>
      </c>
      <c r="T126" t="s">
        <v>1731</v>
      </c>
      <c r="U126">
        <v>2</v>
      </c>
      <c r="V126">
        <f t="shared" si="63"/>
        <v>19</v>
      </c>
      <c r="W126" s="626">
        <f t="shared" si="64"/>
        <v>0.38326660681075148</v>
      </c>
      <c r="X126" s="628">
        <f t="shared" si="65"/>
        <v>0.44768346014913735</v>
      </c>
      <c r="Y126" t="s">
        <v>639</v>
      </c>
      <c r="Z126">
        <v>4</v>
      </c>
      <c r="AA126" s="627">
        <f t="shared" si="66"/>
        <v>1</v>
      </c>
      <c r="AB126" t="s">
        <v>639</v>
      </c>
      <c r="AC126">
        <v>4</v>
      </c>
      <c r="AD126" s="627">
        <f t="shared" si="67"/>
        <v>1</v>
      </c>
      <c r="AE126" t="s">
        <v>640</v>
      </c>
      <c r="AF126">
        <v>0</v>
      </c>
      <c r="AG126" s="627">
        <f t="shared" si="68"/>
        <v>0</v>
      </c>
      <c r="AH126" t="s">
        <v>1402</v>
      </c>
      <c r="AI126">
        <v>2</v>
      </c>
      <c r="AJ126" s="627">
        <f t="shared" si="69"/>
        <v>0.5</v>
      </c>
      <c r="AK126" t="s">
        <v>1406</v>
      </c>
      <c r="AL126">
        <v>3</v>
      </c>
      <c r="AM126" s="627">
        <f t="shared" si="70"/>
        <v>0.75</v>
      </c>
      <c r="AN126">
        <v>1</v>
      </c>
      <c r="AO126" t="s">
        <v>1765</v>
      </c>
      <c r="AP126">
        <v>4</v>
      </c>
      <c r="AQ126" s="629">
        <f t="shared" si="71"/>
        <v>1</v>
      </c>
      <c r="AR126" t="s">
        <v>636</v>
      </c>
      <c r="AS126">
        <v>4</v>
      </c>
      <c r="AT126" s="627">
        <f t="shared" si="72"/>
        <v>1</v>
      </c>
      <c r="AU126">
        <v>2</v>
      </c>
      <c r="AV126" t="s">
        <v>1772</v>
      </c>
      <c r="AW126">
        <v>1</v>
      </c>
      <c r="AX126" s="629">
        <f t="shared" si="73"/>
        <v>0.25</v>
      </c>
      <c r="AY126" t="s">
        <v>650</v>
      </c>
      <c r="AZ126">
        <v>2</v>
      </c>
      <c r="BA126" s="627">
        <f t="shared" si="74"/>
        <v>0.5</v>
      </c>
      <c r="BB126" t="s">
        <v>635</v>
      </c>
      <c r="BC126">
        <v>1</v>
      </c>
      <c r="BD126" s="627">
        <f t="shared" si="75"/>
        <v>0.25</v>
      </c>
      <c r="BE126" t="s">
        <v>647</v>
      </c>
      <c r="BF126">
        <v>4</v>
      </c>
      <c r="BG126" s="627">
        <f t="shared" si="76"/>
        <v>1</v>
      </c>
      <c r="BH126" s="628">
        <f t="shared" si="77"/>
        <v>0.65909090909090906</v>
      </c>
      <c r="BI126">
        <v>0</v>
      </c>
      <c r="BJ126" t="s">
        <v>1741</v>
      </c>
      <c r="BK126">
        <v>4</v>
      </c>
      <c r="BL126" s="627">
        <f t="shared" si="78"/>
        <v>1</v>
      </c>
      <c r="BM126" t="s">
        <v>1395</v>
      </c>
      <c r="BN126">
        <v>4</v>
      </c>
      <c r="BO126" s="627">
        <f t="shared" si="79"/>
        <v>1</v>
      </c>
      <c r="BP126">
        <v>0</v>
      </c>
      <c r="BQ126" t="s">
        <v>1745</v>
      </c>
      <c r="BR126">
        <v>4</v>
      </c>
      <c r="BS126">
        <f t="shared" si="80"/>
        <v>1</v>
      </c>
      <c r="BT126">
        <v>0</v>
      </c>
      <c r="BU126" t="s">
        <v>1745</v>
      </c>
      <c r="BV126">
        <v>4</v>
      </c>
      <c r="BW126">
        <f t="shared" si="81"/>
        <v>1</v>
      </c>
      <c r="BX126" s="629">
        <f t="shared" si="82"/>
        <v>1</v>
      </c>
      <c r="BY126" t="s">
        <v>653</v>
      </c>
      <c r="BZ126">
        <v>4</v>
      </c>
      <c r="CA126" s="627">
        <f t="shared" si="83"/>
        <v>1</v>
      </c>
      <c r="CB126" t="s">
        <v>642</v>
      </c>
      <c r="CC126">
        <v>0</v>
      </c>
      <c r="CD126" s="627">
        <f t="shared" si="84"/>
        <v>0</v>
      </c>
      <c r="CE126" t="s">
        <v>659</v>
      </c>
      <c r="CF126">
        <v>4</v>
      </c>
      <c r="CG126" s="627">
        <f t="shared" si="85"/>
        <v>1</v>
      </c>
      <c r="CH126">
        <v>0</v>
      </c>
      <c r="CI126" t="s">
        <v>1750</v>
      </c>
      <c r="CJ126">
        <v>4</v>
      </c>
      <c r="CK126">
        <f t="shared" si="86"/>
        <v>1</v>
      </c>
      <c r="CL126">
        <v>0</v>
      </c>
      <c r="CM126" t="s">
        <v>1750</v>
      </c>
      <c r="CN126">
        <v>4</v>
      </c>
      <c r="CO126">
        <f t="shared" si="87"/>
        <v>1</v>
      </c>
      <c r="CP126" s="629">
        <f t="shared" si="88"/>
        <v>1</v>
      </c>
      <c r="CQ126">
        <v>0</v>
      </c>
      <c r="CR126" t="s">
        <v>1755</v>
      </c>
      <c r="CS126">
        <v>4</v>
      </c>
      <c r="CT126">
        <f t="shared" si="89"/>
        <v>1</v>
      </c>
      <c r="CU126">
        <v>0</v>
      </c>
      <c r="CV126" t="s">
        <v>1755</v>
      </c>
      <c r="CW126">
        <v>4</v>
      </c>
      <c r="CX126">
        <f t="shared" si="90"/>
        <v>1</v>
      </c>
      <c r="CY126" s="629">
        <f t="shared" si="91"/>
        <v>1</v>
      </c>
      <c r="CZ126">
        <v>1</v>
      </c>
      <c r="DA126" t="s">
        <v>1763</v>
      </c>
      <c r="DB126">
        <v>1</v>
      </c>
      <c r="DC126" s="626">
        <f t="shared" si="92"/>
        <v>0.125</v>
      </c>
      <c r="DD126" t="s">
        <v>1369</v>
      </c>
      <c r="DE126">
        <v>3</v>
      </c>
      <c r="DF126" s="627">
        <f t="shared" si="93"/>
        <v>0.75</v>
      </c>
      <c r="DG126" s="628">
        <f t="shared" si="94"/>
        <v>0.78749999999999998</v>
      </c>
      <c r="DH126" t="s">
        <v>639</v>
      </c>
      <c r="DI126">
        <v>4</v>
      </c>
      <c r="DJ126" s="627">
        <f t="shared" si="95"/>
        <v>1</v>
      </c>
      <c r="DK126" t="s">
        <v>640</v>
      </c>
      <c r="DL126">
        <v>0</v>
      </c>
      <c r="DM126" s="627">
        <f t="shared" si="96"/>
        <v>0</v>
      </c>
      <c r="DN126" t="s">
        <v>880</v>
      </c>
      <c r="DO126">
        <v>4</v>
      </c>
      <c r="DP126" s="627">
        <f t="shared" si="97"/>
        <v>1</v>
      </c>
      <c r="DQ126" t="s">
        <v>880</v>
      </c>
      <c r="DR126">
        <v>4</v>
      </c>
      <c r="DS126" s="627">
        <f t="shared" si="98"/>
        <v>1</v>
      </c>
      <c r="DT126" t="s">
        <v>880</v>
      </c>
      <c r="DU126">
        <v>4</v>
      </c>
      <c r="DV126" s="627">
        <f t="shared" si="99"/>
        <v>1</v>
      </c>
      <c r="DW126" t="s">
        <v>639</v>
      </c>
      <c r="DX126">
        <v>4</v>
      </c>
      <c r="DY126" s="627">
        <f t="shared" si="100"/>
        <v>1</v>
      </c>
      <c r="DZ126" t="s">
        <v>1119</v>
      </c>
      <c r="EA126">
        <v>0</v>
      </c>
      <c r="EB126" s="627">
        <f t="shared" si="101"/>
        <v>0</v>
      </c>
      <c r="EC126">
        <v>8.6999999999999993</v>
      </c>
      <c r="ED126" t="s">
        <v>1827</v>
      </c>
      <c r="EE126">
        <v>0</v>
      </c>
      <c r="EF126" s="630">
        <f t="shared" si="102"/>
        <v>0.1122448979591838</v>
      </c>
      <c r="EG126">
        <v>8</v>
      </c>
      <c r="EH126" t="s">
        <v>1827</v>
      </c>
      <c r="EI126">
        <v>0</v>
      </c>
      <c r="EJ126" s="630">
        <f t="shared" si="103"/>
        <v>0.19999999999999996</v>
      </c>
      <c r="EK126" s="630">
        <f t="shared" si="104"/>
        <v>0.15612244897959188</v>
      </c>
      <c r="EL126" s="628">
        <f t="shared" si="105"/>
        <v>0.64451530612244901</v>
      </c>
      <c r="EM126">
        <v>0</v>
      </c>
      <c r="EN126" t="s">
        <v>1777</v>
      </c>
      <c r="EO126" s="624">
        <v>0</v>
      </c>
      <c r="EP126" s="629">
        <f t="shared" si="106"/>
        <v>0</v>
      </c>
      <c r="EQ126">
        <v>0</v>
      </c>
      <c r="ER126" t="s">
        <v>1777</v>
      </c>
      <c r="ES126">
        <v>0</v>
      </c>
      <c r="ET126" s="629">
        <f t="shared" si="107"/>
        <v>0</v>
      </c>
      <c r="EU126">
        <v>0</v>
      </c>
      <c r="EV126" t="s">
        <v>1777</v>
      </c>
      <c r="EW126" s="624">
        <v>0</v>
      </c>
      <c r="EX126" s="629">
        <f t="shared" si="108"/>
        <v>0</v>
      </c>
      <c r="EY126">
        <v>0</v>
      </c>
      <c r="EZ126" t="s">
        <v>1784</v>
      </c>
      <c r="FA126" s="624">
        <v>0</v>
      </c>
      <c r="FB126" s="629">
        <f t="shared" si="109"/>
        <v>0</v>
      </c>
      <c r="FC126" t="s">
        <v>1024</v>
      </c>
      <c r="FD126">
        <v>0</v>
      </c>
      <c r="FE126" s="627">
        <f t="shared" si="110"/>
        <v>0</v>
      </c>
      <c r="FF126" s="628">
        <f t="shared" si="111"/>
        <v>0</v>
      </c>
      <c r="FG126">
        <v>0.6</v>
      </c>
      <c r="FH126" t="s">
        <v>1793</v>
      </c>
      <c r="FI126">
        <v>3</v>
      </c>
      <c r="FJ126" s="623">
        <f t="shared" si="112"/>
        <v>0.66666666666666663</v>
      </c>
      <c r="FK126">
        <v>53</v>
      </c>
      <c r="FL126">
        <v>1.7242758696007889</v>
      </c>
      <c r="FM126" t="s">
        <v>1735</v>
      </c>
      <c r="FN126" s="624">
        <v>3</v>
      </c>
      <c r="FO126" s="629">
        <f t="shared" si="113"/>
        <v>0.75</v>
      </c>
      <c r="FP126">
        <v>2</v>
      </c>
      <c r="FQ126" t="s">
        <v>1737</v>
      </c>
      <c r="FR126" s="624">
        <v>1</v>
      </c>
      <c r="FS126" s="629">
        <f t="shared" si="114"/>
        <v>0.25</v>
      </c>
      <c r="FT126">
        <v>1</v>
      </c>
      <c r="FU126" t="s">
        <v>1737</v>
      </c>
      <c r="FV126" s="624">
        <v>1</v>
      </c>
      <c r="FW126" s="629">
        <f t="shared" si="115"/>
        <v>0.25</v>
      </c>
      <c r="FX126" s="628">
        <f t="shared" si="116"/>
        <v>0.47916666666666663</v>
      </c>
      <c r="FY126" s="631">
        <f t="shared" si="117"/>
        <v>0.50299272367152692</v>
      </c>
    </row>
    <row r="127" spans="1:181">
      <c r="A127" t="s">
        <v>345</v>
      </c>
      <c r="B127" t="s">
        <v>344</v>
      </c>
      <c r="C127" t="s">
        <v>632</v>
      </c>
      <c r="D127" t="s">
        <v>1310</v>
      </c>
      <c r="E127" t="s">
        <v>968</v>
      </c>
      <c r="F127" t="s">
        <v>975</v>
      </c>
      <c r="G127" t="s">
        <v>980</v>
      </c>
      <c r="H127" t="s">
        <v>42</v>
      </c>
      <c r="I127">
        <v>6347</v>
      </c>
      <c r="J127" s="626">
        <f t="shared" si="59"/>
        <v>0.25526089260913964</v>
      </c>
      <c r="K127">
        <v>35254538.850000001</v>
      </c>
      <c r="L127" s="626">
        <f t="shared" si="60"/>
        <v>0.26713198188040482</v>
      </c>
      <c r="M127">
        <v>426</v>
      </c>
      <c r="N127" s="626">
        <f t="shared" si="61"/>
        <v>0.31023506155576502</v>
      </c>
      <c r="O127" t="s">
        <v>1119</v>
      </c>
      <c r="P127">
        <v>4</v>
      </c>
      <c r="Q127" s="627">
        <f t="shared" si="62"/>
        <v>1</v>
      </c>
      <c r="R127">
        <v>0</v>
      </c>
      <c r="T127" t="s">
        <v>1726</v>
      </c>
      <c r="U127">
        <v>0</v>
      </c>
      <c r="V127">
        <f t="shared" si="63"/>
        <v>1</v>
      </c>
      <c r="W127" s="626">
        <f t="shared" si="64"/>
        <v>0</v>
      </c>
      <c r="X127" s="628">
        <f t="shared" si="65"/>
        <v>0.36652558720906192</v>
      </c>
      <c r="Y127" t="s">
        <v>639</v>
      </c>
      <c r="Z127">
        <v>4</v>
      </c>
      <c r="AA127" s="627">
        <f t="shared" si="66"/>
        <v>1</v>
      </c>
      <c r="AB127" t="s">
        <v>639</v>
      </c>
      <c r="AC127">
        <v>4</v>
      </c>
      <c r="AD127" s="627">
        <f t="shared" si="67"/>
        <v>1</v>
      </c>
      <c r="AE127" t="s">
        <v>640</v>
      </c>
      <c r="AF127">
        <v>0</v>
      </c>
      <c r="AG127" s="627">
        <f t="shared" si="68"/>
        <v>0</v>
      </c>
      <c r="AH127" t="s">
        <v>1402</v>
      </c>
      <c r="AI127">
        <v>2</v>
      </c>
      <c r="AJ127" s="627">
        <f t="shared" si="69"/>
        <v>0.5</v>
      </c>
      <c r="AK127" t="s">
        <v>1404</v>
      </c>
      <c r="AL127">
        <v>1</v>
      </c>
      <c r="AM127" s="627">
        <f t="shared" si="70"/>
        <v>0.25</v>
      </c>
      <c r="AN127">
        <v>1</v>
      </c>
      <c r="AO127" t="s">
        <v>1765</v>
      </c>
      <c r="AP127">
        <v>4</v>
      </c>
      <c r="AQ127" s="629">
        <f t="shared" si="71"/>
        <v>1</v>
      </c>
      <c r="AR127" t="s">
        <v>636</v>
      </c>
      <c r="AS127">
        <v>4</v>
      </c>
      <c r="AT127" s="627">
        <f t="shared" si="72"/>
        <v>1</v>
      </c>
      <c r="AU127">
        <v>2</v>
      </c>
      <c r="AV127" t="s">
        <v>1772</v>
      </c>
      <c r="AW127">
        <v>1</v>
      </c>
      <c r="AX127" s="629">
        <f t="shared" si="73"/>
        <v>0.25</v>
      </c>
      <c r="AY127" t="s">
        <v>634</v>
      </c>
      <c r="AZ127">
        <v>1</v>
      </c>
      <c r="BA127" s="627">
        <f t="shared" si="74"/>
        <v>0.25</v>
      </c>
      <c r="BB127" t="s">
        <v>646</v>
      </c>
      <c r="BC127">
        <v>0</v>
      </c>
      <c r="BD127" s="627">
        <f t="shared" si="75"/>
        <v>0</v>
      </c>
      <c r="BE127" t="s">
        <v>635</v>
      </c>
      <c r="BF127">
        <v>1</v>
      </c>
      <c r="BG127" s="627">
        <f t="shared" si="76"/>
        <v>0.25</v>
      </c>
      <c r="BH127" s="628">
        <f t="shared" si="77"/>
        <v>0.5</v>
      </c>
      <c r="BI127">
        <v>0</v>
      </c>
      <c r="BJ127" t="s">
        <v>1741</v>
      </c>
      <c r="BK127">
        <v>4</v>
      </c>
      <c r="BL127" s="627">
        <f t="shared" si="78"/>
        <v>1</v>
      </c>
      <c r="BM127" t="s">
        <v>641</v>
      </c>
      <c r="BN127">
        <v>0</v>
      </c>
      <c r="BO127" s="627">
        <f t="shared" si="79"/>
        <v>0</v>
      </c>
      <c r="BP127">
        <v>2</v>
      </c>
      <c r="BQ127" t="s">
        <v>1746</v>
      </c>
      <c r="BR127">
        <v>3</v>
      </c>
      <c r="BS127">
        <f t="shared" si="80"/>
        <v>0.75</v>
      </c>
      <c r="BT127">
        <v>40</v>
      </c>
      <c r="BU127" t="s">
        <v>1749</v>
      </c>
      <c r="BV127">
        <v>0</v>
      </c>
      <c r="BW127">
        <f t="shared" si="81"/>
        <v>0</v>
      </c>
      <c r="BX127" s="629">
        <f t="shared" si="82"/>
        <v>0.375</v>
      </c>
      <c r="BY127" t="s">
        <v>648</v>
      </c>
      <c r="BZ127">
        <v>1</v>
      </c>
      <c r="CA127" s="627">
        <f t="shared" si="83"/>
        <v>0.25</v>
      </c>
      <c r="CB127" t="s">
        <v>662</v>
      </c>
      <c r="CC127">
        <v>3</v>
      </c>
      <c r="CD127" s="627">
        <f t="shared" si="84"/>
        <v>0.75</v>
      </c>
      <c r="CE127" t="s">
        <v>667</v>
      </c>
      <c r="CF127">
        <v>1</v>
      </c>
      <c r="CG127" s="627">
        <f t="shared" si="85"/>
        <v>0.25</v>
      </c>
      <c r="CH127">
        <v>0</v>
      </c>
      <c r="CI127" t="s">
        <v>1750</v>
      </c>
      <c r="CJ127">
        <v>4</v>
      </c>
      <c r="CK127">
        <f t="shared" si="86"/>
        <v>1</v>
      </c>
      <c r="CL127">
        <v>0</v>
      </c>
      <c r="CM127" t="s">
        <v>1750</v>
      </c>
      <c r="CN127">
        <v>4</v>
      </c>
      <c r="CO127">
        <f t="shared" si="87"/>
        <v>1</v>
      </c>
      <c r="CP127" s="629">
        <f t="shared" si="88"/>
        <v>1</v>
      </c>
      <c r="CQ127">
        <v>1</v>
      </c>
      <c r="CR127" t="s">
        <v>1756</v>
      </c>
      <c r="CS127">
        <v>3</v>
      </c>
      <c r="CT127">
        <f t="shared" si="89"/>
        <v>0.75</v>
      </c>
      <c r="CU127">
        <v>0</v>
      </c>
      <c r="CV127" t="s">
        <v>1755</v>
      </c>
      <c r="CW127">
        <v>4</v>
      </c>
      <c r="CX127">
        <f t="shared" si="90"/>
        <v>1</v>
      </c>
      <c r="CY127" s="629">
        <f t="shared" si="91"/>
        <v>0.875</v>
      </c>
      <c r="CZ127">
        <v>1</v>
      </c>
      <c r="DA127" t="s">
        <v>1763</v>
      </c>
      <c r="DB127">
        <v>1</v>
      </c>
      <c r="DC127" s="626">
        <f t="shared" si="92"/>
        <v>0.125</v>
      </c>
      <c r="DD127" t="s">
        <v>1369</v>
      </c>
      <c r="DE127">
        <v>3</v>
      </c>
      <c r="DF127" s="627">
        <f t="shared" si="93"/>
        <v>0.75</v>
      </c>
      <c r="DG127" s="628">
        <f t="shared" si="94"/>
        <v>0.53749999999999998</v>
      </c>
      <c r="DH127" t="s">
        <v>1398</v>
      </c>
      <c r="DI127">
        <v>2</v>
      </c>
      <c r="DJ127" s="627">
        <f t="shared" si="95"/>
        <v>0.5</v>
      </c>
      <c r="DK127" t="s">
        <v>640</v>
      </c>
      <c r="DL127">
        <v>0</v>
      </c>
      <c r="DM127" s="627">
        <f t="shared" si="96"/>
        <v>0</v>
      </c>
      <c r="DN127" t="s">
        <v>880</v>
      </c>
      <c r="DO127">
        <v>4</v>
      </c>
      <c r="DP127" s="627">
        <f t="shared" si="97"/>
        <v>1</v>
      </c>
      <c r="DQ127" t="s">
        <v>880</v>
      </c>
      <c r="DR127">
        <v>4</v>
      </c>
      <c r="DS127" s="627">
        <f t="shared" si="98"/>
        <v>1</v>
      </c>
      <c r="DT127" t="s">
        <v>1119</v>
      </c>
      <c r="DU127">
        <v>0</v>
      </c>
      <c r="DV127" s="627">
        <f t="shared" si="99"/>
        <v>0</v>
      </c>
      <c r="DW127" t="s">
        <v>1409</v>
      </c>
      <c r="DX127">
        <v>1</v>
      </c>
      <c r="DY127" s="627">
        <f t="shared" si="100"/>
        <v>0.25</v>
      </c>
      <c r="DZ127" t="s">
        <v>880</v>
      </c>
      <c r="EA127">
        <v>4</v>
      </c>
      <c r="EB127" s="627">
        <f t="shared" si="101"/>
        <v>1</v>
      </c>
      <c r="EC127">
        <v>7.3</v>
      </c>
      <c r="ED127" t="s">
        <v>1826</v>
      </c>
      <c r="EE127">
        <v>1</v>
      </c>
      <c r="EF127" s="630">
        <f t="shared" si="102"/>
        <v>0.25510204081632659</v>
      </c>
      <c r="EG127">
        <v>7</v>
      </c>
      <c r="EH127" t="s">
        <v>1826</v>
      </c>
      <c r="EI127">
        <v>1</v>
      </c>
      <c r="EJ127" s="630">
        <f t="shared" si="103"/>
        <v>0.30000000000000004</v>
      </c>
      <c r="EK127" s="630">
        <f t="shared" si="104"/>
        <v>0.27755102040816332</v>
      </c>
      <c r="EL127" s="628">
        <f t="shared" si="105"/>
        <v>0.50344387755102038</v>
      </c>
      <c r="EM127">
        <v>2</v>
      </c>
      <c r="EN127" t="s">
        <v>1776</v>
      </c>
      <c r="EO127" s="624">
        <v>1</v>
      </c>
      <c r="EP127" s="629">
        <f t="shared" si="106"/>
        <v>0.25</v>
      </c>
      <c r="EQ127">
        <v>0</v>
      </c>
      <c r="ER127" t="s">
        <v>1777</v>
      </c>
      <c r="ES127">
        <v>0</v>
      </c>
      <c r="ET127" s="629">
        <f t="shared" si="107"/>
        <v>0</v>
      </c>
      <c r="EU127">
        <v>2</v>
      </c>
      <c r="EV127" t="s">
        <v>1778</v>
      </c>
      <c r="EW127" s="624">
        <v>4</v>
      </c>
      <c r="EX127" s="629">
        <f t="shared" si="108"/>
        <v>1</v>
      </c>
      <c r="EY127">
        <v>3</v>
      </c>
      <c r="EZ127" t="s">
        <v>1782</v>
      </c>
      <c r="FA127" s="624">
        <v>2</v>
      </c>
      <c r="FB127" s="629">
        <f t="shared" si="109"/>
        <v>0.5</v>
      </c>
      <c r="FC127" t="s">
        <v>1024</v>
      </c>
      <c r="FD127">
        <v>0</v>
      </c>
      <c r="FE127" s="627">
        <f t="shared" si="110"/>
        <v>0</v>
      </c>
      <c r="FF127" s="628">
        <f t="shared" si="111"/>
        <v>0.35</v>
      </c>
      <c r="FG127">
        <v>0.67200000000000004</v>
      </c>
      <c r="FH127" t="s">
        <v>1791</v>
      </c>
      <c r="FI127">
        <v>2</v>
      </c>
      <c r="FJ127" s="623">
        <f t="shared" si="112"/>
        <v>0.33333333333333331</v>
      </c>
      <c r="FK127">
        <v>10</v>
      </c>
      <c r="FL127">
        <v>1</v>
      </c>
      <c r="FM127" t="s">
        <v>1733</v>
      </c>
      <c r="FN127" s="624">
        <v>1</v>
      </c>
      <c r="FO127" s="629">
        <f t="shared" si="113"/>
        <v>0.25</v>
      </c>
      <c r="FP127">
        <v>1</v>
      </c>
      <c r="FQ127" t="s">
        <v>1737</v>
      </c>
      <c r="FR127" s="624">
        <v>1</v>
      </c>
      <c r="FS127" s="629">
        <f t="shared" si="114"/>
        <v>0.25</v>
      </c>
      <c r="FT127">
        <v>0</v>
      </c>
      <c r="FU127" t="s">
        <v>1730</v>
      </c>
      <c r="FV127" s="624">
        <v>0</v>
      </c>
      <c r="FW127" s="629">
        <f t="shared" si="115"/>
        <v>0</v>
      </c>
      <c r="FX127" s="628">
        <f t="shared" si="116"/>
        <v>0.20833333333333331</v>
      </c>
      <c r="FY127" s="631">
        <f t="shared" si="117"/>
        <v>0.41096713301556931</v>
      </c>
    </row>
    <row r="128" spans="1:181">
      <c r="A128" t="s">
        <v>140</v>
      </c>
      <c r="B128" t="s">
        <v>139</v>
      </c>
      <c r="C128" t="s">
        <v>632</v>
      </c>
      <c r="D128" t="s">
        <v>1311</v>
      </c>
      <c r="E128" t="s">
        <v>988</v>
      </c>
      <c r="F128" t="s">
        <v>1002</v>
      </c>
      <c r="G128" t="s">
        <v>998</v>
      </c>
      <c r="H128" t="s">
        <v>63</v>
      </c>
      <c r="I128">
        <v>21263</v>
      </c>
      <c r="J128" s="626">
        <f t="shared" si="59"/>
        <v>0.45606861709390489</v>
      </c>
      <c r="K128">
        <v>44088740.039999999</v>
      </c>
      <c r="L128" s="626">
        <f t="shared" si="60"/>
        <v>0.31163595504084041</v>
      </c>
      <c r="M128">
        <v>713</v>
      </c>
      <c r="N128" s="626">
        <f t="shared" si="61"/>
        <v>0.4204865689742685</v>
      </c>
      <c r="O128" t="s">
        <v>1119</v>
      </c>
      <c r="P128">
        <v>4</v>
      </c>
      <c r="Q128" s="627">
        <f t="shared" si="62"/>
        <v>1</v>
      </c>
      <c r="R128">
        <v>62</v>
      </c>
      <c r="S128">
        <v>1.7923916894982539</v>
      </c>
      <c r="T128" t="s">
        <v>1728</v>
      </c>
      <c r="U128">
        <v>3</v>
      </c>
      <c r="V128">
        <f t="shared" si="63"/>
        <v>63</v>
      </c>
      <c r="W128" s="626">
        <f t="shared" si="64"/>
        <v>0.53929634792207837</v>
      </c>
      <c r="X128" s="628">
        <f t="shared" si="65"/>
        <v>0.54549749780621848</v>
      </c>
      <c r="Y128" t="s">
        <v>639</v>
      </c>
      <c r="Z128">
        <v>4</v>
      </c>
      <c r="AA128" s="627">
        <f t="shared" si="66"/>
        <v>1</v>
      </c>
      <c r="AB128" t="s">
        <v>639</v>
      </c>
      <c r="AC128">
        <v>4</v>
      </c>
      <c r="AD128" s="627">
        <f t="shared" si="67"/>
        <v>1</v>
      </c>
      <c r="AE128" t="s">
        <v>640</v>
      </c>
      <c r="AF128">
        <v>0</v>
      </c>
      <c r="AG128" s="627">
        <f t="shared" si="68"/>
        <v>0</v>
      </c>
      <c r="AH128" t="s">
        <v>1314</v>
      </c>
      <c r="AI128">
        <v>0</v>
      </c>
      <c r="AJ128" s="627">
        <f t="shared" si="69"/>
        <v>0</v>
      </c>
      <c r="AK128" t="s">
        <v>1405</v>
      </c>
      <c r="AL128">
        <v>0</v>
      </c>
      <c r="AM128" s="627">
        <f t="shared" si="70"/>
        <v>0</v>
      </c>
      <c r="AN128">
        <v>1</v>
      </c>
      <c r="AO128" t="s">
        <v>1765</v>
      </c>
      <c r="AP128">
        <v>4</v>
      </c>
      <c r="AQ128" s="629">
        <f t="shared" si="71"/>
        <v>1</v>
      </c>
      <c r="AR128" t="s">
        <v>636</v>
      </c>
      <c r="AS128">
        <v>4</v>
      </c>
      <c r="AT128" s="627">
        <f t="shared" si="72"/>
        <v>1</v>
      </c>
      <c r="AU128">
        <v>1</v>
      </c>
      <c r="AV128" t="s">
        <v>1789</v>
      </c>
      <c r="AW128">
        <v>0</v>
      </c>
      <c r="AX128" s="629">
        <f t="shared" si="73"/>
        <v>0</v>
      </c>
      <c r="AY128" t="s">
        <v>634</v>
      </c>
      <c r="AZ128">
        <v>1</v>
      </c>
      <c r="BA128" s="627">
        <f t="shared" si="74"/>
        <v>0.25</v>
      </c>
      <c r="BB128" t="s">
        <v>1061</v>
      </c>
      <c r="BC128">
        <v>0</v>
      </c>
      <c r="BD128" s="627">
        <f t="shared" si="75"/>
        <v>0</v>
      </c>
      <c r="BE128" t="s">
        <v>635</v>
      </c>
      <c r="BF128">
        <v>1</v>
      </c>
      <c r="BG128" s="627">
        <f t="shared" si="76"/>
        <v>0.25</v>
      </c>
      <c r="BH128" s="628">
        <f t="shared" si="77"/>
        <v>0.40909090909090912</v>
      </c>
      <c r="BI128">
        <v>0</v>
      </c>
      <c r="BJ128" t="s">
        <v>1741</v>
      </c>
      <c r="BK128">
        <v>4</v>
      </c>
      <c r="BL128" s="627">
        <f t="shared" si="78"/>
        <v>1</v>
      </c>
      <c r="BM128" t="s">
        <v>1395</v>
      </c>
      <c r="BN128">
        <v>4</v>
      </c>
      <c r="BO128" s="627">
        <f t="shared" si="79"/>
        <v>1</v>
      </c>
      <c r="BP128">
        <v>0</v>
      </c>
      <c r="BQ128" t="s">
        <v>1745</v>
      </c>
      <c r="BR128">
        <v>4</v>
      </c>
      <c r="BS128">
        <f t="shared" si="80"/>
        <v>1</v>
      </c>
      <c r="BT128">
        <v>0</v>
      </c>
      <c r="BU128" t="s">
        <v>1745</v>
      </c>
      <c r="BV128">
        <v>4</v>
      </c>
      <c r="BW128">
        <f t="shared" si="81"/>
        <v>1</v>
      </c>
      <c r="BX128" s="629">
        <f t="shared" si="82"/>
        <v>1</v>
      </c>
      <c r="BY128" t="s">
        <v>653</v>
      </c>
      <c r="BZ128">
        <v>4</v>
      </c>
      <c r="CA128" s="627">
        <f t="shared" si="83"/>
        <v>1</v>
      </c>
      <c r="CB128" t="s">
        <v>642</v>
      </c>
      <c r="CC128">
        <v>0</v>
      </c>
      <c r="CD128" s="627">
        <f t="shared" si="84"/>
        <v>0</v>
      </c>
      <c r="CE128" t="s">
        <v>659</v>
      </c>
      <c r="CF128">
        <v>4</v>
      </c>
      <c r="CG128" s="627">
        <f t="shared" si="85"/>
        <v>1</v>
      </c>
      <c r="CH128">
        <v>0</v>
      </c>
      <c r="CI128" t="s">
        <v>1750</v>
      </c>
      <c r="CJ128">
        <v>4</v>
      </c>
      <c r="CK128">
        <f t="shared" si="86"/>
        <v>1</v>
      </c>
      <c r="CL128">
        <v>0</v>
      </c>
      <c r="CM128" t="s">
        <v>1750</v>
      </c>
      <c r="CN128">
        <v>4</v>
      </c>
      <c r="CO128">
        <f t="shared" si="87"/>
        <v>1</v>
      </c>
      <c r="CP128" s="629">
        <f t="shared" si="88"/>
        <v>1</v>
      </c>
      <c r="CQ128">
        <v>0</v>
      </c>
      <c r="CR128" t="s">
        <v>1755</v>
      </c>
      <c r="CS128">
        <v>4</v>
      </c>
      <c r="CT128">
        <f t="shared" si="89"/>
        <v>1</v>
      </c>
      <c r="CU128">
        <v>0</v>
      </c>
      <c r="CV128" t="s">
        <v>1755</v>
      </c>
      <c r="CW128">
        <v>4</v>
      </c>
      <c r="CX128">
        <f t="shared" si="90"/>
        <v>1</v>
      </c>
      <c r="CY128" s="629">
        <f t="shared" si="91"/>
        <v>1</v>
      </c>
      <c r="CZ128">
        <v>3</v>
      </c>
      <c r="DA128" t="s">
        <v>1761</v>
      </c>
      <c r="DB128">
        <v>3</v>
      </c>
      <c r="DC128" s="626">
        <f t="shared" si="92"/>
        <v>0.375</v>
      </c>
      <c r="DD128" t="s">
        <v>636</v>
      </c>
      <c r="DE128">
        <v>4</v>
      </c>
      <c r="DF128" s="627">
        <f t="shared" si="93"/>
        <v>1</v>
      </c>
      <c r="DG128" s="628">
        <f t="shared" si="94"/>
        <v>0.83750000000000002</v>
      </c>
      <c r="DH128" t="s">
        <v>639</v>
      </c>
      <c r="DI128">
        <v>4</v>
      </c>
      <c r="DJ128" s="627">
        <f t="shared" si="95"/>
        <v>1</v>
      </c>
      <c r="DK128" t="s">
        <v>636</v>
      </c>
      <c r="DL128">
        <v>4</v>
      </c>
      <c r="DM128" s="627">
        <f t="shared" si="96"/>
        <v>1</v>
      </c>
      <c r="DN128" t="s">
        <v>880</v>
      </c>
      <c r="DO128">
        <v>4</v>
      </c>
      <c r="DP128" s="627">
        <f t="shared" si="97"/>
        <v>1</v>
      </c>
      <c r="DQ128" t="s">
        <v>880</v>
      </c>
      <c r="DR128">
        <v>4</v>
      </c>
      <c r="DS128" s="627">
        <f t="shared" si="98"/>
        <v>1</v>
      </c>
      <c r="DT128" t="s">
        <v>880</v>
      </c>
      <c r="DU128">
        <v>4</v>
      </c>
      <c r="DV128" s="627">
        <f t="shared" si="99"/>
        <v>1</v>
      </c>
      <c r="DW128" t="s">
        <v>1409</v>
      </c>
      <c r="DX128">
        <v>1</v>
      </c>
      <c r="DY128" s="627">
        <f t="shared" si="100"/>
        <v>0.25</v>
      </c>
      <c r="DZ128" t="s">
        <v>880</v>
      </c>
      <c r="EA128">
        <v>4</v>
      </c>
      <c r="EB128" s="627">
        <f t="shared" si="101"/>
        <v>1</v>
      </c>
      <c r="EC128">
        <v>7.8</v>
      </c>
      <c r="ED128" t="s">
        <v>1826</v>
      </c>
      <c r="EE128">
        <v>1</v>
      </c>
      <c r="EF128" s="630">
        <f t="shared" si="102"/>
        <v>0.20408163265306134</v>
      </c>
      <c r="EG128">
        <v>7.8</v>
      </c>
      <c r="EH128" t="s">
        <v>1826</v>
      </c>
      <c r="EI128">
        <v>1</v>
      </c>
      <c r="EJ128" s="630">
        <f t="shared" si="103"/>
        <v>0.21999999999999997</v>
      </c>
      <c r="EK128" s="630">
        <f t="shared" si="104"/>
        <v>0.21204081632653066</v>
      </c>
      <c r="EL128" s="628">
        <f t="shared" si="105"/>
        <v>0.80775510204081635</v>
      </c>
      <c r="EM128">
        <v>0</v>
      </c>
      <c r="EN128" t="s">
        <v>1777</v>
      </c>
      <c r="EO128" s="624">
        <v>0</v>
      </c>
      <c r="EP128" s="629">
        <f t="shared" si="106"/>
        <v>0</v>
      </c>
      <c r="EQ128">
        <v>0</v>
      </c>
      <c r="ER128" t="s">
        <v>1777</v>
      </c>
      <c r="ES128">
        <v>0</v>
      </c>
      <c r="ET128" s="629">
        <f t="shared" si="107"/>
        <v>0</v>
      </c>
      <c r="EU128">
        <v>5</v>
      </c>
      <c r="EV128" t="s">
        <v>1777</v>
      </c>
      <c r="EW128" s="624">
        <v>4</v>
      </c>
      <c r="EX128" s="629">
        <f t="shared" si="108"/>
        <v>1</v>
      </c>
      <c r="EY128">
        <v>1</v>
      </c>
      <c r="EZ128" t="s">
        <v>1783</v>
      </c>
      <c r="FA128" s="624">
        <v>1</v>
      </c>
      <c r="FB128" s="629">
        <f t="shared" si="109"/>
        <v>0.25</v>
      </c>
      <c r="FC128" t="s">
        <v>1024</v>
      </c>
      <c r="FD128">
        <v>0</v>
      </c>
      <c r="FE128" s="627">
        <f t="shared" si="110"/>
        <v>0</v>
      </c>
      <c r="FF128" s="628">
        <f t="shared" si="111"/>
        <v>0.25</v>
      </c>
      <c r="FG128">
        <v>0.64100000000000001</v>
      </c>
      <c r="FH128" t="s">
        <v>1791</v>
      </c>
      <c r="FI128">
        <v>2</v>
      </c>
      <c r="FJ128" s="623">
        <f t="shared" si="112"/>
        <v>0.33333333333333331</v>
      </c>
      <c r="FK128">
        <v>54</v>
      </c>
      <c r="FL128">
        <v>1.7323937598229686</v>
      </c>
      <c r="FM128" t="s">
        <v>1735</v>
      </c>
      <c r="FN128" s="624">
        <v>3</v>
      </c>
      <c r="FO128" s="629">
        <f t="shared" si="113"/>
        <v>0.75</v>
      </c>
      <c r="FP128">
        <v>4</v>
      </c>
      <c r="FQ128" t="s">
        <v>1739</v>
      </c>
      <c r="FR128" s="624">
        <v>2</v>
      </c>
      <c r="FS128" s="629">
        <f t="shared" si="114"/>
        <v>0.5</v>
      </c>
      <c r="FT128">
        <v>4</v>
      </c>
      <c r="FU128" t="s">
        <v>1739</v>
      </c>
      <c r="FV128" s="624">
        <v>2</v>
      </c>
      <c r="FW128" s="629">
        <f t="shared" si="115"/>
        <v>0.5</v>
      </c>
      <c r="FX128" s="628">
        <f t="shared" si="116"/>
        <v>0.52083333333333326</v>
      </c>
      <c r="FY128" s="631">
        <f t="shared" si="117"/>
        <v>0.56177947371187953</v>
      </c>
    </row>
    <row r="129" spans="1:181">
      <c r="A129" t="s">
        <v>18</v>
      </c>
      <c r="B129" t="s">
        <v>17</v>
      </c>
      <c r="C129" t="s">
        <v>681</v>
      </c>
      <c r="D129" t="s">
        <v>1312</v>
      </c>
      <c r="E129" t="s">
        <v>971</v>
      </c>
      <c r="F129" t="s">
        <v>995</v>
      </c>
      <c r="G129" t="s">
        <v>996</v>
      </c>
      <c r="H129" t="s">
        <v>19</v>
      </c>
      <c r="I129">
        <v>205271</v>
      </c>
      <c r="J129" s="626">
        <f t="shared" si="59"/>
        <v>0.83266838006665334</v>
      </c>
      <c r="K129">
        <v>941938749.62000012</v>
      </c>
      <c r="L129" s="626">
        <f t="shared" si="60"/>
        <v>0.92099745173221881</v>
      </c>
      <c r="M129">
        <v>5381</v>
      </c>
      <c r="N129" s="626">
        <f t="shared" si="61"/>
        <v>0.8531398117341169</v>
      </c>
      <c r="O129" t="s">
        <v>1119</v>
      </c>
      <c r="P129">
        <v>4</v>
      </c>
      <c r="Q129" s="627">
        <f t="shared" si="62"/>
        <v>1</v>
      </c>
      <c r="R129">
        <v>239</v>
      </c>
      <c r="S129">
        <v>2.3783979009481375</v>
      </c>
      <c r="T129" t="s">
        <v>1729</v>
      </c>
      <c r="U129">
        <v>4</v>
      </c>
      <c r="V129">
        <f t="shared" si="63"/>
        <v>240</v>
      </c>
      <c r="W129" s="626">
        <f t="shared" si="64"/>
        <v>0.71339426565357855</v>
      </c>
      <c r="X129" s="628">
        <f t="shared" si="65"/>
        <v>0.86403998183731345</v>
      </c>
      <c r="Y129" t="s">
        <v>1397</v>
      </c>
      <c r="Z129">
        <v>1</v>
      </c>
      <c r="AA129" s="627">
        <f t="shared" si="66"/>
        <v>0.25</v>
      </c>
      <c r="AB129" t="s">
        <v>1399</v>
      </c>
      <c r="AC129">
        <v>1</v>
      </c>
      <c r="AD129" s="627">
        <f t="shared" si="67"/>
        <v>0.25</v>
      </c>
      <c r="AE129" t="s">
        <v>640</v>
      </c>
      <c r="AF129">
        <v>0</v>
      </c>
      <c r="AG129" s="627">
        <f t="shared" si="68"/>
        <v>0</v>
      </c>
      <c r="AH129" t="s">
        <v>1314</v>
      </c>
      <c r="AI129">
        <v>0</v>
      </c>
      <c r="AJ129" s="627">
        <f t="shared" si="69"/>
        <v>0</v>
      </c>
      <c r="AK129" t="s">
        <v>1406</v>
      </c>
      <c r="AL129">
        <v>3</v>
      </c>
      <c r="AM129" s="627">
        <f t="shared" si="70"/>
        <v>0.75</v>
      </c>
      <c r="AN129">
        <v>8</v>
      </c>
      <c r="AO129" t="s">
        <v>1769</v>
      </c>
      <c r="AP129">
        <v>0</v>
      </c>
      <c r="AQ129" s="629">
        <f t="shared" si="71"/>
        <v>0</v>
      </c>
      <c r="AR129" t="s">
        <v>636</v>
      </c>
      <c r="AS129">
        <v>4</v>
      </c>
      <c r="AT129" s="627">
        <f t="shared" si="72"/>
        <v>1</v>
      </c>
      <c r="AU129">
        <v>3</v>
      </c>
      <c r="AV129" t="s">
        <v>1771</v>
      </c>
      <c r="AW129">
        <v>2</v>
      </c>
      <c r="AX129" s="629">
        <f t="shared" si="73"/>
        <v>0.5</v>
      </c>
      <c r="AY129" t="s">
        <v>650</v>
      </c>
      <c r="AZ129">
        <v>2</v>
      </c>
      <c r="BA129" s="627">
        <f t="shared" si="74"/>
        <v>0.5</v>
      </c>
      <c r="BB129" t="s">
        <v>675</v>
      </c>
      <c r="BC129">
        <v>0</v>
      </c>
      <c r="BD129" s="627">
        <f t="shared" si="75"/>
        <v>0</v>
      </c>
      <c r="BE129" t="s">
        <v>647</v>
      </c>
      <c r="BF129">
        <v>4</v>
      </c>
      <c r="BG129" s="627">
        <f t="shared" si="76"/>
        <v>1</v>
      </c>
      <c r="BH129" s="628">
        <f t="shared" si="77"/>
        <v>0.38636363636363635</v>
      </c>
      <c r="BI129">
        <v>0</v>
      </c>
      <c r="BJ129" t="s">
        <v>1741</v>
      </c>
      <c r="BK129">
        <v>4</v>
      </c>
      <c r="BL129" s="627">
        <f t="shared" si="78"/>
        <v>1</v>
      </c>
      <c r="BM129" t="s">
        <v>641</v>
      </c>
      <c r="BN129">
        <v>0</v>
      </c>
      <c r="BO129" s="627">
        <f t="shared" si="79"/>
        <v>0</v>
      </c>
      <c r="BP129">
        <v>6</v>
      </c>
      <c r="BQ129" t="s">
        <v>1748</v>
      </c>
      <c r="BR129">
        <v>1</v>
      </c>
      <c r="BS129">
        <f t="shared" si="80"/>
        <v>0.25</v>
      </c>
      <c r="BT129">
        <v>7</v>
      </c>
      <c r="BU129" t="s">
        <v>1748</v>
      </c>
      <c r="BV129">
        <v>1</v>
      </c>
      <c r="BW129">
        <f t="shared" si="81"/>
        <v>0.25</v>
      </c>
      <c r="BX129" s="629">
        <f t="shared" si="82"/>
        <v>0.25</v>
      </c>
      <c r="BY129" t="s">
        <v>649</v>
      </c>
      <c r="BZ129">
        <v>2</v>
      </c>
      <c r="CA129" s="627">
        <f t="shared" si="83"/>
        <v>0.5</v>
      </c>
      <c r="CB129" t="s">
        <v>669</v>
      </c>
      <c r="CC129">
        <v>2</v>
      </c>
      <c r="CD129" s="627">
        <f t="shared" si="84"/>
        <v>0.5</v>
      </c>
      <c r="CE129" t="s">
        <v>643</v>
      </c>
      <c r="CF129">
        <v>3</v>
      </c>
      <c r="CG129" s="627">
        <f t="shared" si="85"/>
        <v>0.75</v>
      </c>
      <c r="CH129">
        <v>319</v>
      </c>
      <c r="CI129" t="s">
        <v>1754</v>
      </c>
      <c r="CJ129">
        <v>0</v>
      </c>
      <c r="CK129">
        <f t="shared" si="86"/>
        <v>0</v>
      </c>
      <c r="CL129">
        <v>278</v>
      </c>
      <c r="CM129" t="s">
        <v>1754</v>
      </c>
      <c r="CN129">
        <v>0</v>
      </c>
      <c r="CO129">
        <f t="shared" si="87"/>
        <v>0</v>
      </c>
      <c r="CP129" s="629">
        <f t="shared" si="88"/>
        <v>0</v>
      </c>
      <c r="CQ129">
        <v>2</v>
      </c>
      <c r="CR129" t="s">
        <v>1756</v>
      </c>
      <c r="CS129">
        <v>3</v>
      </c>
      <c r="CT129">
        <f t="shared" si="89"/>
        <v>0.75</v>
      </c>
      <c r="CU129">
        <v>2</v>
      </c>
      <c r="CV129" t="s">
        <v>1756</v>
      </c>
      <c r="CW129">
        <v>3</v>
      </c>
      <c r="CX129">
        <f t="shared" si="90"/>
        <v>0.75</v>
      </c>
      <c r="CY129" s="629">
        <f t="shared" si="91"/>
        <v>0.75</v>
      </c>
      <c r="CZ129">
        <v>1</v>
      </c>
      <c r="DA129" t="s">
        <v>1763</v>
      </c>
      <c r="DB129">
        <v>1</v>
      </c>
      <c r="DC129" s="626">
        <f t="shared" si="92"/>
        <v>0.125</v>
      </c>
      <c r="DD129" t="s">
        <v>1369</v>
      </c>
      <c r="DE129">
        <v>3</v>
      </c>
      <c r="DF129" s="627">
        <f t="shared" si="93"/>
        <v>0.75</v>
      </c>
      <c r="DG129" s="628">
        <f t="shared" si="94"/>
        <v>0.46250000000000002</v>
      </c>
      <c r="DH129" t="s">
        <v>1396</v>
      </c>
      <c r="DI129">
        <v>0</v>
      </c>
      <c r="DJ129" s="627">
        <f t="shared" si="95"/>
        <v>0</v>
      </c>
      <c r="DK129" t="s">
        <v>640</v>
      </c>
      <c r="DL129">
        <v>0</v>
      </c>
      <c r="DM129" s="627">
        <f t="shared" si="96"/>
        <v>0</v>
      </c>
      <c r="DN129" t="s">
        <v>1119</v>
      </c>
      <c r="DO129">
        <v>0</v>
      </c>
      <c r="DP129" s="627">
        <f t="shared" si="97"/>
        <v>0</v>
      </c>
      <c r="DQ129" t="s">
        <v>880</v>
      </c>
      <c r="DR129">
        <v>4</v>
      </c>
      <c r="DS129" s="627">
        <f t="shared" si="98"/>
        <v>1</v>
      </c>
      <c r="DT129" t="s">
        <v>880</v>
      </c>
      <c r="DU129">
        <v>4</v>
      </c>
      <c r="DV129" s="627">
        <f t="shared" si="99"/>
        <v>1</v>
      </c>
      <c r="DW129" t="s">
        <v>1396</v>
      </c>
      <c r="DX129">
        <v>0</v>
      </c>
      <c r="DY129" s="627">
        <f t="shared" si="100"/>
        <v>0</v>
      </c>
      <c r="DZ129" t="s">
        <v>1119</v>
      </c>
      <c r="EA129">
        <v>0</v>
      </c>
      <c r="EB129" s="627">
        <f t="shared" si="101"/>
        <v>0</v>
      </c>
      <c r="EC129">
        <v>9.1</v>
      </c>
      <c r="ED129" t="s">
        <v>1827</v>
      </c>
      <c r="EE129">
        <v>0</v>
      </c>
      <c r="EF129" s="630">
        <f t="shared" si="102"/>
        <v>7.1428571428571508E-2</v>
      </c>
      <c r="EG129">
        <v>10</v>
      </c>
      <c r="EH129" t="s">
        <v>1827</v>
      </c>
      <c r="EI129">
        <v>0</v>
      </c>
      <c r="EJ129" s="630">
        <f t="shared" si="103"/>
        <v>0</v>
      </c>
      <c r="EK129" s="630">
        <f t="shared" si="104"/>
        <v>3.5714285714285754E-2</v>
      </c>
      <c r="EL129" s="628">
        <f t="shared" si="105"/>
        <v>0.2544642857142857</v>
      </c>
      <c r="EM129">
        <v>14</v>
      </c>
      <c r="EN129" t="s">
        <v>1773</v>
      </c>
      <c r="EO129" s="624">
        <v>4</v>
      </c>
      <c r="EP129" s="629">
        <f t="shared" si="106"/>
        <v>1</v>
      </c>
      <c r="EQ129">
        <v>0</v>
      </c>
      <c r="ER129" t="s">
        <v>1777</v>
      </c>
      <c r="ES129">
        <v>0</v>
      </c>
      <c r="ET129" s="629">
        <f t="shared" si="107"/>
        <v>0</v>
      </c>
      <c r="EU129">
        <v>21</v>
      </c>
      <c r="EV129" t="s">
        <v>1778</v>
      </c>
      <c r="EW129" s="624">
        <v>4</v>
      </c>
      <c r="EX129" s="629">
        <f t="shared" si="108"/>
        <v>1</v>
      </c>
      <c r="EY129">
        <v>4</v>
      </c>
      <c r="EZ129" t="s">
        <v>1782</v>
      </c>
      <c r="FA129" s="624">
        <v>2</v>
      </c>
      <c r="FB129" s="629">
        <f t="shared" si="109"/>
        <v>0.5</v>
      </c>
      <c r="FC129" t="s">
        <v>1024</v>
      </c>
      <c r="FD129">
        <v>0</v>
      </c>
      <c r="FE129" s="627">
        <f t="shared" si="110"/>
        <v>0</v>
      </c>
      <c r="FF129" s="628">
        <f t="shared" si="111"/>
        <v>0.5</v>
      </c>
      <c r="FG129">
        <v>0.81699999999999995</v>
      </c>
      <c r="FH129" t="s">
        <v>1792</v>
      </c>
      <c r="FI129">
        <v>1</v>
      </c>
      <c r="FJ129" s="623">
        <f t="shared" si="112"/>
        <v>0</v>
      </c>
      <c r="FK129">
        <v>152</v>
      </c>
      <c r="FL129">
        <v>2.1818435879447726</v>
      </c>
      <c r="FM129" t="s">
        <v>1736</v>
      </c>
      <c r="FN129" s="624">
        <v>4</v>
      </c>
      <c r="FO129" s="629">
        <f t="shared" si="113"/>
        <v>1</v>
      </c>
      <c r="FP129">
        <v>77</v>
      </c>
      <c r="FQ129" t="s">
        <v>1738</v>
      </c>
      <c r="FR129" s="624">
        <v>4</v>
      </c>
      <c r="FS129" s="629">
        <f t="shared" si="114"/>
        <v>1</v>
      </c>
      <c r="FT129">
        <v>30</v>
      </c>
      <c r="FU129" t="s">
        <v>1738</v>
      </c>
      <c r="FV129" s="624">
        <v>4</v>
      </c>
      <c r="FW129" s="629">
        <f t="shared" si="115"/>
        <v>1</v>
      </c>
      <c r="FX129" s="628">
        <f t="shared" si="116"/>
        <v>0.75</v>
      </c>
      <c r="FY129" s="631">
        <f t="shared" si="117"/>
        <v>0.53622798398587257</v>
      </c>
    </row>
    <row r="130" spans="1:181">
      <c r="A130" t="s">
        <v>71</v>
      </c>
      <c r="B130" t="s">
        <v>70</v>
      </c>
      <c r="C130" t="s">
        <v>673</v>
      </c>
      <c r="D130" t="s">
        <v>1298</v>
      </c>
      <c r="E130" t="s">
        <v>971</v>
      </c>
      <c r="F130" t="s">
        <v>995</v>
      </c>
      <c r="G130" t="s">
        <v>996</v>
      </c>
      <c r="H130" t="s">
        <v>19</v>
      </c>
      <c r="I130">
        <v>57089</v>
      </c>
      <c r="J130" s="626">
        <f t="shared" ref="J130:J193" si="118">(LN(I130)-LN(SMALL($I$2:$I$296,1)))/(LN(LARGE($I$2:$I$296,1))-LN(SMALL($I$2:$I$296,1)))</f>
        <v>0.62011212516156033</v>
      </c>
      <c r="K130">
        <v>166435119.99000001</v>
      </c>
      <c r="L130" s="626">
        <f t="shared" ref="L130:L193" si="119">(LN(K130)-LN(SMALL($K$2:$K$296,1)))/(LN(LARGE($K$2:$K$296,1))-LN(SMALL($K$2:$K$296,1)))</f>
        <v>0.57602078548096081</v>
      </c>
      <c r="M130">
        <v>2152</v>
      </c>
      <c r="N130" s="626">
        <f t="shared" ref="N130:N193" si="120">(LN(M130)-LN(SMALL($M$2:$M$296,1)))/(LN(LARGE($M$2:$M$296,1))-LN(SMALL($M$2:$M$296,1)))</f>
        <v>0.65695598436152269</v>
      </c>
      <c r="O130" t="s">
        <v>880</v>
      </c>
      <c r="P130">
        <v>0</v>
      </c>
      <c r="Q130" s="627">
        <f t="shared" ref="Q130:Q193" si="121">IF(O130="Não",0,1)</f>
        <v>0</v>
      </c>
      <c r="R130">
        <v>0</v>
      </c>
      <c r="T130" t="s">
        <v>1726</v>
      </c>
      <c r="U130">
        <v>0</v>
      </c>
      <c r="V130">
        <f t="shared" ref="V130:V193" si="122">R130+1</f>
        <v>1</v>
      </c>
      <c r="W130" s="626">
        <f t="shared" ref="W130:W193" si="123">IF(V130="",0,(LN(V130)-LN(SMALL($V$2:$V$296,1)))/(LN(LARGE($V$2:$V$296,1))-LN(SMALL($V$2:$V$296,1))))</f>
        <v>0</v>
      </c>
      <c r="X130" s="628">
        <f t="shared" ref="X130:X193" si="124">AVERAGE(J130,L130,N130,Q130,W130)</f>
        <v>0.37061777900080878</v>
      </c>
      <c r="Y130" t="s">
        <v>639</v>
      </c>
      <c r="Z130">
        <v>4</v>
      </c>
      <c r="AA130" s="627">
        <f t="shared" ref="AA130:AA193" si="125">(Z130-SMALL($Z$2:$Z$296,1))/(LARGE($Z$2:$Z$296,1)-SMALL($Z$2:$Z$296,1))</f>
        <v>1</v>
      </c>
      <c r="AB130" t="s">
        <v>639</v>
      </c>
      <c r="AC130">
        <v>4</v>
      </c>
      <c r="AD130" s="627">
        <f t="shared" ref="AD130:AD193" si="126">(AC130-SMALL($AC$2:$AC$296,1))/(LARGE($AC$2:$AC$296,1)-SMALL($AC$2:$AC$296,1))</f>
        <v>1</v>
      </c>
      <c r="AE130" t="s">
        <v>640</v>
      </c>
      <c r="AF130">
        <v>0</v>
      </c>
      <c r="AG130" s="627">
        <f t="shared" ref="AG130:AG193" si="127">(AF130-SMALL($AF$2:$AF$296,1))/(LARGE($AF$2:$AF$296,1)-SMALL($AF$2:$AF$296,1))</f>
        <v>0</v>
      </c>
      <c r="AH130" t="s">
        <v>1314</v>
      </c>
      <c r="AI130">
        <v>0</v>
      </c>
      <c r="AJ130" s="627">
        <f t="shared" ref="AJ130:AJ193" si="128">(AI130-SMALL($AI$2:$AI$296,1))/(LARGE($AI$2:$AI$296,1)-SMALL($AI$2:$AI$296,1))</f>
        <v>0</v>
      </c>
      <c r="AK130" t="s">
        <v>1406</v>
      </c>
      <c r="AL130">
        <v>3</v>
      </c>
      <c r="AM130" s="627">
        <f t="shared" ref="AM130:AM193" si="129">(AL130-SMALL($AL$2:$AL$296,1))/(LARGE($AL$2:$AL$296,1)-SMALL($AL$2:$AL$296,1))</f>
        <v>0.75</v>
      </c>
      <c r="AN130">
        <v>2</v>
      </c>
      <c r="AO130" t="s">
        <v>1766</v>
      </c>
      <c r="AP130">
        <v>3</v>
      </c>
      <c r="AQ130" s="629">
        <f t="shared" ref="AQ130:AQ193" si="130">(AP130-SMALL($AP$2:$AP$296,1))/(LARGE($AP$2:$AP$296,1)-SMALL($AP$2:$AP$296,1))</f>
        <v>0.75</v>
      </c>
      <c r="AR130" t="s">
        <v>636</v>
      </c>
      <c r="AS130">
        <v>4</v>
      </c>
      <c r="AT130" s="627">
        <f t="shared" ref="AT130:AT193" si="131">(AS130-SMALL($AS$2:$AS$296,1))/(LARGE($AS$2:$AS$296,1)-SMALL($AS$2:$AS$296,1))</f>
        <v>1</v>
      </c>
      <c r="AU130">
        <v>2</v>
      </c>
      <c r="AV130" t="s">
        <v>1772</v>
      </c>
      <c r="AW130">
        <v>1</v>
      </c>
      <c r="AX130" s="629">
        <f t="shared" ref="AX130:AX193" si="132">(AW130-SMALL($AW$2:$AW$296,1))/(LARGE($AW$2:$AW$296,1)-SMALL($AW$2:$AW$296,1))</f>
        <v>0.25</v>
      </c>
      <c r="AY130" t="s">
        <v>634</v>
      </c>
      <c r="AZ130">
        <v>1</v>
      </c>
      <c r="BA130" s="627">
        <f t="shared" ref="BA130:BA193" si="133">(AZ130-SMALL($AZ$2:$AZ$296,1))/(LARGE($AZ$2:$AZ$296,1)-SMALL($AZ$2:$AZ$296,1))</f>
        <v>0.25</v>
      </c>
      <c r="BB130" t="s">
        <v>675</v>
      </c>
      <c r="BC130">
        <v>0</v>
      </c>
      <c r="BD130" s="627">
        <f t="shared" ref="BD130:BD193" si="134">(BC130-SMALL($BC$2:$BC$296,1))/(LARGE($BC$2:$BC$296,1)-SMALL($BC$2:$BC$296,1))</f>
        <v>0</v>
      </c>
      <c r="BE130" t="s">
        <v>675</v>
      </c>
      <c r="BF130">
        <v>0</v>
      </c>
      <c r="BG130" s="627">
        <f t="shared" ref="BG130:BG193" si="135">(BF130-SMALL($BF$2:$BF$296,1))/(LARGE($BF$2:$BF$296,1)-SMALL($BF$2:$BF$296,1))</f>
        <v>0</v>
      </c>
      <c r="BH130" s="628">
        <f t="shared" ref="BH130:BH193" si="136">AVERAGE(AA130,AD130,AG130,AJ130,AM130,AQ130,AT130,AX130,BA130,BD130,BG130)</f>
        <v>0.45454545454545453</v>
      </c>
      <c r="BI130">
        <v>3</v>
      </c>
      <c r="BJ130" t="s">
        <v>1744</v>
      </c>
      <c r="BK130">
        <v>0</v>
      </c>
      <c r="BL130" s="627">
        <f t="shared" ref="BL130:BL193" si="137">(BK130-SMALL($BK$2:$BK$296,1))/(LARGE($BK$2:$BK$296,1)-SMALL($BK$2:$BK$296,1))</f>
        <v>0</v>
      </c>
      <c r="BM130" t="s">
        <v>641</v>
      </c>
      <c r="BN130">
        <v>0</v>
      </c>
      <c r="BO130" s="627">
        <f t="shared" ref="BO130:BO193" si="138">(BN130-SMALL($BN$2:$BN$296,1))/(LARGE($BN$2:$BN$296,1)-SMALL($BN$2:$BN$296,1))</f>
        <v>0</v>
      </c>
      <c r="BP130">
        <v>0</v>
      </c>
      <c r="BQ130" t="s">
        <v>1745</v>
      </c>
      <c r="BR130">
        <v>4</v>
      </c>
      <c r="BS130">
        <f t="shared" ref="BS130:BS193" si="139">(BR130-SMALL($BR$2:$BR$296,1))/(LARGE($BR$2:$BR$296,1)-SMALL($BR$2:$BR$296,1))</f>
        <v>1</v>
      </c>
      <c r="BT130">
        <v>0</v>
      </c>
      <c r="BU130" t="s">
        <v>1745</v>
      </c>
      <c r="BV130">
        <v>4</v>
      </c>
      <c r="BW130">
        <f t="shared" ref="BW130:BW193" si="140">(BV130-SMALL($BV$2:$BV$296,1))/(LARGE($BV$2:$BV$296,1)-SMALL($BV$2:$BV$296,1))</f>
        <v>1</v>
      </c>
      <c r="BX130" s="629">
        <f t="shared" ref="BX130:BX193" si="141">AVERAGE(BS130,BW130)</f>
        <v>1</v>
      </c>
      <c r="BY130" t="s">
        <v>653</v>
      </c>
      <c r="BZ130">
        <v>4</v>
      </c>
      <c r="CA130" s="627">
        <f t="shared" ref="CA130:CA193" si="142">(BZ130-SMALL($BZ$2:$BZ$296,1))/(LARGE($BZ$2:$BZ$296,1)-SMALL($BZ$2:$BZ$296,1))</f>
        <v>1</v>
      </c>
      <c r="CB130" t="s">
        <v>654</v>
      </c>
      <c r="CC130">
        <v>4</v>
      </c>
      <c r="CD130" s="627">
        <f t="shared" ref="CD130:CD193" si="143">(CC130-SMALL($CC$2:$CC$296,1))/(LARGE($CC$2:$CC$296,1)-SMALL($CC$2:$CC$296,1))</f>
        <v>1</v>
      </c>
      <c r="CE130" t="s">
        <v>659</v>
      </c>
      <c r="CF130">
        <v>4</v>
      </c>
      <c r="CG130" s="627">
        <f t="shared" ref="CG130:CG193" si="144">(CF130-SMALL($CF$2:$CF$296,1))/(LARGE($CF$2:$CF$296,1)-SMALL($CF$2:$CF$296,1))</f>
        <v>1</v>
      </c>
      <c r="CH130">
        <v>8</v>
      </c>
      <c r="CI130" t="s">
        <v>1753</v>
      </c>
      <c r="CJ130">
        <v>1</v>
      </c>
      <c r="CK130">
        <f t="shared" ref="CK130:CK193" si="145">(CJ130-SMALL($CJ$2:$CJ$296,1))/(LARGE($CJ$2:$CJ$296,1)-SMALL($CJ$2:$CJ$296,1))</f>
        <v>0.25</v>
      </c>
      <c r="CL130">
        <v>0</v>
      </c>
      <c r="CM130" t="s">
        <v>1750</v>
      </c>
      <c r="CN130">
        <v>4</v>
      </c>
      <c r="CO130">
        <f t="shared" ref="CO130:CO193" si="146">(CN130-SMALL($CN$2:$CN$296,1))/(LARGE($CN$2:$CN$296,1)-SMALL($CN$2:$CN$296,1))</f>
        <v>1</v>
      </c>
      <c r="CP130" s="629">
        <f t="shared" ref="CP130:CP193" si="147">AVERAGE(CK130,CO130)</f>
        <v>0.625</v>
      </c>
      <c r="CQ130">
        <v>0</v>
      </c>
      <c r="CR130" t="s">
        <v>1755</v>
      </c>
      <c r="CS130">
        <v>4</v>
      </c>
      <c r="CT130">
        <f t="shared" ref="CT130:CT193" si="148">(CS130-SMALL($CS$2:$CS$296,1))/(LARGE($CS$2:$CS$296,1)-SMALL($CS$2:$CS$296,1))</f>
        <v>1</v>
      </c>
      <c r="CU130">
        <v>3</v>
      </c>
      <c r="CV130" t="s">
        <v>1757</v>
      </c>
      <c r="CW130">
        <v>2</v>
      </c>
      <c r="CX130">
        <f t="shared" ref="CX130:CX193" si="149">(CW130-SMALL($CW$2:$CW$296,1))/(LARGE($CW$2:$CW$296,1)-SMALL($CW$2:$CW$296,1))</f>
        <v>0.5</v>
      </c>
      <c r="CY130" s="629">
        <f t="shared" ref="CY130:CY193" si="150">AVERAGE(CT130,CX130)</f>
        <v>0.75</v>
      </c>
      <c r="CZ130">
        <v>2</v>
      </c>
      <c r="DA130" t="s">
        <v>1762</v>
      </c>
      <c r="DB130">
        <v>2</v>
      </c>
      <c r="DC130" s="626">
        <f t="shared" ref="DC130:DC193" si="151">(CZ130-SMALL($CZ$2:$CZ$296,1))/(LARGE($CZ$2:$CZ$296,1)-SMALL($CZ$2:$CZ$296,1))</f>
        <v>0.25</v>
      </c>
      <c r="DD130" t="s">
        <v>636</v>
      </c>
      <c r="DE130">
        <v>4</v>
      </c>
      <c r="DF130" s="627">
        <f t="shared" ref="DF130:DF193" si="152">(DE130-SMALL($DE$2:$DE$296,1))/(LARGE($DE$2:$DE$296,1)-SMALL($DE$2:$DE$296,1))</f>
        <v>1</v>
      </c>
      <c r="DG130" s="628">
        <f t="shared" ref="DG130:DG193" si="153">AVERAGE(BL130,BO130,BX130,CA130,CD130,CG130,CP130,CY130,DC130,DF130)</f>
        <v>0.66249999999999998</v>
      </c>
      <c r="DH130" t="s">
        <v>639</v>
      </c>
      <c r="DI130">
        <v>4</v>
      </c>
      <c r="DJ130" s="627">
        <f t="shared" ref="DJ130:DJ193" si="154">(DI130-SMALL($DI$2:$DI$296,1))/(LARGE($DI$2:$DI$296,1)-SMALL($DI$2:$DI$296,1))</f>
        <v>1</v>
      </c>
      <c r="DK130" t="s">
        <v>640</v>
      </c>
      <c r="DL130">
        <v>0</v>
      </c>
      <c r="DM130" s="627">
        <f t="shared" ref="DM130:DM193" si="155">(DL130-SMALL($DL$2:$DL$296,1))/(LARGE($DL$2:$DL$296,1)-SMALL($DL$2:$DL$296,1))</f>
        <v>0</v>
      </c>
      <c r="DN130" t="s">
        <v>1119</v>
      </c>
      <c r="DO130">
        <v>0</v>
      </c>
      <c r="DP130" s="627">
        <f t="shared" ref="DP130:DP193" si="156">(DO130-SMALL($DO$2:$DO$296,1))/(LARGE($DO$2:$DO$296,1)-SMALL($DO$2:$DO$296,1))</f>
        <v>0</v>
      </c>
      <c r="DQ130" t="s">
        <v>880</v>
      </c>
      <c r="DR130">
        <v>4</v>
      </c>
      <c r="DS130" s="627">
        <f t="shared" ref="DS130:DS193" si="157">(DR130-SMALL($DR$2:$DR$296,1))/(LARGE($DR$2:$DR$296,1)-SMALL($DR$2:$DR$296,1))</f>
        <v>1</v>
      </c>
      <c r="DT130" t="s">
        <v>880</v>
      </c>
      <c r="DU130">
        <v>4</v>
      </c>
      <c r="DV130" s="627">
        <f t="shared" ref="DV130:DV193" si="158">(DU130-SMALL($DU$2:$DU$296,1))/(LARGE($DU$2:$DU$296,1)-SMALL($DU$2:$DU$296,1))</f>
        <v>1</v>
      </c>
      <c r="DW130" t="s">
        <v>1408</v>
      </c>
      <c r="DX130">
        <v>2</v>
      </c>
      <c r="DY130" s="627">
        <f t="shared" ref="DY130:DY193" si="159">(DX130-SMALL($DX$2:$DX$296,1))/(LARGE($DX$2:$DX$296,1)-SMALL($DX$2:$DX$296,1))</f>
        <v>0.5</v>
      </c>
      <c r="DZ130" t="s">
        <v>1119</v>
      </c>
      <c r="EA130">
        <v>0</v>
      </c>
      <c r="EB130" s="627">
        <f t="shared" ref="EB130:EB193" si="160">(EA130-SMALL($EA$2:$EA$296,1))/(LARGE($EA$2:$EA$296,1)-SMALL($EA$2:$EA$296,1))</f>
        <v>0</v>
      </c>
      <c r="EC130">
        <v>6.1</v>
      </c>
      <c r="ED130" t="s">
        <v>1826</v>
      </c>
      <c r="EE130">
        <v>1</v>
      </c>
      <c r="EF130" s="630">
        <f t="shared" ref="EF130:EF193" si="161">1-(EC130-SMALL($EC$2:$EC$296,1))/(LARGE($EC$2:$EC$296,1)-SMALL($EC$2:$EC$296,1))</f>
        <v>0.37755102040816335</v>
      </c>
      <c r="EG130">
        <v>7.7</v>
      </c>
      <c r="EH130" t="s">
        <v>1826</v>
      </c>
      <c r="EI130">
        <v>1</v>
      </c>
      <c r="EJ130" s="630">
        <f t="shared" ref="EJ130:EJ193" si="162">1-(EG130-SMALL($EG$2:$EG$296,1))/(LARGE($EG$2:$EG$296,1)-SMALL($EG$2:$EG$296,1))</f>
        <v>0.22999999999999998</v>
      </c>
      <c r="EK130" s="630">
        <f t="shared" ref="EK130:EK193" si="163">AVERAGE(EF130,EJ130)</f>
        <v>0.30377551020408167</v>
      </c>
      <c r="EL130" s="628">
        <f t="shared" ref="EL130:EL193" si="164">AVERAGE(DJ130,DM130,DP130,DS130,DV130,DY130,EB130,EK130)</f>
        <v>0.47547193877551019</v>
      </c>
      <c r="EM130">
        <v>3</v>
      </c>
      <c r="EO130" s="624">
        <v>2</v>
      </c>
      <c r="EP130" s="629">
        <f t="shared" ref="EP130:EP193" si="165">(EO130-SMALL($EO$2:$EO$296,1))/(LARGE($EO$2:$EO$296,1)-SMALL($EO$2:$EO$296,1))</f>
        <v>0.5</v>
      </c>
      <c r="EQ130">
        <v>0</v>
      </c>
      <c r="ER130" t="s">
        <v>1777</v>
      </c>
      <c r="ES130">
        <v>0</v>
      </c>
      <c r="ET130" s="629">
        <f t="shared" ref="ET130:ET193" si="166">(ES130-SMALL($ES$2:$ES$296,1))/(LARGE($ES$2:$ES$296,1)-SMALL($ES$2:$ES$296,1))</f>
        <v>0</v>
      </c>
      <c r="EU130">
        <v>0</v>
      </c>
      <c r="EV130" t="s">
        <v>1778</v>
      </c>
      <c r="EW130" s="624">
        <v>0</v>
      </c>
      <c r="EX130" s="629">
        <f t="shared" ref="EX130:EX193" si="167">(EW130-SMALL($EW$2:$EW$296,1))/(LARGE($EW$2:$EW$296,1)-SMALL($EW$2:$EW$296,1))</f>
        <v>0</v>
      </c>
      <c r="EY130">
        <v>1</v>
      </c>
      <c r="EZ130" t="s">
        <v>1783</v>
      </c>
      <c r="FA130" s="624">
        <v>1</v>
      </c>
      <c r="FB130" s="629">
        <f t="shared" ref="FB130:FB193" si="168">(FA130-SMALL($FA$2:$FA$296,1))/(LARGE($FA$2:$FA$296,1)-SMALL($FA$2:$FA$296,1))</f>
        <v>0.25</v>
      </c>
      <c r="FC130" t="s">
        <v>1024</v>
      </c>
      <c r="FD130">
        <v>0</v>
      </c>
      <c r="FE130" s="627">
        <f t="shared" ref="FE130:FE193" si="169">(FD130-SMALL($FD$2:$FD$296,1))/(LARGE($FD$2:$FD$296,1)-SMALL($FD$2:$FD$296,1))</f>
        <v>0</v>
      </c>
      <c r="FF130" s="628">
        <f t="shared" ref="FF130:FF193" si="170">AVERAGE(EP130,ET130,EX130,FB130,FE130)</f>
        <v>0.15</v>
      </c>
      <c r="FG130">
        <v>0.80400000000000005</v>
      </c>
      <c r="FH130" t="s">
        <v>1792</v>
      </c>
      <c r="FI130">
        <v>1</v>
      </c>
      <c r="FJ130" s="623">
        <f t="shared" ref="FJ130:FJ193" si="171">(FI130-SMALL($FI$2:$FI$296,1))/(LARGE($FI$2:$FI$296,1)-SMALL($FI$2:$FI$296,1))</f>
        <v>0</v>
      </c>
      <c r="FK130">
        <v>77</v>
      </c>
      <c r="FL130">
        <v>1.8864907251724818</v>
      </c>
      <c r="FM130" t="s">
        <v>1735</v>
      </c>
      <c r="FN130" s="624">
        <v>3</v>
      </c>
      <c r="FO130" s="629">
        <f t="shared" ref="FO130:FO193" si="172">(FN130-SMALL($FN$2:$FN$296,1))/(LARGE($FN$2:$FN$296,1)-SMALL($FN$2:$FN$296,1))</f>
        <v>0.75</v>
      </c>
      <c r="FP130">
        <v>21</v>
      </c>
      <c r="FQ130" t="s">
        <v>1738</v>
      </c>
      <c r="FR130" s="624">
        <v>4</v>
      </c>
      <c r="FS130" s="629">
        <f t="shared" ref="FS130:FS193" si="173">(FR130-SMALL($FR$2:$FR$296,1))/(LARGE($FR$2:$FR$296,1)-SMALL($FR$2:$FR$296,1))</f>
        <v>1</v>
      </c>
      <c r="FT130">
        <v>6</v>
      </c>
      <c r="FU130" t="s">
        <v>1740</v>
      </c>
      <c r="FV130" s="624">
        <v>3</v>
      </c>
      <c r="FW130" s="629">
        <f t="shared" ref="FW130:FW193" si="174">(FV130-SMALL($FV$2:$FV$296,1))/(LARGE($FV$2:$FV$296,1)-SMALL($FV$2:$FV$296,1))</f>
        <v>0.75</v>
      </c>
      <c r="FX130" s="628">
        <f t="shared" ref="FX130:FX193" si="175">AVERAGE(FJ130,FO130,FS130,FW130)</f>
        <v>0.625</v>
      </c>
      <c r="FY130" s="631">
        <f t="shared" ref="FY130:FY193" si="176">AVERAGE(X130,BH130,DG130,EL130,FF130,FX130)</f>
        <v>0.45635586205362894</v>
      </c>
    </row>
    <row r="131" spans="1:181">
      <c r="A131" t="s">
        <v>178</v>
      </c>
      <c r="B131" t="s">
        <v>177</v>
      </c>
      <c r="C131" t="s">
        <v>632</v>
      </c>
      <c r="D131" t="s">
        <v>1309</v>
      </c>
      <c r="E131" t="s">
        <v>968</v>
      </c>
      <c r="F131" t="s">
        <v>967</v>
      </c>
      <c r="G131" t="s">
        <v>981</v>
      </c>
      <c r="H131" t="s">
        <v>88</v>
      </c>
      <c r="I131">
        <v>16398</v>
      </c>
      <c r="J131" s="626">
        <f t="shared" si="118"/>
        <v>0.41291537598085465</v>
      </c>
      <c r="K131">
        <v>46001010.480000004</v>
      </c>
      <c r="L131" s="626">
        <f t="shared" si="119"/>
        <v>0.32008633921203117</v>
      </c>
      <c r="M131">
        <v>562</v>
      </c>
      <c r="N131" s="626">
        <f t="shared" si="120"/>
        <v>0.36954392234046768</v>
      </c>
      <c r="O131" t="s">
        <v>880</v>
      </c>
      <c r="P131">
        <v>0</v>
      </c>
      <c r="Q131" s="627">
        <f t="shared" si="121"/>
        <v>0</v>
      </c>
      <c r="R131">
        <v>0</v>
      </c>
      <c r="T131" t="s">
        <v>1726</v>
      </c>
      <c r="U131">
        <v>0</v>
      </c>
      <c r="V131">
        <f t="shared" si="122"/>
        <v>1</v>
      </c>
      <c r="W131" s="626">
        <f t="shared" si="123"/>
        <v>0</v>
      </c>
      <c r="X131" s="628">
        <f t="shared" si="124"/>
        <v>0.2205091275066707</v>
      </c>
      <c r="Y131" t="s">
        <v>639</v>
      </c>
      <c r="Z131">
        <v>4</v>
      </c>
      <c r="AA131" s="627">
        <f t="shared" si="125"/>
        <v>1</v>
      </c>
      <c r="AB131" t="s">
        <v>639</v>
      </c>
      <c r="AC131">
        <v>4</v>
      </c>
      <c r="AD131" s="627">
        <f t="shared" si="126"/>
        <v>1</v>
      </c>
      <c r="AE131" t="s">
        <v>640</v>
      </c>
      <c r="AF131">
        <v>0</v>
      </c>
      <c r="AG131" s="627">
        <f t="shared" si="127"/>
        <v>0</v>
      </c>
      <c r="AH131" t="s">
        <v>1314</v>
      </c>
      <c r="AI131">
        <v>0</v>
      </c>
      <c r="AJ131" s="627">
        <f t="shared" si="128"/>
        <v>0</v>
      </c>
      <c r="AK131" t="s">
        <v>1406</v>
      </c>
      <c r="AL131">
        <v>3</v>
      </c>
      <c r="AM131" s="627">
        <f t="shared" si="129"/>
        <v>0.75</v>
      </c>
      <c r="AN131">
        <v>2</v>
      </c>
      <c r="AO131" t="s">
        <v>1766</v>
      </c>
      <c r="AP131">
        <v>3</v>
      </c>
      <c r="AQ131" s="629">
        <f t="shared" si="130"/>
        <v>0.75</v>
      </c>
      <c r="AR131" t="s">
        <v>636</v>
      </c>
      <c r="AS131">
        <v>4</v>
      </c>
      <c r="AT131" s="627">
        <f t="shared" si="131"/>
        <v>1</v>
      </c>
      <c r="AU131">
        <v>2</v>
      </c>
      <c r="AV131" t="s">
        <v>1772</v>
      </c>
      <c r="AW131">
        <v>1</v>
      </c>
      <c r="AX131" s="629">
        <f t="shared" si="132"/>
        <v>0.25</v>
      </c>
      <c r="AY131" t="s">
        <v>650</v>
      </c>
      <c r="AZ131">
        <v>2</v>
      </c>
      <c r="BA131" s="627">
        <f t="shared" si="133"/>
        <v>0.5</v>
      </c>
      <c r="BB131" t="s">
        <v>635</v>
      </c>
      <c r="BC131">
        <v>1</v>
      </c>
      <c r="BD131" s="627">
        <f t="shared" si="134"/>
        <v>0.25</v>
      </c>
      <c r="BE131" t="s">
        <v>635</v>
      </c>
      <c r="BF131">
        <v>1</v>
      </c>
      <c r="BG131" s="627">
        <f t="shared" si="135"/>
        <v>0.25</v>
      </c>
      <c r="BH131" s="628">
        <f t="shared" si="136"/>
        <v>0.52272727272727271</v>
      </c>
      <c r="BI131">
        <v>0</v>
      </c>
      <c r="BJ131" t="s">
        <v>1741</v>
      </c>
      <c r="BK131">
        <v>4</v>
      </c>
      <c r="BL131" s="627">
        <f t="shared" si="137"/>
        <v>1</v>
      </c>
      <c r="BM131" t="s">
        <v>641</v>
      </c>
      <c r="BN131">
        <v>0</v>
      </c>
      <c r="BO131" s="627">
        <f t="shared" si="138"/>
        <v>0</v>
      </c>
      <c r="BP131">
        <v>6</v>
      </c>
      <c r="BQ131" t="s">
        <v>1748</v>
      </c>
      <c r="BR131">
        <v>1</v>
      </c>
      <c r="BS131">
        <f t="shared" si="139"/>
        <v>0.25</v>
      </c>
      <c r="BT131">
        <v>1</v>
      </c>
      <c r="BU131" t="s">
        <v>1746</v>
      </c>
      <c r="BV131">
        <v>3</v>
      </c>
      <c r="BW131">
        <f t="shared" si="140"/>
        <v>0.75</v>
      </c>
      <c r="BX131" s="629">
        <f t="shared" si="141"/>
        <v>0.5</v>
      </c>
      <c r="BY131" t="s">
        <v>649</v>
      </c>
      <c r="BZ131">
        <v>2</v>
      </c>
      <c r="CA131" s="627">
        <f t="shared" si="142"/>
        <v>0.5</v>
      </c>
      <c r="CB131" t="s">
        <v>669</v>
      </c>
      <c r="CC131">
        <v>2</v>
      </c>
      <c r="CD131" s="627">
        <f t="shared" si="143"/>
        <v>0.5</v>
      </c>
      <c r="CE131" t="s">
        <v>643</v>
      </c>
      <c r="CF131">
        <v>3</v>
      </c>
      <c r="CG131" s="627">
        <f t="shared" si="144"/>
        <v>0.75</v>
      </c>
      <c r="CH131">
        <v>1</v>
      </c>
      <c r="CI131" t="s">
        <v>1751</v>
      </c>
      <c r="CJ131">
        <v>3</v>
      </c>
      <c r="CK131">
        <f t="shared" si="145"/>
        <v>0.75</v>
      </c>
      <c r="CL131">
        <v>0</v>
      </c>
      <c r="CM131" t="s">
        <v>1750</v>
      </c>
      <c r="CN131">
        <v>4</v>
      </c>
      <c r="CO131">
        <f t="shared" si="146"/>
        <v>1</v>
      </c>
      <c r="CP131" s="629">
        <f t="shared" si="147"/>
        <v>0.875</v>
      </c>
      <c r="CQ131">
        <v>0</v>
      </c>
      <c r="CR131" t="s">
        <v>1755</v>
      </c>
      <c r="CS131">
        <v>4</v>
      </c>
      <c r="CT131">
        <f t="shared" si="148"/>
        <v>1</v>
      </c>
      <c r="CU131">
        <v>0</v>
      </c>
      <c r="CV131" t="s">
        <v>1755</v>
      </c>
      <c r="CW131">
        <v>4</v>
      </c>
      <c r="CX131">
        <f t="shared" si="149"/>
        <v>1</v>
      </c>
      <c r="CY131" s="629">
        <f t="shared" si="150"/>
        <v>1</v>
      </c>
      <c r="CZ131">
        <v>5</v>
      </c>
      <c r="DA131" t="s">
        <v>1760</v>
      </c>
      <c r="DB131">
        <v>4</v>
      </c>
      <c r="DC131" s="626">
        <f t="shared" si="151"/>
        <v>0.625</v>
      </c>
      <c r="DD131" t="s">
        <v>1368</v>
      </c>
      <c r="DE131">
        <v>1</v>
      </c>
      <c r="DF131" s="627">
        <f t="shared" si="152"/>
        <v>0.25</v>
      </c>
      <c r="DG131" s="628">
        <f t="shared" si="153"/>
        <v>0.6</v>
      </c>
      <c r="DH131" t="s">
        <v>639</v>
      </c>
      <c r="DI131">
        <v>4</v>
      </c>
      <c r="DJ131" s="627">
        <f t="shared" si="154"/>
        <v>1</v>
      </c>
      <c r="DK131" t="s">
        <v>640</v>
      </c>
      <c r="DL131">
        <v>0</v>
      </c>
      <c r="DM131" s="627">
        <f t="shared" si="155"/>
        <v>0</v>
      </c>
      <c r="DN131" t="s">
        <v>1119</v>
      </c>
      <c r="DO131">
        <v>0</v>
      </c>
      <c r="DP131" s="627">
        <f t="shared" si="156"/>
        <v>0</v>
      </c>
      <c r="DQ131" t="s">
        <v>880</v>
      </c>
      <c r="DR131">
        <v>4</v>
      </c>
      <c r="DS131" s="627">
        <f t="shared" si="157"/>
        <v>1</v>
      </c>
      <c r="DT131" t="s">
        <v>880</v>
      </c>
      <c r="DU131">
        <v>4</v>
      </c>
      <c r="DV131" s="627">
        <f t="shared" si="158"/>
        <v>1</v>
      </c>
      <c r="DW131" t="s">
        <v>639</v>
      </c>
      <c r="DX131">
        <v>4</v>
      </c>
      <c r="DY131" s="627">
        <f t="shared" si="159"/>
        <v>1</v>
      </c>
      <c r="DZ131" t="s">
        <v>880</v>
      </c>
      <c r="EA131">
        <v>4</v>
      </c>
      <c r="EB131" s="627">
        <f t="shared" si="160"/>
        <v>1</v>
      </c>
      <c r="EC131">
        <v>7.7</v>
      </c>
      <c r="ED131" t="s">
        <v>1826</v>
      </c>
      <c r="EE131">
        <v>1</v>
      </c>
      <c r="EF131" s="630">
        <f t="shared" si="161"/>
        <v>0.2142857142857143</v>
      </c>
      <c r="EG131">
        <v>8.4</v>
      </c>
      <c r="EH131" t="s">
        <v>1827</v>
      </c>
      <c r="EI131">
        <v>0</v>
      </c>
      <c r="EJ131" s="630">
        <f t="shared" si="162"/>
        <v>0.15999999999999992</v>
      </c>
      <c r="EK131" s="630">
        <f t="shared" si="163"/>
        <v>0.18714285714285711</v>
      </c>
      <c r="EL131" s="628">
        <f t="shared" si="164"/>
        <v>0.6483928571428571</v>
      </c>
      <c r="EM131">
        <v>2</v>
      </c>
      <c r="EN131" t="s">
        <v>1776</v>
      </c>
      <c r="EO131" s="624">
        <v>1</v>
      </c>
      <c r="EP131" s="629">
        <f t="shared" si="165"/>
        <v>0.25</v>
      </c>
      <c r="EQ131">
        <v>1</v>
      </c>
      <c r="ER131" t="s">
        <v>1779</v>
      </c>
      <c r="ES131">
        <v>3</v>
      </c>
      <c r="ET131" s="629">
        <f t="shared" si="166"/>
        <v>0.75</v>
      </c>
      <c r="EU131">
        <v>2</v>
      </c>
      <c r="EV131" t="s">
        <v>1778</v>
      </c>
      <c r="EW131" s="624">
        <v>4</v>
      </c>
      <c r="EX131" s="629">
        <f t="shared" si="167"/>
        <v>1</v>
      </c>
      <c r="EY131">
        <v>2</v>
      </c>
      <c r="EZ131" t="s">
        <v>1783</v>
      </c>
      <c r="FA131" s="624">
        <v>1</v>
      </c>
      <c r="FB131" s="629">
        <f t="shared" si="168"/>
        <v>0.25</v>
      </c>
      <c r="FC131" t="s">
        <v>1024</v>
      </c>
      <c r="FD131">
        <v>0</v>
      </c>
      <c r="FE131" s="627">
        <f t="shared" si="169"/>
        <v>0</v>
      </c>
      <c r="FF131" s="628">
        <f t="shared" si="170"/>
        <v>0.45</v>
      </c>
      <c r="FG131">
        <v>0.68799999999999994</v>
      </c>
      <c r="FH131" t="s">
        <v>1791</v>
      </c>
      <c r="FI131">
        <v>2</v>
      </c>
      <c r="FJ131" s="623">
        <f t="shared" si="171"/>
        <v>0.33333333333333331</v>
      </c>
      <c r="FK131">
        <v>12</v>
      </c>
      <c r="FL131">
        <v>1.0791812460476249</v>
      </c>
      <c r="FM131" t="s">
        <v>1734</v>
      </c>
      <c r="FN131" s="624">
        <v>2</v>
      </c>
      <c r="FO131" s="629">
        <f t="shared" si="172"/>
        <v>0.5</v>
      </c>
      <c r="FP131">
        <v>4</v>
      </c>
      <c r="FQ131" t="s">
        <v>1739</v>
      </c>
      <c r="FR131" s="624">
        <v>2</v>
      </c>
      <c r="FS131" s="629">
        <f t="shared" si="173"/>
        <v>0.5</v>
      </c>
      <c r="FT131">
        <v>0</v>
      </c>
      <c r="FU131" t="s">
        <v>1730</v>
      </c>
      <c r="FV131" s="624">
        <v>0</v>
      </c>
      <c r="FW131" s="629">
        <f t="shared" si="174"/>
        <v>0</v>
      </c>
      <c r="FX131" s="628">
        <f t="shared" si="175"/>
        <v>0.33333333333333331</v>
      </c>
      <c r="FY131" s="631">
        <f t="shared" si="176"/>
        <v>0.46249376511835566</v>
      </c>
    </row>
    <row r="132" spans="1:181">
      <c r="A132" t="s">
        <v>192</v>
      </c>
      <c r="B132" t="s">
        <v>191</v>
      </c>
      <c r="C132" t="s">
        <v>681</v>
      </c>
      <c r="D132" t="s">
        <v>1309</v>
      </c>
      <c r="E132" t="s">
        <v>988</v>
      </c>
      <c r="F132" t="s">
        <v>1002</v>
      </c>
      <c r="G132" t="s">
        <v>989</v>
      </c>
      <c r="H132" t="s">
        <v>2</v>
      </c>
      <c r="I132">
        <v>18137</v>
      </c>
      <c r="J132" s="626">
        <f t="shared" si="118"/>
        <v>0.4296569641033115</v>
      </c>
      <c r="K132">
        <v>67852762.189999998</v>
      </c>
      <c r="L132" s="626">
        <f t="shared" si="119"/>
        <v>0.39744266538713191</v>
      </c>
      <c r="M132">
        <v>704</v>
      </c>
      <c r="N132" s="626">
        <f t="shared" si="120"/>
        <v>0.41776731155163704</v>
      </c>
      <c r="O132" t="s">
        <v>880</v>
      </c>
      <c r="P132">
        <v>0</v>
      </c>
      <c r="Q132" s="627">
        <f t="shared" si="121"/>
        <v>0</v>
      </c>
      <c r="R132">
        <v>0</v>
      </c>
      <c r="T132" t="s">
        <v>1726</v>
      </c>
      <c r="U132">
        <v>0</v>
      </c>
      <c r="V132">
        <f t="shared" si="122"/>
        <v>1</v>
      </c>
      <c r="W132" s="626">
        <f t="shared" si="123"/>
        <v>0</v>
      </c>
      <c r="X132" s="628">
        <f t="shared" si="124"/>
        <v>0.24897338820841605</v>
      </c>
      <c r="Y132" t="s">
        <v>639</v>
      </c>
      <c r="Z132">
        <v>4</v>
      </c>
      <c r="AA132" s="627">
        <f t="shared" si="125"/>
        <v>1</v>
      </c>
      <c r="AB132" t="s">
        <v>639</v>
      </c>
      <c r="AC132">
        <v>4</v>
      </c>
      <c r="AD132" s="627">
        <f t="shared" si="126"/>
        <v>1</v>
      </c>
      <c r="AE132" t="s">
        <v>640</v>
      </c>
      <c r="AF132">
        <v>0</v>
      </c>
      <c r="AG132" s="627">
        <f t="shared" si="127"/>
        <v>0</v>
      </c>
      <c r="AH132" t="s">
        <v>1314</v>
      </c>
      <c r="AI132">
        <v>0</v>
      </c>
      <c r="AJ132" s="627">
        <f t="shared" si="128"/>
        <v>0</v>
      </c>
      <c r="AK132" t="s">
        <v>1404</v>
      </c>
      <c r="AL132">
        <v>1</v>
      </c>
      <c r="AM132" s="627">
        <f t="shared" si="129"/>
        <v>0.25</v>
      </c>
      <c r="AN132">
        <v>2</v>
      </c>
      <c r="AO132" t="s">
        <v>1766</v>
      </c>
      <c r="AP132">
        <v>3</v>
      </c>
      <c r="AQ132" s="629">
        <f t="shared" si="130"/>
        <v>0.75</v>
      </c>
      <c r="AR132" t="s">
        <v>640</v>
      </c>
      <c r="AS132">
        <v>0</v>
      </c>
      <c r="AT132" s="627">
        <f t="shared" si="131"/>
        <v>0</v>
      </c>
      <c r="AU132">
        <v>2</v>
      </c>
      <c r="AV132" t="s">
        <v>1772</v>
      </c>
      <c r="AW132">
        <v>1</v>
      </c>
      <c r="AX132" s="629">
        <f t="shared" si="132"/>
        <v>0.25</v>
      </c>
      <c r="AY132" t="s">
        <v>679</v>
      </c>
      <c r="AZ132">
        <v>4</v>
      </c>
      <c r="BA132" s="627">
        <f t="shared" si="133"/>
        <v>1</v>
      </c>
      <c r="BB132" t="s">
        <v>647</v>
      </c>
      <c r="BC132">
        <v>4</v>
      </c>
      <c r="BD132" s="627">
        <f t="shared" si="134"/>
        <v>1</v>
      </c>
      <c r="BE132" t="s">
        <v>647</v>
      </c>
      <c r="BF132">
        <v>4</v>
      </c>
      <c r="BG132" s="627">
        <f t="shared" si="135"/>
        <v>1</v>
      </c>
      <c r="BH132" s="628">
        <f t="shared" si="136"/>
        <v>0.56818181818181823</v>
      </c>
      <c r="BI132">
        <v>0</v>
      </c>
      <c r="BJ132" t="s">
        <v>1741</v>
      </c>
      <c r="BK132">
        <v>4</v>
      </c>
      <c r="BL132" s="627">
        <f t="shared" si="137"/>
        <v>1</v>
      </c>
      <c r="BM132" t="s">
        <v>641</v>
      </c>
      <c r="BN132">
        <v>0</v>
      </c>
      <c r="BO132" s="627">
        <f t="shared" si="138"/>
        <v>0</v>
      </c>
      <c r="BP132">
        <v>1</v>
      </c>
      <c r="BQ132" t="s">
        <v>1746</v>
      </c>
      <c r="BR132">
        <v>3</v>
      </c>
      <c r="BS132">
        <f t="shared" si="139"/>
        <v>0.75</v>
      </c>
      <c r="BT132">
        <v>1</v>
      </c>
      <c r="BU132" t="s">
        <v>1746</v>
      </c>
      <c r="BV132">
        <v>3</v>
      </c>
      <c r="BW132">
        <f t="shared" si="140"/>
        <v>0.75</v>
      </c>
      <c r="BX132" s="629">
        <f t="shared" si="141"/>
        <v>0.75</v>
      </c>
      <c r="BY132" t="s">
        <v>648</v>
      </c>
      <c r="BZ132">
        <v>1</v>
      </c>
      <c r="CA132" s="627">
        <f t="shared" si="142"/>
        <v>0.25</v>
      </c>
      <c r="CB132" t="s">
        <v>654</v>
      </c>
      <c r="CC132">
        <v>4</v>
      </c>
      <c r="CD132" s="627">
        <f t="shared" si="143"/>
        <v>1</v>
      </c>
      <c r="CE132" t="s">
        <v>643</v>
      </c>
      <c r="CF132">
        <v>3</v>
      </c>
      <c r="CG132" s="627">
        <f t="shared" si="144"/>
        <v>0.75</v>
      </c>
      <c r="CH132">
        <v>0</v>
      </c>
      <c r="CI132" t="s">
        <v>1750</v>
      </c>
      <c r="CJ132">
        <v>4</v>
      </c>
      <c r="CK132">
        <f t="shared" si="145"/>
        <v>1</v>
      </c>
      <c r="CL132">
        <v>0</v>
      </c>
      <c r="CM132" t="s">
        <v>1750</v>
      </c>
      <c r="CN132">
        <v>4</v>
      </c>
      <c r="CO132">
        <f t="shared" si="146"/>
        <v>1</v>
      </c>
      <c r="CP132" s="629">
        <f t="shared" si="147"/>
        <v>1</v>
      </c>
      <c r="CQ132">
        <v>0</v>
      </c>
      <c r="CR132" t="s">
        <v>1755</v>
      </c>
      <c r="CS132">
        <v>4</v>
      </c>
      <c r="CT132">
        <f t="shared" si="148"/>
        <v>1</v>
      </c>
      <c r="CU132">
        <v>0</v>
      </c>
      <c r="CV132" t="s">
        <v>1755</v>
      </c>
      <c r="CW132">
        <v>4</v>
      </c>
      <c r="CX132">
        <f t="shared" si="149"/>
        <v>1</v>
      </c>
      <c r="CY132" s="629">
        <f t="shared" si="150"/>
        <v>1</v>
      </c>
      <c r="CZ132">
        <v>0</v>
      </c>
      <c r="DA132" t="s">
        <v>1764</v>
      </c>
      <c r="DB132">
        <v>0</v>
      </c>
      <c r="DC132" s="626">
        <f t="shared" si="151"/>
        <v>0</v>
      </c>
      <c r="DD132" t="s">
        <v>1369</v>
      </c>
      <c r="DE132">
        <v>3</v>
      </c>
      <c r="DF132" s="627">
        <f t="shared" si="152"/>
        <v>0.75</v>
      </c>
      <c r="DG132" s="628">
        <f t="shared" si="153"/>
        <v>0.65</v>
      </c>
      <c r="DH132" t="s">
        <v>639</v>
      </c>
      <c r="DI132">
        <v>4</v>
      </c>
      <c r="DJ132" s="627">
        <f t="shared" si="154"/>
        <v>1</v>
      </c>
      <c r="DK132" t="s">
        <v>640</v>
      </c>
      <c r="DL132">
        <v>0</v>
      </c>
      <c r="DM132" s="627">
        <f t="shared" si="155"/>
        <v>0</v>
      </c>
      <c r="DN132" t="s">
        <v>1119</v>
      </c>
      <c r="DO132">
        <v>0</v>
      </c>
      <c r="DP132" s="627">
        <f t="shared" si="156"/>
        <v>0</v>
      </c>
      <c r="DQ132" t="s">
        <v>880</v>
      </c>
      <c r="DR132">
        <v>4</v>
      </c>
      <c r="DS132" s="627">
        <f t="shared" si="157"/>
        <v>1</v>
      </c>
      <c r="DT132" t="s">
        <v>880</v>
      </c>
      <c r="DU132">
        <v>4</v>
      </c>
      <c r="DV132" s="627">
        <f t="shared" si="158"/>
        <v>1</v>
      </c>
      <c r="DW132" t="s">
        <v>639</v>
      </c>
      <c r="DX132">
        <v>4</v>
      </c>
      <c r="DY132" s="627">
        <f t="shared" si="159"/>
        <v>1</v>
      </c>
      <c r="DZ132" t="s">
        <v>1119</v>
      </c>
      <c r="EA132">
        <v>0</v>
      </c>
      <c r="EB132" s="627">
        <f t="shared" si="160"/>
        <v>0</v>
      </c>
      <c r="EC132">
        <v>6.2</v>
      </c>
      <c r="ED132" t="s">
        <v>1826</v>
      </c>
      <c r="EE132">
        <v>1</v>
      </c>
      <c r="EF132" s="630">
        <f t="shared" si="161"/>
        <v>0.36734693877551028</v>
      </c>
      <c r="EG132">
        <v>8.6999999999999993</v>
      </c>
      <c r="EH132" t="s">
        <v>1827</v>
      </c>
      <c r="EI132">
        <v>0</v>
      </c>
      <c r="EJ132" s="630">
        <f t="shared" si="162"/>
        <v>0.13000000000000012</v>
      </c>
      <c r="EK132" s="630">
        <f t="shared" si="163"/>
        <v>0.2486734693877552</v>
      </c>
      <c r="EL132" s="628">
        <f t="shared" si="164"/>
        <v>0.53108418367346943</v>
      </c>
      <c r="EM132">
        <v>1</v>
      </c>
      <c r="EN132" t="s">
        <v>1776</v>
      </c>
      <c r="EO132" s="624">
        <v>1</v>
      </c>
      <c r="EP132" s="629">
        <f t="shared" si="165"/>
        <v>0.25</v>
      </c>
      <c r="EQ132">
        <v>0</v>
      </c>
      <c r="ER132" t="s">
        <v>1777</v>
      </c>
      <c r="ES132">
        <v>0</v>
      </c>
      <c r="ET132" s="629">
        <f t="shared" si="166"/>
        <v>0</v>
      </c>
      <c r="EU132">
        <v>0</v>
      </c>
      <c r="EV132" t="s">
        <v>1779</v>
      </c>
      <c r="EW132" s="624">
        <v>0</v>
      </c>
      <c r="EX132" s="629">
        <f t="shared" si="167"/>
        <v>0</v>
      </c>
      <c r="EY132">
        <v>5</v>
      </c>
      <c r="EZ132" t="s">
        <v>1781</v>
      </c>
      <c r="FA132" s="624">
        <v>3</v>
      </c>
      <c r="FB132" s="629">
        <f t="shared" si="168"/>
        <v>0.75</v>
      </c>
      <c r="FC132" t="s">
        <v>1024</v>
      </c>
      <c r="FD132">
        <v>0</v>
      </c>
      <c r="FE132" s="627">
        <f t="shared" si="169"/>
        <v>0</v>
      </c>
      <c r="FF132" s="628">
        <f t="shared" si="170"/>
        <v>0.2</v>
      </c>
      <c r="FG132">
        <v>0.753</v>
      </c>
      <c r="FH132" t="s">
        <v>1792</v>
      </c>
      <c r="FI132">
        <v>1</v>
      </c>
      <c r="FJ132" s="623">
        <f t="shared" si="171"/>
        <v>0</v>
      </c>
      <c r="FK132">
        <v>26</v>
      </c>
      <c r="FL132">
        <v>1.414973347970818</v>
      </c>
      <c r="FM132" t="s">
        <v>1734</v>
      </c>
      <c r="FN132" s="624">
        <v>2</v>
      </c>
      <c r="FO132" s="629">
        <f t="shared" si="172"/>
        <v>0.5</v>
      </c>
      <c r="FP132">
        <v>5</v>
      </c>
      <c r="FQ132" t="s">
        <v>1740</v>
      </c>
      <c r="FR132" s="624">
        <v>3</v>
      </c>
      <c r="FS132" s="629">
        <f t="shared" si="173"/>
        <v>0.75</v>
      </c>
      <c r="FT132">
        <v>2</v>
      </c>
      <c r="FU132" t="s">
        <v>1737</v>
      </c>
      <c r="FV132" s="624">
        <v>1</v>
      </c>
      <c r="FW132" s="629">
        <f t="shared" si="174"/>
        <v>0.25</v>
      </c>
      <c r="FX132" s="628">
        <f t="shared" si="175"/>
        <v>0.375</v>
      </c>
      <c r="FY132" s="631">
        <f t="shared" si="176"/>
        <v>0.42887323167728392</v>
      </c>
    </row>
    <row r="133" spans="1:181">
      <c r="A133" t="s">
        <v>124</v>
      </c>
      <c r="B133" t="s">
        <v>123</v>
      </c>
      <c r="C133" t="s">
        <v>632</v>
      </c>
      <c r="D133" t="s">
        <v>1311</v>
      </c>
      <c r="E133" t="s">
        <v>971</v>
      </c>
      <c r="F133" t="s">
        <v>970</v>
      </c>
      <c r="G133" t="s">
        <v>972</v>
      </c>
      <c r="H133" t="s">
        <v>50</v>
      </c>
      <c r="I133">
        <v>24061</v>
      </c>
      <c r="J133" s="626">
        <f t="shared" si="118"/>
        <v>0.47660203062047446</v>
      </c>
      <c r="K133">
        <v>50421346.260000005</v>
      </c>
      <c r="L133" s="626">
        <f t="shared" si="119"/>
        <v>0.33834711927288225</v>
      </c>
      <c r="M133">
        <v>768</v>
      </c>
      <c r="N133" s="626">
        <f t="shared" si="120"/>
        <v>0.43639323738807084</v>
      </c>
      <c r="O133" t="s">
        <v>1119</v>
      </c>
      <c r="P133">
        <v>4</v>
      </c>
      <c r="Q133" s="627">
        <f t="shared" si="121"/>
        <v>1</v>
      </c>
      <c r="R133">
        <v>9</v>
      </c>
      <c r="S133">
        <v>0.95424250943932487</v>
      </c>
      <c r="T133" t="s">
        <v>1727</v>
      </c>
      <c r="U133">
        <v>1</v>
      </c>
      <c r="V133">
        <f t="shared" si="122"/>
        <v>10</v>
      </c>
      <c r="W133" s="626">
        <f t="shared" si="123"/>
        <v>0.2997188876146043</v>
      </c>
      <c r="X133" s="628">
        <f t="shared" si="124"/>
        <v>0.51021225497920641</v>
      </c>
      <c r="Y133" t="s">
        <v>639</v>
      </c>
      <c r="Z133">
        <v>4</v>
      </c>
      <c r="AA133" s="627">
        <f t="shared" si="125"/>
        <v>1</v>
      </c>
      <c r="AB133" t="s">
        <v>639</v>
      </c>
      <c r="AC133">
        <v>4</v>
      </c>
      <c r="AD133" s="627">
        <f t="shared" si="126"/>
        <v>1</v>
      </c>
      <c r="AE133" t="s">
        <v>640</v>
      </c>
      <c r="AF133">
        <v>0</v>
      </c>
      <c r="AG133" s="627">
        <f t="shared" si="127"/>
        <v>0</v>
      </c>
      <c r="AH133" t="s">
        <v>1402</v>
      </c>
      <c r="AI133">
        <v>2</v>
      </c>
      <c r="AJ133" s="627">
        <f t="shared" si="128"/>
        <v>0.5</v>
      </c>
      <c r="AK133" t="s">
        <v>1405</v>
      </c>
      <c r="AL133">
        <v>0</v>
      </c>
      <c r="AM133" s="627">
        <f t="shared" si="129"/>
        <v>0</v>
      </c>
      <c r="AN133">
        <v>1</v>
      </c>
      <c r="AO133" t="s">
        <v>1765</v>
      </c>
      <c r="AP133">
        <v>4</v>
      </c>
      <c r="AQ133" s="629">
        <f t="shared" si="130"/>
        <v>1</v>
      </c>
      <c r="AR133" t="s">
        <v>640</v>
      </c>
      <c r="AS133">
        <v>0</v>
      </c>
      <c r="AT133" s="627">
        <f t="shared" si="131"/>
        <v>0</v>
      </c>
      <c r="AU133">
        <v>1</v>
      </c>
      <c r="AV133" t="s">
        <v>1789</v>
      </c>
      <c r="AW133">
        <v>0</v>
      </c>
      <c r="AX133" s="629">
        <f t="shared" si="132"/>
        <v>0</v>
      </c>
      <c r="AY133" t="s">
        <v>634</v>
      </c>
      <c r="AZ133">
        <v>1</v>
      </c>
      <c r="BA133" s="627">
        <f t="shared" si="133"/>
        <v>0.25</v>
      </c>
      <c r="BB133" t="s">
        <v>646</v>
      </c>
      <c r="BC133">
        <v>0</v>
      </c>
      <c r="BD133" s="627">
        <f t="shared" si="134"/>
        <v>0</v>
      </c>
      <c r="BE133" t="s">
        <v>646</v>
      </c>
      <c r="BF133">
        <v>1</v>
      </c>
      <c r="BG133" s="627">
        <f t="shared" si="135"/>
        <v>0.25</v>
      </c>
      <c r="BH133" s="628">
        <f t="shared" si="136"/>
        <v>0.36363636363636365</v>
      </c>
      <c r="BI133">
        <v>0</v>
      </c>
      <c r="BJ133" t="s">
        <v>1741</v>
      </c>
      <c r="BK133">
        <v>4</v>
      </c>
      <c r="BL133" s="627">
        <f t="shared" si="137"/>
        <v>1</v>
      </c>
      <c r="BM133" t="s">
        <v>1395</v>
      </c>
      <c r="BN133">
        <v>4</v>
      </c>
      <c r="BO133" s="627">
        <f t="shared" si="138"/>
        <v>1</v>
      </c>
      <c r="BP133">
        <v>2</v>
      </c>
      <c r="BQ133" t="s">
        <v>1746</v>
      </c>
      <c r="BR133">
        <v>3</v>
      </c>
      <c r="BS133">
        <f t="shared" si="139"/>
        <v>0.75</v>
      </c>
      <c r="BT133">
        <v>0</v>
      </c>
      <c r="BU133" t="s">
        <v>1745</v>
      </c>
      <c r="BV133">
        <v>4</v>
      </c>
      <c r="BW133">
        <f t="shared" si="140"/>
        <v>1</v>
      </c>
      <c r="BX133" s="629">
        <f t="shared" si="141"/>
        <v>0.875</v>
      </c>
      <c r="BY133" t="s">
        <v>642</v>
      </c>
      <c r="BZ133">
        <v>3</v>
      </c>
      <c r="CA133" s="627">
        <f t="shared" si="142"/>
        <v>0.75</v>
      </c>
      <c r="CB133" t="s">
        <v>662</v>
      </c>
      <c r="CC133">
        <v>3</v>
      </c>
      <c r="CD133" s="627">
        <f t="shared" si="143"/>
        <v>0.75</v>
      </c>
      <c r="CE133" t="s">
        <v>643</v>
      </c>
      <c r="CF133">
        <v>3</v>
      </c>
      <c r="CG133" s="627">
        <f t="shared" si="144"/>
        <v>0.75</v>
      </c>
      <c r="CH133">
        <v>0</v>
      </c>
      <c r="CI133" t="s">
        <v>1750</v>
      </c>
      <c r="CJ133">
        <v>4</v>
      </c>
      <c r="CK133">
        <f t="shared" si="145"/>
        <v>1</v>
      </c>
      <c r="CL133">
        <v>0</v>
      </c>
      <c r="CM133" t="s">
        <v>1750</v>
      </c>
      <c r="CN133">
        <v>4</v>
      </c>
      <c r="CO133">
        <f t="shared" si="146"/>
        <v>1</v>
      </c>
      <c r="CP133" s="629">
        <f t="shared" si="147"/>
        <v>1</v>
      </c>
      <c r="CQ133">
        <v>1</v>
      </c>
      <c r="CR133" t="s">
        <v>1756</v>
      </c>
      <c r="CS133">
        <v>3</v>
      </c>
      <c r="CT133">
        <f t="shared" si="148"/>
        <v>0.75</v>
      </c>
      <c r="CU133">
        <v>0</v>
      </c>
      <c r="CV133" t="s">
        <v>1755</v>
      </c>
      <c r="CW133">
        <v>4</v>
      </c>
      <c r="CX133">
        <f t="shared" si="149"/>
        <v>1</v>
      </c>
      <c r="CY133" s="629">
        <f t="shared" si="150"/>
        <v>0.875</v>
      </c>
      <c r="CZ133">
        <v>0</v>
      </c>
      <c r="DA133" t="s">
        <v>1764</v>
      </c>
      <c r="DB133">
        <v>0</v>
      </c>
      <c r="DC133" s="626">
        <f t="shared" si="151"/>
        <v>0</v>
      </c>
      <c r="DD133" t="s">
        <v>1369</v>
      </c>
      <c r="DE133">
        <v>3</v>
      </c>
      <c r="DF133" s="627">
        <f t="shared" si="152"/>
        <v>0.75</v>
      </c>
      <c r="DG133" s="628">
        <f t="shared" si="153"/>
        <v>0.77500000000000002</v>
      </c>
      <c r="DH133" t="s">
        <v>639</v>
      </c>
      <c r="DI133">
        <v>4</v>
      </c>
      <c r="DJ133" s="627">
        <f t="shared" si="154"/>
        <v>1</v>
      </c>
      <c r="DK133" t="s">
        <v>640</v>
      </c>
      <c r="DL133">
        <v>0</v>
      </c>
      <c r="DM133" s="627">
        <f t="shared" si="155"/>
        <v>0</v>
      </c>
      <c r="DN133" t="s">
        <v>1119</v>
      </c>
      <c r="DO133">
        <v>0</v>
      </c>
      <c r="DP133" s="627">
        <f t="shared" si="156"/>
        <v>0</v>
      </c>
      <c r="DQ133" t="s">
        <v>880</v>
      </c>
      <c r="DR133">
        <v>4</v>
      </c>
      <c r="DS133" s="627">
        <f t="shared" si="157"/>
        <v>1</v>
      </c>
      <c r="DT133" t="s">
        <v>880</v>
      </c>
      <c r="DU133">
        <v>4</v>
      </c>
      <c r="DV133" s="627">
        <f t="shared" si="158"/>
        <v>1</v>
      </c>
      <c r="DW133" t="s">
        <v>639</v>
      </c>
      <c r="DX133">
        <v>4</v>
      </c>
      <c r="DY133" s="627">
        <f t="shared" si="159"/>
        <v>1</v>
      </c>
      <c r="DZ133" t="s">
        <v>880</v>
      </c>
      <c r="EA133">
        <v>4</v>
      </c>
      <c r="EB133" s="627">
        <f t="shared" si="160"/>
        <v>1</v>
      </c>
      <c r="EC133">
        <v>8.3000000000000007</v>
      </c>
      <c r="ED133" t="s">
        <v>1827</v>
      </c>
      <c r="EE133">
        <v>0</v>
      </c>
      <c r="EF133" s="630">
        <f t="shared" si="161"/>
        <v>0.15306122448979587</v>
      </c>
      <c r="EG133">
        <v>8.1</v>
      </c>
      <c r="EH133" t="s">
        <v>1827</v>
      </c>
      <c r="EI133">
        <v>0</v>
      </c>
      <c r="EJ133" s="630">
        <f t="shared" si="162"/>
        <v>0.19000000000000006</v>
      </c>
      <c r="EK133" s="630">
        <f t="shared" si="163"/>
        <v>0.17153061224489796</v>
      </c>
      <c r="EL133" s="628">
        <f t="shared" si="164"/>
        <v>0.64644132653061226</v>
      </c>
      <c r="EM133">
        <v>2</v>
      </c>
      <c r="EN133" t="s">
        <v>1776</v>
      </c>
      <c r="EO133" s="624">
        <v>1</v>
      </c>
      <c r="EP133" s="629">
        <f t="shared" si="165"/>
        <v>0.25</v>
      </c>
      <c r="EQ133">
        <v>0</v>
      </c>
      <c r="ER133" t="s">
        <v>1777</v>
      </c>
      <c r="ES133">
        <v>0</v>
      </c>
      <c r="ET133" s="629">
        <f t="shared" si="166"/>
        <v>0</v>
      </c>
      <c r="EU133">
        <v>1</v>
      </c>
      <c r="EV133" t="s">
        <v>1778</v>
      </c>
      <c r="EW133" s="624">
        <v>3</v>
      </c>
      <c r="EX133" s="629">
        <f t="shared" si="167"/>
        <v>0.75</v>
      </c>
      <c r="EY133">
        <v>5</v>
      </c>
      <c r="EZ133" t="s">
        <v>1781</v>
      </c>
      <c r="FA133" s="624">
        <v>3</v>
      </c>
      <c r="FB133" s="629">
        <f t="shared" si="168"/>
        <v>0.75</v>
      </c>
      <c r="FC133" t="s">
        <v>1024</v>
      </c>
      <c r="FD133">
        <v>0</v>
      </c>
      <c r="FE133" s="627">
        <f t="shared" si="169"/>
        <v>0</v>
      </c>
      <c r="FF133" s="628">
        <f t="shared" si="170"/>
        <v>0.35</v>
      </c>
      <c r="FG133">
        <v>0.67800000000000005</v>
      </c>
      <c r="FH133" t="s">
        <v>1791</v>
      </c>
      <c r="FI133">
        <v>2</v>
      </c>
      <c r="FJ133" s="623">
        <f t="shared" si="171"/>
        <v>0.33333333333333331</v>
      </c>
      <c r="FK133">
        <v>32</v>
      </c>
      <c r="FL133">
        <v>1.505149978319906</v>
      </c>
      <c r="FM133" t="s">
        <v>1735</v>
      </c>
      <c r="FN133" s="624">
        <v>3</v>
      </c>
      <c r="FO133" s="629">
        <f t="shared" si="172"/>
        <v>0.75</v>
      </c>
      <c r="FP133">
        <v>4</v>
      </c>
      <c r="FQ133" t="s">
        <v>1739</v>
      </c>
      <c r="FR133" s="624">
        <v>2</v>
      </c>
      <c r="FS133" s="629">
        <f t="shared" si="173"/>
        <v>0.5</v>
      </c>
      <c r="FT133">
        <v>2</v>
      </c>
      <c r="FU133" t="s">
        <v>1737</v>
      </c>
      <c r="FV133" s="624">
        <v>1</v>
      </c>
      <c r="FW133" s="629">
        <f t="shared" si="174"/>
        <v>0.25</v>
      </c>
      <c r="FX133" s="628">
        <f t="shared" si="175"/>
        <v>0.45833333333333331</v>
      </c>
      <c r="FY133" s="631">
        <f t="shared" si="176"/>
        <v>0.51727054641325265</v>
      </c>
    </row>
    <row r="134" spans="1:181">
      <c r="A134" t="s">
        <v>445</v>
      </c>
      <c r="B134" t="s">
        <v>444</v>
      </c>
      <c r="C134" t="s">
        <v>681</v>
      </c>
      <c r="D134" t="s">
        <v>1308</v>
      </c>
      <c r="E134" t="s">
        <v>968</v>
      </c>
      <c r="F134" t="s">
        <v>964</v>
      </c>
      <c r="G134" t="s">
        <v>974</v>
      </c>
      <c r="H134" t="s">
        <v>42</v>
      </c>
      <c r="I134">
        <v>4023</v>
      </c>
      <c r="J134" s="626">
        <f t="shared" si="118"/>
        <v>0.1795287146769434</v>
      </c>
      <c r="K134">
        <v>15998819.059999999</v>
      </c>
      <c r="L134" s="626">
        <f t="shared" si="119"/>
        <v>0.10988655788593446</v>
      </c>
      <c r="M134">
        <v>239</v>
      </c>
      <c r="N134" s="626">
        <f t="shared" si="120"/>
        <v>0.18651176636100125</v>
      </c>
      <c r="O134" t="s">
        <v>880</v>
      </c>
      <c r="P134">
        <v>0</v>
      </c>
      <c r="Q134" s="627">
        <f t="shared" si="121"/>
        <v>0</v>
      </c>
      <c r="R134">
        <v>0</v>
      </c>
      <c r="T134" t="s">
        <v>1726</v>
      </c>
      <c r="U134">
        <v>0</v>
      </c>
      <c r="V134">
        <f t="shared" si="122"/>
        <v>1</v>
      </c>
      <c r="W134" s="626">
        <f t="shared" si="123"/>
        <v>0</v>
      </c>
      <c r="X134" s="628">
        <f t="shared" si="124"/>
        <v>9.5185407784775827E-2</v>
      </c>
      <c r="Y134" t="s">
        <v>639</v>
      </c>
      <c r="Z134">
        <v>4</v>
      </c>
      <c r="AA134" s="627">
        <f t="shared" si="125"/>
        <v>1</v>
      </c>
      <c r="AB134" t="s">
        <v>639</v>
      </c>
      <c r="AC134">
        <v>4</v>
      </c>
      <c r="AD134" s="627">
        <f t="shared" si="126"/>
        <v>1</v>
      </c>
      <c r="AE134" t="s">
        <v>640</v>
      </c>
      <c r="AF134">
        <v>0</v>
      </c>
      <c r="AG134" s="627">
        <f t="shared" si="127"/>
        <v>0</v>
      </c>
      <c r="AH134" t="s">
        <v>1314</v>
      </c>
      <c r="AI134">
        <v>0</v>
      </c>
      <c r="AJ134" s="627">
        <f t="shared" si="128"/>
        <v>0</v>
      </c>
      <c r="AK134" t="s">
        <v>1406</v>
      </c>
      <c r="AL134">
        <v>3</v>
      </c>
      <c r="AM134" s="627">
        <f t="shared" si="129"/>
        <v>0.75</v>
      </c>
      <c r="AN134">
        <v>1</v>
      </c>
      <c r="AO134" t="s">
        <v>1765</v>
      </c>
      <c r="AP134">
        <v>4</v>
      </c>
      <c r="AQ134" s="629">
        <f t="shared" si="130"/>
        <v>1</v>
      </c>
      <c r="AR134" t="s">
        <v>636</v>
      </c>
      <c r="AS134">
        <v>4</v>
      </c>
      <c r="AT134" s="627">
        <f t="shared" si="131"/>
        <v>1</v>
      </c>
      <c r="AU134">
        <v>3</v>
      </c>
      <c r="AV134" t="s">
        <v>1771</v>
      </c>
      <c r="AW134">
        <v>2</v>
      </c>
      <c r="AX134" s="629">
        <f t="shared" si="132"/>
        <v>0.5</v>
      </c>
      <c r="AY134" t="s">
        <v>634</v>
      </c>
      <c r="AZ134">
        <v>1</v>
      </c>
      <c r="BA134" s="627">
        <f t="shared" si="133"/>
        <v>0.25</v>
      </c>
      <c r="BB134" t="s">
        <v>646</v>
      </c>
      <c r="BC134">
        <v>0</v>
      </c>
      <c r="BD134" s="627">
        <f t="shared" si="134"/>
        <v>0</v>
      </c>
      <c r="BE134" t="s">
        <v>635</v>
      </c>
      <c r="BF134">
        <v>1</v>
      </c>
      <c r="BG134" s="627">
        <f t="shared" si="135"/>
        <v>0.25</v>
      </c>
      <c r="BH134" s="628">
        <f t="shared" si="136"/>
        <v>0.52272727272727271</v>
      </c>
      <c r="BI134">
        <v>0</v>
      </c>
      <c r="BJ134" t="s">
        <v>1741</v>
      </c>
      <c r="BK134">
        <v>4</v>
      </c>
      <c r="BL134" s="627">
        <f t="shared" si="137"/>
        <v>1</v>
      </c>
      <c r="BM134" t="s">
        <v>1395</v>
      </c>
      <c r="BN134">
        <v>4</v>
      </c>
      <c r="BO134" s="627">
        <f t="shared" si="138"/>
        <v>1</v>
      </c>
      <c r="BP134">
        <v>33</v>
      </c>
      <c r="BQ134" t="s">
        <v>1749</v>
      </c>
      <c r="BR134">
        <v>0</v>
      </c>
      <c r="BS134">
        <f t="shared" si="139"/>
        <v>0</v>
      </c>
      <c r="BT134">
        <v>5</v>
      </c>
      <c r="BU134" t="s">
        <v>1748</v>
      </c>
      <c r="BV134">
        <v>1</v>
      </c>
      <c r="BW134">
        <f t="shared" si="140"/>
        <v>0.25</v>
      </c>
      <c r="BX134" s="629">
        <f t="shared" si="141"/>
        <v>0.125</v>
      </c>
      <c r="BY134" t="s">
        <v>661</v>
      </c>
      <c r="BZ134">
        <v>0</v>
      </c>
      <c r="CA134" s="627">
        <f t="shared" si="142"/>
        <v>0</v>
      </c>
      <c r="CB134" t="s">
        <v>642</v>
      </c>
      <c r="CC134">
        <v>0</v>
      </c>
      <c r="CD134" s="627">
        <f t="shared" si="143"/>
        <v>0</v>
      </c>
      <c r="CE134" t="s">
        <v>643</v>
      </c>
      <c r="CF134">
        <v>3</v>
      </c>
      <c r="CG134" s="627">
        <f t="shared" si="144"/>
        <v>0.75</v>
      </c>
      <c r="CH134">
        <v>0</v>
      </c>
      <c r="CI134" t="s">
        <v>1750</v>
      </c>
      <c r="CJ134">
        <v>4</v>
      </c>
      <c r="CK134">
        <f t="shared" si="145"/>
        <v>1</v>
      </c>
      <c r="CL134">
        <v>0</v>
      </c>
      <c r="CM134" t="s">
        <v>1750</v>
      </c>
      <c r="CN134">
        <v>4</v>
      </c>
      <c r="CO134">
        <f t="shared" si="146"/>
        <v>1</v>
      </c>
      <c r="CP134" s="629">
        <f t="shared" si="147"/>
        <v>1</v>
      </c>
      <c r="CQ134">
        <v>1</v>
      </c>
      <c r="CR134" t="s">
        <v>1756</v>
      </c>
      <c r="CS134">
        <v>3</v>
      </c>
      <c r="CT134">
        <f t="shared" si="148"/>
        <v>0.75</v>
      </c>
      <c r="CU134">
        <v>0</v>
      </c>
      <c r="CV134" t="s">
        <v>1755</v>
      </c>
      <c r="CW134">
        <v>4</v>
      </c>
      <c r="CX134">
        <f t="shared" si="149"/>
        <v>1</v>
      </c>
      <c r="CY134" s="629">
        <f t="shared" si="150"/>
        <v>0.875</v>
      </c>
      <c r="CZ134">
        <v>0</v>
      </c>
      <c r="DA134" t="s">
        <v>1764</v>
      </c>
      <c r="DB134">
        <v>0</v>
      </c>
      <c r="DC134" s="626">
        <f t="shared" si="151"/>
        <v>0</v>
      </c>
      <c r="DD134" t="s">
        <v>636</v>
      </c>
      <c r="DE134">
        <v>4</v>
      </c>
      <c r="DF134" s="627">
        <f t="shared" si="152"/>
        <v>1</v>
      </c>
      <c r="DG134" s="628">
        <f t="shared" si="153"/>
        <v>0.57499999999999996</v>
      </c>
      <c r="DH134" t="s">
        <v>639</v>
      </c>
      <c r="DI134">
        <v>4</v>
      </c>
      <c r="DJ134" s="627">
        <f t="shared" si="154"/>
        <v>1</v>
      </c>
      <c r="DK134" t="s">
        <v>640</v>
      </c>
      <c r="DL134">
        <v>0</v>
      </c>
      <c r="DM134" s="627">
        <f t="shared" si="155"/>
        <v>0</v>
      </c>
      <c r="DN134" t="s">
        <v>1119</v>
      </c>
      <c r="DO134">
        <v>0</v>
      </c>
      <c r="DP134" s="627">
        <f t="shared" si="156"/>
        <v>0</v>
      </c>
      <c r="DQ134" t="s">
        <v>880</v>
      </c>
      <c r="DR134">
        <v>4</v>
      </c>
      <c r="DS134" s="627">
        <f t="shared" si="157"/>
        <v>1</v>
      </c>
      <c r="DT134" t="s">
        <v>880</v>
      </c>
      <c r="DU134">
        <v>4</v>
      </c>
      <c r="DV134" s="627">
        <f t="shared" si="158"/>
        <v>1</v>
      </c>
      <c r="DW134" t="s">
        <v>639</v>
      </c>
      <c r="DX134">
        <v>4</v>
      </c>
      <c r="DY134" s="627">
        <f t="shared" si="159"/>
        <v>1</v>
      </c>
      <c r="DZ134" t="s">
        <v>1119</v>
      </c>
      <c r="EA134">
        <v>0</v>
      </c>
      <c r="EB134" s="627">
        <f t="shared" si="160"/>
        <v>0</v>
      </c>
      <c r="EC134">
        <v>6.3</v>
      </c>
      <c r="ED134" t="s">
        <v>1826</v>
      </c>
      <c r="EE134">
        <v>1</v>
      </c>
      <c r="EF134" s="630">
        <f t="shared" si="161"/>
        <v>0.35714285714285721</v>
      </c>
      <c r="EG134">
        <v>7.7</v>
      </c>
      <c r="EH134" t="s">
        <v>1826</v>
      </c>
      <c r="EI134">
        <v>1</v>
      </c>
      <c r="EJ134" s="630">
        <f t="shared" si="162"/>
        <v>0.22999999999999998</v>
      </c>
      <c r="EK134" s="630">
        <f t="shared" si="163"/>
        <v>0.29357142857142859</v>
      </c>
      <c r="EL134" s="628">
        <f t="shared" si="164"/>
        <v>0.53669642857142863</v>
      </c>
      <c r="EM134">
        <v>2</v>
      </c>
      <c r="EN134" t="s">
        <v>1776</v>
      </c>
      <c r="EO134" s="624">
        <v>1</v>
      </c>
      <c r="EP134" s="629">
        <f t="shared" si="165"/>
        <v>0.25</v>
      </c>
      <c r="EQ134">
        <v>0</v>
      </c>
      <c r="ER134" t="s">
        <v>1777</v>
      </c>
      <c r="ES134">
        <v>0</v>
      </c>
      <c r="ET134" s="629">
        <f t="shared" si="166"/>
        <v>0</v>
      </c>
      <c r="EU134">
        <v>4</v>
      </c>
      <c r="EV134" t="s">
        <v>1778</v>
      </c>
      <c r="EW134" s="624">
        <v>4</v>
      </c>
      <c r="EX134" s="629">
        <f t="shared" si="167"/>
        <v>1</v>
      </c>
      <c r="EY134">
        <v>0</v>
      </c>
      <c r="EZ134" t="s">
        <v>1784</v>
      </c>
      <c r="FA134" s="624">
        <v>0</v>
      </c>
      <c r="FB134" s="629">
        <f t="shared" si="168"/>
        <v>0</v>
      </c>
      <c r="FC134" t="s">
        <v>1024</v>
      </c>
      <c r="FD134">
        <v>0</v>
      </c>
      <c r="FE134" s="627">
        <f t="shared" si="169"/>
        <v>0</v>
      </c>
      <c r="FF134" s="628">
        <f t="shared" si="170"/>
        <v>0.25</v>
      </c>
      <c r="FG134">
        <v>0.628</v>
      </c>
      <c r="FH134" t="s">
        <v>1791</v>
      </c>
      <c r="FI134">
        <v>2</v>
      </c>
      <c r="FJ134" s="623">
        <f t="shared" si="171"/>
        <v>0.33333333333333331</v>
      </c>
      <c r="FK134">
        <v>7</v>
      </c>
      <c r="FL134">
        <v>0.84509804001425681</v>
      </c>
      <c r="FM134" t="s">
        <v>1733</v>
      </c>
      <c r="FN134" s="624">
        <v>1</v>
      </c>
      <c r="FO134" s="629">
        <f t="shared" si="172"/>
        <v>0.25</v>
      </c>
      <c r="FP134">
        <v>2</v>
      </c>
      <c r="FQ134" t="s">
        <v>1737</v>
      </c>
      <c r="FR134" s="624">
        <v>1</v>
      </c>
      <c r="FS134" s="629">
        <f t="shared" si="173"/>
        <v>0.25</v>
      </c>
      <c r="FT134">
        <v>0</v>
      </c>
      <c r="FU134" t="s">
        <v>1730</v>
      </c>
      <c r="FV134" s="624">
        <v>0</v>
      </c>
      <c r="FW134" s="629">
        <f t="shared" si="174"/>
        <v>0</v>
      </c>
      <c r="FX134" s="628">
        <f t="shared" si="175"/>
        <v>0.20833333333333331</v>
      </c>
      <c r="FY134" s="631">
        <f t="shared" si="176"/>
        <v>0.36465707373613504</v>
      </c>
    </row>
    <row r="135" spans="1:181">
      <c r="A135" t="s">
        <v>238</v>
      </c>
      <c r="B135" t="s">
        <v>237</v>
      </c>
      <c r="C135" t="s">
        <v>681</v>
      </c>
      <c r="D135" t="s">
        <v>1309</v>
      </c>
      <c r="E135" t="s">
        <v>991</v>
      </c>
      <c r="F135" t="s">
        <v>990</v>
      </c>
      <c r="G135" t="s">
        <v>992</v>
      </c>
      <c r="H135" t="s">
        <v>47</v>
      </c>
      <c r="I135">
        <v>10608</v>
      </c>
      <c r="J135" s="626">
        <f t="shared" si="118"/>
        <v>0.34057212442998847</v>
      </c>
      <c r="K135">
        <v>25142425.809999999</v>
      </c>
      <c r="L135" s="626">
        <f t="shared" si="119"/>
        <v>0.19985410273424195</v>
      </c>
      <c r="M135">
        <v>396</v>
      </c>
      <c r="N135" s="626">
        <f t="shared" si="120"/>
        <v>0.29460307415318648</v>
      </c>
      <c r="O135" t="s">
        <v>1119</v>
      </c>
      <c r="P135">
        <v>4</v>
      </c>
      <c r="Q135" s="627">
        <f t="shared" si="121"/>
        <v>1</v>
      </c>
      <c r="R135">
        <v>14</v>
      </c>
      <c r="S135">
        <v>1.146128035678238</v>
      </c>
      <c r="T135" t="s">
        <v>1731</v>
      </c>
      <c r="U135">
        <v>2</v>
      </c>
      <c r="V135">
        <f t="shared" si="122"/>
        <v>15</v>
      </c>
      <c r="W135" s="626">
        <f t="shared" si="123"/>
        <v>0.35249676389742818</v>
      </c>
      <c r="X135" s="628">
        <f t="shared" si="124"/>
        <v>0.43750521304296902</v>
      </c>
      <c r="Y135" t="s">
        <v>1397</v>
      </c>
      <c r="Z135">
        <v>1</v>
      </c>
      <c r="AA135" s="627">
        <f t="shared" si="125"/>
        <v>0.25</v>
      </c>
      <c r="AB135" t="s">
        <v>1398</v>
      </c>
      <c r="AC135">
        <v>2</v>
      </c>
      <c r="AD135" s="627">
        <f t="shared" si="126"/>
        <v>0.5</v>
      </c>
      <c r="AE135" t="s">
        <v>640</v>
      </c>
      <c r="AF135">
        <v>0</v>
      </c>
      <c r="AG135" s="627">
        <f t="shared" si="127"/>
        <v>0</v>
      </c>
      <c r="AH135" t="s">
        <v>1402</v>
      </c>
      <c r="AI135">
        <v>2</v>
      </c>
      <c r="AJ135" s="627">
        <f t="shared" si="128"/>
        <v>0.5</v>
      </c>
      <c r="AK135" t="s">
        <v>1406</v>
      </c>
      <c r="AL135">
        <v>3</v>
      </c>
      <c r="AM135" s="627">
        <f t="shared" si="129"/>
        <v>0.75</v>
      </c>
      <c r="AN135">
        <v>1</v>
      </c>
      <c r="AO135" t="s">
        <v>1765</v>
      </c>
      <c r="AP135">
        <v>4</v>
      </c>
      <c r="AQ135" s="629">
        <f t="shared" si="130"/>
        <v>1</v>
      </c>
      <c r="AR135" t="s">
        <v>636</v>
      </c>
      <c r="AS135">
        <v>4</v>
      </c>
      <c r="AT135" s="627">
        <f t="shared" si="131"/>
        <v>1</v>
      </c>
      <c r="AU135">
        <v>1</v>
      </c>
      <c r="AV135" t="s">
        <v>1789</v>
      </c>
      <c r="AW135">
        <v>0</v>
      </c>
      <c r="AX135" s="629">
        <f t="shared" si="132"/>
        <v>0</v>
      </c>
      <c r="AY135" t="s">
        <v>650</v>
      </c>
      <c r="AZ135">
        <v>2</v>
      </c>
      <c r="BA135" s="627">
        <f t="shared" si="133"/>
        <v>0.5</v>
      </c>
      <c r="BB135" t="s">
        <v>1062</v>
      </c>
      <c r="BC135">
        <v>3</v>
      </c>
      <c r="BD135" s="627">
        <f t="shared" si="134"/>
        <v>0.75</v>
      </c>
      <c r="BE135" t="s">
        <v>647</v>
      </c>
      <c r="BF135">
        <v>4</v>
      </c>
      <c r="BG135" s="627">
        <f t="shared" si="135"/>
        <v>1</v>
      </c>
      <c r="BH135" s="628">
        <f t="shared" si="136"/>
        <v>0.56818181818181823</v>
      </c>
      <c r="BI135">
        <v>0</v>
      </c>
      <c r="BJ135" t="s">
        <v>1741</v>
      </c>
      <c r="BK135">
        <v>4</v>
      </c>
      <c r="BL135" s="627">
        <f t="shared" si="137"/>
        <v>1</v>
      </c>
      <c r="BM135" t="s">
        <v>1395</v>
      </c>
      <c r="BN135">
        <v>4</v>
      </c>
      <c r="BO135" s="627">
        <f t="shared" si="138"/>
        <v>1</v>
      </c>
      <c r="BP135">
        <v>3</v>
      </c>
      <c r="BQ135" t="s">
        <v>1747</v>
      </c>
      <c r="BR135">
        <v>2</v>
      </c>
      <c r="BS135">
        <f t="shared" si="139"/>
        <v>0.5</v>
      </c>
      <c r="BT135">
        <v>6</v>
      </c>
      <c r="BU135" t="s">
        <v>1748</v>
      </c>
      <c r="BV135">
        <v>1</v>
      </c>
      <c r="BW135">
        <f t="shared" si="140"/>
        <v>0.25</v>
      </c>
      <c r="BX135" s="629">
        <f t="shared" si="141"/>
        <v>0.375</v>
      </c>
      <c r="BY135" t="s">
        <v>648</v>
      </c>
      <c r="BZ135">
        <v>1</v>
      </c>
      <c r="CA135" s="627">
        <f t="shared" si="142"/>
        <v>0.25</v>
      </c>
      <c r="CB135" t="s">
        <v>642</v>
      </c>
      <c r="CC135">
        <v>0</v>
      </c>
      <c r="CD135" s="627">
        <f t="shared" si="143"/>
        <v>0</v>
      </c>
      <c r="CE135" t="s">
        <v>667</v>
      </c>
      <c r="CF135">
        <v>1</v>
      </c>
      <c r="CG135" s="627">
        <f t="shared" si="144"/>
        <v>0.25</v>
      </c>
      <c r="CH135">
        <v>0</v>
      </c>
      <c r="CI135" t="s">
        <v>1750</v>
      </c>
      <c r="CJ135">
        <v>4</v>
      </c>
      <c r="CK135">
        <f t="shared" si="145"/>
        <v>1</v>
      </c>
      <c r="CL135">
        <v>0</v>
      </c>
      <c r="CM135" t="s">
        <v>1750</v>
      </c>
      <c r="CN135">
        <v>4</v>
      </c>
      <c r="CO135">
        <f t="shared" si="146"/>
        <v>1</v>
      </c>
      <c r="CP135" s="629">
        <f t="shared" si="147"/>
        <v>1</v>
      </c>
      <c r="CQ135">
        <v>0</v>
      </c>
      <c r="CR135" t="s">
        <v>1755</v>
      </c>
      <c r="CS135">
        <v>4</v>
      </c>
      <c r="CT135">
        <f t="shared" si="148"/>
        <v>1</v>
      </c>
      <c r="CU135">
        <v>0</v>
      </c>
      <c r="CV135" t="s">
        <v>1755</v>
      </c>
      <c r="CW135">
        <v>4</v>
      </c>
      <c r="CX135">
        <f t="shared" si="149"/>
        <v>1</v>
      </c>
      <c r="CY135" s="629">
        <f t="shared" si="150"/>
        <v>1</v>
      </c>
      <c r="CZ135">
        <v>1</v>
      </c>
      <c r="DA135" t="s">
        <v>1763</v>
      </c>
      <c r="DB135">
        <v>1</v>
      </c>
      <c r="DC135" s="626">
        <f t="shared" si="151"/>
        <v>0.125</v>
      </c>
      <c r="DD135" t="s">
        <v>1369</v>
      </c>
      <c r="DE135">
        <v>3</v>
      </c>
      <c r="DF135" s="627">
        <f t="shared" si="152"/>
        <v>0.75</v>
      </c>
      <c r="DG135" s="628">
        <f t="shared" si="153"/>
        <v>0.57499999999999996</v>
      </c>
      <c r="DH135" t="s">
        <v>639</v>
      </c>
      <c r="DI135">
        <v>4</v>
      </c>
      <c r="DJ135" s="627">
        <f t="shared" si="154"/>
        <v>1</v>
      </c>
      <c r="DK135" t="s">
        <v>640</v>
      </c>
      <c r="DL135">
        <v>0</v>
      </c>
      <c r="DM135" s="627">
        <f t="shared" si="155"/>
        <v>0</v>
      </c>
      <c r="DN135" t="s">
        <v>1119</v>
      </c>
      <c r="DO135">
        <v>0</v>
      </c>
      <c r="DP135" s="627">
        <f t="shared" si="156"/>
        <v>0</v>
      </c>
      <c r="DQ135" t="s">
        <v>880</v>
      </c>
      <c r="DR135">
        <v>4</v>
      </c>
      <c r="DS135" s="627">
        <f t="shared" si="157"/>
        <v>1</v>
      </c>
      <c r="DT135" t="s">
        <v>880</v>
      </c>
      <c r="DU135">
        <v>4</v>
      </c>
      <c r="DV135" s="627">
        <f t="shared" si="158"/>
        <v>1</v>
      </c>
      <c r="DW135" t="s">
        <v>639</v>
      </c>
      <c r="DX135">
        <v>4</v>
      </c>
      <c r="DY135" s="627">
        <f t="shared" si="159"/>
        <v>1</v>
      </c>
      <c r="DZ135" t="s">
        <v>880</v>
      </c>
      <c r="EA135">
        <v>4</v>
      </c>
      <c r="EB135" s="627">
        <f t="shared" si="160"/>
        <v>1</v>
      </c>
      <c r="EC135">
        <v>6.6</v>
      </c>
      <c r="ED135" t="s">
        <v>1826</v>
      </c>
      <c r="EE135">
        <v>1</v>
      </c>
      <c r="EF135" s="630">
        <f t="shared" si="161"/>
        <v>0.3265306122448981</v>
      </c>
      <c r="EG135">
        <v>10</v>
      </c>
      <c r="EH135" t="s">
        <v>1827</v>
      </c>
      <c r="EI135">
        <v>0</v>
      </c>
      <c r="EJ135" s="630">
        <f t="shared" si="162"/>
        <v>0</v>
      </c>
      <c r="EK135" s="630">
        <f t="shared" si="163"/>
        <v>0.16326530612244905</v>
      </c>
      <c r="EL135" s="628">
        <f t="shared" si="164"/>
        <v>0.64540816326530615</v>
      </c>
      <c r="EM135">
        <v>0</v>
      </c>
      <c r="EN135" t="s">
        <v>1777</v>
      </c>
      <c r="EO135" s="624">
        <v>0</v>
      </c>
      <c r="EP135" s="629">
        <f t="shared" si="165"/>
        <v>0</v>
      </c>
      <c r="EQ135">
        <v>0</v>
      </c>
      <c r="ER135" t="s">
        <v>1777</v>
      </c>
      <c r="ES135">
        <v>0</v>
      </c>
      <c r="ET135" s="629">
        <f t="shared" si="166"/>
        <v>0</v>
      </c>
      <c r="EU135">
        <v>0</v>
      </c>
      <c r="EV135" t="s">
        <v>1777</v>
      </c>
      <c r="EW135" s="624">
        <v>0</v>
      </c>
      <c r="EX135" s="629">
        <f t="shared" si="167"/>
        <v>0</v>
      </c>
      <c r="EY135">
        <v>15</v>
      </c>
      <c r="EZ135" t="s">
        <v>1780</v>
      </c>
      <c r="FA135" s="624">
        <v>4</v>
      </c>
      <c r="FB135" s="629">
        <f t="shared" si="168"/>
        <v>1</v>
      </c>
      <c r="FC135" t="s">
        <v>1024</v>
      </c>
      <c r="FD135">
        <v>0</v>
      </c>
      <c r="FE135" s="627">
        <f t="shared" si="169"/>
        <v>0</v>
      </c>
      <c r="FF135" s="628">
        <f t="shared" si="170"/>
        <v>0.2</v>
      </c>
      <c r="FG135">
        <v>0.64500000000000002</v>
      </c>
      <c r="FH135" t="s">
        <v>1791</v>
      </c>
      <c r="FI135">
        <v>2</v>
      </c>
      <c r="FJ135" s="623">
        <f t="shared" si="171"/>
        <v>0.33333333333333331</v>
      </c>
      <c r="FK135">
        <v>32</v>
      </c>
      <c r="FL135">
        <v>1.505149978319906</v>
      </c>
      <c r="FM135" t="s">
        <v>1735</v>
      </c>
      <c r="FN135" s="624">
        <v>3</v>
      </c>
      <c r="FO135" s="629">
        <f t="shared" si="172"/>
        <v>0.75</v>
      </c>
      <c r="FP135">
        <v>3</v>
      </c>
      <c r="FQ135" t="s">
        <v>1739</v>
      </c>
      <c r="FR135" s="624">
        <v>2</v>
      </c>
      <c r="FS135" s="629">
        <f t="shared" si="173"/>
        <v>0.5</v>
      </c>
      <c r="FT135">
        <v>2</v>
      </c>
      <c r="FU135" t="s">
        <v>1737</v>
      </c>
      <c r="FV135" s="624">
        <v>1</v>
      </c>
      <c r="FW135" s="629">
        <f t="shared" si="174"/>
        <v>0.25</v>
      </c>
      <c r="FX135" s="628">
        <f t="shared" si="175"/>
        <v>0.45833333333333331</v>
      </c>
      <c r="FY135" s="631">
        <f t="shared" si="176"/>
        <v>0.48073808797057116</v>
      </c>
    </row>
    <row r="136" spans="1:181">
      <c r="A136" t="s">
        <v>156</v>
      </c>
      <c r="B136" t="s">
        <v>155</v>
      </c>
      <c r="C136" t="s">
        <v>1050</v>
      </c>
      <c r="D136" t="s">
        <v>1309</v>
      </c>
      <c r="E136" t="s">
        <v>991</v>
      </c>
      <c r="F136" t="s">
        <v>993</v>
      </c>
      <c r="G136" t="s">
        <v>994</v>
      </c>
      <c r="H136" t="s">
        <v>34</v>
      </c>
      <c r="I136">
        <v>18980</v>
      </c>
      <c r="J136" s="626">
        <f t="shared" si="118"/>
        <v>0.43720299295318854</v>
      </c>
      <c r="K136">
        <v>42092771</v>
      </c>
      <c r="L136" s="626">
        <f t="shared" si="119"/>
        <v>0.30241545120343799</v>
      </c>
      <c r="M136">
        <v>422</v>
      </c>
      <c r="N136" s="626">
        <f t="shared" si="120"/>
        <v>0.30821558328985954</v>
      </c>
      <c r="O136" t="s">
        <v>1119</v>
      </c>
      <c r="P136">
        <v>4</v>
      </c>
      <c r="Q136" s="627">
        <f t="shared" si="121"/>
        <v>1</v>
      </c>
      <c r="R136">
        <v>6</v>
      </c>
      <c r="S136">
        <v>0.77815125038364363</v>
      </c>
      <c r="T136" t="s">
        <v>1727</v>
      </c>
      <c r="U136">
        <v>1</v>
      </c>
      <c r="V136">
        <f t="shared" si="122"/>
        <v>7</v>
      </c>
      <c r="W136" s="626">
        <f t="shared" si="123"/>
        <v>0.2532918444783554</v>
      </c>
      <c r="X136" s="628">
        <f t="shared" si="124"/>
        <v>0.46022517438496829</v>
      </c>
      <c r="Y136" t="s">
        <v>639</v>
      </c>
      <c r="Z136">
        <v>4</v>
      </c>
      <c r="AA136" s="627">
        <f t="shared" si="125"/>
        <v>1</v>
      </c>
      <c r="AB136" t="s">
        <v>639</v>
      </c>
      <c r="AC136">
        <v>4</v>
      </c>
      <c r="AD136" s="627">
        <f t="shared" si="126"/>
        <v>1</v>
      </c>
      <c r="AE136" t="s">
        <v>640</v>
      </c>
      <c r="AF136">
        <v>0</v>
      </c>
      <c r="AG136" s="627">
        <f t="shared" si="127"/>
        <v>0</v>
      </c>
      <c r="AH136" t="s">
        <v>1402</v>
      </c>
      <c r="AI136">
        <v>2</v>
      </c>
      <c r="AJ136" s="627">
        <f t="shared" si="128"/>
        <v>0.5</v>
      </c>
      <c r="AK136" t="s">
        <v>1406</v>
      </c>
      <c r="AL136">
        <v>3</v>
      </c>
      <c r="AM136" s="627">
        <f t="shared" si="129"/>
        <v>0.75</v>
      </c>
      <c r="AN136">
        <v>1</v>
      </c>
      <c r="AO136" t="s">
        <v>1765</v>
      </c>
      <c r="AP136">
        <v>4</v>
      </c>
      <c r="AQ136" s="629">
        <f t="shared" si="130"/>
        <v>1</v>
      </c>
      <c r="AR136" t="s">
        <v>636</v>
      </c>
      <c r="AS136">
        <v>4</v>
      </c>
      <c r="AT136" s="627">
        <f t="shared" si="131"/>
        <v>1</v>
      </c>
      <c r="AU136">
        <v>2</v>
      </c>
      <c r="AV136" t="s">
        <v>1772</v>
      </c>
      <c r="AW136">
        <v>1</v>
      </c>
      <c r="AX136" s="629">
        <f t="shared" si="132"/>
        <v>0.25</v>
      </c>
      <c r="AY136" t="s">
        <v>634</v>
      </c>
      <c r="AZ136">
        <v>1</v>
      </c>
      <c r="BA136" s="627">
        <f t="shared" si="133"/>
        <v>0.25</v>
      </c>
      <c r="BB136" t="s">
        <v>1076</v>
      </c>
      <c r="BC136">
        <v>1</v>
      </c>
      <c r="BD136" s="627">
        <f t="shared" si="134"/>
        <v>0.25</v>
      </c>
      <c r="BE136" t="s">
        <v>1066</v>
      </c>
      <c r="BF136">
        <v>3</v>
      </c>
      <c r="BG136" s="627">
        <f t="shared" si="135"/>
        <v>0.75</v>
      </c>
      <c r="BH136" s="628">
        <f t="shared" si="136"/>
        <v>0.61363636363636365</v>
      </c>
      <c r="BI136">
        <v>0</v>
      </c>
      <c r="BJ136" t="s">
        <v>1741</v>
      </c>
      <c r="BK136">
        <v>4</v>
      </c>
      <c r="BL136" s="627">
        <f t="shared" si="137"/>
        <v>1</v>
      </c>
      <c r="BM136" t="s">
        <v>1395</v>
      </c>
      <c r="BN136">
        <v>4</v>
      </c>
      <c r="BO136" s="627">
        <f t="shared" si="138"/>
        <v>1</v>
      </c>
      <c r="BP136">
        <v>2</v>
      </c>
      <c r="BQ136" t="s">
        <v>1746</v>
      </c>
      <c r="BR136">
        <v>3</v>
      </c>
      <c r="BS136">
        <f t="shared" si="139"/>
        <v>0.75</v>
      </c>
      <c r="BT136">
        <v>2</v>
      </c>
      <c r="BU136" t="s">
        <v>1746</v>
      </c>
      <c r="BV136">
        <v>3</v>
      </c>
      <c r="BW136">
        <f t="shared" si="140"/>
        <v>0.75</v>
      </c>
      <c r="BX136" s="629">
        <f t="shared" si="141"/>
        <v>0.75</v>
      </c>
      <c r="BY136" t="s">
        <v>642</v>
      </c>
      <c r="BZ136">
        <v>3</v>
      </c>
      <c r="CA136" s="627">
        <f t="shared" si="142"/>
        <v>0.75</v>
      </c>
      <c r="CB136" t="s">
        <v>642</v>
      </c>
      <c r="CC136">
        <v>0</v>
      </c>
      <c r="CD136" s="627">
        <f t="shared" si="143"/>
        <v>0</v>
      </c>
      <c r="CE136" t="s">
        <v>643</v>
      </c>
      <c r="CF136">
        <v>3</v>
      </c>
      <c r="CG136" s="627">
        <f t="shared" si="144"/>
        <v>0.75</v>
      </c>
      <c r="CH136">
        <v>3</v>
      </c>
      <c r="CI136" t="s">
        <v>1752</v>
      </c>
      <c r="CJ136">
        <v>2</v>
      </c>
      <c r="CK136">
        <f t="shared" si="145"/>
        <v>0.5</v>
      </c>
      <c r="CL136">
        <v>2</v>
      </c>
      <c r="CM136" t="s">
        <v>1751</v>
      </c>
      <c r="CN136">
        <v>3</v>
      </c>
      <c r="CO136">
        <f t="shared" si="146"/>
        <v>0.75</v>
      </c>
      <c r="CP136" s="629">
        <f t="shared" si="147"/>
        <v>0.625</v>
      </c>
      <c r="CQ136">
        <v>3</v>
      </c>
      <c r="CR136" t="s">
        <v>1757</v>
      </c>
      <c r="CS136">
        <v>2</v>
      </c>
      <c r="CT136">
        <f t="shared" si="148"/>
        <v>0.5</v>
      </c>
      <c r="CU136">
        <v>0</v>
      </c>
      <c r="CV136" t="s">
        <v>1755</v>
      </c>
      <c r="CW136">
        <v>4</v>
      </c>
      <c r="CX136">
        <f t="shared" si="149"/>
        <v>1</v>
      </c>
      <c r="CY136" s="629">
        <f t="shared" si="150"/>
        <v>0.75</v>
      </c>
      <c r="CZ136">
        <v>1</v>
      </c>
      <c r="DA136" t="s">
        <v>1763</v>
      </c>
      <c r="DB136">
        <v>1</v>
      </c>
      <c r="DC136" s="626">
        <f t="shared" si="151"/>
        <v>0.125</v>
      </c>
      <c r="DD136" t="s">
        <v>1369</v>
      </c>
      <c r="DE136">
        <v>3</v>
      </c>
      <c r="DF136" s="627">
        <f t="shared" si="152"/>
        <v>0.75</v>
      </c>
      <c r="DG136" s="628">
        <f t="shared" si="153"/>
        <v>0.65</v>
      </c>
      <c r="DH136" t="s">
        <v>1396</v>
      </c>
      <c r="DI136">
        <v>0</v>
      </c>
      <c r="DJ136" s="627">
        <f t="shared" si="154"/>
        <v>0</v>
      </c>
      <c r="DK136" t="s">
        <v>636</v>
      </c>
      <c r="DL136">
        <v>4</v>
      </c>
      <c r="DM136" s="627">
        <f t="shared" si="155"/>
        <v>1</v>
      </c>
      <c r="DN136" t="s">
        <v>1119</v>
      </c>
      <c r="DO136">
        <v>0</v>
      </c>
      <c r="DP136" s="627">
        <f t="shared" si="156"/>
        <v>0</v>
      </c>
      <c r="DQ136" t="s">
        <v>880</v>
      </c>
      <c r="DR136">
        <v>4</v>
      </c>
      <c r="DS136" s="627">
        <f t="shared" si="157"/>
        <v>1</v>
      </c>
      <c r="DT136" t="s">
        <v>880</v>
      </c>
      <c r="DU136">
        <v>4</v>
      </c>
      <c r="DV136" s="627">
        <f t="shared" si="158"/>
        <v>1</v>
      </c>
      <c r="DW136" t="s">
        <v>639</v>
      </c>
      <c r="DX136">
        <v>4</v>
      </c>
      <c r="DY136" s="627">
        <f t="shared" si="159"/>
        <v>1</v>
      </c>
      <c r="DZ136" t="s">
        <v>880</v>
      </c>
      <c r="EA136">
        <v>4</v>
      </c>
      <c r="EB136" s="627">
        <f t="shared" si="160"/>
        <v>1</v>
      </c>
      <c r="EC136">
        <v>7.5</v>
      </c>
      <c r="ED136" t="s">
        <v>1826</v>
      </c>
      <c r="EE136">
        <v>1</v>
      </c>
      <c r="EF136" s="630">
        <f t="shared" si="161"/>
        <v>0.23469387755102045</v>
      </c>
      <c r="EG136">
        <v>9</v>
      </c>
      <c r="EH136" t="s">
        <v>1827</v>
      </c>
      <c r="EI136">
        <v>0</v>
      </c>
      <c r="EJ136" s="630">
        <f t="shared" si="162"/>
        <v>9.9999999999999978E-2</v>
      </c>
      <c r="EK136" s="630">
        <f t="shared" si="163"/>
        <v>0.16734693877551021</v>
      </c>
      <c r="EL136" s="628">
        <f t="shared" si="164"/>
        <v>0.64591836734693875</v>
      </c>
      <c r="EM136">
        <v>6</v>
      </c>
      <c r="EN136" t="s">
        <v>1774</v>
      </c>
      <c r="EO136" s="624">
        <v>3</v>
      </c>
      <c r="EP136" s="629">
        <f t="shared" si="165"/>
        <v>0.75</v>
      </c>
      <c r="EQ136">
        <v>0</v>
      </c>
      <c r="ER136" t="s">
        <v>1777</v>
      </c>
      <c r="ES136">
        <v>0</v>
      </c>
      <c r="ET136" s="629">
        <f t="shared" si="166"/>
        <v>0</v>
      </c>
      <c r="EU136">
        <v>7</v>
      </c>
      <c r="EV136" t="s">
        <v>1778</v>
      </c>
      <c r="EW136" s="624">
        <v>4</v>
      </c>
      <c r="EX136" s="629">
        <f t="shared" si="167"/>
        <v>1</v>
      </c>
      <c r="EY136">
        <v>8</v>
      </c>
      <c r="EZ136" t="s">
        <v>1780</v>
      </c>
      <c r="FA136" s="624">
        <v>4</v>
      </c>
      <c r="FB136" s="629">
        <f t="shared" si="168"/>
        <v>1</v>
      </c>
      <c r="FC136" t="s">
        <v>1024</v>
      </c>
      <c r="FD136">
        <v>0</v>
      </c>
      <c r="FE136" s="627">
        <f t="shared" si="169"/>
        <v>0</v>
      </c>
      <c r="FF136" s="628">
        <f t="shared" si="170"/>
        <v>0.55000000000000004</v>
      </c>
      <c r="FG136">
        <v>0.64400000000000002</v>
      </c>
      <c r="FH136" t="s">
        <v>1791</v>
      </c>
      <c r="FI136">
        <v>2</v>
      </c>
      <c r="FJ136" s="623">
        <f t="shared" si="171"/>
        <v>0.33333333333333331</v>
      </c>
      <c r="FK136">
        <v>26</v>
      </c>
      <c r="FL136">
        <v>1.414973347970818</v>
      </c>
      <c r="FM136" t="s">
        <v>1734</v>
      </c>
      <c r="FN136" s="624">
        <v>2</v>
      </c>
      <c r="FO136" s="629">
        <f t="shared" si="172"/>
        <v>0.5</v>
      </c>
      <c r="FP136">
        <v>2</v>
      </c>
      <c r="FQ136" t="s">
        <v>1737</v>
      </c>
      <c r="FR136" s="624">
        <v>1</v>
      </c>
      <c r="FS136" s="629">
        <f t="shared" si="173"/>
        <v>0.25</v>
      </c>
      <c r="FT136">
        <v>1</v>
      </c>
      <c r="FU136" t="s">
        <v>1737</v>
      </c>
      <c r="FV136" s="624">
        <v>1</v>
      </c>
      <c r="FW136" s="629">
        <f t="shared" si="174"/>
        <v>0.25</v>
      </c>
      <c r="FX136" s="628">
        <f t="shared" si="175"/>
        <v>0.33333333333333331</v>
      </c>
      <c r="FY136" s="631">
        <f t="shared" si="176"/>
        <v>0.54218553978360062</v>
      </c>
    </row>
    <row r="137" spans="1:181">
      <c r="A137" t="s">
        <v>24</v>
      </c>
      <c r="B137" t="s">
        <v>23</v>
      </c>
      <c r="C137" t="s">
        <v>681</v>
      </c>
      <c r="D137" t="s">
        <v>1312</v>
      </c>
      <c r="E137" t="s">
        <v>988</v>
      </c>
      <c r="F137" t="s">
        <v>1002</v>
      </c>
      <c r="G137" t="s">
        <v>989</v>
      </c>
      <c r="H137" t="s">
        <v>25</v>
      </c>
      <c r="I137">
        <v>163735</v>
      </c>
      <c r="J137" s="626">
        <f t="shared" si="118"/>
        <v>0.7951171083174644</v>
      </c>
      <c r="K137">
        <v>554909291.76999998</v>
      </c>
      <c r="L137" s="626">
        <f t="shared" si="119"/>
        <v>0.81568632356849935</v>
      </c>
      <c r="M137">
        <v>4431</v>
      </c>
      <c r="N137" s="626">
        <f t="shared" si="120"/>
        <v>0.8115582801738771</v>
      </c>
      <c r="O137" t="s">
        <v>1119</v>
      </c>
      <c r="P137">
        <v>4</v>
      </c>
      <c r="Q137" s="627">
        <f t="shared" si="121"/>
        <v>1</v>
      </c>
      <c r="R137">
        <v>114</v>
      </c>
      <c r="S137">
        <v>2.0569048513364727</v>
      </c>
      <c r="T137" t="s">
        <v>1729</v>
      </c>
      <c r="U137">
        <v>4</v>
      </c>
      <c r="V137">
        <f t="shared" si="122"/>
        <v>115</v>
      </c>
      <c r="W137" s="626">
        <f t="shared" si="123"/>
        <v>0.61763006442060198</v>
      </c>
      <c r="X137" s="628">
        <f t="shared" si="124"/>
        <v>0.80799835529608866</v>
      </c>
      <c r="Y137" t="s">
        <v>1396</v>
      </c>
      <c r="Z137">
        <v>0</v>
      </c>
      <c r="AA137" s="627">
        <f t="shared" si="125"/>
        <v>0</v>
      </c>
      <c r="AB137" t="s">
        <v>1396</v>
      </c>
      <c r="AC137">
        <v>0</v>
      </c>
      <c r="AD137" s="627">
        <f t="shared" si="126"/>
        <v>0</v>
      </c>
      <c r="AE137" t="s">
        <v>640</v>
      </c>
      <c r="AF137">
        <v>0</v>
      </c>
      <c r="AG137" s="627">
        <f t="shared" si="127"/>
        <v>0</v>
      </c>
      <c r="AH137" t="s">
        <v>1314</v>
      </c>
      <c r="AI137">
        <v>0</v>
      </c>
      <c r="AJ137" s="627">
        <f t="shared" si="128"/>
        <v>0</v>
      </c>
      <c r="AK137" t="s">
        <v>1406</v>
      </c>
      <c r="AL137">
        <v>3</v>
      </c>
      <c r="AM137" s="627">
        <f t="shared" si="129"/>
        <v>0.75</v>
      </c>
      <c r="AN137">
        <v>7</v>
      </c>
      <c r="AO137" t="s">
        <v>1769</v>
      </c>
      <c r="AP137">
        <v>0</v>
      </c>
      <c r="AQ137" s="629">
        <f t="shared" si="130"/>
        <v>0</v>
      </c>
      <c r="AR137" t="s">
        <v>640</v>
      </c>
      <c r="AS137">
        <v>0</v>
      </c>
      <c r="AT137" s="627">
        <f t="shared" si="131"/>
        <v>0</v>
      </c>
      <c r="AU137">
        <v>4</v>
      </c>
      <c r="AV137" t="s">
        <v>1770</v>
      </c>
      <c r="AW137">
        <v>3</v>
      </c>
      <c r="AX137" s="629">
        <f t="shared" si="132"/>
        <v>0.75</v>
      </c>
      <c r="AY137" t="s">
        <v>634</v>
      </c>
      <c r="AZ137">
        <v>1</v>
      </c>
      <c r="BA137" s="627">
        <f t="shared" si="133"/>
        <v>0.25</v>
      </c>
      <c r="BB137" t="s">
        <v>675</v>
      </c>
      <c r="BC137">
        <v>0</v>
      </c>
      <c r="BD137" s="627">
        <f t="shared" si="134"/>
        <v>0</v>
      </c>
      <c r="BE137" t="s">
        <v>675</v>
      </c>
      <c r="BF137">
        <v>0</v>
      </c>
      <c r="BG137" s="627">
        <f t="shared" si="135"/>
        <v>0</v>
      </c>
      <c r="BH137" s="628">
        <f t="shared" si="136"/>
        <v>0.15909090909090909</v>
      </c>
      <c r="BI137">
        <v>1</v>
      </c>
      <c r="BJ137" t="s">
        <v>1742</v>
      </c>
      <c r="BK137">
        <v>3</v>
      </c>
      <c r="BL137" s="627">
        <f t="shared" si="137"/>
        <v>0.75</v>
      </c>
      <c r="BM137" t="s">
        <v>1395</v>
      </c>
      <c r="BN137">
        <v>4</v>
      </c>
      <c r="BO137" s="627">
        <f t="shared" si="138"/>
        <v>1</v>
      </c>
      <c r="BP137">
        <v>268</v>
      </c>
      <c r="BQ137" t="s">
        <v>1749</v>
      </c>
      <c r="BR137">
        <v>0</v>
      </c>
      <c r="BS137">
        <f t="shared" si="139"/>
        <v>0</v>
      </c>
      <c r="BT137">
        <v>253</v>
      </c>
      <c r="BU137" t="s">
        <v>1749</v>
      </c>
      <c r="BV137">
        <v>0</v>
      </c>
      <c r="BW137">
        <f t="shared" si="140"/>
        <v>0</v>
      </c>
      <c r="BX137" s="629">
        <f t="shared" si="141"/>
        <v>0</v>
      </c>
      <c r="BY137" t="s">
        <v>658</v>
      </c>
      <c r="BZ137">
        <v>2</v>
      </c>
      <c r="CA137" s="627">
        <f t="shared" si="142"/>
        <v>0.5</v>
      </c>
      <c r="CB137" t="s">
        <v>662</v>
      </c>
      <c r="CC137">
        <v>3</v>
      </c>
      <c r="CD137" s="627">
        <f t="shared" si="143"/>
        <v>0.75</v>
      </c>
      <c r="CE137" t="s">
        <v>643</v>
      </c>
      <c r="CF137">
        <v>3</v>
      </c>
      <c r="CG137" s="627">
        <f t="shared" si="144"/>
        <v>0.75</v>
      </c>
      <c r="CH137">
        <v>5</v>
      </c>
      <c r="CI137" t="s">
        <v>1753</v>
      </c>
      <c r="CJ137">
        <v>1</v>
      </c>
      <c r="CK137">
        <f t="shared" si="145"/>
        <v>0.25</v>
      </c>
      <c r="CL137">
        <v>5</v>
      </c>
      <c r="CM137" t="s">
        <v>1753</v>
      </c>
      <c r="CN137">
        <v>1</v>
      </c>
      <c r="CO137">
        <f t="shared" si="146"/>
        <v>0.25</v>
      </c>
      <c r="CP137" s="629">
        <f t="shared" si="147"/>
        <v>0.25</v>
      </c>
      <c r="CQ137">
        <v>1</v>
      </c>
      <c r="CR137" t="s">
        <v>1756</v>
      </c>
      <c r="CS137">
        <v>3</v>
      </c>
      <c r="CT137">
        <f t="shared" si="148"/>
        <v>0.75</v>
      </c>
      <c r="CU137">
        <v>5</v>
      </c>
      <c r="CV137" t="s">
        <v>1758</v>
      </c>
      <c r="CW137">
        <v>1</v>
      </c>
      <c r="CX137">
        <f t="shared" si="149"/>
        <v>0.25</v>
      </c>
      <c r="CY137" s="629">
        <f t="shared" si="150"/>
        <v>0.5</v>
      </c>
      <c r="CZ137">
        <v>1</v>
      </c>
      <c r="DA137" t="s">
        <v>1763</v>
      </c>
      <c r="DB137">
        <v>1</v>
      </c>
      <c r="DC137" s="626">
        <f t="shared" si="151"/>
        <v>0.125</v>
      </c>
      <c r="DD137" t="s">
        <v>636</v>
      </c>
      <c r="DE137">
        <v>4</v>
      </c>
      <c r="DF137" s="627">
        <f t="shared" si="152"/>
        <v>1</v>
      </c>
      <c r="DG137" s="628">
        <f t="shared" si="153"/>
        <v>0.5625</v>
      </c>
      <c r="DH137" t="s">
        <v>1407</v>
      </c>
      <c r="DI137">
        <v>1</v>
      </c>
      <c r="DJ137" s="627">
        <f t="shared" si="154"/>
        <v>0.25</v>
      </c>
      <c r="DK137" t="s">
        <v>636</v>
      </c>
      <c r="DL137">
        <v>4</v>
      </c>
      <c r="DM137" s="627">
        <f t="shared" si="155"/>
        <v>1</v>
      </c>
      <c r="DN137" t="s">
        <v>880</v>
      </c>
      <c r="DO137">
        <v>4</v>
      </c>
      <c r="DP137" s="627">
        <f t="shared" si="156"/>
        <v>1</v>
      </c>
      <c r="DQ137" t="s">
        <v>880</v>
      </c>
      <c r="DR137">
        <v>4</v>
      </c>
      <c r="DS137" s="627">
        <f t="shared" si="157"/>
        <v>1</v>
      </c>
      <c r="DT137" t="s">
        <v>1119</v>
      </c>
      <c r="DU137">
        <v>0</v>
      </c>
      <c r="DV137" s="627">
        <f t="shared" si="158"/>
        <v>0</v>
      </c>
      <c r="DW137" t="s">
        <v>1409</v>
      </c>
      <c r="DX137">
        <v>1</v>
      </c>
      <c r="DY137" s="627">
        <f t="shared" si="159"/>
        <v>0.25</v>
      </c>
      <c r="DZ137" t="s">
        <v>1119</v>
      </c>
      <c r="EA137">
        <v>0</v>
      </c>
      <c r="EB137" s="627">
        <f t="shared" si="160"/>
        <v>0</v>
      </c>
      <c r="EC137">
        <v>9.8000000000000007</v>
      </c>
      <c r="ED137" t="s">
        <v>1827</v>
      </c>
      <c r="EE137">
        <v>0</v>
      </c>
      <c r="EF137" s="630">
        <f t="shared" si="161"/>
        <v>0</v>
      </c>
      <c r="EG137">
        <v>9.8000000000000007</v>
      </c>
      <c r="EH137" t="s">
        <v>1827</v>
      </c>
      <c r="EI137">
        <v>0</v>
      </c>
      <c r="EJ137" s="630">
        <f t="shared" si="162"/>
        <v>1.9999999999999907E-2</v>
      </c>
      <c r="EK137" s="630">
        <f t="shared" si="163"/>
        <v>9.9999999999999534E-3</v>
      </c>
      <c r="EL137" s="628">
        <f t="shared" si="164"/>
        <v>0.43874999999999997</v>
      </c>
      <c r="EM137">
        <v>20</v>
      </c>
      <c r="EN137" t="s">
        <v>1773</v>
      </c>
      <c r="EO137" s="624">
        <v>4</v>
      </c>
      <c r="EP137" s="629">
        <f t="shared" si="165"/>
        <v>1</v>
      </c>
      <c r="EQ137">
        <v>0</v>
      </c>
      <c r="ER137" t="s">
        <v>1777</v>
      </c>
      <c r="ES137">
        <v>0</v>
      </c>
      <c r="ET137" s="629">
        <f t="shared" si="166"/>
        <v>0</v>
      </c>
      <c r="EU137">
        <v>2</v>
      </c>
      <c r="EV137" t="s">
        <v>1778</v>
      </c>
      <c r="EW137" s="624">
        <v>4</v>
      </c>
      <c r="EX137" s="629">
        <f t="shared" si="167"/>
        <v>1</v>
      </c>
      <c r="EY137">
        <v>1</v>
      </c>
      <c r="EZ137" t="s">
        <v>1783</v>
      </c>
      <c r="FA137" s="624">
        <v>1</v>
      </c>
      <c r="FB137" s="629">
        <f t="shared" si="168"/>
        <v>0.25</v>
      </c>
      <c r="FC137" t="s">
        <v>1024</v>
      </c>
      <c r="FD137">
        <v>0</v>
      </c>
      <c r="FE137" s="627">
        <f t="shared" si="169"/>
        <v>0</v>
      </c>
      <c r="FF137" s="628">
        <f t="shared" si="170"/>
        <v>0.45</v>
      </c>
      <c r="FG137">
        <v>0.78900000000000003</v>
      </c>
      <c r="FH137" t="s">
        <v>1792</v>
      </c>
      <c r="FI137">
        <v>1</v>
      </c>
      <c r="FJ137" s="623">
        <f t="shared" si="171"/>
        <v>0</v>
      </c>
      <c r="FK137">
        <v>97</v>
      </c>
      <c r="FL137">
        <v>1.9867717342662448</v>
      </c>
      <c r="FM137" t="s">
        <v>1735</v>
      </c>
      <c r="FN137" s="624">
        <v>3</v>
      </c>
      <c r="FO137" s="629">
        <f t="shared" si="172"/>
        <v>0.75</v>
      </c>
      <c r="FP137">
        <v>41</v>
      </c>
      <c r="FQ137" t="s">
        <v>1738</v>
      </c>
      <c r="FR137" s="624">
        <v>4</v>
      </c>
      <c r="FS137" s="629">
        <f t="shared" si="173"/>
        <v>1</v>
      </c>
      <c r="FT137">
        <v>22</v>
      </c>
      <c r="FU137" t="s">
        <v>1738</v>
      </c>
      <c r="FV137" s="624">
        <v>4</v>
      </c>
      <c r="FW137" s="629">
        <f t="shared" si="174"/>
        <v>1</v>
      </c>
      <c r="FX137" s="628">
        <f t="shared" si="175"/>
        <v>0.6875</v>
      </c>
      <c r="FY137" s="631">
        <f t="shared" si="176"/>
        <v>0.5176398773978329</v>
      </c>
    </row>
    <row r="138" spans="1:181">
      <c r="A138" t="s">
        <v>593</v>
      </c>
      <c r="B138" t="s">
        <v>592</v>
      </c>
      <c r="C138" t="s">
        <v>632</v>
      </c>
      <c r="D138" t="s">
        <v>1308</v>
      </c>
      <c r="E138" t="s">
        <v>968</v>
      </c>
      <c r="F138" t="s">
        <v>967</v>
      </c>
      <c r="G138" t="s">
        <v>976</v>
      </c>
      <c r="H138" t="s">
        <v>16</v>
      </c>
      <c r="I138">
        <v>1672</v>
      </c>
      <c r="J138" s="626">
        <f t="shared" si="118"/>
        <v>3.3695237118497624E-2</v>
      </c>
      <c r="K138">
        <v>11073016.969999999</v>
      </c>
      <c r="L138" s="626">
        <f t="shared" si="119"/>
        <v>3.6644685651494702E-2</v>
      </c>
      <c r="M138">
        <v>134</v>
      </c>
      <c r="N138" s="626">
        <f t="shared" si="120"/>
        <v>6.2649767339032575E-2</v>
      </c>
      <c r="O138" t="s">
        <v>880</v>
      </c>
      <c r="P138">
        <v>0</v>
      </c>
      <c r="Q138" s="627">
        <f t="shared" si="121"/>
        <v>0</v>
      </c>
      <c r="R138">
        <v>0</v>
      </c>
      <c r="T138" t="s">
        <v>1726</v>
      </c>
      <c r="U138">
        <v>0</v>
      </c>
      <c r="V138">
        <f t="shared" si="122"/>
        <v>1</v>
      </c>
      <c r="W138" s="626">
        <f t="shared" si="123"/>
        <v>0</v>
      </c>
      <c r="X138" s="628">
        <f t="shared" si="124"/>
        <v>2.6597938021804979E-2</v>
      </c>
      <c r="Y138" t="s">
        <v>639</v>
      </c>
      <c r="Z138">
        <v>4</v>
      </c>
      <c r="AA138" s="627">
        <f t="shared" si="125"/>
        <v>1</v>
      </c>
      <c r="AB138" t="s">
        <v>639</v>
      </c>
      <c r="AC138">
        <v>4</v>
      </c>
      <c r="AD138" s="627">
        <f t="shared" si="126"/>
        <v>1</v>
      </c>
      <c r="AE138" t="s">
        <v>640</v>
      </c>
      <c r="AF138">
        <v>0</v>
      </c>
      <c r="AG138" s="627">
        <f t="shared" si="127"/>
        <v>0</v>
      </c>
      <c r="AH138" t="s">
        <v>1314</v>
      </c>
      <c r="AI138">
        <v>0</v>
      </c>
      <c r="AJ138" s="627">
        <f t="shared" si="128"/>
        <v>0</v>
      </c>
      <c r="AK138" t="s">
        <v>1404</v>
      </c>
      <c r="AL138">
        <v>1</v>
      </c>
      <c r="AM138" s="627">
        <f t="shared" si="129"/>
        <v>0.25</v>
      </c>
      <c r="AN138">
        <v>1</v>
      </c>
      <c r="AO138" t="s">
        <v>1765</v>
      </c>
      <c r="AP138">
        <v>4</v>
      </c>
      <c r="AQ138" s="629">
        <f t="shared" si="130"/>
        <v>1</v>
      </c>
      <c r="AR138" t="s">
        <v>640</v>
      </c>
      <c r="AS138">
        <v>0</v>
      </c>
      <c r="AT138" s="627">
        <f t="shared" si="131"/>
        <v>0</v>
      </c>
      <c r="AU138">
        <v>1</v>
      </c>
      <c r="AV138" t="s">
        <v>1789</v>
      </c>
      <c r="AW138">
        <v>0</v>
      </c>
      <c r="AX138" s="629">
        <f t="shared" si="132"/>
        <v>0</v>
      </c>
      <c r="AY138" t="s">
        <v>650</v>
      </c>
      <c r="AZ138">
        <v>2</v>
      </c>
      <c r="BA138" s="627">
        <f t="shared" si="133"/>
        <v>0.5</v>
      </c>
      <c r="BB138" t="s">
        <v>675</v>
      </c>
      <c r="BC138">
        <v>0</v>
      </c>
      <c r="BD138" s="627">
        <f t="shared" si="134"/>
        <v>0</v>
      </c>
      <c r="BE138" t="s">
        <v>647</v>
      </c>
      <c r="BF138">
        <v>4</v>
      </c>
      <c r="BG138" s="627">
        <f t="shared" si="135"/>
        <v>1</v>
      </c>
      <c r="BH138" s="628">
        <f t="shared" si="136"/>
        <v>0.43181818181818182</v>
      </c>
      <c r="BI138">
        <v>0</v>
      </c>
      <c r="BJ138" t="s">
        <v>1741</v>
      </c>
      <c r="BK138">
        <v>4</v>
      </c>
      <c r="BL138" s="627">
        <f t="shared" si="137"/>
        <v>1</v>
      </c>
      <c r="BM138" t="s">
        <v>666</v>
      </c>
      <c r="BN138">
        <v>3</v>
      </c>
      <c r="BO138" s="627">
        <f t="shared" si="138"/>
        <v>0.75</v>
      </c>
      <c r="BP138">
        <v>8</v>
      </c>
      <c r="BQ138" t="s">
        <v>1748</v>
      </c>
      <c r="BR138">
        <v>1</v>
      </c>
      <c r="BS138">
        <f t="shared" si="139"/>
        <v>0.25</v>
      </c>
      <c r="BT138">
        <v>3</v>
      </c>
      <c r="BU138" t="s">
        <v>1747</v>
      </c>
      <c r="BV138">
        <v>2</v>
      </c>
      <c r="BW138">
        <f t="shared" si="140"/>
        <v>0.5</v>
      </c>
      <c r="BX138" s="629">
        <f t="shared" si="141"/>
        <v>0.375</v>
      </c>
      <c r="BY138" t="s">
        <v>661</v>
      </c>
      <c r="BZ138">
        <v>0</v>
      </c>
      <c r="CA138" s="627">
        <f t="shared" si="142"/>
        <v>0</v>
      </c>
      <c r="CB138" t="s">
        <v>669</v>
      </c>
      <c r="CC138">
        <v>2</v>
      </c>
      <c r="CD138" s="627">
        <f t="shared" si="143"/>
        <v>0.5</v>
      </c>
      <c r="CE138" t="s">
        <v>643</v>
      </c>
      <c r="CF138">
        <v>3</v>
      </c>
      <c r="CG138" s="627">
        <f t="shared" si="144"/>
        <v>0.75</v>
      </c>
      <c r="CH138">
        <v>0</v>
      </c>
      <c r="CI138" t="s">
        <v>1750</v>
      </c>
      <c r="CJ138">
        <v>4</v>
      </c>
      <c r="CK138">
        <f t="shared" si="145"/>
        <v>1</v>
      </c>
      <c r="CL138">
        <v>0</v>
      </c>
      <c r="CM138" t="s">
        <v>1750</v>
      </c>
      <c r="CN138">
        <v>4</v>
      </c>
      <c r="CO138">
        <f t="shared" si="146"/>
        <v>1</v>
      </c>
      <c r="CP138" s="629">
        <f t="shared" si="147"/>
        <v>1</v>
      </c>
      <c r="CQ138">
        <v>0</v>
      </c>
      <c r="CR138" t="s">
        <v>1755</v>
      </c>
      <c r="CS138">
        <v>4</v>
      </c>
      <c r="CT138">
        <f t="shared" si="148"/>
        <v>1</v>
      </c>
      <c r="CU138">
        <v>0</v>
      </c>
      <c r="CV138" t="s">
        <v>1755</v>
      </c>
      <c r="CW138">
        <v>4</v>
      </c>
      <c r="CX138">
        <f t="shared" si="149"/>
        <v>1</v>
      </c>
      <c r="CY138" s="629">
        <f t="shared" si="150"/>
        <v>1</v>
      </c>
      <c r="CZ138">
        <v>2</v>
      </c>
      <c r="DA138" t="s">
        <v>1762</v>
      </c>
      <c r="DB138">
        <v>2</v>
      </c>
      <c r="DC138" s="626">
        <f t="shared" si="151"/>
        <v>0.25</v>
      </c>
      <c r="DD138" t="s">
        <v>1369</v>
      </c>
      <c r="DE138">
        <v>3</v>
      </c>
      <c r="DF138" s="627">
        <f t="shared" si="152"/>
        <v>0.75</v>
      </c>
      <c r="DG138" s="628">
        <f t="shared" si="153"/>
        <v>0.63749999999999996</v>
      </c>
      <c r="DH138" t="s">
        <v>1398</v>
      </c>
      <c r="DI138">
        <v>2</v>
      </c>
      <c r="DJ138" s="627">
        <f t="shared" si="154"/>
        <v>0.5</v>
      </c>
      <c r="DK138" t="s">
        <v>640</v>
      </c>
      <c r="DL138">
        <v>0</v>
      </c>
      <c r="DM138" s="627">
        <f t="shared" si="155"/>
        <v>0</v>
      </c>
      <c r="DN138" t="s">
        <v>1119</v>
      </c>
      <c r="DO138">
        <v>0</v>
      </c>
      <c r="DP138" s="627">
        <f t="shared" si="156"/>
        <v>0</v>
      </c>
      <c r="DQ138" t="s">
        <v>880</v>
      </c>
      <c r="DR138">
        <v>4</v>
      </c>
      <c r="DS138" s="627">
        <f t="shared" si="157"/>
        <v>1</v>
      </c>
      <c r="DT138" t="s">
        <v>880</v>
      </c>
      <c r="DU138">
        <v>4</v>
      </c>
      <c r="DV138" s="627">
        <f t="shared" si="158"/>
        <v>1</v>
      </c>
      <c r="DW138" t="s">
        <v>639</v>
      </c>
      <c r="DX138">
        <v>4</v>
      </c>
      <c r="DY138" s="627">
        <f t="shared" si="159"/>
        <v>1</v>
      </c>
      <c r="DZ138" t="s">
        <v>1119</v>
      </c>
      <c r="EA138">
        <v>0</v>
      </c>
      <c r="EB138" s="627">
        <f t="shared" si="160"/>
        <v>0</v>
      </c>
      <c r="EC138">
        <v>5</v>
      </c>
      <c r="ED138" t="s">
        <v>1825</v>
      </c>
      <c r="EE138">
        <v>2</v>
      </c>
      <c r="EF138" s="630">
        <f t="shared" si="161"/>
        <v>0.48979591836734693</v>
      </c>
      <c r="EG138">
        <v>8.5</v>
      </c>
      <c r="EH138" t="s">
        <v>1827</v>
      </c>
      <c r="EI138">
        <v>0</v>
      </c>
      <c r="EJ138" s="630">
        <f t="shared" si="162"/>
        <v>0.15000000000000002</v>
      </c>
      <c r="EK138" s="630">
        <f t="shared" si="163"/>
        <v>0.31989795918367347</v>
      </c>
      <c r="EL138" s="628">
        <f t="shared" si="164"/>
        <v>0.47748724489795918</v>
      </c>
      <c r="EM138">
        <v>1</v>
      </c>
      <c r="EN138" t="s">
        <v>1776</v>
      </c>
      <c r="EO138" s="624">
        <v>1</v>
      </c>
      <c r="EP138" s="629">
        <f t="shared" si="165"/>
        <v>0.25</v>
      </c>
      <c r="EQ138">
        <v>0</v>
      </c>
      <c r="ER138" t="s">
        <v>1777</v>
      </c>
      <c r="ES138">
        <v>0</v>
      </c>
      <c r="ET138" s="629">
        <f t="shared" si="166"/>
        <v>0</v>
      </c>
      <c r="EU138">
        <v>1</v>
      </c>
      <c r="EV138" t="s">
        <v>1779</v>
      </c>
      <c r="EW138" s="624">
        <v>3</v>
      </c>
      <c r="EX138" s="629">
        <f t="shared" si="167"/>
        <v>0.75</v>
      </c>
      <c r="EY138">
        <v>2</v>
      </c>
      <c r="EZ138" t="s">
        <v>1783</v>
      </c>
      <c r="FA138" s="624">
        <v>1</v>
      </c>
      <c r="FB138" s="629">
        <f t="shared" si="168"/>
        <v>0.25</v>
      </c>
      <c r="FC138" t="s">
        <v>1024</v>
      </c>
      <c r="FD138">
        <v>0</v>
      </c>
      <c r="FE138" s="627">
        <f t="shared" si="169"/>
        <v>0</v>
      </c>
      <c r="FF138" s="628">
        <f t="shared" si="170"/>
        <v>0.25</v>
      </c>
      <c r="FG138">
        <v>0.625</v>
      </c>
      <c r="FH138" t="s">
        <v>1791</v>
      </c>
      <c r="FI138">
        <v>2</v>
      </c>
      <c r="FJ138" s="623">
        <f t="shared" si="171"/>
        <v>0.33333333333333331</v>
      </c>
      <c r="FK138">
        <v>4</v>
      </c>
      <c r="FL138">
        <v>0.6020599913279624</v>
      </c>
      <c r="FM138" t="s">
        <v>1733</v>
      </c>
      <c r="FN138" s="624">
        <v>1</v>
      </c>
      <c r="FO138" s="629">
        <f t="shared" si="172"/>
        <v>0.25</v>
      </c>
      <c r="FP138">
        <v>0</v>
      </c>
      <c r="FQ138" t="s">
        <v>1730</v>
      </c>
      <c r="FR138" s="624">
        <v>0</v>
      </c>
      <c r="FS138" s="629">
        <f t="shared" si="173"/>
        <v>0</v>
      </c>
      <c r="FT138">
        <v>0</v>
      </c>
      <c r="FU138" t="s">
        <v>1730</v>
      </c>
      <c r="FV138" s="624">
        <v>0</v>
      </c>
      <c r="FW138" s="629">
        <f t="shared" si="174"/>
        <v>0</v>
      </c>
      <c r="FX138" s="628">
        <f t="shared" si="175"/>
        <v>0.14583333333333331</v>
      </c>
      <c r="FY138" s="631">
        <f t="shared" si="176"/>
        <v>0.32820611634521318</v>
      </c>
    </row>
    <row r="139" spans="1:181">
      <c r="A139" t="s">
        <v>105</v>
      </c>
      <c r="B139" t="s">
        <v>104</v>
      </c>
      <c r="C139" t="s">
        <v>632</v>
      </c>
      <c r="D139" t="s">
        <v>1311</v>
      </c>
      <c r="E139" t="s">
        <v>968</v>
      </c>
      <c r="F139" t="s">
        <v>964</v>
      </c>
      <c r="G139" t="s">
        <v>974</v>
      </c>
      <c r="H139" t="s">
        <v>106</v>
      </c>
      <c r="I139">
        <v>29008</v>
      </c>
      <c r="J139" s="626">
        <f t="shared" si="118"/>
        <v>0.50765855032615514</v>
      </c>
      <c r="K139">
        <v>107384247.63</v>
      </c>
      <c r="L139" s="626">
        <f t="shared" si="119"/>
        <v>0.48880967845061613</v>
      </c>
      <c r="M139">
        <v>895</v>
      </c>
      <c r="N139" s="626">
        <f t="shared" si="120"/>
        <v>0.46915216795611059</v>
      </c>
      <c r="O139" t="s">
        <v>1119</v>
      </c>
      <c r="P139">
        <v>4</v>
      </c>
      <c r="Q139" s="627">
        <f t="shared" si="121"/>
        <v>1</v>
      </c>
      <c r="R139">
        <v>81</v>
      </c>
      <c r="S139">
        <v>1.9084850188786497</v>
      </c>
      <c r="T139" t="s">
        <v>1728</v>
      </c>
      <c r="U139">
        <v>3</v>
      </c>
      <c r="V139">
        <f t="shared" si="122"/>
        <v>82</v>
      </c>
      <c r="W139" s="626">
        <f t="shared" si="123"/>
        <v>0.57360615893786804</v>
      </c>
      <c r="X139" s="628">
        <f t="shared" si="124"/>
        <v>0.60784531113414997</v>
      </c>
      <c r="Y139" t="s">
        <v>639</v>
      </c>
      <c r="Z139">
        <v>4</v>
      </c>
      <c r="AA139" s="627">
        <f t="shared" si="125"/>
        <v>1</v>
      </c>
      <c r="AB139" t="s">
        <v>639</v>
      </c>
      <c r="AC139">
        <v>4</v>
      </c>
      <c r="AD139" s="627">
        <f t="shared" si="126"/>
        <v>1</v>
      </c>
      <c r="AE139" t="s">
        <v>640</v>
      </c>
      <c r="AF139">
        <v>0</v>
      </c>
      <c r="AG139" s="627">
        <f t="shared" si="127"/>
        <v>0</v>
      </c>
      <c r="AH139" t="s">
        <v>1314</v>
      </c>
      <c r="AI139">
        <v>0</v>
      </c>
      <c r="AJ139" s="627">
        <f t="shared" si="128"/>
        <v>0</v>
      </c>
      <c r="AK139" t="s">
        <v>1404</v>
      </c>
      <c r="AL139">
        <v>1</v>
      </c>
      <c r="AM139" s="627">
        <f t="shared" si="129"/>
        <v>0.25</v>
      </c>
      <c r="AN139">
        <v>2</v>
      </c>
      <c r="AO139" t="s">
        <v>1766</v>
      </c>
      <c r="AP139">
        <v>3</v>
      </c>
      <c r="AQ139" s="629">
        <f t="shared" si="130"/>
        <v>0.75</v>
      </c>
      <c r="AR139" t="s">
        <v>636</v>
      </c>
      <c r="AS139">
        <v>4</v>
      </c>
      <c r="AT139" s="627">
        <f t="shared" si="131"/>
        <v>1</v>
      </c>
      <c r="AU139">
        <v>5</v>
      </c>
      <c r="AV139" t="s">
        <v>1788</v>
      </c>
      <c r="AW139">
        <v>4</v>
      </c>
      <c r="AX139" s="629">
        <f t="shared" si="132"/>
        <v>1</v>
      </c>
      <c r="AY139" t="s">
        <v>650</v>
      </c>
      <c r="AZ139">
        <v>2</v>
      </c>
      <c r="BA139" s="627">
        <f t="shared" si="133"/>
        <v>0.5</v>
      </c>
      <c r="BB139" t="s">
        <v>675</v>
      </c>
      <c r="BC139">
        <v>0</v>
      </c>
      <c r="BD139" s="627">
        <f t="shared" si="134"/>
        <v>0</v>
      </c>
      <c r="BE139" t="s">
        <v>647</v>
      </c>
      <c r="BF139">
        <v>4</v>
      </c>
      <c r="BG139" s="627">
        <f t="shared" si="135"/>
        <v>1</v>
      </c>
      <c r="BH139" s="628">
        <f t="shared" si="136"/>
        <v>0.59090909090909094</v>
      </c>
      <c r="BI139">
        <v>0</v>
      </c>
      <c r="BJ139" t="s">
        <v>1741</v>
      </c>
      <c r="BK139">
        <v>4</v>
      </c>
      <c r="BL139" s="627">
        <f t="shared" si="137"/>
        <v>1</v>
      </c>
      <c r="BM139" t="s">
        <v>641</v>
      </c>
      <c r="BN139">
        <v>0</v>
      </c>
      <c r="BO139" s="627">
        <f t="shared" si="138"/>
        <v>0</v>
      </c>
      <c r="BP139">
        <v>70</v>
      </c>
      <c r="BQ139" t="s">
        <v>1749</v>
      </c>
      <c r="BR139">
        <v>0</v>
      </c>
      <c r="BS139">
        <f t="shared" si="139"/>
        <v>0</v>
      </c>
      <c r="BT139">
        <v>140</v>
      </c>
      <c r="BU139" t="s">
        <v>1749</v>
      </c>
      <c r="BV139">
        <v>0</v>
      </c>
      <c r="BW139">
        <f t="shared" si="140"/>
        <v>0</v>
      </c>
      <c r="BX139" s="629">
        <f t="shared" si="141"/>
        <v>0</v>
      </c>
      <c r="BY139" t="s">
        <v>661</v>
      </c>
      <c r="BZ139">
        <v>0</v>
      </c>
      <c r="CA139" s="627">
        <f t="shared" si="142"/>
        <v>0</v>
      </c>
      <c r="CB139" t="s">
        <v>649</v>
      </c>
      <c r="CC139">
        <v>1</v>
      </c>
      <c r="CD139" s="627">
        <f t="shared" si="143"/>
        <v>0.25</v>
      </c>
      <c r="CE139" t="s">
        <v>659</v>
      </c>
      <c r="CF139">
        <v>4</v>
      </c>
      <c r="CG139" s="627">
        <f t="shared" si="144"/>
        <v>1</v>
      </c>
      <c r="CH139">
        <v>0</v>
      </c>
      <c r="CI139" t="s">
        <v>1750</v>
      </c>
      <c r="CJ139">
        <v>4</v>
      </c>
      <c r="CK139">
        <f t="shared" si="145"/>
        <v>1</v>
      </c>
      <c r="CL139">
        <v>1</v>
      </c>
      <c r="CM139" t="s">
        <v>1751</v>
      </c>
      <c r="CN139">
        <v>3</v>
      </c>
      <c r="CO139">
        <f t="shared" si="146"/>
        <v>0.75</v>
      </c>
      <c r="CP139" s="629">
        <f t="shared" si="147"/>
        <v>0.875</v>
      </c>
      <c r="CQ139">
        <v>5</v>
      </c>
      <c r="CR139" t="s">
        <v>1758</v>
      </c>
      <c r="CS139">
        <v>1</v>
      </c>
      <c r="CT139">
        <f t="shared" si="148"/>
        <v>0.25</v>
      </c>
      <c r="CU139">
        <v>3</v>
      </c>
      <c r="CV139" t="s">
        <v>1757</v>
      </c>
      <c r="CW139">
        <v>2</v>
      </c>
      <c r="CX139">
        <f t="shared" si="149"/>
        <v>0.5</v>
      </c>
      <c r="CY139" s="629">
        <f t="shared" si="150"/>
        <v>0.375</v>
      </c>
      <c r="CZ139">
        <v>0</v>
      </c>
      <c r="DA139" t="s">
        <v>1764</v>
      </c>
      <c r="DB139">
        <v>0</v>
      </c>
      <c r="DC139" s="626">
        <f t="shared" si="151"/>
        <v>0</v>
      </c>
      <c r="DD139" t="s">
        <v>1369</v>
      </c>
      <c r="DE139">
        <v>3</v>
      </c>
      <c r="DF139" s="627">
        <f t="shared" si="152"/>
        <v>0.75</v>
      </c>
      <c r="DG139" s="628">
        <f t="shared" si="153"/>
        <v>0.42499999999999999</v>
      </c>
      <c r="DH139" t="s">
        <v>639</v>
      </c>
      <c r="DI139">
        <v>4</v>
      </c>
      <c r="DJ139" s="627">
        <f t="shared" si="154"/>
        <v>1</v>
      </c>
      <c r="DK139" t="s">
        <v>640</v>
      </c>
      <c r="DL139">
        <v>0</v>
      </c>
      <c r="DM139" s="627">
        <f t="shared" si="155"/>
        <v>0</v>
      </c>
      <c r="DN139" t="s">
        <v>880</v>
      </c>
      <c r="DO139">
        <v>4</v>
      </c>
      <c r="DP139" s="627">
        <f t="shared" si="156"/>
        <v>1</v>
      </c>
      <c r="DQ139" t="s">
        <v>1119</v>
      </c>
      <c r="DR139">
        <v>0</v>
      </c>
      <c r="DS139" s="627">
        <f t="shared" si="157"/>
        <v>0</v>
      </c>
      <c r="DT139" t="s">
        <v>880</v>
      </c>
      <c r="DU139">
        <v>4</v>
      </c>
      <c r="DV139" s="627">
        <f t="shared" si="158"/>
        <v>1</v>
      </c>
      <c r="DW139" t="s">
        <v>639</v>
      </c>
      <c r="DX139">
        <v>4</v>
      </c>
      <c r="DY139" s="627">
        <f t="shared" si="159"/>
        <v>1</v>
      </c>
      <c r="DZ139" t="s">
        <v>1119</v>
      </c>
      <c r="EA139">
        <v>0</v>
      </c>
      <c r="EB139" s="627">
        <f t="shared" si="160"/>
        <v>0</v>
      </c>
      <c r="EC139">
        <v>9.3000000000000007</v>
      </c>
      <c r="ED139" t="s">
        <v>1827</v>
      </c>
      <c r="EE139">
        <v>0</v>
      </c>
      <c r="EF139" s="630">
        <f t="shared" si="161"/>
        <v>5.1020408163265252E-2</v>
      </c>
      <c r="EG139">
        <v>10</v>
      </c>
      <c r="EH139" t="s">
        <v>1827</v>
      </c>
      <c r="EI139">
        <v>0</v>
      </c>
      <c r="EJ139" s="630">
        <f t="shared" si="162"/>
        <v>0</v>
      </c>
      <c r="EK139" s="630">
        <f t="shared" si="163"/>
        <v>2.5510204081632626E-2</v>
      </c>
      <c r="EL139" s="628">
        <f t="shared" si="164"/>
        <v>0.50318877551020402</v>
      </c>
      <c r="EM139">
        <v>10</v>
      </c>
      <c r="EN139" t="s">
        <v>1773</v>
      </c>
      <c r="EO139" s="624">
        <v>4</v>
      </c>
      <c r="EP139" s="629">
        <f t="shared" si="165"/>
        <v>1</v>
      </c>
      <c r="EQ139">
        <v>1</v>
      </c>
      <c r="ER139" t="s">
        <v>1779</v>
      </c>
      <c r="ES139">
        <v>3</v>
      </c>
      <c r="ET139" s="629">
        <f t="shared" si="166"/>
        <v>0.75</v>
      </c>
      <c r="EU139">
        <v>5</v>
      </c>
      <c r="EV139" t="s">
        <v>1778</v>
      </c>
      <c r="EW139" s="624">
        <v>4</v>
      </c>
      <c r="EX139" s="629">
        <f t="shared" si="167"/>
        <v>1</v>
      </c>
      <c r="EY139">
        <v>1</v>
      </c>
      <c r="EZ139" t="s">
        <v>1783</v>
      </c>
      <c r="FA139" s="624">
        <v>1</v>
      </c>
      <c r="FB139" s="629">
        <f t="shared" si="168"/>
        <v>0.25</v>
      </c>
      <c r="FC139" t="s">
        <v>1024</v>
      </c>
      <c r="FD139">
        <v>0</v>
      </c>
      <c r="FE139" s="627">
        <f t="shared" si="169"/>
        <v>0</v>
      </c>
      <c r="FF139" s="628">
        <f t="shared" si="170"/>
        <v>0.6</v>
      </c>
      <c r="FG139">
        <v>0.78400000000000003</v>
      </c>
      <c r="FH139" t="s">
        <v>1792</v>
      </c>
      <c r="FI139">
        <v>1</v>
      </c>
      <c r="FJ139" s="623">
        <f t="shared" si="171"/>
        <v>0</v>
      </c>
      <c r="FK139">
        <v>38</v>
      </c>
      <c r="FL139">
        <v>1.5797835966168101</v>
      </c>
      <c r="FM139" t="s">
        <v>1735</v>
      </c>
      <c r="FN139" s="624">
        <v>3</v>
      </c>
      <c r="FO139" s="629">
        <f t="shared" si="172"/>
        <v>0.75</v>
      </c>
      <c r="FP139">
        <v>9</v>
      </c>
      <c r="FQ139" t="s">
        <v>1738</v>
      </c>
      <c r="FR139" s="624">
        <v>4</v>
      </c>
      <c r="FS139" s="629">
        <f t="shared" si="173"/>
        <v>1</v>
      </c>
      <c r="FT139">
        <v>3</v>
      </c>
      <c r="FU139" t="s">
        <v>1739</v>
      </c>
      <c r="FV139" s="624">
        <v>2</v>
      </c>
      <c r="FW139" s="629">
        <f t="shared" si="174"/>
        <v>0.5</v>
      </c>
      <c r="FX139" s="628">
        <f t="shared" si="175"/>
        <v>0.5625</v>
      </c>
      <c r="FY139" s="631">
        <f t="shared" si="176"/>
        <v>0.5482405295922409</v>
      </c>
    </row>
    <row r="140" spans="1:181">
      <c r="A140" t="s">
        <v>1</v>
      </c>
      <c r="B140" t="s">
        <v>0</v>
      </c>
      <c r="C140" t="s">
        <v>681</v>
      </c>
      <c r="D140" t="s">
        <v>1300</v>
      </c>
      <c r="E140" t="s">
        <v>988</v>
      </c>
      <c r="F140" t="s">
        <v>1002</v>
      </c>
      <c r="G140" t="s">
        <v>989</v>
      </c>
      <c r="H140" t="s">
        <v>2</v>
      </c>
      <c r="I140">
        <v>562151</v>
      </c>
      <c r="J140" s="626">
        <f t="shared" si="118"/>
        <v>1</v>
      </c>
      <c r="K140">
        <v>1400925576.8699999</v>
      </c>
      <c r="L140" s="626">
        <f t="shared" si="119"/>
        <v>1</v>
      </c>
      <c r="M140">
        <v>10686</v>
      </c>
      <c r="N140" s="626">
        <f t="shared" si="120"/>
        <v>1</v>
      </c>
      <c r="O140" t="s">
        <v>1119</v>
      </c>
      <c r="P140">
        <v>4</v>
      </c>
      <c r="Q140" s="627">
        <f t="shared" si="121"/>
        <v>1</v>
      </c>
      <c r="R140">
        <v>406</v>
      </c>
      <c r="S140">
        <v>2.6085260335771943</v>
      </c>
      <c r="T140" t="s">
        <v>1729</v>
      </c>
      <c r="U140">
        <v>4</v>
      </c>
      <c r="V140">
        <f t="shared" si="122"/>
        <v>407</v>
      </c>
      <c r="W140" s="626">
        <f t="shared" si="123"/>
        <v>0.78214473345827329</v>
      </c>
      <c r="X140" s="628">
        <f t="shared" si="124"/>
        <v>0.95642894669165468</v>
      </c>
      <c r="Y140" t="s">
        <v>1397</v>
      </c>
      <c r="Z140">
        <v>1</v>
      </c>
      <c r="AA140" s="627">
        <f t="shared" si="125"/>
        <v>0.25</v>
      </c>
      <c r="AB140" t="s">
        <v>1399</v>
      </c>
      <c r="AC140">
        <v>1</v>
      </c>
      <c r="AD140" s="627">
        <f t="shared" si="126"/>
        <v>0.25</v>
      </c>
      <c r="AE140" t="s">
        <v>640</v>
      </c>
      <c r="AF140">
        <v>0</v>
      </c>
      <c r="AG140" s="627">
        <f t="shared" si="127"/>
        <v>0</v>
      </c>
      <c r="AH140" t="s">
        <v>1047</v>
      </c>
      <c r="AJ140" s="627">
        <f t="shared" si="128"/>
        <v>0</v>
      </c>
      <c r="AK140" t="s">
        <v>1406</v>
      </c>
      <c r="AL140">
        <v>3</v>
      </c>
      <c r="AM140" s="627">
        <f t="shared" si="129"/>
        <v>0.75</v>
      </c>
      <c r="AN140">
        <v>13</v>
      </c>
      <c r="AO140" t="s">
        <v>1769</v>
      </c>
      <c r="AP140">
        <v>0</v>
      </c>
      <c r="AQ140" s="629">
        <f t="shared" si="130"/>
        <v>0</v>
      </c>
      <c r="AR140" t="s">
        <v>636</v>
      </c>
      <c r="AS140">
        <v>4</v>
      </c>
      <c r="AT140" s="627">
        <f t="shared" si="131"/>
        <v>1</v>
      </c>
      <c r="AU140">
        <v>3</v>
      </c>
      <c r="AV140" t="s">
        <v>1771</v>
      </c>
      <c r="AW140">
        <v>2</v>
      </c>
      <c r="AX140" s="629">
        <f t="shared" si="132"/>
        <v>0.5</v>
      </c>
      <c r="AY140" t="s">
        <v>634</v>
      </c>
      <c r="AZ140">
        <v>1</v>
      </c>
      <c r="BA140" s="627">
        <f t="shared" si="133"/>
        <v>0.25</v>
      </c>
      <c r="BB140" t="s">
        <v>675</v>
      </c>
      <c r="BC140">
        <v>0</v>
      </c>
      <c r="BD140" s="627">
        <f t="shared" si="134"/>
        <v>0</v>
      </c>
      <c r="BE140" t="s">
        <v>675</v>
      </c>
      <c r="BF140">
        <v>0</v>
      </c>
      <c r="BG140" s="627">
        <f t="shared" si="135"/>
        <v>0</v>
      </c>
      <c r="BH140" s="628">
        <f t="shared" si="136"/>
        <v>0.27272727272727271</v>
      </c>
      <c r="BI140">
        <v>1</v>
      </c>
      <c r="BJ140" t="s">
        <v>1742</v>
      </c>
      <c r="BK140">
        <v>3</v>
      </c>
      <c r="BL140" s="627">
        <f t="shared" si="137"/>
        <v>0.75</v>
      </c>
      <c r="BM140" t="s">
        <v>641</v>
      </c>
      <c r="BN140">
        <v>0</v>
      </c>
      <c r="BO140" s="627">
        <f t="shared" si="138"/>
        <v>0</v>
      </c>
      <c r="BP140">
        <v>7</v>
      </c>
      <c r="BQ140" t="s">
        <v>1748</v>
      </c>
      <c r="BR140">
        <v>1</v>
      </c>
      <c r="BS140">
        <f t="shared" si="139"/>
        <v>0.25</v>
      </c>
      <c r="BT140">
        <v>13</v>
      </c>
      <c r="BU140" t="s">
        <v>1749</v>
      </c>
      <c r="BV140">
        <v>0</v>
      </c>
      <c r="BW140">
        <f t="shared" si="140"/>
        <v>0</v>
      </c>
      <c r="BX140" s="629">
        <f t="shared" si="141"/>
        <v>0.125</v>
      </c>
      <c r="BY140" t="s">
        <v>661</v>
      </c>
      <c r="BZ140">
        <v>0</v>
      </c>
      <c r="CA140" s="627">
        <f t="shared" si="142"/>
        <v>0</v>
      </c>
      <c r="CB140" t="s">
        <v>649</v>
      </c>
      <c r="CC140">
        <v>1</v>
      </c>
      <c r="CD140" s="627">
        <f t="shared" si="143"/>
        <v>0.25</v>
      </c>
      <c r="CE140" t="s">
        <v>643</v>
      </c>
      <c r="CF140">
        <v>3</v>
      </c>
      <c r="CG140" s="627">
        <f t="shared" si="144"/>
        <v>0.75</v>
      </c>
      <c r="CH140">
        <v>2</v>
      </c>
      <c r="CI140" t="s">
        <v>1751</v>
      </c>
      <c r="CJ140">
        <v>3</v>
      </c>
      <c r="CK140">
        <f t="shared" si="145"/>
        <v>0.75</v>
      </c>
      <c r="CL140">
        <v>2</v>
      </c>
      <c r="CM140" t="s">
        <v>1751</v>
      </c>
      <c r="CN140">
        <v>3</v>
      </c>
      <c r="CO140">
        <f t="shared" si="146"/>
        <v>0.75</v>
      </c>
      <c r="CP140" s="629">
        <f t="shared" si="147"/>
        <v>0.75</v>
      </c>
      <c r="CQ140">
        <v>5</v>
      </c>
      <c r="CR140" t="s">
        <v>1758</v>
      </c>
      <c r="CS140">
        <v>1</v>
      </c>
      <c r="CT140">
        <f t="shared" si="148"/>
        <v>0.25</v>
      </c>
      <c r="CU140">
        <v>3</v>
      </c>
      <c r="CV140" t="s">
        <v>1757</v>
      </c>
      <c r="CW140">
        <v>2</v>
      </c>
      <c r="CX140">
        <f t="shared" si="149"/>
        <v>0.5</v>
      </c>
      <c r="CY140" s="629">
        <f t="shared" si="150"/>
        <v>0.375</v>
      </c>
      <c r="CZ140">
        <v>2</v>
      </c>
      <c r="DA140" t="s">
        <v>1762</v>
      </c>
      <c r="DB140">
        <v>2</v>
      </c>
      <c r="DC140" s="626">
        <f t="shared" si="151"/>
        <v>0.25</v>
      </c>
      <c r="DD140" t="s">
        <v>1369</v>
      </c>
      <c r="DE140">
        <v>3</v>
      </c>
      <c r="DF140" s="627">
        <f t="shared" si="152"/>
        <v>0.75</v>
      </c>
      <c r="DG140" s="628">
        <f t="shared" si="153"/>
        <v>0.4</v>
      </c>
      <c r="DH140" t="s">
        <v>1407</v>
      </c>
      <c r="DI140">
        <v>1</v>
      </c>
      <c r="DJ140" s="627">
        <f t="shared" si="154"/>
        <v>0.25</v>
      </c>
      <c r="DK140" t="s">
        <v>636</v>
      </c>
      <c r="DL140">
        <v>4</v>
      </c>
      <c r="DM140" s="627">
        <f t="shared" si="155"/>
        <v>1</v>
      </c>
      <c r="DN140" t="s">
        <v>880</v>
      </c>
      <c r="DO140">
        <v>4</v>
      </c>
      <c r="DP140" s="627">
        <f t="shared" si="156"/>
        <v>1</v>
      </c>
      <c r="DQ140" t="s">
        <v>1119</v>
      </c>
      <c r="DR140">
        <v>0</v>
      </c>
      <c r="DS140" s="627">
        <f t="shared" si="157"/>
        <v>0</v>
      </c>
      <c r="DT140" t="s">
        <v>880</v>
      </c>
      <c r="DU140">
        <v>4</v>
      </c>
      <c r="DV140" s="627">
        <f t="shared" si="158"/>
        <v>1</v>
      </c>
      <c r="DW140" t="s">
        <v>1409</v>
      </c>
      <c r="DX140">
        <v>1</v>
      </c>
      <c r="DY140" s="627">
        <f t="shared" si="159"/>
        <v>0.25</v>
      </c>
      <c r="DZ140" t="s">
        <v>1119</v>
      </c>
      <c r="EA140">
        <v>0</v>
      </c>
      <c r="EB140" s="627">
        <f t="shared" si="160"/>
        <v>0</v>
      </c>
      <c r="EC140">
        <v>7.9</v>
      </c>
      <c r="ED140" t="s">
        <v>1826</v>
      </c>
      <c r="EE140">
        <v>1</v>
      </c>
      <c r="EF140" s="630">
        <f t="shared" si="161"/>
        <v>0.19387755102040816</v>
      </c>
      <c r="EG140">
        <v>9.8000000000000007</v>
      </c>
      <c r="EH140" t="s">
        <v>1827</v>
      </c>
      <c r="EI140">
        <v>0</v>
      </c>
      <c r="EJ140" s="630">
        <f t="shared" si="162"/>
        <v>1.9999999999999907E-2</v>
      </c>
      <c r="EK140" s="630">
        <f t="shared" si="163"/>
        <v>0.10693877551020403</v>
      </c>
      <c r="EL140" s="628">
        <f t="shared" si="164"/>
        <v>0.4508673469387755</v>
      </c>
      <c r="EM140">
        <v>18</v>
      </c>
      <c r="EN140" t="s">
        <v>1773</v>
      </c>
      <c r="EO140" s="624">
        <v>4</v>
      </c>
      <c r="EP140" s="629">
        <f t="shared" si="165"/>
        <v>1</v>
      </c>
      <c r="EQ140">
        <v>0</v>
      </c>
      <c r="ER140" t="s">
        <v>1777</v>
      </c>
      <c r="ES140">
        <v>0</v>
      </c>
      <c r="ET140" s="629">
        <f t="shared" si="166"/>
        <v>0</v>
      </c>
      <c r="EU140">
        <v>13</v>
      </c>
      <c r="EV140" t="s">
        <v>1778</v>
      </c>
      <c r="EW140" s="624">
        <v>4</v>
      </c>
      <c r="EX140" s="629">
        <f t="shared" si="167"/>
        <v>1</v>
      </c>
      <c r="EY140">
        <v>4</v>
      </c>
      <c r="EZ140" t="s">
        <v>1782</v>
      </c>
      <c r="FA140" s="624">
        <v>2</v>
      </c>
      <c r="FB140" s="629">
        <f t="shared" si="168"/>
        <v>0.5</v>
      </c>
      <c r="FC140" t="s">
        <v>1024</v>
      </c>
      <c r="FD140">
        <v>0</v>
      </c>
      <c r="FE140" s="627">
        <f t="shared" si="169"/>
        <v>0</v>
      </c>
      <c r="FF140" s="628">
        <f t="shared" si="170"/>
        <v>0.5</v>
      </c>
      <c r="FG140">
        <v>0.77</v>
      </c>
      <c r="FH140" t="s">
        <v>1792</v>
      </c>
      <c r="FI140">
        <v>1</v>
      </c>
      <c r="FJ140" s="623">
        <f t="shared" si="171"/>
        <v>0</v>
      </c>
      <c r="FK140">
        <v>400</v>
      </c>
      <c r="FL140">
        <v>2.6020599913279625</v>
      </c>
      <c r="FM140" t="s">
        <v>1736</v>
      </c>
      <c r="FN140" s="624">
        <v>4</v>
      </c>
      <c r="FO140" s="629">
        <f t="shared" si="172"/>
        <v>1</v>
      </c>
      <c r="FP140">
        <v>131</v>
      </c>
      <c r="FQ140" t="s">
        <v>1738</v>
      </c>
      <c r="FR140" s="624">
        <v>4</v>
      </c>
      <c r="FS140" s="629">
        <f t="shared" si="173"/>
        <v>1</v>
      </c>
      <c r="FT140">
        <v>81</v>
      </c>
      <c r="FU140" t="s">
        <v>1738</v>
      </c>
      <c r="FV140" s="624">
        <v>4</v>
      </c>
      <c r="FW140" s="629">
        <f t="shared" si="174"/>
        <v>1</v>
      </c>
      <c r="FX140" s="628">
        <f t="shared" si="175"/>
        <v>0.75</v>
      </c>
      <c r="FY140" s="631">
        <f t="shared" si="176"/>
        <v>0.55500392772628382</v>
      </c>
    </row>
    <row r="141" spans="1:181">
      <c r="A141" t="s">
        <v>405</v>
      </c>
      <c r="B141" t="s">
        <v>404</v>
      </c>
      <c r="C141" t="s">
        <v>1050</v>
      </c>
      <c r="D141" t="s">
        <v>1308</v>
      </c>
      <c r="E141" t="s">
        <v>971</v>
      </c>
      <c r="F141" t="s">
        <v>970</v>
      </c>
      <c r="G141" t="s">
        <v>973</v>
      </c>
      <c r="H141" t="s">
        <v>50</v>
      </c>
      <c r="I141">
        <v>4862</v>
      </c>
      <c r="J141" s="626">
        <f t="shared" si="118"/>
        <v>0.21099094059750492</v>
      </c>
      <c r="K141">
        <v>14300672.68</v>
      </c>
      <c r="L141" s="626">
        <f t="shared" si="119"/>
        <v>8.755431167077872E-2</v>
      </c>
      <c r="M141">
        <v>218</v>
      </c>
      <c r="N141" s="626">
        <f t="shared" si="120"/>
        <v>0.16682470568777716</v>
      </c>
      <c r="O141" t="s">
        <v>880</v>
      </c>
      <c r="P141">
        <v>0</v>
      </c>
      <c r="Q141" s="627">
        <f t="shared" si="121"/>
        <v>0</v>
      </c>
      <c r="R141">
        <v>0</v>
      </c>
      <c r="T141" t="s">
        <v>1726</v>
      </c>
      <c r="U141">
        <v>0</v>
      </c>
      <c r="V141">
        <f t="shared" si="122"/>
        <v>1</v>
      </c>
      <c r="W141" s="626">
        <f t="shared" si="123"/>
        <v>0</v>
      </c>
      <c r="X141" s="628">
        <f t="shared" si="124"/>
        <v>9.3073991591212171E-2</v>
      </c>
      <c r="Y141" t="s">
        <v>639</v>
      </c>
      <c r="Z141">
        <v>4</v>
      </c>
      <c r="AA141" s="627">
        <f t="shared" si="125"/>
        <v>1</v>
      </c>
      <c r="AB141" t="s">
        <v>639</v>
      </c>
      <c r="AC141">
        <v>4</v>
      </c>
      <c r="AD141" s="627">
        <f t="shared" si="126"/>
        <v>1</v>
      </c>
      <c r="AE141" t="s">
        <v>640</v>
      </c>
      <c r="AF141">
        <v>0</v>
      </c>
      <c r="AG141" s="627">
        <f t="shared" si="127"/>
        <v>0</v>
      </c>
      <c r="AH141" t="s">
        <v>1314</v>
      </c>
      <c r="AI141">
        <v>0</v>
      </c>
      <c r="AJ141" s="627">
        <f t="shared" si="128"/>
        <v>0</v>
      </c>
      <c r="AK141" t="s">
        <v>1405</v>
      </c>
      <c r="AL141">
        <v>0</v>
      </c>
      <c r="AM141" s="627">
        <f t="shared" si="129"/>
        <v>0</v>
      </c>
      <c r="AN141">
        <v>1</v>
      </c>
      <c r="AO141" t="s">
        <v>1765</v>
      </c>
      <c r="AP141">
        <v>4</v>
      </c>
      <c r="AQ141" s="629">
        <f t="shared" si="130"/>
        <v>1</v>
      </c>
      <c r="AR141" t="s">
        <v>640</v>
      </c>
      <c r="AS141">
        <v>0</v>
      </c>
      <c r="AT141" s="627">
        <f t="shared" si="131"/>
        <v>0</v>
      </c>
      <c r="AU141">
        <v>1</v>
      </c>
      <c r="AV141" t="s">
        <v>1789</v>
      </c>
      <c r="AW141">
        <v>0</v>
      </c>
      <c r="AX141" s="629">
        <f t="shared" si="132"/>
        <v>0</v>
      </c>
      <c r="AY141" t="s">
        <v>634</v>
      </c>
      <c r="AZ141">
        <v>1</v>
      </c>
      <c r="BA141" s="627">
        <f t="shared" si="133"/>
        <v>0.25</v>
      </c>
      <c r="BB141" t="s">
        <v>646</v>
      </c>
      <c r="BC141">
        <v>0</v>
      </c>
      <c r="BD141" s="627">
        <f t="shared" si="134"/>
        <v>0</v>
      </c>
      <c r="BE141" t="s">
        <v>646</v>
      </c>
      <c r="BF141">
        <v>1</v>
      </c>
      <c r="BG141" s="627">
        <f t="shared" si="135"/>
        <v>0.25</v>
      </c>
      <c r="BH141" s="628">
        <f t="shared" si="136"/>
        <v>0.31818181818181818</v>
      </c>
      <c r="BI141">
        <v>0</v>
      </c>
      <c r="BJ141" t="s">
        <v>1741</v>
      </c>
      <c r="BK141">
        <v>4</v>
      </c>
      <c r="BL141" s="627">
        <f t="shared" si="137"/>
        <v>1</v>
      </c>
      <c r="BM141" t="s">
        <v>1395</v>
      </c>
      <c r="BN141">
        <v>4</v>
      </c>
      <c r="BO141" s="627">
        <f t="shared" si="138"/>
        <v>1</v>
      </c>
      <c r="BP141">
        <v>0</v>
      </c>
      <c r="BQ141" t="s">
        <v>1745</v>
      </c>
      <c r="BR141">
        <v>4</v>
      </c>
      <c r="BS141">
        <f t="shared" si="139"/>
        <v>1</v>
      </c>
      <c r="BT141">
        <v>0</v>
      </c>
      <c r="BU141" t="s">
        <v>1745</v>
      </c>
      <c r="BV141">
        <v>4</v>
      </c>
      <c r="BW141">
        <f t="shared" si="140"/>
        <v>1</v>
      </c>
      <c r="BX141" s="629">
        <f t="shared" si="141"/>
        <v>1</v>
      </c>
      <c r="BY141" t="s">
        <v>653</v>
      </c>
      <c r="BZ141">
        <v>4</v>
      </c>
      <c r="CA141" s="627">
        <f t="shared" si="142"/>
        <v>1</v>
      </c>
      <c r="CB141" t="s">
        <v>649</v>
      </c>
      <c r="CC141">
        <v>1</v>
      </c>
      <c r="CD141" s="627">
        <f t="shared" si="143"/>
        <v>0.25</v>
      </c>
      <c r="CE141" t="s">
        <v>663</v>
      </c>
      <c r="CF141">
        <v>0</v>
      </c>
      <c r="CG141" s="627">
        <f t="shared" si="144"/>
        <v>0</v>
      </c>
      <c r="CH141">
        <v>0</v>
      </c>
      <c r="CI141" t="s">
        <v>1750</v>
      </c>
      <c r="CJ141">
        <v>4</v>
      </c>
      <c r="CK141">
        <f t="shared" si="145"/>
        <v>1</v>
      </c>
      <c r="CL141">
        <v>0</v>
      </c>
      <c r="CM141" t="s">
        <v>1750</v>
      </c>
      <c r="CN141">
        <v>4</v>
      </c>
      <c r="CO141">
        <f t="shared" si="146"/>
        <v>1</v>
      </c>
      <c r="CP141" s="629">
        <f t="shared" si="147"/>
        <v>1</v>
      </c>
      <c r="CQ141">
        <v>0</v>
      </c>
      <c r="CR141" t="s">
        <v>1755</v>
      </c>
      <c r="CS141">
        <v>4</v>
      </c>
      <c r="CT141">
        <f t="shared" si="148"/>
        <v>1</v>
      </c>
      <c r="CU141">
        <v>0</v>
      </c>
      <c r="CV141" t="s">
        <v>1755</v>
      </c>
      <c r="CW141">
        <v>4</v>
      </c>
      <c r="CX141">
        <f t="shared" si="149"/>
        <v>1</v>
      </c>
      <c r="CY141" s="629">
        <f t="shared" si="150"/>
        <v>1</v>
      </c>
      <c r="CZ141">
        <v>0</v>
      </c>
      <c r="DA141" t="s">
        <v>1764</v>
      </c>
      <c r="DB141">
        <v>0</v>
      </c>
      <c r="DC141" s="626">
        <f t="shared" si="151"/>
        <v>0</v>
      </c>
      <c r="DD141" t="s">
        <v>636</v>
      </c>
      <c r="DE141">
        <v>4</v>
      </c>
      <c r="DF141" s="627">
        <f t="shared" si="152"/>
        <v>1</v>
      </c>
      <c r="DG141" s="628">
        <f t="shared" si="153"/>
        <v>0.72499999999999998</v>
      </c>
      <c r="DH141" t="s">
        <v>1396</v>
      </c>
      <c r="DI141">
        <v>0</v>
      </c>
      <c r="DJ141" s="627">
        <f t="shared" si="154"/>
        <v>0</v>
      </c>
      <c r="DK141" t="s">
        <v>640</v>
      </c>
      <c r="DL141">
        <v>0</v>
      </c>
      <c r="DM141" s="627">
        <f t="shared" si="155"/>
        <v>0</v>
      </c>
      <c r="DN141" t="s">
        <v>1119</v>
      </c>
      <c r="DO141">
        <v>0</v>
      </c>
      <c r="DP141" s="627">
        <f t="shared" si="156"/>
        <v>0</v>
      </c>
      <c r="DQ141" t="s">
        <v>880</v>
      </c>
      <c r="DR141">
        <v>4</v>
      </c>
      <c r="DS141" s="627">
        <f t="shared" si="157"/>
        <v>1</v>
      </c>
      <c r="DT141" t="s">
        <v>880</v>
      </c>
      <c r="DU141">
        <v>4</v>
      </c>
      <c r="DV141" s="627">
        <f t="shared" si="158"/>
        <v>1</v>
      </c>
      <c r="DW141" t="s">
        <v>639</v>
      </c>
      <c r="DX141">
        <v>4</v>
      </c>
      <c r="DY141" s="627">
        <f t="shared" si="159"/>
        <v>1</v>
      </c>
      <c r="DZ141" t="s">
        <v>1119</v>
      </c>
      <c r="EA141">
        <v>0</v>
      </c>
      <c r="EB141" s="627">
        <f t="shared" si="160"/>
        <v>0</v>
      </c>
      <c r="EC141">
        <v>6</v>
      </c>
      <c r="ED141" t="s">
        <v>1826</v>
      </c>
      <c r="EE141">
        <v>1</v>
      </c>
      <c r="EF141" s="630">
        <f t="shared" si="161"/>
        <v>0.38775510204081642</v>
      </c>
      <c r="EG141">
        <v>7.5</v>
      </c>
      <c r="EH141" t="s">
        <v>1826</v>
      </c>
      <c r="EI141">
        <v>1</v>
      </c>
      <c r="EJ141" s="630">
        <f t="shared" si="162"/>
        <v>0.25</v>
      </c>
      <c r="EK141" s="630">
        <f t="shared" si="163"/>
        <v>0.31887755102040821</v>
      </c>
      <c r="EL141" s="628">
        <f t="shared" si="164"/>
        <v>0.41485969387755101</v>
      </c>
      <c r="EM141">
        <v>0</v>
      </c>
      <c r="EN141" t="s">
        <v>1777</v>
      </c>
      <c r="EO141" s="624">
        <v>0</v>
      </c>
      <c r="EP141" s="629">
        <f t="shared" si="165"/>
        <v>0</v>
      </c>
      <c r="EQ141">
        <v>0</v>
      </c>
      <c r="ER141" t="s">
        <v>1777</v>
      </c>
      <c r="ES141">
        <v>0</v>
      </c>
      <c r="ET141" s="629">
        <f t="shared" si="166"/>
        <v>0</v>
      </c>
      <c r="EU141">
        <v>1</v>
      </c>
      <c r="EV141" t="s">
        <v>1777</v>
      </c>
      <c r="EW141" s="624">
        <v>3</v>
      </c>
      <c r="EX141" s="629">
        <f t="shared" si="167"/>
        <v>0.75</v>
      </c>
      <c r="EY141">
        <v>2</v>
      </c>
      <c r="EZ141" t="s">
        <v>1783</v>
      </c>
      <c r="FA141" s="624">
        <v>1</v>
      </c>
      <c r="FB141" s="629">
        <f t="shared" si="168"/>
        <v>0.25</v>
      </c>
      <c r="FC141" t="s">
        <v>1024</v>
      </c>
      <c r="FD141">
        <v>0</v>
      </c>
      <c r="FE141" s="627">
        <f t="shared" si="169"/>
        <v>0</v>
      </c>
      <c r="FF141" s="628">
        <f t="shared" si="170"/>
        <v>0.2</v>
      </c>
      <c r="FG141">
        <v>0.63900000000000001</v>
      </c>
      <c r="FH141" t="s">
        <v>1791</v>
      </c>
      <c r="FI141">
        <v>2</v>
      </c>
      <c r="FJ141" s="623">
        <f t="shared" si="171"/>
        <v>0.33333333333333331</v>
      </c>
      <c r="FK141">
        <v>23</v>
      </c>
      <c r="FL141">
        <v>1.3617278360175928</v>
      </c>
      <c r="FM141" t="s">
        <v>1734</v>
      </c>
      <c r="FN141" s="624">
        <v>2</v>
      </c>
      <c r="FO141" s="629">
        <f t="shared" si="172"/>
        <v>0.5</v>
      </c>
      <c r="FP141">
        <v>2</v>
      </c>
      <c r="FQ141" t="s">
        <v>1737</v>
      </c>
      <c r="FR141" s="624">
        <v>1</v>
      </c>
      <c r="FS141" s="629">
        <f t="shared" si="173"/>
        <v>0.25</v>
      </c>
      <c r="FT141">
        <v>0</v>
      </c>
      <c r="FU141" t="s">
        <v>1730</v>
      </c>
      <c r="FV141" s="624">
        <v>0</v>
      </c>
      <c r="FW141" s="629">
        <f t="shared" si="174"/>
        <v>0</v>
      </c>
      <c r="FX141" s="628">
        <f t="shared" si="175"/>
        <v>0.27083333333333331</v>
      </c>
      <c r="FY141" s="631">
        <f t="shared" si="176"/>
        <v>0.33699147283065245</v>
      </c>
    </row>
    <row r="142" spans="1:181">
      <c r="A142" t="s">
        <v>571</v>
      </c>
      <c r="B142" t="s">
        <v>570</v>
      </c>
      <c r="C142" t="s">
        <v>632</v>
      </c>
      <c r="D142" t="s">
        <v>1308</v>
      </c>
      <c r="E142" t="s">
        <v>968</v>
      </c>
      <c r="F142" t="s">
        <v>967</v>
      </c>
      <c r="G142" t="s">
        <v>969</v>
      </c>
      <c r="H142" t="s">
        <v>130</v>
      </c>
      <c r="I142">
        <v>2142</v>
      </c>
      <c r="J142" s="626">
        <f t="shared" si="118"/>
        <v>7.4840437966216727E-2</v>
      </c>
      <c r="K142">
        <v>11801538.199999999</v>
      </c>
      <c r="L142" s="626">
        <f t="shared" si="119"/>
        <v>4.9326276791375731E-2</v>
      </c>
      <c r="M142">
        <v>153</v>
      </c>
      <c r="N142" s="626">
        <f t="shared" si="120"/>
        <v>9.1034133400893807E-2</v>
      </c>
      <c r="O142" t="s">
        <v>880</v>
      </c>
      <c r="P142">
        <v>0</v>
      </c>
      <c r="Q142" s="627">
        <f t="shared" si="121"/>
        <v>0</v>
      </c>
      <c r="R142">
        <v>0</v>
      </c>
      <c r="T142" t="s">
        <v>1726</v>
      </c>
      <c r="U142">
        <v>0</v>
      </c>
      <c r="V142">
        <f t="shared" si="122"/>
        <v>1</v>
      </c>
      <c r="W142" s="626">
        <f t="shared" si="123"/>
        <v>0</v>
      </c>
      <c r="X142" s="628">
        <f t="shared" si="124"/>
        <v>4.3040169631697253E-2</v>
      </c>
      <c r="Y142" t="s">
        <v>639</v>
      </c>
      <c r="Z142">
        <v>4</v>
      </c>
      <c r="AA142" s="627">
        <f t="shared" si="125"/>
        <v>1</v>
      </c>
      <c r="AB142" t="s">
        <v>639</v>
      </c>
      <c r="AC142">
        <v>4</v>
      </c>
      <c r="AD142" s="627">
        <f t="shared" si="126"/>
        <v>1</v>
      </c>
      <c r="AE142" t="s">
        <v>640</v>
      </c>
      <c r="AF142">
        <v>0</v>
      </c>
      <c r="AG142" s="627">
        <f t="shared" si="127"/>
        <v>0</v>
      </c>
      <c r="AH142" t="s">
        <v>1314</v>
      </c>
      <c r="AI142">
        <v>0</v>
      </c>
      <c r="AJ142" s="627">
        <f t="shared" si="128"/>
        <v>0</v>
      </c>
      <c r="AK142" t="s">
        <v>1405</v>
      </c>
      <c r="AL142">
        <v>0</v>
      </c>
      <c r="AM142" s="627">
        <f t="shared" si="129"/>
        <v>0</v>
      </c>
      <c r="AN142">
        <v>1</v>
      </c>
      <c r="AO142" t="s">
        <v>1765</v>
      </c>
      <c r="AP142">
        <v>4</v>
      </c>
      <c r="AQ142" s="629">
        <f t="shared" si="130"/>
        <v>1</v>
      </c>
      <c r="AR142" t="s">
        <v>636</v>
      </c>
      <c r="AS142">
        <v>4</v>
      </c>
      <c r="AT142" s="627">
        <f t="shared" si="131"/>
        <v>1</v>
      </c>
      <c r="AU142">
        <v>1</v>
      </c>
      <c r="AV142" t="s">
        <v>1789</v>
      </c>
      <c r="AW142">
        <v>0</v>
      </c>
      <c r="AX142" s="629">
        <f t="shared" si="132"/>
        <v>0</v>
      </c>
      <c r="AY142" t="s">
        <v>634</v>
      </c>
      <c r="AZ142">
        <v>1</v>
      </c>
      <c r="BA142" s="627">
        <f t="shared" si="133"/>
        <v>0.25</v>
      </c>
      <c r="BB142" t="s">
        <v>1063</v>
      </c>
      <c r="BC142">
        <v>0</v>
      </c>
      <c r="BD142" s="627">
        <f t="shared" si="134"/>
        <v>0</v>
      </c>
      <c r="BE142" t="s">
        <v>635</v>
      </c>
      <c r="BF142">
        <v>1</v>
      </c>
      <c r="BG142" s="627">
        <f t="shared" si="135"/>
        <v>0.25</v>
      </c>
      <c r="BH142" s="628">
        <f t="shared" si="136"/>
        <v>0.40909090909090912</v>
      </c>
      <c r="BI142">
        <v>0</v>
      </c>
      <c r="BJ142" t="s">
        <v>1741</v>
      </c>
      <c r="BK142">
        <v>4</v>
      </c>
      <c r="BL142" s="627">
        <f t="shared" si="137"/>
        <v>1</v>
      </c>
      <c r="BM142" t="s">
        <v>641</v>
      </c>
      <c r="BN142">
        <v>0</v>
      </c>
      <c r="BO142" s="627">
        <f t="shared" si="138"/>
        <v>0</v>
      </c>
      <c r="BP142">
        <v>1</v>
      </c>
      <c r="BQ142" t="s">
        <v>1746</v>
      </c>
      <c r="BR142">
        <v>3</v>
      </c>
      <c r="BS142">
        <f t="shared" si="139"/>
        <v>0.75</v>
      </c>
      <c r="BT142">
        <v>1</v>
      </c>
      <c r="BU142" t="s">
        <v>1746</v>
      </c>
      <c r="BV142">
        <v>3</v>
      </c>
      <c r="BW142">
        <f t="shared" si="140"/>
        <v>0.75</v>
      </c>
      <c r="BX142" s="629">
        <f t="shared" si="141"/>
        <v>0.75</v>
      </c>
      <c r="BY142" t="s">
        <v>653</v>
      </c>
      <c r="BZ142">
        <v>4</v>
      </c>
      <c r="CA142" s="627">
        <f t="shared" si="142"/>
        <v>1</v>
      </c>
      <c r="CB142" t="s">
        <v>642</v>
      </c>
      <c r="CC142">
        <v>0</v>
      </c>
      <c r="CD142" s="627">
        <f t="shared" si="143"/>
        <v>0</v>
      </c>
      <c r="CE142" t="s">
        <v>667</v>
      </c>
      <c r="CF142">
        <v>1</v>
      </c>
      <c r="CG142" s="627">
        <f t="shared" si="144"/>
        <v>0.25</v>
      </c>
      <c r="CH142">
        <v>0</v>
      </c>
      <c r="CI142" t="s">
        <v>1750</v>
      </c>
      <c r="CJ142">
        <v>4</v>
      </c>
      <c r="CK142">
        <f t="shared" si="145"/>
        <v>1</v>
      </c>
      <c r="CL142">
        <v>0</v>
      </c>
      <c r="CM142" t="s">
        <v>1750</v>
      </c>
      <c r="CN142">
        <v>4</v>
      </c>
      <c r="CO142">
        <f t="shared" si="146"/>
        <v>1</v>
      </c>
      <c r="CP142" s="629">
        <f t="shared" si="147"/>
        <v>1</v>
      </c>
      <c r="CQ142">
        <v>0</v>
      </c>
      <c r="CR142" t="s">
        <v>1755</v>
      </c>
      <c r="CS142">
        <v>4</v>
      </c>
      <c r="CT142">
        <f t="shared" si="148"/>
        <v>1</v>
      </c>
      <c r="CU142">
        <v>0</v>
      </c>
      <c r="CV142" t="s">
        <v>1755</v>
      </c>
      <c r="CW142">
        <v>4</v>
      </c>
      <c r="CX142">
        <f t="shared" si="149"/>
        <v>1</v>
      </c>
      <c r="CY142" s="629">
        <f t="shared" si="150"/>
        <v>1</v>
      </c>
      <c r="CZ142">
        <v>0</v>
      </c>
      <c r="DA142" t="s">
        <v>1764</v>
      </c>
      <c r="DB142">
        <v>0</v>
      </c>
      <c r="DC142" s="626">
        <f t="shared" si="151"/>
        <v>0</v>
      </c>
      <c r="DD142" t="s">
        <v>1369</v>
      </c>
      <c r="DE142">
        <v>3</v>
      </c>
      <c r="DF142" s="627">
        <f t="shared" si="152"/>
        <v>0.75</v>
      </c>
      <c r="DG142" s="628">
        <f t="shared" si="153"/>
        <v>0.57499999999999996</v>
      </c>
      <c r="DH142" t="s">
        <v>639</v>
      </c>
      <c r="DI142">
        <v>4</v>
      </c>
      <c r="DJ142" s="627">
        <f t="shared" si="154"/>
        <v>1</v>
      </c>
      <c r="DK142" t="s">
        <v>636</v>
      </c>
      <c r="DL142">
        <v>4</v>
      </c>
      <c r="DM142" s="627">
        <f t="shared" si="155"/>
        <v>1</v>
      </c>
      <c r="DN142" t="s">
        <v>1119</v>
      </c>
      <c r="DO142">
        <v>0</v>
      </c>
      <c r="DP142" s="627">
        <f t="shared" si="156"/>
        <v>0</v>
      </c>
      <c r="DQ142" t="s">
        <v>880</v>
      </c>
      <c r="DR142">
        <v>4</v>
      </c>
      <c r="DS142" s="627">
        <f t="shared" si="157"/>
        <v>1</v>
      </c>
      <c r="DT142" t="s">
        <v>880</v>
      </c>
      <c r="DU142">
        <v>4</v>
      </c>
      <c r="DV142" s="627">
        <f t="shared" si="158"/>
        <v>1</v>
      </c>
      <c r="DW142" t="s">
        <v>1409</v>
      </c>
      <c r="DX142">
        <v>1</v>
      </c>
      <c r="DY142" s="627">
        <f t="shared" si="159"/>
        <v>0.25</v>
      </c>
      <c r="DZ142" t="s">
        <v>880</v>
      </c>
      <c r="EA142">
        <v>4</v>
      </c>
      <c r="EB142" s="627">
        <f t="shared" si="160"/>
        <v>1</v>
      </c>
      <c r="EC142">
        <v>6.4</v>
      </c>
      <c r="ED142" t="s">
        <v>1826</v>
      </c>
      <c r="EE142">
        <v>1</v>
      </c>
      <c r="EF142" s="630">
        <f t="shared" si="161"/>
        <v>0.34693877551020413</v>
      </c>
      <c r="EG142">
        <v>8.1</v>
      </c>
      <c r="EH142" t="s">
        <v>1827</v>
      </c>
      <c r="EI142">
        <v>0</v>
      </c>
      <c r="EJ142" s="630">
        <f t="shared" si="162"/>
        <v>0.19000000000000006</v>
      </c>
      <c r="EK142" s="630">
        <f t="shared" si="163"/>
        <v>0.2684693877551021</v>
      </c>
      <c r="EL142" s="628">
        <f t="shared" si="164"/>
        <v>0.68980867346938779</v>
      </c>
      <c r="EM142">
        <v>2</v>
      </c>
      <c r="EN142" t="s">
        <v>1776</v>
      </c>
      <c r="EO142" s="624">
        <v>1</v>
      </c>
      <c r="EP142" s="629">
        <f t="shared" si="165"/>
        <v>0.25</v>
      </c>
      <c r="EQ142">
        <v>0</v>
      </c>
      <c r="ER142" t="s">
        <v>1777</v>
      </c>
      <c r="ES142">
        <v>0</v>
      </c>
      <c r="ET142" s="629">
        <f t="shared" si="166"/>
        <v>0</v>
      </c>
      <c r="EU142">
        <v>0</v>
      </c>
      <c r="EV142" t="s">
        <v>1779</v>
      </c>
      <c r="EW142" s="624">
        <v>0</v>
      </c>
      <c r="EX142" s="629">
        <f t="shared" si="167"/>
        <v>0</v>
      </c>
      <c r="EY142">
        <v>6</v>
      </c>
      <c r="EZ142" t="s">
        <v>1781</v>
      </c>
      <c r="FA142" s="624">
        <v>3</v>
      </c>
      <c r="FB142" s="629">
        <f t="shared" si="168"/>
        <v>0.75</v>
      </c>
      <c r="FC142" t="s">
        <v>1024</v>
      </c>
      <c r="FD142">
        <v>0</v>
      </c>
      <c r="FE142" s="627">
        <f t="shared" si="169"/>
        <v>0</v>
      </c>
      <c r="FF142" s="628">
        <f t="shared" si="170"/>
        <v>0.2</v>
      </c>
      <c r="FG142">
        <v>0.60599999999999998</v>
      </c>
      <c r="FH142" t="s">
        <v>1793</v>
      </c>
      <c r="FI142">
        <v>3</v>
      </c>
      <c r="FJ142" s="623">
        <f t="shared" si="171"/>
        <v>0.66666666666666663</v>
      </c>
      <c r="FK142">
        <v>13</v>
      </c>
      <c r="FL142">
        <v>1.1139433523068367</v>
      </c>
      <c r="FM142" t="s">
        <v>1734</v>
      </c>
      <c r="FN142" s="624">
        <v>2</v>
      </c>
      <c r="FO142" s="629">
        <f t="shared" si="172"/>
        <v>0.5</v>
      </c>
      <c r="FP142">
        <v>0</v>
      </c>
      <c r="FQ142" t="s">
        <v>1730</v>
      </c>
      <c r="FR142" s="624">
        <v>0</v>
      </c>
      <c r="FS142" s="629">
        <f t="shared" si="173"/>
        <v>0</v>
      </c>
      <c r="FT142">
        <v>0</v>
      </c>
      <c r="FU142" t="s">
        <v>1730</v>
      </c>
      <c r="FV142" s="624">
        <v>0</v>
      </c>
      <c r="FW142" s="629">
        <f t="shared" si="174"/>
        <v>0</v>
      </c>
      <c r="FX142" s="628">
        <f t="shared" si="175"/>
        <v>0.29166666666666663</v>
      </c>
      <c r="FY142" s="631">
        <f t="shared" si="176"/>
        <v>0.3681010698097768</v>
      </c>
    </row>
    <row r="143" spans="1:181">
      <c r="A143" t="s">
        <v>569</v>
      </c>
      <c r="B143" t="s">
        <v>568</v>
      </c>
      <c r="C143" t="s">
        <v>632</v>
      </c>
      <c r="D143" t="s">
        <v>1308</v>
      </c>
      <c r="E143" t="s">
        <v>968</v>
      </c>
      <c r="F143" t="s">
        <v>964</v>
      </c>
      <c r="G143" t="s">
        <v>974</v>
      </c>
      <c r="H143" t="s">
        <v>106</v>
      </c>
      <c r="I143">
        <v>2246</v>
      </c>
      <c r="J143" s="626">
        <f t="shared" si="118"/>
        <v>8.2715194262205513E-2</v>
      </c>
      <c r="K143">
        <v>13237955.25</v>
      </c>
      <c r="L143" s="626">
        <f t="shared" si="119"/>
        <v>7.2185916616078538E-2</v>
      </c>
      <c r="M143">
        <v>132</v>
      </c>
      <c r="N143" s="626">
        <f t="shared" si="120"/>
        <v>5.9430712564589691E-2</v>
      </c>
      <c r="O143" t="s">
        <v>880</v>
      </c>
      <c r="P143">
        <v>0</v>
      </c>
      <c r="Q143" s="627">
        <f t="shared" si="121"/>
        <v>0</v>
      </c>
      <c r="R143">
        <v>0</v>
      </c>
      <c r="T143" t="s">
        <v>1726</v>
      </c>
      <c r="U143">
        <v>0</v>
      </c>
      <c r="V143">
        <f t="shared" si="122"/>
        <v>1</v>
      </c>
      <c r="W143" s="626">
        <f t="shared" si="123"/>
        <v>0</v>
      </c>
      <c r="X143" s="628">
        <f t="shared" si="124"/>
        <v>4.2866364688574757E-2</v>
      </c>
      <c r="Y143" t="s">
        <v>639</v>
      </c>
      <c r="Z143">
        <v>4</v>
      </c>
      <c r="AA143" s="627">
        <f t="shared" si="125"/>
        <v>1</v>
      </c>
      <c r="AB143" t="s">
        <v>639</v>
      </c>
      <c r="AC143">
        <v>4</v>
      </c>
      <c r="AD143" s="627">
        <f t="shared" si="126"/>
        <v>1</v>
      </c>
      <c r="AE143" t="s">
        <v>640</v>
      </c>
      <c r="AF143">
        <v>0</v>
      </c>
      <c r="AG143" s="627">
        <f t="shared" si="127"/>
        <v>0</v>
      </c>
      <c r="AH143" t="s">
        <v>1315</v>
      </c>
      <c r="AI143">
        <v>1</v>
      </c>
      <c r="AJ143" s="627">
        <f t="shared" si="128"/>
        <v>0.25</v>
      </c>
      <c r="AK143" t="s">
        <v>1406</v>
      </c>
      <c r="AL143">
        <v>3</v>
      </c>
      <c r="AM143" s="627">
        <f t="shared" si="129"/>
        <v>0.75</v>
      </c>
      <c r="AN143">
        <v>1</v>
      </c>
      <c r="AO143" t="s">
        <v>1765</v>
      </c>
      <c r="AP143">
        <v>4</v>
      </c>
      <c r="AQ143" s="629">
        <f t="shared" si="130"/>
        <v>1</v>
      </c>
      <c r="AR143" t="s">
        <v>636</v>
      </c>
      <c r="AS143">
        <v>4</v>
      </c>
      <c r="AT143" s="627">
        <f t="shared" si="131"/>
        <v>1</v>
      </c>
      <c r="AU143">
        <v>1</v>
      </c>
      <c r="AV143" t="s">
        <v>1789</v>
      </c>
      <c r="AW143">
        <v>0</v>
      </c>
      <c r="AX143" s="629">
        <f t="shared" si="132"/>
        <v>0</v>
      </c>
      <c r="AY143" t="s">
        <v>679</v>
      </c>
      <c r="AZ143">
        <v>4</v>
      </c>
      <c r="BA143" s="627">
        <f t="shared" si="133"/>
        <v>1</v>
      </c>
      <c r="BB143" t="s">
        <v>646</v>
      </c>
      <c r="BC143">
        <v>0</v>
      </c>
      <c r="BD143" s="627">
        <f t="shared" si="134"/>
        <v>0</v>
      </c>
      <c r="BE143" t="s">
        <v>647</v>
      </c>
      <c r="BF143">
        <v>4</v>
      </c>
      <c r="BG143" s="627">
        <f t="shared" si="135"/>
        <v>1</v>
      </c>
      <c r="BH143" s="628">
        <f t="shared" si="136"/>
        <v>0.63636363636363635</v>
      </c>
      <c r="BI143">
        <v>0</v>
      </c>
      <c r="BJ143" t="s">
        <v>1741</v>
      </c>
      <c r="BK143">
        <v>4</v>
      </c>
      <c r="BL143" s="627">
        <f t="shared" si="137"/>
        <v>1</v>
      </c>
      <c r="BM143" t="s">
        <v>1395</v>
      </c>
      <c r="BN143">
        <v>4</v>
      </c>
      <c r="BO143" s="627">
        <f t="shared" si="138"/>
        <v>1</v>
      </c>
      <c r="BP143">
        <v>0</v>
      </c>
      <c r="BQ143" t="s">
        <v>1745</v>
      </c>
      <c r="BR143">
        <v>4</v>
      </c>
      <c r="BS143">
        <f t="shared" si="139"/>
        <v>1</v>
      </c>
      <c r="BT143">
        <v>0</v>
      </c>
      <c r="BU143" t="s">
        <v>1745</v>
      </c>
      <c r="BV143">
        <v>4</v>
      </c>
      <c r="BW143">
        <f t="shared" si="140"/>
        <v>1</v>
      </c>
      <c r="BX143" s="629">
        <f t="shared" si="141"/>
        <v>1</v>
      </c>
      <c r="BY143" t="s">
        <v>653</v>
      </c>
      <c r="BZ143">
        <v>4</v>
      </c>
      <c r="CA143" s="627">
        <f t="shared" si="142"/>
        <v>1</v>
      </c>
      <c r="CB143" t="s">
        <v>642</v>
      </c>
      <c r="CC143">
        <v>0</v>
      </c>
      <c r="CD143" s="627">
        <f t="shared" si="143"/>
        <v>0</v>
      </c>
      <c r="CE143" t="s">
        <v>659</v>
      </c>
      <c r="CF143">
        <v>4</v>
      </c>
      <c r="CG143" s="627">
        <f t="shared" si="144"/>
        <v>1</v>
      </c>
      <c r="CH143">
        <v>0</v>
      </c>
      <c r="CI143" t="s">
        <v>1750</v>
      </c>
      <c r="CJ143">
        <v>4</v>
      </c>
      <c r="CK143">
        <f t="shared" si="145"/>
        <v>1</v>
      </c>
      <c r="CL143">
        <v>0</v>
      </c>
      <c r="CM143" t="s">
        <v>1750</v>
      </c>
      <c r="CN143">
        <v>4</v>
      </c>
      <c r="CO143">
        <f t="shared" si="146"/>
        <v>1</v>
      </c>
      <c r="CP143" s="629">
        <f t="shared" si="147"/>
        <v>1</v>
      </c>
      <c r="CQ143">
        <v>0</v>
      </c>
      <c r="CR143" t="s">
        <v>1755</v>
      </c>
      <c r="CS143">
        <v>4</v>
      </c>
      <c r="CT143">
        <f t="shared" si="148"/>
        <v>1</v>
      </c>
      <c r="CU143">
        <v>0</v>
      </c>
      <c r="CV143" t="s">
        <v>1755</v>
      </c>
      <c r="CW143">
        <v>4</v>
      </c>
      <c r="CX143">
        <f t="shared" si="149"/>
        <v>1</v>
      </c>
      <c r="CY143" s="629">
        <f t="shared" si="150"/>
        <v>1</v>
      </c>
      <c r="CZ143">
        <v>3</v>
      </c>
      <c r="DA143" t="s">
        <v>1761</v>
      </c>
      <c r="DB143">
        <v>3</v>
      </c>
      <c r="DC143" s="626">
        <f t="shared" si="151"/>
        <v>0.375</v>
      </c>
      <c r="DD143" t="s">
        <v>636</v>
      </c>
      <c r="DE143">
        <v>4</v>
      </c>
      <c r="DF143" s="627">
        <f t="shared" si="152"/>
        <v>1</v>
      </c>
      <c r="DG143" s="628">
        <f t="shared" si="153"/>
        <v>0.83750000000000002</v>
      </c>
      <c r="DH143" t="s">
        <v>639</v>
      </c>
      <c r="DI143">
        <v>4</v>
      </c>
      <c r="DJ143" s="627">
        <f t="shared" si="154"/>
        <v>1</v>
      </c>
      <c r="DK143" t="s">
        <v>636</v>
      </c>
      <c r="DL143">
        <v>4</v>
      </c>
      <c r="DM143" s="627">
        <f t="shared" si="155"/>
        <v>1</v>
      </c>
      <c r="DN143" t="s">
        <v>880</v>
      </c>
      <c r="DO143">
        <v>4</v>
      </c>
      <c r="DP143" s="627">
        <f t="shared" si="156"/>
        <v>1</v>
      </c>
      <c r="DQ143" t="s">
        <v>880</v>
      </c>
      <c r="DR143">
        <v>4</v>
      </c>
      <c r="DS143" s="627">
        <f t="shared" si="157"/>
        <v>1</v>
      </c>
      <c r="DT143" t="s">
        <v>880</v>
      </c>
      <c r="DU143">
        <v>4</v>
      </c>
      <c r="DV143" s="627">
        <f t="shared" si="158"/>
        <v>1</v>
      </c>
      <c r="DW143" t="s">
        <v>639</v>
      </c>
      <c r="DX143">
        <v>4</v>
      </c>
      <c r="DY143" s="627">
        <f t="shared" si="159"/>
        <v>1</v>
      </c>
      <c r="DZ143" t="s">
        <v>880</v>
      </c>
      <c r="EA143">
        <v>4</v>
      </c>
      <c r="EB143" s="627">
        <f t="shared" si="160"/>
        <v>1</v>
      </c>
      <c r="EC143">
        <v>6.4</v>
      </c>
      <c r="ED143" t="s">
        <v>1826</v>
      </c>
      <c r="EE143">
        <v>1</v>
      </c>
      <c r="EF143" s="630">
        <f t="shared" si="161"/>
        <v>0.34693877551020413</v>
      </c>
      <c r="EG143">
        <v>6.6</v>
      </c>
      <c r="EH143" t="s">
        <v>1826</v>
      </c>
      <c r="EI143">
        <v>1</v>
      </c>
      <c r="EJ143" s="630">
        <f t="shared" si="162"/>
        <v>0.34000000000000008</v>
      </c>
      <c r="EK143" s="630">
        <f t="shared" si="163"/>
        <v>0.34346938775510211</v>
      </c>
      <c r="EL143" s="628">
        <f t="shared" si="164"/>
        <v>0.91793367346938781</v>
      </c>
      <c r="EM143">
        <v>0</v>
      </c>
      <c r="EN143" t="s">
        <v>1777</v>
      </c>
      <c r="EO143" s="624">
        <v>0</v>
      </c>
      <c r="EP143" s="629">
        <f t="shared" si="165"/>
        <v>0</v>
      </c>
      <c r="EQ143">
        <v>0</v>
      </c>
      <c r="ER143" t="s">
        <v>1777</v>
      </c>
      <c r="ES143">
        <v>0</v>
      </c>
      <c r="ET143" s="629">
        <f t="shared" si="166"/>
        <v>0</v>
      </c>
      <c r="EU143">
        <v>0</v>
      </c>
      <c r="EV143" t="s">
        <v>1777</v>
      </c>
      <c r="EW143" s="624">
        <v>0</v>
      </c>
      <c r="EX143" s="629">
        <f t="shared" si="167"/>
        <v>0</v>
      </c>
      <c r="EY143">
        <v>11</v>
      </c>
      <c r="EZ143" t="s">
        <v>1780</v>
      </c>
      <c r="FA143" s="624">
        <v>4</v>
      </c>
      <c r="FB143" s="629">
        <f t="shared" si="168"/>
        <v>1</v>
      </c>
      <c r="FC143" t="s">
        <v>1024</v>
      </c>
      <c r="FD143">
        <v>0</v>
      </c>
      <c r="FE143" s="627">
        <f t="shared" si="169"/>
        <v>0</v>
      </c>
      <c r="FF143" s="628">
        <f t="shared" si="170"/>
        <v>0.2</v>
      </c>
      <c r="FG143">
        <v>0.68200000000000005</v>
      </c>
      <c r="FH143" t="s">
        <v>1791</v>
      </c>
      <c r="FI143">
        <v>2</v>
      </c>
      <c r="FJ143" s="623">
        <f t="shared" si="171"/>
        <v>0.33333333333333331</v>
      </c>
      <c r="FK143">
        <v>1</v>
      </c>
      <c r="FL143">
        <v>0</v>
      </c>
      <c r="FM143" t="s">
        <v>1732</v>
      </c>
      <c r="FN143" s="624">
        <v>0</v>
      </c>
      <c r="FO143" s="629">
        <f t="shared" si="172"/>
        <v>0</v>
      </c>
      <c r="FP143">
        <v>1</v>
      </c>
      <c r="FQ143" t="s">
        <v>1737</v>
      </c>
      <c r="FR143" s="624">
        <v>1</v>
      </c>
      <c r="FS143" s="629">
        <f t="shared" si="173"/>
        <v>0.25</v>
      </c>
      <c r="FT143">
        <v>0</v>
      </c>
      <c r="FU143" t="s">
        <v>1730</v>
      </c>
      <c r="FV143" s="624">
        <v>0</v>
      </c>
      <c r="FW143" s="629">
        <f t="shared" si="174"/>
        <v>0</v>
      </c>
      <c r="FX143" s="628">
        <f t="shared" si="175"/>
        <v>0.14583333333333331</v>
      </c>
      <c r="FY143" s="631">
        <f t="shared" si="176"/>
        <v>0.46341616797582214</v>
      </c>
    </row>
    <row r="144" spans="1:181">
      <c r="A144" t="s">
        <v>21</v>
      </c>
      <c r="B144" t="s">
        <v>20</v>
      </c>
      <c r="C144" t="s">
        <v>671</v>
      </c>
      <c r="D144" t="s">
        <v>1312</v>
      </c>
      <c r="E144" t="s">
        <v>965</v>
      </c>
      <c r="F144" t="s">
        <v>983</v>
      </c>
      <c r="G144" t="s">
        <v>984</v>
      </c>
      <c r="H144" t="s">
        <v>22</v>
      </c>
      <c r="I144">
        <v>158732</v>
      </c>
      <c r="J144" s="626">
        <f t="shared" si="118"/>
        <v>0.78996281490363929</v>
      </c>
      <c r="K144">
        <v>430490927.12</v>
      </c>
      <c r="L144" s="626">
        <f t="shared" si="119"/>
        <v>0.76515821180431265</v>
      </c>
      <c r="M144">
        <v>5081</v>
      </c>
      <c r="N144" s="626">
        <f t="shared" si="120"/>
        <v>0.84085983793143759</v>
      </c>
      <c r="O144" t="s">
        <v>880</v>
      </c>
      <c r="P144">
        <v>0</v>
      </c>
      <c r="Q144" s="627">
        <f t="shared" si="121"/>
        <v>0</v>
      </c>
      <c r="R144">
        <v>0</v>
      </c>
      <c r="T144" t="s">
        <v>1726</v>
      </c>
      <c r="U144">
        <v>0</v>
      </c>
      <c r="V144">
        <f t="shared" si="122"/>
        <v>1</v>
      </c>
      <c r="W144" s="626">
        <f t="shared" si="123"/>
        <v>0</v>
      </c>
      <c r="X144" s="628">
        <f t="shared" si="124"/>
        <v>0.47919617292787792</v>
      </c>
      <c r="Y144" t="s">
        <v>1396</v>
      </c>
      <c r="Z144">
        <v>0</v>
      </c>
      <c r="AA144" s="627">
        <f t="shared" si="125"/>
        <v>0</v>
      </c>
      <c r="AB144" t="s">
        <v>1396</v>
      </c>
      <c r="AC144">
        <v>0</v>
      </c>
      <c r="AD144" s="627">
        <f t="shared" si="126"/>
        <v>0</v>
      </c>
      <c r="AE144" t="s">
        <v>640</v>
      </c>
      <c r="AF144">
        <v>0</v>
      </c>
      <c r="AG144" s="627">
        <f t="shared" si="127"/>
        <v>0</v>
      </c>
      <c r="AH144" t="s">
        <v>1314</v>
      </c>
      <c r="AI144">
        <v>0</v>
      </c>
      <c r="AJ144" s="627">
        <f t="shared" si="128"/>
        <v>0</v>
      </c>
      <c r="AK144" t="s">
        <v>1406</v>
      </c>
      <c r="AL144">
        <v>3</v>
      </c>
      <c r="AM144" s="627">
        <f t="shared" si="129"/>
        <v>0.75</v>
      </c>
      <c r="AN144">
        <v>12</v>
      </c>
      <c r="AO144" t="s">
        <v>1769</v>
      </c>
      <c r="AP144">
        <v>0</v>
      </c>
      <c r="AQ144" s="629">
        <f t="shared" si="130"/>
        <v>0</v>
      </c>
      <c r="AR144" t="s">
        <v>636</v>
      </c>
      <c r="AS144">
        <v>4</v>
      </c>
      <c r="AT144" s="627">
        <f t="shared" si="131"/>
        <v>1</v>
      </c>
      <c r="AU144">
        <v>4</v>
      </c>
      <c r="AV144" t="s">
        <v>1770</v>
      </c>
      <c r="AW144">
        <v>3</v>
      </c>
      <c r="AX144" s="629">
        <f t="shared" si="132"/>
        <v>0.75</v>
      </c>
      <c r="AY144" t="s">
        <v>634</v>
      </c>
      <c r="AZ144">
        <v>1</v>
      </c>
      <c r="BA144" s="627">
        <f t="shared" si="133"/>
        <v>0.25</v>
      </c>
      <c r="BB144" t="s">
        <v>675</v>
      </c>
      <c r="BC144">
        <v>0</v>
      </c>
      <c r="BD144" s="627">
        <f t="shared" si="134"/>
        <v>0</v>
      </c>
      <c r="BE144" t="s">
        <v>675</v>
      </c>
      <c r="BF144">
        <v>0</v>
      </c>
      <c r="BG144" s="627">
        <f t="shared" si="135"/>
        <v>0</v>
      </c>
      <c r="BH144" s="628">
        <f t="shared" si="136"/>
        <v>0.25</v>
      </c>
      <c r="BI144">
        <v>0</v>
      </c>
      <c r="BJ144" t="s">
        <v>1741</v>
      </c>
      <c r="BK144">
        <v>4</v>
      </c>
      <c r="BL144" s="627">
        <f t="shared" si="137"/>
        <v>1</v>
      </c>
      <c r="BM144" t="s">
        <v>641</v>
      </c>
      <c r="BN144">
        <v>0</v>
      </c>
      <c r="BO144" s="627">
        <f t="shared" si="138"/>
        <v>0</v>
      </c>
      <c r="BP144">
        <v>1</v>
      </c>
      <c r="BQ144" t="s">
        <v>1746</v>
      </c>
      <c r="BR144">
        <v>3</v>
      </c>
      <c r="BS144">
        <f t="shared" si="139"/>
        <v>0.75</v>
      </c>
      <c r="BT144">
        <v>0</v>
      </c>
      <c r="BU144" t="s">
        <v>1745</v>
      </c>
      <c r="BV144">
        <v>4</v>
      </c>
      <c r="BW144">
        <f t="shared" si="140"/>
        <v>1</v>
      </c>
      <c r="BX144" s="629">
        <f t="shared" si="141"/>
        <v>0.875</v>
      </c>
      <c r="BY144" t="s">
        <v>661</v>
      </c>
      <c r="BZ144">
        <v>0</v>
      </c>
      <c r="CA144" s="627">
        <f t="shared" si="142"/>
        <v>0</v>
      </c>
      <c r="CB144" t="s">
        <v>654</v>
      </c>
      <c r="CC144">
        <v>4</v>
      </c>
      <c r="CD144" s="627">
        <f t="shared" si="143"/>
        <v>1</v>
      </c>
      <c r="CE144" t="s">
        <v>643</v>
      </c>
      <c r="CF144">
        <v>3</v>
      </c>
      <c r="CG144" s="627">
        <f t="shared" si="144"/>
        <v>0.75</v>
      </c>
      <c r="CH144">
        <v>113</v>
      </c>
      <c r="CI144" t="s">
        <v>1754</v>
      </c>
      <c r="CJ144">
        <v>0</v>
      </c>
      <c r="CK144">
        <f t="shared" si="145"/>
        <v>0</v>
      </c>
      <c r="CL144">
        <v>148</v>
      </c>
      <c r="CM144" t="s">
        <v>1754</v>
      </c>
      <c r="CN144">
        <v>0</v>
      </c>
      <c r="CO144">
        <f t="shared" si="146"/>
        <v>0</v>
      </c>
      <c r="CP144" s="629">
        <f t="shared" si="147"/>
        <v>0</v>
      </c>
      <c r="CQ144">
        <v>0</v>
      </c>
      <c r="CR144" t="s">
        <v>1755</v>
      </c>
      <c r="CS144">
        <v>4</v>
      </c>
      <c r="CT144">
        <f t="shared" si="148"/>
        <v>1</v>
      </c>
      <c r="CU144">
        <v>0</v>
      </c>
      <c r="CV144" t="s">
        <v>1755</v>
      </c>
      <c r="CW144">
        <v>4</v>
      </c>
      <c r="CX144">
        <f t="shared" si="149"/>
        <v>1</v>
      </c>
      <c r="CY144" s="629">
        <f t="shared" si="150"/>
        <v>1</v>
      </c>
      <c r="CZ144">
        <v>2</v>
      </c>
      <c r="DA144" t="s">
        <v>1762</v>
      </c>
      <c r="DB144">
        <v>2</v>
      </c>
      <c r="DC144" s="626">
        <f t="shared" si="151"/>
        <v>0.25</v>
      </c>
      <c r="DD144" t="s">
        <v>1369</v>
      </c>
      <c r="DE144">
        <v>3</v>
      </c>
      <c r="DF144" s="627">
        <f t="shared" si="152"/>
        <v>0.75</v>
      </c>
      <c r="DG144" s="628">
        <f t="shared" si="153"/>
        <v>0.5625</v>
      </c>
      <c r="DH144" t="s">
        <v>1407</v>
      </c>
      <c r="DI144">
        <v>1</v>
      </c>
      <c r="DJ144" s="627">
        <f t="shared" si="154"/>
        <v>0.25</v>
      </c>
      <c r="DK144" t="s">
        <v>640</v>
      </c>
      <c r="DL144">
        <v>0</v>
      </c>
      <c r="DM144" s="627">
        <f t="shared" si="155"/>
        <v>0</v>
      </c>
      <c r="DN144" t="s">
        <v>1119</v>
      </c>
      <c r="DO144">
        <v>0</v>
      </c>
      <c r="DP144" s="627">
        <f t="shared" si="156"/>
        <v>0</v>
      </c>
      <c r="DQ144" t="s">
        <v>880</v>
      </c>
      <c r="DR144">
        <v>4</v>
      </c>
      <c r="DS144" s="627">
        <f t="shared" si="157"/>
        <v>1</v>
      </c>
      <c r="DT144" t="s">
        <v>880</v>
      </c>
      <c r="DU144">
        <v>4</v>
      </c>
      <c r="DV144" s="627">
        <f t="shared" si="158"/>
        <v>1</v>
      </c>
      <c r="DW144" t="s">
        <v>1396</v>
      </c>
      <c r="DX144">
        <v>0</v>
      </c>
      <c r="DY144" s="627">
        <f t="shared" si="159"/>
        <v>0</v>
      </c>
      <c r="DZ144" t="s">
        <v>880</v>
      </c>
      <c r="EA144">
        <v>4</v>
      </c>
      <c r="EB144" s="627">
        <f t="shared" si="160"/>
        <v>1</v>
      </c>
      <c r="EC144">
        <v>8</v>
      </c>
      <c r="ED144" t="s">
        <v>1827</v>
      </c>
      <c r="EE144">
        <v>0</v>
      </c>
      <c r="EF144" s="630">
        <f t="shared" si="161"/>
        <v>0.18367346938775519</v>
      </c>
      <c r="EG144">
        <v>9.1999999999999993</v>
      </c>
      <c r="EH144" t="s">
        <v>1827</v>
      </c>
      <c r="EI144">
        <v>0</v>
      </c>
      <c r="EJ144" s="630">
        <f t="shared" si="162"/>
        <v>8.0000000000000071E-2</v>
      </c>
      <c r="EK144" s="630">
        <f t="shared" si="163"/>
        <v>0.13183673469387763</v>
      </c>
      <c r="EL144" s="628">
        <f t="shared" si="164"/>
        <v>0.4227295918367347</v>
      </c>
      <c r="EM144">
        <v>30</v>
      </c>
      <c r="EN144" t="s">
        <v>1773</v>
      </c>
      <c r="EO144" s="624">
        <v>4</v>
      </c>
      <c r="EP144" s="629">
        <f t="shared" si="165"/>
        <v>1</v>
      </c>
      <c r="EQ144">
        <v>1</v>
      </c>
      <c r="ER144" t="s">
        <v>1779</v>
      </c>
      <c r="ES144">
        <v>3</v>
      </c>
      <c r="ET144" s="629">
        <f t="shared" si="166"/>
        <v>0.75</v>
      </c>
      <c r="EU144">
        <v>14</v>
      </c>
      <c r="EV144" t="s">
        <v>1778</v>
      </c>
      <c r="EW144" s="624">
        <v>4</v>
      </c>
      <c r="EX144" s="629">
        <f t="shared" si="167"/>
        <v>1</v>
      </c>
      <c r="EY144">
        <v>2</v>
      </c>
      <c r="EZ144" t="s">
        <v>1783</v>
      </c>
      <c r="FA144" s="624">
        <v>1</v>
      </c>
      <c r="FB144" s="629">
        <f t="shared" si="168"/>
        <v>0.25</v>
      </c>
      <c r="FC144" t="s">
        <v>1024</v>
      </c>
      <c r="FD144">
        <v>0</v>
      </c>
      <c r="FE144" s="627">
        <f t="shared" si="169"/>
        <v>0</v>
      </c>
      <c r="FF144" s="628">
        <f t="shared" si="170"/>
        <v>0.6</v>
      </c>
      <c r="FG144">
        <v>0.73499999999999999</v>
      </c>
      <c r="FH144" t="s">
        <v>1791</v>
      </c>
      <c r="FI144">
        <v>2</v>
      </c>
      <c r="FJ144" s="623">
        <f t="shared" si="171"/>
        <v>0.33333333333333331</v>
      </c>
      <c r="FK144">
        <v>8</v>
      </c>
      <c r="FL144">
        <v>0.90308998699194354</v>
      </c>
      <c r="FM144" t="s">
        <v>1733</v>
      </c>
      <c r="FN144" s="624">
        <v>1</v>
      </c>
      <c r="FO144" s="629">
        <f t="shared" si="172"/>
        <v>0.25</v>
      </c>
      <c r="FP144">
        <v>64</v>
      </c>
      <c r="FQ144" t="s">
        <v>1738</v>
      </c>
      <c r="FR144" s="624">
        <v>4</v>
      </c>
      <c r="FS144" s="629">
        <f t="shared" si="173"/>
        <v>1</v>
      </c>
      <c r="FT144">
        <v>36</v>
      </c>
      <c r="FU144" t="s">
        <v>1738</v>
      </c>
      <c r="FV144" s="624">
        <v>4</v>
      </c>
      <c r="FW144" s="629">
        <f t="shared" si="174"/>
        <v>1</v>
      </c>
      <c r="FX144" s="628">
        <f t="shared" si="175"/>
        <v>0.64583333333333326</v>
      </c>
      <c r="FY144" s="631">
        <f t="shared" si="176"/>
        <v>0.49337651634965757</v>
      </c>
    </row>
    <row r="145" spans="1:181">
      <c r="A145" t="s">
        <v>67</v>
      </c>
      <c r="B145" t="s">
        <v>66</v>
      </c>
      <c r="C145" t="s">
        <v>1050</v>
      </c>
      <c r="D145" t="s">
        <v>1311</v>
      </c>
      <c r="E145" t="s">
        <v>991</v>
      </c>
      <c r="F145" t="s">
        <v>993</v>
      </c>
      <c r="G145" t="s">
        <v>994</v>
      </c>
      <c r="H145" t="s">
        <v>34</v>
      </c>
      <c r="I145">
        <v>44650</v>
      </c>
      <c r="J145" s="626">
        <f t="shared" si="118"/>
        <v>0.57929285625219751</v>
      </c>
      <c r="K145">
        <v>87000329.460000008</v>
      </c>
      <c r="L145" s="626">
        <f t="shared" si="119"/>
        <v>0.44691463114474383</v>
      </c>
      <c r="M145">
        <v>1345</v>
      </c>
      <c r="N145" s="626">
        <f t="shared" si="120"/>
        <v>0.55634554646178558</v>
      </c>
      <c r="O145" t="s">
        <v>1119</v>
      </c>
      <c r="P145">
        <v>4</v>
      </c>
      <c r="Q145" s="627">
        <f t="shared" si="121"/>
        <v>1</v>
      </c>
      <c r="R145">
        <v>59</v>
      </c>
      <c r="S145">
        <v>1.7708520116421442</v>
      </c>
      <c r="T145" t="s">
        <v>1728</v>
      </c>
      <c r="U145">
        <v>3</v>
      </c>
      <c r="V145">
        <f t="shared" si="122"/>
        <v>60</v>
      </c>
      <c r="W145" s="626">
        <f t="shared" si="123"/>
        <v>0.53294551477550334</v>
      </c>
      <c r="X145" s="628">
        <f t="shared" si="124"/>
        <v>0.62309970972684603</v>
      </c>
      <c r="Y145" t="s">
        <v>1397</v>
      </c>
      <c r="Z145">
        <v>1</v>
      </c>
      <c r="AA145" s="627">
        <f t="shared" si="125"/>
        <v>0.25</v>
      </c>
      <c r="AB145" t="s">
        <v>1399</v>
      </c>
      <c r="AC145">
        <v>1</v>
      </c>
      <c r="AD145" s="627">
        <f t="shared" si="126"/>
        <v>0.25</v>
      </c>
      <c r="AE145" t="s">
        <v>640</v>
      </c>
      <c r="AF145">
        <v>0</v>
      </c>
      <c r="AG145" s="627">
        <f t="shared" si="127"/>
        <v>0</v>
      </c>
      <c r="AH145" t="s">
        <v>1314</v>
      </c>
      <c r="AI145">
        <v>0</v>
      </c>
      <c r="AJ145" s="627">
        <f t="shared" si="128"/>
        <v>0</v>
      </c>
      <c r="AK145" t="s">
        <v>1406</v>
      </c>
      <c r="AL145">
        <v>3</v>
      </c>
      <c r="AM145" s="627">
        <f t="shared" si="129"/>
        <v>0.75</v>
      </c>
      <c r="AN145">
        <v>1</v>
      </c>
      <c r="AO145" t="s">
        <v>1765</v>
      </c>
      <c r="AP145">
        <v>4</v>
      </c>
      <c r="AQ145" s="629">
        <f t="shared" si="130"/>
        <v>1</v>
      </c>
      <c r="AR145" t="s">
        <v>636</v>
      </c>
      <c r="AS145">
        <v>4</v>
      </c>
      <c r="AT145" s="627">
        <f t="shared" si="131"/>
        <v>1</v>
      </c>
      <c r="AU145">
        <v>3</v>
      </c>
      <c r="AV145" t="s">
        <v>1771</v>
      </c>
      <c r="AW145">
        <v>2</v>
      </c>
      <c r="AX145" s="629">
        <f t="shared" si="132"/>
        <v>0.5</v>
      </c>
      <c r="AY145" t="s">
        <v>650</v>
      </c>
      <c r="AZ145">
        <v>2</v>
      </c>
      <c r="BA145" s="627">
        <f t="shared" si="133"/>
        <v>0.5</v>
      </c>
      <c r="BB145" t="s">
        <v>675</v>
      </c>
      <c r="BC145">
        <v>0</v>
      </c>
      <c r="BD145" s="627">
        <f t="shared" si="134"/>
        <v>0</v>
      </c>
      <c r="BE145" t="s">
        <v>646</v>
      </c>
      <c r="BF145">
        <v>1</v>
      </c>
      <c r="BG145" s="627">
        <f t="shared" si="135"/>
        <v>0.25</v>
      </c>
      <c r="BH145" s="628">
        <f t="shared" si="136"/>
        <v>0.40909090909090912</v>
      </c>
      <c r="BI145">
        <v>0</v>
      </c>
      <c r="BJ145" t="s">
        <v>1741</v>
      </c>
      <c r="BK145">
        <v>4</v>
      </c>
      <c r="BL145" s="627">
        <f t="shared" si="137"/>
        <v>1</v>
      </c>
      <c r="BM145" t="s">
        <v>1395</v>
      </c>
      <c r="BN145">
        <v>4</v>
      </c>
      <c r="BO145" s="627">
        <f t="shared" si="138"/>
        <v>1</v>
      </c>
      <c r="BP145">
        <v>3</v>
      </c>
      <c r="BQ145" t="s">
        <v>1747</v>
      </c>
      <c r="BR145">
        <v>2</v>
      </c>
      <c r="BS145">
        <f t="shared" si="139"/>
        <v>0.5</v>
      </c>
      <c r="BT145">
        <v>4</v>
      </c>
      <c r="BU145" t="s">
        <v>1747</v>
      </c>
      <c r="BV145">
        <v>2</v>
      </c>
      <c r="BW145">
        <f t="shared" si="140"/>
        <v>0.5</v>
      </c>
      <c r="BX145" s="629">
        <f t="shared" si="141"/>
        <v>0.5</v>
      </c>
      <c r="BY145" t="s">
        <v>642</v>
      </c>
      <c r="BZ145">
        <v>3</v>
      </c>
      <c r="CA145" s="627">
        <f t="shared" si="142"/>
        <v>0.75</v>
      </c>
      <c r="CB145" t="s">
        <v>649</v>
      </c>
      <c r="CC145">
        <v>1</v>
      </c>
      <c r="CD145" s="627">
        <f t="shared" si="143"/>
        <v>0.25</v>
      </c>
      <c r="CE145" t="s">
        <v>667</v>
      </c>
      <c r="CF145">
        <v>1</v>
      </c>
      <c r="CG145" s="627">
        <f t="shared" si="144"/>
        <v>0.25</v>
      </c>
      <c r="CH145">
        <v>20</v>
      </c>
      <c r="CI145" t="s">
        <v>1754</v>
      </c>
      <c r="CJ145">
        <v>0</v>
      </c>
      <c r="CK145">
        <f t="shared" si="145"/>
        <v>0</v>
      </c>
      <c r="CL145">
        <v>47</v>
      </c>
      <c r="CM145" t="s">
        <v>1754</v>
      </c>
      <c r="CN145">
        <v>0</v>
      </c>
      <c r="CO145">
        <f t="shared" si="146"/>
        <v>0</v>
      </c>
      <c r="CP145" s="629">
        <f t="shared" si="147"/>
        <v>0</v>
      </c>
      <c r="CQ145">
        <v>0</v>
      </c>
      <c r="CR145" t="s">
        <v>1755</v>
      </c>
      <c r="CS145">
        <v>4</v>
      </c>
      <c r="CT145">
        <f t="shared" si="148"/>
        <v>1</v>
      </c>
      <c r="CU145">
        <v>0</v>
      </c>
      <c r="CV145" t="s">
        <v>1755</v>
      </c>
      <c r="CW145">
        <v>4</v>
      </c>
      <c r="CX145">
        <f t="shared" si="149"/>
        <v>1</v>
      </c>
      <c r="CY145" s="629">
        <f t="shared" si="150"/>
        <v>1</v>
      </c>
      <c r="CZ145">
        <v>0</v>
      </c>
      <c r="DA145" t="s">
        <v>1764</v>
      </c>
      <c r="DB145">
        <v>0</v>
      </c>
      <c r="DC145" s="626">
        <f t="shared" si="151"/>
        <v>0</v>
      </c>
      <c r="DD145" t="s">
        <v>1369</v>
      </c>
      <c r="DE145">
        <v>3</v>
      </c>
      <c r="DF145" s="627">
        <f t="shared" si="152"/>
        <v>0.75</v>
      </c>
      <c r="DG145" s="628">
        <f t="shared" si="153"/>
        <v>0.55000000000000004</v>
      </c>
      <c r="DH145" t="s">
        <v>639</v>
      </c>
      <c r="DI145">
        <v>4</v>
      </c>
      <c r="DJ145" s="627">
        <f t="shared" si="154"/>
        <v>1</v>
      </c>
      <c r="DK145" t="s">
        <v>640</v>
      </c>
      <c r="DL145">
        <v>0</v>
      </c>
      <c r="DM145" s="627">
        <f t="shared" si="155"/>
        <v>0</v>
      </c>
      <c r="DN145" t="s">
        <v>1119</v>
      </c>
      <c r="DO145">
        <v>0</v>
      </c>
      <c r="DP145" s="627">
        <f t="shared" si="156"/>
        <v>0</v>
      </c>
      <c r="DQ145" t="s">
        <v>880</v>
      </c>
      <c r="DR145">
        <v>4</v>
      </c>
      <c r="DS145" s="627">
        <f t="shared" si="157"/>
        <v>1</v>
      </c>
      <c r="DT145" t="s">
        <v>880</v>
      </c>
      <c r="DU145">
        <v>4</v>
      </c>
      <c r="DV145" s="627">
        <f t="shared" si="158"/>
        <v>1</v>
      </c>
      <c r="DW145" t="s">
        <v>1408</v>
      </c>
      <c r="DX145">
        <v>2</v>
      </c>
      <c r="DY145" s="627">
        <f t="shared" si="159"/>
        <v>0.5</v>
      </c>
      <c r="DZ145" t="s">
        <v>1119</v>
      </c>
      <c r="EA145">
        <v>0</v>
      </c>
      <c r="EB145" s="627">
        <f t="shared" si="160"/>
        <v>0</v>
      </c>
      <c r="EC145">
        <v>8.3000000000000007</v>
      </c>
      <c r="ED145" t="s">
        <v>1827</v>
      </c>
      <c r="EE145">
        <v>0</v>
      </c>
      <c r="EF145" s="630">
        <f t="shared" si="161"/>
        <v>0.15306122448979587</v>
      </c>
      <c r="EG145">
        <v>9</v>
      </c>
      <c r="EH145" t="s">
        <v>1827</v>
      </c>
      <c r="EI145">
        <v>0</v>
      </c>
      <c r="EJ145" s="630">
        <f t="shared" si="162"/>
        <v>9.9999999999999978E-2</v>
      </c>
      <c r="EK145" s="630">
        <f t="shared" si="163"/>
        <v>0.12653061224489792</v>
      </c>
      <c r="EL145" s="628">
        <f t="shared" si="164"/>
        <v>0.45331632653061227</v>
      </c>
      <c r="EM145">
        <v>3</v>
      </c>
      <c r="EO145" s="624">
        <v>2</v>
      </c>
      <c r="EP145" s="629">
        <f t="shared" si="165"/>
        <v>0.5</v>
      </c>
      <c r="EQ145">
        <v>0</v>
      </c>
      <c r="ER145" t="s">
        <v>1777</v>
      </c>
      <c r="ES145">
        <v>0</v>
      </c>
      <c r="ET145" s="629">
        <f t="shared" si="166"/>
        <v>0</v>
      </c>
      <c r="EU145">
        <v>4</v>
      </c>
      <c r="EV145" t="s">
        <v>1778</v>
      </c>
      <c r="EW145" s="624">
        <v>4</v>
      </c>
      <c r="EX145" s="629">
        <f t="shared" si="167"/>
        <v>1</v>
      </c>
      <c r="EY145">
        <v>4</v>
      </c>
      <c r="EZ145" t="s">
        <v>1782</v>
      </c>
      <c r="FA145" s="624">
        <v>2</v>
      </c>
      <c r="FB145" s="629">
        <f t="shared" si="168"/>
        <v>0.5</v>
      </c>
      <c r="FC145" t="s">
        <v>1024</v>
      </c>
      <c r="FD145">
        <v>0</v>
      </c>
      <c r="FE145" s="627">
        <f t="shared" si="169"/>
        <v>0</v>
      </c>
      <c r="FF145" s="628">
        <f t="shared" si="170"/>
        <v>0.4</v>
      </c>
      <c r="FG145">
        <v>0.67200000000000004</v>
      </c>
      <c r="FH145" t="s">
        <v>1791</v>
      </c>
      <c r="FI145">
        <v>2</v>
      </c>
      <c r="FJ145" s="623">
        <f t="shared" si="171"/>
        <v>0.33333333333333331</v>
      </c>
      <c r="FK145">
        <v>467</v>
      </c>
      <c r="FL145">
        <v>2.6693168805661123</v>
      </c>
      <c r="FM145" t="s">
        <v>1736</v>
      </c>
      <c r="FN145" s="624">
        <v>4</v>
      </c>
      <c r="FO145" s="629">
        <f t="shared" si="172"/>
        <v>1</v>
      </c>
      <c r="FP145">
        <v>9</v>
      </c>
      <c r="FQ145" t="s">
        <v>1738</v>
      </c>
      <c r="FR145" s="624">
        <v>4</v>
      </c>
      <c r="FS145" s="629">
        <f t="shared" si="173"/>
        <v>1</v>
      </c>
      <c r="FT145">
        <v>4</v>
      </c>
      <c r="FU145" t="s">
        <v>1739</v>
      </c>
      <c r="FV145" s="624">
        <v>2</v>
      </c>
      <c r="FW145" s="629">
        <f t="shared" si="174"/>
        <v>0.5</v>
      </c>
      <c r="FX145" s="628">
        <f t="shared" si="175"/>
        <v>0.70833333333333326</v>
      </c>
      <c r="FY145" s="631">
        <f t="shared" si="176"/>
        <v>0.52397337978028347</v>
      </c>
    </row>
    <row r="146" spans="1:181">
      <c r="A146" t="s">
        <v>603</v>
      </c>
      <c r="B146" t="s">
        <v>602</v>
      </c>
      <c r="C146" t="s">
        <v>1050</v>
      </c>
      <c r="D146" t="s">
        <v>1308</v>
      </c>
      <c r="E146" t="s">
        <v>968</v>
      </c>
      <c r="F146" t="s">
        <v>975</v>
      </c>
      <c r="G146" t="s">
        <v>969</v>
      </c>
      <c r="H146" t="s">
        <v>74</v>
      </c>
      <c r="I146">
        <v>1470</v>
      </c>
      <c r="J146" s="626">
        <f t="shared" si="118"/>
        <v>1.2309034708619168E-2</v>
      </c>
      <c r="K146">
        <v>10133371.84</v>
      </c>
      <c r="L146" s="626">
        <f t="shared" si="119"/>
        <v>1.8995734547162267E-2</v>
      </c>
      <c r="M146">
        <v>133</v>
      </c>
      <c r="N146" s="626">
        <f t="shared" si="120"/>
        <v>6.1046290863663324E-2</v>
      </c>
      <c r="O146" t="s">
        <v>880</v>
      </c>
      <c r="P146">
        <v>0</v>
      </c>
      <c r="Q146" s="627">
        <f t="shared" si="121"/>
        <v>0</v>
      </c>
      <c r="R146">
        <v>0</v>
      </c>
      <c r="T146" t="s">
        <v>1726</v>
      </c>
      <c r="U146">
        <v>0</v>
      </c>
      <c r="V146">
        <f t="shared" si="122"/>
        <v>1</v>
      </c>
      <c r="W146" s="626">
        <f t="shared" si="123"/>
        <v>0</v>
      </c>
      <c r="X146" s="628">
        <f t="shared" si="124"/>
        <v>1.8470212023888953E-2</v>
      </c>
      <c r="Y146" t="s">
        <v>639</v>
      </c>
      <c r="Z146">
        <v>4</v>
      </c>
      <c r="AA146" s="627">
        <f t="shared" si="125"/>
        <v>1</v>
      </c>
      <c r="AB146" t="s">
        <v>639</v>
      </c>
      <c r="AC146">
        <v>4</v>
      </c>
      <c r="AD146" s="627">
        <f t="shared" si="126"/>
        <v>1</v>
      </c>
      <c r="AE146" t="s">
        <v>640</v>
      </c>
      <c r="AF146">
        <v>0</v>
      </c>
      <c r="AG146" s="627">
        <f t="shared" si="127"/>
        <v>0</v>
      </c>
      <c r="AH146" t="s">
        <v>1314</v>
      </c>
      <c r="AI146">
        <v>0</v>
      </c>
      <c r="AJ146" s="627">
        <f t="shared" si="128"/>
        <v>0</v>
      </c>
      <c r="AK146" t="s">
        <v>1405</v>
      </c>
      <c r="AL146">
        <v>0</v>
      </c>
      <c r="AM146" s="627">
        <f t="shared" si="129"/>
        <v>0</v>
      </c>
      <c r="AN146">
        <v>1</v>
      </c>
      <c r="AO146" t="s">
        <v>1765</v>
      </c>
      <c r="AP146">
        <v>4</v>
      </c>
      <c r="AQ146" s="629">
        <f t="shared" si="130"/>
        <v>1</v>
      </c>
      <c r="AR146" t="s">
        <v>640</v>
      </c>
      <c r="AS146">
        <v>0</v>
      </c>
      <c r="AT146" s="627">
        <f t="shared" si="131"/>
        <v>0</v>
      </c>
      <c r="AU146">
        <v>2</v>
      </c>
      <c r="AV146" t="s">
        <v>1772</v>
      </c>
      <c r="AW146">
        <v>1</v>
      </c>
      <c r="AX146" s="629">
        <f t="shared" si="132"/>
        <v>0.25</v>
      </c>
      <c r="AY146" t="s">
        <v>650</v>
      </c>
      <c r="AZ146">
        <v>2</v>
      </c>
      <c r="BA146" s="627">
        <f t="shared" si="133"/>
        <v>0.5</v>
      </c>
      <c r="BB146" t="s">
        <v>646</v>
      </c>
      <c r="BC146">
        <v>0</v>
      </c>
      <c r="BD146" s="627">
        <f t="shared" si="134"/>
        <v>0</v>
      </c>
      <c r="BE146" t="s">
        <v>647</v>
      </c>
      <c r="BF146">
        <v>4</v>
      </c>
      <c r="BG146" s="627">
        <f t="shared" si="135"/>
        <v>1</v>
      </c>
      <c r="BH146" s="628">
        <f t="shared" si="136"/>
        <v>0.43181818181818182</v>
      </c>
      <c r="BI146">
        <v>0</v>
      </c>
      <c r="BJ146" t="s">
        <v>1741</v>
      </c>
      <c r="BK146">
        <v>4</v>
      </c>
      <c r="BL146" s="627">
        <f t="shared" si="137"/>
        <v>1</v>
      </c>
      <c r="BM146" t="s">
        <v>666</v>
      </c>
      <c r="BN146">
        <v>3</v>
      </c>
      <c r="BO146" s="627">
        <f t="shared" si="138"/>
        <v>0.75</v>
      </c>
      <c r="BP146">
        <v>1</v>
      </c>
      <c r="BQ146" t="s">
        <v>1746</v>
      </c>
      <c r="BR146">
        <v>3</v>
      </c>
      <c r="BS146">
        <f t="shared" si="139"/>
        <v>0.75</v>
      </c>
      <c r="BT146">
        <v>0</v>
      </c>
      <c r="BU146" t="s">
        <v>1745</v>
      </c>
      <c r="BV146">
        <v>4</v>
      </c>
      <c r="BW146">
        <f t="shared" si="140"/>
        <v>1</v>
      </c>
      <c r="BX146" s="629">
        <f t="shared" si="141"/>
        <v>0.875</v>
      </c>
      <c r="BY146" t="s">
        <v>658</v>
      </c>
      <c r="BZ146">
        <v>2</v>
      </c>
      <c r="CA146" s="627">
        <f t="shared" si="142"/>
        <v>0.5</v>
      </c>
      <c r="CB146" t="s">
        <v>649</v>
      </c>
      <c r="CC146">
        <v>1</v>
      </c>
      <c r="CD146" s="627">
        <f t="shared" si="143"/>
        <v>0.25</v>
      </c>
      <c r="CE146" t="s">
        <v>643</v>
      </c>
      <c r="CF146">
        <v>3</v>
      </c>
      <c r="CG146" s="627">
        <f t="shared" si="144"/>
        <v>0.75</v>
      </c>
      <c r="CH146">
        <v>0</v>
      </c>
      <c r="CI146" t="s">
        <v>1750</v>
      </c>
      <c r="CJ146">
        <v>4</v>
      </c>
      <c r="CK146">
        <f t="shared" si="145"/>
        <v>1</v>
      </c>
      <c r="CL146">
        <v>0</v>
      </c>
      <c r="CM146" t="s">
        <v>1750</v>
      </c>
      <c r="CN146">
        <v>4</v>
      </c>
      <c r="CO146">
        <f t="shared" si="146"/>
        <v>1</v>
      </c>
      <c r="CP146" s="629">
        <f t="shared" si="147"/>
        <v>1</v>
      </c>
      <c r="CQ146">
        <v>0</v>
      </c>
      <c r="CR146" t="s">
        <v>1755</v>
      </c>
      <c r="CS146">
        <v>4</v>
      </c>
      <c r="CT146">
        <f t="shared" si="148"/>
        <v>1</v>
      </c>
      <c r="CU146">
        <v>0</v>
      </c>
      <c r="CV146" t="s">
        <v>1755</v>
      </c>
      <c r="CW146">
        <v>4</v>
      </c>
      <c r="CX146">
        <f t="shared" si="149"/>
        <v>1</v>
      </c>
      <c r="CY146" s="629">
        <f t="shared" si="150"/>
        <v>1</v>
      </c>
      <c r="CZ146">
        <v>0</v>
      </c>
      <c r="DA146" t="s">
        <v>1764</v>
      </c>
      <c r="DB146">
        <v>0</v>
      </c>
      <c r="DC146" s="626">
        <f t="shared" si="151"/>
        <v>0</v>
      </c>
      <c r="DD146" t="s">
        <v>1369</v>
      </c>
      <c r="DE146">
        <v>3</v>
      </c>
      <c r="DF146" s="627">
        <f t="shared" si="152"/>
        <v>0.75</v>
      </c>
      <c r="DG146" s="628">
        <f t="shared" si="153"/>
        <v>0.6875</v>
      </c>
      <c r="DH146" t="s">
        <v>1396</v>
      </c>
      <c r="DI146">
        <v>0</v>
      </c>
      <c r="DJ146" s="627">
        <f t="shared" si="154"/>
        <v>0</v>
      </c>
      <c r="DK146" t="s">
        <v>640</v>
      </c>
      <c r="DL146">
        <v>0</v>
      </c>
      <c r="DM146" s="627">
        <f t="shared" si="155"/>
        <v>0</v>
      </c>
      <c r="DN146" t="s">
        <v>880</v>
      </c>
      <c r="DO146">
        <v>4</v>
      </c>
      <c r="DP146" s="627">
        <f t="shared" si="156"/>
        <v>1</v>
      </c>
      <c r="DQ146" t="s">
        <v>880</v>
      </c>
      <c r="DR146">
        <v>4</v>
      </c>
      <c r="DS146" s="627">
        <f t="shared" si="157"/>
        <v>1</v>
      </c>
      <c r="DT146" t="s">
        <v>880</v>
      </c>
      <c r="DU146">
        <v>4</v>
      </c>
      <c r="DV146" s="627">
        <f t="shared" si="158"/>
        <v>1</v>
      </c>
      <c r="DW146" t="s">
        <v>639</v>
      </c>
      <c r="DX146">
        <v>4</v>
      </c>
      <c r="DY146" s="627">
        <f t="shared" si="159"/>
        <v>1</v>
      </c>
      <c r="DZ146" t="s">
        <v>880</v>
      </c>
      <c r="EA146">
        <v>4</v>
      </c>
      <c r="EB146" s="627">
        <f t="shared" si="160"/>
        <v>1</v>
      </c>
      <c r="EC146">
        <v>7.4</v>
      </c>
      <c r="ED146" t="s">
        <v>1826</v>
      </c>
      <c r="EE146">
        <v>1</v>
      </c>
      <c r="EF146" s="630">
        <f t="shared" si="161"/>
        <v>0.24489795918367352</v>
      </c>
      <c r="EG146">
        <v>9.6</v>
      </c>
      <c r="EH146" t="s">
        <v>1827</v>
      </c>
      <c r="EI146">
        <v>0</v>
      </c>
      <c r="EJ146" s="630">
        <f t="shared" si="162"/>
        <v>4.0000000000000036E-2</v>
      </c>
      <c r="EK146" s="630">
        <f t="shared" si="163"/>
        <v>0.14244897959183678</v>
      </c>
      <c r="EL146" s="628">
        <f t="shared" si="164"/>
        <v>0.64280612244897961</v>
      </c>
      <c r="EM146">
        <v>4</v>
      </c>
      <c r="EN146" t="s">
        <v>1775</v>
      </c>
      <c r="EO146" s="624">
        <v>2</v>
      </c>
      <c r="EP146" s="629">
        <f t="shared" si="165"/>
        <v>0.5</v>
      </c>
      <c r="EQ146">
        <v>0</v>
      </c>
      <c r="ER146" t="s">
        <v>1777</v>
      </c>
      <c r="ES146">
        <v>0</v>
      </c>
      <c r="ET146" s="629">
        <f t="shared" si="166"/>
        <v>0</v>
      </c>
      <c r="EU146">
        <v>5</v>
      </c>
      <c r="EV146" t="s">
        <v>1778</v>
      </c>
      <c r="EW146" s="624">
        <v>4</v>
      </c>
      <c r="EX146" s="629">
        <f t="shared" si="167"/>
        <v>1</v>
      </c>
      <c r="EY146">
        <v>3</v>
      </c>
      <c r="EZ146" t="s">
        <v>1782</v>
      </c>
      <c r="FA146" s="624">
        <v>2</v>
      </c>
      <c r="FB146" s="629">
        <f t="shared" si="168"/>
        <v>0.5</v>
      </c>
      <c r="FC146" t="s">
        <v>1024</v>
      </c>
      <c r="FD146">
        <v>0</v>
      </c>
      <c r="FE146" s="627">
        <f t="shared" si="169"/>
        <v>0</v>
      </c>
      <c r="FF146" s="628">
        <f t="shared" si="170"/>
        <v>0.4</v>
      </c>
      <c r="FG146">
        <v>0.59899999999999998</v>
      </c>
      <c r="FH146" t="s">
        <v>1793</v>
      </c>
      <c r="FI146">
        <v>3</v>
      </c>
      <c r="FJ146" s="623">
        <f t="shared" si="171"/>
        <v>0.66666666666666663</v>
      </c>
      <c r="FK146">
        <v>64</v>
      </c>
      <c r="FL146">
        <v>1.8061799739838871</v>
      </c>
      <c r="FM146" t="s">
        <v>1735</v>
      </c>
      <c r="FN146" s="624">
        <v>3</v>
      </c>
      <c r="FO146" s="629">
        <f t="shared" si="172"/>
        <v>0.75</v>
      </c>
      <c r="FP146">
        <v>1</v>
      </c>
      <c r="FQ146" t="s">
        <v>1737</v>
      </c>
      <c r="FR146" s="624">
        <v>1</v>
      </c>
      <c r="FS146" s="629">
        <f t="shared" si="173"/>
        <v>0.25</v>
      </c>
      <c r="FT146">
        <v>1</v>
      </c>
      <c r="FU146" t="s">
        <v>1737</v>
      </c>
      <c r="FV146" s="624">
        <v>1</v>
      </c>
      <c r="FW146" s="629">
        <f t="shared" si="174"/>
        <v>0.25</v>
      </c>
      <c r="FX146" s="628">
        <f t="shared" si="175"/>
        <v>0.47916666666666663</v>
      </c>
      <c r="FY146" s="631">
        <f t="shared" si="176"/>
        <v>0.44329353049295284</v>
      </c>
    </row>
    <row r="147" spans="1:181">
      <c r="A147" t="s">
        <v>369</v>
      </c>
      <c r="B147" t="s">
        <v>368</v>
      </c>
      <c r="C147" t="s">
        <v>632</v>
      </c>
      <c r="D147" t="s">
        <v>1310</v>
      </c>
      <c r="E147" t="s">
        <v>971</v>
      </c>
      <c r="F147" t="s">
        <v>970</v>
      </c>
      <c r="G147" t="s">
        <v>973</v>
      </c>
      <c r="H147" t="s">
        <v>50</v>
      </c>
      <c r="I147">
        <v>6598</v>
      </c>
      <c r="J147" s="626">
        <f t="shared" si="118"/>
        <v>0.26170281018720154</v>
      </c>
      <c r="K147">
        <v>17238216.130000003</v>
      </c>
      <c r="L147" s="626">
        <f t="shared" si="119"/>
        <v>0.12473657301628145</v>
      </c>
      <c r="M147">
        <v>234</v>
      </c>
      <c r="N147" s="626">
        <f t="shared" si="120"/>
        <v>0.1819859506659777</v>
      </c>
      <c r="O147" t="s">
        <v>880</v>
      </c>
      <c r="P147">
        <v>0</v>
      </c>
      <c r="Q147" s="627">
        <f t="shared" si="121"/>
        <v>0</v>
      </c>
      <c r="R147">
        <v>0</v>
      </c>
      <c r="T147" t="s">
        <v>1726</v>
      </c>
      <c r="U147">
        <v>0</v>
      </c>
      <c r="V147">
        <f t="shared" si="122"/>
        <v>1</v>
      </c>
      <c r="W147" s="626">
        <f t="shared" si="123"/>
        <v>0</v>
      </c>
      <c r="X147" s="628">
        <f t="shared" si="124"/>
        <v>0.11368506677389215</v>
      </c>
      <c r="Y147" t="s">
        <v>639</v>
      </c>
      <c r="Z147">
        <v>4</v>
      </c>
      <c r="AA147" s="627">
        <f t="shared" si="125"/>
        <v>1</v>
      </c>
      <c r="AB147" t="s">
        <v>639</v>
      </c>
      <c r="AC147">
        <v>4</v>
      </c>
      <c r="AD147" s="627">
        <f t="shared" si="126"/>
        <v>1</v>
      </c>
      <c r="AE147" t="s">
        <v>640</v>
      </c>
      <c r="AF147">
        <v>0</v>
      </c>
      <c r="AG147" s="627">
        <f t="shared" si="127"/>
        <v>0</v>
      </c>
      <c r="AH147" t="s">
        <v>1314</v>
      </c>
      <c r="AI147">
        <v>0</v>
      </c>
      <c r="AJ147" s="627">
        <f t="shared" si="128"/>
        <v>0</v>
      </c>
      <c r="AK147" t="s">
        <v>1405</v>
      </c>
      <c r="AL147">
        <v>0</v>
      </c>
      <c r="AM147" s="627">
        <f t="shared" si="129"/>
        <v>0</v>
      </c>
      <c r="AN147">
        <v>1</v>
      </c>
      <c r="AO147" t="s">
        <v>1765</v>
      </c>
      <c r="AP147">
        <v>4</v>
      </c>
      <c r="AQ147" s="629">
        <f t="shared" si="130"/>
        <v>1</v>
      </c>
      <c r="AR147" t="s">
        <v>636</v>
      </c>
      <c r="AS147">
        <v>4</v>
      </c>
      <c r="AT147" s="627">
        <f t="shared" si="131"/>
        <v>1</v>
      </c>
      <c r="AU147">
        <v>1</v>
      </c>
      <c r="AV147" t="s">
        <v>1789</v>
      </c>
      <c r="AW147">
        <v>0</v>
      </c>
      <c r="AX147" s="629">
        <f t="shared" si="132"/>
        <v>0</v>
      </c>
      <c r="AY147" t="s">
        <v>650</v>
      </c>
      <c r="AZ147">
        <v>2</v>
      </c>
      <c r="BA147" s="627">
        <f t="shared" si="133"/>
        <v>0.5</v>
      </c>
      <c r="BB147" t="s">
        <v>675</v>
      </c>
      <c r="BC147">
        <v>0</v>
      </c>
      <c r="BD147" s="627">
        <f t="shared" si="134"/>
        <v>0</v>
      </c>
      <c r="BE147" t="s">
        <v>646</v>
      </c>
      <c r="BF147">
        <v>1</v>
      </c>
      <c r="BG147" s="627">
        <f t="shared" si="135"/>
        <v>0.25</v>
      </c>
      <c r="BH147" s="628">
        <f t="shared" si="136"/>
        <v>0.43181818181818182</v>
      </c>
      <c r="BI147">
        <v>1</v>
      </c>
      <c r="BJ147" t="s">
        <v>1742</v>
      </c>
      <c r="BK147">
        <v>3</v>
      </c>
      <c r="BL147" s="627">
        <f t="shared" si="137"/>
        <v>0.75</v>
      </c>
      <c r="BM147" t="s">
        <v>641</v>
      </c>
      <c r="BN147">
        <v>0</v>
      </c>
      <c r="BO147" s="627">
        <f t="shared" si="138"/>
        <v>0</v>
      </c>
      <c r="BP147">
        <v>5</v>
      </c>
      <c r="BQ147" t="s">
        <v>1748</v>
      </c>
      <c r="BR147">
        <v>1</v>
      </c>
      <c r="BS147">
        <f t="shared" si="139"/>
        <v>0.25</v>
      </c>
      <c r="BT147">
        <v>4</v>
      </c>
      <c r="BU147" t="s">
        <v>1747</v>
      </c>
      <c r="BV147">
        <v>2</v>
      </c>
      <c r="BW147">
        <f t="shared" si="140"/>
        <v>0.5</v>
      </c>
      <c r="BX147" s="629">
        <f t="shared" si="141"/>
        <v>0.375</v>
      </c>
      <c r="BY147" t="s">
        <v>658</v>
      </c>
      <c r="BZ147">
        <v>2</v>
      </c>
      <c r="CA147" s="627">
        <f t="shared" si="142"/>
        <v>0.5</v>
      </c>
      <c r="CB147" t="s">
        <v>649</v>
      </c>
      <c r="CC147">
        <v>1</v>
      </c>
      <c r="CD147" s="627">
        <f t="shared" si="143"/>
        <v>0.25</v>
      </c>
      <c r="CE147" t="s">
        <v>659</v>
      </c>
      <c r="CF147">
        <v>4</v>
      </c>
      <c r="CG147" s="627">
        <f t="shared" si="144"/>
        <v>1</v>
      </c>
      <c r="CH147">
        <v>2</v>
      </c>
      <c r="CI147" t="s">
        <v>1751</v>
      </c>
      <c r="CJ147">
        <v>3</v>
      </c>
      <c r="CK147">
        <f t="shared" si="145"/>
        <v>0.75</v>
      </c>
      <c r="CL147">
        <v>2</v>
      </c>
      <c r="CM147" t="s">
        <v>1751</v>
      </c>
      <c r="CN147">
        <v>3</v>
      </c>
      <c r="CO147">
        <f t="shared" si="146"/>
        <v>0.75</v>
      </c>
      <c r="CP147" s="629">
        <f t="shared" si="147"/>
        <v>0.75</v>
      </c>
      <c r="CQ147">
        <v>0</v>
      </c>
      <c r="CR147" t="s">
        <v>1755</v>
      </c>
      <c r="CS147">
        <v>4</v>
      </c>
      <c r="CT147">
        <f t="shared" si="148"/>
        <v>1</v>
      </c>
      <c r="CU147">
        <v>0</v>
      </c>
      <c r="CV147" t="s">
        <v>1755</v>
      </c>
      <c r="CW147">
        <v>4</v>
      </c>
      <c r="CX147">
        <f t="shared" si="149"/>
        <v>1</v>
      </c>
      <c r="CY147" s="629">
        <f t="shared" si="150"/>
        <v>1</v>
      </c>
      <c r="CZ147">
        <v>3</v>
      </c>
      <c r="DA147" t="s">
        <v>1761</v>
      </c>
      <c r="DB147">
        <v>3</v>
      </c>
      <c r="DC147" s="626">
        <f t="shared" si="151"/>
        <v>0.375</v>
      </c>
      <c r="DD147" t="s">
        <v>636</v>
      </c>
      <c r="DE147">
        <v>4</v>
      </c>
      <c r="DF147" s="627">
        <f t="shared" si="152"/>
        <v>1</v>
      </c>
      <c r="DG147" s="628">
        <f t="shared" si="153"/>
        <v>0.6</v>
      </c>
      <c r="DH147" t="s">
        <v>1398</v>
      </c>
      <c r="DI147">
        <v>2</v>
      </c>
      <c r="DJ147" s="627">
        <f t="shared" si="154"/>
        <v>0.5</v>
      </c>
      <c r="DK147" t="s">
        <v>640</v>
      </c>
      <c r="DL147">
        <v>0</v>
      </c>
      <c r="DM147" s="627">
        <f t="shared" si="155"/>
        <v>0</v>
      </c>
      <c r="DN147" t="s">
        <v>1119</v>
      </c>
      <c r="DO147">
        <v>0</v>
      </c>
      <c r="DP147" s="627">
        <f t="shared" si="156"/>
        <v>0</v>
      </c>
      <c r="DQ147" t="s">
        <v>880</v>
      </c>
      <c r="DR147">
        <v>4</v>
      </c>
      <c r="DS147" s="627">
        <f t="shared" si="157"/>
        <v>1</v>
      </c>
      <c r="DT147" t="s">
        <v>880</v>
      </c>
      <c r="DU147">
        <v>4</v>
      </c>
      <c r="DV147" s="627">
        <f t="shared" si="158"/>
        <v>1</v>
      </c>
      <c r="DW147" t="s">
        <v>639</v>
      </c>
      <c r="DX147">
        <v>4</v>
      </c>
      <c r="DY147" s="627">
        <f t="shared" si="159"/>
        <v>1</v>
      </c>
      <c r="DZ147" t="s">
        <v>880</v>
      </c>
      <c r="EA147">
        <v>4</v>
      </c>
      <c r="EB147" s="627">
        <f t="shared" si="160"/>
        <v>1</v>
      </c>
      <c r="EC147">
        <v>5.2</v>
      </c>
      <c r="ED147" t="s">
        <v>1825</v>
      </c>
      <c r="EE147">
        <v>2</v>
      </c>
      <c r="EF147" s="630">
        <f t="shared" si="161"/>
        <v>0.46938775510204078</v>
      </c>
      <c r="EG147">
        <v>8.5</v>
      </c>
      <c r="EH147" t="s">
        <v>1827</v>
      </c>
      <c r="EI147">
        <v>0</v>
      </c>
      <c r="EJ147" s="630">
        <f t="shared" si="162"/>
        <v>0.15000000000000002</v>
      </c>
      <c r="EK147" s="630">
        <f t="shared" si="163"/>
        <v>0.3096938775510204</v>
      </c>
      <c r="EL147" s="628">
        <f t="shared" si="164"/>
        <v>0.60121173469387756</v>
      </c>
      <c r="EM147">
        <v>3</v>
      </c>
      <c r="EO147" s="624">
        <v>2</v>
      </c>
      <c r="EP147" s="629">
        <f t="shared" si="165"/>
        <v>0.5</v>
      </c>
      <c r="EQ147">
        <v>0</v>
      </c>
      <c r="ER147" t="s">
        <v>1777</v>
      </c>
      <c r="ES147">
        <v>0</v>
      </c>
      <c r="ET147" s="629">
        <f t="shared" si="166"/>
        <v>0</v>
      </c>
      <c r="EU147">
        <v>1</v>
      </c>
      <c r="EV147" t="s">
        <v>1778</v>
      </c>
      <c r="EW147" s="624">
        <v>3</v>
      </c>
      <c r="EX147" s="629">
        <f t="shared" si="167"/>
        <v>0.75</v>
      </c>
      <c r="EY147">
        <v>0</v>
      </c>
      <c r="EZ147" t="s">
        <v>1784</v>
      </c>
      <c r="FA147" s="624">
        <v>0</v>
      </c>
      <c r="FB147" s="629">
        <f t="shared" si="168"/>
        <v>0</v>
      </c>
      <c r="FC147" t="s">
        <v>1024</v>
      </c>
      <c r="FD147">
        <v>0</v>
      </c>
      <c r="FE147" s="627">
        <f t="shared" si="169"/>
        <v>0</v>
      </c>
      <c r="FF147" s="628">
        <f t="shared" si="170"/>
        <v>0.25</v>
      </c>
      <c r="FG147">
        <v>0.69799999999999995</v>
      </c>
      <c r="FH147" t="s">
        <v>1791</v>
      </c>
      <c r="FI147">
        <v>2</v>
      </c>
      <c r="FJ147" s="623">
        <f t="shared" si="171"/>
        <v>0.33333333333333331</v>
      </c>
      <c r="FK147">
        <v>4</v>
      </c>
      <c r="FL147">
        <v>0.6020599913279624</v>
      </c>
      <c r="FM147" t="s">
        <v>1733</v>
      </c>
      <c r="FN147" s="624">
        <v>1</v>
      </c>
      <c r="FO147" s="629">
        <f t="shared" si="172"/>
        <v>0.25</v>
      </c>
      <c r="FP147">
        <v>2</v>
      </c>
      <c r="FQ147" t="s">
        <v>1737</v>
      </c>
      <c r="FR147" s="624">
        <v>1</v>
      </c>
      <c r="FS147" s="629">
        <f t="shared" si="173"/>
        <v>0.25</v>
      </c>
      <c r="FT147">
        <v>0</v>
      </c>
      <c r="FU147" t="s">
        <v>1730</v>
      </c>
      <c r="FV147" s="624">
        <v>0</v>
      </c>
      <c r="FW147" s="629">
        <f t="shared" si="174"/>
        <v>0</v>
      </c>
      <c r="FX147" s="628">
        <f t="shared" si="175"/>
        <v>0.20833333333333331</v>
      </c>
      <c r="FY147" s="631">
        <f t="shared" si="176"/>
        <v>0.36750805276988086</v>
      </c>
    </row>
    <row r="148" spans="1:181">
      <c r="A148" t="s">
        <v>198</v>
      </c>
      <c r="B148" t="s">
        <v>197</v>
      </c>
      <c r="C148" t="s">
        <v>632</v>
      </c>
      <c r="D148" t="s">
        <v>1309</v>
      </c>
      <c r="E148" t="s">
        <v>991</v>
      </c>
      <c r="F148" t="s">
        <v>990</v>
      </c>
      <c r="G148" t="s">
        <v>997</v>
      </c>
      <c r="H148" t="s">
        <v>13</v>
      </c>
      <c r="I148">
        <v>14996</v>
      </c>
      <c r="J148" s="626">
        <f t="shared" si="118"/>
        <v>0.39807040392412429</v>
      </c>
      <c r="K148">
        <v>31980311.780000001</v>
      </c>
      <c r="L148" s="626">
        <f t="shared" si="119"/>
        <v>0.24773226881655078</v>
      </c>
      <c r="M148">
        <v>609</v>
      </c>
      <c r="N148" s="626">
        <f t="shared" si="120"/>
        <v>0.38673670440471403</v>
      </c>
      <c r="O148" t="s">
        <v>1119</v>
      </c>
      <c r="P148">
        <v>4</v>
      </c>
      <c r="Q148" s="627">
        <f t="shared" si="121"/>
        <v>1</v>
      </c>
      <c r="R148">
        <v>43</v>
      </c>
      <c r="S148">
        <v>1.6334684555795864</v>
      </c>
      <c r="T148" t="s">
        <v>1728</v>
      </c>
      <c r="U148">
        <v>3</v>
      </c>
      <c r="V148">
        <f t="shared" si="122"/>
        <v>44</v>
      </c>
      <c r="W148" s="626">
        <f t="shared" si="123"/>
        <v>0.49257380804368422</v>
      </c>
      <c r="X148" s="628">
        <f t="shared" si="124"/>
        <v>0.50502263703781458</v>
      </c>
      <c r="Y148" t="s">
        <v>639</v>
      </c>
      <c r="Z148">
        <v>4</v>
      </c>
      <c r="AA148" s="627">
        <f t="shared" si="125"/>
        <v>1</v>
      </c>
      <c r="AB148" t="s">
        <v>639</v>
      </c>
      <c r="AC148">
        <v>4</v>
      </c>
      <c r="AD148" s="627">
        <f t="shared" si="126"/>
        <v>1</v>
      </c>
      <c r="AE148" t="s">
        <v>636</v>
      </c>
      <c r="AF148">
        <v>4</v>
      </c>
      <c r="AG148" s="627">
        <f t="shared" si="127"/>
        <v>1</v>
      </c>
      <c r="AH148" t="s">
        <v>1315</v>
      </c>
      <c r="AI148">
        <v>1</v>
      </c>
      <c r="AJ148" s="627">
        <f t="shared" si="128"/>
        <v>0.25</v>
      </c>
      <c r="AK148" t="s">
        <v>1404</v>
      </c>
      <c r="AL148">
        <v>1</v>
      </c>
      <c r="AM148" s="627">
        <f t="shared" si="129"/>
        <v>0.25</v>
      </c>
      <c r="AN148">
        <v>3</v>
      </c>
      <c r="AO148" t="s">
        <v>1767</v>
      </c>
      <c r="AP148">
        <v>2</v>
      </c>
      <c r="AQ148" s="629">
        <f t="shared" si="130"/>
        <v>0.5</v>
      </c>
      <c r="AR148" t="s">
        <v>636</v>
      </c>
      <c r="AS148">
        <v>4</v>
      </c>
      <c r="AT148" s="627">
        <f t="shared" si="131"/>
        <v>1</v>
      </c>
      <c r="AU148">
        <v>1</v>
      </c>
      <c r="AV148" t="s">
        <v>1789</v>
      </c>
      <c r="AW148">
        <v>0</v>
      </c>
      <c r="AX148" s="629">
        <f t="shared" si="132"/>
        <v>0</v>
      </c>
      <c r="AY148" t="s">
        <v>674</v>
      </c>
      <c r="AZ148">
        <v>3</v>
      </c>
      <c r="BA148" s="627">
        <f t="shared" si="133"/>
        <v>0.75</v>
      </c>
      <c r="BB148" t="s">
        <v>635</v>
      </c>
      <c r="BC148">
        <v>1</v>
      </c>
      <c r="BD148" s="627">
        <f t="shared" si="134"/>
        <v>0.25</v>
      </c>
      <c r="BE148" t="s">
        <v>647</v>
      </c>
      <c r="BF148">
        <v>4</v>
      </c>
      <c r="BG148" s="627">
        <f t="shared" si="135"/>
        <v>1</v>
      </c>
      <c r="BH148" s="628">
        <f t="shared" si="136"/>
        <v>0.63636363636363635</v>
      </c>
      <c r="BI148">
        <v>0</v>
      </c>
      <c r="BJ148" t="s">
        <v>1741</v>
      </c>
      <c r="BK148">
        <v>4</v>
      </c>
      <c r="BL148" s="627">
        <f t="shared" si="137"/>
        <v>1</v>
      </c>
      <c r="BM148" t="s">
        <v>1395</v>
      </c>
      <c r="BN148">
        <v>4</v>
      </c>
      <c r="BO148" s="627">
        <f t="shared" si="138"/>
        <v>1</v>
      </c>
      <c r="BP148">
        <v>0</v>
      </c>
      <c r="BQ148" t="s">
        <v>1745</v>
      </c>
      <c r="BR148">
        <v>4</v>
      </c>
      <c r="BS148">
        <f t="shared" si="139"/>
        <v>1</v>
      </c>
      <c r="BT148">
        <v>0</v>
      </c>
      <c r="BU148" t="s">
        <v>1745</v>
      </c>
      <c r="BV148">
        <v>4</v>
      </c>
      <c r="BW148">
        <f t="shared" si="140"/>
        <v>1</v>
      </c>
      <c r="BX148" s="629">
        <f t="shared" si="141"/>
        <v>1</v>
      </c>
      <c r="BY148" t="s">
        <v>642</v>
      </c>
      <c r="BZ148">
        <v>3</v>
      </c>
      <c r="CA148" s="627">
        <f t="shared" si="142"/>
        <v>0.75</v>
      </c>
      <c r="CB148" t="s">
        <v>649</v>
      </c>
      <c r="CC148">
        <v>1</v>
      </c>
      <c r="CD148" s="627">
        <f t="shared" si="143"/>
        <v>0.25</v>
      </c>
      <c r="CE148" t="s">
        <v>643</v>
      </c>
      <c r="CF148">
        <v>3</v>
      </c>
      <c r="CG148" s="627">
        <f t="shared" si="144"/>
        <v>0.75</v>
      </c>
      <c r="CH148">
        <v>0</v>
      </c>
      <c r="CI148" t="s">
        <v>1750</v>
      </c>
      <c r="CJ148">
        <v>4</v>
      </c>
      <c r="CK148">
        <f t="shared" si="145"/>
        <v>1</v>
      </c>
      <c r="CL148">
        <v>0</v>
      </c>
      <c r="CM148" t="s">
        <v>1750</v>
      </c>
      <c r="CN148">
        <v>4</v>
      </c>
      <c r="CO148">
        <f t="shared" si="146"/>
        <v>1</v>
      </c>
      <c r="CP148" s="629">
        <f t="shared" si="147"/>
        <v>1</v>
      </c>
      <c r="CQ148">
        <v>0</v>
      </c>
      <c r="CR148" t="s">
        <v>1755</v>
      </c>
      <c r="CS148">
        <v>4</v>
      </c>
      <c r="CT148">
        <f t="shared" si="148"/>
        <v>1</v>
      </c>
      <c r="CU148">
        <v>0</v>
      </c>
      <c r="CV148" t="s">
        <v>1755</v>
      </c>
      <c r="CW148">
        <v>4</v>
      </c>
      <c r="CX148">
        <f t="shared" si="149"/>
        <v>1</v>
      </c>
      <c r="CY148" s="629">
        <f t="shared" si="150"/>
        <v>1</v>
      </c>
      <c r="CZ148">
        <v>2</v>
      </c>
      <c r="DA148" t="s">
        <v>1762</v>
      </c>
      <c r="DB148">
        <v>2</v>
      </c>
      <c r="DC148" s="626">
        <f t="shared" si="151"/>
        <v>0.25</v>
      </c>
      <c r="DD148" t="s">
        <v>1369</v>
      </c>
      <c r="DE148">
        <v>3</v>
      </c>
      <c r="DF148" s="627">
        <f t="shared" si="152"/>
        <v>0.75</v>
      </c>
      <c r="DG148" s="628">
        <f t="shared" si="153"/>
        <v>0.77500000000000002</v>
      </c>
      <c r="DH148" t="s">
        <v>639</v>
      </c>
      <c r="DI148">
        <v>4</v>
      </c>
      <c r="DJ148" s="627">
        <f t="shared" si="154"/>
        <v>1</v>
      </c>
      <c r="DK148" t="s">
        <v>636</v>
      </c>
      <c r="DL148">
        <v>4</v>
      </c>
      <c r="DM148" s="627">
        <f t="shared" si="155"/>
        <v>1</v>
      </c>
      <c r="DN148" t="s">
        <v>1119</v>
      </c>
      <c r="DO148">
        <v>0</v>
      </c>
      <c r="DP148" s="627">
        <f t="shared" si="156"/>
        <v>0</v>
      </c>
      <c r="DQ148" t="s">
        <v>880</v>
      </c>
      <c r="DR148">
        <v>4</v>
      </c>
      <c r="DS148" s="627">
        <f t="shared" si="157"/>
        <v>1</v>
      </c>
      <c r="DT148" t="s">
        <v>880</v>
      </c>
      <c r="DU148">
        <v>4</v>
      </c>
      <c r="DV148" s="627">
        <f t="shared" si="158"/>
        <v>1</v>
      </c>
      <c r="DW148" t="s">
        <v>639</v>
      </c>
      <c r="DX148">
        <v>4</v>
      </c>
      <c r="DY148" s="627">
        <f t="shared" si="159"/>
        <v>1</v>
      </c>
      <c r="DZ148" t="s">
        <v>1119</v>
      </c>
      <c r="EA148">
        <v>0</v>
      </c>
      <c r="EB148" s="627">
        <f t="shared" si="160"/>
        <v>0</v>
      </c>
      <c r="EC148">
        <v>3.7</v>
      </c>
      <c r="ED148" t="s">
        <v>1824</v>
      </c>
      <c r="EE148">
        <v>3</v>
      </c>
      <c r="EF148" s="630">
        <f t="shared" si="161"/>
        <v>0.62244897959183676</v>
      </c>
      <c r="EG148">
        <v>9.5</v>
      </c>
      <c r="EH148" t="s">
        <v>1827</v>
      </c>
      <c r="EI148">
        <v>0</v>
      </c>
      <c r="EJ148" s="630">
        <f t="shared" si="162"/>
        <v>5.0000000000000044E-2</v>
      </c>
      <c r="EK148" s="630">
        <f t="shared" si="163"/>
        <v>0.3362244897959184</v>
      </c>
      <c r="EL148" s="628">
        <f t="shared" si="164"/>
        <v>0.66702806122448977</v>
      </c>
      <c r="EM148">
        <v>0</v>
      </c>
      <c r="EN148" t="s">
        <v>1777</v>
      </c>
      <c r="EO148" s="624">
        <v>0</v>
      </c>
      <c r="EP148" s="629">
        <f t="shared" si="165"/>
        <v>0</v>
      </c>
      <c r="EQ148">
        <v>0</v>
      </c>
      <c r="ER148" t="s">
        <v>1777</v>
      </c>
      <c r="ES148">
        <v>0</v>
      </c>
      <c r="ET148" s="629">
        <f t="shared" si="166"/>
        <v>0</v>
      </c>
      <c r="EU148">
        <v>1</v>
      </c>
      <c r="EV148" t="s">
        <v>1777</v>
      </c>
      <c r="EW148" s="624">
        <v>3</v>
      </c>
      <c r="EX148" s="629">
        <f t="shared" si="167"/>
        <v>0.75</v>
      </c>
      <c r="EY148">
        <v>2</v>
      </c>
      <c r="EZ148" t="s">
        <v>1783</v>
      </c>
      <c r="FA148" s="624">
        <v>1</v>
      </c>
      <c r="FB148" s="629">
        <f t="shared" si="168"/>
        <v>0.25</v>
      </c>
      <c r="FC148" t="s">
        <v>1024</v>
      </c>
      <c r="FD148">
        <v>0</v>
      </c>
      <c r="FE148" s="627">
        <f t="shared" si="169"/>
        <v>0</v>
      </c>
      <c r="FF148" s="628">
        <f t="shared" si="170"/>
        <v>0.2</v>
      </c>
      <c r="FG148">
        <v>0.70699999999999996</v>
      </c>
      <c r="FH148" t="s">
        <v>1791</v>
      </c>
      <c r="FI148">
        <v>2</v>
      </c>
      <c r="FJ148" s="623">
        <f t="shared" si="171"/>
        <v>0.33333333333333331</v>
      </c>
      <c r="FK148">
        <v>12</v>
      </c>
      <c r="FL148">
        <v>1.0791812460476249</v>
      </c>
      <c r="FM148" t="s">
        <v>1734</v>
      </c>
      <c r="FN148" s="624">
        <v>2</v>
      </c>
      <c r="FO148" s="629">
        <f t="shared" si="172"/>
        <v>0.5</v>
      </c>
      <c r="FP148">
        <v>4</v>
      </c>
      <c r="FQ148" t="s">
        <v>1739</v>
      </c>
      <c r="FR148" s="624">
        <v>2</v>
      </c>
      <c r="FS148" s="629">
        <f t="shared" si="173"/>
        <v>0.5</v>
      </c>
      <c r="FT148">
        <v>4</v>
      </c>
      <c r="FU148" t="s">
        <v>1739</v>
      </c>
      <c r="FV148" s="624">
        <v>2</v>
      </c>
      <c r="FW148" s="629">
        <f t="shared" si="174"/>
        <v>0.5</v>
      </c>
      <c r="FX148" s="628">
        <f t="shared" si="175"/>
        <v>0.45833333333333331</v>
      </c>
      <c r="FY148" s="631">
        <f t="shared" si="176"/>
        <v>0.54029127799321242</v>
      </c>
    </row>
    <row r="149" spans="1:181">
      <c r="A149" t="s">
        <v>216</v>
      </c>
      <c r="B149" t="s">
        <v>215</v>
      </c>
      <c r="C149" t="s">
        <v>632</v>
      </c>
      <c r="D149" t="s">
        <v>1309</v>
      </c>
      <c r="E149" t="s">
        <v>968</v>
      </c>
      <c r="F149" t="s">
        <v>964</v>
      </c>
      <c r="G149" t="s">
        <v>974</v>
      </c>
      <c r="H149" t="s">
        <v>39</v>
      </c>
      <c r="I149">
        <v>12105</v>
      </c>
      <c r="J149" s="626">
        <f t="shared" si="118"/>
        <v>0.36249847805324464</v>
      </c>
      <c r="K149">
        <v>24022143.239999998</v>
      </c>
      <c r="L149" s="626">
        <f t="shared" si="119"/>
        <v>0.19078242085057268</v>
      </c>
      <c r="M149">
        <v>533</v>
      </c>
      <c r="N149" s="626">
        <f t="shared" si="120"/>
        <v>0.35820276771758242</v>
      </c>
      <c r="O149" t="s">
        <v>1119</v>
      </c>
      <c r="P149">
        <v>4</v>
      </c>
      <c r="Q149" s="627">
        <f t="shared" si="121"/>
        <v>1</v>
      </c>
      <c r="R149">
        <v>47</v>
      </c>
      <c r="S149">
        <v>1.6720978579357175</v>
      </c>
      <c r="T149" t="s">
        <v>1728</v>
      </c>
      <c r="U149">
        <v>3</v>
      </c>
      <c r="V149">
        <f t="shared" si="122"/>
        <v>48</v>
      </c>
      <c r="W149" s="626">
        <f t="shared" si="123"/>
        <v>0.50389975347801186</v>
      </c>
      <c r="X149" s="628">
        <f t="shared" si="124"/>
        <v>0.4830766840198823</v>
      </c>
      <c r="Y149" t="s">
        <v>639</v>
      </c>
      <c r="Z149">
        <v>4</v>
      </c>
      <c r="AA149" s="627">
        <f t="shared" si="125"/>
        <v>1</v>
      </c>
      <c r="AB149" t="s">
        <v>639</v>
      </c>
      <c r="AC149">
        <v>4</v>
      </c>
      <c r="AD149" s="627">
        <f t="shared" si="126"/>
        <v>1</v>
      </c>
      <c r="AE149" t="s">
        <v>640</v>
      </c>
      <c r="AF149">
        <v>0</v>
      </c>
      <c r="AG149" s="627">
        <f t="shared" si="127"/>
        <v>0</v>
      </c>
      <c r="AH149" t="s">
        <v>1400</v>
      </c>
      <c r="AI149">
        <v>3</v>
      </c>
      <c r="AJ149" s="627">
        <f t="shared" si="128"/>
        <v>0.75</v>
      </c>
      <c r="AK149" t="s">
        <v>1405</v>
      </c>
      <c r="AL149">
        <v>0</v>
      </c>
      <c r="AM149" s="627">
        <f t="shared" si="129"/>
        <v>0</v>
      </c>
      <c r="AN149">
        <v>1</v>
      </c>
      <c r="AO149" t="s">
        <v>1765</v>
      </c>
      <c r="AP149">
        <v>4</v>
      </c>
      <c r="AQ149" s="629">
        <f t="shared" si="130"/>
        <v>1</v>
      </c>
      <c r="AR149" t="s">
        <v>640</v>
      </c>
      <c r="AS149">
        <v>0</v>
      </c>
      <c r="AT149" s="627">
        <f t="shared" si="131"/>
        <v>0</v>
      </c>
      <c r="AU149">
        <v>1</v>
      </c>
      <c r="AV149" t="s">
        <v>1789</v>
      </c>
      <c r="AW149">
        <v>0</v>
      </c>
      <c r="AX149" s="629">
        <f t="shared" si="132"/>
        <v>0</v>
      </c>
      <c r="AY149" t="s">
        <v>650</v>
      </c>
      <c r="AZ149">
        <v>2</v>
      </c>
      <c r="BA149" s="627">
        <f t="shared" si="133"/>
        <v>0.5</v>
      </c>
      <c r="BB149" t="s">
        <v>646</v>
      </c>
      <c r="BC149">
        <v>0</v>
      </c>
      <c r="BD149" s="627">
        <f t="shared" si="134"/>
        <v>0</v>
      </c>
      <c r="BE149" t="s">
        <v>647</v>
      </c>
      <c r="BF149">
        <v>4</v>
      </c>
      <c r="BG149" s="627">
        <f t="shared" si="135"/>
        <v>1</v>
      </c>
      <c r="BH149" s="628">
        <f t="shared" si="136"/>
        <v>0.47727272727272729</v>
      </c>
      <c r="BI149">
        <v>0</v>
      </c>
      <c r="BJ149" t="s">
        <v>1741</v>
      </c>
      <c r="BK149">
        <v>4</v>
      </c>
      <c r="BL149" s="627">
        <f t="shared" si="137"/>
        <v>1</v>
      </c>
      <c r="BM149" t="s">
        <v>1395</v>
      </c>
      <c r="BN149">
        <v>4</v>
      </c>
      <c r="BO149" s="627">
        <f t="shared" si="138"/>
        <v>1</v>
      </c>
      <c r="BP149">
        <v>0</v>
      </c>
      <c r="BQ149" t="s">
        <v>1745</v>
      </c>
      <c r="BR149">
        <v>4</v>
      </c>
      <c r="BS149">
        <f t="shared" si="139"/>
        <v>1</v>
      </c>
      <c r="BT149">
        <v>0</v>
      </c>
      <c r="BU149" t="s">
        <v>1745</v>
      </c>
      <c r="BV149">
        <v>4</v>
      </c>
      <c r="BW149">
        <f t="shared" si="140"/>
        <v>1</v>
      </c>
      <c r="BX149" s="629">
        <f t="shared" si="141"/>
        <v>1</v>
      </c>
      <c r="BY149" t="s">
        <v>653</v>
      </c>
      <c r="BZ149">
        <v>4</v>
      </c>
      <c r="CA149" s="627">
        <f t="shared" si="142"/>
        <v>1</v>
      </c>
      <c r="CB149" t="s">
        <v>654</v>
      </c>
      <c r="CC149">
        <v>4</v>
      </c>
      <c r="CD149" s="627">
        <f t="shared" si="143"/>
        <v>1</v>
      </c>
      <c r="CE149" t="s">
        <v>643</v>
      </c>
      <c r="CF149">
        <v>3</v>
      </c>
      <c r="CG149" s="627">
        <f t="shared" si="144"/>
        <v>0.75</v>
      </c>
      <c r="CH149">
        <v>0</v>
      </c>
      <c r="CI149" t="s">
        <v>1750</v>
      </c>
      <c r="CJ149">
        <v>4</v>
      </c>
      <c r="CK149">
        <f t="shared" si="145"/>
        <v>1</v>
      </c>
      <c r="CL149">
        <v>0</v>
      </c>
      <c r="CM149" t="s">
        <v>1750</v>
      </c>
      <c r="CN149">
        <v>4</v>
      </c>
      <c r="CO149">
        <f t="shared" si="146"/>
        <v>1</v>
      </c>
      <c r="CP149" s="629">
        <f t="shared" si="147"/>
        <v>1</v>
      </c>
      <c r="CQ149">
        <v>0</v>
      </c>
      <c r="CR149" t="s">
        <v>1755</v>
      </c>
      <c r="CS149">
        <v>4</v>
      </c>
      <c r="CT149">
        <f t="shared" si="148"/>
        <v>1</v>
      </c>
      <c r="CU149">
        <v>0</v>
      </c>
      <c r="CV149" t="s">
        <v>1755</v>
      </c>
      <c r="CW149">
        <v>4</v>
      </c>
      <c r="CX149">
        <f t="shared" si="149"/>
        <v>1</v>
      </c>
      <c r="CY149" s="629">
        <f t="shared" si="150"/>
        <v>1</v>
      </c>
      <c r="CZ149">
        <v>2</v>
      </c>
      <c r="DA149" t="s">
        <v>1762</v>
      </c>
      <c r="DB149">
        <v>2</v>
      </c>
      <c r="DC149" s="626">
        <f t="shared" si="151"/>
        <v>0.25</v>
      </c>
      <c r="DD149" t="s">
        <v>1369</v>
      </c>
      <c r="DE149">
        <v>3</v>
      </c>
      <c r="DF149" s="627">
        <f t="shared" si="152"/>
        <v>0.75</v>
      </c>
      <c r="DG149" s="628">
        <f t="shared" si="153"/>
        <v>0.875</v>
      </c>
      <c r="DH149" t="s">
        <v>639</v>
      </c>
      <c r="DI149">
        <v>4</v>
      </c>
      <c r="DJ149" s="627">
        <f t="shared" si="154"/>
        <v>1</v>
      </c>
      <c r="DK149" t="s">
        <v>640</v>
      </c>
      <c r="DL149">
        <v>0</v>
      </c>
      <c r="DM149" s="627">
        <f t="shared" si="155"/>
        <v>0</v>
      </c>
      <c r="DN149" t="s">
        <v>1119</v>
      </c>
      <c r="DO149">
        <v>0</v>
      </c>
      <c r="DP149" s="627">
        <f t="shared" si="156"/>
        <v>0</v>
      </c>
      <c r="DQ149" t="s">
        <v>880</v>
      </c>
      <c r="DR149">
        <v>4</v>
      </c>
      <c r="DS149" s="627">
        <f t="shared" si="157"/>
        <v>1</v>
      </c>
      <c r="DT149" t="s">
        <v>880</v>
      </c>
      <c r="DU149">
        <v>4</v>
      </c>
      <c r="DV149" s="627">
        <f t="shared" si="158"/>
        <v>1</v>
      </c>
      <c r="DW149" t="s">
        <v>639</v>
      </c>
      <c r="DX149">
        <v>4</v>
      </c>
      <c r="DY149" s="627">
        <f t="shared" si="159"/>
        <v>1</v>
      </c>
      <c r="DZ149" t="s">
        <v>880</v>
      </c>
      <c r="EA149">
        <v>4</v>
      </c>
      <c r="EB149" s="627">
        <f t="shared" si="160"/>
        <v>1</v>
      </c>
      <c r="EC149">
        <v>8.1</v>
      </c>
      <c r="ED149" t="s">
        <v>1827</v>
      </c>
      <c r="EE149">
        <v>0</v>
      </c>
      <c r="EF149" s="630">
        <f t="shared" si="161"/>
        <v>0.17346938775510212</v>
      </c>
      <c r="EG149">
        <v>7.9</v>
      </c>
      <c r="EH149" t="s">
        <v>1826</v>
      </c>
      <c r="EI149">
        <v>1</v>
      </c>
      <c r="EJ149" s="630">
        <f t="shared" si="162"/>
        <v>0.20999999999999996</v>
      </c>
      <c r="EK149" s="630">
        <f t="shared" si="163"/>
        <v>0.19173469387755104</v>
      </c>
      <c r="EL149" s="628">
        <f t="shared" si="164"/>
        <v>0.64896683673469391</v>
      </c>
      <c r="EM149">
        <v>1</v>
      </c>
      <c r="EN149" t="s">
        <v>1776</v>
      </c>
      <c r="EO149" s="624">
        <v>1</v>
      </c>
      <c r="EP149" s="629">
        <f t="shared" si="165"/>
        <v>0.25</v>
      </c>
      <c r="EQ149">
        <v>1</v>
      </c>
      <c r="ER149" t="s">
        <v>1779</v>
      </c>
      <c r="ES149">
        <v>3</v>
      </c>
      <c r="ET149" s="629">
        <f t="shared" si="166"/>
        <v>0.75</v>
      </c>
      <c r="EU149">
        <v>0</v>
      </c>
      <c r="EV149" t="s">
        <v>1779</v>
      </c>
      <c r="EW149" s="624">
        <v>0</v>
      </c>
      <c r="EX149" s="629">
        <f t="shared" si="167"/>
        <v>0</v>
      </c>
      <c r="EY149">
        <v>7</v>
      </c>
      <c r="EZ149" t="s">
        <v>1780</v>
      </c>
      <c r="FA149" s="624">
        <v>4</v>
      </c>
      <c r="FB149" s="629">
        <f t="shared" si="168"/>
        <v>1</v>
      </c>
      <c r="FC149" t="s">
        <v>1024</v>
      </c>
      <c r="FD149">
        <v>0</v>
      </c>
      <c r="FE149" s="627">
        <f t="shared" si="169"/>
        <v>0</v>
      </c>
      <c r="FF149" s="628">
        <f t="shared" si="170"/>
        <v>0.4</v>
      </c>
      <c r="FG149">
        <v>0.56299999999999994</v>
      </c>
      <c r="FH149" t="s">
        <v>1793</v>
      </c>
      <c r="FI149">
        <v>3</v>
      </c>
      <c r="FJ149" s="623">
        <f t="shared" si="171"/>
        <v>0.66666666666666663</v>
      </c>
      <c r="FK149">
        <v>81</v>
      </c>
      <c r="FL149">
        <v>1.9084850188786497</v>
      </c>
      <c r="FM149" t="s">
        <v>1735</v>
      </c>
      <c r="FN149" s="624">
        <v>3</v>
      </c>
      <c r="FO149" s="629">
        <f t="shared" si="172"/>
        <v>0.75</v>
      </c>
      <c r="FP149">
        <v>6</v>
      </c>
      <c r="FQ149" t="s">
        <v>1740</v>
      </c>
      <c r="FR149" s="624">
        <v>3</v>
      </c>
      <c r="FS149" s="629">
        <f t="shared" si="173"/>
        <v>0.75</v>
      </c>
      <c r="FT149">
        <v>2</v>
      </c>
      <c r="FU149" t="s">
        <v>1737</v>
      </c>
      <c r="FV149" s="624">
        <v>1</v>
      </c>
      <c r="FW149" s="629">
        <f t="shared" si="174"/>
        <v>0.25</v>
      </c>
      <c r="FX149" s="628">
        <f t="shared" si="175"/>
        <v>0.60416666666666663</v>
      </c>
      <c r="FY149" s="631">
        <f t="shared" si="176"/>
        <v>0.58141381911566159</v>
      </c>
    </row>
    <row r="150" spans="1:181">
      <c r="A150" t="s">
        <v>475</v>
      </c>
      <c r="B150" t="s">
        <v>474</v>
      </c>
      <c r="C150" t="s">
        <v>671</v>
      </c>
      <c r="D150" t="s">
        <v>1308</v>
      </c>
      <c r="E150" t="s">
        <v>978</v>
      </c>
      <c r="F150" t="s">
        <v>977</v>
      </c>
      <c r="G150" t="s">
        <v>982</v>
      </c>
      <c r="H150" t="s">
        <v>5</v>
      </c>
      <c r="I150">
        <v>3218</v>
      </c>
      <c r="J150" s="626">
        <f t="shared" si="118"/>
        <v>0.14244482793522681</v>
      </c>
      <c r="K150">
        <v>10788118.220000001</v>
      </c>
      <c r="L150" s="626">
        <f t="shared" si="119"/>
        <v>3.1456927627625683E-2</v>
      </c>
      <c r="M150">
        <v>205</v>
      </c>
      <c r="N150" s="626">
        <f t="shared" si="120"/>
        <v>0.15366301755289125</v>
      </c>
      <c r="O150" t="s">
        <v>1119</v>
      </c>
      <c r="P150">
        <v>4</v>
      </c>
      <c r="Q150" s="627">
        <f t="shared" si="121"/>
        <v>1</v>
      </c>
      <c r="R150">
        <v>3</v>
      </c>
      <c r="S150">
        <v>0.47712125471966244</v>
      </c>
      <c r="T150" t="s">
        <v>1727</v>
      </c>
      <c r="U150">
        <v>1</v>
      </c>
      <c r="V150">
        <f t="shared" si="122"/>
        <v>4</v>
      </c>
      <c r="W150" s="626">
        <f t="shared" si="123"/>
        <v>0.18044875087807519</v>
      </c>
      <c r="X150" s="628">
        <f t="shared" si="124"/>
        <v>0.30160270479876378</v>
      </c>
      <c r="Y150" t="s">
        <v>639</v>
      </c>
      <c r="Z150">
        <v>4</v>
      </c>
      <c r="AA150" s="627">
        <f t="shared" si="125"/>
        <v>1</v>
      </c>
      <c r="AB150" t="s">
        <v>639</v>
      </c>
      <c r="AC150">
        <v>4</v>
      </c>
      <c r="AD150" s="627">
        <f t="shared" si="126"/>
        <v>1</v>
      </c>
      <c r="AE150" t="s">
        <v>640</v>
      </c>
      <c r="AF150">
        <v>0</v>
      </c>
      <c r="AG150" s="627">
        <f t="shared" si="127"/>
        <v>0</v>
      </c>
      <c r="AH150" t="s">
        <v>1400</v>
      </c>
      <c r="AI150">
        <v>3</v>
      </c>
      <c r="AJ150" s="627">
        <f t="shared" si="128"/>
        <v>0.75</v>
      </c>
      <c r="AK150" t="s">
        <v>1406</v>
      </c>
      <c r="AL150">
        <v>3</v>
      </c>
      <c r="AM150" s="627">
        <f t="shared" si="129"/>
        <v>0.75</v>
      </c>
      <c r="AN150">
        <v>1</v>
      </c>
      <c r="AO150" t="s">
        <v>1765</v>
      </c>
      <c r="AP150">
        <v>4</v>
      </c>
      <c r="AQ150" s="629">
        <f t="shared" si="130"/>
        <v>1</v>
      </c>
      <c r="AR150" t="s">
        <v>640</v>
      </c>
      <c r="AS150">
        <v>0</v>
      </c>
      <c r="AT150" s="627">
        <f t="shared" si="131"/>
        <v>0</v>
      </c>
      <c r="AU150">
        <v>1</v>
      </c>
      <c r="AV150" t="s">
        <v>1789</v>
      </c>
      <c r="AW150">
        <v>0</v>
      </c>
      <c r="AX150" s="629">
        <f t="shared" si="132"/>
        <v>0</v>
      </c>
      <c r="AY150" t="s">
        <v>634</v>
      </c>
      <c r="AZ150">
        <v>1</v>
      </c>
      <c r="BA150" s="627">
        <f t="shared" si="133"/>
        <v>0.25</v>
      </c>
      <c r="BB150" t="s">
        <v>635</v>
      </c>
      <c r="BC150">
        <v>1</v>
      </c>
      <c r="BD150" s="627">
        <f t="shared" si="134"/>
        <v>0.25</v>
      </c>
      <c r="BE150" t="s">
        <v>635</v>
      </c>
      <c r="BF150">
        <v>1</v>
      </c>
      <c r="BG150" s="627">
        <f t="shared" si="135"/>
        <v>0.25</v>
      </c>
      <c r="BH150" s="628">
        <f t="shared" si="136"/>
        <v>0.47727272727272729</v>
      </c>
      <c r="BI150">
        <v>0</v>
      </c>
      <c r="BJ150" t="s">
        <v>1741</v>
      </c>
      <c r="BK150">
        <v>4</v>
      </c>
      <c r="BL150" s="627">
        <f t="shared" si="137"/>
        <v>1</v>
      </c>
      <c r="BM150" t="s">
        <v>1395</v>
      </c>
      <c r="BN150">
        <v>4</v>
      </c>
      <c r="BO150" s="627">
        <f t="shared" si="138"/>
        <v>1</v>
      </c>
      <c r="BP150">
        <v>3</v>
      </c>
      <c r="BQ150" t="s">
        <v>1747</v>
      </c>
      <c r="BR150">
        <v>2</v>
      </c>
      <c r="BS150">
        <f t="shared" si="139"/>
        <v>0.5</v>
      </c>
      <c r="BT150">
        <v>8</v>
      </c>
      <c r="BU150" t="s">
        <v>1748</v>
      </c>
      <c r="BV150">
        <v>1</v>
      </c>
      <c r="BW150">
        <f t="shared" si="140"/>
        <v>0.25</v>
      </c>
      <c r="BX150" s="629">
        <f t="shared" si="141"/>
        <v>0.375</v>
      </c>
      <c r="BY150" t="s">
        <v>658</v>
      </c>
      <c r="BZ150">
        <v>2</v>
      </c>
      <c r="CA150" s="627">
        <f t="shared" si="142"/>
        <v>0.5</v>
      </c>
      <c r="CB150" t="s">
        <v>669</v>
      </c>
      <c r="CC150">
        <v>2</v>
      </c>
      <c r="CD150" s="627">
        <f t="shared" si="143"/>
        <v>0.5</v>
      </c>
      <c r="CE150" t="s">
        <v>659</v>
      </c>
      <c r="CF150">
        <v>4</v>
      </c>
      <c r="CG150" s="627">
        <f t="shared" si="144"/>
        <v>1</v>
      </c>
      <c r="CH150">
        <v>0</v>
      </c>
      <c r="CI150" t="s">
        <v>1750</v>
      </c>
      <c r="CJ150">
        <v>4</v>
      </c>
      <c r="CK150">
        <f t="shared" si="145"/>
        <v>1</v>
      </c>
      <c r="CL150">
        <v>0</v>
      </c>
      <c r="CM150" t="s">
        <v>1750</v>
      </c>
      <c r="CN150">
        <v>4</v>
      </c>
      <c r="CO150">
        <f t="shared" si="146"/>
        <v>1</v>
      </c>
      <c r="CP150" s="629">
        <f t="shared" si="147"/>
        <v>1</v>
      </c>
      <c r="CQ150">
        <v>0</v>
      </c>
      <c r="CR150" t="s">
        <v>1755</v>
      </c>
      <c r="CS150">
        <v>4</v>
      </c>
      <c r="CT150">
        <f t="shared" si="148"/>
        <v>1</v>
      </c>
      <c r="CU150">
        <v>0</v>
      </c>
      <c r="CV150" t="s">
        <v>1755</v>
      </c>
      <c r="CW150">
        <v>4</v>
      </c>
      <c r="CX150">
        <f t="shared" si="149"/>
        <v>1</v>
      </c>
      <c r="CY150" s="629">
        <f t="shared" si="150"/>
        <v>1</v>
      </c>
      <c r="CZ150">
        <v>0</v>
      </c>
      <c r="DA150" t="s">
        <v>1764</v>
      </c>
      <c r="DB150">
        <v>0</v>
      </c>
      <c r="DC150" s="626">
        <f t="shared" si="151"/>
        <v>0</v>
      </c>
      <c r="DD150" t="s">
        <v>636</v>
      </c>
      <c r="DE150">
        <v>4</v>
      </c>
      <c r="DF150" s="627">
        <f t="shared" si="152"/>
        <v>1</v>
      </c>
      <c r="DG150" s="628">
        <f t="shared" si="153"/>
        <v>0.73750000000000004</v>
      </c>
      <c r="DH150" t="s">
        <v>639</v>
      </c>
      <c r="DI150">
        <v>4</v>
      </c>
      <c r="DJ150" s="627">
        <f t="shared" si="154"/>
        <v>1</v>
      </c>
      <c r="DK150" t="s">
        <v>640</v>
      </c>
      <c r="DL150">
        <v>0</v>
      </c>
      <c r="DM150" s="627">
        <f t="shared" si="155"/>
        <v>0</v>
      </c>
      <c r="DN150" t="s">
        <v>1119</v>
      </c>
      <c r="DO150">
        <v>0</v>
      </c>
      <c r="DP150" s="627">
        <f t="shared" si="156"/>
        <v>0</v>
      </c>
      <c r="DQ150" t="s">
        <v>880</v>
      </c>
      <c r="DR150">
        <v>4</v>
      </c>
      <c r="DS150" s="627">
        <f t="shared" si="157"/>
        <v>1</v>
      </c>
      <c r="DT150" t="s">
        <v>880</v>
      </c>
      <c r="DU150">
        <v>4</v>
      </c>
      <c r="DV150" s="627">
        <f t="shared" si="158"/>
        <v>1</v>
      </c>
      <c r="DW150" t="s">
        <v>639</v>
      </c>
      <c r="DX150">
        <v>4</v>
      </c>
      <c r="DY150" s="627">
        <f t="shared" si="159"/>
        <v>1</v>
      </c>
      <c r="DZ150" t="s">
        <v>1119</v>
      </c>
      <c r="EA150">
        <v>0</v>
      </c>
      <c r="EB150" s="627">
        <f t="shared" si="160"/>
        <v>0</v>
      </c>
      <c r="EC150">
        <v>2.2999999999999998</v>
      </c>
      <c r="ED150" t="s">
        <v>1824</v>
      </c>
      <c r="EE150">
        <v>3</v>
      </c>
      <c r="EF150" s="630">
        <f t="shared" si="161"/>
        <v>0.76530612244897966</v>
      </c>
      <c r="EG150">
        <v>5</v>
      </c>
      <c r="EH150" t="s">
        <v>1825</v>
      </c>
      <c r="EI150">
        <v>2</v>
      </c>
      <c r="EJ150" s="630">
        <f t="shared" si="162"/>
        <v>0.5</v>
      </c>
      <c r="EK150" s="630">
        <f t="shared" si="163"/>
        <v>0.63265306122448983</v>
      </c>
      <c r="EL150" s="628">
        <f t="shared" si="164"/>
        <v>0.57908163265306123</v>
      </c>
      <c r="EM150">
        <v>0</v>
      </c>
      <c r="EN150" t="s">
        <v>1777</v>
      </c>
      <c r="EO150" s="624">
        <v>0</v>
      </c>
      <c r="EP150" s="629">
        <f t="shared" si="165"/>
        <v>0</v>
      </c>
      <c r="EQ150">
        <v>0</v>
      </c>
      <c r="ER150" t="s">
        <v>1777</v>
      </c>
      <c r="ES150">
        <v>0</v>
      </c>
      <c r="ET150" s="629">
        <f t="shared" si="166"/>
        <v>0</v>
      </c>
      <c r="EU150">
        <v>0</v>
      </c>
      <c r="EV150" t="s">
        <v>1777</v>
      </c>
      <c r="EW150" s="624">
        <v>0</v>
      </c>
      <c r="EX150" s="629">
        <f t="shared" si="167"/>
        <v>0</v>
      </c>
      <c r="EY150">
        <v>4</v>
      </c>
      <c r="EZ150" t="s">
        <v>1782</v>
      </c>
      <c r="FA150" s="624">
        <v>2</v>
      </c>
      <c r="FB150" s="629">
        <f t="shared" si="168"/>
        <v>0.5</v>
      </c>
      <c r="FC150" t="s">
        <v>1024</v>
      </c>
      <c r="FD150">
        <v>0</v>
      </c>
      <c r="FE150" s="627">
        <f t="shared" si="169"/>
        <v>0</v>
      </c>
      <c r="FF150" s="628">
        <f t="shared" si="170"/>
        <v>0.1</v>
      </c>
      <c r="FG150">
        <v>0.63500000000000001</v>
      </c>
      <c r="FH150" t="s">
        <v>1791</v>
      </c>
      <c r="FI150">
        <v>2</v>
      </c>
      <c r="FJ150" s="623">
        <f t="shared" si="171"/>
        <v>0.33333333333333331</v>
      </c>
      <c r="FK150">
        <v>17</v>
      </c>
      <c r="FL150">
        <v>1.2304489213782739</v>
      </c>
      <c r="FM150" t="s">
        <v>1734</v>
      </c>
      <c r="FN150" s="624">
        <v>2</v>
      </c>
      <c r="FO150" s="629">
        <f t="shared" si="172"/>
        <v>0.5</v>
      </c>
      <c r="FP150">
        <v>0</v>
      </c>
      <c r="FQ150" t="s">
        <v>1730</v>
      </c>
      <c r="FR150" s="624">
        <v>0</v>
      </c>
      <c r="FS150" s="629">
        <f t="shared" si="173"/>
        <v>0</v>
      </c>
      <c r="FT150">
        <v>0</v>
      </c>
      <c r="FU150" t="s">
        <v>1730</v>
      </c>
      <c r="FV150" s="624">
        <v>0</v>
      </c>
      <c r="FW150" s="629">
        <f t="shared" si="174"/>
        <v>0</v>
      </c>
      <c r="FX150" s="628">
        <f t="shared" si="175"/>
        <v>0.20833333333333331</v>
      </c>
      <c r="FY150" s="631">
        <f t="shared" si="176"/>
        <v>0.40063173300964766</v>
      </c>
    </row>
    <row r="151" spans="1:181">
      <c r="A151" t="s">
        <v>411</v>
      </c>
      <c r="B151" t="s">
        <v>410</v>
      </c>
      <c r="C151" t="s">
        <v>671</v>
      </c>
      <c r="D151" t="s">
        <v>1308</v>
      </c>
      <c r="E151" t="s">
        <v>968</v>
      </c>
      <c r="F151" t="s">
        <v>964</v>
      </c>
      <c r="G151" t="s">
        <v>980</v>
      </c>
      <c r="H151" t="s">
        <v>42</v>
      </c>
      <c r="I151">
        <v>4644</v>
      </c>
      <c r="J151" s="626">
        <f t="shared" si="118"/>
        <v>0.20337148578809711</v>
      </c>
      <c r="K151">
        <v>16638200.810000001</v>
      </c>
      <c r="L151" s="626">
        <f t="shared" si="119"/>
        <v>0.11768562392737582</v>
      </c>
      <c r="M151">
        <v>189</v>
      </c>
      <c r="N151" s="626">
        <f t="shared" si="120"/>
        <v>0.13626761485330791</v>
      </c>
      <c r="O151" t="s">
        <v>880</v>
      </c>
      <c r="P151">
        <v>0</v>
      </c>
      <c r="Q151" s="627">
        <f t="shared" si="121"/>
        <v>0</v>
      </c>
      <c r="R151">
        <v>0</v>
      </c>
      <c r="T151" t="s">
        <v>1726</v>
      </c>
      <c r="U151">
        <v>0</v>
      </c>
      <c r="V151">
        <f t="shared" si="122"/>
        <v>1</v>
      </c>
      <c r="W151" s="626">
        <f t="shared" si="123"/>
        <v>0</v>
      </c>
      <c r="X151" s="628">
        <f t="shared" si="124"/>
        <v>9.146494491375616E-2</v>
      </c>
      <c r="Y151" t="s">
        <v>639</v>
      </c>
      <c r="Z151">
        <v>4</v>
      </c>
      <c r="AA151" s="627">
        <f t="shared" si="125"/>
        <v>1</v>
      </c>
      <c r="AB151" t="s">
        <v>639</v>
      </c>
      <c r="AC151">
        <v>4</v>
      </c>
      <c r="AD151" s="627">
        <f t="shared" si="126"/>
        <v>1</v>
      </c>
      <c r="AE151" t="s">
        <v>640</v>
      </c>
      <c r="AF151">
        <v>0</v>
      </c>
      <c r="AG151" s="627">
        <f t="shared" si="127"/>
        <v>0</v>
      </c>
      <c r="AH151" t="s">
        <v>1314</v>
      </c>
      <c r="AI151">
        <v>0</v>
      </c>
      <c r="AJ151" s="627">
        <f t="shared" si="128"/>
        <v>0</v>
      </c>
      <c r="AK151" t="s">
        <v>1405</v>
      </c>
      <c r="AL151">
        <v>0</v>
      </c>
      <c r="AM151" s="627">
        <f t="shared" si="129"/>
        <v>0</v>
      </c>
      <c r="AN151">
        <v>1</v>
      </c>
      <c r="AO151" t="s">
        <v>1765</v>
      </c>
      <c r="AP151">
        <v>4</v>
      </c>
      <c r="AQ151" s="629">
        <f t="shared" si="130"/>
        <v>1</v>
      </c>
      <c r="AR151" t="s">
        <v>640</v>
      </c>
      <c r="AS151">
        <v>0</v>
      </c>
      <c r="AT151" s="627">
        <f t="shared" si="131"/>
        <v>0</v>
      </c>
      <c r="AU151">
        <v>3</v>
      </c>
      <c r="AV151" t="s">
        <v>1771</v>
      </c>
      <c r="AW151">
        <v>2</v>
      </c>
      <c r="AX151" s="629">
        <f t="shared" si="132"/>
        <v>0.5</v>
      </c>
      <c r="AY151" t="s">
        <v>634</v>
      </c>
      <c r="AZ151">
        <v>1</v>
      </c>
      <c r="BA151" s="627">
        <f t="shared" si="133"/>
        <v>0.25</v>
      </c>
      <c r="BB151" t="s">
        <v>635</v>
      </c>
      <c r="BC151">
        <v>1</v>
      </c>
      <c r="BD151" s="627">
        <f t="shared" si="134"/>
        <v>0.25</v>
      </c>
      <c r="BE151" t="s">
        <v>646</v>
      </c>
      <c r="BF151">
        <v>1</v>
      </c>
      <c r="BG151" s="627">
        <f t="shared" si="135"/>
        <v>0.25</v>
      </c>
      <c r="BH151" s="628">
        <f t="shared" si="136"/>
        <v>0.38636363636363635</v>
      </c>
      <c r="BI151">
        <v>1</v>
      </c>
      <c r="BJ151" t="s">
        <v>1742</v>
      </c>
      <c r="BK151">
        <v>3</v>
      </c>
      <c r="BL151" s="627">
        <f t="shared" si="137"/>
        <v>0.75</v>
      </c>
      <c r="BM151" t="s">
        <v>641</v>
      </c>
      <c r="BN151">
        <v>0</v>
      </c>
      <c r="BO151" s="627">
        <f t="shared" si="138"/>
        <v>0</v>
      </c>
      <c r="BP151">
        <v>1</v>
      </c>
      <c r="BQ151" t="s">
        <v>1746</v>
      </c>
      <c r="BR151">
        <v>3</v>
      </c>
      <c r="BS151">
        <f t="shared" si="139"/>
        <v>0.75</v>
      </c>
      <c r="BT151">
        <v>1</v>
      </c>
      <c r="BU151" t="s">
        <v>1746</v>
      </c>
      <c r="BV151">
        <v>3</v>
      </c>
      <c r="BW151">
        <f t="shared" si="140"/>
        <v>0.75</v>
      </c>
      <c r="BX151" s="629">
        <f t="shared" si="141"/>
        <v>0.75</v>
      </c>
      <c r="BY151" t="s">
        <v>661</v>
      </c>
      <c r="BZ151">
        <v>0</v>
      </c>
      <c r="CA151" s="627">
        <f t="shared" si="142"/>
        <v>0</v>
      </c>
      <c r="CB151" t="s">
        <v>649</v>
      </c>
      <c r="CC151">
        <v>1</v>
      </c>
      <c r="CD151" s="627">
        <f t="shared" si="143"/>
        <v>0.25</v>
      </c>
      <c r="CE151" t="s">
        <v>667</v>
      </c>
      <c r="CF151">
        <v>1</v>
      </c>
      <c r="CG151" s="627">
        <f t="shared" si="144"/>
        <v>0.25</v>
      </c>
      <c r="CH151">
        <v>1</v>
      </c>
      <c r="CI151" t="s">
        <v>1751</v>
      </c>
      <c r="CJ151">
        <v>3</v>
      </c>
      <c r="CK151">
        <f t="shared" si="145"/>
        <v>0.75</v>
      </c>
      <c r="CL151">
        <v>3</v>
      </c>
      <c r="CM151" t="s">
        <v>1752</v>
      </c>
      <c r="CN151">
        <v>2</v>
      </c>
      <c r="CO151">
        <f t="shared" si="146"/>
        <v>0.5</v>
      </c>
      <c r="CP151" s="629">
        <f t="shared" si="147"/>
        <v>0.625</v>
      </c>
      <c r="CQ151">
        <v>0</v>
      </c>
      <c r="CR151" t="s">
        <v>1755</v>
      </c>
      <c r="CS151">
        <v>4</v>
      </c>
      <c r="CT151">
        <f t="shared" si="148"/>
        <v>1</v>
      </c>
      <c r="CU151">
        <v>0</v>
      </c>
      <c r="CV151" t="s">
        <v>1755</v>
      </c>
      <c r="CW151">
        <v>4</v>
      </c>
      <c r="CX151">
        <f t="shared" si="149"/>
        <v>1</v>
      </c>
      <c r="CY151" s="629">
        <f t="shared" si="150"/>
        <v>1</v>
      </c>
      <c r="CZ151">
        <v>2</v>
      </c>
      <c r="DA151" t="s">
        <v>1762</v>
      </c>
      <c r="DB151">
        <v>2</v>
      </c>
      <c r="DC151" s="626">
        <f t="shared" si="151"/>
        <v>0.25</v>
      </c>
      <c r="DD151" t="s">
        <v>1369</v>
      </c>
      <c r="DE151">
        <v>3</v>
      </c>
      <c r="DF151" s="627">
        <f t="shared" si="152"/>
        <v>0.75</v>
      </c>
      <c r="DG151" s="628">
        <f t="shared" si="153"/>
        <v>0.46250000000000002</v>
      </c>
      <c r="DH151" t="s">
        <v>1407</v>
      </c>
      <c r="DI151">
        <v>1</v>
      </c>
      <c r="DJ151" s="627">
        <f t="shared" si="154"/>
        <v>0.25</v>
      </c>
      <c r="DK151" t="s">
        <v>640</v>
      </c>
      <c r="DL151">
        <v>0</v>
      </c>
      <c r="DM151" s="627">
        <f t="shared" si="155"/>
        <v>0</v>
      </c>
      <c r="DN151" t="s">
        <v>1119</v>
      </c>
      <c r="DO151">
        <v>0</v>
      </c>
      <c r="DP151" s="627">
        <f t="shared" si="156"/>
        <v>0</v>
      </c>
      <c r="DQ151" t="s">
        <v>880</v>
      </c>
      <c r="DR151">
        <v>4</v>
      </c>
      <c r="DS151" s="627">
        <f t="shared" si="157"/>
        <v>1</v>
      </c>
      <c r="DT151" t="s">
        <v>880</v>
      </c>
      <c r="DU151">
        <v>4</v>
      </c>
      <c r="DV151" s="627">
        <f t="shared" si="158"/>
        <v>1</v>
      </c>
      <c r="DW151" t="s">
        <v>1408</v>
      </c>
      <c r="DX151">
        <v>2</v>
      </c>
      <c r="DY151" s="627">
        <f t="shared" si="159"/>
        <v>0.5</v>
      </c>
      <c r="DZ151" t="s">
        <v>1119</v>
      </c>
      <c r="EA151">
        <v>0</v>
      </c>
      <c r="EB151" s="627">
        <f t="shared" si="160"/>
        <v>0</v>
      </c>
      <c r="EC151">
        <v>6.4</v>
      </c>
      <c r="ED151" t="s">
        <v>1826</v>
      </c>
      <c r="EE151">
        <v>1</v>
      </c>
      <c r="EF151" s="630">
        <f t="shared" si="161"/>
        <v>0.34693877551020413</v>
      </c>
      <c r="EG151">
        <v>9</v>
      </c>
      <c r="EH151" t="s">
        <v>1827</v>
      </c>
      <c r="EI151">
        <v>0</v>
      </c>
      <c r="EJ151" s="630">
        <f t="shared" si="162"/>
        <v>9.9999999999999978E-2</v>
      </c>
      <c r="EK151" s="630">
        <f t="shared" si="163"/>
        <v>0.22346938775510206</v>
      </c>
      <c r="EL151" s="628">
        <f t="shared" si="164"/>
        <v>0.37168367346938774</v>
      </c>
      <c r="EM151">
        <v>5</v>
      </c>
      <c r="EN151" t="s">
        <v>1774</v>
      </c>
      <c r="EO151" s="624">
        <v>3</v>
      </c>
      <c r="EP151" s="629">
        <f t="shared" si="165"/>
        <v>0.75</v>
      </c>
      <c r="EQ151">
        <v>0</v>
      </c>
      <c r="ER151" t="s">
        <v>1777</v>
      </c>
      <c r="ES151">
        <v>0</v>
      </c>
      <c r="ET151" s="629">
        <f t="shared" si="166"/>
        <v>0</v>
      </c>
      <c r="EU151">
        <v>1</v>
      </c>
      <c r="EV151" t="s">
        <v>1778</v>
      </c>
      <c r="EW151" s="624">
        <v>3</v>
      </c>
      <c r="EX151" s="629">
        <f t="shared" si="167"/>
        <v>0.75</v>
      </c>
      <c r="EY151">
        <v>5</v>
      </c>
      <c r="EZ151" t="s">
        <v>1781</v>
      </c>
      <c r="FA151" s="624">
        <v>3</v>
      </c>
      <c r="FB151" s="629">
        <f t="shared" si="168"/>
        <v>0.75</v>
      </c>
      <c r="FC151" t="s">
        <v>1024</v>
      </c>
      <c r="FD151">
        <v>0</v>
      </c>
      <c r="FE151" s="627">
        <f t="shared" si="169"/>
        <v>0</v>
      </c>
      <c r="FF151" s="628">
        <f t="shared" si="170"/>
        <v>0.45</v>
      </c>
      <c r="FG151">
        <v>0.70799999999999996</v>
      </c>
      <c r="FH151" t="s">
        <v>1791</v>
      </c>
      <c r="FI151">
        <v>2</v>
      </c>
      <c r="FJ151" s="623">
        <f t="shared" si="171"/>
        <v>0.33333333333333331</v>
      </c>
      <c r="FK151">
        <v>5</v>
      </c>
      <c r="FL151">
        <v>0.69897000433601886</v>
      </c>
      <c r="FM151" t="s">
        <v>1733</v>
      </c>
      <c r="FN151" s="624">
        <v>1</v>
      </c>
      <c r="FO151" s="629">
        <f t="shared" si="172"/>
        <v>0.25</v>
      </c>
      <c r="FP151">
        <v>0</v>
      </c>
      <c r="FQ151" t="s">
        <v>1730</v>
      </c>
      <c r="FR151" s="624">
        <v>0</v>
      </c>
      <c r="FS151" s="629">
        <f t="shared" si="173"/>
        <v>0</v>
      </c>
      <c r="FT151">
        <v>0</v>
      </c>
      <c r="FU151" t="s">
        <v>1730</v>
      </c>
      <c r="FV151" s="624">
        <v>0</v>
      </c>
      <c r="FW151" s="629">
        <f t="shared" si="174"/>
        <v>0</v>
      </c>
      <c r="FX151" s="628">
        <f t="shared" si="175"/>
        <v>0.14583333333333331</v>
      </c>
      <c r="FY151" s="631">
        <f t="shared" si="176"/>
        <v>0.31797426468001894</v>
      </c>
    </row>
    <row r="152" spans="1:181">
      <c r="A152" t="s">
        <v>258</v>
      </c>
      <c r="B152" t="s">
        <v>257</v>
      </c>
      <c r="C152" t="s">
        <v>671</v>
      </c>
      <c r="D152" t="s">
        <v>1309</v>
      </c>
      <c r="E152" t="s">
        <v>971</v>
      </c>
      <c r="F152" t="s">
        <v>970</v>
      </c>
      <c r="G152" t="s">
        <v>973</v>
      </c>
      <c r="H152" t="s">
        <v>50</v>
      </c>
      <c r="I152">
        <v>11393</v>
      </c>
      <c r="J152" s="626">
        <f t="shared" si="118"/>
        <v>0.35242983092728175</v>
      </c>
      <c r="K152">
        <v>25270981.739999998</v>
      </c>
      <c r="L152" s="626">
        <f t="shared" si="119"/>
        <v>0.20086914538488468</v>
      </c>
      <c r="M152">
        <v>384</v>
      </c>
      <c r="N152" s="626">
        <f t="shared" si="120"/>
        <v>0.28801599724415983</v>
      </c>
      <c r="O152" t="s">
        <v>880</v>
      </c>
      <c r="P152">
        <v>0</v>
      </c>
      <c r="Q152" s="627">
        <f t="shared" si="121"/>
        <v>0</v>
      </c>
      <c r="R152">
        <v>0</v>
      </c>
      <c r="T152" t="s">
        <v>1726</v>
      </c>
      <c r="U152">
        <v>0</v>
      </c>
      <c r="V152">
        <f t="shared" si="122"/>
        <v>1</v>
      </c>
      <c r="W152" s="626">
        <f t="shared" si="123"/>
        <v>0</v>
      </c>
      <c r="X152" s="628">
        <f t="shared" si="124"/>
        <v>0.16826299471126524</v>
      </c>
      <c r="Y152" t="s">
        <v>639</v>
      </c>
      <c r="Z152">
        <v>4</v>
      </c>
      <c r="AA152" s="627">
        <f t="shared" si="125"/>
        <v>1</v>
      </c>
      <c r="AB152" t="s">
        <v>639</v>
      </c>
      <c r="AC152">
        <v>4</v>
      </c>
      <c r="AD152" s="627">
        <f t="shared" si="126"/>
        <v>1</v>
      </c>
      <c r="AE152" t="s">
        <v>640</v>
      </c>
      <c r="AF152">
        <v>0</v>
      </c>
      <c r="AG152" s="627">
        <f t="shared" si="127"/>
        <v>0</v>
      </c>
      <c r="AH152" t="s">
        <v>1314</v>
      </c>
      <c r="AI152">
        <v>0</v>
      </c>
      <c r="AJ152" s="627">
        <f t="shared" si="128"/>
        <v>0</v>
      </c>
      <c r="AK152" t="s">
        <v>1405</v>
      </c>
      <c r="AL152">
        <v>0</v>
      </c>
      <c r="AM152" s="627">
        <f t="shared" si="129"/>
        <v>0</v>
      </c>
      <c r="AN152">
        <v>1</v>
      </c>
      <c r="AO152" t="s">
        <v>1765</v>
      </c>
      <c r="AP152">
        <v>4</v>
      </c>
      <c r="AQ152" s="629">
        <f t="shared" si="130"/>
        <v>1</v>
      </c>
      <c r="AR152" t="s">
        <v>636</v>
      </c>
      <c r="AS152">
        <v>4</v>
      </c>
      <c r="AT152" s="627">
        <f t="shared" si="131"/>
        <v>1</v>
      </c>
      <c r="AU152">
        <v>2</v>
      </c>
      <c r="AV152" t="s">
        <v>1772</v>
      </c>
      <c r="AW152">
        <v>1</v>
      </c>
      <c r="AX152" s="629">
        <f t="shared" si="132"/>
        <v>0.25</v>
      </c>
      <c r="AY152" t="s">
        <v>650</v>
      </c>
      <c r="AZ152">
        <v>2</v>
      </c>
      <c r="BA152" s="627">
        <f t="shared" si="133"/>
        <v>0.5</v>
      </c>
      <c r="BB152" t="s">
        <v>646</v>
      </c>
      <c r="BC152">
        <v>0</v>
      </c>
      <c r="BD152" s="627">
        <f t="shared" si="134"/>
        <v>0</v>
      </c>
      <c r="BE152" t="s">
        <v>647</v>
      </c>
      <c r="BF152">
        <v>4</v>
      </c>
      <c r="BG152" s="627">
        <f t="shared" si="135"/>
        <v>1</v>
      </c>
      <c r="BH152" s="628">
        <f t="shared" si="136"/>
        <v>0.52272727272727271</v>
      </c>
      <c r="BI152">
        <v>0</v>
      </c>
      <c r="BJ152" t="s">
        <v>1741</v>
      </c>
      <c r="BK152">
        <v>4</v>
      </c>
      <c r="BL152" s="627">
        <f t="shared" si="137"/>
        <v>1</v>
      </c>
      <c r="BM152" t="s">
        <v>1395</v>
      </c>
      <c r="BN152">
        <v>4</v>
      </c>
      <c r="BO152" s="627">
        <f t="shared" si="138"/>
        <v>1</v>
      </c>
      <c r="BP152">
        <v>0</v>
      </c>
      <c r="BQ152" t="s">
        <v>1745</v>
      </c>
      <c r="BR152">
        <v>4</v>
      </c>
      <c r="BS152">
        <f t="shared" si="139"/>
        <v>1</v>
      </c>
      <c r="BT152">
        <v>0</v>
      </c>
      <c r="BU152" t="s">
        <v>1745</v>
      </c>
      <c r="BV152">
        <v>4</v>
      </c>
      <c r="BW152">
        <f t="shared" si="140"/>
        <v>1</v>
      </c>
      <c r="BX152" s="629">
        <f t="shared" si="141"/>
        <v>1</v>
      </c>
      <c r="BY152" t="s">
        <v>653</v>
      </c>
      <c r="BZ152">
        <v>4</v>
      </c>
      <c r="CA152" s="627">
        <f t="shared" si="142"/>
        <v>1</v>
      </c>
      <c r="CB152" t="s">
        <v>642</v>
      </c>
      <c r="CC152">
        <v>0</v>
      </c>
      <c r="CD152" s="627">
        <f t="shared" si="143"/>
        <v>0</v>
      </c>
      <c r="CE152" t="s">
        <v>659</v>
      </c>
      <c r="CF152">
        <v>4</v>
      </c>
      <c r="CG152" s="627">
        <f t="shared" si="144"/>
        <v>1</v>
      </c>
      <c r="CH152">
        <v>1</v>
      </c>
      <c r="CI152" t="s">
        <v>1751</v>
      </c>
      <c r="CJ152">
        <v>3</v>
      </c>
      <c r="CK152">
        <f t="shared" si="145"/>
        <v>0.75</v>
      </c>
      <c r="CL152">
        <v>0</v>
      </c>
      <c r="CM152" t="s">
        <v>1750</v>
      </c>
      <c r="CN152">
        <v>4</v>
      </c>
      <c r="CO152">
        <f t="shared" si="146"/>
        <v>1</v>
      </c>
      <c r="CP152" s="629">
        <f t="shared" si="147"/>
        <v>0.875</v>
      </c>
      <c r="CQ152">
        <v>0</v>
      </c>
      <c r="CR152" t="s">
        <v>1755</v>
      </c>
      <c r="CS152">
        <v>4</v>
      </c>
      <c r="CT152">
        <f t="shared" si="148"/>
        <v>1</v>
      </c>
      <c r="CU152">
        <v>0</v>
      </c>
      <c r="CV152" t="s">
        <v>1755</v>
      </c>
      <c r="CW152">
        <v>4</v>
      </c>
      <c r="CX152">
        <f t="shared" si="149"/>
        <v>1</v>
      </c>
      <c r="CY152" s="629">
        <f t="shared" si="150"/>
        <v>1</v>
      </c>
      <c r="CZ152">
        <v>1</v>
      </c>
      <c r="DA152" t="s">
        <v>1763</v>
      </c>
      <c r="DB152">
        <v>1</v>
      </c>
      <c r="DC152" s="626">
        <f t="shared" si="151"/>
        <v>0.125</v>
      </c>
      <c r="DD152" t="s">
        <v>636</v>
      </c>
      <c r="DE152">
        <v>4</v>
      </c>
      <c r="DF152" s="627">
        <f t="shared" si="152"/>
        <v>1</v>
      </c>
      <c r="DG152" s="628">
        <f t="shared" si="153"/>
        <v>0.8</v>
      </c>
      <c r="DH152" t="s">
        <v>639</v>
      </c>
      <c r="DI152">
        <v>4</v>
      </c>
      <c r="DJ152" s="627">
        <f t="shared" si="154"/>
        <v>1</v>
      </c>
      <c r="DK152" t="s">
        <v>640</v>
      </c>
      <c r="DL152">
        <v>0</v>
      </c>
      <c r="DM152" s="627">
        <f t="shared" si="155"/>
        <v>0</v>
      </c>
      <c r="DN152" t="s">
        <v>880</v>
      </c>
      <c r="DO152">
        <v>4</v>
      </c>
      <c r="DP152" s="627">
        <f t="shared" si="156"/>
        <v>1</v>
      </c>
      <c r="DQ152" t="s">
        <v>880</v>
      </c>
      <c r="DR152">
        <v>4</v>
      </c>
      <c r="DS152" s="627">
        <f t="shared" si="157"/>
        <v>1</v>
      </c>
      <c r="DT152" t="s">
        <v>880</v>
      </c>
      <c r="DU152">
        <v>4</v>
      </c>
      <c r="DV152" s="627">
        <f t="shared" si="158"/>
        <v>1</v>
      </c>
      <c r="DW152" t="s">
        <v>639</v>
      </c>
      <c r="DX152">
        <v>4</v>
      </c>
      <c r="DY152" s="627">
        <f t="shared" si="159"/>
        <v>1</v>
      </c>
      <c r="DZ152" t="s">
        <v>1119</v>
      </c>
      <c r="EA152">
        <v>0</v>
      </c>
      <c r="EB152" s="627">
        <f t="shared" si="160"/>
        <v>0</v>
      </c>
      <c r="EC152">
        <v>6.8</v>
      </c>
      <c r="ED152" t="s">
        <v>1826</v>
      </c>
      <c r="EE152">
        <v>1</v>
      </c>
      <c r="EF152" s="630">
        <f t="shared" si="161"/>
        <v>0.30612244897959195</v>
      </c>
      <c r="EG152">
        <v>9.1</v>
      </c>
      <c r="EH152" t="s">
        <v>1827</v>
      </c>
      <c r="EI152">
        <v>0</v>
      </c>
      <c r="EJ152" s="630">
        <f t="shared" si="162"/>
        <v>9.000000000000008E-2</v>
      </c>
      <c r="EK152" s="630">
        <f t="shared" si="163"/>
        <v>0.19806122448979602</v>
      </c>
      <c r="EL152" s="628">
        <f t="shared" si="164"/>
        <v>0.64975765306122446</v>
      </c>
      <c r="EM152">
        <v>2</v>
      </c>
      <c r="EN152" t="s">
        <v>1776</v>
      </c>
      <c r="EO152" s="624">
        <v>1</v>
      </c>
      <c r="EP152" s="629">
        <f t="shared" si="165"/>
        <v>0.25</v>
      </c>
      <c r="EQ152">
        <v>0</v>
      </c>
      <c r="ER152" t="s">
        <v>1777</v>
      </c>
      <c r="ES152">
        <v>0</v>
      </c>
      <c r="ET152" s="629">
        <f t="shared" si="166"/>
        <v>0</v>
      </c>
      <c r="EU152">
        <v>3</v>
      </c>
      <c r="EV152" t="s">
        <v>1778</v>
      </c>
      <c r="EW152" s="624">
        <v>4</v>
      </c>
      <c r="EX152" s="629">
        <f t="shared" si="167"/>
        <v>1</v>
      </c>
      <c r="EY152">
        <v>1</v>
      </c>
      <c r="EZ152" t="s">
        <v>1783</v>
      </c>
      <c r="FA152" s="624">
        <v>1</v>
      </c>
      <c r="FB152" s="629">
        <f t="shared" si="168"/>
        <v>0.25</v>
      </c>
      <c r="FC152" t="s">
        <v>1024</v>
      </c>
      <c r="FD152">
        <v>0</v>
      </c>
      <c r="FE152" s="627">
        <f t="shared" si="169"/>
        <v>0</v>
      </c>
      <c r="FF152" s="628">
        <f t="shared" si="170"/>
        <v>0.3</v>
      </c>
      <c r="FG152">
        <v>0.70599999999999996</v>
      </c>
      <c r="FH152" t="s">
        <v>1791</v>
      </c>
      <c r="FI152">
        <v>2</v>
      </c>
      <c r="FJ152" s="623">
        <f t="shared" si="171"/>
        <v>0.33333333333333331</v>
      </c>
      <c r="FK152">
        <v>6</v>
      </c>
      <c r="FL152">
        <v>0.77815125038364363</v>
      </c>
      <c r="FM152" t="s">
        <v>1733</v>
      </c>
      <c r="FN152" s="624">
        <v>1</v>
      </c>
      <c r="FO152" s="629">
        <f t="shared" si="172"/>
        <v>0.25</v>
      </c>
      <c r="FP152">
        <v>2</v>
      </c>
      <c r="FQ152" t="s">
        <v>1737</v>
      </c>
      <c r="FR152" s="624">
        <v>1</v>
      </c>
      <c r="FS152" s="629">
        <f t="shared" si="173"/>
        <v>0.25</v>
      </c>
      <c r="FT152">
        <v>5</v>
      </c>
      <c r="FU152" t="s">
        <v>1740</v>
      </c>
      <c r="FV152" s="624">
        <v>3</v>
      </c>
      <c r="FW152" s="629">
        <f t="shared" si="174"/>
        <v>0.75</v>
      </c>
      <c r="FX152" s="628">
        <f t="shared" si="175"/>
        <v>0.39583333333333331</v>
      </c>
      <c r="FY152" s="631">
        <f t="shared" si="176"/>
        <v>0.47276354230551593</v>
      </c>
    </row>
    <row r="153" spans="1:181">
      <c r="A153" t="s">
        <v>246</v>
      </c>
      <c r="B153" t="s">
        <v>245</v>
      </c>
      <c r="C153" t="s">
        <v>632</v>
      </c>
      <c r="D153" t="s">
        <v>1309</v>
      </c>
      <c r="E153" t="s">
        <v>971</v>
      </c>
      <c r="F153" t="s">
        <v>986</v>
      </c>
      <c r="G153" t="s">
        <v>987</v>
      </c>
      <c r="H153" t="s">
        <v>19</v>
      </c>
      <c r="I153">
        <v>11908</v>
      </c>
      <c r="J153" s="626">
        <f t="shared" si="118"/>
        <v>0.35977315110165581</v>
      </c>
      <c r="K153">
        <v>31990486.890000001</v>
      </c>
      <c r="L153" s="626">
        <f t="shared" si="119"/>
        <v>0.24779558207018812</v>
      </c>
      <c r="M153">
        <v>417</v>
      </c>
      <c r="N153" s="626">
        <f t="shared" si="120"/>
        <v>0.30566414535463005</v>
      </c>
      <c r="O153" t="s">
        <v>880</v>
      </c>
      <c r="P153">
        <v>0</v>
      </c>
      <c r="Q153" s="627">
        <f t="shared" si="121"/>
        <v>0</v>
      </c>
      <c r="R153">
        <v>0</v>
      </c>
      <c r="T153" t="s">
        <v>1726</v>
      </c>
      <c r="U153">
        <v>0</v>
      </c>
      <c r="V153">
        <f t="shared" si="122"/>
        <v>1</v>
      </c>
      <c r="W153" s="626">
        <f t="shared" si="123"/>
        <v>0</v>
      </c>
      <c r="X153" s="628">
        <f t="shared" si="124"/>
        <v>0.1826465757052948</v>
      </c>
      <c r="Y153" t="s">
        <v>639</v>
      </c>
      <c r="Z153">
        <v>4</v>
      </c>
      <c r="AA153" s="627">
        <f t="shared" si="125"/>
        <v>1</v>
      </c>
      <c r="AB153" t="s">
        <v>639</v>
      </c>
      <c r="AC153">
        <v>4</v>
      </c>
      <c r="AD153" s="627">
        <f t="shared" si="126"/>
        <v>1</v>
      </c>
      <c r="AE153" t="s">
        <v>640</v>
      </c>
      <c r="AF153">
        <v>0</v>
      </c>
      <c r="AG153" s="627">
        <f t="shared" si="127"/>
        <v>0</v>
      </c>
      <c r="AH153" t="s">
        <v>1314</v>
      </c>
      <c r="AI153">
        <v>0</v>
      </c>
      <c r="AJ153" s="627">
        <f t="shared" si="128"/>
        <v>0</v>
      </c>
      <c r="AK153" t="s">
        <v>1406</v>
      </c>
      <c r="AL153">
        <v>3</v>
      </c>
      <c r="AM153" s="627">
        <f t="shared" si="129"/>
        <v>0.75</v>
      </c>
      <c r="AN153">
        <v>1</v>
      </c>
      <c r="AO153" t="s">
        <v>1765</v>
      </c>
      <c r="AP153">
        <v>4</v>
      </c>
      <c r="AQ153" s="629">
        <f t="shared" si="130"/>
        <v>1</v>
      </c>
      <c r="AR153" t="s">
        <v>636</v>
      </c>
      <c r="AS153">
        <v>4</v>
      </c>
      <c r="AT153" s="627">
        <f t="shared" si="131"/>
        <v>1</v>
      </c>
      <c r="AU153">
        <v>1</v>
      </c>
      <c r="AV153" t="s">
        <v>1789</v>
      </c>
      <c r="AW153">
        <v>0</v>
      </c>
      <c r="AX153" s="629">
        <f t="shared" si="132"/>
        <v>0</v>
      </c>
      <c r="AY153" t="s">
        <v>679</v>
      </c>
      <c r="AZ153">
        <v>4</v>
      </c>
      <c r="BA153" s="627">
        <f t="shared" si="133"/>
        <v>1</v>
      </c>
      <c r="BB153" t="s">
        <v>646</v>
      </c>
      <c r="BC153">
        <v>0</v>
      </c>
      <c r="BD153" s="627">
        <f t="shared" si="134"/>
        <v>0</v>
      </c>
      <c r="BE153" t="s">
        <v>646</v>
      </c>
      <c r="BF153">
        <v>1</v>
      </c>
      <c r="BG153" s="627">
        <f t="shared" si="135"/>
        <v>0.25</v>
      </c>
      <c r="BH153" s="628">
        <f t="shared" si="136"/>
        <v>0.54545454545454541</v>
      </c>
      <c r="BI153">
        <v>0</v>
      </c>
      <c r="BJ153" t="s">
        <v>1741</v>
      </c>
      <c r="BK153">
        <v>4</v>
      </c>
      <c r="BL153" s="627">
        <f t="shared" si="137"/>
        <v>1</v>
      </c>
      <c r="BM153" t="s">
        <v>1395</v>
      </c>
      <c r="BN153">
        <v>4</v>
      </c>
      <c r="BO153" s="627">
        <f t="shared" si="138"/>
        <v>1</v>
      </c>
      <c r="BP153">
        <v>0</v>
      </c>
      <c r="BQ153" t="s">
        <v>1745</v>
      </c>
      <c r="BR153">
        <v>4</v>
      </c>
      <c r="BS153">
        <f t="shared" si="139"/>
        <v>1</v>
      </c>
      <c r="BT153">
        <v>0</v>
      </c>
      <c r="BU153" t="s">
        <v>1745</v>
      </c>
      <c r="BV153">
        <v>4</v>
      </c>
      <c r="BW153">
        <f t="shared" si="140"/>
        <v>1</v>
      </c>
      <c r="BX153" s="629">
        <f t="shared" si="141"/>
        <v>1</v>
      </c>
      <c r="BY153" t="s">
        <v>653</v>
      </c>
      <c r="BZ153">
        <v>4</v>
      </c>
      <c r="CA153" s="627">
        <f t="shared" si="142"/>
        <v>1</v>
      </c>
      <c r="CB153" t="s">
        <v>642</v>
      </c>
      <c r="CC153">
        <v>0</v>
      </c>
      <c r="CD153" s="627">
        <f t="shared" si="143"/>
        <v>0</v>
      </c>
      <c r="CE153" t="s">
        <v>659</v>
      </c>
      <c r="CF153">
        <v>4</v>
      </c>
      <c r="CG153" s="627">
        <f t="shared" si="144"/>
        <v>1</v>
      </c>
      <c r="CH153">
        <v>0</v>
      </c>
      <c r="CI153" t="s">
        <v>1750</v>
      </c>
      <c r="CJ153">
        <v>4</v>
      </c>
      <c r="CK153">
        <f t="shared" si="145"/>
        <v>1</v>
      </c>
      <c r="CL153">
        <v>0</v>
      </c>
      <c r="CM153" t="s">
        <v>1750</v>
      </c>
      <c r="CN153">
        <v>4</v>
      </c>
      <c r="CO153">
        <f t="shared" si="146"/>
        <v>1</v>
      </c>
      <c r="CP153" s="629">
        <f t="shared" si="147"/>
        <v>1</v>
      </c>
      <c r="CQ153">
        <v>0</v>
      </c>
      <c r="CR153" t="s">
        <v>1755</v>
      </c>
      <c r="CS153">
        <v>4</v>
      </c>
      <c r="CT153">
        <f t="shared" si="148"/>
        <v>1</v>
      </c>
      <c r="CU153">
        <v>0</v>
      </c>
      <c r="CV153" t="s">
        <v>1755</v>
      </c>
      <c r="CW153">
        <v>4</v>
      </c>
      <c r="CX153">
        <f t="shared" si="149"/>
        <v>1</v>
      </c>
      <c r="CY153" s="629">
        <f t="shared" si="150"/>
        <v>1</v>
      </c>
      <c r="CZ153">
        <v>1</v>
      </c>
      <c r="DA153" t="s">
        <v>1763</v>
      </c>
      <c r="DB153">
        <v>1</v>
      </c>
      <c r="DC153" s="626">
        <f t="shared" si="151"/>
        <v>0.125</v>
      </c>
      <c r="DD153" t="s">
        <v>1369</v>
      </c>
      <c r="DE153">
        <v>3</v>
      </c>
      <c r="DF153" s="627">
        <f t="shared" si="152"/>
        <v>0.75</v>
      </c>
      <c r="DG153" s="628">
        <f t="shared" si="153"/>
        <v>0.78749999999999998</v>
      </c>
      <c r="DH153" t="s">
        <v>639</v>
      </c>
      <c r="DI153">
        <v>4</v>
      </c>
      <c r="DJ153" s="627">
        <f t="shared" si="154"/>
        <v>1</v>
      </c>
      <c r="DK153" t="s">
        <v>640</v>
      </c>
      <c r="DL153">
        <v>0</v>
      </c>
      <c r="DM153" s="627">
        <f t="shared" si="155"/>
        <v>0</v>
      </c>
      <c r="DN153" t="s">
        <v>1119</v>
      </c>
      <c r="DO153">
        <v>0</v>
      </c>
      <c r="DP153" s="627">
        <f t="shared" si="156"/>
        <v>0</v>
      </c>
      <c r="DQ153" t="s">
        <v>880</v>
      </c>
      <c r="DR153">
        <v>4</v>
      </c>
      <c r="DS153" s="627">
        <f t="shared" si="157"/>
        <v>1</v>
      </c>
      <c r="DT153" t="s">
        <v>880</v>
      </c>
      <c r="DU153">
        <v>4</v>
      </c>
      <c r="DV153" s="627">
        <f t="shared" si="158"/>
        <v>1</v>
      </c>
      <c r="DW153" t="s">
        <v>639</v>
      </c>
      <c r="DX153">
        <v>4</v>
      </c>
      <c r="DY153" s="627">
        <f t="shared" si="159"/>
        <v>1</v>
      </c>
      <c r="DZ153" t="s">
        <v>1119</v>
      </c>
      <c r="EA153">
        <v>0</v>
      </c>
      <c r="EB153" s="627">
        <f t="shared" si="160"/>
        <v>0</v>
      </c>
      <c r="EC153">
        <v>9.1999999999999993</v>
      </c>
      <c r="ED153" t="s">
        <v>1827</v>
      </c>
      <c r="EE153">
        <v>0</v>
      </c>
      <c r="EF153" s="630">
        <f t="shared" si="161"/>
        <v>6.1224489795918546E-2</v>
      </c>
      <c r="EG153">
        <v>9.3000000000000007</v>
      </c>
      <c r="EH153" t="s">
        <v>1827</v>
      </c>
      <c r="EI153">
        <v>0</v>
      </c>
      <c r="EJ153" s="630">
        <f t="shared" si="162"/>
        <v>6.9999999999999951E-2</v>
      </c>
      <c r="EK153" s="630">
        <f t="shared" si="163"/>
        <v>6.5612244897959249E-2</v>
      </c>
      <c r="EL153" s="628">
        <f t="shared" si="164"/>
        <v>0.50820153061224493</v>
      </c>
      <c r="EM153">
        <v>0</v>
      </c>
      <c r="EN153" t="s">
        <v>1777</v>
      </c>
      <c r="EO153" s="624">
        <v>0</v>
      </c>
      <c r="EP153" s="629">
        <f t="shared" si="165"/>
        <v>0</v>
      </c>
      <c r="EQ153">
        <v>0</v>
      </c>
      <c r="ER153" t="s">
        <v>1777</v>
      </c>
      <c r="ES153">
        <v>0</v>
      </c>
      <c r="ET153" s="629">
        <f t="shared" si="166"/>
        <v>0</v>
      </c>
      <c r="EU153">
        <v>0</v>
      </c>
      <c r="EV153" t="s">
        <v>1777</v>
      </c>
      <c r="EW153" s="624">
        <v>0</v>
      </c>
      <c r="EX153" s="629">
        <f t="shared" si="167"/>
        <v>0</v>
      </c>
      <c r="EY153">
        <v>3</v>
      </c>
      <c r="EZ153" t="s">
        <v>1782</v>
      </c>
      <c r="FA153" s="624">
        <v>2</v>
      </c>
      <c r="FB153" s="629">
        <f t="shared" si="168"/>
        <v>0.5</v>
      </c>
      <c r="FC153" t="s">
        <v>1024</v>
      </c>
      <c r="FD153">
        <v>0</v>
      </c>
      <c r="FE153" s="627">
        <f t="shared" si="169"/>
        <v>0</v>
      </c>
      <c r="FF153" s="628">
        <f t="shared" si="170"/>
        <v>0.1</v>
      </c>
      <c r="FG153">
        <v>0.67700000000000005</v>
      </c>
      <c r="FH153" t="s">
        <v>1791</v>
      </c>
      <c r="FI153">
        <v>2</v>
      </c>
      <c r="FJ153" s="623">
        <f t="shared" si="171"/>
        <v>0.33333333333333331</v>
      </c>
      <c r="FK153">
        <v>4</v>
      </c>
      <c r="FL153">
        <v>0.6020599913279624</v>
      </c>
      <c r="FM153" t="s">
        <v>1733</v>
      </c>
      <c r="FN153" s="624">
        <v>1</v>
      </c>
      <c r="FO153" s="629">
        <f t="shared" si="172"/>
        <v>0.25</v>
      </c>
      <c r="FP153">
        <v>4</v>
      </c>
      <c r="FQ153" t="s">
        <v>1739</v>
      </c>
      <c r="FR153" s="624">
        <v>2</v>
      </c>
      <c r="FS153" s="629">
        <f t="shared" si="173"/>
        <v>0.5</v>
      </c>
      <c r="FT153">
        <v>2</v>
      </c>
      <c r="FU153" t="s">
        <v>1737</v>
      </c>
      <c r="FV153" s="624">
        <v>1</v>
      </c>
      <c r="FW153" s="629">
        <f t="shared" si="174"/>
        <v>0.25</v>
      </c>
      <c r="FX153" s="628">
        <f t="shared" si="175"/>
        <v>0.33333333333333331</v>
      </c>
      <c r="FY153" s="631">
        <f t="shared" si="176"/>
        <v>0.40952266418423644</v>
      </c>
    </row>
    <row r="154" spans="1:181">
      <c r="A154" t="s">
        <v>375</v>
      </c>
      <c r="B154" t="s">
        <v>374</v>
      </c>
      <c r="C154" t="s">
        <v>1050</v>
      </c>
      <c r="D154" t="s">
        <v>1310</v>
      </c>
      <c r="E154" t="s">
        <v>968</v>
      </c>
      <c r="F154" t="s">
        <v>964</v>
      </c>
      <c r="G154" t="s">
        <v>974</v>
      </c>
      <c r="H154" t="s">
        <v>106</v>
      </c>
      <c r="I154">
        <v>5701</v>
      </c>
      <c r="J154" s="626">
        <f t="shared" si="118"/>
        <v>0.23743204236281146</v>
      </c>
      <c r="K154">
        <v>19286469.629999999</v>
      </c>
      <c r="L154" s="626">
        <f t="shared" si="119"/>
        <v>0.14708208889951616</v>
      </c>
      <c r="M154">
        <v>269</v>
      </c>
      <c r="N154" s="626">
        <f t="shared" si="120"/>
        <v>0.21182426392978954</v>
      </c>
      <c r="O154" t="s">
        <v>880</v>
      </c>
      <c r="P154">
        <v>0</v>
      </c>
      <c r="Q154" s="627">
        <f t="shared" si="121"/>
        <v>0</v>
      </c>
      <c r="R154">
        <v>0</v>
      </c>
      <c r="T154" t="s">
        <v>1726</v>
      </c>
      <c r="U154">
        <v>0</v>
      </c>
      <c r="V154">
        <f t="shared" si="122"/>
        <v>1</v>
      </c>
      <c r="W154" s="626">
        <f t="shared" si="123"/>
        <v>0</v>
      </c>
      <c r="X154" s="628">
        <f t="shared" si="124"/>
        <v>0.11926767903842342</v>
      </c>
      <c r="Y154" t="s">
        <v>639</v>
      </c>
      <c r="Z154">
        <v>4</v>
      </c>
      <c r="AA154" s="627">
        <f t="shared" si="125"/>
        <v>1</v>
      </c>
      <c r="AB154" t="s">
        <v>639</v>
      </c>
      <c r="AC154">
        <v>4</v>
      </c>
      <c r="AD154" s="627">
        <f t="shared" si="126"/>
        <v>1</v>
      </c>
      <c r="AE154" t="s">
        <v>640</v>
      </c>
      <c r="AF154">
        <v>0</v>
      </c>
      <c r="AG154" s="627">
        <f t="shared" si="127"/>
        <v>0</v>
      </c>
      <c r="AH154" t="s">
        <v>1314</v>
      </c>
      <c r="AI154">
        <v>0</v>
      </c>
      <c r="AJ154" s="627">
        <f t="shared" si="128"/>
        <v>0</v>
      </c>
      <c r="AK154" t="s">
        <v>1406</v>
      </c>
      <c r="AL154">
        <v>3</v>
      </c>
      <c r="AM154" s="627">
        <f t="shared" si="129"/>
        <v>0.75</v>
      </c>
      <c r="AN154">
        <v>1</v>
      </c>
      <c r="AO154" t="s">
        <v>1765</v>
      </c>
      <c r="AP154">
        <v>4</v>
      </c>
      <c r="AQ154" s="629">
        <f t="shared" si="130"/>
        <v>1</v>
      </c>
      <c r="AR154" t="s">
        <v>636</v>
      </c>
      <c r="AS154">
        <v>4</v>
      </c>
      <c r="AT154" s="627">
        <f t="shared" si="131"/>
        <v>1</v>
      </c>
      <c r="AU154">
        <v>2</v>
      </c>
      <c r="AV154" t="s">
        <v>1772</v>
      </c>
      <c r="AW154">
        <v>1</v>
      </c>
      <c r="AX154" s="629">
        <f t="shared" si="132"/>
        <v>0.25</v>
      </c>
      <c r="AY154" t="s">
        <v>650</v>
      </c>
      <c r="AZ154">
        <v>2</v>
      </c>
      <c r="BA154" s="627">
        <f t="shared" si="133"/>
        <v>0.5</v>
      </c>
      <c r="BB154" t="s">
        <v>675</v>
      </c>
      <c r="BC154">
        <v>0</v>
      </c>
      <c r="BD154" s="627">
        <f t="shared" si="134"/>
        <v>0</v>
      </c>
      <c r="BE154" t="s">
        <v>647</v>
      </c>
      <c r="BF154">
        <v>4</v>
      </c>
      <c r="BG154" s="627">
        <f t="shared" si="135"/>
        <v>1</v>
      </c>
      <c r="BH154" s="628">
        <f t="shared" si="136"/>
        <v>0.59090909090909094</v>
      </c>
      <c r="BI154">
        <v>0</v>
      </c>
      <c r="BJ154" t="s">
        <v>1741</v>
      </c>
      <c r="BK154">
        <v>4</v>
      </c>
      <c r="BL154" s="627">
        <f t="shared" si="137"/>
        <v>1</v>
      </c>
      <c r="BM154" t="s">
        <v>641</v>
      </c>
      <c r="BN154">
        <v>0</v>
      </c>
      <c r="BO154" s="627">
        <f t="shared" si="138"/>
        <v>0</v>
      </c>
      <c r="BP154">
        <v>3</v>
      </c>
      <c r="BQ154" t="s">
        <v>1747</v>
      </c>
      <c r="BR154">
        <v>2</v>
      </c>
      <c r="BS154">
        <f t="shared" si="139"/>
        <v>0.5</v>
      </c>
      <c r="BT154">
        <v>2</v>
      </c>
      <c r="BU154" t="s">
        <v>1746</v>
      </c>
      <c r="BV154">
        <v>3</v>
      </c>
      <c r="BW154">
        <f t="shared" si="140"/>
        <v>0.75</v>
      </c>
      <c r="BX154" s="629">
        <f t="shared" si="141"/>
        <v>0.625</v>
      </c>
      <c r="BY154" t="s">
        <v>649</v>
      </c>
      <c r="BZ154">
        <v>2</v>
      </c>
      <c r="CA154" s="627">
        <f t="shared" si="142"/>
        <v>0.5</v>
      </c>
      <c r="CB154" t="s">
        <v>669</v>
      </c>
      <c r="CC154">
        <v>2</v>
      </c>
      <c r="CD154" s="627">
        <f t="shared" si="143"/>
        <v>0.5</v>
      </c>
      <c r="CE154" t="s">
        <v>659</v>
      </c>
      <c r="CF154">
        <v>4</v>
      </c>
      <c r="CG154" s="627">
        <f t="shared" si="144"/>
        <v>1</v>
      </c>
      <c r="CH154">
        <v>0</v>
      </c>
      <c r="CI154" t="s">
        <v>1750</v>
      </c>
      <c r="CJ154">
        <v>4</v>
      </c>
      <c r="CK154">
        <f t="shared" si="145"/>
        <v>1</v>
      </c>
      <c r="CL154">
        <v>0</v>
      </c>
      <c r="CM154" t="s">
        <v>1750</v>
      </c>
      <c r="CN154">
        <v>4</v>
      </c>
      <c r="CO154">
        <f t="shared" si="146"/>
        <v>1</v>
      </c>
      <c r="CP154" s="629">
        <f t="shared" si="147"/>
        <v>1</v>
      </c>
      <c r="CQ154">
        <v>0</v>
      </c>
      <c r="CR154" t="s">
        <v>1755</v>
      </c>
      <c r="CS154">
        <v>4</v>
      </c>
      <c r="CT154">
        <f t="shared" si="148"/>
        <v>1</v>
      </c>
      <c r="CU154">
        <v>0</v>
      </c>
      <c r="CV154" t="s">
        <v>1755</v>
      </c>
      <c r="CW154">
        <v>4</v>
      </c>
      <c r="CX154">
        <f t="shared" si="149"/>
        <v>1</v>
      </c>
      <c r="CY154" s="629">
        <f t="shared" si="150"/>
        <v>1</v>
      </c>
      <c r="CZ154">
        <v>0</v>
      </c>
      <c r="DA154" t="s">
        <v>1764</v>
      </c>
      <c r="DB154">
        <v>0</v>
      </c>
      <c r="DC154" s="626">
        <f t="shared" si="151"/>
        <v>0</v>
      </c>
      <c r="DD154" t="s">
        <v>1047</v>
      </c>
      <c r="DE154">
        <v>4</v>
      </c>
      <c r="DF154" s="627">
        <f t="shared" si="152"/>
        <v>1</v>
      </c>
      <c r="DG154" s="628">
        <f t="shared" si="153"/>
        <v>0.66249999999999998</v>
      </c>
      <c r="DH154" t="s">
        <v>1396</v>
      </c>
      <c r="DI154">
        <v>0</v>
      </c>
      <c r="DJ154" s="627">
        <f t="shared" si="154"/>
        <v>0</v>
      </c>
      <c r="DK154" t="s">
        <v>640</v>
      </c>
      <c r="DL154">
        <v>0</v>
      </c>
      <c r="DM154" s="627">
        <f t="shared" si="155"/>
        <v>0</v>
      </c>
      <c r="DN154" t="s">
        <v>1119</v>
      </c>
      <c r="DO154">
        <v>0</v>
      </c>
      <c r="DP154" s="627">
        <f t="shared" si="156"/>
        <v>0</v>
      </c>
      <c r="DQ154" t="s">
        <v>880</v>
      </c>
      <c r="DR154">
        <v>4</v>
      </c>
      <c r="DS154" s="627">
        <f t="shared" si="157"/>
        <v>1</v>
      </c>
      <c r="DT154" t="s">
        <v>880</v>
      </c>
      <c r="DU154">
        <v>4</v>
      </c>
      <c r="DV154" s="627">
        <f t="shared" si="158"/>
        <v>1</v>
      </c>
      <c r="DW154" t="s">
        <v>639</v>
      </c>
      <c r="DX154">
        <v>4</v>
      </c>
      <c r="DY154" s="627">
        <f t="shared" si="159"/>
        <v>1</v>
      </c>
      <c r="DZ154" t="s">
        <v>1119</v>
      </c>
      <c r="EA154">
        <v>0</v>
      </c>
      <c r="EB154" s="627">
        <f t="shared" si="160"/>
        <v>0</v>
      </c>
      <c r="EC154">
        <v>9.1999999999999993</v>
      </c>
      <c r="ED154" t="s">
        <v>1827</v>
      </c>
      <c r="EE154">
        <v>0</v>
      </c>
      <c r="EF154" s="630">
        <f t="shared" si="161"/>
        <v>6.1224489795918546E-2</v>
      </c>
      <c r="EG154">
        <v>9.6</v>
      </c>
      <c r="EH154" t="s">
        <v>1827</v>
      </c>
      <c r="EI154">
        <v>0</v>
      </c>
      <c r="EJ154" s="630">
        <f t="shared" si="162"/>
        <v>4.0000000000000036E-2</v>
      </c>
      <c r="EK154" s="630">
        <f t="shared" si="163"/>
        <v>5.0612244897959291E-2</v>
      </c>
      <c r="EL154" s="628">
        <f t="shared" si="164"/>
        <v>0.38132653061224492</v>
      </c>
      <c r="EM154">
        <v>3</v>
      </c>
      <c r="EO154" s="624">
        <v>2</v>
      </c>
      <c r="EP154" s="629">
        <f t="shared" si="165"/>
        <v>0.5</v>
      </c>
      <c r="EQ154">
        <v>0</v>
      </c>
      <c r="ER154" t="s">
        <v>1777</v>
      </c>
      <c r="ES154">
        <v>0</v>
      </c>
      <c r="ET154" s="629">
        <f t="shared" si="166"/>
        <v>0</v>
      </c>
      <c r="EU154">
        <v>1</v>
      </c>
      <c r="EV154" t="s">
        <v>1778</v>
      </c>
      <c r="EW154" s="624">
        <v>3</v>
      </c>
      <c r="EX154" s="629">
        <f t="shared" si="167"/>
        <v>0.75</v>
      </c>
      <c r="EY154">
        <v>1</v>
      </c>
      <c r="EZ154" t="s">
        <v>1783</v>
      </c>
      <c r="FA154" s="624">
        <v>1</v>
      </c>
      <c r="FB154" s="629">
        <f t="shared" si="168"/>
        <v>0.25</v>
      </c>
      <c r="FC154" t="s">
        <v>1024</v>
      </c>
      <c r="FD154">
        <v>0</v>
      </c>
      <c r="FE154" s="627">
        <f t="shared" si="169"/>
        <v>0</v>
      </c>
      <c r="FF154" s="628">
        <f t="shared" si="170"/>
        <v>0.3</v>
      </c>
      <c r="FG154">
        <v>0.77800000000000002</v>
      </c>
      <c r="FH154" t="s">
        <v>1792</v>
      </c>
      <c r="FI154">
        <v>1</v>
      </c>
      <c r="FJ154" s="623">
        <f t="shared" si="171"/>
        <v>0</v>
      </c>
      <c r="FK154">
        <v>3</v>
      </c>
      <c r="FL154">
        <v>0.47712125471966244</v>
      </c>
      <c r="FM154" t="s">
        <v>1732</v>
      </c>
      <c r="FN154" s="624">
        <v>0</v>
      </c>
      <c r="FO154" s="629">
        <f t="shared" si="172"/>
        <v>0</v>
      </c>
      <c r="FP154">
        <v>1</v>
      </c>
      <c r="FQ154" t="s">
        <v>1737</v>
      </c>
      <c r="FR154" s="624">
        <v>1</v>
      </c>
      <c r="FS154" s="629">
        <f t="shared" si="173"/>
        <v>0.25</v>
      </c>
      <c r="FT154">
        <v>0</v>
      </c>
      <c r="FU154" t="s">
        <v>1730</v>
      </c>
      <c r="FV154" s="624">
        <v>0</v>
      </c>
      <c r="FW154" s="629">
        <f t="shared" si="174"/>
        <v>0</v>
      </c>
      <c r="FX154" s="628">
        <f t="shared" si="175"/>
        <v>6.25E-2</v>
      </c>
      <c r="FY154" s="631">
        <f t="shared" si="176"/>
        <v>0.3527505500932932</v>
      </c>
    </row>
    <row r="155" spans="1:181">
      <c r="A155" t="s">
        <v>591</v>
      </c>
      <c r="B155" t="s">
        <v>590</v>
      </c>
      <c r="C155" t="s">
        <v>632</v>
      </c>
      <c r="D155" t="s">
        <v>1308</v>
      </c>
      <c r="E155" t="s">
        <v>968</v>
      </c>
      <c r="F155" t="s">
        <v>964</v>
      </c>
      <c r="G155" t="s">
        <v>974</v>
      </c>
      <c r="H155" t="s">
        <v>39</v>
      </c>
      <c r="I155">
        <v>1815</v>
      </c>
      <c r="J155" s="626">
        <f t="shared" si="118"/>
        <v>4.7325894200994791E-2</v>
      </c>
      <c r="K155">
        <v>11820453.43</v>
      </c>
      <c r="L155" s="626">
        <f t="shared" si="119"/>
        <v>4.9645013803023635E-2</v>
      </c>
      <c r="M155">
        <v>159</v>
      </c>
      <c r="N155" s="626">
        <f t="shared" si="120"/>
        <v>9.9268345048726433E-2</v>
      </c>
      <c r="O155" t="s">
        <v>880</v>
      </c>
      <c r="P155">
        <v>0</v>
      </c>
      <c r="Q155" s="627">
        <f t="shared" si="121"/>
        <v>0</v>
      </c>
      <c r="R155">
        <v>0</v>
      </c>
      <c r="T155" t="s">
        <v>1726</v>
      </c>
      <c r="U155">
        <v>0</v>
      </c>
      <c r="V155">
        <f t="shared" si="122"/>
        <v>1</v>
      </c>
      <c r="W155" s="626">
        <f t="shared" si="123"/>
        <v>0</v>
      </c>
      <c r="X155" s="628">
        <f t="shared" si="124"/>
        <v>3.9247850610548973E-2</v>
      </c>
      <c r="Y155" t="s">
        <v>639</v>
      </c>
      <c r="Z155">
        <v>4</v>
      </c>
      <c r="AA155" s="627">
        <f t="shared" si="125"/>
        <v>1</v>
      </c>
      <c r="AB155" t="s">
        <v>639</v>
      </c>
      <c r="AC155">
        <v>4</v>
      </c>
      <c r="AD155" s="627">
        <f t="shared" si="126"/>
        <v>1</v>
      </c>
      <c r="AE155" t="s">
        <v>640</v>
      </c>
      <c r="AF155">
        <v>0</v>
      </c>
      <c r="AG155" s="627">
        <f t="shared" si="127"/>
        <v>0</v>
      </c>
      <c r="AH155" t="s">
        <v>1402</v>
      </c>
      <c r="AI155">
        <v>2</v>
      </c>
      <c r="AJ155" s="627">
        <f t="shared" si="128"/>
        <v>0.5</v>
      </c>
      <c r="AK155" t="s">
        <v>1405</v>
      </c>
      <c r="AL155">
        <v>0</v>
      </c>
      <c r="AM155" s="627">
        <f t="shared" si="129"/>
        <v>0</v>
      </c>
      <c r="AN155">
        <v>1</v>
      </c>
      <c r="AO155" t="s">
        <v>1765</v>
      </c>
      <c r="AP155">
        <v>4</v>
      </c>
      <c r="AQ155" s="629">
        <f t="shared" si="130"/>
        <v>1</v>
      </c>
      <c r="AR155" t="s">
        <v>636</v>
      </c>
      <c r="AS155">
        <v>4</v>
      </c>
      <c r="AT155" s="627">
        <f t="shared" si="131"/>
        <v>1</v>
      </c>
      <c r="AU155">
        <v>4</v>
      </c>
      <c r="AV155" t="s">
        <v>1770</v>
      </c>
      <c r="AW155">
        <v>3</v>
      </c>
      <c r="AX155" s="629">
        <f t="shared" si="132"/>
        <v>0.75</v>
      </c>
      <c r="AY155" t="s">
        <v>634</v>
      </c>
      <c r="AZ155">
        <v>1</v>
      </c>
      <c r="BA155" s="627">
        <f t="shared" si="133"/>
        <v>0.25</v>
      </c>
      <c r="BB155" t="s">
        <v>646</v>
      </c>
      <c r="BC155">
        <v>0</v>
      </c>
      <c r="BD155" s="627">
        <f t="shared" si="134"/>
        <v>0</v>
      </c>
      <c r="BE155" t="s">
        <v>1059</v>
      </c>
      <c r="BF155">
        <v>1</v>
      </c>
      <c r="BG155" s="627">
        <f t="shared" si="135"/>
        <v>0.25</v>
      </c>
      <c r="BH155" s="628">
        <f t="shared" si="136"/>
        <v>0.52272727272727271</v>
      </c>
      <c r="BI155">
        <v>0</v>
      </c>
      <c r="BJ155" t="s">
        <v>1741</v>
      </c>
      <c r="BK155">
        <v>4</v>
      </c>
      <c r="BL155" s="627">
        <f t="shared" si="137"/>
        <v>1</v>
      </c>
      <c r="BM155" t="s">
        <v>641</v>
      </c>
      <c r="BN155">
        <v>0</v>
      </c>
      <c r="BO155" s="627">
        <f t="shared" si="138"/>
        <v>0</v>
      </c>
      <c r="BP155">
        <v>0</v>
      </c>
      <c r="BQ155" t="s">
        <v>1745</v>
      </c>
      <c r="BR155">
        <v>4</v>
      </c>
      <c r="BS155">
        <f t="shared" si="139"/>
        <v>1</v>
      </c>
      <c r="BT155">
        <v>2</v>
      </c>
      <c r="BU155" t="s">
        <v>1746</v>
      </c>
      <c r="BV155">
        <v>3</v>
      </c>
      <c r="BW155">
        <f t="shared" si="140"/>
        <v>0.75</v>
      </c>
      <c r="BX155" s="629">
        <f t="shared" si="141"/>
        <v>0.875</v>
      </c>
      <c r="BY155" t="s">
        <v>649</v>
      </c>
      <c r="BZ155">
        <v>2</v>
      </c>
      <c r="CA155" s="627">
        <f t="shared" si="142"/>
        <v>0.5</v>
      </c>
      <c r="CB155" t="s">
        <v>669</v>
      </c>
      <c r="CC155">
        <v>2</v>
      </c>
      <c r="CD155" s="627">
        <f t="shared" si="143"/>
        <v>0.5</v>
      </c>
      <c r="CE155" t="s">
        <v>643</v>
      </c>
      <c r="CF155">
        <v>3</v>
      </c>
      <c r="CG155" s="627">
        <f t="shared" si="144"/>
        <v>0.75</v>
      </c>
      <c r="CH155">
        <v>0</v>
      </c>
      <c r="CI155" t="s">
        <v>1750</v>
      </c>
      <c r="CJ155">
        <v>4</v>
      </c>
      <c r="CK155">
        <f t="shared" si="145"/>
        <v>1</v>
      </c>
      <c r="CL155">
        <v>0</v>
      </c>
      <c r="CM155" t="s">
        <v>1750</v>
      </c>
      <c r="CN155">
        <v>4</v>
      </c>
      <c r="CO155">
        <f t="shared" si="146"/>
        <v>1</v>
      </c>
      <c r="CP155" s="629">
        <f t="shared" si="147"/>
        <v>1</v>
      </c>
      <c r="CQ155">
        <v>0</v>
      </c>
      <c r="CR155" t="s">
        <v>1755</v>
      </c>
      <c r="CS155">
        <v>4</v>
      </c>
      <c r="CT155">
        <f t="shared" si="148"/>
        <v>1</v>
      </c>
      <c r="CU155">
        <v>0</v>
      </c>
      <c r="CV155" t="s">
        <v>1755</v>
      </c>
      <c r="CW155">
        <v>4</v>
      </c>
      <c r="CX155">
        <f t="shared" si="149"/>
        <v>1</v>
      </c>
      <c r="CY155" s="629">
        <f t="shared" si="150"/>
        <v>1</v>
      </c>
      <c r="CZ155">
        <v>0</v>
      </c>
      <c r="DA155" t="s">
        <v>1764</v>
      </c>
      <c r="DB155">
        <v>0</v>
      </c>
      <c r="DC155" s="626">
        <f t="shared" si="151"/>
        <v>0</v>
      </c>
      <c r="DD155" t="s">
        <v>1367</v>
      </c>
      <c r="DE155">
        <v>0</v>
      </c>
      <c r="DF155" s="627">
        <f t="shared" si="152"/>
        <v>0</v>
      </c>
      <c r="DG155" s="628">
        <f t="shared" si="153"/>
        <v>0.5625</v>
      </c>
      <c r="DH155" t="s">
        <v>1407</v>
      </c>
      <c r="DI155">
        <v>1</v>
      </c>
      <c r="DJ155" s="627">
        <f t="shared" si="154"/>
        <v>0.25</v>
      </c>
      <c r="DK155" t="s">
        <v>640</v>
      </c>
      <c r="DL155">
        <v>0</v>
      </c>
      <c r="DM155" s="627">
        <f t="shared" si="155"/>
        <v>0</v>
      </c>
      <c r="DN155" t="s">
        <v>880</v>
      </c>
      <c r="DO155">
        <v>4</v>
      </c>
      <c r="DP155" s="627">
        <f t="shared" si="156"/>
        <v>1</v>
      </c>
      <c r="DQ155" t="s">
        <v>880</v>
      </c>
      <c r="DR155">
        <v>4</v>
      </c>
      <c r="DS155" s="627">
        <f t="shared" si="157"/>
        <v>1</v>
      </c>
      <c r="DT155" t="s">
        <v>880</v>
      </c>
      <c r="DU155">
        <v>4</v>
      </c>
      <c r="DV155" s="627">
        <f t="shared" si="158"/>
        <v>1</v>
      </c>
      <c r="DW155" t="s">
        <v>639</v>
      </c>
      <c r="DX155">
        <v>4</v>
      </c>
      <c r="DY155" s="627">
        <f t="shared" si="159"/>
        <v>1</v>
      </c>
      <c r="DZ155" t="s">
        <v>1119</v>
      </c>
      <c r="EA155">
        <v>0</v>
      </c>
      <c r="EB155" s="627">
        <f t="shared" si="160"/>
        <v>0</v>
      </c>
      <c r="EC155">
        <v>7</v>
      </c>
      <c r="ED155" t="s">
        <v>1826</v>
      </c>
      <c r="EE155">
        <v>1</v>
      </c>
      <c r="EF155" s="630">
        <f t="shared" si="161"/>
        <v>0.28571428571428581</v>
      </c>
      <c r="EG155">
        <v>7.2</v>
      </c>
      <c r="EH155" t="s">
        <v>1826</v>
      </c>
      <c r="EI155">
        <v>1</v>
      </c>
      <c r="EJ155" s="630">
        <f t="shared" si="162"/>
        <v>0.28000000000000003</v>
      </c>
      <c r="EK155" s="630">
        <f t="shared" si="163"/>
        <v>0.28285714285714292</v>
      </c>
      <c r="EL155" s="628">
        <f t="shared" si="164"/>
        <v>0.56660714285714286</v>
      </c>
      <c r="EM155">
        <v>3</v>
      </c>
      <c r="EO155" s="624">
        <v>2</v>
      </c>
      <c r="EP155" s="629">
        <f t="shared" si="165"/>
        <v>0.5</v>
      </c>
      <c r="EQ155">
        <v>0</v>
      </c>
      <c r="ER155" t="s">
        <v>1777</v>
      </c>
      <c r="ES155">
        <v>0</v>
      </c>
      <c r="ET155" s="629">
        <f t="shared" si="166"/>
        <v>0</v>
      </c>
      <c r="EU155">
        <v>2</v>
      </c>
      <c r="EV155" t="s">
        <v>1778</v>
      </c>
      <c r="EW155" s="624">
        <v>4</v>
      </c>
      <c r="EX155" s="629">
        <f t="shared" si="167"/>
        <v>1</v>
      </c>
      <c r="EY155">
        <v>8</v>
      </c>
      <c r="EZ155" t="s">
        <v>1780</v>
      </c>
      <c r="FA155" s="624">
        <v>4</v>
      </c>
      <c r="FB155" s="629">
        <f t="shared" si="168"/>
        <v>1</v>
      </c>
      <c r="FC155" t="s">
        <v>1024</v>
      </c>
      <c r="FD155">
        <v>0</v>
      </c>
      <c r="FE155" s="627">
        <f t="shared" si="169"/>
        <v>0</v>
      </c>
      <c r="FF155" s="628">
        <f t="shared" si="170"/>
        <v>0.5</v>
      </c>
      <c r="FG155">
        <v>0.63800000000000001</v>
      </c>
      <c r="FH155" t="s">
        <v>1791</v>
      </c>
      <c r="FI155">
        <v>2</v>
      </c>
      <c r="FJ155" s="623">
        <f t="shared" si="171"/>
        <v>0.33333333333333331</v>
      </c>
      <c r="FK155">
        <v>0</v>
      </c>
      <c r="FM155" t="s">
        <v>1732</v>
      </c>
      <c r="FN155" s="624">
        <v>0</v>
      </c>
      <c r="FO155" s="629">
        <f t="shared" si="172"/>
        <v>0</v>
      </c>
      <c r="FP155">
        <v>0</v>
      </c>
      <c r="FQ155" t="s">
        <v>1730</v>
      </c>
      <c r="FR155" s="624">
        <v>0</v>
      </c>
      <c r="FS155" s="629">
        <f t="shared" si="173"/>
        <v>0</v>
      </c>
      <c r="FT155">
        <v>1</v>
      </c>
      <c r="FU155" t="s">
        <v>1737</v>
      </c>
      <c r="FV155" s="624">
        <v>1</v>
      </c>
      <c r="FW155" s="629">
        <f t="shared" si="174"/>
        <v>0.25</v>
      </c>
      <c r="FX155" s="628">
        <f t="shared" si="175"/>
        <v>0.14583333333333331</v>
      </c>
      <c r="FY155" s="631">
        <f t="shared" si="176"/>
        <v>0.38948593325471631</v>
      </c>
    </row>
    <row r="156" spans="1:181">
      <c r="A156" t="s">
        <v>62</v>
      </c>
      <c r="B156" t="s">
        <v>61</v>
      </c>
      <c r="C156" t="s">
        <v>632</v>
      </c>
      <c r="D156" t="s">
        <v>1298</v>
      </c>
      <c r="E156" t="s">
        <v>988</v>
      </c>
      <c r="F156" t="s">
        <v>1002</v>
      </c>
      <c r="G156" t="s">
        <v>998</v>
      </c>
      <c r="H156" t="s">
        <v>63</v>
      </c>
      <c r="I156">
        <v>55313</v>
      </c>
      <c r="J156" s="626">
        <f t="shared" si="118"/>
        <v>0.61486291295708018</v>
      </c>
      <c r="K156">
        <v>111012910.37</v>
      </c>
      <c r="L156" s="626">
        <f t="shared" si="119"/>
        <v>0.49542387169553875</v>
      </c>
      <c r="M156">
        <v>1657</v>
      </c>
      <c r="N156" s="626">
        <f t="shared" si="120"/>
        <v>0.60100226306537208</v>
      </c>
      <c r="O156" t="s">
        <v>880</v>
      </c>
      <c r="P156">
        <v>0</v>
      </c>
      <c r="Q156" s="627">
        <f t="shared" si="121"/>
        <v>0</v>
      </c>
      <c r="R156">
        <v>0</v>
      </c>
      <c r="T156" t="s">
        <v>1726</v>
      </c>
      <c r="U156">
        <v>0</v>
      </c>
      <c r="V156">
        <f t="shared" si="122"/>
        <v>1</v>
      </c>
      <c r="W156" s="626">
        <f t="shared" si="123"/>
        <v>0</v>
      </c>
      <c r="X156" s="628">
        <f t="shared" si="124"/>
        <v>0.34225780954359825</v>
      </c>
      <c r="Y156" t="s">
        <v>1397</v>
      </c>
      <c r="Z156">
        <v>1</v>
      </c>
      <c r="AA156" s="627">
        <f t="shared" si="125"/>
        <v>0.25</v>
      </c>
      <c r="AB156" t="s">
        <v>639</v>
      </c>
      <c r="AC156">
        <v>4</v>
      </c>
      <c r="AD156" s="627">
        <f t="shared" si="126"/>
        <v>1</v>
      </c>
      <c r="AE156" t="s">
        <v>640</v>
      </c>
      <c r="AF156">
        <v>0</v>
      </c>
      <c r="AG156" s="627">
        <f t="shared" si="127"/>
        <v>0</v>
      </c>
      <c r="AH156" t="s">
        <v>1314</v>
      </c>
      <c r="AI156">
        <v>0</v>
      </c>
      <c r="AJ156" s="627">
        <f t="shared" si="128"/>
        <v>0</v>
      </c>
      <c r="AK156" t="s">
        <v>1404</v>
      </c>
      <c r="AL156">
        <v>1</v>
      </c>
      <c r="AM156" s="627">
        <f t="shared" si="129"/>
        <v>0.25</v>
      </c>
      <c r="AN156">
        <v>4</v>
      </c>
      <c r="AO156" t="s">
        <v>1768</v>
      </c>
      <c r="AP156">
        <v>1</v>
      </c>
      <c r="AQ156" s="629">
        <f t="shared" si="130"/>
        <v>0.25</v>
      </c>
      <c r="AR156" t="s">
        <v>636</v>
      </c>
      <c r="AS156">
        <v>4</v>
      </c>
      <c r="AT156" s="627">
        <f t="shared" si="131"/>
        <v>1</v>
      </c>
      <c r="AU156">
        <v>2</v>
      </c>
      <c r="AV156" t="s">
        <v>1772</v>
      </c>
      <c r="AW156">
        <v>1</v>
      </c>
      <c r="AX156" s="629">
        <f t="shared" si="132"/>
        <v>0.25</v>
      </c>
      <c r="AY156" t="s">
        <v>634</v>
      </c>
      <c r="AZ156">
        <v>1</v>
      </c>
      <c r="BA156" s="627">
        <f t="shared" si="133"/>
        <v>0.25</v>
      </c>
      <c r="BB156" t="s">
        <v>635</v>
      </c>
      <c r="BC156">
        <v>1</v>
      </c>
      <c r="BD156" s="627">
        <f t="shared" si="134"/>
        <v>0.25</v>
      </c>
      <c r="BE156" t="s">
        <v>635</v>
      </c>
      <c r="BF156">
        <v>1</v>
      </c>
      <c r="BG156" s="627">
        <f t="shared" si="135"/>
        <v>0.25</v>
      </c>
      <c r="BH156" s="628">
        <f t="shared" si="136"/>
        <v>0.34090909090909088</v>
      </c>
      <c r="BI156">
        <v>0</v>
      </c>
      <c r="BJ156" t="s">
        <v>1741</v>
      </c>
      <c r="BK156">
        <v>4</v>
      </c>
      <c r="BL156" s="627">
        <f t="shared" si="137"/>
        <v>1</v>
      </c>
      <c r="BM156" t="s">
        <v>641</v>
      </c>
      <c r="BN156">
        <v>0</v>
      </c>
      <c r="BO156" s="627">
        <f t="shared" si="138"/>
        <v>0</v>
      </c>
      <c r="BP156">
        <v>1</v>
      </c>
      <c r="BQ156" t="s">
        <v>1746</v>
      </c>
      <c r="BR156">
        <v>3</v>
      </c>
      <c r="BS156">
        <f t="shared" si="139"/>
        <v>0.75</v>
      </c>
      <c r="BT156">
        <v>0</v>
      </c>
      <c r="BU156" t="s">
        <v>1745</v>
      </c>
      <c r="BV156">
        <v>4</v>
      </c>
      <c r="BW156">
        <f t="shared" si="140"/>
        <v>1</v>
      </c>
      <c r="BX156" s="629">
        <f t="shared" si="141"/>
        <v>0.875</v>
      </c>
      <c r="BY156" t="s">
        <v>658</v>
      </c>
      <c r="BZ156">
        <v>2</v>
      </c>
      <c r="CA156" s="627">
        <f t="shared" si="142"/>
        <v>0.5</v>
      </c>
      <c r="CB156" t="s">
        <v>662</v>
      </c>
      <c r="CC156">
        <v>3</v>
      </c>
      <c r="CD156" s="627">
        <f t="shared" si="143"/>
        <v>0.75</v>
      </c>
      <c r="CE156" t="s">
        <v>643</v>
      </c>
      <c r="CF156">
        <v>3</v>
      </c>
      <c r="CG156" s="627">
        <f t="shared" si="144"/>
        <v>0.75</v>
      </c>
      <c r="CH156">
        <v>1</v>
      </c>
      <c r="CI156" t="s">
        <v>1751</v>
      </c>
      <c r="CJ156">
        <v>3</v>
      </c>
      <c r="CK156">
        <f t="shared" si="145"/>
        <v>0.75</v>
      </c>
      <c r="CL156">
        <v>1</v>
      </c>
      <c r="CM156" t="s">
        <v>1751</v>
      </c>
      <c r="CN156">
        <v>3</v>
      </c>
      <c r="CO156">
        <f t="shared" si="146"/>
        <v>0.75</v>
      </c>
      <c r="CP156" s="629">
        <f t="shared" si="147"/>
        <v>0.75</v>
      </c>
      <c r="CQ156">
        <v>0</v>
      </c>
      <c r="CR156" t="s">
        <v>1755</v>
      </c>
      <c r="CS156">
        <v>4</v>
      </c>
      <c r="CT156">
        <f t="shared" si="148"/>
        <v>1</v>
      </c>
      <c r="CU156">
        <v>0</v>
      </c>
      <c r="CV156" t="s">
        <v>1755</v>
      </c>
      <c r="CW156">
        <v>4</v>
      </c>
      <c r="CX156">
        <f t="shared" si="149"/>
        <v>1</v>
      </c>
      <c r="CY156" s="629">
        <f t="shared" si="150"/>
        <v>1</v>
      </c>
      <c r="CZ156">
        <v>0</v>
      </c>
      <c r="DA156" t="s">
        <v>1764</v>
      </c>
      <c r="DB156">
        <v>0</v>
      </c>
      <c r="DC156" s="626">
        <f t="shared" si="151"/>
        <v>0</v>
      </c>
      <c r="DD156" t="s">
        <v>636</v>
      </c>
      <c r="DE156">
        <v>4</v>
      </c>
      <c r="DF156" s="627">
        <f t="shared" si="152"/>
        <v>1</v>
      </c>
      <c r="DG156" s="628">
        <f t="shared" si="153"/>
        <v>0.66249999999999998</v>
      </c>
      <c r="DH156" t="s">
        <v>639</v>
      </c>
      <c r="DI156">
        <v>4</v>
      </c>
      <c r="DJ156" s="627">
        <f t="shared" si="154"/>
        <v>1</v>
      </c>
      <c r="DK156" t="s">
        <v>640</v>
      </c>
      <c r="DL156">
        <v>0</v>
      </c>
      <c r="DM156" s="627">
        <f t="shared" si="155"/>
        <v>0</v>
      </c>
      <c r="DN156" t="s">
        <v>1119</v>
      </c>
      <c r="DO156">
        <v>0</v>
      </c>
      <c r="DP156" s="627">
        <f t="shared" si="156"/>
        <v>0</v>
      </c>
      <c r="DQ156" t="s">
        <v>880</v>
      </c>
      <c r="DR156">
        <v>4</v>
      </c>
      <c r="DS156" s="627">
        <f t="shared" si="157"/>
        <v>1</v>
      </c>
      <c r="DT156" t="s">
        <v>880</v>
      </c>
      <c r="DU156">
        <v>4</v>
      </c>
      <c r="DV156" s="627">
        <f t="shared" si="158"/>
        <v>1</v>
      </c>
      <c r="DW156" t="s">
        <v>1408</v>
      </c>
      <c r="DX156">
        <v>2</v>
      </c>
      <c r="DY156" s="627">
        <f t="shared" si="159"/>
        <v>0.5</v>
      </c>
      <c r="DZ156" t="s">
        <v>880</v>
      </c>
      <c r="EA156">
        <v>4</v>
      </c>
      <c r="EB156" s="627">
        <f t="shared" si="160"/>
        <v>1</v>
      </c>
      <c r="EC156">
        <v>7.2</v>
      </c>
      <c r="ED156" t="s">
        <v>1826</v>
      </c>
      <c r="EE156">
        <v>1</v>
      </c>
      <c r="EF156" s="630">
        <f t="shared" si="161"/>
        <v>0.26530612244897966</v>
      </c>
      <c r="EG156">
        <v>8.6999999999999993</v>
      </c>
      <c r="EH156" t="s">
        <v>1827</v>
      </c>
      <c r="EI156">
        <v>0</v>
      </c>
      <c r="EJ156" s="630">
        <f t="shared" si="162"/>
        <v>0.13000000000000012</v>
      </c>
      <c r="EK156" s="630">
        <f t="shared" si="163"/>
        <v>0.19765306122448989</v>
      </c>
      <c r="EL156" s="628">
        <f t="shared" si="164"/>
        <v>0.58720663265306128</v>
      </c>
      <c r="EM156">
        <v>13</v>
      </c>
      <c r="EN156" t="s">
        <v>1773</v>
      </c>
      <c r="EO156" s="624">
        <v>4</v>
      </c>
      <c r="EP156" s="629">
        <f t="shared" si="165"/>
        <v>1</v>
      </c>
      <c r="EQ156">
        <v>0</v>
      </c>
      <c r="ER156" t="s">
        <v>1777</v>
      </c>
      <c r="ES156">
        <v>0</v>
      </c>
      <c r="ET156" s="629">
        <f t="shared" si="166"/>
        <v>0</v>
      </c>
      <c r="EU156">
        <v>18</v>
      </c>
      <c r="EV156" t="s">
        <v>1778</v>
      </c>
      <c r="EW156" s="624">
        <v>4</v>
      </c>
      <c r="EX156" s="629">
        <f t="shared" si="167"/>
        <v>1</v>
      </c>
      <c r="EY156">
        <v>2</v>
      </c>
      <c r="EZ156" t="s">
        <v>1783</v>
      </c>
      <c r="FA156" s="624">
        <v>1</v>
      </c>
      <c r="FB156" s="629">
        <f t="shared" si="168"/>
        <v>0.25</v>
      </c>
      <c r="FC156" t="s">
        <v>1025</v>
      </c>
      <c r="FD156">
        <v>4</v>
      </c>
      <c r="FE156" s="627">
        <f t="shared" si="169"/>
        <v>1</v>
      </c>
      <c r="FF156" s="628">
        <f t="shared" si="170"/>
        <v>0.65</v>
      </c>
      <c r="FG156">
        <v>0.747</v>
      </c>
      <c r="FH156" t="s">
        <v>1791</v>
      </c>
      <c r="FI156">
        <v>2</v>
      </c>
      <c r="FJ156" s="623">
        <f t="shared" si="171"/>
        <v>0.33333333333333331</v>
      </c>
      <c r="FK156">
        <v>110</v>
      </c>
      <c r="FL156">
        <v>2.0413926851582249</v>
      </c>
      <c r="FM156" t="s">
        <v>1736</v>
      </c>
      <c r="FN156" s="624">
        <v>4</v>
      </c>
      <c r="FO156" s="629">
        <f t="shared" si="172"/>
        <v>1</v>
      </c>
      <c r="FP156">
        <v>16</v>
      </c>
      <c r="FQ156" t="s">
        <v>1738</v>
      </c>
      <c r="FR156" s="624">
        <v>4</v>
      </c>
      <c r="FS156" s="629">
        <f t="shared" si="173"/>
        <v>1</v>
      </c>
      <c r="FT156">
        <v>8</v>
      </c>
      <c r="FU156" t="s">
        <v>1740</v>
      </c>
      <c r="FV156" s="624">
        <v>3</v>
      </c>
      <c r="FW156" s="629">
        <f t="shared" si="174"/>
        <v>0.75</v>
      </c>
      <c r="FX156" s="628">
        <f t="shared" si="175"/>
        <v>0.77083333333333326</v>
      </c>
      <c r="FY156" s="631">
        <f t="shared" si="176"/>
        <v>0.55895114440651394</v>
      </c>
    </row>
    <row r="157" spans="1:181">
      <c r="A157" t="s">
        <v>485</v>
      </c>
      <c r="B157" t="s">
        <v>484</v>
      </c>
      <c r="C157" t="s">
        <v>632</v>
      </c>
      <c r="D157" t="s">
        <v>1308</v>
      </c>
      <c r="E157" t="s">
        <v>978</v>
      </c>
      <c r="F157" t="s">
        <v>977</v>
      </c>
      <c r="G157" t="s">
        <v>982</v>
      </c>
      <c r="H157" t="s">
        <v>5</v>
      </c>
      <c r="I157">
        <v>3402</v>
      </c>
      <c r="J157" s="626">
        <f t="shared" si="118"/>
        <v>0.15168033552637389</v>
      </c>
      <c r="K157">
        <v>11143340.029999999</v>
      </c>
      <c r="L157" s="626">
        <f t="shared" si="119"/>
        <v>3.7904665657556402E-2</v>
      </c>
      <c r="M157">
        <v>215</v>
      </c>
      <c r="N157" s="626">
        <f t="shared" si="120"/>
        <v>0.16385842577305543</v>
      </c>
      <c r="O157" t="s">
        <v>880</v>
      </c>
      <c r="P157">
        <v>0</v>
      </c>
      <c r="Q157" s="627">
        <f t="shared" si="121"/>
        <v>0</v>
      </c>
      <c r="R157">
        <v>0</v>
      </c>
      <c r="T157" t="s">
        <v>1726</v>
      </c>
      <c r="U157">
        <v>0</v>
      </c>
      <c r="V157">
        <f t="shared" si="122"/>
        <v>1</v>
      </c>
      <c r="W157" s="626">
        <f t="shared" si="123"/>
        <v>0</v>
      </c>
      <c r="X157" s="628">
        <f t="shared" si="124"/>
        <v>7.0688685391397138E-2</v>
      </c>
      <c r="Y157" t="s">
        <v>639</v>
      </c>
      <c r="Z157">
        <v>4</v>
      </c>
      <c r="AA157" s="627">
        <f t="shared" si="125"/>
        <v>1</v>
      </c>
      <c r="AB157" t="s">
        <v>639</v>
      </c>
      <c r="AC157">
        <v>4</v>
      </c>
      <c r="AD157" s="627">
        <f t="shared" si="126"/>
        <v>1</v>
      </c>
      <c r="AE157" t="s">
        <v>636</v>
      </c>
      <c r="AF157">
        <v>4</v>
      </c>
      <c r="AG157" s="627">
        <f t="shared" si="127"/>
        <v>1</v>
      </c>
      <c r="AH157" t="s">
        <v>1314</v>
      </c>
      <c r="AI157">
        <v>0</v>
      </c>
      <c r="AJ157" s="627">
        <f t="shared" si="128"/>
        <v>0</v>
      </c>
      <c r="AK157" t="s">
        <v>1404</v>
      </c>
      <c r="AL157">
        <v>1</v>
      </c>
      <c r="AM157" s="627">
        <f t="shared" si="129"/>
        <v>0.25</v>
      </c>
      <c r="AN157">
        <v>1</v>
      </c>
      <c r="AO157" t="s">
        <v>1765</v>
      </c>
      <c r="AP157">
        <v>4</v>
      </c>
      <c r="AQ157" s="629">
        <f t="shared" si="130"/>
        <v>1</v>
      </c>
      <c r="AR157" t="s">
        <v>640</v>
      </c>
      <c r="AS157">
        <v>0</v>
      </c>
      <c r="AT157" s="627">
        <f t="shared" si="131"/>
        <v>0</v>
      </c>
      <c r="AU157">
        <v>3</v>
      </c>
      <c r="AV157" t="s">
        <v>1771</v>
      </c>
      <c r="AW157">
        <v>2</v>
      </c>
      <c r="AX157" s="629">
        <f t="shared" si="132"/>
        <v>0.5</v>
      </c>
      <c r="AY157" t="s">
        <v>634</v>
      </c>
      <c r="AZ157">
        <v>1</v>
      </c>
      <c r="BA157" s="627">
        <f t="shared" si="133"/>
        <v>0.25</v>
      </c>
      <c r="BB157" t="s">
        <v>635</v>
      </c>
      <c r="BC157">
        <v>1</v>
      </c>
      <c r="BD157" s="627">
        <f t="shared" si="134"/>
        <v>0.25</v>
      </c>
      <c r="BE157" t="s">
        <v>635</v>
      </c>
      <c r="BF157">
        <v>1</v>
      </c>
      <c r="BG157" s="627">
        <f t="shared" si="135"/>
        <v>0.25</v>
      </c>
      <c r="BH157" s="628">
        <f t="shared" si="136"/>
        <v>0.5</v>
      </c>
      <c r="BI157">
        <v>0</v>
      </c>
      <c r="BJ157" t="s">
        <v>1741</v>
      </c>
      <c r="BK157">
        <v>4</v>
      </c>
      <c r="BL157" s="627">
        <f t="shared" si="137"/>
        <v>1</v>
      </c>
      <c r="BM157" t="s">
        <v>1395</v>
      </c>
      <c r="BN157">
        <v>4</v>
      </c>
      <c r="BO157" s="627">
        <f t="shared" si="138"/>
        <v>1</v>
      </c>
      <c r="BP157">
        <v>0</v>
      </c>
      <c r="BQ157" t="s">
        <v>1745</v>
      </c>
      <c r="BR157">
        <v>4</v>
      </c>
      <c r="BS157">
        <f t="shared" si="139"/>
        <v>1</v>
      </c>
      <c r="BT157">
        <v>0</v>
      </c>
      <c r="BU157" t="s">
        <v>1745</v>
      </c>
      <c r="BV157">
        <v>4</v>
      </c>
      <c r="BW157">
        <f t="shared" si="140"/>
        <v>1</v>
      </c>
      <c r="BX157" s="629">
        <f t="shared" si="141"/>
        <v>1</v>
      </c>
      <c r="BY157" t="s">
        <v>642</v>
      </c>
      <c r="BZ157">
        <v>3</v>
      </c>
      <c r="CA157" s="627">
        <f t="shared" si="142"/>
        <v>0.75</v>
      </c>
      <c r="CB157" t="s">
        <v>642</v>
      </c>
      <c r="CC157">
        <v>0</v>
      </c>
      <c r="CD157" s="627">
        <f t="shared" si="143"/>
        <v>0</v>
      </c>
      <c r="CE157" t="s">
        <v>643</v>
      </c>
      <c r="CF157">
        <v>3</v>
      </c>
      <c r="CG157" s="627">
        <f t="shared" si="144"/>
        <v>0.75</v>
      </c>
      <c r="CH157">
        <v>0</v>
      </c>
      <c r="CI157" t="s">
        <v>1750</v>
      </c>
      <c r="CJ157">
        <v>4</v>
      </c>
      <c r="CK157">
        <f t="shared" si="145"/>
        <v>1</v>
      </c>
      <c r="CL157">
        <v>0</v>
      </c>
      <c r="CM157" t="s">
        <v>1750</v>
      </c>
      <c r="CN157">
        <v>4</v>
      </c>
      <c r="CO157">
        <f t="shared" si="146"/>
        <v>1</v>
      </c>
      <c r="CP157" s="629">
        <f t="shared" si="147"/>
        <v>1</v>
      </c>
      <c r="CQ157">
        <v>0</v>
      </c>
      <c r="CR157" t="s">
        <v>1755</v>
      </c>
      <c r="CS157">
        <v>4</v>
      </c>
      <c r="CT157">
        <f t="shared" si="148"/>
        <v>1</v>
      </c>
      <c r="CU157">
        <v>0</v>
      </c>
      <c r="CV157" t="s">
        <v>1755</v>
      </c>
      <c r="CW157">
        <v>4</v>
      </c>
      <c r="CX157">
        <f t="shared" si="149"/>
        <v>1</v>
      </c>
      <c r="CY157" s="629">
        <f t="shared" si="150"/>
        <v>1</v>
      </c>
      <c r="CZ157">
        <v>1</v>
      </c>
      <c r="DA157" t="s">
        <v>1763</v>
      </c>
      <c r="DB157">
        <v>1</v>
      </c>
      <c r="DC157" s="626">
        <f t="shared" si="151"/>
        <v>0.125</v>
      </c>
      <c r="DD157" t="s">
        <v>1369</v>
      </c>
      <c r="DE157">
        <v>3</v>
      </c>
      <c r="DF157" s="627">
        <f t="shared" si="152"/>
        <v>0.75</v>
      </c>
      <c r="DG157" s="628">
        <f t="shared" si="153"/>
        <v>0.73750000000000004</v>
      </c>
      <c r="DH157" t="s">
        <v>1398</v>
      </c>
      <c r="DI157">
        <v>2</v>
      </c>
      <c r="DJ157" s="627">
        <f t="shared" si="154"/>
        <v>0.5</v>
      </c>
      <c r="DK157" t="s">
        <v>640</v>
      </c>
      <c r="DL157">
        <v>0</v>
      </c>
      <c r="DM157" s="627">
        <f t="shared" si="155"/>
        <v>0</v>
      </c>
      <c r="DN157" t="s">
        <v>880</v>
      </c>
      <c r="DO157">
        <v>4</v>
      </c>
      <c r="DP157" s="627">
        <f t="shared" si="156"/>
        <v>1</v>
      </c>
      <c r="DQ157" t="s">
        <v>880</v>
      </c>
      <c r="DR157">
        <v>4</v>
      </c>
      <c r="DS157" s="627">
        <f t="shared" si="157"/>
        <v>1</v>
      </c>
      <c r="DT157" t="s">
        <v>880</v>
      </c>
      <c r="DU157">
        <v>4</v>
      </c>
      <c r="DV157" s="627">
        <f t="shared" si="158"/>
        <v>1</v>
      </c>
      <c r="DW157" t="s">
        <v>639</v>
      </c>
      <c r="DX157">
        <v>4</v>
      </c>
      <c r="DY157" s="627">
        <f t="shared" si="159"/>
        <v>1</v>
      </c>
      <c r="DZ157" t="s">
        <v>1119</v>
      </c>
      <c r="EA157">
        <v>0</v>
      </c>
      <c r="EB157" s="627">
        <f t="shared" si="160"/>
        <v>0</v>
      </c>
      <c r="EC157">
        <v>5.7</v>
      </c>
      <c r="ED157" t="s">
        <v>1825</v>
      </c>
      <c r="EE157">
        <v>2</v>
      </c>
      <c r="EF157" s="630">
        <f t="shared" si="161"/>
        <v>0.41836734693877553</v>
      </c>
      <c r="EG157">
        <v>6.8</v>
      </c>
      <c r="EH157" t="s">
        <v>1826</v>
      </c>
      <c r="EI157">
        <v>1</v>
      </c>
      <c r="EJ157" s="630">
        <f t="shared" si="162"/>
        <v>0.32000000000000006</v>
      </c>
      <c r="EK157" s="630">
        <f t="shared" si="163"/>
        <v>0.3691836734693878</v>
      </c>
      <c r="EL157" s="628">
        <f t="shared" si="164"/>
        <v>0.60864795918367343</v>
      </c>
      <c r="EM157">
        <v>5</v>
      </c>
      <c r="EN157" t="s">
        <v>1774</v>
      </c>
      <c r="EO157" s="624">
        <v>3</v>
      </c>
      <c r="EP157" s="629">
        <f t="shared" si="165"/>
        <v>0.75</v>
      </c>
      <c r="EQ157">
        <v>0</v>
      </c>
      <c r="ER157" t="s">
        <v>1777</v>
      </c>
      <c r="ES157">
        <v>0</v>
      </c>
      <c r="ET157" s="629">
        <f t="shared" si="166"/>
        <v>0</v>
      </c>
      <c r="EU157">
        <v>6</v>
      </c>
      <c r="EV157" t="s">
        <v>1778</v>
      </c>
      <c r="EW157" s="624">
        <v>4</v>
      </c>
      <c r="EX157" s="629">
        <f t="shared" si="167"/>
        <v>1</v>
      </c>
      <c r="EY157">
        <v>10</v>
      </c>
      <c r="EZ157" t="s">
        <v>1780</v>
      </c>
      <c r="FA157" s="624">
        <v>4</v>
      </c>
      <c r="FB157" s="629">
        <f t="shared" si="168"/>
        <v>1</v>
      </c>
      <c r="FC157" t="s">
        <v>1024</v>
      </c>
      <c r="FD157">
        <v>0</v>
      </c>
      <c r="FE157" s="627">
        <f t="shared" si="169"/>
        <v>0</v>
      </c>
      <c r="FF157" s="628">
        <f t="shared" si="170"/>
        <v>0.55000000000000004</v>
      </c>
      <c r="FG157">
        <v>0.59</v>
      </c>
      <c r="FH157" t="s">
        <v>1793</v>
      </c>
      <c r="FI157">
        <v>3</v>
      </c>
      <c r="FJ157" s="623">
        <f t="shared" si="171"/>
        <v>0.66666666666666663</v>
      </c>
      <c r="FK157">
        <v>5</v>
      </c>
      <c r="FL157">
        <v>0.69897000433601886</v>
      </c>
      <c r="FM157" t="s">
        <v>1733</v>
      </c>
      <c r="FN157" s="624">
        <v>1</v>
      </c>
      <c r="FO157" s="629">
        <f t="shared" si="172"/>
        <v>0.25</v>
      </c>
      <c r="FP157">
        <v>0</v>
      </c>
      <c r="FQ157" t="s">
        <v>1730</v>
      </c>
      <c r="FR157" s="624">
        <v>0</v>
      </c>
      <c r="FS157" s="629">
        <f t="shared" si="173"/>
        <v>0</v>
      </c>
      <c r="FT157">
        <v>0</v>
      </c>
      <c r="FU157" t="s">
        <v>1730</v>
      </c>
      <c r="FV157" s="624">
        <v>0</v>
      </c>
      <c r="FW157" s="629">
        <f t="shared" si="174"/>
        <v>0</v>
      </c>
      <c r="FX157" s="628">
        <f t="shared" si="175"/>
        <v>0.22916666666666666</v>
      </c>
      <c r="FY157" s="631">
        <f t="shared" si="176"/>
        <v>0.44933388520695616</v>
      </c>
    </row>
    <row r="158" spans="1:181">
      <c r="A158" t="s">
        <v>311</v>
      </c>
      <c r="B158" t="s">
        <v>310</v>
      </c>
      <c r="C158" t="s">
        <v>632</v>
      </c>
      <c r="D158" t="s">
        <v>1310</v>
      </c>
      <c r="E158" t="s">
        <v>988</v>
      </c>
      <c r="F158" t="s">
        <v>1002</v>
      </c>
      <c r="G158" t="s">
        <v>998</v>
      </c>
      <c r="H158" t="s">
        <v>63</v>
      </c>
      <c r="I158">
        <v>7899</v>
      </c>
      <c r="J158" s="626">
        <f t="shared" si="118"/>
        <v>0.29159503289830152</v>
      </c>
      <c r="K158">
        <v>19181505.640000001</v>
      </c>
      <c r="L158" s="626">
        <f t="shared" si="119"/>
        <v>0.14599596500202439</v>
      </c>
      <c r="M158">
        <v>244</v>
      </c>
      <c r="N158" s="626">
        <f t="shared" si="120"/>
        <v>0.19094387310203587</v>
      </c>
      <c r="O158" t="s">
        <v>1119</v>
      </c>
      <c r="P158">
        <v>4</v>
      </c>
      <c r="Q158" s="627">
        <f t="shared" si="121"/>
        <v>1</v>
      </c>
      <c r="R158">
        <v>17</v>
      </c>
      <c r="S158">
        <v>1.2304489213782739</v>
      </c>
      <c r="T158" t="s">
        <v>1731</v>
      </c>
      <c r="U158">
        <v>2</v>
      </c>
      <c r="V158">
        <f t="shared" si="122"/>
        <v>18</v>
      </c>
      <c r="W158" s="626">
        <f t="shared" si="123"/>
        <v>0.37622887888276058</v>
      </c>
      <c r="X158" s="628">
        <f t="shared" si="124"/>
        <v>0.40095274997702451</v>
      </c>
      <c r="Y158" t="s">
        <v>1396</v>
      </c>
      <c r="Z158">
        <v>0</v>
      </c>
      <c r="AA158" s="627">
        <f t="shared" si="125"/>
        <v>0</v>
      </c>
      <c r="AB158" t="s">
        <v>639</v>
      </c>
      <c r="AC158">
        <v>4</v>
      </c>
      <c r="AD158" s="627">
        <f t="shared" si="126"/>
        <v>1</v>
      </c>
      <c r="AE158" t="s">
        <v>640</v>
      </c>
      <c r="AF158">
        <v>0</v>
      </c>
      <c r="AG158" s="627">
        <f t="shared" si="127"/>
        <v>0</v>
      </c>
      <c r="AH158" t="s">
        <v>1400</v>
      </c>
      <c r="AI158">
        <v>3</v>
      </c>
      <c r="AJ158" s="627">
        <f t="shared" si="128"/>
        <v>0.75</v>
      </c>
      <c r="AK158" t="s">
        <v>1405</v>
      </c>
      <c r="AL158">
        <v>0</v>
      </c>
      <c r="AM158" s="627">
        <f t="shared" si="129"/>
        <v>0</v>
      </c>
      <c r="AN158">
        <v>1</v>
      </c>
      <c r="AO158" t="s">
        <v>1765</v>
      </c>
      <c r="AP158">
        <v>4</v>
      </c>
      <c r="AQ158" s="629">
        <f t="shared" si="130"/>
        <v>1</v>
      </c>
      <c r="AR158" t="s">
        <v>640</v>
      </c>
      <c r="AS158">
        <v>0</v>
      </c>
      <c r="AT158" s="627">
        <f t="shared" si="131"/>
        <v>0</v>
      </c>
      <c r="AU158">
        <v>2</v>
      </c>
      <c r="AV158" t="s">
        <v>1772</v>
      </c>
      <c r="AW158">
        <v>1</v>
      </c>
      <c r="AX158" s="629">
        <f t="shared" si="132"/>
        <v>0.25</v>
      </c>
      <c r="AY158" t="s">
        <v>650</v>
      </c>
      <c r="AZ158">
        <v>2</v>
      </c>
      <c r="BA158" s="627">
        <f t="shared" si="133"/>
        <v>0.5</v>
      </c>
      <c r="BB158" t="s">
        <v>646</v>
      </c>
      <c r="BC158">
        <v>0</v>
      </c>
      <c r="BD158" s="627">
        <f t="shared" si="134"/>
        <v>0</v>
      </c>
      <c r="BE158" t="s">
        <v>635</v>
      </c>
      <c r="BF158">
        <v>1</v>
      </c>
      <c r="BG158" s="627">
        <f t="shared" si="135"/>
        <v>0.25</v>
      </c>
      <c r="BH158" s="628">
        <f t="shared" si="136"/>
        <v>0.34090909090909088</v>
      </c>
      <c r="BI158">
        <v>0</v>
      </c>
      <c r="BJ158" t="s">
        <v>1741</v>
      </c>
      <c r="BK158">
        <v>4</v>
      </c>
      <c r="BL158" s="627">
        <f t="shared" si="137"/>
        <v>1</v>
      </c>
      <c r="BM158" t="s">
        <v>1395</v>
      </c>
      <c r="BN158">
        <v>4</v>
      </c>
      <c r="BO158" s="627">
        <f t="shared" si="138"/>
        <v>1</v>
      </c>
      <c r="BP158">
        <v>0</v>
      </c>
      <c r="BQ158" t="s">
        <v>1745</v>
      </c>
      <c r="BR158">
        <v>4</v>
      </c>
      <c r="BS158">
        <f t="shared" si="139"/>
        <v>1</v>
      </c>
      <c r="BT158">
        <v>0</v>
      </c>
      <c r="BU158" t="s">
        <v>1745</v>
      </c>
      <c r="BV158">
        <v>4</v>
      </c>
      <c r="BW158">
        <f t="shared" si="140"/>
        <v>1</v>
      </c>
      <c r="BX158" s="629">
        <f t="shared" si="141"/>
        <v>1</v>
      </c>
      <c r="BY158" t="s">
        <v>653</v>
      </c>
      <c r="BZ158">
        <v>4</v>
      </c>
      <c r="CA158" s="627">
        <f t="shared" si="142"/>
        <v>1</v>
      </c>
      <c r="CB158" t="s">
        <v>642</v>
      </c>
      <c r="CC158">
        <v>0</v>
      </c>
      <c r="CD158" s="627">
        <f t="shared" si="143"/>
        <v>0</v>
      </c>
      <c r="CE158" t="s">
        <v>659</v>
      </c>
      <c r="CF158">
        <v>4</v>
      </c>
      <c r="CG158" s="627">
        <f t="shared" si="144"/>
        <v>1</v>
      </c>
      <c r="CH158">
        <v>0</v>
      </c>
      <c r="CI158" t="s">
        <v>1750</v>
      </c>
      <c r="CJ158">
        <v>4</v>
      </c>
      <c r="CK158">
        <f t="shared" si="145"/>
        <v>1</v>
      </c>
      <c r="CL158">
        <v>0</v>
      </c>
      <c r="CM158" t="s">
        <v>1750</v>
      </c>
      <c r="CN158">
        <v>4</v>
      </c>
      <c r="CO158">
        <f t="shared" si="146"/>
        <v>1</v>
      </c>
      <c r="CP158" s="629">
        <f t="shared" si="147"/>
        <v>1</v>
      </c>
      <c r="CQ158">
        <v>0</v>
      </c>
      <c r="CR158" t="s">
        <v>1755</v>
      </c>
      <c r="CS158">
        <v>4</v>
      </c>
      <c r="CT158">
        <f t="shared" si="148"/>
        <v>1</v>
      </c>
      <c r="CU158">
        <v>0</v>
      </c>
      <c r="CV158" t="s">
        <v>1755</v>
      </c>
      <c r="CW158">
        <v>4</v>
      </c>
      <c r="CX158">
        <f t="shared" si="149"/>
        <v>1</v>
      </c>
      <c r="CY158" s="629">
        <f t="shared" si="150"/>
        <v>1</v>
      </c>
      <c r="CZ158">
        <v>0</v>
      </c>
      <c r="DA158" t="s">
        <v>1764</v>
      </c>
      <c r="DB158">
        <v>0</v>
      </c>
      <c r="DC158" s="626">
        <f t="shared" si="151"/>
        <v>0</v>
      </c>
      <c r="DD158" t="s">
        <v>1369</v>
      </c>
      <c r="DE158">
        <v>3</v>
      </c>
      <c r="DF158" s="627">
        <f t="shared" si="152"/>
        <v>0.75</v>
      </c>
      <c r="DG158" s="628">
        <f t="shared" si="153"/>
        <v>0.77500000000000002</v>
      </c>
      <c r="DH158" t="s">
        <v>1398</v>
      </c>
      <c r="DI158">
        <v>2</v>
      </c>
      <c r="DJ158" s="627">
        <f t="shared" si="154"/>
        <v>0.5</v>
      </c>
      <c r="DK158" t="s">
        <v>640</v>
      </c>
      <c r="DL158">
        <v>0</v>
      </c>
      <c r="DM158" s="627">
        <f t="shared" si="155"/>
        <v>0</v>
      </c>
      <c r="DN158" t="s">
        <v>1119</v>
      </c>
      <c r="DO158">
        <v>0</v>
      </c>
      <c r="DP158" s="627">
        <f t="shared" si="156"/>
        <v>0</v>
      </c>
      <c r="DQ158" t="s">
        <v>880</v>
      </c>
      <c r="DR158">
        <v>4</v>
      </c>
      <c r="DS158" s="627">
        <f t="shared" si="157"/>
        <v>1</v>
      </c>
      <c r="DT158" t="s">
        <v>880</v>
      </c>
      <c r="DU158">
        <v>4</v>
      </c>
      <c r="DV158" s="627">
        <f t="shared" si="158"/>
        <v>1</v>
      </c>
      <c r="DW158" t="s">
        <v>1408</v>
      </c>
      <c r="DX158">
        <v>2</v>
      </c>
      <c r="DY158" s="627">
        <f t="shared" si="159"/>
        <v>0.5</v>
      </c>
      <c r="DZ158" t="s">
        <v>880</v>
      </c>
      <c r="EA158">
        <v>4</v>
      </c>
      <c r="EB158" s="627">
        <f t="shared" si="160"/>
        <v>1</v>
      </c>
      <c r="EC158">
        <v>4.3</v>
      </c>
      <c r="ED158" t="s">
        <v>1825</v>
      </c>
      <c r="EE158">
        <v>2</v>
      </c>
      <c r="EF158" s="630">
        <f t="shared" si="161"/>
        <v>0.56122448979591844</v>
      </c>
      <c r="EG158">
        <v>4.3</v>
      </c>
      <c r="EH158" t="s">
        <v>1825</v>
      </c>
      <c r="EI158">
        <v>2</v>
      </c>
      <c r="EJ158" s="630">
        <f t="shared" si="162"/>
        <v>0.57000000000000006</v>
      </c>
      <c r="EK158" s="630">
        <f t="shared" si="163"/>
        <v>0.56561224489795925</v>
      </c>
      <c r="EL158" s="628">
        <f t="shared" si="164"/>
        <v>0.57070153061224493</v>
      </c>
      <c r="EM158">
        <v>0</v>
      </c>
      <c r="EN158" t="s">
        <v>1777</v>
      </c>
      <c r="EO158" s="624">
        <v>0</v>
      </c>
      <c r="EP158" s="629">
        <f t="shared" si="165"/>
        <v>0</v>
      </c>
      <c r="EQ158">
        <v>0</v>
      </c>
      <c r="ER158" t="s">
        <v>1777</v>
      </c>
      <c r="ES158">
        <v>0</v>
      </c>
      <c r="ET158" s="629">
        <f t="shared" si="166"/>
        <v>0</v>
      </c>
      <c r="EU158">
        <v>3</v>
      </c>
      <c r="EV158" t="s">
        <v>1777</v>
      </c>
      <c r="EW158" s="624">
        <v>4</v>
      </c>
      <c r="EX158" s="629">
        <f t="shared" si="167"/>
        <v>1</v>
      </c>
      <c r="EY158">
        <v>3</v>
      </c>
      <c r="EZ158" t="s">
        <v>1782</v>
      </c>
      <c r="FA158" s="624">
        <v>2</v>
      </c>
      <c r="FB158" s="629">
        <f t="shared" si="168"/>
        <v>0.5</v>
      </c>
      <c r="FC158" t="s">
        <v>1025</v>
      </c>
      <c r="FD158">
        <v>4</v>
      </c>
      <c r="FE158" s="627">
        <f t="shared" si="169"/>
        <v>1</v>
      </c>
      <c r="FF158" s="628">
        <f t="shared" si="170"/>
        <v>0.5</v>
      </c>
      <c r="FG158">
        <v>0.54900000000000004</v>
      </c>
      <c r="FH158" t="s">
        <v>1793</v>
      </c>
      <c r="FI158">
        <v>3</v>
      </c>
      <c r="FJ158" s="623">
        <f t="shared" si="171"/>
        <v>0.66666666666666663</v>
      </c>
      <c r="FK158">
        <v>21</v>
      </c>
      <c r="FL158">
        <v>1.3222192947339193</v>
      </c>
      <c r="FM158" t="s">
        <v>1734</v>
      </c>
      <c r="FN158" s="624">
        <v>2</v>
      </c>
      <c r="FO158" s="629">
        <f t="shared" si="172"/>
        <v>0.5</v>
      </c>
      <c r="FP158">
        <v>0</v>
      </c>
      <c r="FQ158" t="s">
        <v>1730</v>
      </c>
      <c r="FR158" s="624">
        <v>0</v>
      </c>
      <c r="FS158" s="629">
        <f t="shared" si="173"/>
        <v>0</v>
      </c>
      <c r="FT158">
        <v>2</v>
      </c>
      <c r="FU158" t="s">
        <v>1737</v>
      </c>
      <c r="FV158" s="624">
        <v>1</v>
      </c>
      <c r="FW158" s="629">
        <f t="shared" si="174"/>
        <v>0.25</v>
      </c>
      <c r="FX158" s="628">
        <f t="shared" si="175"/>
        <v>0.35416666666666663</v>
      </c>
      <c r="FY158" s="631">
        <f t="shared" si="176"/>
        <v>0.49028833969417113</v>
      </c>
    </row>
    <row r="159" spans="1:181">
      <c r="A159" t="s">
        <v>347</v>
      </c>
      <c r="B159" t="s">
        <v>346</v>
      </c>
      <c r="C159" t="s">
        <v>632</v>
      </c>
      <c r="D159" t="s">
        <v>1310</v>
      </c>
      <c r="E159" t="s">
        <v>991</v>
      </c>
      <c r="F159" t="s">
        <v>990</v>
      </c>
      <c r="G159" t="s">
        <v>992</v>
      </c>
      <c r="H159" t="s">
        <v>47</v>
      </c>
      <c r="I159">
        <v>6963</v>
      </c>
      <c r="J159" s="626">
        <f t="shared" si="118"/>
        <v>0.27064605495516669</v>
      </c>
      <c r="K159">
        <v>18807793.640000001</v>
      </c>
      <c r="L159" s="626">
        <f t="shared" si="119"/>
        <v>0.14208010588301964</v>
      </c>
      <c r="M159">
        <v>304</v>
      </c>
      <c r="N159" s="626">
        <f t="shared" si="120"/>
        <v>0.23800767599997574</v>
      </c>
      <c r="O159" t="s">
        <v>880</v>
      </c>
      <c r="P159">
        <v>0</v>
      </c>
      <c r="Q159" s="627">
        <f t="shared" si="121"/>
        <v>0</v>
      </c>
      <c r="R159">
        <v>0</v>
      </c>
      <c r="T159" t="s">
        <v>1726</v>
      </c>
      <c r="U159">
        <v>0</v>
      </c>
      <c r="V159">
        <f t="shared" si="122"/>
        <v>1</v>
      </c>
      <c r="W159" s="626">
        <f t="shared" si="123"/>
        <v>0</v>
      </c>
      <c r="X159" s="628">
        <f t="shared" si="124"/>
        <v>0.13014676736763242</v>
      </c>
      <c r="Y159" t="s">
        <v>639</v>
      </c>
      <c r="Z159">
        <v>4</v>
      </c>
      <c r="AA159" s="627">
        <f t="shared" si="125"/>
        <v>1</v>
      </c>
      <c r="AB159" t="s">
        <v>639</v>
      </c>
      <c r="AC159">
        <v>4</v>
      </c>
      <c r="AD159" s="627">
        <f t="shared" si="126"/>
        <v>1</v>
      </c>
      <c r="AE159" t="s">
        <v>640</v>
      </c>
      <c r="AF159">
        <v>0</v>
      </c>
      <c r="AG159" s="627">
        <f t="shared" si="127"/>
        <v>0</v>
      </c>
      <c r="AH159" t="s">
        <v>1314</v>
      </c>
      <c r="AI159">
        <v>0</v>
      </c>
      <c r="AJ159" s="627">
        <f t="shared" si="128"/>
        <v>0</v>
      </c>
      <c r="AK159" t="s">
        <v>1404</v>
      </c>
      <c r="AL159">
        <v>1</v>
      </c>
      <c r="AM159" s="627">
        <f t="shared" si="129"/>
        <v>0.25</v>
      </c>
      <c r="AN159">
        <v>1</v>
      </c>
      <c r="AO159" t="s">
        <v>1765</v>
      </c>
      <c r="AP159">
        <v>4</v>
      </c>
      <c r="AQ159" s="629">
        <f t="shared" si="130"/>
        <v>1</v>
      </c>
      <c r="AR159" t="s">
        <v>636</v>
      </c>
      <c r="AS159">
        <v>4</v>
      </c>
      <c r="AT159" s="627">
        <f t="shared" si="131"/>
        <v>1</v>
      </c>
      <c r="AU159">
        <v>2</v>
      </c>
      <c r="AV159" t="s">
        <v>1772</v>
      </c>
      <c r="AW159">
        <v>1</v>
      </c>
      <c r="AX159" s="629">
        <f t="shared" si="132"/>
        <v>0.25</v>
      </c>
      <c r="AY159" t="s">
        <v>674</v>
      </c>
      <c r="AZ159">
        <v>3</v>
      </c>
      <c r="BA159" s="627">
        <f t="shared" si="133"/>
        <v>0.75</v>
      </c>
      <c r="BB159" t="s">
        <v>635</v>
      </c>
      <c r="BC159">
        <v>1</v>
      </c>
      <c r="BD159" s="627">
        <f t="shared" si="134"/>
        <v>0.25</v>
      </c>
      <c r="BE159" t="s">
        <v>646</v>
      </c>
      <c r="BF159">
        <v>1</v>
      </c>
      <c r="BG159" s="627">
        <f t="shared" si="135"/>
        <v>0.25</v>
      </c>
      <c r="BH159" s="628">
        <f t="shared" si="136"/>
        <v>0.52272727272727271</v>
      </c>
      <c r="BI159">
        <v>0</v>
      </c>
      <c r="BJ159" t="s">
        <v>1741</v>
      </c>
      <c r="BK159">
        <v>4</v>
      </c>
      <c r="BL159" s="627">
        <f t="shared" si="137"/>
        <v>1</v>
      </c>
      <c r="BM159" t="s">
        <v>1395</v>
      </c>
      <c r="BN159">
        <v>4</v>
      </c>
      <c r="BO159" s="627">
        <f t="shared" si="138"/>
        <v>1</v>
      </c>
      <c r="BP159">
        <v>0</v>
      </c>
      <c r="BQ159" t="s">
        <v>1745</v>
      </c>
      <c r="BR159">
        <v>4</v>
      </c>
      <c r="BS159">
        <f t="shared" si="139"/>
        <v>1</v>
      </c>
      <c r="BT159">
        <v>0</v>
      </c>
      <c r="BU159" t="s">
        <v>1745</v>
      </c>
      <c r="BV159">
        <v>4</v>
      </c>
      <c r="BW159">
        <f t="shared" si="140"/>
        <v>1</v>
      </c>
      <c r="BX159" s="629">
        <f t="shared" si="141"/>
        <v>1</v>
      </c>
      <c r="BY159" t="s">
        <v>653</v>
      </c>
      <c r="BZ159">
        <v>4</v>
      </c>
      <c r="CA159" s="627">
        <f t="shared" si="142"/>
        <v>1</v>
      </c>
      <c r="CB159" t="s">
        <v>642</v>
      </c>
      <c r="CC159">
        <v>0</v>
      </c>
      <c r="CD159" s="627">
        <f t="shared" si="143"/>
        <v>0</v>
      </c>
      <c r="CE159" t="s">
        <v>643</v>
      </c>
      <c r="CF159">
        <v>3</v>
      </c>
      <c r="CG159" s="627">
        <f t="shared" si="144"/>
        <v>0.75</v>
      </c>
      <c r="CH159">
        <v>0</v>
      </c>
      <c r="CI159" t="s">
        <v>1750</v>
      </c>
      <c r="CJ159">
        <v>4</v>
      </c>
      <c r="CK159">
        <f t="shared" si="145"/>
        <v>1</v>
      </c>
      <c r="CL159">
        <v>0</v>
      </c>
      <c r="CM159" t="s">
        <v>1750</v>
      </c>
      <c r="CN159">
        <v>4</v>
      </c>
      <c r="CO159">
        <f t="shared" si="146"/>
        <v>1</v>
      </c>
      <c r="CP159" s="629">
        <f t="shared" si="147"/>
        <v>1</v>
      </c>
      <c r="CQ159">
        <v>0</v>
      </c>
      <c r="CR159" t="s">
        <v>1755</v>
      </c>
      <c r="CS159">
        <v>4</v>
      </c>
      <c r="CT159">
        <f t="shared" si="148"/>
        <v>1</v>
      </c>
      <c r="CU159">
        <v>0</v>
      </c>
      <c r="CV159" t="s">
        <v>1755</v>
      </c>
      <c r="CW159">
        <v>4</v>
      </c>
      <c r="CX159">
        <f t="shared" si="149"/>
        <v>1</v>
      </c>
      <c r="CY159" s="629">
        <f t="shared" si="150"/>
        <v>1</v>
      </c>
      <c r="CZ159">
        <v>2</v>
      </c>
      <c r="DA159" t="s">
        <v>1762</v>
      </c>
      <c r="DB159">
        <v>2</v>
      </c>
      <c r="DC159" s="626">
        <f t="shared" si="151"/>
        <v>0.25</v>
      </c>
      <c r="DD159" t="s">
        <v>1367</v>
      </c>
      <c r="DE159">
        <v>0</v>
      </c>
      <c r="DF159" s="627">
        <f t="shared" si="152"/>
        <v>0</v>
      </c>
      <c r="DG159" s="628">
        <f t="shared" si="153"/>
        <v>0.7</v>
      </c>
      <c r="DH159" t="s">
        <v>1398</v>
      </c>
      <c r="DI159">
        <v>2</v>
      </c>
      <c r="DJ159" s="627">
        <f t="shared" si="154"/>
        <v>0.5</v>
      </c>
      <c r="DK159" t="s">
        <v>640</v>
      </c>
      <c r="DL159">
        <v>0</v>
      </c>
      <c r="DM159" s="627">
        <f t="shared" si="155"/>
        <v>0</v>
      </c>
      <c r="DN159" t="s">
        <v>1119</v>
      </c>
      <c r="DO159">
        <v>0</v>
      </c>
      <c r="DP159" s="627">
        <f t="shared" si="156"/>
        <v>0</v>
      </c>
      <c r="DQ159" t="s">
        <v>880</v>
      </c>
      <c r="DR159">
        <v>4</v>
      </c>
      <c r="DS159" s="627">
        <f t="shared" si="157"/>
        <v>1</v>
      </c>
      <c r="DT159" t="s">
        <v>880</v>
      </c>
      <c r="DU159">
        <v>4</v>
      </c>
      <c r="DV159" s="627">
        <f t="shared" si="158"/>
        <v>1</v>
      </c>
      <c r="DW159" t="s">
        <v>1408</v>
      </c>
      <c r="DX159">
        <v>2</v>
      </c>
      <c r="DY159" s="627">
        <f t="shared" si="159"/>
        <v>0.5</v>
      </c>
      <c r="DZ159" t="s">
        <v>1119</v>
      </c>
      <c r="EA159">
        <v>0</v>
      </c>
      <c r="EB159" s="627">
        <f t="shared" si="160"/>
        <v>0</v>
      </c>
      <c r="EC159">
        <v>2.9</v>
      </c>
      <c r="ED159" t="s">
        <v>1824</v>
      </c>
      <c r="EE159">
        <v>3</v>
      </c>
      <c r="EF159" s="630">
        <f t="shared" si="161"/>
        <v>0.70408163265306123</v>
      </c>
      <c r="EG159">
        <v>8.5</v>
      </c>
      <c r="EH159" t="s">
        <v>1827</v>
      </c>
      <c r="EI159">
        <v>0</v>
      </c>
      <c r="EJ159" s="630">
        <f t="shared" si="162"/>
        <v>0.15000000000000002</v>
      </c>
      <c r="EK159" s="630">
        <f t="shared" si="163"/>
        <v>0.42704081632653063</v>
      </c>
      <c r="EL159" s="628">
        <f t="shared" si="164"/>
        <v>0.42838010204081634</v>
      </c>
      <c r="EM159">
        <v>2</v>
      </c>
      <c r="EN159" t="s">
        <v>1776</v>
      </c>
      <c r="EO159" s="624">
        <v>1</v>
      </c>
      <c r="EP159" s="629">
        <f t="shared" si="165"/>
        <v>0.25</v>
      </c>
      <c r="EQ159">
        <v>0</v>
      </c>
      <c r="ER159" t="s">
        <v>1777</v>
      </c>
      <c r="ES159">
        <v>0</v>
      </c>
      <c r="ET159" s="629">
        <f t="shared" si="166"/>
        <v>0</v>
      </c>
      <c r="EU159">
        <v>1</v>
      </c>
      <c r="EV159" t="s">
        <v>1778</v>
      </c>
      <c r="EW159" s="624">
        <v>3</v>
      </c>
      <c r="EX159" s="629">
        <f t="shared" si="167"/>
        <v>0.75</v>
      </c>
      <c r="EY159">
        <v>2</v>
      </c>
      <c r="EZ159" t="s">
        <v>1783</v>
      </c>
      <c r="FA159" s="624">
        <v>1</v>
      </c>
      <c r="FB159" s="629">
        <f t="shared" si="168"/>
        <v>0.25</v>
      </c>
      <c r="FC159" t="s">
        <v>1024</v>
      </c>
      <c r="FD159">
        <v>0</v>
      </c>
      <c r="FE159" s="627">
        <f t="shared" si="169"/>
        <v>0</v>
      </c>
      <c r="FF159" s="628">
        <f t="shared" si="170"/>
        <v>0.25</v>
      </c>
      <c r="FG159">
        <v>0.56299999999999994</v>
      </c>
      <c r="FH159" t="s">
        <v>1793</v>
      </c>
      <c r="FI159">
        <v>3</v>
      </c>
      <c r="FJ159" s="623">
        <f t="shared" si="171"/>
        <v>0.66666666666666663</v>
      </c>
      <c r="FK159">
        <v>13</v>
      </c>
      <c r="FL159">
        <v>1.1139433523068367</v>
      </c>
      <c r="FM159" t="s">
        <v>1734</v>
      </c>
      <c r="FN159" s="624">
        <v>2</v>
      </c>
      <c r="FO159" s="629">
        <f t="shared" si="172"/>
        <v>0.5</v>
      </c>
      <c r="FP159">
        <v>3</v>
      </c>
      <c r="FQ159" t="s">
        <v>1739</v>
      </c>
      <c r="FR159" s="624">
        <v>2</v>
      </c>
      <c r="FS159" s="629">
        <f t="shared" si="173"/>
        <v>0.5</v>
      </c>
      <c r="FT159">
        <v>2</v>
      </c>
      <c r="FU159" t="s">
        <v>1737</v>
      </c>
      <c r="FV159" s="624">
        <v>1</v>
      </c>
      <c r="FW159" s="629">
        <f t="shared" si="174"/>
        <v>0.25</v>
      </c>
      <c r="FX159" s="628">
        <f t="shared" si="175"/>
        <v>0.47916666666666663</v>
      </c>
      <c r="FY159" s="631">
        <f t="shared" si="176"/>
        <v>0.41840346813373136</v>
      </c>
    </row>
    <row r="160" spans="1:181">
      <c r="A160" t="s">
        <v>126</v>
      </c>
      <c r="B160" t="s">
        <v>125</v>
      </c>
      <c r="C160" t="s">
        <v>632</v>
      </c>
      <c r="D160" t="s">
        <v>1311</v>
      </c>
      <c r="E160" t="s">
        <v>968</v>
      </c>
      <c r="F160" t="s">
        <v>967</v>
      </c>
      <c r="G160" t="s">
        <v>976</v>
      </c>
      <c r="H160" t="s">
        <v>127</v>
      </c>
      <c r="I160">
        <v>24345</v>
      </c>
      <c r="J160" s="626">
        <f t="shared" si="118"/>
        <v>0.47855103667877136</v>
      </c>
      <c r="K160">
        <v>54206066</v>
      </c>
      <c r="L160" s="626">
        <f t="shared" si="119"/>
        <v>0.35275217899871281</v>
      </c>
      <c r="M160">
        <v>801</v>
      </c>
      <c r="N160" s="626">
        <f t="shared" si="120"/>
        <v>0.44539913221983352</v>
      </c>
      <c r="O160" t="s">
        <v>880</v>
      </c>
      <c r="P160">
        <v>0</v>
      </c>
      <c r="Q160" s="627">
        <f t="shared" si="121"/>
        <v>0</v>
      </c>
      <c r="R160">
        <v>0</v>
      </c>
      <c r="T160" t="s">
        <v>1726</v>
      </c>
      <c r="U160">
        <v>0</v>
      </c>
      <c r="V160">
        <f t="shared" si="122"/>
        <v>1</v>
      </c>
      <c r="W160" s="626">
        <f t="shared" si="123"/>
        <v>0</v>
      </c>
      <c r="X160" s="628">
        <f t="shared" si="124"/>
        <v>0.25534046957946355</v>
      </c>
      <c r="Y160" t="s">
        <v>639</v>
      </c>
      <c r="Z160">
        <v>4</v>
      </c>
      <c r="AA160" s="627">
        <f t="shared" si="125"/>
        <v>1</v>
      </c>
      <c r="AB160" t="s">
        <v>639</v>
      </c>
      <c r="AC160">
        <v>4</v>
      </c>
      <c r="AD160" s="627">
        <f t="shared" si="126"/>
        <v>1</v>
      </c>
      <c r="AE160" t="s">
        <v>640</v>
      </c>
      <c r="AF160">
        <v>0</v>
      </c>
      <c r="AG160" s="627">
        <f t="shared" si="127"/>
        <v>0</v>
      </c>
      <c r="AH160" t="s">
        <v>1314</v>
      </c>
      <c r="AI160">
        <v>0</v>
      </c>
      <c r="AJ160" s="627">
        <f t="shared" si="128"/>
        <v>0</v>
      </c>
      <c r="AK160" t="s">
        <v>1406</v>
      </c>
      <c r="AL160">
        <v>3</v>
      </c>
      <c r="AM160" s="627">
        <f t="shared" si="129"/>
        <v>0.75</v>
      </c>
      <c r="AN160">
        <v>1</v>
      </c>
      <c r="AO160" t="s">
        <v>1765</v>
      </c>
      <c r="AP160">
        <v>4</v>
      </c>
      <c r="AQ160" s="629">
        <f t="shared" si="130"/>
        <v>1</v>
      </c>
      <c r="AR160" t="s">
        <v>636</v>
      </c>
      <c r="AS160">
        <v>4</v>
      </c>
      <c r="AT160" s="627">
        <f t="shared" si="131"/>
        <v>1</v>
      </c>
      <c r="AU160">
        <v>3</v>
      </c>
      <c r="AV160" t="s">
        <v>1771</v>
      </c>
      <c r="AW160">
        <v>2</v>
      </c>
      <c r="AX160" s="629">
        <f t="shared" si="132"/>
        <v>0.5</v>
      </c>
      <c r="AY160" t="s">
        <v>634</v>
      </c>
      <c r="AZ160">
        <v>1</v>
      </c>
      <c r="BA160" s="627">
        <f t="shared" si="133"/>
        <v>0.25</v>
      </c>
      <c r="BB160" t="s">
        <v>646</v>
      </c>
      <c r="BC160">
        <v>0</v>
      </c>
      <c r="BD160" s="627">
        <f t="shared" si="134"/>
        <v>0</v>
      </c>
      <c r="BE160" t="s">
        <v>646</v>
      </c>
      <c r="BF160">
        <v>1</v>
      </c>
      <c r="BG160" s="627">
        <f t="shared" si="135"/>
        <v>0.25</v>
      </c>
      <c r="BH160" s="628">
        <f t="shared" si="136"/>
        <v>0.52272727272727271</v>
      </c>
      <c r="BI160">
        <v>1</v>
      </c>
      <c r="BJ160" t="s">
        <v>1742</v>
      </c>
      <c r="BK160">
        <v>3</v>
      </c>
      <c r="BL160" s="627">
        <f t="shared" si="137"/>
        <v>0.75</v>
      </c>
      <c r="BM160" t="s">
        <v>1395</v>
      </c>
      <c r="BN160">
        <v>4</v>
      </c>
      <c r="BO160" s="627">
        <f t="shared" si="138"/>
        <v>1</v>
      </c>
      <c r="BP160">
        <v>0</v>
      </c>
      <c r="BQ160" t="s">
        <v>1745</v>
      </c>
      <c r="BR160">
        <v>4</v>
      </c>
      <c r="BS160">
        <f t="shared" si="139"/>
        <v>1</v>
      </c>
      <c r="BT160">
        <v>2</v>
      </c>
      <c r="BU160" t="s">
        <v>1746</v>
      </c>
      <c r="BV160">
        <v>3</v>
      </c>
      <c r="BW160">
        <f t="shared" si="140"/>
        <v>0.75</v>
      </c>
      <c r="BX160" s="629">
        <f t="shared" si="141"/>
        <v>0.875</v>
      </c>
      <c r="BY160" t="s">
        <v>653</v>
      </c>
      <c r="BZ160">
        <v>4</v>
      </c>
      <c r="CA160" s="627">
        <f t="shared" si="142"/>
        <v>1</v>
      </c>
      <c r="CB160" t="s">
        <v>649</v>
      </c>
      <c r="CC160">
        <v>1</v>
      </c>
      <c r="CD160" s="627">
        <f t="shared" si="143"/>
        <v>0.25</v>
      </c>
      <c r="CE160" t="s">
        <v>667</v>
      </c>
      <c r="CF160">
        <v>1</v>
      </c>
      <c r="CG160" s="627">
        <f t="shared" si="144"/>
        <v>0.25</v>
      </c>
      <c r="CH160">
        <v>0</v>
      </c>
      <c r="CI160" t="s">
        <v>1750</v>
      </c>
      <c r="CJ160">
        <v>4</v>
      </c>
      <c r="CK160">
        <f t="shared" si="145"/>
        <v>1</v>
      </c>
      <c r="CL160">
        <v>0</v>
      </c>
      <c r="CM160" t="s">
        <v>1750</v>
      </c>
      <c r="CN160">
        <v>4</v>
      </c>
      <c r="CO160">
        <f t="shared" si="146"/>
        <v>1</v>
      </c>
      <c r="CP160" s="629">
        <f t="shared" si="147"/>
        <v>1</v>
      </c>
      <c r="CQ160">
        <v>0</v>
      </c>
      <c r="CR160" t="s">
        <v>1755</v>
      </c>
      <c r="CS160">
        <v>4</v>
      </c>
      <c r="CT160">
        <f t="shared" si="148"/>
        <v>1</v>
      </c>
      <c r="CU160">
        <v>1</v>
      </c>
      <c r="CV160" t="s">
        <v>1756</v>
      </c>
      <c r="CW160">
        <v>3</v>
      </c>
      <c r="CX160">
        <f t="shared" si="149"/>
        <v>0.75</v>
      </c>
      <c r="CY160" s="629">
        <f t="shared" si="150"/>
        <v>0.875</v>
      </c>
      <c r="CZ160">
        <v>1</v>
      </c>
      <c r="DA160" t="s">
        <v>1763</v>
      </c>
      <c r="DB160">
        <v>1</v>
      </c>
      <c r="DC160" s="626">
        <f t="shared" si="151"/>
        <v>0.125</v>
      </c>
      <c r="DD160" t="s">
        <v>1369</v>
      </c>
      <c r="DE160">
        <v>3</v>
      </c>
      <c r="DF160" s="627">
        <f t="shared" si="152"/>
        <v>0.75</v>
      </c>
      <c r="DG160" s="628">
        <f t="shared" si="153"/>
        <v>0.6875</v>
      </c>
      <c r="DH160" t="s">
        <v>1407</v>
      </c>
      <c r="DI160">
        <v>1</v>
      </c>
      <c r="DJ160" s="627">
        <f t="shared" si="154"/>
        <v>0.25</v>
      </c>
      <c r="DK160" t="s">
        <v>640</v>
      </c>
      <c r="DL160">
        <v>0</v>
      </c>
      <c r="DM160" s="627">
        <f t="shared" si="155"/>
        <v>0</v>
      </c>
      <c r="DN160" t="s">
        <v>880</v>
      </c>
      <c r="DO160">
        <v>4</v>
      </c>
      <c r="DP160" s="627">
        <f t="shared" si="156"/>
        <v>1</v>
      </c>
      <c r="DQ160" t="s">
        <v>880</v>
      </c>
      <c r="DR160">
        <v>4</v>
      </c>
      <c r="DS160" s="627">
        <f t="shared" si="157"/>
        <v>1</v>
      </c>
      <c r="DT160" t="s">
        <v>880</v>
      </c>
      <c r="DU160">
        <v>4</v>
      </c>
      <c r="DV160" s="627">
        <f t="shared" si="158"/>
        <v>1</v>
      </c>
      <c r="DW160" t="s">
        <v>639</v>
      </c>
      <c r="DX160">
        <v>4</v>
      </c>
      <c r="DY160" s="627">
        <f t="shared" si="159"/>
        <v>1</v>
      </c>
      <c r="DZ160" t="s">
        <v>1119</v>
      </c>
      <c r="EA160">
        <v>0</v>
      </c>
      <c r="EB160" s="627">
        <f t="shared" si="160"/>
        <v>0</v>
      </c>
      <c r="EC160">
        <v>9.1</v>
      </c>
      <c r="ED160" t="s">
        <v>1827</v>
      </c>
      <c r="EE160">
        <v>0</v>
      </c>
      <c r="EF160" s="630">
        <f t="shared" si="161"/>
        <v>7.1428571428571508E-2</v>
      </c>
      <c r="EG160">
        <v>7.8</v>
      </c>
      <c r="EH160" t="s">
        <v>1826</v>
      </c>
      <c r="EI160">
        <v>1</v>
      </c>
      <c r="EJ160" s="630">
        <f t="shared" si="162"/>
        <v>0.21999999999999997</v>
      </c>
      <c r="EK160" s="630">
        <f t="shared" si="163"/>
        <v>0.14571428571428574</v>
      </c>
      <c r="EL160" s="628">
        <f t="shared" si="164"/>
        <v>0.54946428571428574</v>
      </c>
      <c r="EM160">
        <v>2</v>
      </c>
      <c r="EN160" t="s">
        <v>1776</v>
      </c>
      <c r="EO160" s="624">
        <v>1</v>
      </c>
      <c r="EP160" s="629">
        <f t="shared" si="165"/>
        <v>0.25</v>
      </c>
      <c r="EQ160">
        <v>0</v>
      </c>
      <c r="ER160" t="s">
        <v>1777</v>
      </c>
      <c r="ES160">
        <v>0</v>
      </c>
      <c r="ET160" s="629">
        <f t="shared" si="166"/>
        <v>0</v>
      </c>
      <c r="EU160">
        <v>2</v>
      </c>
      <c r="EV160" t="s">
        <v>1778</v>
      </c>
      <c r="EW160" s="624">
        <v>4</v>
      </c>
      <c r="EX160" s="629">
        <f t="shared" si="167"/>
        <v>1</v>
      </c>
      <c r="EY160">
        <v>2</v>
      </c>
      <c r="EZ160" t="s">
        <v>1783</v>
      </c>
      <c r="FA160" s="624">
        <v>1</v>
      </c>
      <c r="FB160" s="629">
        <f t="shared" si="168"/>
        <v>0.25</v>
      </c>
      <c r="FC160" t="s">
        <v>1024</v>
      </c>
      <c r="FD160">
        <v>0</v>
      </c>
      <c r="FE160" s="627">
        <f t="shared" si="169"/>
        <v>0</v>
      </c>
      <c r="FF160" s="628">
        <f t="shared" si="170"/>
        <v>0.3</v>
      </c>
      <c r="FG160">
        <v>0.72799999999999998</v>
      </c>
      <c r="FH160" t="s">
        <v>1791</v>
      </c>
      <c r="FI160">
        <v>2</v>
      </c>
      <c r="FJ160" s="623">
        <f t="shared" si="171"/>
        <v>0.33333333333333331</v>
      </c>
      <c r="FK160">
        <v>22</v>
      </c>
      <c r="FL160">
        <v>1.3424226808222062</v>
      </c>
      <c r="FM160" t="s">
        <v>1734</v>
      </c>
      <c r="FN160" s="624">
        <v>2</v>
      </c>
      <c r="FO160" s="629">
        <f t="shared" si="172"/>
        <v>0.5</v>
      </c>
      <c r="FP160">
        <v>5</v>
      </c>
      <c r="FQ160" t="s">
        <v>1740</v>
      </c>
      <c r="FR160" s="624">
        <v>3</v>
      </c>
      <c r="FS160" s="629">
        <f t="shared" si="173"/>
        <v>0.75</v>
      </c>
      <c r="FT160">
        <v>6</v>
      </c>
      <c r="FU160" t="s">
        <v>1740</v>
      </c>
      <c r="FV160" s="624">
        <v>3</v>
      </c>
      <c r="FW160" s="629">
        <f t="shared" si="174"/>
        <v>0.75</v>
      </c>
      <c r="FX160" s="628">
        <f t="shared" si="175"/>
        <v>0.58333333333333326</v>
      </c>
      <c r="FY160" s="631">
        <f t="shared" si="176"/>
        <v>0.48306089355905907</v>
      </c>
    </row>
    <row r="161" spans="1:181">
      <c r="A161" t="s">
        <v>567</v>
      </c>
      <c r="B161" t="s">
        <v>566</v>
      </c>
      <c r="C161" t="s">
        <v>681</v>
      </c>
      <c r="D161" t="s">
        <v>1308</v>
      </c>
      <c r="E161" t="s">
        <v>968</v>
      </c>
      <c r="F161" t="s">
        <v>975</v>
      </c>
      <c r="G161" t="s">
        <v>969</v>
      </c>
      <c r="H161" t="s">
        <v>74</v>
      </c>
      <c r="I161">
        <v>1999</v>
      </c>
      <c r="J161" s="626">
        <f t="shared" si="118"/>
        <v>6.3364383734913571E-2</v>
      </c>
      <c r="K161">
        <v>12083891.380000001</v>
      </c>
      <c r="L161" s="626">
        <f t="shared" si="119"/>
        <v>5.4031899965723287E-2</v>
      </c>
      <c r="M161">
        <v>152</v>
      </c>
      <c r="N161" s="626">
        <f t="shared" si="120"/>
        <v>8.9630435856064686E-2</v>
      </c>
      <c r="O161" t="s">
        <v>880</v>
      </c>
      <c r="P161">
        <v>0</v>
      </c>
      <c r="Q161" s="627">
        <f t="shared" si="121"/>
        <v>0</v>
      </c>
      <c r="R161">
        <v>0</v>
      </c>
      <c r="T161" t="s">
        <v>1726</v>
      </c>
      <c r="U161">
        <v>0</v>
      </c>
      <c r="V161">
        <f t="shared" si="122"/>
        <v>1</v>
      </c>
      <c r="W161" s="626">
        <f t="shared" si="123"/>
        <v>0</v>
      </c>
      <c r="X161" s="628">
        <f t="shared" si="124"/>
        <v>4.1405343911340306E-2</v>
      </c>
      <c r="Y161" t="s">
        <v>1396</v>
      </c>
      <c r="Z161">
        <v>0</v>
      </c>
      <c r="AA161" s="627">
        <f t="shared" si="125"/>
        <v>0</v>
      </c>
      <c r="AB161" t="s">
        <v>1399</v>
      </c>
      <c r="AC161">
        <v>1</v>
      </c>
      <c r="AD161" s="627">
        <f t="shared" si="126"/>
        <v>0.25</v>
      </c>
      <c r="AE161" t="s">
        <v>640</v>
      </c>
      <c r="AF161">
        <v>0</v>
      </c>
      <c r="AG161" s="627">
        <f t="shared" si="127"/>
        <v>0</v>
      </c>
      <c r="AH161" t="s">
        <v>1400</v>
      </c>
      <c r="AI161">
        <v>3</v>
      </c>
      <c r="AJ161" s="627">
        <f t="shared" si="128"/>
        <v>0.75</v>
      </c>
      <c r="AK161" t="s">
        <v>1404</v>
      </c>
      <c r="AL161">
        <v>1</v>
      </c>
      <c r="AM161" s="627">
        <f t="shared" si="129"/>
        <v>0.25</v>
      </c>
      <c r="AN161">
        <v>1</v>
      </c>
      <c r="AO161" t="s">
        <v>1765</v>
      </c>
      <c r="AP161">
        <v>4</v>
      </c>
      <c r="AQ161" s="629">
        <f t="shared" si="130"/>
        <v>1</v>
      </c>
      <c r="AR161" t="s">
        <v>636</v>
      </c>
      <c r="AS161">
        <v>4</v>
      </c>
      <c r="AT161" s="627">
        <f t="shared" si="131"/>
        <v>1</v>
      </c>
      <c r="AU161">
        <v>1</v>
      </c>
      <c r="AV161" t="s">
        <v>1789</v>
      </c>
      <c r="AW161">
        <v>0</v>
      </c>
      <c r="AX161" s="629">
        <f t="shared" si="132"/>
        <v>0</v>
      </c>
      <c r="AY161" t="s">
        <v>650</v>
      </c>
      <c r="AZ161">
        <v>2</v>
      </c>
      <c r="BA161" s="627">
        <f t="shared" si="133"/>
        <v>0.5</v>
      </c>
      <c r="BB161" t="s">
        <v>646</v>
      </c>
      <c r="BC161">
        <v>0</v>
      </c>
      <c r="BD161" s="627">
        <f t="shared" si="134"/>
        <v>0</v>
      </c>
      <c r="BE161" t="s">
        <v>647</v>
      </c>
      <c r="BF161">
        <v>4</v>
      </c>
      <c r="BG161" s="627">
        <f t="shared" si="135"/>
        <v>1</v>
      </c>
      <c r="BH161" s="628">
        <f t="shared" si="136"/>
        <v>0.43181818181818182</v>
      </c>
      <c r="BI161">
        <v>0</v>
      </c>
      <c r="BJ161" t="s">
        <v>1741</v>
      </c>
      <c r="BK161">
        <v>4</v>
      </c>
      <c r="BL161" s="627">
        <f t="shared" si="137"/>
        <v>1</v>
      </c>
      <c r="BM161" t="s">
        <v>1395</v>
      </c>
      <c r="BN161">
        <v>4</v>
      </c>
      <c r="BO161" s="627">
        <f t="shared" si="138"/>
        <v>1</v>
      </c>
      <c r="BP161">
        <v>0</v>
      </c>
      <c r="BQ161" t="s">
        <v>1745</v>
      </c>
      <c r="BR161">
        <v>4</v>
      </c>
      <c r="BS161">
        <f t="shared" si="139"/>
        <v>1</v>
      </c>
      <c r="BT161">
        <v>0</v>
      </c>
      <c r="BU161" t="s">
        <v>1745</v>
      </c>
      <c r="BV161">
        <v>4</v>
      </c>
      <c r="BW161">
        <f t="shared" si="140"/>
        <v>1</v>
      </c>
      <c r="BX161" s="629">
        <f t="shared" si="141"/>
        <v>1</v>
      </c>
      <c r="BY161" t="s">
        <v>658</v>
      </c>
      <c r="BZ161">
        <v>2</v>
      </c>
      <c r="CA161" s="627">
        <f t="shared" si="142"/>
        <v>0.5</v>
      </c>
      <c r="CB161" t="s">
        <v>649</v>
      </c>
      <c r="CC161">
        <v>1</v>
      </c>
      <c r="CD161" s="627">
        <f t="shared" si="143"/>
        <v>0.25</v>
      </c>
      <c r="CE161" t="s">
        <v>643</v>
      </c>
      <c r="CF161">
        <v>3</v>
      </c>
      <c r="CG161" s="627">
        <f t="shared" si="144"/>
        <v>0.75</v>
      </c>
      <c r="CH161">
        <v>0</v>
      </c>
      <c r="CI161" t="s">
        <v>1750</v>
      </c>
      <c r="CJ161">
        <v>4</v>
      </c>
      <c r="CK161">
        <f t="shared" si="145"/>
        <v>1</v>
      </c>
      <c r="CL161">
        <v>0</v>
      </c>
      <c r="CM161" t="s">
        <v>1750</v>
      </c>
      <c r="CN161">
        <v>4</v>
      </c>
      <c r="CO161">
        <f t="shared" si="146"/>
        <v>1</v>
      </c>
      <c r="CP161" s="629">
        <f t="shared" si="147"/>
        <v>1</v>
      </c>
      <c r="CQ161">
        <v>0</v>
      </c>
      <c r="CR161" t="s">
        <v>1755</v>
      </c>
      <c r="CS161">
        <v>4</v>
      </c>
      <c r="CT161">
        <f t="shared" si="148"/>
        <v>1</v>
      </c>
      <c r="CU161">
        <v>0</v>
      </c>
      <c r="CV161" t="s">
        <v>1755</v>
      </c>
      <c r="CW161">
        <v>4</v>
      </c>
      <c r="CX161">
        <f t="shared" si="149"/>
        <v>1</v>
      </c>
      <c r="CY161" s="629">
        <f t="shared" si="150"/>
        <v>1</v>
      </c>
      <c r="CZ161">
        <v>1</v>
      </c>
      <c r="DA161" t="s">
        <v>1763</v>
      </c>
      <c r="DB161">
        <v>1</v>
      </c>
      <c r="DC161" s="626">
        <f t="shared" si="151"/>
        <v>0.125</v>
      </c>
      <c r="DD161" t="s">
        <v>636</v>
      </c>
      <c r="DE161">
        <v>4</v>
      </c>
      <c r="DF161" s="627">
        <f t="shared" si="152"/>
        <v>1</v>
      </c>
      <c r="DG161" s="628">
        <f t="shared" si="153"/>
        <v>0.76249999999999996</v>
      </c>
      <c r="DH161" t="s">
        <v>1398</v>
      </c>
      <c r="DI161">
        <v>2</v>
      </c>
      <c r="DJ161" s="627">
        <f t="shared" si="154"/>
        <v>0.5</v>
      </c>
      <c r="DK161" t="s">
        <v>640</v>
      </c>
      <c r="DL161">
        <v>0</v>
      </c>
      <c r="DM161" s="627">
        <f t="shared" si="155"/>
        <v>0</v>
      </c>
      <c r="DN161" t="s">
        <v>880</v>
      </c>
      <c r="DO161">
        <v>4</v>
      </c>
      <c r="DP161" s="627">
        <f t="shared" si="156"/>
        <v>1</v>
      </c>
      <c r="DQ161" t="s">
        <v>880</v>
      </c>
      <c r="DR161">
        <v>4</v>
      </c>
      <c r="DS161" s="627">
        <f t="shared" si="157"/>
        <v>1</v>
      </c>
      <c r="DT161" t="s">
        <v>880</v>
      </c>
      <c r="DU161">
        <v>4</v>
      </c>
      <c r="DV161" s="627">
        <f t="shared" si="158"/>
        <v>1</v>
      </c>
      <c r="DW161" t="s">
        <v>639</v>
      </c>
      <c r="DX161">
        <v>4</v>
      </c>
      <c r="DY161" s="627">
        <f t="shared" si="159"/>
        <v>1</v>
      </c>
      <c r="DZ161" t="s">
        <v>1119</v>
      </c>
      <c r="EA161">
        <v>0</v>
      </c>
      <c r="EB161" s="627">
        <f t="shared" si="160"/>
        <v>0</v>
      </c>
      <c r="EC161">
        <v>7.3</v>
      </c>
      <c r="ED161" t="s">
        <v>1826</v>
      </c>
      <c r="EE161">
        <v>1</v>
      </c>
      <c r="EF161" s="630">
        <f t="shared" si="161"/>
        <v>0.25510204081632659</v>
      </c>
      <c r="EG161">
        <v>9.6</v>
      </c>
      <c r="EH161" t="s">
        <v>1827</v>
      </c>
      <c r="EI161">
        <v>0</v>
      </c>
      <c r="EJ161" s="630">
        <f t="shared" si="162"/>
        <v>4.0000000000000036E-2</v>
      </c>
      <c r="EK161" s="630">
        <f t="shared" si="163"/>
        <v>0.14755102040816331</v>
      </c>
      <c r="EL161" s="628">
        <f t="shared" si="164"/>
        <v>0.58094387755102039</v>
      </c>
      <c r="EM161">
        <v>1</v>
      </c>
      <c r="EN161" t="s">
        <v>1776</v>
      </c>
      <c r="EO161" s="624">
        <v>1</v>
      </c>
      <c r="EP161" s="629">
        <f t="shared" si="165"/>
        <v>0.25</v>
      </c>
      <c r="EQ161">
        <v>0</v>
      </c>
      <c r="ER161" t="s">
        <v>1777</v>
      </c>
      <c r="ES161">
        <v>0</v>
      </c>
      <c r="ET161" s="629">
        <f t="shared" si="166"/>
        <v>0</v>
      </c>
      <c r="EU161">
        <v>2</v>
      </c>
      <c r="EV161" t="s">
        <v>1779</v>
      </c>
      <c r="EW161" s="624">
        <v>4</v>
      </c>
      <c r="EX161" s="629">
        <f t="shared" si="167"/>
        <v>1</v>
      </c>
      <c r="EY161">
        <v>2</v>
      </c>
      <c r="EZ161" t="s">
        <v>1783</v>
      </c>
      <c r="FA161" s="624">
        <v>1</v>
      </c>
      <c r="FB161" s="629">
        <f t="shared" si="168"/>
        <v>0.25</v>
      </c>
      <c r="FC161" t="s">
        <v>1024</v>
      </c>
      <c r="FD161">
        <v>0</v>
      </c>
      <c r="FE161" s="627">
        <f t="shared" si="169"/>
        <v>0</v>
      </c>
      <c r="FF161" s="628">
        <f t="shared" si="170"/>
        <v>0.3</v>
      </c>
      <c r="FG161">
        <v>0.626</v>
      </c>
      <c r="FH161" t="s">
        <v>1791</v>
      </c>
      <c r="FI161">
        <v>2</v>
      </c>
      <c r="FJ161" s="623">
        <f t="shared" si="171"/>
        <v>0.33333333333333331</v>
      </c>
      <c r="FK161">
        <v>6</v>
      </c>
      <c r="FL161">
        <v>0.77815125038364363</v>
      </c>
      <c r="FM161" t="s">
        <v>1733</v>
      </c>
      <c r="FN161" s="624">
        <v>1</v>
      </c>
      <c r="FO161" s="629">
        <f t="shared" si="172"/>
        <v>0.25</v>
      </c>
      <c r="FP161">
        <v>0</v>
      </c>
      <c r="FQ161" t="s">
        <v>1730</v>
      </c>
      <c r="FR161" s="624">
        <v>0</v>
      </c>
      <c r="FS161" s="629">
        <f t="shared" si="173"/>
        <v>0</v>
      </c>
      <c r="FT161">
        <v>0</v>
      </c>
      <c r="FU161" t="s">
        <v>1730</v>
      </c>
      <c r="FV161" s="624">
        <v>0</v>
      </c>
      <c r="FW161" s="629">
        <f t="shared" si="174"/>
        <v>0</v>
      </c>
      <c r="FX161" s="628">
        <f t="shared" si="175"/>
        <v>0.14583333333333331</v>
      </c>
      <c r="FY161" s="631">
        <f t="shared" si="176"/>
        <v>0.37708345610231264</v>
      </c>
    </row>
    <row r="162" spans="1:181">
      <c r="A162" t="s">
        <v>196</v>
      </c>
      <c r="B162" t="s">
        <v>195</v>
      </c>
      <c r="C162" t="s">
        <v>1050</v>
      </c>
      <c r="D162" t="s">
        <v>1309</v>
      </c>
      <c r="E162" t="s">
        <v>988</v>
      </c>
      <c r="F162" t="s">
        <v>1002</v>
      </c>
      <c r="G162" t="s">
        <v>989</v>
      </c>
      <c r="H162" t="s">
        <v>25</v>
      </c>
      <c r="I162">
        <v>16024</v>
      </c>
      <c r="J162" s="626">
        <f t="shared" si="118"/>
        <v>0.40908324691828168</v>
      </c>
      <c r="K162">
        <v>36443068.409999996</v>
      </c>
      <c r="L162" s="626">
        <f t="shared" si="119"/>
        <v>0.27373104677690985</v>
      </c>
      <c r="M162">
        <v>574</v>
      </c>
      <c r="N162" s="626">
        <f t="shared" si="120"/>
        <v>0.37406655060413807</v>
      </c>
      <c r="O162" t="s">
        <v>880</v>
      </c>
      <c r="P162">
        <v>0</v>
      </c>
      <c r="Q162" s="627">
        <f t="shared" si="121"/>
        <v>0</v>
      </c>
      <c r="R162">
        <v>0</v>
      </c>
      <c r="T162" t="s">
        <v>1726</v>
      </c>
      <c r="U162">
        <v>0</v>
      </c>
      <c r="V162">
        <f t="shared" si="122"/>
        <v>1</v>
      </c>
      <c r="W162" s="626">
        <f t="shared" si="123"/>
        <v>0</v>
      </c>
      <c r="X162" s="628">
        <f t="shared" si="124"/>
        <v>0.21137616885986593</v>
      </c>
      <c r="Y162" t="s">
        <v>639</v>
      </c>
      <c r="Z162">
        <v>4</v>
      </c>
      <c r="AA162" s="627">
        <f t="shared" si="125"/>
        <v>1</v>
      </c>
      <c r="AB162" t="s">
        <v>639</v>
      </c>
      <c r="AC162">
        <v>4</v>
      </c>
      <c r="AD162" s="627">
        <f t="shared" si="126"/>
        <v>1</v>
      </c>
      <c r="AE162" t="s">
        <v>640</v>
      </c>
      <c r="AF162">
        <v>0</v>
      </c>
      <c r="AG162" s="627">
        <f t="shared" si="127"/>
        <v>0</v>
      </c>
      <c r="AH162" t="s">
        <v>1314</v>
      </c>
      <c r="AI162">
        <v>0</v>
      </c>
      <c r="AJ162" s="627">
        <f t="shared" si="128"/>
        <v>0</v>
      </c>
      <c r="AK162" t="s">
        <v>1404</v>
      </c>
      <c r="AL162">
        <v>1</v>
      </c>
      <c r="AM162" s="627">
        <f t="shared" si="129"/>
        <v>0.25</v>
      </c>
      <c r="AN162">
        <v>1</v>
      </c>
      <c r="AO162" t="s">
        <v>1765</v>
      </c>
      <c r="AP162">
        <v>4</v>
      </c>
      <c r="AQ162" s="629">
        <f t="shared" si="130"/>
        <v>1</v>
      </c>
      <c r="AR162" t="s">
        <v>640</v>
      </c>
      <c r="AS162">
        <v>0</v>
      </c>
      <c r="AT162" s="627">
        <f t="shared" si="131"/>
        <v>0</v>
      </c>
      <c r="AU162">
        <v>2</v>
      </c>
      <c r="AV162" t="s">
        <v>1772</v>
      </c>
      <c r="AW162">
        <v>1</v>
      </c>
      <c r="AX162" s="629">
        <f t="shared" si="132"/>
        <v>0.25</v>
      </c>
      <c r="AY162" t="s">
        <v>674</v>
      </c>
      <c r="AZ162">
        <v>3</v>
      </c>
      <c r="BA162" s="627">
        <f t="shared" si="133"/>
        <v>0.75</v>
      </c>
      <c r="BB162" t="s">
        <v>635</v>
      </c>
      <c r="BC162">
        <v>1</v>
      </c>
      <c r="BD162" s="627">
        <f t="shared" si="134"/>
        <v>0.25</v>
      </c>
      <c r="BE162" t="s">
        <v>647</v>
      </c>
      <c r="BF162">
        <v>4</v>
      </c>
      <c r="BG162" s="627">
        <f t="shared" si="135"/>
        <v>1</v>
      </c>
      <c r="BH162" s="628">
        <f t="shared" si="136"/>
        <v>0.5</v>
      </c>
      <c r="BI162">
        <v>0</v>
      </c>
      <c r="BJ162" t="s">
        <v>1741</v>
      </c>
      <c r="BK162">
        <v>4</v>
      </c>
      <c r="BL162" s="627">
        <f t="shared" si="137"/>
        <v>1</v>
      </c>
      <c r="BM162" t="s">
        <v>641</v>
      </c>
      <c r="BN162">
        <v>0</v>
      </c>
      <c r="BO162" s="627">
        <f t="shared" si="138"/>
        <v>0</v>
      </c>
      <c r="BP162">
        <v>0</v>
      </c>
      <c r="BQ162" t="s">
        <v>1745</v>
      </c>
      <c r="BR162">
        <v>4</v>
      </c>
      <c r="BS162">
        <f t="shared" si="139"/>
        <v>1</v>
      </c>
      <c r="BT162">
        <v>0</v>
      </c>
      <c r="BU162" t="s">
        <v>1745</v>
      </c>
      <c r="BV162">
        <v>4</v>
      </c>
      <c r="BW162">
        <f t="shared" si="140"/>
        <v>1</v>
      </c>
      <c r="BX162" s="629">
        <f t="shared" si="141"/>
        <v>1</v>
      </c>
      <c r="BY162" t="s">
        <v>653</v>
      </c>
      <c r="BZ162">
        <v>4</v>
      </c>
      <c r="CA162" s="627">
        <f t="shared" si="142"/>
        <v>1</v>
      </c>
      <c r="CB162" t="s">
        <v>649</v>
      </c>
      <c r="CC162">
        <v>1</v>
      </c>
      <c r="CD162" s="627">
        <f t="shared" si="143"/>
        <v>0.25</v>
      </c>
      <c r="CE162" t="s">
        <v>659</v>
      </c>
      <c r="CF162">
        <v>4</v>
      </c>
      <c r="CG162" s="627">
        <f t="shared" si="144"/>
        <v>1</v>
      </c>
      <c r="CH162">
        <v>1</v>
      </c>
      <c r="CI162" t="s">
        <v>1751</v>
      </c>
      <c r="CJ162">
        <v>3</v>
      </c>
      <c r="CK162">
        <f t="shared" si="145"/>
        <v>0.75</v>
      </c>
      <c r="CL162">
        <v>1</v>
      </c>
      <c r="CM162" t="s">
        <v>1751</v>
      </c>
      <c r="CN162">
        <v>3</v>
      </c>
      <c r="CO162">
        <f t="shared" si="146"/>
        <v>0.75</v>
      </c>
      <c r="CP162" s="629">
        <f t="shared" si="147"/>
        <v>0.75</v>
      </c>
      <c r="CQ162">
        <v>1</v>
      </c>
      <c r="CR162" t="s">
        <v>1756</v>
      </c>
      <c r="CS162">
        <v>3</v>
      </c>
      <c r="CT162">
        <f t="shared" si="148"/>
        <v>0.75</v>
      </c>
      <c r="CU162">
        <v>1</v>
      </c>
      <c r="CV162" t="s">
        <v>1756</v>
      </c>
      <c r="CW162">
        <v>3</v>
      </c>
      <c r="CX162">
        <f t="shared" si="149"/>
        <v>0.75</v>
      </c>
      <c r="CY162" s="629">
        <f t="shared" si="150"/>
        <v>0.75</v>
      </c>
      <c r="CZ162">
        <v>3</v>
      </c>
      <c r="DA162" t="s">
        <v>1761</v>
      </c>
      <c r="DB162">
        <v>3</v>
      </c>
      <c r="DC162" s="626">
        <f t="shared" si="151"/>
        <v>0.375</v>
      </c>
      <c r="DD162" t="s">
        <v>1369</v>
      </c>
      <c r="DE162">
        <v>3</v>
      </c>
      <c r="DF162" s="627">
        <f t="shared" si="152"/>
        <v>0.75</v>
      </c>
      <c r="DG162" s="628">
        <f t="shared" si="153"/>
        <v>0.6875</v>
      </c>
      <c r="DH162" t="s">
        <v>639</v>
      </c>
      <c r="DI162">
        <v>4</v>
      </c>
      <c r="DJ162" s="627">
        <f t="shared" si="154"/>
        <v>1</v>
      </c>
      <c r="DK162" t="s">
        <v>636</v>
      </c>
      <c r="DL162">
        <v>4</v>
      </c>
      <c r="DM162" s="627">
        <f t="shared" si="155"/>
        <v>1</v>
      </c>
      <c r="DN162" t="s">
        <v>1119</v>
      </c>
      <c r="DO162">
        <v>0</v>
      </c>
      <c r="DP162" s="627">
        <f t="shared" si="156"/>
        <v>0</v>
      </c>
      <c r="DQ162" t="s">
        <v>880</v>
      </c>
      <c r="DR162">
        <v>4</v>
      </c>
      <c r="DS162" s="627">
        <f t="shared" si="157"/>
        <v>1</v>
      </c>
      <c r="DT162" t="s">
        <v>880</v>
      </c>
      <c r="DU162">
        <v>4</v>
      </c>
      <c r="DV162" s="627">
        <f t="shared" si="158"/>
        <v>1</v>
      </c>
      <c r="DW162" t="s">
        <v>639</v>
      </c>
      <c r="DX162">
        <v>4</v>
      </c>
      <c r="DY162" s="627">
        <f t="shared" si="159"/>
        <v>1</v>
      </c>
      <c r="DZ162" t="s">
        <v>1119</v>
      </c>
      <c r="EA162">
        <v>0</v>
      </c>
      <c r="EB162" s="627">
        <f t="shared" si="160"/>
        <v>0</v>
      </c>
      <c r="EC162">
        <v>8</v>
      </c>
      <c r="ED162" t="s">
        <v>1827</v>
      </c>
      <c r="EE162">
        <v>0</v>
      </c>
      <c r="EF162" s="630">
        <f t="shared" si="161"/>
        <v>0.18367346938775519</v>
      </c>
      <c r="EG162">
        <v>9.5</v>
      </c>
      <c r="EH162" t="s">
        <v>1827</v>
      </c>
      <c r="EI162">
        <v>0</v>
      </c>
      <c r="EJ162" s="630">
        <f t="shared" si="162"/>
        <v>5.0000000000000044E-2</v>
      </c>
      <c r="EK162" s="630">
        <f t="shared" si="163"/>
        <v>0.11683673469387762</v>
      </c>
      <c r="EL162" s="628">
        <f t="shared" si="164"/>
        <v>0.63960459183673468</v>
      </c>
      <c r="EM162">
        <v>0</v>
      </c>
      <c r="EN162" t="s">
        <v>1777</v>
      </c>
      <c r="EO162" s="624">
        <v>0</v>
      </c>
      <c r="EP162" s="629">
        <f t="shared" si="165"/>
        <v>0</v>
      </c>
      <c r="EQ162">
        <v>0</v>
      </c>
      <c r="ER162" t="s">
        <v>1777</v>
      </c>
      <c r="ES162">
        <v>0</v>
      </c>
      <c r="ET162" s="629">
        <f t="shared" si="166"/>
        <v>0</v>
      </c>
      <c r="EU162">
        <v>0</v>
      </c>
      <c r="EV162" t="s">
        <v>1777</v>
      </c>
      <c r="EW162" s="624">
        <v>0</v>
      </c>
      <c r="EX162" s="629">
        <f t="shared" si="167"/>
        <v>0</v>
      </c>
      <c r="EY162">
        <v>2</v>
      </c>
      <c r="EZ162" t="s">
        <v>1783</v>
      </c>
      <c r="FA162" s="624">
        <v>1</v>
      </c>
      <c r="FB162" s="629">
        <f t="shared" si="168"/>
        <v>0.25</v>
      </c>
      <c r="FC162" t="s">
        <v>1024</v>
      </c>
      <c r="FD162">
        <v>0</v>
      </c>
      <c r="FE162" s="627">
        <f t="shared" si="169"/>
        <v>0</v>
      </c>
      <c r="FF162" s="628">
        <f t="shared" si="170"/>
        <v>0.05</v>
      </c>
      <c r="FG162">
        <v>0.69499999999999995</v>
      </c>
      <c r="FH162" t="s">
        <v>1791</v>
      </c>
      <c r="FI162">
        <v>2</v>
      </c>
      <c r="FJ162" s="623">
        <f t="shared" si="171"/>
        <v>0.33333333333333331</v>
      </c>
      <c r="FK162">
        <v>8</v>
      </c>
      <c r="FL162">
        <v>0.90308998699194354</v>
      </c>
      <c r="FM162" t="s">
        <v>1733</v>
      </c>
      <c r="FN162" s="624">
        <v>1</v>
      </c>
      <c r="FO162" s="629">
        <f t="shared" si="172"/>
        <v>0.25</v>
      </c>
      <c r="FP162">
        <v>0</v>
      </c>
      <c r="FQ162" t="s">
        <v>1730</v>
      </c>
      <c r="FR162" s="624">
        <v>0</v>
      </c>
      <c r="FS162" s="629">
        <f t="shared" si="173"/>
        <v>0</v>
      </c>
      <c r="FT162">
        <v>1</v>
      </c>
      <c r="FU162" t="s">
        <v>1737</v>
      </c>
      <c r="FV162" s="624">
        <v>1</v>
      </c>
      <c r="FW162" s="629">
        <f t="shared" si="174"/>
        <v>0.25</v>
      </c>
      <c r="FX162" s="628">
        <f t="shared" si="175"/>
        <v>0.20833333333333331</v>
      </c>
      <c r="FY162" s="631">
        <f t="shared" si="176"/>
        <v>0.382802349004989</v>
      </c>
    </row>
    <row r="163" spans="1:181">
      <c r="A163" t="s">
        <v>511</v>
      </c>
      <c r="B163" t="s">
        <v>510</v>
      </c>
      <c r="C163" t="s">
        <v>632</v>
      </c>
      <c r="D163" t="s">
        <v>1308</v>
      </c>
      <c r="E163" t="s">
        <v>968</v>
      </c>
      <c r="F163" t="s">
        <v>964</v>
      </c>
      <c r="G163" t="s">
        <v>974</v>
      </c>
      <c r="H163" t="s">
        <v>39</v>
      </c>
      <c r="I163">
        <v>2690</v>
      </c>
      <c r="J163" s="626">
        <f t="shared" si="118"/>
        <v>0.11267730034019373</v>
      </c>
      <c r="K163">
        <v>11538781.710000001</v>
      </c>
      <c r="L163" s="626">
        <f t="shared" si="119"/>
        <v>4.4844994694583119E-2</v>
      </c>
      <c r="M163">
        <v>237</v>
      </c>
      <c r="N163" s="626">
        <f t="shared" si="120"/>
        <v>0.18471290612361979</v>
      </c>
      <c r="O163" t="s">
        <v>880</v>
      </c>
      <c r="P163">
        <v>0</v>
      </c>
      <c r="Q163" s="627">
        <f t="shared" si="121"/>
        <v>0</v>
      </c>
      <c r="R163">
        <v>0</v>
      </c>
      <c r="T163" t="s">
        <v>1726</v>
      </c>
      <c r="U163">
        <v>0</v>
      </c>
      <c r="V163">
        <f t="shared" si="122"/>
        <v>1</v>
      </c>
      <c r="W163" s="626">
        <f t="shared" si="123"/>
        <v>0</v>
      </c>
      <c r="X163" s="628">
        <f t="shared" si="124"/>
        <v>6.8447040231679329E-2</v>
      </c>
      <c r="Y163" t="s">
        <v>639</v>
      </c>
      <c r="Z163">
        <v>4</v>
      </c>
      <c r="AA163" s="627">
        <f t="shared" si="125"/>
        <v>1</v>
      </c>
      <c r="AB163" t="s">
        <v>639</v>
      </c>
      <c r="AC163">
        <v>4</v>
      </c>
      <c r="AD163" s="627">
        <f t="shared" si="126"/>
        <v>1</v>
      </c>
      <c r="AE163" t="s">
        <v>636</v>
      </c>
      <c r="AF163">
        <v>4</v>
      </c>
      <c r="AG163" s="627">
        <f t="shared" si="127"/>
        <v>1</v>
      </c>
      <c r="AH163" t="s">
        <v>1400</v>
      </c>
      <c r="AI163">
        <v>3</v>
      </c>
      <c r="AJ163" s="627">
        <f t="shared" si="128"/>
        <v>0.75</v>
      </c>
      <c r="AK163" t="s">
        <v>1406</v>
      </c>
      <c r="AL163">
        <v>3</v>
      </c>
      <c r="AM163" s="627">
        <f t="shared" si="129"/>
        <v>0.75</v>
      </c>
      <c r="AN163">
        <v>1</v>
      </c>
      <c r="AO163" t="s">
        <v>1765</v>
      </c>
      <c r="AP163">
        <v>4</v>
      </c>
      <c r="AQ163" s="629">
        <f t="shared" si="130"/>
        <v>1</v>
      </c>
      <c r="AR163" t="s">
        <v>636</v>
      </c>
      <c r="AS163">
        <v>4</v>
      </c>
      <c r="AT163" s="627">
        <f t="shared" si="131"/>
        <v>1</v>
      </c>
      <c r="AU163">
        <v>3</v>
      </c>
      <c r="AV163" t="s">
        <v>1771</v>
      </c>
      <c r="AW163">
        <v>2</v>
      </c>
      <c r="AX163" s="629">
        <f t="shared" si="132"/>
        <v>0.5</v>
      </c>
      <c r="AY163" t="s">
        <v>674</v>
      </c>
      <c r="AZ163">
        <v>3</v>
      </c>
      <c r="BA163" s="627">
        <f t="shared" si="133"/>
        <v>0.75</v>
      </c>
      <c r="BB163" t="s">
        <v>647</v>
      </c>
      <c r="BC163">
        <v>4</v>
      </c>
      <c r="BD163" s="627">
        <f t="shared" si="134"/>
        <v>1</v>
      </c>
      <c r="BE163" t="s">
        <v>647</v>
      </c>
      <c r="BF163">
        <v>4</v>
      </c>
      <c r="BG163" s="627">
        <f t="shared" si="135"/>
        <v>1</v>
      </c>
      <c r="BH163" s="628">
        <f t="shared" si="136"/>
        <v>0.88636363636363635</v>
      </c>
      <c r="BI163">
        <v>0</v>
      </c>
      <c r="BJ163" t="s">
        <v>1741</v>
      </c>
      <c r="BK163">
        <v>4</v>
      </c>
      <c r="BL163" s="627">
        <f t="shared" si="137"/>
        <v>1</v>
      </c>
      <c r="BM163" t="s">
        <v>1395</v>
      </c>
      <c r="BN163">
        <v>4</v>
      </c>
      <c r="BO163" s="627">
        <f t="shared" si="138"/>
        <v>1</v>
      </c>
      <c r="BP163">
        <v>0</v>
      </c>
      <c r="BQ163" t="s">
        <v>1745</v>
      </c>
      <c r="BR163">
        <v>4</v>
      </c>
      <c r="BS163">
        <f t="shared" si="139"/>
        <v>1</v>
      </c>
      <c r="BT163">
        <v>0</v>
      </c>
      <c r="BU163" t="s">
        <v>1745</v>
      </c>
      <c r="BV163">
        <v>4</v>
      </c>
      <c r="BW163">
        <f t="shared" si="140"/>
        <v>1</v>
      </c>
      <c r="BX163" s="629">
        <f t="shared" si="141"/>
        <v>1</v>
      </c>
      <c r="BY163" t="s">
        <v>653</v>
      </c>
      <c r="BZ163">
        <v>4</v>
      </c>
      <c r="CA163" s="627">
        <f t="shared" si="142"/>
        <v>1</v>
      </c>
      <c r="CB163" t="s">
        <v>642</v>
      </c>
      <c r="CC163">
        <v>0</v>
      </c>
      <c r="CD163" s="627">
        <f t="shared" si="143"/>
        <v>0</v>
      </c>
      <c r="CE163" t="s">
        <v>659</v>
      </c>
      <c r="CF163">
        <v>4</v>
      </c>
      <c r="CG163" s="627">
        <f t="shared" si="144"/>
        <v>1</v>
      </c>
      <c r="CH163">
        <v>0</v>
      </c>
      <c r="CI163" t="s">
        <v>1750</v>
      </c>
      <c r="CJ163">
        <v>4</v>
      </c>
      <c r="CK163">
        <f t="shared" si="145"/>
        <v>1</v>
      </c>
      <c r="CL163">
        <v>0</v>
      </c>
      <c r="CM163" t="s">
        <v>1750</v>
      </c>
      <c r="CN163">
        <v>4</v>
      </c>
      <c r="CO163">
        <f t="shared" si="146"/>
        <v>1</v>
      </c>
      <c r="CP163" s="629">
        <f t="shared" si="147"/>
        <v>1</v>
      </c>
      <c r="CQ163">
        <v>0</v>
      </c>
      <c r="CR163" t="s">
        <v>1755</v>
      </c>
      <c r="CS163">
        <v>4</v>
      </c>
      <c r="CT163">
        <f t="shared" si="148"/>
        <v>1</v>
      </c>
      <c r="CU163">
        <v>0</v>
      </c>
      <c r="CV163" t="s">
        <v>1755</v>
      </c>
      <c r="CW163">
        <v>4</v>
      </c>
      <c r="CX163">
        <f t="shared" si="149"/>
        <v>1</v>
      </c>
      <c r="CY163" s="629">
        <f t="shared" si="150"/>
        <v>1</v>
      </c>
      <c r="CZ163">
        <v>1</v>
      </c>
      <c r="DA163" t="s">
        <v>1763</v>
      </c>
      <c r="DB163">
        <v>1</v>
      </c>
      <c r="DC163" s="626">
        <f t="shared" si="151"/>
        <v>0.125</v>
      </c>
      <c r="DD163" t="s">
        <v>636</v>
      </c>
      <c r="DE163">
        <v>4</v>
      </c>
      <c r="DF163" s="627">
        <f t="shared" si="152"/>
        <v>1</v>
      </c>
      <c r="DG163" s="628">
        <f t="shared" si="153"/>
        <v>0.8125</v>
      </c>
      <c r="DH163" t="s">
        <v>639</v>
      </c>
      <c r="DI163">
        <v>4</v>
      </c>
      <c r="DJ163" s="627">
        <f t="shared" si="154"/>
        <v>1</v>
      </c>
      <c r="DK163" t="s">
        <v>640</v>
      </c>
      <c r="DL163">
        <v>0</v>
      </c>
      <c r="DM163" s="627">
        <f t="shared" si="155"/>
        <v>0</v>
      </c>
      <c r="DN163" t="s">
        <v>1119</v>
      </c>
      <c r="DO163">
        <v>0</v>
      </c>
      <c r="DP163" s="627">
        <f t="shared" si="156"/>
        <v>0</v>
      </c>
      <c r="DQ163" t="s">
        <v>880</v>
      </c>
      <c r="DR163">
        <v>4</v>
      </c>
      <c r="DS163" s="627">
        <f t="shared" si="157"/>
        <v>1</v>
      </c>
      <c r="DT163" t="s">
        <v>880</v>
      </c>
      <c r="DU163">
        <v>4</v>
      </c>
      <c r="DV163" s="627">
        <f t="shared" si="158"/>
        <v>1</v>
      </c>
      <c r="DW163" t="s">
        <v>639</v>
      </c>
      <c r="DX163">
        <v>4</v>
      </c>
      <c r="DY163" s="627">
        <f t="shared" si="159"/>
        <v>1</v>
      </c>
      <c r="DZ163" t="s">
        <v>880</v>
      </c>
      <c r="EA163">
        <v>4</v>
      </c>
      <c r="EB163" s="627">
        <f t="shared" si="160"/>
        <v>1</v>
      </c>
      <c r="EC163">
        <v>7.1</v>
      </c>
      <c r="ED163" t="s">
        <v>1826</v>
      </c>
      <c r="EE163">
        <v>1</v>
      </c>
      <c r="EF163" s="630">
        <f t="shared" si="161"/>
        <v>0.27551020408163274</v>
      </c>
      <c r="EG163">
        <v>6</v>
      </c>
      <c r="EH163" t="s">
        <v>1826</v>
      </c>
      <c r="EI163">
        <v>1</v>
      </c>
      <c r="EJ163" s="630">
        <f t="shared" si="162"/>
        <v>0.4</v>
      </c>
      <c r="EK163" s="630">
        <f t="shared" si="163"/>
        <v>0.33775510204081638</v>
      </c>
      <c r="EL163" s="628">
        <f t="shared" si="164"/>
        <v>0.66721938775510203</v>
      </c>
      <c r="EM163">
        <v>0</v>
      </c>
      <c r="EN163" t="s">
        <v>1777</v>
      </c>
      <c r="EO163" s="624">
        <v>0</v>
      </c>
      <c r="EP163" s="629">
        <f t="shared" si="165"/>
        <v>0</v>
      </c>
      <c r="EQ163">
        <v>0</v>
      </c>
      <c r="ER163" t="s">
        <v>1777</v>
      </c>
      <c r="ES163">
        <v>0</v>
      </c>
      <c r="ET163" s="629">
        <f t="shared" si="166"/>
        <v>0</v>
      </c>
      <c r="EU163">
        <v>3</v>
      </c>
      <c r="EV163" t="s">
        <v>1777</v>
      </c>
      <c r="EW163" s="624">
        <v>4</v>
      </c>
      <c r="EX163" s="629">
        <f t="shared" si="167"/>
        <v>1</v>
      </c>
      <c r="EY163">
        <v>3</v>
      </c>
      <c r="EZ163" t="s">
        <v>1782</v>
      </c>
      <c r="FA163" s="624">
        <v>2</v>
      </c>
      <c r="FB163" s="629">
        <f t="shared" si="168"/>
        <v>0.5</v>
      </c>
      <c r="FC163" t="s">
        <v>1024</v>
      </c>
      <c r="FD163">
        <v>0</v>
      </c>
      <c r="FE163" s="627">
        <f t="shared" si="169"/>
        <v>0</v>
      </c>
      <c r="FF163" s="628">
        <f t="shared" si="170"/>
        <v>0.3</v>
      </c>
      <c r="FG163">
        <v>0.622</v>
      </c>
      <c r="FH163" t="s">
        <v>1793</v>
      </c>
      <c r="FI163">
        <v>3</v>
      </c>
      <c r="FJ163" s="623">
        <f t="shared" si="171"/>
        <v>0.66666666666666663</v>
      </c>
      <c r="FK163">
        <v>16</v>
      </c>
      <c r="FL163">
        <v>1.2041199826559248</v>
      </c>
      <c r="FM163" t="s">
        <v>1734</v>
      </c>
      <c r="FN163" s="624">
        <v>2</v>
      </c>
      <c r="FO163" s="629">
        <f t="shared" si="172"/>
        <v>0.5</v>
      </c>
      <c r="FP163">
        <v>1</v>
      </c>
      <c r="FQ163" t="s">
        <v>1737</v>
      </c>
      <c r="FR163" s="624">
        <v>1</v>
      </c>
      <c r="FS163" s="629">
        <f t="shared" si="173"/>
        <v>0.25</v>
      </c>
      <c r="FT163">
        <v>0</v>
      </c>
      <c r="FU163" t="s">
        <v>1730</v>
      </c>
      <c r="FV163" s="624">
        <v>0</v>
      </c>
      <c r="FW163" s="629">
        <f t="shared" si="174"/>
        <v>0</v>
      </c>
      <c r="FX163" s="628">
        <f t="shared" si="175"/>
        <v>0.35416666666666663</v>
      </c>
      <c r="FY163" s="631">
        <f t="shared" si="176"/>
        <v>0.51478278850284742</v>
      </c>
    </row>
    <row r="164" spans="1:181">
      <c r="A164" t="s">
        <v>329</v>
      </c>
      <c r="B164" t="s">
        <v>328</v>
      </c>
      <c r="C164" t="s">
        <v>632</v>
      </c>
      <c r="D164" t="s">
        <v>1310</v>
      </c>
      <c r="E164" t="s">
        <v>991</v>
      </c>
      <c r="F164" t="s">
        <v>990</v>
      </c>
      <c r="G164" t="s">
        <v>992</v>
      </c>
      <c r="H164" t="s">
        <v>47</v>
      </c>
      <c r="I164">
        <v>7066</v>
      </c>
      <c r="J164" s="626">
        <f t="shared" si="118"/>
        <v>0.27308503010482155</v>
      </c>
      <c r="K164">
        <v>21357278.040000003</v>
      </c>
      <c r="L164" s="626">
        <f t="shared" si="119"/>
        <v>0.16738038971694022</v>
      </c>
      <c r="M164">
        <v>264</v>
      </c>
      <c r="N164" s="626">
        <f t="shared" si="120"/>
        <v>0.20780795270850075</v>
      </c>
      <c r="O164" t="s">
        <v>1119</v>
      </c>
      <c r="P164">
        <v>4</v>
      </c>
      <c r="Q164" s="627">
        <f t="shared" si="121"/>
        <v>1</v>
      </c>
      <c r="R164">
        <v>7</v>
      </c>
      <c r="S164">
        <v>0.84509804001425681</v>
      </c>
      <c r="T164" t="s">
        <v>1727</v>
      </c>
      <c r="U164">
        <v>1</v>
      </c>
      <c r="V164">
        <f t="shared" si="122"/>
        <v>8</v>
      </c>
      <c r="W164" s="626">
        <f t="shared" si="123"/>
        <v>0.27067312631711277</v>
      </c>
      <c r="X164" s="628">
        <f t="shared" si="124"/>
        <v>0.38378929976947507</v>
      </c>
      <c r="Y164" t="s">
        <v>639</v>
      </c>
      <c r="Z164">
        <v>4</v>
      </c>
      <c r="AA164" s="627">
        <f t="shared" si="125"/>
        <v>1</v>
      </c>
      <c r="AB164" t="s">
        <v>1398</v>
      </c>
      <c r="AC164">
        <v>2</v>
      </c>
      <c r="AD164" s="627">
        <f t="shared" si="126"/>
        <v>0.5</v>
      </c>
      <c r="AE164" t="s">
        <v>640</v>
      </c>
      <c r="AF164">
        <v>0</v>
      </c>
      <c r="AG164" s="627">
        <f t="shared" si="127"/>
        <v>0</v>
      </c>
      <c r="AH164" t="s">
        <v>1400</v>
      </c>
      <c r="AI164">
        <v>3</v>
      </c>
      <c r="AJ164" s="627">
        <f t="shared" si="128"/>
        <v>0.75</v>
      </c>
      <c r="AK164" t="s">
        <v>1404</v>
      </c>
      <c r="AL164">
        <v>1</v>
      </c>
      <c r="AM164" s="627">
        <f t="shared" si="129"/>
        <v>0.25</v>
      </c>
      <c r="AN164">
        <v>1</v>
      </c>
      <c r="AO164" t="s">
        <v>1765</v>
      </c>
      <c r="AP164">
        <v>4</v>
      </c>
      <c r="AQ164" s="629">
        <f t="shared" si="130"/>
        <v>1</v>
      </c>
      <c r="AR164" t="s">
        <v>636</v>
      </c>
      <c r="AS164">
        <v>4</v>
      </c>
      <c r="AT164" s="627">
        <f t="shared" si="131"/>
        <v>1</v>
      </c>
      <c r="AU164">
        <v>1</v>
      </c>
      <c r="AV164" t="s">
        <v>1789</v>
      </c>
      <c r="AW164">
        <v>0</v>
      </c>
      <c r="AX164" s="629">
        <f t="shared" si="132"/>
        <v>0</v>
      </c>
      <c r="AY164" t="s">
        <v>650</v>
      </c>
      <c r="AZ164">
        <v>2</v>
      </c>
      <c r="BA164" s="627">
        <f t="shared" si="133"/>
        <v>0.5</v>
      </c>
      <c r="BB164" t="s">
        <v>1053</v>
      </c>
      <c r="BC164">
        <v>3</v>
      </c>
      <c r="BD164" s="627">
        <f t="shared" si="134"/>
        <v>0.75</v>
      </c>
      <c r="BE164" t="s">
        <v>647</v>
      </c>
      <c r="BF164">
        <v>4</v>
      </c>
      <c r="BG164" s="627">
        <f t="shared" si="135"/>
        <v>1</v>
      </c>
      <c r="BH164" s="628">
        <f t="shared" si="136"/>
        <v>0.61363636363636365</v>
      </c>
      <c r="BI164">
        <v>0</v>
      </c>
      <c r="BJ164" t="s">
        <v>1741</v>
      </c>
      <c r="BK164">
        <v>4</v>
      </c>
      <c r="BL164" s="627">
        <f t="shared" si="137"/>
        <v>1</v>
      </c>
      <c r="BM164" t="s">
        <v>1395</v>
      </c>
      <c r="BN164">
        <v>4</v>
      </c>
      <c r="BO164" s="627">
        <f t="shared" si="138"/>
        <v>1</v>
      </c>
      <c r="BP164">
        <v>0</v>
      </c>
      <c r="BQ164" t="s">
        <v>1745</v>
      </c>
      <c r="BR164">
        <v>4</v>
      </c>
      <c r="BS164">
        <f t="shared" si="139"/>
        <v>1</v>
      </c>
      <c r="BT164">
        <v>0</v>
      </c>
      <c r="BU164" t="s">
        <v>1745</v>
      </c>
      <c r="BV164">
        <v>4</v>
      </c>
      <c r="BW164">
        <f t="shared" si="140"/>
        <v>1</v>
      </c>
      <c r="BX164" s="629">
        <f t="shared" si="141"/>
        <v>1</v>
      </c>
      <c r="BY164" t="s">
        <v>653</v>
      </c>
      <c r="BZ164">
        <v>4</v>
      </c>
      <c r="CA164" s="627">
        <f t="shared" si="142"/>
        <v>1</v>
      </c>
      <c r="CB164" t="s">
        <v>654</v>
      </c>
      <c r="CC164">
        <v>4</v>
      </c>
      <c r="CD164" s="627">
        <f t="shared" si="143"/>
        <v>1</v>
      </c>
      <c r="CE164" t="s">
        <v>667</v>
      </c>
      <c r="CF164">
        <v>1</v>
      </c>
      <c r="CG164" s="627">
        <f t="shared" si="144"/>
        <v>0.25</v>
      </c>
      <c r="CH164">
        <v>0</v>
      </c>
      <c r="CI164" t="s">
        <v>1750</v>
      </c>
      <c r="CJ164">
        <v>4</v>
      </c>
      <c r="CK164">
        <f t="shared" si="145"/>
        <v>1</v>
      </c>
      <c r="CL164">
        <v>0</v>
      </c>
      <c r="CM164" t="s">
        <v>1750</v>
      </c>
      <c r="CN164">
        <v>4</v>
      </c>
      <c r="CO164">
        <f t="shared" si="146"/>
        <v>1</v>
      </c>
      <c r="CP164" s="629">
        <f t="shared" si="147"/>
        <v>1</v>
      </c>
      <c r="CQ164">
        <v>0</v>
      </c>
      <c r="CR164" t="s">
        <v>1755</v>
      </c>
      <c r="CS164">
        <v>4</v>
      </c>
      <c r="CT164">
        <f t="shared" si="148"/>
        <v>1</v>
      </c>
      <c r="CU164">
        <v>0</v>
      </c>
      <c r="CV164" t="s">
        <v>1755</v>
      </c>
      <c r="CW164">
        <v>4</v>
      </c>
      <c r="CX164">
        <f t="shared" si="149"/>
        <v>1</v>
      </c>
      <c r="CY164" s="629">
        <f t="shared" si="150"/>
        <v>1</v>
      </c>
      <c r="CZ164">
        <v>4</v>
      </c>
      <c r="DA164" t="s">
        <v>1761</v>
      </c>
      <c r="DB164">
        <v>3</v>
      </c>
      <c r="DC164" s="626">
        <f t="shared" si="151"/>
        <v>0.5</v>
      </c>
      <c r="DD164" t="s">
        <v>1369</v>
      </c>
      <c r="DE164">
        <v>3</v>
      </c>
      <c r="DF164" s="627">
        <f t="shared" si="152"/>
        <v>0.75</v>
      </c>
      <c r="DG164" s="628">
        <f t="shared" si="153"/>
        <v>0.85</v>
      </c>
      <c r="DH164" t="s">
        <v>1407</v>
      </c>
      <c r="DI164">
        <v>1</v>
      </c>
      <c r="DJ164" s="627">
        <f t="shared" si="154"/>
        <v>0.25</v>
      </c>
      <c r="DK164" t="s">
        <v>640</v>
      </c>
      <c r="DL164">
        <v>0</v>
      </c>
      <c r="DM164" s="627">
        <f t="shared" si="155"/>
        <v>0</v>
      </c>
      <c r="DN164" t="s">
        <v>1119</v>
      </c>
      <c r="DO164">
        <v>0</v>
      </c>
      <c r="DP164" s="627">
        <f t="shared" si="156"/>
        <v>0</v>
      </c>
      <c r="DQ164" t="s">
        <v>880</v>
      </c>
      <c r="DR164">
        <v>4</v>
      </c>
      <c r="DS164" s="627">
        <f t="shared" si="157"/>
        <v>1</v>
      </c>
      <c r="DT164" t="s">
        <v>880</v>
      </c>
      <c r="DU164">
        <v>4</v>
      </c>
      <c r="DV164" s="627">
        <f t="shared" si="158"/>
        <v>1</v>
      </c>
      <c r="DW164" t="s">
        <v>639</v>
      </c>
      <c r="DX164">
        <v>4</v>
      </c>
      <c r="DY164" s="627">
        <f t="shared" si="159"/>
        <v>1</v>
      </c>
      <c r="DZ164" t="s">
        <v>880</v>
      </c>
      <c r="EA164">
        <v>4</v>
      </c>
      <c r="EB164" s="627">
        <f t="shared" si="160"/>
        <v>1</v>
      </c>
      <c r="EC164">
        <v>5.3</v>
      </c>
      <c r="ED164" t="s">
        <v>1825</v>
      </c>
      <c r="EE164">
        <v>2</v>
      </c>
      <c r="EF164" s="630">
        <f t="shared" si="161"/>
        <v>0.45918367346938782</v>
      </c>
      <c r="EG164">
        <v>9.1</v>
      </c>
      <c r="EH164" t="s">
        <v>1827</v>
      </c>
      <c r="EI164">
        <v>0</v>
      </c>
      <c r="EJ164" s="630">
        <f t="shared" si="162"/>
        <v>9.000000000000008E-2</v>
      </c>
      <c r="EK164" s="630">
        <f t="shared" si="163"/>
        <v>0.27459183673469395</v>
      </c>
      <c r="EL164" s="628">
        <f t="shared" si="164"/>
        <v>0.56557397959183675</v>
      </c>
      <c r="EM164">
        <v>0</v>
      </c>
      <c r="EN164" t="s">
        <v>1777</v>
      </c>
      <c r="EO164" s="624">
        <v>0</v>
      </c>
      <c r="EP164" s="629">
        <f t="shared" si="165"/>
        <v>0</v>
      </c>
      <c r="EQ164">
        <v>0</v>
      </c>
      <c r="ER164" t="s">
        <v>1777</v>
      </c>
      <c r="ES164">
        <v>0</v>
      </c>
      <c r="ET164" s="629">
        <f t="shared" si="166"/>
        <v>0</v>
      </c>
      <c r="EU164">
        <v>0</v>
      </c>
      <c r="EV164" t="s">
        <v>1777</v>
      </c>
      <c r="EW164" s="624">
        <v>0</v>
      </c>
      <c r="EX164" s="629">
        <f t="shared" si="167"/>
        <v>0</v>
      </c>
      <c r="EY164">
        <v>1</v>
      </c>
      <c r="EZ164" t="s">
        <v>1783</v>
      </c>
      <c r="FA164" s="624">
        <v>1</v>
      </c>
      <c r="FB164" s="629">
        <f t="shared" si="168"/>
        <v>0.25</v>
      </c>
      <c r="FC164" t="s">
        <v>1024</v>
      </c>
      <c r="FD164">
        <v>0</v>
      </c>
      <c r="FE164" s="627">
        <f t="shared" si="169"/>
        <v>0</v>
      </c>
      <c r="FF164" s="628">
        <f t="shared" si="170"/>
        <v>0.05</v>
      </c>
      <c r="FG164">
        <v>0.626</v>
      </c>
      <c r="FH164" t="s">
        <v>1791</v>
      </c>
      <c r="FI164">
        <v>2</v>
      </c>
      <c r="FJ164" s="623">
        <f t="shared" si="171"/>
        <v>0.33333333333333331</v>
      </c>
      <c r="FK164">
        <v>7</v>
      </c>
      <c r="FL164">
        <v>0.84509804001425681</v>
      </c>
      <c r="FM164" t="s">
        <v>1733</v>
      </c>
      <c r="FN164" s="624">
        <v>1</v>
      </c>
      <c r="FO164" s="629">
        <f t="shared" si="172"/>
        <v>0.25</v>
      </c>
      <c r="FP164">
        <v>2</v>
      </c>
      <c r="FQ164" t="s">
        <v>1737</v>
      </c>
      <c r="FR164" s="624">
        <v>1</v>
      </c>
      <c r="FS164" s="629">
        <f t="shared" si="173"/>
        <v>0.25</v>
      </c>
      <c r="FT164">
        <v>1</v>
      </c>
      <c r="FU164" t="s">
        <v>1737</v>
      </c>
      <c r="FV164" s="624">
        <v>1</v>
      </c>
      <c r="FW164" s="629">
        <f t="shared" si="174"/>
        <v>0.25</v>
      </c>
      <c r="FX164" s="628">
        <f t="shared" si="175"/>
        <v>0.27083333333333331</v>
      </c>
      <c r="FY164" s="631">
        <f t="shared" si="176"/>
        <v>0.45563882938850142</v>
      </c>
    </row>
    <row r="165" spans="1:181">
      <c r="A165" t="s">
        <v>543</v>
      </c>
      <c r="B165" t="s">
        <v>542</v>
      </c>
      <c r="C165" t="s">
        <v>632</v>
      </c>
      <c r="D165" t="s">
        <v>1308</v>
      </c>
      <c r="E165" t="s">
        <v>971</v>
      </c>
      <c r="F165" t="s">
        <v>970</v>
      </c>
      <c r="G165" t="s">
        <v>973</v>
      </c>
      <c r="H165" t="s">
        <v>50</v>
      </c>
      <c r="I165">
        <v>2424</v>
      </c>
      <c r="J165" s="626">
        <f t="shared" si="118"/>
        <v>9.538303606174986E-2</v>
      </c>
      <c r="K165">
        <v>11195558.359999999</v>
      </c>
      <c r="L165" s="626">
        <f t="shared" si="119"/>
        <v>3.8835129080302157E-2</v>
      </c>
      <c r="M165">
        <v>207</v>
      </c>
      <c r="N165" s="626">
        <f t="shared" si="120"/>
        <v>0.15574131648511061</v>
      </c>
      <c r="O165" t="s">
        <v>880</v>
      </c>
      <c r="P165">
        <v>0</v>
      </c>
      <c r="Q165" s="627">
        <f t="shared" si="121"/>
        <v>0</v>
      </c>
      <c r="R165">
        <v>0</v>
      </c>
      <c r="T165" t="s">
        <v>1726</v>
      </c>
      <c r="U165">
        <v>0</v>
      </c>
      <c r="V165">
        <f t="shared" si="122"/>
        <v>1</v>
      </c>
      <c r="W165" s="626">
        <f t="shared" si="123"/>
        <v>0</v>
      </c>
      <c r="X165" s="628">
        <f t="shared" si="124"/>
        <v>5.7991896325432522E-2</v>
      </c>
      <c r="Y165" t="s">
        <v>639</v>
      </c>
      <c r="Z165">
        <v>4</v>
      </c>
      <c r="AA165" s="627">
        <f t="shared" si="125"/>
        <v>1</v>
      </c>
      <c r="AB165" t="s">
        <v>1398</v>
      </c>
      <c r="AC165">
        <v>2</v>
      </c>
      <c r="AD165" s="627">
        <f t="shared" si="126"/>
        <v>0.5</v>
      </c>
      <c r="AE165" t="s">
        <v>640</v>
      </c>
      <c r="AF165">
        <v>0</v>
      </c>
      <c r="AG165" s="627">
        <f t="shared" si="127"/>
        <v>0</v>
      </c>
      <c r="AH165" t="s">
        <v>1314</v>
      </c>
      <c r="AI165">
        <v>0</v>
      </c>
      <c r="AJ165" s="627">
        <f t="shared" si="128"/>
        <v>0</v>
      </c>
      <c r="AK165" t="s">
        <v>1405</v>
      </c>
      <c r="AL165">
        <v>0</v>
      </c>
      <c r="AM165" s="627">
        <f t="shared" si="129"/>
        <v>0</v>
      </c>
      <c r="AN165">
        <v>1</v>
      </c>
      <c r="AO165" t="s">
        <v>1765</v>
      </c>
      <c r="AP165">
        <v>4</v>
      </c>
      <c r="AQ165" s="629">
        <f t="shared" si="130"/>
        <v>1</v>
      </c>
      <c r="AR165" t="s">
        <v>640</v>
      </c>
      <c r="AS165">
        <v>0</v>
      </c>
      <c r="AT165" s="627">
        <f t="shared" si="131"/>
        <v>0</v>
      </c>
      <c r="AU165">
        <v>2</v>
      </c>
      <c r="AV165" t="s">
        <v>1772</v>
      </c>
      <c r="AW165">
        <v>1</v>
      </c>
      <c r="AX165" s="629">
        <f t="shared" si="132"/>
        <v>0.25</v>
      </c>
      <c r="AY165" t="s">
        <v>650</v>
      </c>
      <c r="AZ165">
        <v>2</v>
      </c>
      <c r="BA165" s="627">
        <f t="shared" si="133"/>
        <v>0.5</v>
      </c>
      <c r="BB165" t="s">
        <v>635</v>
      </c>
      <c r="BC165">
        <v>1</v>
      </c>
      <c r="BD165" s="627">
        <f t="shared" si="134"/>
        <v>0.25</v>
      </c>
      <c r="BE165" t="s">
        <v>647</v>
      </c>
      <c r="BF165">
        <v>4</v>
      </c>
      <c r="BG165" s="627">
        <f t="shared" si="135"/>
        <v>1</v>
      </c>
      <c r="BH165" s="628">
        <f t="shared" si="136"/>
        <v>0.40909090909090912</v>
      </c>
      <c r="BI165">
        <v>0</v>
      </c>
      <c r="BJ165" t="s">
        <v>1741</v>
      </c>
      <c r="BK165">
        <v>4</v>
      </c>
      <c r="BL165" s="627">
        <f t="shared" si="137"/>
        <v>1</v>
      </c>
      <c r="BM165" t="s">
        <v>1395</v>
      </c>
      <c r="BN165">
        <v>4</v>
      </c>
      <c r="BO165" s="627">
        <f t="shared" si="138"/>
        <v>1</v>
      </c>
      <c r="BP165">
        <v>0</v>
      </c>
      <c r="BQ165" t="s">
        <v>1745</v>
      </c>
      <c r="BR165">
        <v>4</v>
      </c>
      <c r="BS165">
        <f t="shared" si="139"/>
        <v>1</v>
      </c>
      <c r="BT165">
        <v>0</v>
      </c>
      <c r="BU165" t="s">
        <v>1745</v>
      </c>
      <c r="BV165">
        <v>4</v>
      </c>
      <c r="BW165">
        <f t="shared" si="140"/>
        <v>1</v>
      </c>
      <c r="BX165" s="629">
        <f t="shared" si="141"/>
        <v>1</v>
      </c>
      <c r="BY165" t="s">
        <v>653</v>
      </c>
      <c r="BZ165">
        <v>4</v>
      </c>
      <c r="CA165" s="627">
        <f t="shared" si="142"/>
        <v>1</v>
      </c>
      <c r="CB165" t="s">
        <v>649</v>
      </c>
      <c r="CC165">
        <v>1</v>
      </c>
      <c r="CD165" s="627">
        <f t="shared" si="143"/>
        <v>0.25</v>
      </c>
      <c r="CE165" t="s">
        <v>663</v>
      </c>
      <c r="CF165">
        <v>0</v>
      </c>
      <c r="CG165" s="627">
        <f t="shared" si="144"/>
        <v>0</v>
      </c>
      <c r="CH165">
        <v>0</v>
      </c>
      <c r="CI165" t="s">
        <v>1750</v>
      </c>
      <c r="CJ165">
        <v>4</v>
      </c>
      <c r="CK165">
        <f t="shared" si="145"/>
        <v>1</v>
      </c>
      <c r="CL165">
        <v>0</v>
      </c>
      <c r="CM165" t="s">
        <v>1750</v>
      </c>
      <c r="CN165">
        <v>4</v>
      </c>
      <c r="CO165">
        <f t="shared" si="146"/>
        <v>1</v>
      </c>
      <c r="CP165" s="629">
        <f t="shared" si="147"/>
        <v>1</v>
      </c>
      <c r="CQ165">
        <v>0</v>
      </c>
      <c r="CR165" t="s">
        <v>1755</v>
      </c>
      <c r="CS165">
        <v>4</v>
      </c>
      <c r="CT165">
        <f t="shared" si="148"/>
        <v>1</v>
      </c>
      <c r="CU165">
        <v>0</v>
      </c>
      <c r="CV165" t="s">
        <v>1755</v>
      </c>
      <c r="CW165">
        <v>4</v>
      </c>
      <c r="CX165">
        <f t="shared" si="149"/>
        <v>1</v>
      </c>
      <c r="CY165" s="629">
        <f t="shared" si="150"/>
        <v>1</v>
      </c>
      <c r="CZ165">
        <v>0</v>
      </c>
      <c r="DA165" t="s">
        <v>1764</v>
      </c>
      <c r="DB165">
        <v>0</v>
      </c>
      <c r="DC165" s="626">
        <f t="shared" si="151"/>
        <v>0</v>
      </c>
      <c r="DD165" t="s">
        <v>1369</v>
      </c>
      <c r="DE165">
        <v>3</v>
      </c>
      <c r="DF165" s="627">
        <f t="shared" si="152"/>
        <v>0.75</v>
      </c>
      <c r="DG165" s="628">
        <f t="shared" si="153"/>
        <v>0.7</v>
      </c>
      <c r="DH165" t="s">
        <v>1398</v>
      </c>
      <c r="DI165">
        <v>2</v>
      </c>
      <c r="DJ165" s="627">
        <f t="shared" si="154"/>
        <v>0.5</v>
      </c>
      <c r="DK165" t="s">
        <v>640</v>
      </c>
      <c r="DL165">
        <v>0</v>
      </c>
      <c r="DM165" s="627">
        <f t="shared" si="155"/>
        <v>0</v>
      </c>
      <c r="DN165" t="s">
        <v>1119</v>
      </c>
      <c r="DO165">
        <v>0</v>
      </c>
      <c r="DP165" s="627">
        <f t="shared" si="156"/>
        <v>0</v>
      </c>
      <c r="DQ165" t="s">
        <v>880</v>
      </c>
      <c r="DR165">
        <v>4</v>
      </c>
      <c r="DS165" s="627">
        <f t="shared" si="157"/>
        <v>1</v>
      </c>
      <c r="DT165" t="s">
        <v>880</v>
      </c>
      <c r="DU165">
        <v>4</v>
      </c>
      <c r="DV165" s="627">
        <f t="shared" si="158"/>
        <v>1</v>
      </c>
      <c r="DW165" t="s">
        <v>1409</v>
      </c>
      <c r="DX165">
        <v>1</v>
      </c>
      <c r="DY165" s="627">
        <f t="shared" si="159"/>
        <v>0.25</v>
      </c>
      <c r="DZ165" t="s">
        <v>880</v>
      </c>
      <c r="EA165">
        <v>4</v>
      </c>
      <c r="EB165" s="627">
        <f t="shared" si="160"/>
        <v>1</v>
      </c>
      <c r="EC165">
        <v>4.5999999999999996</v>
      </c>
      <c r="ED165" t="s">
        <v>1825</v>
      </c>
      <c r="EE165">
        <v>2</v>
      </c>
      <c r="EF165" s="630">
        <f t="shared" si="161"/>
        <v>0.53061224489795933</v>
      </c>
      <c r="EG165">
        <v>0</v>
      </c>
      <c r="EH165" t="s">
        <v>1823</v>
      </c>
      <c r="EI165">
        <v>4</v>
      </c>
      <c r="EJ165" s="630">
        <f t="shared" si="162"/>
        <v>1</v>
      </c>
      <c r="EK165" s="630">
        <f t="shared" si="163"/>
        <v>0.76530612244897966</v>
      </c>
      <c r="EL165" s="628">
        <f t="shared" si="164"/>
        <v>0.56441326530612246</v>
      </c>
      <c r="EM165">
        <v>0</v>
      </c>
      <c r="EN165" t="s">
        <v>1777</v>
      </c>
      <c r="EO165" s="624">
        <v>0</v>
      </c>
      <c r="EP165" s="629">
        <f t="shared" si="165"/>
        <v>0</v>
      </c>
      <c r="EQ165">
        <v>0</v>
      </c>
      <c r="ER165" t="s">
        <v>1777</v>
      </c>
      <c r="ES165">
        <v>0</v>
      </c>
      <c r="ET165" s="629">
        <f t="shared" si="166"/>
        <v>0</v>
      </c>
      <c r="EU165">
        <v>0</v>
      </c>
      <c r="EV165" t="s">
        <v>1777</v>
      </c>
      <c r="EW165" s="624">
        <v>0</v>
      </c>
      <c r="EX165" s="629">
        <f t="shared" si="167"/>
        <v>0</v>
      </c>
      <c r="EY165">
        <v>3</v>
      </c>
      <c r="EZ165" t="s">
        <v>1782</v>
      </c>
      <c r="FA165" s="624">
        <v>2</v>
      </c>
      <c r="FB165" s="629">
        <f t="shared" si="168"/>
        <v>0.5</v>
      </c>
      <c r="FC165" t="s">
        <v>1024</v>
      </c>
      <c r="FD165">
        <v>0</v>
      </c>
      <c r="FE165" s="627">
        <f t="shared" si="169"/>
        <v>0</v>
      </c>
      <c r="FF165" s="628">
        <f t="shared" si="170"/>
        <v>0.1</v>
      </c>
      <c r="FG165">
        <v>0.68300000000000005</v>
      </c>
      <c r="FH165" t="s">
        <v>1791</v>
      </c>
      <c r="FI165">
        <v>2</v>
      </c>
      <c r="FJ165" s="623">
        <f t="shared" si="171"/>
        <v>0.33333333333333331</v>
      </c>
      <c r="FK165">
        <v>11</v>
      </c>
      <c r="FL165">
        <v>1.0413926851582251</v>
      </c>
      <c r="FM165" t="s">
        <v>1734</v>
      </c>
      <c r="FN165" s="624">
        <v>2</v>
      </c>
      <c r="FO165" s="629">
        <f t="shared" si="172"/>
        <v>0.5</v>
      </c>
      <c r="FP165">
        <v>0</v>
      </c>
      <c r="FQ165" t="s">
        <v>1730</v>
      </c>
      <c r="FR165" s="624">
        <v>0</v>
      </c>
      <c r="FS165" s="629">
        <f t="shared" si="173"/>
        <v>0</v>
      </c>
      <c r="FT165">
        <v>0</v>
      </c>
      <c r="FU165" t="s">
        <v>1730</v>
      </c>
      <c r="FV165" s="624">
        <v>0</v>
      </c>
      <c r="FW165" s="629">
        <f t="shared" si="174"/>
        <v>0</v>
      </c>
      <c r="FX165" s="628">
        <f t="shared" si="175"/>
        <v>0.20833333333333331</v>
      </c>
      <c r="FY165" s="631">
        <f t="shared" si="176"/>
        <v>0.3399715673426329</v>
      </c>
    </row>
    <row r="166" spans="1:181">
      <c r="A166" t="s">
        <v>443</v>
      </c>
      <c r="B166" t="s">
        <v>442</v>
      </c>
      <c r="C166" t="s">
        <v>1050</v>
      </c>
      <c r="D166" t="s">
        <v>1308</v>
      </c>
      <c r="E166" t="s">
        <v>968</v>
      </c>
      <c r="F166" t="s">
        <v>967</v>
      </c>
      <c r="G166" t="s">
        <v>976</v>
      </c>
      <c r="H166" t="s">
        <v>127</v>
      </c>
      <c r="I166">
        <v>4169</v>
      </c>
      <c r="J166" s="626">
        <f t="shared" si="118"/>
        <v>0.18544975423930071</v>
      </c>
      <c r="K166">
        <v>16100773.5</v>
      </c>
      <c r="L166" s="626">
        <f t="shared" si="119"/>
        <v>0.11115084401330549</v>
      </c>
      <c r="M166">
        <v>178</v>
      </c>
      <c r="N166" s="626">
        <f t="shared" si="120"/>
        <v>0.12343164918655095</v>
      </c>
      <c r="O166" t="s">
        <v>880</v>
      </c>
      <c r="P166">
        <v>0</v>
      </c>
      <c r="Q166" s="627">
        <f t="shared" si="121"/>
        <v>0</v>
      </c>
      <c r="R166">
        <v>0</v>
      </c>
      <c r="T166" t="s">
        <v>1726</v>
      </c>
      <c r="U166">
        <v>0</v>
      </c>
      <c r="V166">
        <f t="shared" si="122"/>
        <v>1</v>
      </c>
      <c r="W166" s="626">
        <f t="shared" si="123"/>
        <v>0</v>
      </c>
      <c r="X166" s="628">
        <f t="shared" si="124"/>
        <v>8.4006449487831425E-2</v>
      </c>
      <c r="Y166" t="s">
        <v>639</v>
      </c>
      <c r="Z166">
        <v>4</v>
      </c>
      <c r="AA166" s="627">
        <f t="shared" si="125"/>
        <v>1</v>
      </c>
      <c r="AB166" t="s">
        <v>639</v>
      </c>
      <c r="AC166">
        <v>4</v>
      </c>
      <c r="AD166" s="627">
        <f t="shared" si="126"/>
        <v>1</v>
      </c>
      <c r="AE166" t="s">
        <v>640</v>
      </c>
      <c r="AF166">
        <v>0</v>
      </c>
      <c r="AG166" s="627">
        <f t="shared" si="127"/>
        <v>0</v>
      </c>
      <c r="AH166" t="s">
        <v>1314</v>
      </c>
      <c r="AI166">
        <v>0</v>
      </c>
      <c r="AJ166" s="627">
        <f t="shared" si="128"/>
        <v>0</v>
      </c>
      <c r="AK166" t="s">
        <v>1404</v>
      </c>
      <c r="AL166">
        <v>1</v>
      </c>
      <c r="AM166" s="627">
        <f t="shared" si="129"/>
        <v>0.25</v>
      </c>
      <c r="AN166">
        <v>1</v>
      </c>
      <c r="AO166" t="s">
        <v>1765</v>
      </c>
      <c r="AP166">
        <v>4</v>
      </c>
      <c r="AQ166" s="629">
        <f t="shared" si="130"/>
        <v>1</v>
      </c>
      <c r="AR166" t="s">
        <v>636</v>
      </c>
      <c r="AS166">
        <v>4</v>
      </c>
      <c r="AT166" s="627">
        <f t="shared" si="131"/>
        <v>1</v>
      </c>
      <c r="AU166">
        <v>1</v>
      </c>
      <c r="AV166" t="s">
        <v>1789</v>
      </c>
      <c r="AW166">
        <v>0</v>
      </c>
      <c r="AX166" s="629">
        <f t="shared" si="132"/>
        <v>0</v>
      </c>
      <c r="AY166" t="s">
        <v>634</v>
      </c>
      <c r="AZ166">
        <v>1</v>
      </c>
      <c r="BA166" s="627">
        <f t="shared" si="133"/>
        <v>0.25</v>
      </c>
      <c r="BB166" t="s">
        <v>1060</v>
      </c>
      <c r="BC166">
        <v>3</v>
      </c>
      <c r="BD166" s="627">
        <f t="shared" si="134"/>
        <v>0.75</v>
      </c>
      <c r="BE166" t="s">
        <v>635</v>
      </c>
      <c r="BF166">
        <v>1</v>
      </c>
      <c r="BG166" s="627">
        <f t="shared" si="135"/>
        <v>0.25</v>
      </c>
      <c r="BH166" s="628">
        <f t="shared" si="136"/>
        <v>0.5</v>
      </c>
      <c r="BI166">
        <v>0</v>
      </c>
      <c r="BJ166" t="s">
        <v>1741</v>
      </c>
      <c r="BK166">
        <v>4</v>
      </c>
      <c r="BL166" s="627">
        <f t="shared" si="137"/>
        <v>1</v>
      </c>
      <c r="BM166" t="s">
        <v>641</v>
      </c>
      <c r="BN166">
        <v>0</v>
      </c>
      <c r="BO166" s="627">
        <f t="shared" si="138"/>
        <v>0</v>
      </c>
      <c r="BP166">
        <v>0</v>
      </c>
      <c r="BQ166" t="s">
        <v>1745</v>
      </c>
      <c r="BR166">
        <v>4</v>
      </c>
      <c r="BS166">
        <f t="shared" si="139"/>
        <v>1</v>
      </c>
      <c r="BT166">
        <v>0</v>
      </c>
      <c r="BU166" t="s">
        <v>1745</v>
      </c>
      <c r="BV166">
        <v>4</v>
      </c>
      <c r="BW166">
        <f t="shared" si="140"/>
        <v>1</v>
      </c>
      <c r="BX166" s="629">
        <f t="shared" si="141"/>
        <v>1</v>
      </c>
      <c r="BY166" t="s">
        <v>658</v>
      </c>
      <c r="BZ166">
        <v>2</v>
      </c>
      <c r="CA166" s="627">
        <f t="shared" si="142"/>
        <v>0.5</v>
      </c>
      <c r="CB166" t="s">
        <v>642</v>
      </c>
      <c r="CC166">
        <v>0</v>
      </c>
      <c r="CD166" s="627">
        <f t="shared" si="143"/>
        <v>0</v>
      </c>
      <c r="CE166" t="s">
        <v>643</v>
      </c>
      <c r="CF166">
        <v>3</v>
      </c>
      <c r="CG166" s="627">
        <f t="shared" si="144"/>
        <v>0.75</v>
      </c>
      <c r="CH166">
        <v>0</v>
      </c>
      <c r="CI166" t="s">
        <v>1750</v>
      </c>
      <c r="CJ166">
        <v>4</v>
      </c>
      <c r="CK166">
        <f t="shared" si="145"/>
        <v>1</v>
      </c>
      <c r="CL166">
        <v>0</v>
      </c>
      <c r="CM166" t="s">
        <v>1750</v>
      </c>
      <c r="CN166">
        <v>4</v>
      </c>
      <c r="CO166">
        <f t="shared" si="146"/>
        <v>1</v>
      </c>
      <c r="CP166" s="629">
        <f t="shared" si="147"/>
        <v>1</v>
      </c>
      <c r="CQ166">
        <v>0</v>
      </c>
      <c r="CR166" t="s">
        <v>1755</v>
      </c>
      <c r="CS166">
        <v>4</v>
      </c>
      <c r="CT166">
        <f t="shared" si="148"/>
        <v>1</v>
      </c>
      <c r="CU166">
        <v>0</v>
      </c>
      <c r="CV166" t="s">
        <v>1755</v>
      </c>
      <c r="CW166">
        <v>4</v>
      </c>
      <c r="CX166">
        <f t="shared" si="149"/>
        <v>1</v>
      </c>
      <c r="CY166" s="629">
        <f t="shared" si="150"/>
        <v>1</v>
      </c>
      <c r="CZ166">
        <v>0</v>
      </c>
      <c r="DA166" t="s">
        <v>1764</v>
      </c>
      <c r="DB166">
        <v>0</v>
      </c>
      <c r="DC166" s="626">
        <f t="shared" si="151"/>
        <v>0</v>
      </c>
      <c r="DD166" t="s">
        <v>636</v>
      </c>
      <c r="DE166">
        <v>4</v>
      </c>
      <c r="DF166" s="627">
        <f t="shared" si="152"/>
        <v>1</v>
      </c>
      <c r="DG166" s="628">
        <f t="shared" si="153"/>
        <v>0.625</v>
      </c>
      <c r="DH166" t="s">
        <v>639</v>
      </c>
      <c r="DI166">
        <v>4</v>
      </c>
      <c r="DJ166" s="627">
        <f t="shared" si="154"/>
        <v>1</v>
      </c>
      <c r="DK166" t="s">
        <v>640</v>
      </c>
      <c r="DL166">
        <v>0</v>
      </c>
      <c r="DM166" s="627">
        <f t="shared" si="155"/>
        <v>0</v>
      </c>
      <c r="DN166" t="s">
        <v>880</v>
      </c>
      <c r="DO166">
        <v>4</v>
      </c>
      <c r="DP166" s="627">
        <f t="shared" si="156"/>
        <v>1</v>
      </c>
      <c r="DQ166" t="s">
        <v>880</v>
      </c>
      <c r="DR166">
        <v>4</v>
      </c>
      <c r="DS166" s="627">
        <f t="shared" si="157"/>
        <v>1</v>
      </c>
      <c r="DT166" t="s">
        <v>880</v>
      </c>
      <c r="DU166">
        <v>4</v>
      </c>
      <c r="DV166" s="627">
        <f t="shared" si="158"/>
        <v>1</v>
      </c>
      <c r="DW166" t="s">
        <v>639</v>
      </c>
      <c r="DX166">
        <v>4</v>
      </c>
      <c r="DY166" s="627">
        <f t="shared" si="159"/>
        <v>1</v>
      </c>
      <c r="DZ166" t="s">
        <v>880</v>
      </c>
      <c r="EA166">
        <v>4</v>
      </c>
      <c r="EB166" s="627">
        <f t="shared" si="160"/>
        <v>1</v>
      </c>
      <c r="EC166">
        <v>5</v>
      </c>
      <c r="ED166" t="s">
        <v>1825</v>
      </c>
      <c r="EE166">
        <v>2</v>
      </c>
      <c r="EF166" s="630">
        <f t="shared" si="161"/>
        <v>0.48979591836734693</v>
      </c>
      <c r="EG166">
        <v>6.9</v>
      </c>
      <c r="EH166" t="s">
        <v>1826</v>
      </c>
      <c r="EI166">
        <v>1</v>
      </c>
      <c r="EJ166" s="630">
        <f t="shared" si="162"/>
        <v>0.30999999999999994</v>
      </c>
      <c r="EK166" s="630">
        <f t="shared" si="163"/>
        <v>0.39989795918367343</v>
      </c>
      <c r="EL166" s="628">
        <f t="shared" si="164"/>
        <v>0.79998724489795914</v>
      </c>
      <c r="EM166">
        <v>0</v>
      </c>
      <c r="EN166" t="s">
        <v>1777</v>
      </c>
      <c r="EO166" s="624">
        <v>0</v>
      </c>
      <c r="EP166" s="629">
        <f t="shared" si="165"/>
        <v>0</v>
      </c>
      <c r="EQ166">
        <v>0</v>
      </c>
      <c r="ER166" t="s">
        <v>1777</v>
      </c>
      <c r="ES166">
        <v>0</v>
      </c>
      <c r="ET166" s="629">
        <f t="shared" si="166"/>
        <v>0</v>
      </c>
      <c r="EU166">
        <v>0</v>
      </c>
      <c r="EV166" t="s">
        <v>1777</v>
      </c>
      <c r="EW166" s="624">
        <v>0</v>
      </c>
      <c r="EX166" s="629">
        <f t="shared" si="167"/>
        <v>0</v>
      </c>
      <c r="EY166">
        <v>6</v>
      </c>
      <c r="EZ166" t="s">
        <v>1781</v>
      </c>
      <c r="FA166" s="624">
        <v>3</v>
      </c>
      <c r="FB166" s="629">
        <f t="shared" si="168"/>
        <v>0.75</v>
      </c>
      <c r="FC166" t="s">
        <v>1024</v>
      </c>
      <c r="FD166">
        <v>0</v>
      </c>
      <c r="FE166" s="627">
        <f t="shared" si="169"/>
        <v>0</v>
      </c>
      <c r="FF166" s="628">
        <f t="shared" si="170"/>
        <v>0.15</v>
      </c>
      <c r="FG166">
        <v>0.66200000000000003</v>
      </c>
      <c r="FH166" t="s">
        <v>1791</v>
      </c>
      <c r="FI166">
        <v>2</v>
      </c>
      <c r="FJ166" s="623">
        <f t="shared" si="171"/>
        <v>0.33333333333333331</v>
      </c>
      <c r="FK166">
        <v>1</v>
      </c>
      <c r="FL166">
        <v>0</v>
      </c>
      <c r="FM166" t="s">
        <v>1732</v>
      </c>
      <c r="FN166" s="624">
        <v>0</v>
      </c>
      <c r="FO166" s="629">
        <f t="shared" si="172"/>
        <v>0</v>
      </c>
      <c r="FP166">
        <v>0</v>
      </c>
      <c r="FQ166" t="s">
        <v>1730</v>
      </c>
      <c r="FR166" s="624">
        <v>0</v>
      </c>
      <c r="FS166" s="629">
        <f t="shared" si="173"/>
        <v>0</v>
      </c>
      <c r="FT166">
        <v>0</v>
      </c>
      <c r="FU166" t="s">
        <v>1730</v>
      </c>
      <c r="FV166" s="624">
        <v>0</v>
      </c>
      <c r="FW166" s="629">
        <f t="shared" si="174"/>
        <v>0</v>
      </c>
      <c r="FX166" s="628">
        <f t="shared" si="175"/>
        <v>8.3333333333333329E-2</v>
      </c>
      <c r="FY166" s="631">
        <f t="shared" si="176"/>
        <v>0.37372117128652066</v>
      </c>
    </row>
    <row r="167" spans="1:181" s="202" customFormat="1">
      <c r="A167" t="s">
        <v>260</v>
      </c>
      <c r="B167" t="s">
        <v>259</v>
      </c>
      <c r="C167" t="s">
        <v>1050</v>
      </c>
      <c r="D167" t="s">
        <v>1309</v>
      </c>
      <c r="E167" t="s">
        <v>968</v>
      </c>
      <c r="F167" t="s">
        <v>967</v>
      </c>
      <c r="G167" t="s">
        <v>981</v>
      </c>
      <c r="H167" t="s">
        <v>88</v>
      </c>
      <c r="I167">
        <v>11189</v>
      </c>
      <c r="J167" s="626">
        <f t="shared" si="118"/>
        <v>0.34942881264526554</v>
      </c>
      <c r="K167">
        <v>29661774.379999999</v>
      </c>
      <c r="L167" s="626">
        <f t="shared" si="119"/>
        <v>0.23275340076823947</v>
      </c>
      <c r="M167">
        <v>375</v>
      </c>
      <c r="N167" s="626">
        <f t="shared" si="120"/>
        <v>0.28293916383277057</v>
      </c>
      <c r="O167" t="s">
        <v>880</v>
      </c>
      <c r="P167">
        <v>0</v>
      </c>
      <c r="Q167" s="627">
        <f t="shared" si="121"/>
        <v>0</v>
      </c>
      <c r="R167">
        <v>0</v>
      </c>
      <c r="S167"/>
      <c r="T167" t="s">
        <v>1726</v>
      </c>
      <c r="U167">
        <v>0</v>
      </c>
      <c r="V167">
        <f t="shared" si="122"/>
        <v>1</v>
      </c>
      <c r="W167" s="626">
        <f t="shared" si="123"/>
        <v>0</v>
      </c>
      <c r="X167" s="628">
        <f t="shared" si="124"/>
        <v>0.17302427544925511</v>
      </c>
      <c r="Y167" t="s">
        <v>639</v>
      </c>
      <c r="Z167">
        <v>4</v>
      </c>
      <c r="AA167" s="627">
        <f t="shared" si="125"/>
        <v>1</v>
      </c>
      <c r="AB167" t="s">
        <v>639</v>
      </c>
      <c r="AC167">
        <v>4</v>
      </c>
      <c r="AD167" s="627">
        <f t="shared" si="126"/>
        <v>1</v>
      </c>
      <c r="AE167" t="s">
        <v>640</v>
      </c>
      <c r="AF167">
        <v>0</v>
      </c>
      <c r="AG167" s="627">
        <f t="shared" si="127"/>
        <v>0</v>
      </c>
      <c r="AH167" t="s">
        <v>1314</v>
      </c>
      <c r="AI167">
        <v>0</v>
      </c>
      <c r="AJ167" s="627">
        <f t="shared" si="128"/>
        <v>0</v>
      </c>
      <c r="AK167" t="s">
        <v>1406</v>
      </c>
      <c r="AL167">
        <v>3</v>
      </c>
      <c r="AM167" s="627">
        <f t="shared" si="129"/>
        <v>0.75</v>
      </c>
      <c r="AN167">
        <v>1</v>
      </c>
      <c r="AO167" t="s">
        <v>1765</v>
      </c>
      <c r="AP167">
        <v>4</v>
      </c>
      <c r="AQ167" s="629">
        <f t="shared" si="130"/>
        <v>1</v>
      </c>
      <c r="AR167" t="s">
        <v>636</v>
      </c>
      <c r="AS167">
        <v>4</v>
      </c>
      <c r="AT167" s="627">
        <f t="shared" si="131"/>
        <v>1</v>
      </c>
      <c r="AU167">
        <v>3</v>
      </c>
      <c r="AV167" t="s">
        <v>1771</v>
      </c>
      <c r="AW167">
        <v>2</v>
      </c>
      <c r="AX167" s="629">
        <f t="shared" si="132"/>
        <v>0.5</v>
      </c>
      <c r="AY167" t="s">
        <v>634</v>
      </c>
      <c r="AZ167">
        <v>1</v>
      </c>
      <c r="BA167" s="627">
        <f t="shared" si="133"/>
        <v>0.25</v>
      </c>
      <c r="BB167" t="s">
        <v>646</v>
      </c>
      <c r="BC167">
        <v>0</v>
      </c>
      <c r="BD167" s="627">
        <f t="shared" si="134"/>
        <v>0</v>
      </c>
      <c r="BE167" t="s">
        <v>635</v>
      </c>
      <c r="BF167">
        <v>1</v>
      </c>
      <c r="BG167" s="627">
        <f t="shared" si="135"/>
        <v>0.25</v>
      </c>
      <c r="BH167" s="628">
        <f t="shared" si="136"/>
        <v>0.52272727272727271</v>
      </c>
      <c r="BI167">
        <v>0</v>
      </c>
      <c r="BJ167" t="s">
        <v>1741</v>
      </c>
      <c r="BK167">
        <v>4</v>
      </c>
      <c r="BL167" s="627">
        <f t="shared" si="137"/>
        <v>1</v>
      </c>
      <c r="BM167" t="s">
        <v>1395</v>
      </c>
      <c r="BN167">
        <v>4</v>
      </c>
      <c r="BO167" s="627">
        <f t="shared" si="138"/>
        <v>1</v>
      </c>
      <c r="BP167">
        <v>0</v>
      </c>
      <c r="BQ167" t="s">
        <v>1745</v>
      </c>
      <c r="BR167">
        <v>4</v>
      </c>
      <c r="BS167">
        <f t="shared" si="139"/>
        <v>1</v>
      </c>
      <c r="BT167">
        <v>0</v>
      </c>
      <c r="BU167" t="s">
        <v>1745</v>
      </c>
      <c r="BV167">
        <v>4</v>
      </c>
      <c r="BW167">
        <f t="shared" si="140"/>
        <v>1</v>
      </c>
      <c r="BX167" s="629">
        <f t="shared" si="141"/>
        <v>1</v>
      </c>
      <c r="BY167" t="s">
        <v>653</v>
      </c>
      <c r="BZ167">
        <v>4</v>
      </c>
      <c r="CA167" s="627">
        <f t="shared" si="142"/>
        <v>1</v>
      </c>
      <c r="CB167" t="s">
        <v>669</v>
      </c>
      <c r="CC167">
        <v>2</v>
      </c>
      <c r="CD167" s="627">
        <f t="shared" si="143"/>
        <v>0.5</v>
      </c>
      <c r="CE167" t="s">
        <v>643</v>
      </c>
      <c r="CF167">
        <v>3</v>
      </c>
      <c r="CG167" s="627">
        <f t="shared" si="144"/>
        <v>0.75</v>
      </c>
      <c r="CH167">
        <v>0</v>
      </c>
      <c r="CI167" t="s">
        <v>1750</v>
      </c>
      <c r="CJ167">
        <v>4</v>
      </c>
      <c r="CK167">
        <f t="shared" si="145"/>
        <v>1</v>
      </c>
      <c r="CL167">
        <v>0</v>
      </c>
      <c r="CM167" t="s">
        <v>1750</v>
      </c>
      <c r="CN167">
        <v>4</v>
      </c>
      <c r="CO167">
        <f t="shared" si="146"/>
        <v>1</v>
      </c>
      <c r="CP167" s="629">
        <f t="shared" si="147"/>
        <v>1</v>
      </c>
      <c r="CQ167">
        <v>0</v>
      </c>
      <c r="CR167" t="s">
        <v>1755</v>
      </c>
      <c r="CS167">
        <v>4</v>
      </c>
      <c r="CT167">
        <f t="shared" si="148"/>
        <v>1</v>
      </c>
      <c r="CU167">
        <v>0</v>
      </c>
      <c r="CV167" t="s">
        <v>1755</v>
      </c>
      <c r="CW167">
        <v>4</v>
      </c>
      <c r="CX167">
        <f t="shared" si="149"/>
        <v>1</v>
      </c>
      <c r="CY167" s="629">
        <f t="shared" si="150"/>
        <v>1</v>
      </c>
      <c r="CZ167">
        <v>2</v>
      </c>
      <c r="DA167" t="s">
        <v>1762</v>
      </c>
      <c r="DB167">
        <v>2</v>
      </c>
      <c r="DC167" s="626">
        <f t="shared" si="151"/>
        <v>0.25</v>
      </c>
      <c r="DD167" t="s">
        <v>1369</v>
      </c>
      <c r="DE167">
        <v>3</v>
      </c>
      <c r="DF167" s="627">
        <f t="shared" si="152"/>
        <v>0.75</v>
      </c>
      <c r="DG167" s="628">
        <f t="shared" si="153"/>
        <v>0.82499999999999996</v>
      </c>
      <c r="DH167" t="s">
        <v>639</v>
      </c>
      <c r="DI167">
        <v>4</v>
      </c>
      <c r="DJ167" s="627">
        <f t="shared" si="154"/>
        <v>1</v>
      </c>
      <c r="DK167" t="s">
        <v>640</v>
      </c>
      <c r="DL167">
        <v>0</v>
      </c>
      <c r="DM167" s="627">
        <f t="shared" si="155"/>
        <v>0</v>
      </c>
      <c r="DN167" t="s">
        <v>1119</v>
      </c>
      <c r="DO167">
        <v>0</v>
      </c>
      <c r="DP167" s="627">
        <f t="shared" si="156"/>
        <v>0</v>
      </c>
      <c r="DQ167"/>
      <c r="DR167"/>
      <c r="DS167" s="627">
        <f t="shared" si="157"/>
        <v>0</v>
      </c>
      <c r="DT167"/>
      <c r="DU167"/>
      <c r="DV167" s="627">
        <f t="shared" si="158"/>
        <v>0</v>
      </c>
      <c r="DW167" t="s">
        <v>639</v>
      </c>
      <c r="DX167">
        <v>4</v>
      </c>
      <c r="DY167" s="627">
        <f t="shared" si="159"/>
        <v>1</v>
      </c>
      <c r="DZ167"/>
      <c r="EA167"/>
      <c r="EB167" s="627">
        <f t="shared" si="160"/>
        <v>0</v>
      </c>
      <c r="EC167">
        <v>7.4</v>
      </c>
      <c r="ED167" t="s">
        <v>1826</v>
      </c>
      <c r="EE167">
        <v>1</v>
      </c>
      <c r="EF167" s="630">
        <f t="shared" si="161"/>
        <v>0.24489795918367352</v>
      </c>
      <c r="EG167">
        <v>8.1999999999999993</v>
      </c>
      <c r="EH167" t="s">
        <v>1827</v>
      </c>
      <c r="EI167">
        <v>0</v>
      </c>
      <c r="EJ167" s="630">
        <f t="shared" si="162"/>
        <v>0.18000000000000005</v>
      </c>
      <c r="EK167" s="630">
        <f t="shared" si="163"/>
        <v>0.21244897959183678</v>
      </c>
      <c r="EL167" s="628">
        <f t="shared" si="164"/>
        <v>0.27655612244897959</v>
      </c>
      <c r="EM167">
        <v>1</v>
      </c>
      <c r="EN167" t="s">
        <v>1776</v>
      </c>
      <c r="EO167" s="624">
        <v>1</v>
      </c>
      <c r="EP167" s="629">
        <f t="shared" si="165"/>
        <v>0.25</v>
      </c>
      <c r="EQ167">
        <v>1</v>
      </c>
      <c r="ER167" t="s">
        <v>1779</v>
      </c>
      <c r="ES167">
        <v>3</v>
      </c>
      <c r="ET167" s="629">
        <f t="shared" si="166"/>
        <v>0.75</v>
      </c>
      <c r="EU167">
        <v>2</v>
      </c>
      <c r="EV167" t="s">
        <v>1779</v>
      </c>
      <c r="EW167" s="624">
        <v>4</v>
      </c>
      <c r="EX167" s="629">
        <f t="shared" si="167"/>
        <v>1</v>
      </c>
      <c r="EY167">
        <v>3</v>
      </c>
      <c r="EZ167" t="s">
        <v>1782</v>
      </c>
      <c r="FA167" s="624">
        <v>2</v>
      </c>
      <c r="FB167" s="629">
        <f t="shared" si="168"/>
        <v>0.5</v>
      </c>
      <c r="FC167" t="s">
        <v>1024</v>
      </c>
      <c r="FD167">
        <v>0</v>
      </c>
      <c r="FE167" s="627">
        <f t="shared" si="169"/>
        <v>0</v>
      </c>
      <c r="FF167" s="628">
        <f t="shared" si="170"/>
        <v>0.5</v>
      </c>
      <c r="FG167">
        <v>0.66700000000000004</v>
      </c>
      <c r="FH167" t="s">
        <v>1791</v>
      </c>
      <c r="FI167">
        <v>2</v>
      </c>
      <c r="FJ167" s="623">
        <f t="shared" si="171"/>
        <v>0.33333333333333331</v>
      </c>
      <c r="FK167">
        <v>10</v>
      </c>
      <c r="FL167">
        <v>1</v>
      </c>
      <c r="FM167" t="s">
        <v>1733</v>
      </c>
      <c r="FN167" s="624">
        <v>1</v>
      </c>
      <c r="FO167" s="629">
        <f t="shared" si="172"/>
        <v>0.25</v>
      </c>
      <c r="FP167">
        <v>0</v>
      </c>
      <c r="FQ167" t="s">
        <v>1730</v>
      </c>
      <c r="FR167" s="624">
        <v>0</v>
      </c>
      <c r="FS167" s="629">
        <f t="shared" si="173"/>
        <v>0</v>
      </c>
      <c r="FT167">
        <v>2</v>
      </c>
      <c r="FU167" t="s">
        <v>1737</v>
      </c>
      <c r="FV167" s="624">
        <v>1</v>
      </c>
      <c r="FW167" s="629">
        <f t="shared" si="174"/>
        <v>0.25</v>
      </c>
      <c r="FX167" s="628">
        <f t="shared" si="175"/>
        <v>0.20833333333333331</v>
      </c>
      <c r="FY167" s="631">
        <f t="shared" si="176"/>
        <v>0.41760683399314019</v>
      </c>
    </row>
    <row r="168" spans="1:181">
      <c r="A168" t="s">
        <v>280</v>
      </c>
      <c r="B168" t="s">
        <v>279</v>
      </c>
      <c r="C168" t="s">
        <v>1050</v>
      </c>
      <c r="D168" t="s">
        <v>1310</v>
      </c>
      <c r="E168" t="s">
        <v>965</v>
      </c>
      <c r="F168" t="s">
        <v>964</v>
      </c>
      <c r="G168" t="s">
        <v>966</v>
      </c>
      <c r="H168" t="s">
        <v>97</v>
      </c>
      <c r="I168">
        <v>9695</v>
      </c>
      <c r="J168" s="626">
        <f t="shared" si="118"/>
        <v>0.32562379626459814</v>
      </c>
      <c r="K168">
        <v>21736490.300000001</v>
      </c>
      <c r="L168" s="626">
        <f t="shared" si="119"/>
        <v>0.17088319822393491</v>
      </c>
      <c r="M168">
        <v>373</v>
      </c>
      <c r="N168" s="626">
        <f t="shared" si="120"/>
        <v>0.28179443859927072</v>
      </c>
      <c r="O168" t="s">
        <v>880</v>
      </c>
      <c r="P168">
        <v>0</v>
      </c>
      <c r="Q168" s="627">
        <f t="shared" si="121"/>
        <v>0</v>
      </c>
      <c r="R168">
        <v>0</v>
      </c>
      <c r="T168" t="s">
        <v>1726</v>
      </c>
      <c r="U168">
        <v>0</v>
      </c>
      <c r="V168">
        <f t="shared" si="122"/>
        <v>1</v>
      </c>
      <c r="W168" s="626">
        <f t="shared" si="123"/>
        <v>0</v>
      </c>
      <c r="X168" s="628">
        <f t="shared" si="124"/>
        <v>0.15566028661756076</v>
      </c>
      <c r="Y168" t="s">
        <v>639</v>
      </c>
      <c r="Z168">
        <v>4</v>
      </c>
      <c r="AA168" s="627">
        <f t="shared" si="125"/>
        <v>1</v>
      </c>
      <c r="AB168" t="s">
        <v>639</v>
      </c>
      <c r="AC168">
        <v>4</v>
      </c>
      <c r="AD168" s="627">
        <f t="shared" si="126"/>
        <v>1</v>
      </c>
      <c r="AE168" t="s">
        <v>640</v>
      </c>
      <c r="AF168">
        <v>0</v>
      </c>
      <c r="AG168" s="627">
        <f t="shared" si="127"/>
        <v>0</v>
      </c>
      <c r="AH168" t="s">
        <v>1402</v>
      </c>
      <c r="AI168">
        <v>2</v>
      </c>
      <c r="AJ168" s="627">
        <f t="shared" si="128"/>
        <v>0.5</v>
      </c>
      <c r="AK168" t="s">
        <v>1404</v>
      </c>
      <c r="AL168">
        <v>1</v>
      </c>
      <c r="AM168" s="627">
        <f t="shared" si="129"/>
        <v>0.25</v>
      </c>
      <c r="AN168">
        <v>1</v>
      </c>
      <c r="AO168" t="s">
        <v>1765</v>
      </c>
      <c r="AP168">
        <v>4</v>
      </c>
      <c r="AQ168" s="629">
        <f t="shared" si="130"/>
        <v>1</v>
      </c>
      <c r="AR168" t="s">
        <v>636</v>
      </c>
      <c r="AS168">
        <v>4</v>
      </c>
      <c r="AT168" s="627">
        <f t="shared" si="131"/>
        <v>1</v>
      </c>
      <c r="AU168">
        <v>3</v>
      </c>
      <c r="AV168" t="s">
        <v>1771</v>
      </c>
      <c r="AW168">
        <v>2</v>
      </c>
      <c r="AX168" s="629">
        <f t="shared" si="132"/>
        <v>0.5</v>
      </c>
      <c r="AY168" t="s">
        <v>650</v>
      </c>
      <c r="AZ168">
        <v>2</v>
      </c>
      <c r="BA168" s="627">
        <f t="shared" si="133"/>
        <v>0.5</v>
      </c>
      <c r="BB168" t="s">
        <v>646</v>
      </c>
      <c r="BC168">
        <v>0</v>
      </c>
      <c r="BD168" s="627">
        <f t="shared" si="134"/>
        <v>0</v>
      </c>
      <c r="BE168" t="s">
        <v>647</v>
      </c>
      <c r="BF168">
        <v>4</v>
      </c>
      <c r="BG168" s="627">
        <f t="shared" si="135"/>
        <v>1</v>
      </c>
      <c r="BH168" s="628">
        <f t="shared" si="136"/>
        <v>0.61363636363636365</v>
      </c>
      <c r="BI168">
        <v>0</v>
      </c>
      <c r="BJ168" t="s">
        <v>1741</v>
      </c>
      <c r="BK168">
        <v>4</v>
      </c>
      <c r="BL168" s="627">
        <f t="shared" si="137"/>
        <v>1</v>
      </c>
      <c r="BM168" t="s">
        <v>666</v>
      </c>
      <c r="BN168">
        <v>3</v>
      </c>
      <c r="BO168" s="627">
        <f t="shared" si="138"/>
        <v>0.75</v>
      </c>
      <c r="BP168">
        <v>1</v>
      </c>
      <c r="BQ168" t="s">
        <v>1746</v>
      </c>
      <c r="BR168">
        <v>3</v>
      </c>
      <c r="BS168">
        <f t="shared" si="139"/>
        <v>0.75</v>
      </c>
      <c r="BT168">
        <v>1</v>
      </c>
      <c r="BU168" t="s">
        <v>1746</v>
      </c>
      <c r="BV168">
        <v>3</v>
      </c>
      <c r="BW168">
        <f t="shared" si="140"/>
        <v>0.75</v>
      </c>
      <c r="BX168" s="629">
        <f t="shared" si="141"/>
        <v>0.75</v>
      </c>
      <c r="BY168" t="s">
        <v>642</v>
      </c>
      <c r="BZ168">
        <v>3</v>
      </c>
      <c r="CA168" s="627">
        <f t="shared" si="142"/>
        <v>0.75</v>
      </c>
      <c r="CB168" t="s">
        <v>649</v>
      </c>
      <c r="CC168">
        <v>1</v>
      </c>
      <c r="CD168" s="627">
        <f t="shared" si="143"/>
        <v>0.25</v>
      </c>
      <c r="CE168" t="s">
        <v>659</v>
      </c>
      <c r="CF168">
        <v>4</v>
      </c>
      <c r="CG168" s="627">
        <f t="shared" si="144"/>
        <v>1</v>
      </c>
      <c r="CH168">
        <v>0</v>
      </c>
      <c r="CI168" t="s">
        <v>1750</v>
      </c>
      <c r="CJ168">
        <v>4</v>
      </c>
      <c r="CK168">
        <f t="shared" si="145"/>
        <v>1</v>
      </c>
      <c r="CL168">
        <v>0</v>
      </c>
      <c r="CM168" t="s">
        <v>1750</v>
      </c>
      <c r="CN168">
        <v>4</v>
      </c>
      <c r="CO168">
        <f t="shared" si="146"/>
        <v>1</v>
      </c>
      <c r="CP168" s="629">
        <f t="shared" si="147"/>
        <v>1</v>
      </c>
      <c r="CQ168">
        <v>0</v>
      </c>
      <c r="CR168" t="s">
        <v>1755</v>
      </c>
      <c r="CS168">
        <v>4</v>
      </c>
      <c r="CT168">
        <f t="shared" si="148"/>
        <v>1</v>
      </c>
      <c r="CU168">
        <v>0</v>
      </c>
      <c r="CV168" t="s">
        <v>1755</v>
      </c>
      <c r="CW168">
        <v>4</v>
      </c>
      <c r="CX168">
        <f t="shared" si="149"/>
        <v>1</v>
      </c>
      <c r="CY168" s="629">
        <f t="shared" si="150"/>
        <v>1</v>
      </c>
      <c r="CZ168">
        <v>0</v>
      </c>
      <c r="DA168" t="s">
        <v>1764</v>
      </c>
      <c r="DB168">
        <v>0</v>
      </c>
      <c r="DC168" s="626">
        <f t="shared" si="151"/>
        <v>0</v>
      </c>
      <c r="DD168" t="s">
        <v>1369</v>
      </c>
      <c r="DE168">
        <v>3</v>
      </c>
      <c r="DF168" s="627">
        <f t="shared" si="152"/>
        <v>0.75</v>
      </c>
      <c r="DG168" s="628">
        <f t="shared" si="153"/>
        <v>0.72499999999999998</v>
      </c>
      <c r="DH168" t="s">
        <v>1407</v>
      </c>
      <c r="DI168">
        <v>1</v>
      </c>
      <c r="DJ168" s="627">
        <f t="shared" si="154"/>
        <v>0.25</v>
      </c>
      <c r="DK168" t="s">
        <v>636</v>
      </c>
      <c r="DL168">
        <v>4</v>
      </c>
      <c r="DM168" s="627">
        <f t="shared" si="155"/>
        <v>1</v>
      </c>
      <c r="DN168" t="s">
        <v>1119</v>
      </c>
      <c r="DO168">
        <v>0</v>
      </c>
      <c r="DP168" s="627">
        <f t="shared" si="156"/>
        <v>0</v>
      </c>
      <c r="DQ168" t="s">
        <v>880</v>
      </c>
      <c r="DR168">
        <v>4</v>
      </c>
      <c r="DS168" s="627">
        <f t="shared" si="157"/>
        <v>1</v>
      </c>
      <c r="DT168" t="s">
        <v>880</v>
      </c>
      <c r="DU168">
        <v>4</v>
      </c>
      <c r="DV168" s="627">
        <f t="shared" si="158"/>
        <v>1</v>
      </c>
      <c r="DW168" t="s">
        <v>639</v>
      </c>
      <c r="DX168">
        <v>4</v>
      </c>
      <c r="DY168" s="627">
        <f t="shared" si="159"/>
        <v>1</v>
      </c>
      <c r="DZ168" t="s">
        <v>1119</v>
      </c>
      <c r="EA168">
        <v>0</v>
      </c>
      <c r="EB168" s="627">
        <f t="shared" si="160"/>
        <v>0</v>
      </c>
      <c r="EC168">
        <v>7.6</v>
      </c>
      <c r="ED168" t="s">
        <v>1826</v>
      </c>
      <c r="EE168">
        <v>1</v>
      </c>
      <c r="EF168" s="630">
        <f t="shared" si="161"/>
        <v>0.22448979591836749</v>
      </c>
      <c r="EG168">
        <v>7.5</v>
      </c>
      <c r="EH168" t="s">
        <v>1826</v>
      </c>
      <c r="EI168">
        <v>1</v>
      </c>
      <c r="EJ168" s="630">
        <f t="shared" si="162"/>
        <v>0.25</v>
      </c>
      <c r="EK168" s="630">
        <f t="shared" si="163"/>
        <v>0.23724489795918374</v>
      </c>
      <c r="EL168" s="628">
        <f t="shared" si="164"/>
        <v>0.56090561224489799</v>
      </c>
      <c r="EM168">
        <v>5</v>
      </c>
      <c r="EN168" t="s">
        <v>1774</v>
      </c>
      <c r="EO168" s="624">
        <v>3</v>
      </c>
      <c r="EP168" s="629">
        <f t="shared" si="165"/>
        <v>0.75</v>
      </c>
      <c r="EQ168">
        <v>0</v>
      </c>
      <c r="ER168" t="s">
        <v>1777</v>
      </c>
      <c r="ES168">
        <v>0</v>
      </c>
      <c r="ET168" s="629">
        <f t="shared" si="166"/>
        <v>0</v>
      </c>
      <c r="EU168">
        <v>1</v>
      </c>
      <c r="EV168" t="s">
        <v>1778</v>
      </c>
      <c r="EW168" s="624">
        <v>3</v>
      </c>
      <c r="EX168" s="629">
        <f t="shared" si="167"/>
        <v>0.75</v>
      </c>
      <c r="EY168">
        <v>6</v>
      </c>
      <c r="EZ168" t="s">
        <v>1781</v>
      </c>
      <c r="FA168" s="624">
        <v>3</v>
      </c>
      <c r="FB168" s="629">
        <f t="shared" si="168"/>
        <v>0.75</v>
      </c>
      <c r="FC168" t="s">
        <v>1024</v>
      </c>
      <c r="FD168">
        <v>0</v>
      </c>
      <c r="FE168" s="627">
        <f t="shared" si="169"/>
        <v>0</v>
      </c>
      <c r="FF168" s="628">
        <f t="shared" si="170"/>
        <v>0.45</v>
      </c>
      <c r="FG168">
        <v>0.63900000000000001</v>
      </c>
      <c r="FH168" t="s">
        <v>1791</v>
      </c>
      <c r="FI168">
        <v>2</v>
      </c>
      <c r="FJ168" s="623">
        <f t="shared" si="171"/>
        <v>0.33333333333333331</v>
      </c>
      <c r="FK168">
        <v>32</v>
      </c>
      <c r="FL168">
        <v>1.505149978319906</v>
      </c>
      <c r="FM168" t="s">
        <v>1735</v>
      </c>
      <c r="FN168" s="624">
        <v>3</v>
      </c>
      <c r="FO168" s="629">
        <f t="shared" si="172"/>
        <v>0.75</v>
      </c>
      <c r="FP168">
        <v>2</v>
      </c>
      <c r="FQ168" t="s">
        <v>1737</v>
      </c>
      <c r="FR168" s="624">
        <v>1</v>
      </c>
      <c r="FS168" s="629">
        <f t="shared" si="173"/>
        <v>0.25</v>
      </c>
      <c r="FT168">
        <v>2</v>
      </c>
      <c r="FU168" t="s">
        <v>1737</v>
      </c>
      <c r="FV168" s="624">
        <v>1</v>
      </c>
      <c r="FW168" s="629">
        <f t="shared" si="174"/>
        <v>0.25</v>
      </c>
      <c r="FX168" s="628">
        <f t="shared" si="175"/>
        <v>0.39583333333333331</v>
      </c>
      <c r="FY168" s="631">
        <f t="shared" si="176"/>
        <v>0.48350593263869263</v>
      </c>
    </row>
    <row r="169" spans="1:181">
      <c r="A169" t="s">
        <v>299</v>
      </c>
      <c r="B169" t="s">
        <v>298</v>
      </c>
      <c r="C169" t="s">
        <v>1050</v>
      </c>
      <c r="D169" t="s">
        <v>1310</v>
      </c>
      <c r="E169" t="s">
        <v>988</v>
      </c>
      <c r="F169" t="s">
        <v>1002</v>
      </c>
      <c r="G169" t="s">
        <v>998</v>
      </c>
      <c r="H169" t="s">
        <v>63</v>
      </c>
      <c r="I169">
        <v>8475</v>
      </c>
      <c r="J169" s="626">
        <f t="shared" si="118"/>
        <v>0.30328561128498249</v>
      </c>
      <c r="K169">
        <v>18151021.379999999</v>
      </c>
      <c r="L169" s="626">
        <f t="shared" si="119"/>
        <v>0.13500586616105256</v>
      </c>
      <c r="M169">
        <v>349</v>
      </c>
      <c r="N169" s="626">
        <f t="shared" si="120"/>
        <v>0.26755785101909813</v>
      </c>
      <c r="O169" t="s">
        <v>880</v>
      </c>
      <c r="P169">
        <v>0</v>
      </c>
      <c r="Q169" s="627">
        <f t="shared" si="121"/>
        <v>0</v>
      </c>
      <c r="R169">
        <v>0</v>
      </c>
      <c r="T169" t="s">
        <v>1726</v>
      </c>
      <c r="U169">
        <v>0</v>
      </c>
      <c r="V169">
        <f t="shared" si="122"/>
        <v>1</v>
      </c>
      <c r="W169" s="626">
        <f t="shared" si="123"/>
        <v>0</v>
      </c>
      <c r="X169" s="628">
        <f t="shared" si="124"/>
        <v>0.14116986569302664</v>
      </c>
      <c r="Y169" t="s">
        <v>1397</v>
      </c>
      <c r="Z169">
        <v>1</v>
      </c>
      <c r="AA169" s="627">
        <f t="shared" si="125"/>
        <v>0.25</v>
      </c>
      <c r="AB169" t="s">
        <v>1399</v>
      </c>
      <c r="AC169">
        <v>1</v>
      </c>
      <c r="AD169" s="627">
        <f t="shared" si="126"/>
        <v>0.25</v>
      </c>
      <c r="AE169" t="s">
        <v>640</v>
      </c>
      <c r="AF169">
        <v>0</v>
      </c>
      <c r="AG169" s="627">
        <f t="shared" si="127"/>
        <v>0</v>
      </c>
      <c r="AH169" t="s">
        <v>1314</v>
      </c>
      <c r="AI169">
        <v>0</v>
      </c>
      <c r="AJ169" s="627">
        <f t="shared" si="128"/>
        <v>0</v>
      </c>
      <c r="AK169" t="s">
        <v>1404</v>
      </c>
      <c r="AL169">
        <v>1</v>
      </c>
      <c r="AM169" s="627">
        <f t="shared" si="129"/>
        <v>0.25</v>
      </c>
      <c r="AN169">
        <v>1</v>
      </c>
      <c r="AO169" t="s">
        <v>1765</v>
      </c>
      <c r="AP169">
        <v>4</v>
      </c>
      <c r="AQ169" s="629">
        <f t="shared" si="130"/>
        <v>1</v>
      </c>
      <c r="AR169" t="s">
        <v>640</v>
      </c>
      <c r="AS169">
        <v>0</v>
      </c>
      <c r="AT169" s="627">
        <f t="shared" si="131"/>
        <v>0</v>
      </c>
      <c r="AU169">
        <v>4</v>
      </c>
      <c r="AV169" t="s">
        <v>1770</v>
      </c>
      <c r="AW169">
        <v>3</v>
      </c>
      <c r="AX169" s="629">
        <f t="shared" si="132"/>
        <v>0.75</v>
      </c>
      <c r="AY169" t="s">
        <v>650</v>
      </c>
      <c r="AZ169">
        <v>2</v>
      </c>
      <c r="BA169" s="627">
        <f t="shared" si="133"/>
        <v>0.5</v>
      </c>
      <c r="BB169" t="s">
        <v>635</v>
      </c>
      <c r="BC169">
        <v>1</v>
      </c>
      <c r="BD169" s="627">
        <f t="shared" si="134"/>
        <v>0.25</v>
      </c>
      <c r="BE169" t="s">
        <v>647</v>
      </c>
      <c r="BF169">
        <v>4</v>
      </c>
      <c r="BG169" s="627">
        <f t="shared" si="135"/>
        <v>1</v>
      </c>
      <c r="BH169" s="628">
        <f t="shared" si="136"/>
        <v>0.38636363636363635</v>
      </c>
      <c r="BI169">
        <v>0</v>
      </c>
      <c r="BJ169" t="s">
        <v>1741</v>
      </c>
      <c r="BK169">
        <v>4</v>
      </c>
      <c r="BL169" s="627">
        <f t="shared" si="137"/>
        <v>1</v>
      </c>
      <c r="BM169" t="s">
        <v>666</v>
      </c>
      <c r="BN169">
        <v>3</v>
      </c>
      <c r="BO169" s="627">
        <f t="shared" si="138"/>
        <v>0.75</v>
      </c>
      <c r="BP169">
        <v>2</v>
      </c>
      <c r="BQ169" t="s">
        <v>1746</v>
      </c>
      <c r="BR169">
        <v>3</v>
      </c>
      <c r="BS169">
        <f t="shared" si="139"/>
        <v>0.75</v>
      </c>
      <c r="BT169">
        <v>2</v>
      </c>
      <c r="BU169" t="s">
        <v>1746</v>
      </c>
      <c r="BV169">
        <v>3</v>
      </c>
      <c r="BW169">
        <f t="shared" si="140"/>
        <v>0.75</v>
      </c>
      <c r="BX169" s="629">
        <f t="shared" si="141"/>
        <v>0.75</v>
      </c>
      <c r="BY169" t="s">
        <v>642</v>
      </c>
      <c r="BZ169">
        <v>3</v>
      </c>
      <c r="CA169" s="627">
        <f t="shared" si="142"/>
        <v>0.75</v>
      </c>
      <c r="CB169" t="s">
        <v>662</v>
      </c>
      <c r="CC169">
        <v>3</v>
      </c>
      <c r="CD169" s="627">
        <f t="shared" si="143"/>
        <v>0.75</v>
      </c>
      <c r="CE169" t="s">
        <v>659</v>
      </c>
      <c r="CF169">
        <v>4</v>
      </c>
      <c r="CG169" s="627">
        <f t="shared" si="144"/>
        <v>1</v>
      </c>
      <c r="CH169">
        <v>0</v>
      </c>
      <c r="CI169" t="s">
        <v>1750</v>
      </c>
      <c r="CJ169">
        <v>4</v>
      </c>
      <c r="CK169">
        <f t="shared" si="145"/>
        <v>1</v>
      </c>
      <c r="CL169">
        <v>0</v>
      </c>
      <c r="CM169" t="s">
        <v>1750</v>
      </c>
      <c r="CN169">
        <v>4</v>
      </c>
      <c r="CO169">
        <f t="shared" si="146"/>
        <v>1</v>
      </c>
      <c r="CP169" s="629">
        <f t="shared" si="147"/>
        <v>1</v>
      </c>
      <c r="CQ169">
        <v>0</v>
      </c>
      <c r="CR169" t="s">
        <v>1755</v>
      </c>
      <c r="CS169">
        <v>4</v>
      </c>
      <c r="CT169">
        <f t="shared" si="148"/>
        <v>1</v>
      </c>
      <c r="CU169">
        <v>0</v>
      </c>
      <c r="CV169" t="s">
        <v>1755</v>
      </c>
      <c r="CW169">
        <v>4</v>
      </c>
      <c r="CX169">
        <f t="shared" si="149"/>
        <v>1</v>
      </c>
      <c r="CY169" s="629">
        <f t="shared" si="150"/>
        <v>1</v>
      </c>
      <c r="CZ169">
        <v>0</v>
      </c>
      <c r="DA169" t="s">
        <v>1764</v>
      </c>
      <c r="DB169">
        <v>0</v>
      </c>
      <c r="DC169" s="626">
        <f t="shared" si="151"/>
        <v>0</v>
      </c>
      <c r="DD169" t="s">
        <v>1367</v>
      </c>
      <c r="DE169">
        <v>0</v>
      </c>
      <c r="DF169" s="627">
        <f t="shared" si="152"/>
        <v>0</v>
      </c>
      <c r="DG169" s="628">
        <f t="shared" si="153"/>
        <v>0.7</v>
      </c>
      <c r="DH169" t="s">
        <v>1407</v>
      </c>
      <c r="DI169">
        <v>1</v>
      </c>
      <c r="DJ169" s="627">
        <f t="shared" si="154"/>
        <v>0.25</v>
      </c>
      <c r="DK169" t="s">
        <v>640</v>
      </c>
      <c r="DL169">
        <v>0</v>
      </c>
      <c r="DM169" s="627">
        <f t="shared" si="155"/>
        <v>0</v>
      </c>
      <c r="DN169" t="s">
        <v>1119</v>
      </c>
      <c r="DO169">
        <v>0</v>
      </c>
      <c r="DP169" s="627">
        <f t="shared" si="156"/>
        <v>0</v>
      </c>
      <c r="DQ169" t="s">
        <v>880</v>
      </c>
      <c r="DR169">
        <v>4</v>
      </c>
      <c r="DS169" s="627">
        <f t="shared" si="157"/>
        <v>1</v>
      </c>
      <c r="DT169" t="s">
        <v>880</v>
      </c>
      <c r="DU169">
        <v>4</v>
      </c>
      <c r="DV169" s="627">
        <f t="shared" si="158"/>
        <v>1</v>
      </c>
      <c r="DW169" t="s">
        <v>1409</v>
      </c>
      <c r="DX169">
        <v>1</v>
      </c>
      <c r="DY169" s="627">
        <f t="shared" si="159"/>
        <v>0.25</v>
      </c>
      <c r="DZ169" t="s">
        <v>1119</v>
      </c>
      <c r="EA169">
        <v>0</v>
      </c>
      <c r="EB169" s="627">
        <f t="shared" si="160"/>
        <v>0</v>
      </c>
      <c r="EC169">
        <v>6.1</v>
      </c>
      <c r="ED169" t="s">
        <v>1826</v>
      </c>
      <c r="EE169">
        <v>1</v>
      </c>
      <c r="EF169" s="630">
        <f t="shared" si="161"/>
        <v>0.37755102040816335</v>
      </c>
      <c r="EG169">
        <v>5.7</v>
      </c>
      <c r="EH169" t="s">
        <v>1825</v>
      </c>
      <c r="EI169">
        <v>2</v>
      </c>
      <c r="EJ169" s="630">
        <f t="shared" si="162"/>
        <v>0.42999999999999994</v>
      </c>
      <c r="EK169" s="630">
        <f t="shared" si="163"/>
        <v>0.40377551020408164</v>
      </c>
      <c r="EL169" s="628">
        <f t="shared" si="164"/>
        <v>0.36297193877551021</v>
      </c>
      <c r="EM169">
        <v>0</v>
      </c>
      <c r="EN169" t="s">
        <v>1777</v>
      </c>
      <c r="EO169" s="624">
        <v>0</v>
      </c>
      <c r="EP169" s="629">
        <f t="shared" si="165"/>
        <v>0</v>
      </c>
      <c r="EQ169">
        <v>0</v>
      </c>
      <c r="ER169" t="s">
        <v>1777</v>
      </c>
      <c r="ES169">
        <v>0</v>
      </c>
      <c r="ET169" s="629">
        <f t="shared" si="166"/>
        <v>0</v>
      </c>
      <c r="EU169">
        <v>0</v>
      </c>
      <c r="EV169" t="s">
        <v>1777</v>
      </c>
      <c r="EW169" s="624">
        <v>0</v>
      </c>
      <c r="EX169" s="629">
        <f t="shared" si="167"/>
        <v>0</v>
      </c>
      <c r="EY169">
        <v>1</v>
      </c>
      <c r="EZ169" t="s">
        <v>1783</v>
      </c>
      <c r="FA169" s="624">
        <v>1</v>
      </c>
      <c r="FB169" s="629">
        <f t="shared" si="168"/>
        <v>0.25</v>
      </c>
      <c r="FC169" t="s">
        <v>1024</v>
      </c>
      <c r="FD169">
        <v>0</v>
      </c>
      <c r="FE169" s="627">
        <f t="shared" si="169"/>
        <v>0</v>
      </c>
      <c r="FF169" s="628">
        <f t="shared" si="170"/>
        <v>0.05</v>
      </c>
      <c r="FG169">
        <v>0.53500000000000003</v>
      </c>
      <c r="FH169" t="s">
        <v>1793</v>
      </c>
      <c r="FI169">
        <v>3</v>
      </c>
      <c r="FJ169" s="623">
        <f t="shared" si="171"/>
        <v>0.66666666666666663</v>
      </c>
      <c r="FK169">
        <v>40</v>
      </c>
      <c r="FL169">
        <v>1.6020599913279623</v>
      </c>
      <c r="FM169" t="s">
        <v>1735</v>
      </c>
      <c r="FN169" s="624">
        <v>3</v>
      </c>
      <c r="FO169" s="629">
        <f t="shared" si="172"/>
        <v>0.75</v>
      </c>
      <c r="FP169">
        <v>3</v>
      </c>
      <c r="FQ169" t="s">
        <v>1739</v>
      </c>
      <c r="FR169" s="624">
        <v>2</v>
      </c>
      <c r="FS169" s="629">
        <f t="shared" si="173"/>
        <v>0.5</v>
      </c>
      <c r="FT169">
        <v>2</v>
      </c>
      <c r="FU169" t="s">
        <v>1737</v>
      </c>
      <c r="FV169" s="624">
        <v>1</v>
      </c>
      <c r="FW169" s="629">
        <f t="shared" si="174"/>
        <v>0.25</v>
      </c>
      <c r="FX169" s="628">
        <f t="shared" si="175"/>
        <v>0.54166666666666663</v>
      </c>
      <c r="FY169" s="631">
        <f t="shared" si="176"/>
        <v>0.36369535124980662</v>
      </c>
    </row>
    <row r="170" spans="1:181">
      <c r="A170" t="s">
        <v>170</v>
      </c>
      <c r="B170" t="s">
        <v>169</v>
      </c>
      <c r="C170" t="s">
        <v>1050</v>
      </c>
      <c r="D170" t="s">
        <v>1309</v>
      </c>
      <c r="E170" t="s">
        <v>991</v>
      </c>
      <c r="F170" t="s">
        <v>990</v>
      </c>
      <c r="G170" t="s">
        <v>997</v>
      </c>
      <c r="H170" t="s">
        <v>13</v>
      </c>
      <c r="I170">
        <v>17213</v>
      </c>
      <c r="J170" s="626">
        <f t="shared" si="118"/>
        <v>0.42097194952149808</v>
      </c>
      <c r="K170">
        <v>40092340.200000003</v>
      </c>
      <c r="L170" s="626">
        <f t="shared" si="119"/>
        <v>0.29272478880863634</v>
      </c>
      <c r="M170">
        <v>705</v>
      </c>
      <c r="N170" s="626">
        <f t="shared" si="120"/>
        <v>0.41807116271484246</v>
      </c>
      <c r="O170" t="s">
        <v>1119</v>
      </c>
      <c r="P170">
        <v>4</v>
      </c>
      <c r="Q170" s="627">
        <f t="shared" si="121"/>
        <v>1</v>
      </c>
      <c r="R170">
        <v>4</v>
      </c>
      <c r="S170">
        <v>0.6020599913279624</v>
      </c>
      <c r="T170" t="s">
        <v>1727</v>
      </c>
      <c r="U170">
        <v>1</v>
      </c>
      <c r="V170">
        <f t="shared" si="122"/>
        <v>5</v>
      </c>
      <c r="W170" s="626">
        <f t="shared" si="123"/>
        <v>0.20949451217556667</v>
      </c>
      <c r="X170" s="628">
        <f t="shared" si="124"/>
        <v>0.46825248264410868</v>
      </c>
      <c r="Y170" t="s">
        <v>639</v>
      </c>
      <c r="Z170">
        <v>4</v>
      </c>
      <c r="AA170" s="627">
        <f t="shared" si="125"/>
        <v>1</v>
      </c>
      <c r="AB170" t="s">
        <v>639</v>
      </c>
      <c r="AC170">
        <v>4</v>
      </c>
      <c r="AD170" s="627">
        <f t="shared" si="126"/>
        <v>1</v>
      </c>
      <c r="AE170" t="s">
        <v>640</v>
      </c>
      <c r="AF170">
        <v>0</v>
      </c>
      <c r="AG170" s="627">
        <f t="shared" si="127"/>
        <v>0</v>
      </c>
      <c r="AH170" t="s">
        <v>1315</v>
      </c>
      <c r="AI170">
        <v>1</v>
      </c>
      <c r="AJ170" s="627">
        <f t="shared" si="128"/>
        <v>0.25</v>
      </c>
      <c r="AK170" t="s">
        <v>1405</v>
      </c>
      <c r="AL170">
        <v>0</v>
      </c>
      <c r="AM170" s="627">
        <f t="shared" si="129"/>
        <v>0</v>
      </c>
      <c r="AN170">
        <v>2</v>
      </c>
      <c r="AO170" t="s">
        <v>1766</v>
      </c>
      <c r="AP170">
        <v>3</v>
      </c>
      <c r="AQ170" s="629">
        <f t="shared" si="130"/>
        <v>0.75</v>
      </c>
      <c r="AR170" t="s">
        <v>640</v>
      </c>
      <c r="AS170">
        <v>0</v>
      </c>
      <c r="AT170" s="627">
        <f t="shared" si="131"/>
        <v>0</v>
      </c>
      <c r="AU170">
        <v>1</v>
      </c>
      <c r="AV170" t="s">
        <v>1789</v>
      </c>
      <c r="AW170">
        <v>0</v>
      </c>
      <c r="AX170" s="629">
        <f t="shared" si="132"/>
        <v>0</v>
      </c>
      <c r="AY170" t="s">
        <v>634</v>
      </c>
      <c r="AZ170">
        <v>1</v>
      </c>
      <c r="BA170" s="627">
        <f t="shared" si="133"/>
        <v>0.25</v>
      </c>
      <c r="BB170" t="s">
        <v>675</v>
      </c>
      <c r="BC170">
        <v>0</v>
      </c>
      <c r="BD170" s="627">
        <f t="shared" si="134"/>
        <v>0</v>
      </c>
      <c r="BE170" t="s">
        <v>675</v>
      </c>
      <c r="BF170">
        <v>0</v>
      </c>
      <c r="BG170" s="627">
        <f t="shared" si="135"/>
        <v>0</v>
      </c>
      <c r="BH170" s="628">
        <f t="shared" si="136"/>
        <v>0.29545454545454547</v>
      </c>
      <c r="BI170">
        <v>0</v>
      </c>
      <c r="BJ170" t="s">
        <v>1741</v>
      </c>
      <c r="BK170">
        <v>4</v>
      </c>
      <c r="BL170" s="627">
        <f t="shared" si="137"/>
        <v>1</v>
      </c>
      <c r="BM170" t="s">
        <v>666</v>
      </c>
      <c r="BN170">
        <v>3</v>
      </c>
      <c r="BO170" s="627">
        <f t="shared" si="138"/>
        <v>0.75</v>
      </c>
      <c r="BP170">
        <v>0</v>
      </c>
      <c r="BQ170" t="s">
        <v>1745</v>
      </c>
      <c r="BR170">
        <v>4</v>
      </c>
      <c r="BS170">
        <f t="shared" si="139"/>
        <v>1</v>
      </c>
      <c r="BT170">
        <v>0</v>
      </c>
      <c r="BU170" t="s">
        <v>1745</v>
      </c>
      <c r="BV170">
        <v>4</v>
      </c>
      <c r="BW170">
        <f t="shared" si="140"/>
        <v>1</v>
      </c>
      <c r="BX170" s="629">
        <f t="shared" si="141"/>
        <v>1</v>
      </c>
      <c r="BY170" t="s">
        <v>653</v>
      </c>
      <c r="BZ170">
        <v>4</v>
      </c>
      <c r="CA170" s="627">
        <f t="shared" si="142"/>
        <v>1</v>
      </c>
      <c r="CB170" t="s">
        <v>654</v>
      </c>
      <c r="CC170">
        <v>4</v>
      </c>
      <c r="CD170" s="627">
        <f t="shared" si="143"/>
        <v>1</v>
      </c>
      <c r="CE170" t="s">
        <v>659</v>
      </c>
      <c r="CF170">
        <v>4</v>
      </c>
      <c r="CG170" s="627">
        <f t="shared" si="144"/>
        <v>1</v>
      </c>
      <c r="CH170">
        <v>0</v>
      </c>
      <c r="CI170" t="s">
        <v>1750</v>
      </c>
      <c r="CJ170">
        <v>4</v>
      </c>
      <c r="CK170">
        <f t="shared" si="145"/>
        <v>1</v>
      </c>
      <c r="CL170">
        <v>0</v>
      </c>
      <c r="CM170" t="s">
        <v>1750</v>
      </c>
      <c r="CN170">
        <v>4</v>
      </c>
      <c r="CO170">
        <f t="shared" si="146"/>
        <v>1</v>
      </c>
      <c r="CP170" s="629">
        <f t="shared" si="147"/>
        <v>1</v>
      </c>
      <c r="CQ170">
        <v>0</v>
      </c>
      <c r="CR170" t="s">
        <v>1755</v>
      </c>
      <c r="CS170">
        <v>4</v>
      </c>
      <c r="CT170">
        <f t="shared" si="148"/>
        <v>1</v>
      </c>
      <c r="CU170">
        <v>0</v>
      </c>
      <c r="CV170" t="s">
        <v>1755</v>
      </c>
      <c r="CW170">
        <v>4</v>
      </c>
      <c r="CX170">
        <f t="shared" si="149"/>
        <v>1</v>
      </c>
      <c r="CY170" s="629">
        <f t="shared" si="150"/>
        <v>1</v>
      </c>
      <c r="CZ170">
        <v>0</v>
      </c>
      <c r="DA170" t="s">
        <v>1764</v>
      </c>
      <c r="DB170">
        <v>0</v>
      </c>
      <c r="DC170" s="626">
        <f t="shared" si="151"/>
        <v>0</v>
      </c>
      <c r="DD170" t="s">
        <v>1369</v>
      </c>
      <c r="DE170">
        <v>3</v>
      </c>
      <c r="DF170" s="627">
        <f t="shared" si="152"/>
        <v>0.75</v>
      </c>
      <c r="DG170" s="628">
        <f t="shared" si="153"/>
        <v>0.85</v>
      </c>
      <c r="DH170" t="s">
        <v>639</v>
      </c>
      <c r="DI170">
        <v>4</v>
      </c>
      <c r="DJ170" s="627">
        <f t="shared" si="154"/>
        <v>1</v>
      </c>
      <c r="DK170" t="s">
        <v>636</v>
      </c>
      <c r="DL170">
        <v>4</v>
      </c>
      <c r="DM170" s="627">
        <f t="shared" si="155"/>
        <v>1</v>
      </c>
      <c r="DN170" t="s">
        <v>880</v>
      </c>
      <c r="DO170">
        <v>4</v>
      </c>
      <c r="DP170" s="627">
        <f t="shared" si="156"/>
        <v>1</v>
      </c>
      <c r="DQ170" t="s">
        <v>880</v>
      </c>
      <c r="DR170">
        <v>4</v>
      </c>
      <c r="DS170" s="627">
        <f t="shared" si="157"/>
        <v>1</v>
      </c>
      <c r="DT170" t="s">
        <v>880</v>
      </c>
      <c r="DU170">
        <v>4</v>
      </c>
      <c r="DV170" s="627">
        <f t="shared" si="158"/>
        <v>1</v>
      </c>
      <c r="DW170" t="s">
        <v>639</v>
      </c>
      <c r="DX170">
        <v>4</v>
      </c>
      <c r="DY170" s="627">
        <f t="shared" si="159"/>
        <v>1</v>
      </c>
      <c r="DZ170" t="s">
        <v>1119</v>
      </c>
      <c r="EA170">
        <v>0</v>
      </c>
      <c r="EB170" s="627">
        <f t="shared" si="160"/>
        <v>0</v>
      </c>
      <c r="EC170">
        <v>5.6</v>
      </c>
      <c r="ED170" t="s">
        <v>1825</v>
      </c>
      <c r="EE170">
        <v>2</v>
      </c>
      <c r="EF170" s="630">
        <f t="shared" si="161"/>
        <v>0.4285714285714286</v>
      </c>
      <c r="EG170">
        <v>8.8000000000000007</v>
      </c>
      <c r="EH170" t="s">
        <v>1827</v>
      </c>
      <c r="EI170">
        <v>0</v>
      </c>
      <c r="EJ170" s="630">
        <f t="shared" si="162"/>
        <v>0.11999999999999988</v>
      </c>
      <c r="EK170" s="630">
        <f t="shared" si="163"/>
        <v>0.27428571428571424</v>
      </c>
      <c r="EL170" s="628">
        <f t="shared" si="164"/>
        <v>0.78428571428571425</v>
      </c>
      <c r="EM170">
        <v>1</v>
      </c>
      <c r="EN170" t="s">
        <v>1776</v>
      </c>
      <c r="EO170" s="624">
        <v>1</v>
      </c>
      <c r="EP170" s="629">
        <f t="shared" si="165"/>
        <v>0.25</v>
      </c>
      <c r="EQ170">
        <v>0</v>
      </c>
      <c r="ER170" t="s">
        <v>1777</v>
      </c>
      <c r="ES170">
        <v>0</v>
      </c>
      <c r="ET170" s="629">
        <f t="shared" si="166"/>
        <v>0</v>
      </c>
      <c r="EU170">
        <v>2</v>
      </c>
      <c r="EV170" t="s">
        <v>1779</v>
      </c>
      <c r="EW170" s="624">
        <v>4</v>
      </c>
      <c r="EX170" s="629">
        <f t="shared" si="167"/>
        <v>1</v>
      </c>
      <c r="EY170">
        <v>4</v>
      </c>
      <c r="EZ170" t="s">
        <v>1782</v>
      </c>
      <c r="FA170" s="624">
        <v>2</v>
      </c>
      <c r="FB170" s="629">
        <f t="shared" si="168"/>
        <v>0.5</v>
      </c>
      <c r="FC170" t="s">
        <v>1024</v>
      </c>
      <c r="FD170">
        <v>0</v>
      </c>
      <c r="FE170" s="627">
        <f t="shared" si="169"/>
        <v>0</v>
      </c>
      <c r="FF170" s="628">
        <f t="shared" si="170"/>
        <v>0.35</v>
      </c>
      <c r="FG170">
        <v>0.72899999999999998</v>
      </c>
      <c r="FH170" t="s">
        <v>1791</v>
      </c>
      <c r="FI170">
        <v>2</v>
      </c>
      <c r="FJ170" s="623">
        <f t="shared" si="171"/>
        <v>0.33333333333333331</v>
      </c>
      <c r="FK170">
        <v>17</v>
      </c>
      <c r="FL170">
        <v>1.2304489213782739</v>
      </c>
      <c r="FM170" t="s">
        <v>1734</v>
      </c>
      <c r="FN170" s="624">
        <v>2</v>
      </c>
      <c r="FO170" s="629">
        <f t="shared" si="172"/>
        <v>0.5</v>
      </c>
      <c r="FP170">
        <v>7</v>
      </c>
      <c r="FQ170" t="s">
        <v>1740</v>
      </c>
      <c r="FR170" s="624">
        <v>3</v>
      </c>
      <c r="FS170" s="629">
        <f t="shared" si="173"/>
        <v>0.75</v>
      </c>
      <c r="FT170">
        <v>2</v>
      </c>
      <c r="FU170" t="s">
        <v>1737</v>
      </c>
      <c r="FV170" s="624">
        <v>1</v>
      </c>
      <c r="FW170" s="629">
        <f t="shared" si="174"/>
        <v>0.25</v>
      </c>
      <c r="FX170" s="628">
        <f t="shared" si="175"/>
        <v>0.45833333333333331</v>
      </c>
      <c r="FY170" s="631">
        <f t="shared" si="176"/>
        <v>0.53438767928628372</v>
      </c>
    </row>
    <row r="171" spans="1:181">
      <c r="A171" t="s">
        <v>507</v>
      </c>
      <c r="B171" t="s">
        <v>506</v>
      </c>
      <c r="C171" t="s">
        <v>632</v>
      </c>
      <c r="D171" t="s">
        <v>1308</v>
      </c>
      <c r="E171" t="s">
        <v>991</v>
      </c>
      <c r="F171" t="s">
        <v>990</v>
      </c>
      <c r="G171" t="s">
        <v>992</v>
      </c>
      <c r="H171" t="s">
        <v>47</v>
      </c>
      <c r="I171">
        <v>2921</v>
      </c>
      <c r="J171" s="626">
        <f t="shared" si="118"/>
        <v>0.12636108765619453</v>
      </c>
      <c r="K171">
        <v>15556347.720000001</v>
      </c>
      <c r="L171" s="626">
        <f t="shared" si="119"/>
        <v>0.10430467885408716</v>
      </c>
      <c r="M171">
        <v>183</v>
      </c>
      <c r="N171" s="626">
        <f t="shared" si="120"/>
        <v>0.12936175440281059</v>
      </c>
      <c r="O171" t="s">
        <v>1119</v>
      </c>
      <c r="P171">
        <v>4</v>
      </c>
      <c r="Q171" s="627">
        <f t="shared" si="121"/>
        <v>1</v>
      </c>
      <c r="R171">
        <v>3</v>
      </c>
      <c r="S171">
        <v>0.47712125471966244</v>
      </c>
      <c r="T171" t="s">
        <v>1727</v>
      </c>
      <c r="U171">
        <v>1</v>
      </c>
      <c r="V171">
        <f t="shared" si="122"/>
        <v>4</v>
      </c>
      <c r="W171" s="626">
        <f t="shared" si="123"/>
        <v>0.18044875087807519</v>
      </c>
      <c r="X171" s="628">
        <f t="shared" si="124"/>
        <v>0.30809525435823348</v>
      </c>
      <c r="Y171" t="s">
        <v>1398</v>
      </c>
      <c r="Z171">
        <v>2</v>
      </c>
      <c r="AA171" s="627">
        <f t="shared" si="125"/>
        <v>0.5</v>
      </c>
      <c r="AB171" t="s">
        <v>1396</v>
      </c>
      <c r="AC171">
        <v>0</v>
      </c>
      <c r="AD171" s="627">
        <f t="shared" si="126"/>
        <v>0</v>
      </c>
      <c r="AE171" t="s">
        <v>636</v>
      </c>
      <c r="AF171">
        <v>4</v>
      </c>
      <c r="AG171" s="627">
        <f t="shared" si="127"/>
        <v>1</v>
      </c>
      <c r="AH171" t="s">
        <v>1400</v>
      </c>
      <c r="AI171">
        <v>3</v>
      </c>
      <c r="AJ171" s="627">
        <f t="shared" si="128"/>
        <v>0.75</v>
      </c>
      <c r="AK171" t="s">
        <v>1405</v>
      </c>
      <c r="AL171">
        <v>0</v>
      </c>
      <c r="AM171" s="627">
        <f t="shared" si="129"/>
        <v>0</v>
      </c>
      <c r="AN171">
        <v>1</v>
      </c>
      <c r="AO171" t="s">
        <v>1765</v>
      </c>
      <c r="AP171">
        <v>4</v>
      </c>
      <c r="AQ171" s="629">
        <f t="shared" si="130"/>
        <v>1</v>
      </c>
      <c r="AR171" t="s">
        <v>640</v>
      </c>
      <c r="AS171">
        <v>0</v>
      </c>
      <c r="AT171" s="627">
        <f t="shared" si="131"/>
        <v>0</v>
      </c>
      <c r="AU171">
        <v>1</v>
      </c>
      <c r="AV171" t="s">
        <v>1789</v>
      </c>
      <c r="AW171">
        <v>0</v>
      </c>
      <c r="AX171" s="629">
        <f t="shared" si="132"/>
        <v>0</v>
      </c>
      <c r="AY171" t="s">
        <v>634</v>
      </c>
      <c r="AZ171">
        <v>1</v>
      </c>
      <c r="BA171" s="627">
        <f t="shared" si="133"/>
        <v>0.25</v>
      </c>
      <c r="BB171" t="s">
        <v>635</v>
      </c>
      <c r="BC171">
        <v>1</v>
      </c>
      <c r="BD171" s="627">
        <f t="shared" si="134"/>
        <v>0.25</v>
      </c>
      <c r="BE171" t="s">
        <v>635</v>
      </c>
      <c r="BF171">
        <v>1</v>
      </c>
      <c r="BG171" s="627">
        <f t="shared" si="135"/>
        <v>0.25</v>
      </c>
      <c r="BH171" s="628">
        <f t="shared" si="136"/>
        <v>0.36363636363636365</v>
      </c>
      <c r="BI171">
        <v>2</v>
      </c>
      <c r="BJ171" t="s">
        <v>1743</v>
      </c>
      <c r="BK171">
        <v>1</v>
      </c>
      <c r="BL171" s="627">
        <f t="shared" si="137"/>
        <v>0.25</v>
      </c>
      <c r="BM171" t="s">
        <v>641</v>
      </c>
      <c r="BN171">
        <v>0</v>
      </c>
      <c r="BO171" s="627">
        <f t="shared" si="138"/>
        <v>0</v>
      </c>
      <c r="BP171">
        <v>6</v>
      </c>
      <c r="BQ171" t="s">
        <v>1748</v>
      </c>
      <c r="BR171">
        <v>1</v>
      </c>
      <c r="BS171">
        <f t="shared" si="139"/>
        <v>0.25</v>
      </c>
      <c r="BT171">
        <v>5</v>
      </c>
      <c r="BU171" t="s">
        <v>1748</v>
      </c>
      <c r="BV171">
        <v>1</v>
      </c>
      <c r="BW171">
        <f t="shared" si="140"/>
        <v>0.25</v>
      </c>
      <c r="BX171" s="629">
        <f t="shared" si="141"/>
        <v>0.25</v>
      </c>
      <c r="BY171" t="s">
        <v>658</v>
      </c>
      <c r="BZ171">
        <v>2</v>
      </c>
      <c r="CA171" s="627">
        <f t="shared" si="142"/>
        <v>0.5</v>
      </c>
      <c r="CB171" t="s">
        <v>649</v>
      </c>
      <c r="CC171">
        <v>1</v>
      </c>
      <c r="CD171" s="627">
        <f t="shared" si="143"/>
        <v>0.25</v>
      </c>
      <c r="CE171" t="s">
        <v>659</v>
      </c>
      <c r="CF171">
        <v>4</v>
      </c>
      <c r="CG171" s="627">
        <f t="shared" si="144"/>
        <v>1</v>
      </c>
      <c r="CH171">
        <v>0</v>
      </c>
      <c r="CI171" t="s">
        <v>1750</v>
      </c>
      <c r="CJ171">
        <v>4</v>
      </c>
      <c r="CK171">
        <f t="shared" si="145"/>
        <v>1</v>
      </c>
      <c r="CL171">
        <v>0</v>
      </c>
      <c r="CM171" t="s">
        <v>1750</v>
      </c>
      <c r="CN171">
        <v>4</v>
      </c>
      <c r="CO171">
        <f t="shared" si="146"/>
        <v>1</v>
      </c>
      <c r="CP171" s="629">
        <f t="shared" si="147"/>
        <v>1</v>
      </c>
      <c r="CQ171">
        <v>0</v>
      </c>
      <c r="CR171" t="s">
        <v>1755</v>
      </c>
      <c r="CS171">
        <v>4</v>
      </c>
      <c r="CT171">
        <f t="shared" si="148"/>
        <v>1</v>
      </c>
      <c r="CU171">
        <v>0</v>
      </c>
      <c r="CV171" t="s">
        <v>1755</v>
      </c>
      <c r="CW171">
        <v>4</v>
      </c>
      <c r="CX171">
        <f t="shared" si="149"/>
        <v>1</v>
      </c>
      <c r="CY171" s="629">
        <f t="shared" si="150"/>
        <v>1</v>
      </c>
      <c r="CZ171">
        <v>1</v>
      </c>
      <c r="DA171" t="s">
        <v>1763</v>
      </c>
      <c r="DB171">
        <v>1</v>
      </c>
      <c r="DC171" s="626">
        <f t="shared" si="151"/>
        <v>0.125</v>
      </c>
      <c r="DD171" t="s">
        <v>1369</v>
      </c>
      <c r="DE171">
        <v>3</v>
      </c>
      <c r="DF171" s="627">
        <f t="shared" si="152"/>
        <v>0.75</v>
      </c>
      <c r="DG171" s="628">
        <f t="shared" si="153"/>
        <v>0.51249999999999996</v>
      </c>
      <c r="DH171" t="s">
        <v>639</v>
      </c>
      <c r="DI171">
        <v>4</v>
      </c>
      <c r="DJ171" s="627">
        <f t="shared" si="154"/>
        <v>1</v>
      </c>
      <c r="DK171" t="s">
        <v>636</v>
      </c>
      <c r="DL171">
        <v>4</v>
      </c>
      <c r="DM171" s="627">
        <f t="shared" si="155"/>
        <v>1</v>
      </c>
      <c r="DN171" t="s">
        <v>880</v>
      </c>
      <c r="DO171">
        <v>4</v>
      </c>
      <c r="DP171" s="627">
        <f t="shared" si="156"/>
        <v>1</v>
      </c>
      <c r="DQ171" t="s">
        <v>880</v>
      </c>
      <c r="DR171">
        <v>4</v>
      </c>
      <c r="DS171" s="627">
        <f t="shared" si="157"/>
        <v>1</v>
      </c>
      <c r="DT171" t="s">
        <v>880</v>
      </c>
      <c r="DU171">
        <v>4</v>
      </c>
      <c r="DV171" s="627">
        <f t="shared" si="158"/>
        <v>1</v>
      </c>
      <c r="DW171" t="s">
        <v>639</v>
      </c>
      <c r="DX171">
        <v>4</v>
      </c>
      <c r="DY171" s="627">
        <f t="shared" si="159"/>
        <v>1</v>
      </c>
      <c r="DZ171" t="s">
        <v>1119</v>
      </c>
      <c r="EA171">
        <v>0</v>
      </c>
      <c r="EB171" s="627">
        <f t="shared" si="160"/>
        <v>0</v>
      </c>
      <c r="EC171">
        <v>1.6</v>
      </c>
      <c r="ED171" t="s">
        <v>1823</v>
      </c>
      <c r="EE171">
        <v>4</v>
      </c>
      <c r="EF171" s="630">
        <f t="shared" si="161"/>
        <v>0.83673469387755106</v>
      </c>
      <c r="EG171">
        <v>9.8000000000000007</v>
      </c>
      <c r="EH171" t="s">
        <v>1827</v>
      </c>
      <c r="EI171">
        <v>0</v>
      </c>
      <c r="EJ171" s="630">
        <f t="shared" si="162"/>
        <v>1.9999999999999907E-2</v>
      </c>
      <c r="EK171" s="630">
        <f t="shared" si="163"/>
        <v>0.42836734693877548</v>
      </c>
      <c r="EL171" s="628">
        <f t="shared" si="164"/>
        <v>0.8035459183673469</v>
      </c>
      <c r="EM171">
        <v>1</v>
      </c>
      <c r="EN171" t="s">
        <v>1776</v>
      </c>
      <c r="EO171" s="624">
        <v>1</v>
      </c>
      <c r="EP171" s="629">
        <f t="shared" si="165"/>
        <v>0.25</v>
      </c>
      <c r="EQ171">
        <v>0</v>
      </c>
      <c r="ER171" t="s">
        <v>1777</v>
      </c>
      <c r="ES171">
        <v>0</v>
      </c>
      <c r="ET171" s="629">
        <f t="shared" si="166"/>
        <v>0</v>
      </c>
      <c r="EU171">
        <v>0</v>
      </c>
      <c r="EV171" t="s">
        <v>1779</v>
      </c>
      <c r="EW171" s="624">
        <v>0</v>
      </c>
      <c r="EX171" s="629">
        <f t="shared" si="167"/>
        <v>0</v>
      </c>
      <c r="EY171">
        <v>1</v>
      </c>
      <c r="EZ171" t="s">
        <v>1783</v>
      </c>
      <c r="FA171" s="624">
        <v>1</v>
      </c>
      <c r="FB171" s="629">
        <f t="shared" si="168"/>
        <v>0.25</v>
      </c>
      <c r="FC171" t="s">
        <v>1024</v>
      </c>
      <c r="FD171">
        <v>0</v>
      </c>
      <c r="FE171" s="627">
        <f t="shared" si="169"/>
        <v>0</v>
      </c>
      <c r="FF171" s="628">
        <f t="shared" si="170"/>
        <v>0.1</v>
      </c>
      <c r="FG171">
        <v>0.67200000000000004</v>
      </c>
      <c r="FH171" t="s">
        <v>1791</v>
      </c>
      <c r="FI171">
        <v>2</v>
      </c>
      <c r="FJ171" s="623">
        <f t="shared" si="171"/>
        <v>0.33333333333333331</v>
      </c>
      <c r="FK171">
        <v>10</v>
      </c>
      <c r="FL171">
        <v>1</v>
      </c>
      <c r="FM171" t="s">
        <v>1733</v>
      </c>
      <c r="FN171" s="624">
        <v>1</v>
      </c>
      <c r="FO171" s="629">
        <f t="shared" si="172"/>
        <v>0.25</v>
      </c>
      <c r="FP171">
        <v>1</v>
      </c>
      <c r="FQ171" t="s">
        <v>1737</v>
      </c>
      <c r="FR171" s="624">
        <v>1</v>
      </c>
      <c r="FS171" s="629">
        <f t="shared" si="173"/>
        <v>0.25</v>
      </c>
      <c r="FT171">
        <v>0</v>
      </c>
      <c r="FU171" t="s">
        <v>1730</v>
      </c>
      <c r="FV171" s="624">
        <v>0</v>
      </c>
      <c r="FW171" s="629">
        <f t="shared" si="174"/>
        <v>0</v>
      </c>
      <c r="FX171" s="628">
        <f t="shared" si="175"/>
        <v>0.20833333333333331</v>
      </c>
      <c r="FY171" s="631">
        <f t="shared" si="176"/>
        <v>0.38268514494921296</v>
      </c>
    </row>
    <row r="172" spans="1:181">
      <c r="A172" t="s">
        <v>52</v>
      </c>
      <c r="B172" t="s">
        <v>51</v>
      </c>
      <c r="C172" t="s">
        <v>1050</v>
      </c>
      <c r="D172" t="s">
        <v>1298</v>
      </c>
      <c r="E172" t="s">
        <v>971</v>
      </c>
      <c r="F172" t="s">
        <v>995</v>
      </c>
      <c r="G172" t="s">
        <v>996</v>
      </c>
      <c r="H172" t="s">
        <v>19</v>
      </c>
      <c r="I172">
        <v>72772</v>
      </c>
      <c r="J172" s="626">
        <f t="shared" si="118"/>
        <v>0.66042690515335312</v>
      </c>
      <c r="K172">
        <v>187891237.53</v>
      </c>
      <c r="L172" s="626">
        <f t="shared" si="119"/>
        <v>0.60015408191726727</v>
      </c>
      <c r="M172">
        <v>4054</v>
      </c>
      <c r="N172" s="626">
        <f t="shared" si="120"/>
        <v>0.79252352222816613</v>
      </c>
      <c r="O172" t="s">
        <v>1119</v>
      </c>
      <c r="P172">
        <v>4</v>
      </c>
      <c r="Q172" s="627">
        <f t="shared" si="121"/>
        <v>1</v>
      </c>
      <c r="R172">
        <v>59</v>
      </c>
      <c r="S172">
        <v>1.7708520116421442</v>
      </c>
      <c r="T172" t="s">
        <v>1728</v>
      </c>
      <c r="U172">
        <v>3</v>
      </c>
      <c r="V172">
        <f t="shared" si="122"/>
        <v>60</v>
      </c>
      <c r="W172" s="626">
        <f t="shared" si="123"/>
        <v>0.53294551477550334</v>
      </c>
      <c r="X172" s="628">
        <f t="shared" si="124"/>
        <v>0.71721000481485797</v>
      </c>
      <c r="Y172" t="s">
        <v>1397</v>
      </c>
      <c r="Z172">
        <v>1</v>
      </c>
      <c r="AA172" s="627">
        <f t="shared" si="125"/>
        <v>0.25</v>
      </c>
      <c r="AB172" t="s">
        <v>639</v>
      </c>
      <c r="AC172">
        <v>4</v>
      </c>
      <c r="AD172" s="627">
        <f t="shared" si="126"/>
        <v>1</v>
      </c>
      <c r="AE172" t="s">
        <v>640</v>
      </c>
      <c r="AF172">
        <v>0</v>
      </c>
      <c r="AG172" s="627">
        <f t="shared" si="127"/>
        <v>0</v>
      </c>
      <c r="AH172" t="s">
        <v>1314</v>
      </c>
      <c r="AI172">
        <v>0</v>
      </c>
      <c r="AJ172" s="627">
        <f t="shared" si="128"/>
        <v>0</v>
      </c>
      <c r="AK172" t="s">
        <v>1404</v>
      </c>
      <c r="AL172">
        <v>1</v>
      </c>
      <c r="AM172" s="627">
        <f t="shared" si="129"/>
        <v>0.25</v>
      </c>
      <c r="AN172">
        <v>4</v>
      </c>
      <c r="AO172" t="s">
        <v>1768</v>
      </c>
      <c r="AP172">
        <v>1</v>
      </c>
      <c r="AQ172" s="629">
        <f t="shared" si="130"/>
        <v>0.25</v>
      </c>
      <c r="AR172" t="s">
        <v>640</v>
      </c>
      <c r="AS172">
        <v>0</v>
      </c>
      <c r="AT172" s="627">
        <f t="shared" si="131"/>
        <v>0</v>
      </c>
      <c r="AU172">
        <v>1</v>
      </c>
      <c r="AV172" t="s">
        <v>1789</v>
      </c>
      <c r="AW172">
        <v>0</v>
      </c>
      <c r="AX172" s="629">
        <f t="shared" si="132"/>
        <v>0</v>
      </c>
      <c r="AY172" t="s">
        <v>690</v>
      </c>
      <c r="AZ172">
        <v>0</v>
      </c>
      <c r="BA172" s="627">
        <f t="shared" si="133"/>
        <v>0</v>
      </c>
      <c r="BB172" t="s">
        <v>646</v>
      </c>
      <c r="BC172">
        <v>0</v>
      </c>
      <c r="BD172" s="627">
        <f t="shared" si="134"/>
        <v>0</v>
      </c>
      <c r="BE172" t="s">
        <v>635</v>
      </c>
      <c r="BF172">
        <v>1</v>
      </c>
      <c r="BG172" s="627">
        <f t="shared" si="135"/>
        <v>0.25</v>
      </c>
      <c r="BH172" s="628">
        <f t="shared" si="136"/>
        <v>0.18181818181818182</v>
      </c>
      <c r="BI172">
        <v>0</v>
      </c>
      <c r="BJ172" t="s">
        <v>1741</v>
      </c>
      <c r="BK172">
        <v>4</v>
      </c>
      <c r="BL172" s="627">
        <f t="shared" si="137"/>
        <v>1</v>
      </c>
      <c r="BM172" t="s">
        <v>641</v>
      </c>
      <c r="BN172">
        <v>0</v>
      </c>
      <c r="BO172" s="627">
        <f t="shared" si="138"/>
        <v>0</v>
      </c>
      <c r="BP172">
        <v>3</v>
      </c>
      <c r="BQ172" t="s">
        <v>1747</v>
      </c>
      <c r="BR172">
        <v>2</v>
      </c>
      <c r="BS172">
        <f t="shared" si="139"/>
        <v>0.5</v>
      </c>
      <c r="BT172">
        <v>2</v>
      </c>
      <c r="BU172" t="s">
        <v>1746</v>
      </c>
      <c r="BV172">
        <v>3</v>
      </c>
      <c r="BW172">
        <f t="shared" si="140"/>
        <v>0.75</v>
      </c>
      <c r="BX172" s="629">
        <f t="shared" si="141"/>
        <v>0.625</v>
      </c>
      <c r="BY172" t="s">
        <v>653</v>
      </c>
      <c r="BZ172">
        <v>4</v>
      </c>
      <c r="CA172" s="627">
        <f t="shared" si="142"/>
        <v>1</v>
      </c>
      <c r="CB172" t="s">
        <v>669</v>
      </c>
      <c r="CC172">
        <v>2</v>
      </c>
      <c r="CD172" s="627">
        <f t="shared" si="143"/>
        <v>0.5</v>
      </c>
      <c r="CE172" t="s">
        <v>667</v>
      </c>
      <c r="CF172">
        <v>1</v>
      </c>
      <c r="CG172" s="627">
        <f t="shared" si="144"/>
        <v>0.25</v>
      </c>
      <c r="CH172">
        <v>101</v>
      </c>
      <c r="CI172" t="s">
        <v>1754</v>
      </c>
      <c r="CJ172">
        <v>0</v>
      </c>
      <c r="CK172">
        <f t="shared" si="145"/>
        <v>0</v>
      </c>
      <c r="CL172">
        <v>90</v>
      </c>
      <c r="CM172" t="s">
        <v>1754</v>
      </c>
      <c r="CN172">
        <v>0</v>
      </c>
      <c r="CO172">
        <f t="shared" si="146"/>
        <v>0</v>
      </c>
      <c r="CP172" s="629">
        <f t="shared" si="147"/>
        <v>0</v>
      </c>
      <c r="CQ172">
        <v>0</v>
      </c>
      <c r="CR172" t="s">
        <v>1755</v>
      </c>
      <c r="CS172">
        <v>4</v>
      </c>
      <c r="CT172">
        <f t="shared" si="148"/>
        <v>1</v>
      </c>
      <c r="CU172">
        <v>0</v>
      </c>
      <c r="CV172" t="s">
        <v>1755</v>
      </c>
      <c r="CW172">
        <v>4</v>
      </c>
      <c r="CX172">
        <f t="shared" si="149"/>
        <v>1</v>
      </c>
      <c r="CY172" s="629">
        <f t="shared" si="150"/>
        <v>1</v>
      </c>
      <c r="CZ172">
        <v>3</v>
      </c>
      <c r="DA172" t="s">
        <v>1761</v>
      </c>
      <c r="DB172">
        <v>3</v>
      </c>
      <c r="DC172" s="626">
        <f t="shared" si="151"/>
        <v>0.375</v>
      </c>
      <c r="DD172" t="s">
        <v>1369</v>
      </c>
      <c r="DE172">
        <v>3</v>
      </c>
      <c r="DF172" s="627">
        <f t="shared" si="152"/>
        <v>0.75</v>
      </c>
      <c r="DG172" s="628">
        <f t="shared" si="153"/>
        <v>0.55000000000000004</v>
      </c>
      <c r="DH172" t="s">
        <v>1396</v>
      </c>
      <c r="DI172">
        <v>0</v>
      </c>
      <c r="DJ172" s="627">
        <f t="shared" si="154"/>
        <v>0</v>
      </c>
      <c r="DK172" t="s">
        <v>640</v>
      </c>
      <c r="DL172">
        <v>0</v>
      </c>
      <c r="DM172" s="627">
        <f t="shared" si="155"/>
        <v>0</v>
      </c>
      <c r="DN172" t="s">
        <v>1119</v>
      </c>
      <c r="DO172">
        <v>0</v>
      </c>
      <c r="DP172" s="627">
        <f t="shared" si="156"/>
        <v>0</v>
      </c>
      <c r="DQ172" t="s">
        <v>880</v>
      </c>
      <c r="DR172">
        <v>4</v>
      </c>
      <c r="DS172" s="627">
        <f t="shared" si="157"/>
        <v>1</v>
      </c>
      <c r="DT172" t="s">
        <v>880</v>
      </c>
      <c r="DU172">
        <v>4</v>
      </c>
      <c r="DV172" s="627">
        <f t="shared" si="158"/>
        <v>1</v>
      </c>
      <c r="DW172" t="s">
        <v>1396</v>
      </c>
      <c r="DX172">
        <v>0</v>
      </c>
      <c r="DY172" s="627">
        <f t="shared" si="159"/>
        <v>0</v>
      </c>
      <c r="DZ172" t="s">
        <v>1119</v>
      </c>
      <c r="EA172">
        <v>0</v>
      </c>
      <c r="EB172" s="627">
        <f t="shared" si="160"/>
        <v>0</v>
      </c>
      <c r="EC172">
        <v>6.6</v>
      </c>
      <c r="ED172" t="s">
        <v>1826</v>
      </c>
      <c r="EE172">
        <v>1</v>
      </c>
      <c r="EF172" s="630">
        <f t="shared" si="161"/>
        <v>0.3265306122448981</v>
      </c>
      <c r="EG172">
        <v>9</v>
      </c>
      <c r="EH172" t="s">
        <v>1827</v>
      </c>
      <c r="EI172">
        <v>0</v>
      </c>
      <c r="EJ172" s="630">
        <f t="shared" si="162"/>
        <v>9.9999999999999978E-2</v>
      </c>
      <c r="EK172" s="630">
        <f t="shared" si="163"/>
        <v>0.21326530612244904</v>
      </c>
      <c r="EL172" s="628">
        <f t="shared" si="164"/>
        <v>0.27665816326530612</v>
      </c>
      <c r="EM172">
        <v>5</v>
      </c>
      <c r="EN172" t="s">
        <v>1774</v>
      </c>
      <c r="EO172" s="624">
        <v>3</v>
      </c>
      <c r="EP172" s="629">
        <f t="shared" si="165"/>
        <v>0.75</v>
      </c>
      <c r="EQ172">
        <v>0</v>
      </c>
      <c r="ER172" t="s">
        <v>1777</v>
      </c>
      <c r="ES172">
        <v>0</v>
      </c>
      <c r="ET172" s="629">
        <f t="shared" si="166"/>
        <v>0</v>
      </c>
      <c r="EU172">
        <v>26</v>
      </c>
      <c r="EV172" t="s">
        <v>1778</v>
      </c>
      <c r="EW172" s="624">
        <v>4</v>
      </c>
      <c r="EX172" s="629">
        <f t="shared" si="167"/>
        <v>1</v>
      </c>
      <c r="EY172">
        <v>3</v>
      </c>
      <c r="EZ172" t="s">
        <v>1782</v>
      </c>
      <c r="FA172" s="624">
        <v>2</v>
      </c>
      <c r="FB172" s="629">
        <f t="shared" si="168"/>
        <v>0.5</v>
      </c>
      <c r="FC172" t="s">
        <v>1024</v>
      </c>
      <c r="FD172">
        <v>0</v>
      </c>
      <c r="FE172" s="627">
        <f t="shared" si="169"/>
        <v>0</v>
      </c>
      <c r="FF172" s="628">
        <f t="shared" si="170"/>
        <v>0.45</v>
      </c>
      <c r="FG172">
        <v>0.79200000000000004</v>
      </c>
      <c r="FH172" t="s">
        <v>1792</v>
      </c>
      <c r="FI172">
        <v>1</v>
      </c>
      <c r="FJ172" s="623">
        <f t="shared" si="171"/>
        <v>0</v>
      </c>
      <c r="FK172">
        <v>74</v>
      </c>
      <c r="FL172">
        <v>1.8692317197309762</v>
      </c>
      <c r="FM172" t="s">
        <v>1735</v>
      </c>
      <c r="FN172" s="624">
        <v>3</v>
      </c>
      <c r="FO172" s="629">
        <f t="shared" si="172"/>
        <v>0.75</v>
      </c>
      <c r="FP172">
        <v>33</v>
      </c>
      <c r="FQ172" t="s">
        <v>1738</v>
      </c>
      <c r="FR172" s="624">
        <v>4</v>
      </c>
      <c r="FS172" s="629">
        <f t="shared" si="173"/>
        <v>1</v>
      </c>
      <c r="FT172">
        <v>9</v>
      </c>
      <c r="FU172" t="s">
        <v>1738</v>
      </c>
      <c r="FV172" s="624">
        <v>4</v>
      </c>
      <c r="FW172" s="629">
        <f t="shared" si="174"/>
        <v>1</v>
      </c>
      <c r="FX172" s="628">
        <f t="shared" si="175"/>
        <v>0.6875</v>
      </c>
      <c r="FY172" s="631">
        <f t="shared" si="176"/>
        <v>0.47719772498305768</v>
      </c>
    </row>
    <row r="173" spans="1:181">
      <c r="A173" t="s">
        <v>429</v>
      </c>
      <c r="B173" t="s">
        <v>428</v>
      </c>
      <c r="C173" t="s">
        <v>1050</v>
      </c>
      <c r="D173" t="s">
        <v>1308</v>
      </c>
      <c r="E173" t="s">
        <v>968</v>
      </c>
      <c r="F173" t="s">
        <v>975</v>
      </c>
      <c r="G173" t="s">
        <v>976</v>
      </c>
      <c r="H173" t="s">
        <v>16</v>
      </c>
      <c r="I173">
        <v>4729</v>
      </c>
      <c r="J173" s="626">
        <f t="shared" si="118"/>
        <v>0.20638408443579451</v>
      </c>
      <c r="K173">
        <v>15593402.460000001</v>
      </c>
      <c r="L173" s="626">
        <f t="shared" si="119"/>
        <v>0.1047781861724994</v>
      </c>
      <c r="M173">
        <v>170</v>
      </c>
      <c r="N173" s="626">
        <f t="shared" si="120"/>
        <v>0.11358793289960743</v>
      </c>
      <c r="O173" t="s">
        <v>880</v>
      </c>
      <c r="P173">
        <v>0</v>
      </c>
      <c r="Q173" s="627">
        <f t="shared" si="121"/>
        <v>0</v>
      </c>
      <c r="R173">
        <v>0</v>
      </c>
      <c r="T173" t="s">
        <v>1726</v>
      </c>
      <c r="U173">
        <v>0</v>
      </c>
      <c r="V173">
        <f t="shared" si="122"/>
        <v>1</v>
      </c>
      <c r="W173" s="626">
        <f t="shared" si="123"/>
        <v>0</v>
      </c>
      <c r="X173" s="628">
        <f t="shared" si="124"/>
        <v>8.4950040701580271E-2</v>
      </c>
      <c r="Y173" t="s">
        <v>639</v>
      </c>
      <c r="Z173">
        <v>4</v>
      </c>
      <c r="AA173" s="627">
        <f t="shared" si="125"/>
        <v>1</v>
      </c>
      <c r="AB173" t="s">
        <v>639</v>
      </c>
      <c r="AC173">
        <v>4</v>
      </c>
      <c r="AD173" s="627">
        <f t="shared" si="126"/>
        <v>1</v>
      </c>
      <c r="AE173" t="s">
        <v>640</v>
      </c>
      <c r="AF173">
        <v>0</v>
      </c>
      <c r="AG173" s="627">
        <f t="shared" si="127"/>
        <v>0</v>
      </c>
      <c r="AH173" t="s">
        <v>1314</v>
      </c>
      <c r="AI173">
        <v>0</v>
      </c>
      <c r="AJ173" s="627">
        <f t="shared" si="128"/>
        <v>0</v>
      </c>
      <c r="AK173" t="s">
        <v>1405</v>
      </c>
      <c r="AL173">
        <v>0</v>
      </c>
      <c r="AM173" s="627">
        <f t="shared" si="129"/>
        <v>0</v>
      </c>
      <c r="AN173">
        <v>1</v>
      </c>
      <c r="AO173" t="s">
        <v>1765</v>
      </c>
      <c r="AP173">
        <v>4</v>
      </c>
      <c r="AQ173" s="629">
        <f t="shared" si="130"/>
        <v>1</v>
      </c>
      <c r="AR173" t="s">
        <v>636</v>
      </c>
      <c r="AS173">
        <v>4</v>
      </c>
      <c r="AT173" s="627">
        <f t="shared" si="131"/>
        <v>1</v>
      </c>
      <c r="AU173">
        <v>1</v>
      </c>
      <c r="AV173" t="s">
        <v>1789</v>
      </c>
      <c r="AW173">
        <v>0</v>
      </c>
      <c r="AX173" s="629">
        <f t="shared" si="132"/>
        <v>0</v>
      </c>
      <c r="AY173" t="s">
        <v>650</v>
      </c>
      <c r="AZ173">
        <v>2</v>
      </c>
      <c r="BA173" s="627">
        <f t="shared" si="133"/>
        <v>0.5</v>
      </c>
      <c r="BB173" t="s">
        <v>646</v>
      </c>
      <c r="BC173">
        <v>0</v>
      </c>
      <c r="BD173" s="627">
        <f t="shared" si="134"/>
        <v>0</v>
      </c>
      <c r="BE173" t="s">
        <v>647</v>
      </c>
      <c r="BF173">
        <v>4</v>
      </c>
      <c r="BG173" s="627">
        <f t="shared" si="135"/>
        <v>1</v>
      </c>
      <c r="BH173" s="628">
        <f t="shared" si="136"/>
        <v>0.5</v>
      </c>
      <c r="BI173">
        <v>0</v>
      </c>
      <c r="BJ173" t="s">
        <v>1741</v>
      </c>
      <c r="BK173">
        <v>4</v>
      </c>
      <c r="BL173" s="627">
        <f t="shared" si="137"/>
        <v>1</v>
      </c>
      <c r="BM173" t="s">
        <v>641</v>
      </c>
      <c r="BN173">
        <v>0</v>
      </c>
      <c r="BO173" s="627">
        <f t="shared" si="138"/>
        <v>0</v>
      </c>
      <c r="BP173">
        <v>3</v>
      </c>
      <c r="BQ173" t="s">
        <v>1747</v>
      </c>
      <c r="BR173">
        <v>2</v>
      </c>
      <c r="BS173">
        <f t="shared" si="139"/>
        <v>0.5</v>
      </c>
      <c r="BT173">
        <v>7</v>
      </c>
      <c r="BU173" t="s">
        <v>1748</v>
      </c>
      <c r="BV173">
        <v>1</v>
      </c>
      <c r="BW173">
        <f t="shared" si="140"/>
        <v>0.25</v>
      </c>
      <c r="BX173" s="629">
        <f t="shared" si="141"/>
        <v>0.375</v>
      </c>
      <c r="BY173" t="s">
        <v>642</v>
      </c>
      <c r="BZ173">
        <v>3</v>
      </c>
      <c r="CA173" s="627">
        <f t="shared" si="142"/>
        <v>0.75</v>
      </c>
      <c r="CB173" t="s">
        <v>669</v>
      </c>
      <c r="CC173">
        <v>2</v>
      </c>
      <c r="CD173" s="627">
        <f t="shared" si="143"/>
        <v>0.5</v>
      </c>
      <c r="CE173" t="s">
        <v>663</v>
      </c>
      <c r="CF173">
        <v>0</v>
      </c>
      <c r="CG173" s="627">
        <f t="shared" si="144"/>
        <v>0</v>
      </c>
      <c r="CH173">
        <v>0</v>
      </c>
      <c r="CI173" t="s">
        <v>1750</v>
      </c>
      <c r="CJ173">
        <v>4</v>
      </c>
      <c r="CK173">
        <f t="shared" si="145"/>
        <v>1</v>
      </c>
      <c r="CL173">
        <v>0</v>
      </c>
      <c r="CM173" t="s">
        <v>1750</v>
      </c>
      <c r="CN173">
        <v>4</v>
      </c>
      <c r="CO173">
        <f t="shared" si="146"/>
        <v>1</v>
      </c>
      <c r="CP173" s="629">
        <f t="shared" si="147"/>
        <v>1</v>
      </c>
      <c r="CQ173">
        <v>0</v>
      </c>
      <c r="CR173" t="s">
        <v>1755</v>
      </c>
      <c r="CS173">
        <v>4</v>
      </c>
      <c r="CT173">
        <f t="shared" si="148"/>
        <v>1</v>
      </c>
      <c r="CU173">
        <v>0</v>
      </c>
      <c r="CV173" t="s">
        <v>1755</v>
      </c>
      <c r="CW173">
        <v>4</v>
      </c>
      <c r="CX173">
        <f t="shared" si="149"/>
        <v>1</v>
      </c>
      <c r="CY173" s="629">
        <f t="shared" si="150"/>
        <v>1</v>
      </c>
      <c r="CZ173">
        <v>3</v>
      </c>
      <c r="DA173" t="s">
        <v>1761</v>
      </c>
      <c r="DB173">
        <v>3</v>
      </c>
      <c r="DC173" s="626">
        <f t="shared" si="151"/>
        <v>0.375</v>
      </c>
      <c r="DD173" t="s">
        <v>1369</v>
      </c>
      <c r="DE173">
        <v>3</v>
      </c>
      <c r="DF173" s="627">
        <f t="shared" si="152"/>
        <v>0.75</v>
      </c>
      <c r="DG173" s="628">
        <f t="shared" si="153"/>
        <v>0.57499999999999996</v>
      </c>
      <c r="DH173" t="s">
        <v>639</v>
      </c>
      <c r="DI173">
        <v>4</v>
      </c>
      <c r="DJ173" s="627">
        <f t="shared" si="154"/>
        <v>1</v>
      </c>
      <c r="DK173" t="s">
        <v>640</v>
      </c>
      <c r="DL173">
        <v>0</v>
      </c>
      <c r="DM173" s="627">
        <f t="shared" si="155"/>
        <v>0</v>
      </c>
      <c r="DN173" t="s">
        <v>880</v>
      </c>
      <c r="DO173">
        <v>4</v>
      </c>
      <c r="DP173" s="627">
        <f t="shared" si="156"/>
        <v>1</v>
      </c>
      <c r="DQ173" t="s">
        <v>880</v>
      </c>
      <c r="DR173">
        <v>4</v>
      </c>
      <c r="DS173" s="627">
        <f t="shared" si="157"/>
        <v>1</v>
      </c>
      <c r="DT173" t="s">
        <v>880</v>
      </c>
      <c r="DU173">
        <v>4</v>
      </c>
      <c r="DV173" s="627">
        <f t="shared" si="158"/>
        <v>1</v>
      </c>
      <c r="DW173" t="s">
        <v>639</v>
      </c>
      <c r="DX173">
        <v>4</v>
      </c>
      <c r="DY173" s="627">
        <f t="shared" si="159"/>
        <v>1</v>
      </c>
      <c r="DZ173" t="s">
        <v>1119</v>
      </c>
      <c r="EA173">
        <v>0</v>
      </c>
      <c r="EB173" s="627">
        <f t="shared" si="160"/>
        <v>0</v>
      </c>
      <c r="EC173">
        <v>6.5</v>
      </c>
      <c r="ED173" t="s">
        <v>1826</v>
      </c>
      <c r="EE173">
        <v>1</v>
      </c>
      <c r="EF173" s="630">
        <f t="shared" si="161"/>
        <v>0.33673469387755106</v>
      </c>
      <c r="EG173">
        <v>8.8000000000000007</v>
      </c>
      <c r="EH173" t="s">
        <v>1827</v>
      </c>
      <c r="EI173">
        <v>0</v>
      </c>
      <c r="EJ173" s="630">
        <f t="shared" si="162"/>
        <v>0.11999999999999988</v>
      </c>
      <c r="EK173" s="630">
        <f t="shared" si="163"/>
        <v>0.22836734693877547</v>
      </c>
      <c r="EL173" s="628">
        <f t="shared" si="164"/>
        <v>0.65354591836734688</v>
      </c>
      <c r="EM173">
        <v>1</v>
      </c>
      <c r="EN173" t="s">
        <v>1776</v>
      </c>
      <c r="EO173" s="624">
        <v>1</v>
      </c>
      <c r="EP173" s="629">
        <f t="shared" si="165"/>
        <v>0.25</v>
      </c>
      <c r="EQ173">
        <v>0</v>
      </c>
      <c r="ER173" t="s">
        <v>1777</v>
      </c>
      <c r="ES173">
        <v>0</v>
      </c>
      <c r="ET173" s="629">
        <f t="shared" si="166"/>
        <v>0</v>
      </c>
      <c r="EU173">
        <v>2</v>
      </c>
      <c r="EV173" t="s">
        <v>1779</v>
      </c>
      <c r="EW173" s="624">
        <v>4</v>
      </c>
      <c r="EX173" s="629">
        <f t="shared" si="167"/>
        <v>1</v>
      </c>
      <c r="EY173">
        <v>3</v>
      </c>
      <c r="EZ173" t="s">
        <v>1782</v>
      </c>
      <c r="FA173" s="624">
        <v>2</v>
      </c>
      <c r="FB173" s="629">
        <f t="shared" si="168"/>
        <v>0.5</v>
      </c>
      <c r="FC173" t="s">
        <v>1024</v>
      </c>
      <c r="FD173">
        <v>0</v>
      </c>
      <c r="FE173" s="627">
        <f t="shared" si="169"/>
        <v>0</v>
      </c>
      <c r="FF173" s="628">
        <f t="shared" si="170"/>
        <v>0.35</v>
      </c>
      <c r="FG173">
        <v>0.70699999999999996</v>
      </c>
      <c r="FH173" t="s">
        <v>1791</v>
      </c>
      <c r="FI173">
        <v>2</v>
      </c>
      <c r="FJ173" s="623">
        <f t="shared" si="171"/>
        <v>0.33333333333333331</v>
      </c>
      <c r="FK173">
        <v>11</v>
      </c>
      <c r="FL173">
        <v>1.0413926851582251</v>
      </c>
      <c r="FM173" t="s">
        <v>1734</v>
      </c>
      <c r="FN173" s="624">
        <v>2</v>
      </c>
      <c r="FO173" s="629">
        <f t="shared" si="172"/>
        <v>0.5</v>
      </c>
      <c r="FP173">
        <v>1</v>
      </c>
      <c r="FQ173" t="s">
        <v>1737</v>
      </c>
      <c r="FR173" s="624">
        <v>1</v>
      </c>
      <c r="FS173" s="629">
        <f t="shared" si="173"/>
        <v>0.25</v>
      </c>
      <c r="FT173">
        <v>0</v>
      </c>
      <c r="FU173" t="s">
        <v>1730</v>
      </c>
      <c r="FV173" s="624">
        <v>0</v>
      </c>
      <c r="FW173" s="629">
        <f t="shared" si="174"/>
        <v>0</v>
      </c>
      <c r="FX173" s="628">
        <f t="shared" si="175"/>
        <v>0.27083333333333331</v>
      </c>
      <c r="FY173" s="631">
        <f t="shared" si="176"/>
        <v>0.40572154873371008</v>
      </c>
    </row>
    <row r="174" spans="1:181">
      <c r="A174" t="s">
        <v>431</v>
      </c>
      <c r="B174" t="s">
        <v>430</v>
      </c>
      <c r="C174" t="s">
        <v>632</v>
      </c>
      <c r="D174" t="s">
        <v>1308</v>
      </c>
      <c r="E174" t="s">
        <v>968</v>
      </c>
      <c r="F174" t="s">
        <v>975</v>
      </c>
      <c r="G174" t="s">
        <v>976</v>
      </c>
      <c r="H174" t="s">
        <v>16</v>
      </c>
      <c r="I174">
        <v>4339</v>
      </c>
      <c r="J174" s="626">
        <f t="shared" si="118"/>
        <v>0.19208822901716477</v>
      </c>
      <c r="K174">
        <v>14390665.66</v>
      </c>
      <c r="L174" s="626">
        <f t="shared" si="119"/>
        <v>8.8802834647250542E-2</v>
      </c>
      <c r="M174">
        <v>167</v>
      </c>
      <c r="N174" s="626">
        <f t="shared" si="120"/>
        <v>0.10977661960423504</v>
      </c>
      <c r="O174" t="s">
        <v>880</v>
      </c>
      <c r="P174">
        <v>0</v>
      </c>
      <c r="Q174" s="627">
        <f t="shared" si="121"/>
        <v>0</v>
      </c>
      <c r="R174">
        <v>0</v>
      </c>
      <c r="T174" t="s">
        <v>1726</v>
      </c>
      <c r="U174">
        <v>0</v>
      </c>
      <c r="V174">
        <f t="shared" si="122"/>
        <v>1</v>
      </c>
      <c r="W174" s="626">
        <f t="shared" si="123"/>
        <v>0</v>
      </c>
      <c r="X174" s="628">
        <f t="shared" si="124"/>
        <v>7.813353665373006E-2</v>
      </c>
      <c r="Y174" t="s">
        <v>639</v>
      </c>
      <c r="Z174">
        <v>4</v>
      </c>
      <c r="AA174" s="627">
        <f t="shared" si="125"/>
        <v>1</v>
      </c>
      <c r="AB174" t="s">
        <v>639</v>
      </c>
      <c r="AC174">
        <v>4</v>
      </c>
      <c r="AD174" s="627">
        <f t="shared" si="126"/>
        <v>1</v>
      </c>
      <c r="AE174" t="s">
        <v>640</v>
      </c>
      <c r="AF174">
        <v>0</v>
      </c>
      <c r="AG174" s="627">
        <f t="shared" si="127"/>
        <v>0</v>
      </c>
      <c r="AH174" t="s">
        <v>1314</v>
      </c>
      <c r="AI174">
        <v>0</v>
      </c>
      <c r="AJ174" s="627">
        <f t="shared" si="128"/>
        <v>0</v>
      </c>
      <c r="AK174" t="s">
        <v>1405</v>
      </c>
      <c r="AL174">
        <v>0</v>
      </c>
      <c r="AM174" s="627">
        <f t="shared" si="129"/>
        <v>0</v>
      </c>
      <c r="AN174">
        <v>1</v>
      </c>
      <c r="AO174" t="s">
        <v>1765</v>
      </c>
      <c r="AP174">
        <v>4</v>
      </c>
      <c r="AQ174" s="629">
        <f t="shared" si="130"/>
        <v>1</v>
      </c>
      <c r="AR174" t="s">
        <v>636</v>
      </c>
      <c r="AS174">
        <v>4</v>
      </c>
      <c r="AT174" s="627">
        <f t="shared" si="131"/>
        <v>1</v>
      </c>
      <c r="AU174">
        <v>3</v>
      </c>
      <c r="AV174" t="s">
        <v>1771</v>
      </c>
      <c r="AW174">
        <v>2</v>
      </c>
      <c r="AX174" s="629">
        <f t="shared" si="132"/>
        <v>0.5</v>
      </c>
      <c r="AY174" t="s">
        <v>634</v>
      </c>
      <c r="AZ174">
        <v>1</v>
      </c>
      <c r="BA174" s="627">
        <f t="shared" si="133"/>
        <v>0.25</v>
      </c>
      <c r="BB174" t="s">
        <v>646</v>
      </c>
      <c r="BC174">
        <v>0</v>
      </c>
      <c r="BD174" s="627">
        <f t="shared" si="134"/>
        <v>0</v>
      </c>
      <c r="BE174" t="s">
        <v>646</v>
      </c>
      <c r="BF174">
        <v>1</v>
      </c>
      <c r="BG174" s="627">
        <f t="shared" si="135"/>
        <v>0.25</v>
      </c>
      <c r="BH174" s="628">
        <f t="shared" si="136"/>
        <v>0.45454545454545453</v>
      </c>
      <c r="BI174">
        <v>0</v>
      </c>
      <c r="BJ174" t="s">
        <v>1741</v>
      </c>
      <c r="BK174">
        <v>4</v>
      </c>
      <c r="BL174" s="627">
        <f t="shared" si="137"/>
        <v>1</v>
      </c>
      <c r="BM174" t="s">
        <v>641</v>
      </c>
      <c r="BN174">
        <v>0</v>
      </c>
      <c r="BO174" s="627">
        <f t="shared" si="138"/>
        <v>0</v>
      </c>
      <c r="BP174">
        <v>0</v>
      </c>
      <c r="BQ174" t="s">
        <v>1745</v>
      </c>
      <c r="BR174">
        <v>4</v>
      </c>
      <c r="BS174">
        <f t="shared" si="139"/>
        <v>1</v>
      </c>
      <c r="BT174">
        <v>2</v>
      </c>
      <c r="BU174" t="s">
        <v>1746</v>
      </c>
      <c r="BV174">
        <v>3</v>
      </c>
      <c r="BW174">
        <f t="shared" si="140"/>
        <v>0.75</v>
      </c>
      <c r="BX174" s="629">
        <f t="shared" si="141"/>
        <v>0.875</v>
      </c>
      <c r="BY174" t="s">
        <v>642</v>
      </c>
      <c r="BZ174">
        <v>3</v>
      </c>
      <c r="CA174" s="627">
        <f t="shared" si="142"/>
        <v>0.75</v>
      </c>
      <c r="CB174" t="s">
        <v>649</v>
      </c>
      <c r="CC174">
        <v>1</v>
      </c>
      <c r="CD174" s="627">
        <f t="shared" si="143"/>
        <v>0.25</v>
      </c>
      <c r="CE174" t="s">
        <v>643</v>
      </c>
      <c r="CF174">
        <v>3</v>
      </c>
      <c r="CG174" s="627">
        <f t="shared" si="144"/>
        <v>0.75</v>
      </c>
      <c r="CH174">
        <v>0</v>
      </c>
      <c r="CI174" t="s">
        <v>1750</v>
      </c>
      <c r="CJ174">
        <v>4</v>
      </c>
      <c r="CK174">
        <f t="shared" si="145"/>
        <v>1</v>
      </c>
      <c r="CL174">
        <v>3</v>
      </c>
      <c r="CM174" t="s">
        <v>1752</v>
      </c>
      <c r="CN174">
        <v>2</v>
      </c>
      <c r="CO174">
        <f t="shared" si="146"/>
        <v>0.5</v>
      </c>
      <c r="CP174" s="629">
        <f t="shared" si="147"/>
        <v>0.75</v>
      </c>
      <c r="CQ174">
        <v>0</v>
      </c>
      <c r="CR174" t="s">
        <v>1755</v>
      </c>
      <c r="CS174">
        <v>4</v>
      </c>
      <c r="CT174">
        <f t="shared" si="148"/>
        <v>1</v>
      </c>
      <c r="CU174">
        <v>0</v>
      </c>
      <c r="CV174" t="s">
        <v>1755</v>
      </c>
      <c r="CW174">
        <v>4</v>
      </c>
      <c r="CX174">
        <f t="shared" si="149"/>
        <v>1</v>
      </c>
      <c r="CY174" s="629">
        <f t="shared" si="150"/>
        <v>1</v>
      </c>
      <c r="CZ174">
        <v>4</v>
      </c>
      <c r="DA174" t="s">
        <v>1761</v>
      </c>
      <c r="DB174">
        <v>3</v>
      </c>
      <c r="DC174" s="626">
        <f t="shared" si="151"/>
        <v>0.5</v>
      </c>
      <c r="DD174" t="s">
        <v>1369</v>
      </c>
      <c r="DE174">
        <v>3</v>
      </c>
      <c r="DF174" s="627">
        <f t="shared" si="152"/>
        <v>0.75</v>
      </c>
      <c r="DG174" s="628">
        <f t="shared" si="153"/>
        <v>0.66249999999999998</v>
      </c>
      <c r="DH174" t="s">
        <v>1407</v>
      </c>
      <c r="DI174">
        <v>1</v>
      </c>
      <c r="DJ174" s="627">
        <f t="shared" si="154"/>
        <v>0.25</v>
      </c>
      <c r="DK174" t="s">
        <v>640</v>
      </c>
      <c r="DL174">
        <v>0</v>
      </c>
      <c r="DM174" s="627">
        <f t="shared" si="155"/>
        <v>0</v>
      </c>
      <c r="DN174" t="s">
        <v>880</v>
      </c>
      <c r="DO174">
        <v>4</v>
      </c>
      <c r="DP174" s="627">
        <f t="shared" si="156"/>
        <v>1</v>
      </c>
      <c r="DQ174" t="s">
        <v>880</v>
      </c>
      <c r="DR174">
        <v>4</v>
      </c>
      <c r="DS174" s="627">
        <f t="shared" si="157"/>
        <v>1</v>
      </c>
      <c r="DT174" t="s">
        <v>880</v>
      </c>
      <c r="DU174">
        <v>4</v>
      </c>
      <c r="DV174" s="627">
        <f t="shared" si="158"/>
        <v>1</v>
      </c>
      <c r="DW174" t="s">
        <v>1408</v>
      </c>
      <c r="DX174">
        <v>2</v>
      </c>
      <c r="DY174" s="627">
        <f t="shared" si="159"/>
        <v>0.5</v>
      </c>
      <c r="DZ174" t="s">
        <v>880</v>
      </c>
      <c r="EA174">
        <v>4</v>
      </c>
      <c r="EB174" s="627">
        <f t="shared" si="160"/>
        <v>1</v>
      </c>
      <c r="EC174">
        <v>3.1</v>
      </c>
      <c r="ED174" t="s">
        <v>1824</v>
      </c>
      <c r="EE174">
        <v>3</v>
      </c>
      <c r="EF174" s="630">
        <f t="shared" si="161"/>
        <v>0.68367346938775508</v>
      </c>
      <c r="EG174">
        <v>8.8000000000000007</v>
      </c>
      <c r="EH174" t="s">
        <v>1827</v>
      </c>
      <c r="EI174">
        <v>0</v>
      </c>
      <c r="EJ174" s="630">
        <f t="shared" si="162"/>
        <v>0.11999999999999988</v>
      </c>
      <c r="EK174" s="630">
        <f t="shared" si="163"/>
        <v>0.40183673469387748</v>
      </c>
      <c r="EL174" s="628">
        <f t="shared" si="164"/>
        <v>0.6439795918367347</v>
      </c>
      <c r="EM174">
        <v>2</v>
      </c>
      <c r="EN174" t="s">
        <v>1776</v>
      </c>
      <c r="EO174" s="624">
        <v>1</v>
      </c>
      <c r="EP174" s="629">
        <f t="shared" si="165"/>
        <v>0.25</v>
      </c>
      <c r="EQ174">
        <v>0</v>
      </c>
      <c r="ER174" t="s">
        <v>1777</v>
      </c>
      <c r="ES174">
        <v>0</v>
      </c>
      <c r="ET174" s="629">
        <f t="shared" si="166"/>
        <v>0</v>
      </c>
      <c r="EU174">
        <v>1</v>
      </c>
      <c r="EV174" t="s">
        <v>1779</v>
      </c>
      <c r="EW174" s="624">
        <v>3</v>
      </c>
      <c r="EX174" s="629">
        <f t="shared" si="167"/>
        <v>0.75</v>
      </c>
      <c r="EY174">
        <v>4</v>
      </c>
      <c r="EZ174" t="s">
        <v>1782</v>
      </c>
      <c r="FA174" s="624">
        <v>2</v>
      </c>
      <c r="FB174" s="629">
        <f t="shared" si="168"/>
        <v>0.5</v>
      </c>
      <c r="FC174" t="s">
        <v>1024</v>
      </c>
      <c r="FD174">
        <v>0</v>
      </c>
      <c r="FE174" s="627">
        <f t="shared" si="169"/>
        <v>0</v>
      </c>
      <c r="FF174" s="628">
        <f t="shared" si="170"/>
        <v>0.3</v>
      </c>
      <c r="FG174">
        <v>0.61399999999999999</v>
      </c>
      <c r="FH174" t="s">
        <v>1793</v>
      </c>
      <c r="FI174">
        <v>3</v>
      </c>
      <c r="FJ174" s="623">
        <f t="shared" si="171"/>
        <v>0.66666666666666663</v>
      </c>
      <c r="FK174">
        <v>10</v>
      </c>
      <c r="FL174">
        <v>1</v>
      </c>
      <c r="FM174" t="s">
        <v>1733</v>
      </c>
      <c r="FN174" s="624">
        <v>1</v>
      </c>
      <c r="FO174" s="629">
        <f t="shared" si="172"/>
        <v>0.25</v>
      </c>
      <c r="FP174">
        <v>0</v>
      </c>
      <c r="FQ174" t="s">
        <v>1730</v>
      </c>
      <c r="FR174" s="624">
        <v>0</v>
      </c>
      <c r="FS174" s="629">
        <f t="shared" si="173"/>
        <v>0</v>
      </c>
      <c r="FT174">
        <v>1</v>
      </c>
      <c r="FU174" t="s">
        <v>1737</v>
      </c>
      <c r="FV174" s="624">
        <v>1</v>
      </c>
      <c r="FW174" s="629">
        <f t="shared" si="174"/>
        <v>0.25</v>
      </c>
      <c r="FX174" s="628">
        <f t="shared" si="175"/>
        <v>0.29166666666666663</v>
      </c>
      <c r="FY174" s="631">
        <f t="shared" si="176"/>
        <v>0.40513754161709764</v>
      </c>
    </row>
    <row r="175" spans="1:181">
      <c r="A175" t="s">
        <v>214</v>
      </c>
      <c r="B175" t="s">
        <v>213</v>
      </c>
      <c r="C175" t="s">
        <v>632</v>
      </c>
      <c r="D175" t="s">
        <v>1309</v>
      </c>
      <c r="E175" t="s">
        <v>978</v>
      </c>
      <c r="F175" t="s">
        <v>977</v>
      </c>
      <c r="G175" t="s">
        <v>982</v>
      </c>
      <c r="H175" t="s">
        <v>5</v>
      </c>
      <c r="I175">
        <v>13621</v>
      </c>
      <c r="J175" s="626">
        <f t="shared" si="118"/>
        <v>0.38209682608504636</v>
      </c>
      <c r="K175">
        <v>36671827.769999996</v>
      </c>
      <c r="L175" s="626">
        <f t="shared" si="119"/>
        <v>0.27497645494825651</v>
      </c>
      <c r="M175">
        <v>726</v>
      </c>
      <c r="N175" s="626">
        <f t="shared" si="120"/>
        <v>0.42435438846066376</v>
      </c>
      <c r="O175" t="s">
        <v>1119</v>
      </c>
      <c r="P175">
        <v>4</v>
      </c>
      <c r="Q175" s="627">
        <f t="shared" si="121"/>
        <v>1</v>
      </c>
      <c r="R175">
        <v>13</v>
      </c>
      <c r="S175">
        <v>1.1139433523068367</v>
      </c>
      <c r="T175" t="s">
        <v>1731</v>
      </c>
      <c r="U175">
        <v>2</v>
      </c>
      <c r="V175">
        <f t="shared" si="122"/>
        <v>14</v>
      </c>
      <c r="W175" s="626">
        <f t="shared" si="123"/>
        <v>0.34351621991739295</v>
      </c>
      <c r="X175" s="628">
        <f t="shared" si="124"/>
        <v>0.4849887778822719</v>
      </c>
      <c r="Y175" t="s">
        <v>639</v>
      </c>
      <c r="Z175">
        <v>4</v>
      </c>
      <c r="AA175" s="627">
        <f t="shared" si="125"/>
        <v>1</v>
      </c>
      <c r="AB175" t="s">
        <v>639</v>
      </c>
      <c r="AC175">
        <v>4</v>
      </c>
      <c r="AD175" s="627">
        <f t="shared" si="126"/>
        <v>1</v>
      </c>
      <c r="AE175" t="s">
        <v>640</v>
      </c>
      <c r="AF175">
        <v>0</v>
      </c>
      <c r="AG175" s="627">
        <f t="shared" si="127"/>
        <v>0</v>
      </c>
      <c r="AH175" t="s">
        <v>1400</v>
      </c>
      <c r="AI175">
        <v>3</v>
      </c>
      <c r="AJ175" s="627">
        <f t="shared" si="128"/>
        <v>0.75</v>
      </c>
      <c r="AK175" t="s">
        <v>1406</v>
      </c>
      <c r="AL175">
        <v>3</v>
      </c>
      <c r="AM175" s="627">
        <f t="shared" si="129"/>
        <v>0.75</v>
      </c>
      <c r="AN175">
        <v>1</v>
      </c>
      <c r="AO175" t="s">
        <v>1765</v>
      </c>
      <c r="AP175">
        <v>4</v>
      </c>
      <c r="AQ175" s="629">
        <f t="shared" si="130"/>
        <v>1</v>
      </c>
      <c r="AR175" t="s">
        <v>636</v>
      </c>
      <c r="AS175">
        <v>4</v>
      </c>
      <c r="AT175" s="627">
        <f t="shared" si="131"/>
        <v>1</v>
      </c>
      <c r="AU175">
        <v>3</v>
      </c>
      <c r="AV175" t="s">
        <v>1771</v>
      </c>
      <c r="AW175">
        <v>2</v>
      </c>
      <c r="AX175" s="629">
        <f t="shared" si="132"/>
        <v>0.5</v>
      </c>
      <c r="AY175" t="s">
        <v>650</v>
      </c>
      <c r="AZ175">
        <v>2</v>
      </c>
      <c r="BA175" s="627">
        <f t="shared" si="133"/>
        <v>0.5</v>
      </c>
      <c r="BB175" t="s">
        <v>635</v>
      </c>
      <c r="BC175">
        <v>1</v>
      </c>
      <c r="BD175" s="627">
        <f t="shared" si="134"/>
        <v>0.25</v>
      </c>
      <c r="BE175" t="s">
        <v>647</v>
      </c>
      <c r="BF175">
        <v>4</v>
      </c>
      <c r="BG175" s="627">
        <f t="shared" si="135"/>
        <v>1</v>
      </c>
      <c r="BH175" s="628">
        <f t="shared" si="136"/>
        <v>0.70454545454545459</v>
      </c>
      <c r="BI175">
        <v>2</v>
      </c>
      <c r="BJ175" t="s">
        <v>1743</v>
      </c>
      <c r="BK175">
        <v>1</v>
      </c>
      <c r="BL175" s="627">
        <f t="shared" si="137"/>
        <v>0.25</v>
      </c>
      <c r="BM175" t="s">
        <v>641</v>
      </c>
      <c r="BN175">
        <v>0</v>
      </c>
      <c r="BO175" s="627">
        <f t="shared" si="138"/>
        <v>0</v>
      </c>
      <c r="BP175">
        <v>0</v>
      </c>
      <c r="BQ175" t="s">
        <v>1745</v>
      </c>
      <c r="BR175">
        <v>4</v>
      </c>
      <c r="BS175">
        <f t="shared" si="139"/>
        <v>1</v>
      </c>
      <c r="BT175">
        <v>0</v>
      </c>
      <c r="BU175" t="s">
        <v>1745</v>
      </c>
      <c r="BV175">
        <v>4</v>
      </c>
      <c r="BW175">
        <f t="shared" si="140"/>
        <v>1</v>
      </c>
      <c r="BX175" s="629">
        <f t="shared" si="141"/>
        <v>1</v>
      </c>
      <c r="BY175" t="s">
        <v>649</v>
      </c>
      <c r="BZ175">
        <v>2</v>
      </c>
      <c r="CA175" s="627">
        <f t="shared" si="142"/>
        <v>0.5</v>
      </c>
      <c r="CB175" t="s">
        <v>669</v>
      </c>
      <c r="CC175">
        <v>2</v>
      </c>
      <c r="CD175" s="627">
        <f t="shared" si="143"/>
        <v>0.5</v>
      </c>
      <c r="CE175" t="s">
        <v>659</v>
      </c>
      <c r="CF175">
        <v>4</v>
      </c>
      <c r="CG175" s="627">
        <f t="shared" si="144"/>
        <v>1</v>
      </c>
      <c r="CH175">
        <v>1</v>
      </c>
      <c r="CI175" t="s">
        <v>1751</v>
      </c>
      <c r="CJ175">
        <v>3</v>
      </c>
      <c r="CK175">
        <f t="shared" si="145"/>
        <v>0.75</v>
      </c>
      <c r="CL175">
        <v>2</v>
      </c>
      <c r="CM175" t="s">
        <v>1751</v>
      </c>
      <c r="CN175">
        <v>3</v>
      </c>
      <c r="CO175">
        <f t="shared" si="146"/>
        <v>0.75</v>
      </c>
      <c r="CP175" s="629">
        <f t="shared" si="147"/>
        <v>0.75</v>
      </c>
      <c r="CQ175">
        <v>0</v>
      </c>
      <c r="CR175" t="s">
        <v>1755</v>
      </c>
      <c r="CS175">
        <v>4</v>
      </c>
      <c r="CT175">
        <f t="shared" si="148"/>
        <v>1</v>
      </c>
      <c r="CU175">
        <v>0</v>
      </c>
      <c r="CV175" t="s">
        <v>1755</v>
      </c>
      <c r="CW175">
        <v>4</v>
      </c>
      <c r="CX175">
        <f t="shared" si="149"/>
        <v>1</v>
      </c>
      <c r="CY175" s="629">
        <f t="shared" si="150"/>
        <v>1</v>
      </c>
      <c r="CZ175">
        <v>0</v>
      </c>
      <c r="DA175" t="s">
        <v>1764</v>
      </c>
      <c r="DB175">
        <v>0</v>
      </c>
      <c r="DC175" s="626">
        <f t="shared" si="151"/>
        <v>0</v>
      </c>
      <c r="DD175" t="s">
        <v>1369</v>
      </c>
      <c r="DE175">
        <v>3</v>
      </c>
      <c r="DF175" s="627">
        <f t="shared" si="152"/>
        <v>0.75</v>
      </c>
      <c r="DG175" s="628">
        <f t="shared" si="153"/>
        <v>0.57499999999999996</v>
      </c>
      <c r="DH175" t="s">
        <v>639</v>
      </c>
      <c r="DI175">
        <v>4</v>
      </c>
      <c r="DJ175" s="627">
        <f t="shared" si="154"/>
        <v>1</v>
      </c>
      <c r="DK175" t="s">
        <v>640</v>
      </c>
      <c r="DL175">
        <v>0</v>
      </c>
      <c r="DM175" s="627">
        <f t="shared" si="155"/>
        <v>0</v>
      </c>
      <c r="DN175" t="s">
        <v>880</v>
      </c>
      <c r="DO175">
        <v>4</v>
      </c>
      <c r="DP175" s="627">
        <f t="shared" si="156"/>
        <v>1</v>
      </c>
      <c r="DQ175" t="s">
        <v>880</v>
      </c>
      <c r="DR175">
        <v>4</v>
      </c>
      <c r="DS175" s="627">
        <f t="shared" si="157"/>
        <v>1</v>
      </c>
      <c r="DT175" t="s">
        <v>880</v>
      </c>
      <c r="DU175">
        <v>4</v>
      </c>
      <c r="DV175" s="627">
        <f t="shared" si="158"/>
        <v>1</v>
      </c>
      <c r="DW175" t="s">
        <v>1408</v>
      </c>
      <c r="DX175">
        <v>2</v>
      </c>
      <c r="DY175" s="627">
        <f t="shared" si="159"/>
        <v>0.5</v>
      </c>
      <c r="DZ175" t="s">
        <v>880</v>
      </c>
      <c r="EA175">
        <v>4</v>
      </c>
      <c r="EB175" s="627">
        <f t="shared" si="160"/>
        <v>1</v>
      </c>
      <c r="EC175">
        <v>8.6</v>
      </c>
      <c r="ED175" t="s">
        <v>1827</v>
      </c>
      <c r="EE175">
        <v>0</v>
      </c>
      <c r="EF175" s="630">
        <f t="shared" si="161"/>
        <v>0.12244897959183687</v>
      </c>
      <c r="EG175">
        <v>9.6999999999999993</v>
      </c>
      <c r="EH175" t="s">
        <v>1827</v>
      </c>
      <c r="EI175">
        <v>0</v>
      </c>
      <c r="EJ175" s="630">
        <f t="shared" si="162"/>
        <v>3.0000000000000027E-2</v>
      </c>
      <c r="EK175" s="630">
        <f t="shared" si="163"/>
        <v>7.6224489795918449E-2</v>
      </c>
      <c r="EL175" s="628">
        <f t="shared" si="164"/>
        <v>0.69702806122448979</v>
      </c>
      <c r="EM175">
        <v>9</v>
      </c>
      <c r="EN175" t="s">
        <v>1773</v>
      </c>
      <c r="EO175" s="624">
        <v>4</v>
      </c>
      <c r="EP175" s="629">
        <f t="shared" si="165"/>
        <v>1</v>
      </c>
      <c r="EQ175">
        <v>0</v>
      </c>
      <c r="ER175" t="s">
        <v>1777</v>
      </c>
      <c r="ES175">
        <v>0</v>
      </c>
      <c r="ET175" s="629">
        <f t="shared" si="166"/>
        <v>0</v>
      </c>
      <c r="EU175">
        <v>9</v>
      </c>
      <c r="EV175" t="s">
        <v>1778</v>
      </c>
      <c r="EW175" s="624">
        <v>4</v>
      </c>
      <c r="EX175" s="629">
        <f t="shared" si="167"/>
        <v>1</v>
      </c>
      <c r="EY175">
        <v>2</v>
      </c>
      <c r="EZ175" t="s">
        <v>1783</v>
      </c>
      <c r="FA175" s="624">
        <v>1</v>
      </c>
      <c r="FB175" s="629">
        <f t="shared" si="168"/>
        <v>0.25</v>
      </c>
      <c r="FC175" t="s">
        <v>1024</v>
      </c>
      <c r="FD175">
        <v>0</v>
      </c>
      <c r="FE175" s="627">
        <f t="shared" si="169"/>
        <v>0</v>
      </c>
      <c r="FF175" s="628">
        <f t="shared" si="170"/>
        <v>0.45</v>
      </c>
      <c r="FG175">
        <v>0.71599999999999997</v>
      </c>
      <c r="FH175" t="s">
        <v>1791</v>
      </c>
      <c r="FI175">
        <v>2</v>
      </c>
      <c r="FJ175" s="623">
        <f t="shared" si="171"/>
        <v>0.33333333333333331</v>
      </c>
      <c r="FK175">
        <v>13</v>
      </c>
      <c r="FL175">
        <v>1.1139433523068367</v>
      </c>
      <c r="FM175" t="s">
        <v>1734</v>
      </c>
      <c r="FN175" s="624">
        <v>2</v>
      </c>
      <c r="FO175" s="629">
        <f t="shared" si="172"/>
        <v>0.5</v>
      </c>
      <c r="FP175">
        <v>1</v>
      </c>
      <c r="FQ175" t="s">
        <v>1737</v>
      </c>
      <c r="FR175" s="624">
        <v>1</v>
      </c>
      <c r="FS175" s="629">
        <f t="shared" si="173"/>
        <v>0.25</v>
      </c>
      <c r="FT175">
        <v>0</v>
      </c>
      <c r="FU175" t="s">
        <v>1730</v>
      </c>
      <c r="FV175" s="624">
        <v>0</v>
      </c>
      <c r="FW175" s="629">
        <f t="shared" si="174"/>
        <v>0</v>
      </c>
      <c r="FX175" s="628">
        <f t="shared" si="175"/>
        <v>0.27083333333333331</v>
      </c>
      <c r="FY175" s="631">
        <f t="shared" si="176"/>
        <v>0.53039927116425833</v>
      </c>
    </row>
    <row r="176" spans="1:181">
      <c r="A176" t="s">
        <v>206</v>
      </c>
      <c r="B176" t="s">
        <v>205</v>
      </c>
      <c r="C176" t="s">
        <v>1050</v>
      </c>
      <c r="D176" t="s">
        <v>1309</v>
      </c>
      <c r="E176" t="s">
        <v>991</v>
      </c>
      <c r="F176" t="s">
        <v>990</v>
      </c>
      <c r="G176" t="s">
        <v>997</v>
      </c>
      <c r="H176" t="s">
        <v>13</v>
      </c>
      <c r="I176">
        <v>14470</v>
      </c>
      <c r="J176" s="626">
        <f t="shared" si="118"/>
        <v>0.39213978854782899</v>
      </c>
      <c r="K176">
        <v>40629697.149999999</v>
      </c>
      <c r="L176" s="626">
        <f t="shared" si="119"/>
        <v>0.29537459712935893</v>
      </c>
      <c r="M176">
        <v>591</v>
      </c>
      <c r="N176" s="626">
        <f t="shared" si="120"/>
        <v>0.38031432944159538</v>
      </c>
      <c r="O176" t="s">
        <v>880</v>
      </c>
      <c r="P176">
        <v>0</v>
      </c>
      <c r="Q176" s="627">
        <f t="shared" si="121"/>
        <v>0</v>
      </c>
      <c r="R176">
        <v>0</v>
      </c>
      <c r="T176" t="s">
        <v>1726</v>
      </c>
      <c r="U176">
        <v>0</v>
      </c>
      <c r="V176">
        <f t="shared" si="122"/>
        <v>1</v>
      </c>
      <c r="W176" s="626">
        <f t="shared" si="123"/>
        <v>0</v>
      </c>
      <c r="X176" s="628">
        <f t="shared" si="124"/>
        <v>0.21356574302375667</v>
      </c>
      <c r="Y176" t="s">
        <v>639</v>
      </c>
      <c r="Z176">
        <v>4</v>
      </c>
      <c r="AA176" s="627">
        <f t="shared" si="125"/>
        <v>1</v>
      </c>
      <c r="AB176" t="s">
        <v>639</v>
      </c>
      <c r="AC176">
        <v>4</v>
      </c>
      <c r="AD176" s="627">
        <f t="shared" si="126"/>
        <v>1</v>
      </c>
      <c r="AE176" t="s">
        <v>640</v>
      </c>
      <c r="AF176">
        <v>0</v>
      </c>
      <c r="AG176" s="627">
        <f t="shared" si="127"/>
        <v>0</v>
      </c>
      <c r="AH176" t="s">
        <v>1314</v>
      </c>
      <c r="AI176">
        <v>0</v>
      </c>
      <c r="AJ176" s="627">
        <f t="shared" si="128"/>
        <v>0</v>
      </c>
      <c r="AK176" t="s">
        <v>1405</v>
      </c>
      <c r="AL176">
        <v>0</v>
      </c>
      <c r="AM176" s="627">
        <f t="shared" si="129"/>
        <v>0</v>
      </c>
      <c r="AN176">
        <v>1</v>
      </c>
      <c r="AO176" t="s">
        <v>1765</v>
      </c>
      <c r="AP176">
        <v>4</v>
      </c>
      <c r="AQ176" s="629">
        <f t="shared" si="130"/>
        <v>1</v>
      </c>
      <c r="AR176" t="s">
        <v>636</v>
      </c>
      <c r="AS176">
        <v>4</v>
      </c>
      <c r="AT176" s="627">
        <f t="shared" si="131"/>
        <v>1</v>
      </c>
      <c r="AU176">
        <v>1</v>
      </c>
      <c r="AV176" t="s">
        <v>1789</v>
      </c>
      <c r="AW176">
        <v>0</v>
      </c>
      <c r="AX176" s="629">
        <f t="shared" si="132"/>
        <v>0</v>
      </c>
      <c r="AY176" t="s">
        <v>634</v>
      </c>
      <c r="AZ176">
        <v>1</v>
      </c>
      <c r="BA176" s="627">
        <f t="shared" si="133"/>
        <v>0.25</v>
      </c>
      <c r="BB176" t="s">
        <v>675</v>
      </c>
      <c r="BC176">
        <v>0</v>
      </c>
      <c r="BD176" s="627">
        <f t="shared" si="134"/>
        <v>0</v>
      </c>
      <c r="BE176" t="s">
        <v>675</v>
      </c>
      <c r="BF176">
        <v>0</v>
      </c>
      <c r="BG176" s="627">
        <f t="shared" si="135"/>
        <v>0</v>
      </c>
      <c r="BH176" s="628">
        <f t="shared" si="136"/>
        <v>0.38636363636363635</v>
      </c>
      <c r="BI176">
        <v>0</v>
      </c>
      <c r="BJ176" t="s">
        <v>1741</v>
      </c>
      <c r="BK176">
        <v>4</v>
      </c>
      <c r="BL176" s="627">
        <f t="shared" si="137"/>
        <v>1</v>
      </c>
      <c r="BM176" t="s">
        <v>1395</v>
      </c>
      <c r="BN176">
        <v>4</v>
      </c>
      <c r="BO176" s="627">
        <f t="shared" si="138"/>
        <v>1</v>
      </c>
      <c r="BP176">
        <v>0</v>
      </c>
      <c r="BQ176" t="s">
        <v>1745</v>
      </c>
      <c r="BR176">
        <v>4</v>
      </c>
      <c r="BS176">
        <f t="shared" si="139"/>
        <v>1</v>
      </c>
      <c r="BT176">
        <v>1</v>
      </c>
      <c r="BU176" t="s">
        <v>1746</v>
      </c>
      <c r="BV176">
        <v>3</v>
      </c>
      <c r="BW176">
        <f t="shared" si="140"/>
        <v>0.75</v>
      </c>
      <c r="BX176" s="629">
        <f t="shared" si="141"/>
        <v>0.875</v>
      </c>
      <c r="BY176" t="s">
        <v>653</v>
      </c>
      <c r="BZ176">
        <v>4</v>
      </c>
      <c r="CA176" s="627">
        <f t="shared" si="142"/>
        <v>1</v>
      </c>
      <c r="CB176" t="s">
        <v>654</v>
      </c>
      <c r="CC176">
        <v>4</v>
      </c>
      <c r="CD176" s="627">
        <f t="shared" si="143"/>
        <v>1</v>
      </c>
      <c r="CE176" t="s">
        <v>643</v>
      </c>
      <c r="CF176">
        <v>3</v>
      </c>
      <c r="CG176" s="627">
        <f t="shared" si="144"/>
        <v>0.75</v>
      </c>
      <c r="CH176">
        <v>0</v>
      </c>
      <c r="CI176" t="s">
        <v>1750</v>
      </c>
      <c r="CJ176">
        <v>4</v>
      </c>
      <c r="CK176">
        <f t="shared" si="145"/>
        <v>1</v>
      </c>
      <c r="CL176">
        <v>0</v>
      </c>
      <c r="CM176" t="s">
        <v>1750</v>
      </c>
      <c r="CN176">
        <v>4</v>
      </c>
      <c r="CO176">
        <f t="shared" si="146"/>
        <v>1</v>
      </c>
      <c r="CP176" s="629">
        <f t="shared" si="147"/>
        <v>1</v>
      </c>
      <c r="CQ176">
        <v>0</v>
      </c>
      <c r="CR176" t="s">
        <v>1755</v>
      </c>
      <c r="CS176">
        <v>4</v>
      </c>
      <c r="CT176">
        <f t="shared" si="148"/>
        <v>1</v>
      </c>
      <c r="CU176">
        <v>0</v>
      </c>
      <c r="CV176" t="s">
        <v>1755</v>
      </c>
      <c r="CW176">
        <v>4</v>
      </c>
      <c r="CX176">
        <f t="shared" si="149"/>
        <v>1</v>
      </c>
      <c r="CY176" s="629">
        <f t="shared" si="150"/>
        <v>1</v>
      </c>
      <c r="CZ176">
        <v>1</v>
      </c>
      <c r="DA176" t="s">
        <v>1763</v>
      </c>
      <c r="DB176">
        <v>1</v>
      </c>
      <c r="DC176" s="626">
        <f t="shared" si="151"/>
        <v>0.125</v>
      </c>
      <c r="DD176" t="s">
        <v>636</v>
      </c>
      <c r="DE176">
        <v>4</v>
      </c>
      <c r="DF176" s="627">
        <f t="shared" si="152"/>
        <v>1</v>
      </c>
      <c r="DG176" s="628">
        <f t="shared" si="153"/>
        <v>0.875</v>
      </c>
      <c r="DH176" t="s">
        <v>639</v>
      </c>
      <c r="DI176">
        <v>4</v>
      </c>
      <c r="DJ176" s="627">
        <f t="shared" si="154"/>
        <v>1</v>
      </c>
      <c r="DK176" t="s">
        <v>640</v>
      </c>
      <c r="DL176">
        <v>0</v>
      </c>
      <c r="DM176" s="627">
        <f t="shared" si="155"/>
        <v>0</v>
      </c>
      <c r="DN176" t="s">
        <v>1119</v>
      </c>
      <c r="DO176">
        <v>0</v>
      </c>
      <c r="DP176" s="627">
        <f t="shared" si="156"/>
        <v>0</v>
      </c>
      <c r="DQ176" t="s">
        <v>880</v>
      </c>
      <c r="DR176">
        <v>4</v>
      </c>
      <c r="DS176" s="627">
        <f t="shared" si="157"/>
        <v>1</v>
      </c>
      <c r="DT176" t="s">
        <v>880</v>
      </c>
      <c r="DU176">
        <v>4</v>
      </c>
      <c r="DV176" s="627">
        <f t="shared" si="158"/>
        <v>1</v>
      </c>
      <c r="DW176" t="s">
        <v>639</v>
      </c>
      <c r="DX176">
        <v>4</v>
      </c>
      <c r="DY176" s="627">
        <f t="shared" si="159"/>
        <v>1</v>
      </c>
      <c r="DZ176" t="s">
        <v>880</v>
      </c>
      <c r="EA176">
        <v>4</v>
      </c>
      <c r="EB176" s="627">
        <f t="shared" si="160"/>
        <v>1</v>
      </c>
      <c r="EC176">
        <v>1.1000000000000001</v>
      </c>
      <c r="ED176" t="s">
        <v>1823</v>
      </c>
      <c r="EE176">
        <v>4</v>
      </c>
      <c r="EF176" s="630">
        <f t="shared" si="161"/>
        <v>0.88775510204081631</v>
      </c>
      <c r="EG176">
        <v>6.8</v>
      </c>
      <c r="EH176" t="s">
        <v>1826</v>
      </c>
      <c r="EI176">
        <v>1</v>
      </c>
      <c r="EJ176" s="630">
        <f t="shared" si="162"/>
        <v>0.32000000000000006</v>
      </c>
      <c r="EK176" s="630">
        <f t="shared" si="163"/>
        <v>0.60387755102040819</v>
      </c>
      <c r="EL176" s="628">
        <f t="shared" si="164"/>
        <v>0.70048469387755108</v>
      </c>
      <c r="EM176">
        <v>2</v>
      </c>
      <c r="EN176" t="s">
        <v>1776</v>
      </c>
      <c r="EO176" s="624">
        <v>1</v>
      </c>
      <c r="EP176" s="629">
        <f t="shared" si="165"/>
        <v>0.25</v>
      </c>
      <c r="EQ176">
        <v>0</v>
      </c>
      <c r="ER176" t="s">
        <v>1777</v>
      </c>
      <c r="ES176">
        <v>0</v>
      </c>
      <c r="ET176" s="629">
        <f t="shared" si="166"/>
        <v>0</v>
      </c>
      <c r="EU176">
        <v>0</v>
      </c>
      <c r="EV176" t="s">
        <v>1779</v>
      </c>
      <c r="EW176" s="624">
        <v>0</v>
      </c>
      <c r="EX176" s="629">
        <f t="shared" si="167"/>
        <v>0</v>
      </c>
      <c r="EY176">
        <v>2</v>
      </c>
      <c r="EZ176" t="s">
        <v>1783</v>
      </c>
      <c r="FA176" s="624">
        <v>1</v>
      </c>
      <c r="FB176" s="629">
        <f t="shared" si="168"/>
        <v>0.25</v>
      </c>
      <c r="FC176" t="s">
        <v>1024</v>
      </c>
      <c r="FD176">
        <v>0</v>
      </c>
      <c r="FE176" s="627">
        <f t="shared" si="169"/>
        <v>0</v>
      </c>
      <c r="FF176" s="628">
        <f t="shared" si="170"/>
        <v>0.1</v>
      </c>
      <c r="FG176">
        <v>0.66700000000000004</v>
      </c>
      <c r="FH176" t="s">
        <v>1791</v>
      </c>
      <c r="FI176">
        <v>2</v>
      </c>
      <c r="FJ176" s="623">
        <f t="shared" si="171"/>
        <v>0.33333333333333331</v>
      </c>
      <c r="FK176">
        <v>13</v>
      </c>
      <c r="FL176">
        <v>1.1139433523068367</v>
      </c>
      <c r="FM176" t="s">
        <v>1734</v>
      </c>
      <c r="FN176" s="624">
        <v>2</v>
      </c>
      <c r="FO176" s="629">
        <f t="shared" si="172"/>
        <v>0.5</v>
      </c>
      <c r="FP176">
        <v>3</v>
      </c>
      <c r="FQ176" t="s">
        <v>1739</v>
      </c>
      <c r="FR176" s="624">
        <v>2</v>
      </c>
      <c r="FS176" s="629">
        <f t="shared" si="173"/>
        <v>0.5</v>
      </c>
      <c r="FT176">
        <v>0</v>
      </c>
      <c r="FU176" t="s">
        <v>1730</v>
      </c>
      <c r="FV176" s="624">
        <v>0</v>
      </c>
      <c r="FW176" s="629">
        <f t="shared" si="174"/>
        <v>0</v>
      </c>
      <c r="FX176" s="628">
        <f t="shared" si="175"/>
        <v>0.33333333333333331</v>
      </c>
      <c r="FY176" s="631">
        <f t="shared" si="176"/>
        <v>0.43479123443304629</v>
      </c>
    </row>
    <row r="177" spans="1:181">
      <c r="A177" t="s">
        <v>525</v>
      </c>
      <c r="B177" t="s">
        <v>524</v>
      </c>
      <c r="C177" t="s">
        <v>632</v>
      </c>
      <c r="D177" t="s">
        <v>1308</v>
      </c>
      <c r="E177" t="s">
        <v>968</v>
      </c>
      <c r="F177" t="s">
        <v>967</v>
      </c>
      <c r="G177" t="s">
        <v>976</v>
      </c>
      <c r="H177" t="s">
        <v>130</v>
      </c>
      <c r="I177">
        <v>2606</v>
      </c>
      <c r="J177" s="626">
        <f t="shared" si="118"/>
        <v>0.10740795339123531</v>
      </c>
      <c r="K177">
        <v>13604687.49</v>
      </c>
      <c r="L177" s="626">
        <f t="shared" si="119"/>
        <v>7.7624529312749033E-2</v>
      </c>
      <c r="M177">
        <v>107</v>
      </c>
      <c r="N177" s="626">
        <f t="shared" si="120"/>
        <v>1.4483220611676938E-2</v>
      </c>
      <c r="O177" t="s">
        <v>880</v>
      </c>
      <c r="P177">
        <v>0</v>
      </c>
      <c r="Q177" s="627">
        <f t="shared" si="121"/>
        <v>0</v>
      </c>
      <c r="R177">
        <v>0</v>
      </c>
      <c r="T177" t="s">
        <v>1726</v>
      </c>
      <c r="U177">
        <v>0</v>
      </c>
      <c r="V177">
        <f t="shared" si="122"/>
        <v>1</v>
      </c>
      <c r="W177" s="626">
        <f t="shared" si="123"/>
        <v>0</v>
      </c>
      <c r="X177" s="628">
        <f t="shared" si="124"/>
        <v>3.9903140663132261E-2</v>
      </c>
      <c r="Y177" t="s">
        <v>1396</v>
      </c>
      <c r="Z177">
        <v>0</v>
      </c>
      <c r="AA177" s="627">
        <f t="shared" si="125"/>
        <v>0</v>
      </c>
      <c r="AB177" t="s">
        <v>1396</v>
      </c>
      <c r="AC177">
        <v>0</v>
      </c>
      <c r="AD177" s="627">
        <f t="shared" si="126"/>
        <v>0</v>
      </c>
      <c r="AE177" t="s">
        <v>640</v>
      </c>
      <c r="AF177">
        <v>0</v>
      </c>
      <c r="AG177" s="627">
        <f t="shared" si="127"/>
        <v>0</v>
      </c>
      <c r="AH177" t="s">
        <v>1314</v>
      </c>
      <c r="AI177">
        <v>0</v>
      </c>
      <c r="AJ177" s="627">
        <f t="shared" si="128"/>
        <v>0</v>
      </c>
      <c r="AK177" t="s">
        <v>1406</v>
      </c>
      <c r="AL177">
        <v>3</v>
      </c>
      <c r="AM177" s="627">
        <f t="shared" si="129"/>
        <v>0.75</v>
      </c>
      <c r="AN177">
        <v>1</v>
      </c>
      <c r="AO177" t="s">
        <v>1765</v>
      </c>
      <c r="AP177">
        <v>4</v>
      </c>
      <c r="AQ177" s="629">
        <f t="shared" si="130"/>
        <v>1</v>
      </c>
      <c r="AR177" t="s">
        <v>636</v>
      </c>
      <c r="AS177">
        <v>4</v>
      </c>
      <c r="AT177" s="627">
        <f t="shared" si="131"/>
        <v>1</v>
      </c>
      <c r="AU177">
        <v>3</v>
      </c>
      <c r="AV177" t="s">
        <v>1771</v>
      </c>
      <c r="AW177">
        <v>2</v>
      </c>
      <c r="AX177" s="629">
        <f t="shared" si="132"/>
        <v>0.5</v>
      </c>
      <c r="AY177" t="s">
        <v>634</v>
      </c>
      <c r="AZ177">
        <v>1</v>
      </c>
      <c r="BA177" s="627">
        <f t="shared" si="133"/>
        <v>0.25</v>
      </c>
      <c r="BB177" t="s">
        <v>635</v>
      </c>
      <c r="BC177">
        <v>1</v>
      </c>
      <c r="BD177" s="627">
        <f t="shared" si="134"/>
        <v>0.25</v>
      </c>
      <c r="BE177" t="s">
        <v>635</v>
      </c>
      <c r="BF177">
        <v>1</v>
      </c>
      <c r="BG177" s="627">
        <f t="shared" si="135"/>
        <v>0.25</v>
      </c>
      <c r="BH177" s="628">
        <f t="shared" si="136"/>
        <v>0.36363636363636365</v>
      </c>
      <c r="BI177">
        <v>0</v>
      </c>
      <c r="BJ177" t="s">
        <v>1741</v>
      </c>
      <c r="BK177">
        <v>4</v>
      </c>
      <c r="BL177" s="627">
        <f t="shared" si="137"/>
        <v>1</v>
      </c>
      <c r="BM177" t="s">
        <v>1395</v>
      </c>
      <c r="BN177">
        <v>4</v>
      </c>
      <c r="BO177" s="627">
        <f t="shared" si="138"/>
        <v>1</v>
      </c>
      <c r="BP177">
        <v>1</v>
      </c>
      <c r="BQ177" t="s">
        <v>1746</v>
      </c>
      <c r="BR177">
        <v>3</v>
      </c>
      <c r="BS177">
        <f t="shared" si="139"/>
        <v>0.75</v>
      </c>
      <c r="BT177">
        <v>2</v>
      </c>
      <c r="BU177" t="s">
        <v>1746</v>
      </c>
      <c r="BV177">
        <v>3</v>
      </c>
      <c r="BW177">
        <f t="shared" si="140"/>
        <v>0.75</v>
      </c>
      <c r="BX177" s="629">
        <f t="shared" si="141"/>
        <v>0.75</v>
      </c>
      <c r="BY177" t="s">
        <v>658</v>
      </c>
      <c r="BZ177">
        <v>2</v>
      </c>
      <c r="CA177" s="627">
        <f t="shared" si="142"/>
        <v>0.5</v>
      </c>
      <c r="CB177" t="s">
        <v>662</v>
      </c>
      <c r="CC177">
        <v>3</v>
      </c>
      <c r="CD177" s="627">
        <f t="shared" si="143"/>
        <v>0.75</v>
      </c>
      <c r="CE177" t="s">
        <v>643</v>
      </c>
      <c r="CF177">
        <v>3</v>
      </c>
      <c r="CG177" s="627">
        <f t="shared" si="144"/>
        <v>0.75</v>
      </c>
      <c r="CH177">
        <v>0</v>
      </c>
      <c r="CI177" t="s">
        <v>1750</v>
      </c>
      <c r="CJ177">
        <v>4</v>
      </c>
      <c r="CK177">
        <f t="shared" si="145"/>
        <v>1</v>
      </c>
      <c r="CL177">
        <v>3</v>
      </c>
      <c r="CM177" t="s">
        <v>1752</v>
      </c>
      <c r="CN177">
        <v>2</v>
      </c>
      <c r="CO177">
        <f t="shared" si="146"/>
        <v>0.5</v>
      </c>
      <c r="CP177" s="629">
        <f t="shared" si="147"/>
        <v>0.75</v>
      </c>
      <c r="CQ177">
        <v>0</v>
      </c>
      <c r="CR177" t="s">
        <v>1755</v>
      </c>
      <c r="CS177">
        <v>4</v>
      </c>
      <c r="CT177">
        <f t="shared" si="148"/>
        <v>1</v>
      </c>
      <c r="CU177">
        <v>2</v>
      </c>
      <c r="CV177" t="s">
        <v>1756</v>
      </c>
      <c r="CW177">
        <v>3</v>
      </c>
      <c r="CX177">
        <f t="shared" si="149"/>
        <v>0.75</v>
      </c>
      <c r="CY177" s="629">
        <f t="shared" si="150"/>
        <v>0.875</v>
      </c>
      <c r="CZ177">
        <v>3</v>
      </c>
      <c r="DA177" t="s">
        <v>1761</v>
      </c>
      <c r="DB177">
        <v>3</v>
      </c>
      <c r="DC177" s="626">
        <f t="shared" si="151"/>
        <v>0.375</v>
      </c>
      <c r="DD177" t="s">
        <v>636</v>
      </c>
      <c r="DE177">
        <v>4</v>
      </c>
      <c r="DF177" s="627">
        <f t="shared" si="152"/>
        <v>1</v>
      </c>
      <c r="DG177" s="628">
        <f t="shared" si="153"/>
        <v>0.77500000000000002</v>
      </c>
      <c r="DH177" t="s">
        <v>639</v>
      </c>
      <c r="DI177">
        <v>4</v>
      </c>
      <c r="DJ177" s="627">
        <f t="shared" si="154"/>
        <v>1</v>
      </c>
      <c r="DK177" t="s">
        <v>640</v>
      </c>
      <c r="DL177">
        <v>0</v>
      </c>
      <c r="DM177" s="627">
        <f t="shared" si="155"/>
        <v>0</v>
      </c>
      <c r="DN177" t="s">
        <v>1119</v>
      </c>
      <c r="DO177">
        <v>0</v>
      </c>
      <c r="DP177" s="627">
        <f t="shared" si="156"/>
        <v>0</v>
      </c>
      <c r="DQ177" t="s">
        <v>880</v>
      </c>
      <c r="DR177">
        <v>4</v>
      </c>
      <c r="DS177" s="627">
        <f t="shared" si="157"/>
        <v>1</v>
      </c>
      <c r="DT177" t="s">
        <v>880</v>
      </c>
      <c r="DU177">
        <v>4</v>
      </c>
      <c r="DV177" s="627">
        <f t="shared" si="158"/>
        <v>1</v>
      </c>
      <c r="DW177" t="s">
        <v>1396</v>
      </c>
      <c r="DX177">
        <v>0</v>
      </c>
      <c r="DY177" s="627">
        <f t="shared" si="159"/>
        <v>0</v>
      </c>
      <c r="DZ177" t="s">
        <v>880</v>
      </c>
      <c r="EA177">
        <v>4</v>
      </c>
      <c r="EB177" s="627">
        <f t="shared" si="160"/>
        <v>1</v>
      </c>
      <c r="EC177">
        <v>6.8</v>
      </c>
      <c r="ED177" t="s">
        <v>1826</v>
      </c>
      <c r="EE177">
        <v>1</v>
      </c>
      <c r="EF177" s="630">
        <f t="shared" si="161"/>
        <v>0.30612244897959195</v>
      </c>
      <c r="EG177">
        <v>8.4</v>
      </c>
      <c r="EH177" t="s">
        <v>1827</v>
      </c>
      <c r="EI177">
        <v>0</v>
      </c>
      <c r="EJ177" s="630">
        <f t="shared" si="162"/>
        <v>0.15999999999999992</v>
      </c>
      <c r="EK177" s="630">
        <f t="shared" si="163"/>
        <v>0.23306122448979594</v>
      </c>
      <c r="EL177" s="628">
        <f t="shared" si="164"/>
        <v>0.52913265306122448</v>
      </c>
      <c r="EM177">
        <v>0</v>
      </c>
      <c r="EN177" t="s">
        <v>1777</v>
      </c>
      <c r="EO177" s="624">
        <v>0</v>
      </c>
      <c r="EP177" s="629">
        <f t="shared" si="165"/>
        <v>0</v>
      </c>
      <c r="EQ177">
        <v>0</v>
      </c>
      <c r="ER177" t="s">
        <v>1777</v>
      </c>
      <c r="ES177">
        <v>0</v>
      </c>
      <c r="ET177" s="629">
        <f t="shared" si="166"/>
        <v>0</v>
      </c>
      <c r="EU177">
        <v>0</v>
      </c>
      <c r="EV177" t="s">
        <v>1777</v>
      </c>
      <c r="EW177" s="624">
        <v>0</v>
      </c>
      <c r="EX177" s="629">
        <f t="shared" si="167"/>
        <v>0</v>
      </c>
      <c r="EY177">
        <v>2</v>
      </c>
      <c r="EZ177" t="s">
        <v>1783</v>
      </c>
      <c r="FA177" s="624">
        <v>1</v>
      </c>
      <c r="FB177" s="629">
        <f t="shared" si="168"/>
        <v>0.25</v>
      </c>
      <c r="FC177" t="s">
        <v>1024</v>
      </c>
      <c r="FD177">
        <v>0</v>
      </c>
      <c r="FE177" s="627">
        <f t="shared" si="169"/>
        <v>0</v>
      </c>
      <c r="FF177" s="628">
        <f t="shared" si="170"/>
        <v>0.05</v>
      </c>
      <c r="FG177">
        <v>0.60599999999999998</v>
      </c>
      <c r="FH177" t="s">
        <v>1793</v>
      </c>
      <c r="FI177">
        <v>3</v>
      </c>
      <c r="FJ177" s="623">
        <f t="shared" si="171"/>
        <v>0.66666666666666663</v>
      </c>
      <c r="FK177">
        <v>10</v>
      </c>
      <c r="FL177">
        <v>1</v>
      </c>
      <c r="FM177" t="s">
        <v>1733</v>
      </c>
      <c r="FN177" s="624">
        <v>1</v>
      </c>
      <c r="FO177" s="629">
        <f t="shared" si="172"/>
        <v>0.25</v>
      </c>
      <c r="FP177">
        <v>1</v>
      </c>
      <c r="FQ177" t="s">
        <v>1737</v>
      </c>
      <c r="FR177" s="624">
        <v>1</v>
      </c>
      <c r="FS177" s="629">
        <f t="shared" si="173"/>
        <v>0.25</v>
      </c>
      <c r="FT177">
        <v>0</v>
      </c>
      <c r="FU177" t="s">
        <v>1730</v>
      </c>
      <c r="FV177" s="624">
        <v>0</v>
      </c>
      <c r="FW177" s="629">
        <f t="shared" si="174"/>
        <v>0</v>
      </c>
      <c r="FX177" s="628">
        <f t="shared" si="175"/>
        <v>0.29166666666666663</v>
      </c>
      <c r="FY177" s="631">
        <f t="shared" si="176"/>
        <v>0.34155647067123124</v>
      </c>
    </row>
    <row r="178" spans="1:181">
      <c r="A178" t="s">
        <v>134</v>
      </c>
      <c r="B178" t="s">
        <v>133</v>
      </c>
      <c r="C178" t="s">
        <v>1050</v>
      </c>
      <c r="D178" t="s">
        <v>1311</v>
      </c>
      <c r="E178" t="s">
        <v>991</v>
      </c>
      <c r="F178" t="s">
        <v>993</v>
      </c>
      <c r="G178" t="s">
        <v>994</v>
      </c>
      <c r="H178" t="s">
        <v>13</v>
      </c>
      <c r="I178">
        <v>22449</v>
      </c>
      <c r="J178" s="626">
        <f t="shared" si="118"/>
        <v>0.46508390658002102</v>
      </c>
      <c r="K178">
        <v>57821561.36999999</v>
      </c>
      <c r="L178" s="626">
        <f t="shared" si="119"/>
        <v>0.36560299809027014</v>
      </c>
      <c r="M178">
        <v>677</v>
      </c>
      <c r="N178" s="626">
        <f t="shared" si="120"/>
        <v>0.40939592774625594</v>
      </c>
      <c r="O178" t="s">
        <v>1119</v>
      </c>
      <c r="P178">
        <v>4</v>
      </c>
      <c r="Q178" s="627">
        <f t="shared" si="121"/>
        <v>1</v>
      </c>
      <c r="R178">
        <v>43</v>
      </c>
      <c r="S178">
        <v>1.6334684555795864</v>
      </c>
      <c r="T178" t="s">
        <v>1728</v>
      </c>
      <c r="U178">
        <v>3</v>
      </c>
      <c r="V178">
        <f t="shared" si="122"/>
        <v>44</v>
      </c>
      <c r="W178" s="626">
        <f t="shared" si="123"/>
        <v>0.49257380804368422</v>
      </c>
      <c r="X178" s="628">
        <f t="shared" si="124"/>
        <v>0.5465313280920463</v>
      </c>
      <c r="Y178" t="s">
        <v>1397</v>
      </c>
      <c r="Z178">
        <v>1</v>
      </c>
      <c r="AA178" s="627">
        <f t="shared" si="125"/>
        <v>0.25</v>
      </c>
      <c r="AB178" t="s">
        <v>1399</v>
      </c>
      <c r="AC178">
        <v>1</v>
      </c>
      <c r="AD178" s="627">
        <f t="shared" si="126"/>
        <v>0.25</v>
      </c>
      <c r="AE178" t="s">
        <v>640</v>
      </c>
      <c r="AF178">
        <v>0</v>
      </c>
      <c r="AG178" s="627">
        <f t="shared" si="127"/>
        <v>0</v>
      </c>
      <c r="AH178" t="s">
        <v>1314</v>
      </c>
      <c r="AI178">
        <v>0</v>
      </c>
      <c r="AJ178" s="627">
        <f t="shared" si="128"/>
        <v>0</v>
      </c>
      <c r="AK178" t="s">
        <v>1404</v>
      </c>
      <c r="AL178">
        <v>1</v>
      </c>
      <c r="AM178" s="627">
        <f t="shared" si="129"/>
        <v>0.25</v>
      </c>
      <c r="AN178">
        <v>2</v>
      </c>
      <c r="AO178" t="s">
        <v>1766</v>
      </c>
      <c r="AP178">
        <v>3</v>
      </c>
      <c r="AQ178" s="629">
        <f t="shared" si="130"/>
        <v>0.75</v>
      </c>
      <c r="AR178" t="s">
        <v>636</v>
      </c>
      <c r="AS178">
        <v>4</v>
      </c>
      <c r="AT178" s="627">
        <f t="shared" si="131"/>
        <v>1</v>
      </c>
      <c r="AU178">
        <v>1</v>
      </c>
      <c r="AV178" t="s">
        <v>1789</v>
      </c>
      <c r="AW178">
        <v>0</v>
      </c>
      <c r="AX178" s="629">
        <f t="shared" si="132"/>
        <v>0</v>
      </c>
      <c r="AY178" t="s">
        <v>674</v>
      </c>
      <c r="AZ178">
        <v>3</v>
      </c>
      <c r="BA178" s="627">
        <f t="shared" si="133"/>
        <v>0.75</v>
      </c>
      <c r="BB178" t="s">
        <v>1053</v>
      </c>
      <c r="BC178">
        <v>3</v>
      </c>
      <c r="BD178" s="627">
        <f t="shared" si="134"/>
        <v>0.75</v>
      </c>
      <c r="BE178" t="s">
        <v>647</v>
      </c>
      <c r="BF178">
        <v>4</v>
      </c>
      <c r="BG178" s="627">
        <f t="shared" si="135"/>
        <v>1</v>
      </c>
      <c r="BH178" s="628">
        <f t="shared" si="136"/>
        <v>0.45454545454545453</v>
      </c>
      <c r="BI178">
        <v>0</v>
      </c>
      <c r="BJ178" t="s">
        <v>1741</v>
      </c>
      <c r="BK178">
        <v>4</v>
      </c>
      <c r="BL178" s="627">
        <f t="shared" si="137"/>
        <v>1</v>
      </c>
      <c r="BM178" t="s">
        <v>666</v>
      </c>
      <c r="BN178">
        <v>3</v>
      </c>
      <c r="BO178" s="627">
        <f t="shared" si="138"/>
        <v>0.75</v>
      </c>
      <c r="BP178">
        <v>1</v>
      </c>
      <c r="BQ178" t="s">
        <v>1746</v>
      </c>
      <c r="BR178">
        <v>3</v>
      </c>
      <c r="BS178">
        <f t="shared" si="139"/>
        <v>0.75</v>
      </c>
      <c r="BT178">
        <v>1</v>
      </c>
      <c r="BU178" t="s">
        <v>1746</v>
      </c>
      <c r="BV178">
        <v>3</v>
      </c>
      <c r="BW178">
        <f t="shared" si="140"/>
        <v>0.75</v>
      </c>
      <c r="BX178" s="629">
        <f t="shared" si="141"/>
        <v>0.75</v>
      </c>
      <c r="BY178" t="s">
        <v>642</v>
      </c>
      <c r="BZ178">
        <v>3</v>
      </c>
      <c r="CA178" s="627">
        <f t="shared" si="142"/>
        <v>0.75</v>
      </c>
      <c r="CB178" t="s">
        <v>642</v>
      </c>
      <c r="CC178">
        <v>0</v>
      </c>
      <c r="CD178" s="627">
        <f t="shared" si="143"/>
        <v>0</v>
      </c>
      <c r="CE178" t="s">
        <v>659</v>
      </c>
      <c r="CF178">
        <v>4</v>
      </c>
      <c r="CG178" s="627">
        <f t="shared" si="144"/>
        <v>1</v>
      </c>
      <c r="CH178">
        <v>0</v>
      </c>
      <c r="CI178" t="s">
        <v>1750</v>
      </c>
      <c r="CJ178">
        <v>4</v>
      </c>
      <c r="CK178">
        <f t="shared" si="145"/>
        <v>1</v>
      </c>
      <c r="CL178">
        <v>0</v>
      </c>
      <c r="CM178" t="s">
        <v>1750</v>
      </c>
      <c r="CN178">
        <v>4</v>
      </c>
      <c r="CO178">
        <f t="shared" si="146"/>
        <v>1</v>
      </c>
      <c r="CP178" s="629">
        <f t="shared" si="147"/>
        <v>1</v>
      </c>
      <c r="CQ178">
        <v>0</v>
      </c>
      <c r="CR178" t="s">
        <v>1755</v>
      </c>
      <c r="CS178">
        <v>4</v>
      </c>
      <c r="CT178">
        <f t="shared" si="148"/>
        <v>1</v>
      </c>
      <c r="CU178">
        <v>0</v>
      </c>
      <c r="CV178" t="s">
        <v>1755</v>
      </c>
      <c r="CW178">
        <v>4</v>
      </c>
      <c r="CX178">
        <f t="shared" si="149"/>
        <v>1</v>
      </c>
      <c r="CY178" s="629">
        <f t="shared" si="150"/>
        <v>1</v>
      </c>
      <c r="CZ178">
        <v>1</v>
      </c>
      <c r="DA178" t="s">
        <v>1763</v>
      </c>
      <c r="DB178">
        <v>1</v>
      </c>
      <c r="DC178" s="626">
        <f t="shared" si="151"/>
        <v>0.125</v>
      </c>
      <c r="DD178" t="s">
        <v>1369</v>
      </c>
      <c r="DE178">
        <v>3</v>
      </c>
      <c r="DF178" s="627">
        <f t="shared" si="152"/>
        <v>0.75</v>
      </c>
      <c r="DG178" s="628">
        <f t="shared" si="153"/>
        <v>0.71250000000000002</v>
      </c>
      <c r="DH178" t="s">
        <v>1407</v>
      </c>
      <c r="DI178">
        <v>1</v>
      </c>
      <c r="DJ178" s="627">
        <f t="shared" si="154"/>
        <v>0.25</v>
      </c>
      <c r="DK178" t="s">
        <v>640</v>
      </c>
      <c r="DL178">
        <v>0</v>
      </c>
      <c r="DM178" s="627">
        <f t="shared" si="155"/>
        <v>0</v>
      </c>
      <c r="DN178" t="s">
        <v>1119</v>
      </c>
      <c r="DO178">
        <v>0</v>
      </c>
      <c r="DP178" s="627">
        <f t="shared" si="156"/>
        <v>0</v>
      </c>
      <c r="DQ178" t="s">
        <v>880</v>
      </c>
      <c r="DR178">
        <v>4</v>
      </c>
      <c r="DS178" s="627">
        <f t="shared" si="157"/>
        <v>1</v>
      </c>
      <c r="DT178" t="s">
        <v>880</v>
      </c>
      <c r="DU178">
        <v>4</v>
      </c>
      <c r="DV178" s="627">
        <f t="shared" si="158"/>
        <v>1</v>
      </c>
      <c r="DW178" t="s">
        <v>1409</v>
      </c>
      <c r="DX178">
        <v>1</v>
      </c>
      <c r="DY178" s="627">
        <f t="shared" si="159"/>
        <v>0.25</v>
      </c>
      <c r="DZ178" t="s">
        <v>1119</v>
      </c>
      <c r="EA178">
        <v>0</v>
      </c>
      <c r="EB178" s="627">
        <f t="shared" si="160"/>
        <v>0</v>
      </c>
      <c r="EC178">
        <v>5</v>
      </c>
      <c r="ED178" t="s">
        <v>1825</v>
      </c>
      <c r="EE178">
        <v>2</v>
      </c>
      <c r="EF178" s="630">
        <f t="shared" si="161"/>
        <v>0.48979591836734693</v>
      </c>
      <c r="EG178">
        <v>8.6</v>
      </c>
      <c r="EH178" t="s">
        <v>1827</v>
      </c>
      <c r="EI178">
        <v>0</v>
      </c>
      <c r="EJ178" s="630">
        <f t="shared" si="162"/>
        <v>0.14000000000000001</v>
      </c>
      <c r="EK178" s="630">
        <f t="shared" si="163"/>
        <v>0.31489795918367347</v>
      </c>
      <c r="EL178" s="628">
        <f t="shared" si="164"/>
        <v>0.3518622448979592</v>
      </c>
      <c r="EM178">
        <v>2</v>
      </c>
      <c r="EN178" t="s">
        <v>1776</v>
      </c>
      <c r="EO178" s="624">
        <v>1</v>
      </c>
      <c r="EP178" s="629">
        <f t="shared" si="165"/>
        <v>0.25</v>
      </c>
      <c r="EQ178">
        <v>0</v>
      </c>
      <c r="ER178" t="s">
        <v>1777</v>
      </c>
      <c r="ES178">
        <v>0</v>
      </c>
      <c r="ET178" s="629">
        <f t="shared" si="166"/>
        <v>0</v>
      </c>
      <c r="EU178">
        <v>0</v>
      </c>
      <c r="EV178" t="s">
        <v>1779</v>
      </c>
      <c r="EW178" s="624">
        <v>0</v>
      </c>
      <c r="EX178" s="629">
        <f t="shared" si="167"/>
        <v>0</v>
      </c>
      <c r="EY178">
        <v>9</v>
      </c>
      <c r="EZ178" t="s">
        <v>1780</v>
      </c>
      <c r="FA178" s="624">
        <v>4</v>
      </c>
      <c r="FB178" s="629">
        <f t="shared" si="168"/>
        <v>1</v>
      </c>
      <c r="FC178" t="s">
        <v>1024</v>
      </c>
      <c r="FD178">
        <v>0</v>
      </c>
      <c r="FE178" s="627">
        <f t="shared" si="169"/>
        <v>0</v>
      </c>
      <c r="FF178" s="628">
        <f t="shared" si="170"/>
        <v>0.25</v>
      </c>
      <c r="FG178">
        <v>0.76600000000000001</v>
      </c>
      <c r="FH178" t="s">
        <v>1792</v>
      </c>
      <c r="FI178">
        <v>1</v>
      </c>
      <c r="FJ178" s="623">
        <f t="shared" si="171"/>
        <v>0</v>
      </c>
      <c r="FK178">
        <v>58</v>
      </c>
      <c r="FL178">
        <v>1.7634279935629373</v>
      </c>
      <c r="FM178" t="s">
        <v>1735</v>
      </c>
      <c r="FN178" s="624">
        <v>3</v>
      </c>
      <c r="FO178" s="629">
        <f t="shared" si="172"/>
        <v>0.75</v>
      </c>
      <c r="FP178">
        <v>4</v>
      </c>
      <c r="FQ178" t="s">
        <v>1739</v>
      </c>
      <c r="FR178" s="624">
        <v>2</v>
      </c>
      <c r="FS178" s="629">
        <f t="shared" si="173"/>
        <v>0.5</v>
      </c>
      <c r="FT178">
        <v>4</v>
      </c>
      <c r="FU178" t="s">
        <v>1739</v>
      </c>
      <c r="FV178" s="624">
        <v>2</v>
      </c>
      <c r="FW178" s="629">
        <f t="shared" si="174"/>
        <v>0.5</v>
      </c>
      <c r="FX178" s="628">
        <f t="shared" si="175"/>
        <v>0.4375</v>
      </c>
      <c r="FY178" s="631">
        <f t="shared" si="176"/>
        <v>0.45882317125591005</v>
      </c>
    </row>
    <row r="179" spans="1:181">
      <c r="A179" t="s">
        <v>166</v>
      </c>
      <c r="B179" t="s">
        <v>165</v>
      </c>
      <c r="C179" t="s">
        <v>632</v>
      </c>
      <c r="D179" t="s">
        <v>1309</v>
      </c>
      <c r="E179" t="s">
        <v>965</v>
      </c>
      <c r="F179" t="s">
        <v>983</v>
      </c>
      <c r="G179" t="s">
        <v>984</v>
      </c>
      <c r="H179" t="s">
        <v>22</v>
      </c>
      <c r="I179">
        <v>17835</v>
      </c>
      <c r="J179" s="626">
        <f t="shared" si="118"/>
        <v>0.4268680083496893</v>
      </c>
      <c r="K179">
        <v>50038252.060000002</v>
      </c>
      <c r="L179" s="626">
        <f t="shared" si="119"/>
        <v>0.33682918302023596</v>
      </c>
      <c r="M179">
        <v>1023</v>
      </c>
      <c r="N179" s="626">
        <f t="shared" si="120"/>
        <v>0.49776620794311899</v>
      </c>
      <c r="O179" t="s">
        <v>880</v>
      </c>
      <c r="P179">
        <v>0</v>
      </c>
      <c r="Q179" s="627">
        <f t="shared" si="121"/>
        <v>0</v>
      </c>
      <c r="R179">
        <v>0</v>
      </c>
      <c r="T179" t="s">
        <v>1726</v>
      </c>
      <c r="U179">
        <v>0</v>
      </c>
      <c r="V179">
        <f t="shared" si="122"/>
        <v>1</v>
      </c>
      <c r="W179" s="626">
        <f t="shared" si="123"/>
        <v>0</v>
      </c>
      <c r="X179" s="628">
        <f t="shared" si="124"/>
        <v>0.25229267986260889</v>
      </c>
      <c r="Y179" t="s">
        <v>1398</v>
      </c>
      <c r="Z179">
        <v>2</v>
      </c>
      <c r="AA179" s="627">
        <f t="shared" si="125"/>
        <v>0.5</v>
      </c>
      <c r="AB179" t="s">
        <v>1398</v>
      </c>
      <c r="AC179">
        <v>2</v>
      </c>
      <c r="AD179" s="627">
        <f t="shared" si="126"/>
        <v>0.5</v>
      </c>
      <c r="AE179" t="s">
        <v>640</v>
      </c>
      <c r="AF179">
        <v>0</v>
      </c>
      <c r="AG179" s="627">
        <f t="shared" si="127"/>
        <v>0</v>
      </c>
      <c r="AH179" t="s">
        <v>1314</v>
      </c>
      <c r="AI179">
        <v>0</v>
      </c>
      <c r="AJ179" s="627">
        <f t="shared" si="128"/>
        <v>0</v>
      </c>
      <c r="AK179" t="s">
        <v>1404</v>
      </c>
      <c r="AL179">
        <v>1</v>
      </c>
      <c r="AM179" s="627">
        <f t="shared" si="129"/>
        <v>0.25</v>
      </c>
      <c r="AN179">
        <v>2</v>
      </c>
      <c r="AO179" t="s">
        <v>1766</v>
      </c>
      <c r="AP179">
        <v>3</v>
      </c>
      <c r="AQ179" s="629">
        <f t="shared" si="130"/>
        <v>0.75</v>
      </c>
      <c r="AR179" t="s">
        <v>640</v>
      </c>
      <c r="AS179">
        <v>0</v>
      </c>
      <c r="AT179" s="627">
        <f t="shared" si="131"/>
        <v>0</v>
      </c>
      <c r="AU179">
        <v>2</v>
      </c>
      <c r="AV179" t="s">
        <v>1772</v>
      </c>
      <c r="AW179">
        <v>1</v>
      </c>
      <c r="AX179" s="629">
        <f t="shared" si="132"/>
        <v>0.25</v>
      </c>
      <c r="AY179" t="s">
        <v>650</v>
      </c>
      <c r="AZ179">
        <v>2</v>
      </c>
      <c r="BA179" s="627">
        <f t="shared" si="133"/>
        <v>0.5</v>
      </c>
      <c r="BB179" t="s">
        <v>646</v>
      </c>
      <c r="BC179">
        <v>0</v>
      </c>
      <c r="BD179" s="627">
        <f t="shared" si="134"/>
        <v>0</v>
      </c>
      <c r="BE179" t="s">
        <v>646</v>
      </c>
      <c r="BF179">
        <v>1</v>
      </c>
      <c r="BG179" s="627">
        <f t="shared" si="135"/>
        <v>0.25</v>
      </c>
      <c r="BH179" s="628">
        <f t="shared" si="136"/>
        <v>0.27272727272727271</v>
      </c>
      <c r="BI179">
        <v>0</v>
      </c>
      <c r="BJ179" t="s">
        <v>1741</v>
      </c>
      <c r="BK179">
        <v>4</v>
      </c>
      <c r="BL179" s="627">
        <f t="shared" si="137"/>
        <v>1</v>
      </c>
      <c r="BM179" t="s">
        <v>678</v>
      </c>
      <c r="BN179">
        <v>1</v>
      </c>
      <c r="BO179" s="627">
        <f t="shared" si="138"/>
        <v>0.25</v>
      </c>
      <c r="BP179">
        <v>3</v>
      </c>
      <c r="BQ179" t="s">
        <v>1747</v>
      </c>
      <c r="BR179">
        <v>2</v>
      </c>
      <c r="BS179">
        <f t="shared" si="139"/>
        <v>0.5</v>
      </c>
      <c r="BT179">
        <v>6</v>
      </c>
      <c r="BU179" t="s">
        <v>1748</v>
      </c>
      <c r="BV179">
        <v>1</v>
      </c>
      <c r="BW179">
        <f t="shared" si="140"/>
        <v>0.25</v>
      </c>
      <c r="BX179" s="629">
        <f t="shared" si="141"/>
        <v>0.375</v>
      </c>
      <c r="BY179" t="s">
        <v>642</v>
      </c>
      <c r="BZ179">
        <v>3</v>
      </c>
      <c r="CA179" s="627">
        <f t="shared" si="142"/>
        <v>0.75</v>
      </c>
      <c r="CB179" t="s">
        <v>642</v>
      </c>
      <c r="CC179">
        <v>0</v>
      </c>
      <c r="CD179" s="627">
        <f t="shared" si="143"/>
        <v>0</v>
      </c>
      <c r="CE179" t="s">
        <v>643</v>
      </c>
      <c r="CF179">
        <v>3</v>
      </c>
      <c r="CG179" s="627">
        <f t="shared" si="144"/>
        <v>0.75</v>
      </c>
      <c r="CH179">
        <v>3</v>
      </c>
      <c r="CI179" t="s">
        <v>1752</v>
      </c>
      <c r="CJ179">
        <v>2</v>
      </c>
      <c r="CK179">
        <f t="shared" si="145"/>
        <v>0.5</v>
      </c>
      <c r="CL179">
        <v>3</v>
      </c>
      <c r="CM179" t="s">
        <v>1752</v>
      </c>
      <c r="CN179">
        <v>2</v>
      </c>
      <c r="CO179">
        <f t="shared" si="146"/>
        <v>0.5</v>
      </c>
      <c r="CP179" s="629">
        <f t="shared" si="147"/>
        <v>0.5</v>
      </c>
      <c r="CQ179">
        <v>1</v>
      </c>
      <c r="CR179" t="s">
        <v>1756</v>
      </c>
      <c r="CS179">
        <v>3</v>
      </c>
      <c r="CT179">
        <f t="shared" si="148"/>
        <v>0.75</v>
      </c>
      <c r="CU179">
        <v>0</v>
      </c>
      <c r="CV179" t="s">
        <v>1755</v>
      </c>
      <c r="CW179">
        <v>4</v>
      </c>
      <c r="CX179">
        <f t="shared" si="149"/>
        <v>1</v>
      </c>
      <c r="CY179" s="629">
        <f t="shared" si="150"/>
        <v>0.875</v>
      </c>
      <c r="CZ179">
        <v>1</v>
      </c>
      <c r="DA179" t="s">
        <v>1763</v>
      </c>
      <c r="DB179">
        <v>1</v>
      </c>
      <c r="DC179" s="626">
        <f t="shared" si="151"/>
        <v>0.125</v>
      </c>
      <c r="DD179" t="s">
        <v>1369</v>
      </c>
      <c r="DE179">
        <v>3</v>
      </c>
      <c r="DF179" s="627">
        <f t="shared" si="152"/>
        <v>0.75</v>
      </c>
      <c r="DG179" s="628">
        <f t="shared" si="153"/>
        <v>0.53749999999999998</v>
      </c>
      <c r="DH179" t="s">
        <v>639</v>
      </c>
      <c r="DI179">
        <v>4</v>
      </c>
      <c r="DJ179" s="627">
        <f t="shared" si="154"/>
        <v>1</v>
      </c>
      <c r="DK179" t="s">
        <v>640</v>
      </c>
      <c r="DL179">
        <v>0</v>
      </c>
      <c r="DM179" s="627">
        <f t="shared" si="155"/>
        <v>0</v>
      </c>
      <c r="DN179" t="s">
        <v>1119</v>
      </c>
      <c r="DO179">
        <v>0</v>
      </c>
      <c r="DP179" s="627">
        <f t="shared" si="156"/>
        <v>0</v>
      </c>
      <c r="DQ179" t="s">
        <v>880</v>
      </c>
      <c r="DR179">
        <v>4</v>
      </c>
      <c r="DS179" s="627">
        <f t="shared" si="157"/>
        <v>1</v>
      </c>
      <c r="DT179" t="s">
        <v>880</v>
      </c>
      <c r="DU179">
        <v>4</v>
      </c>
      <c r="DV179" s="627">
        <f t="shared" si="158"/>
        <v>1</v>
      </c>
      <c r="DW179" t="s">
        <v>639</v>
      </c>
      <c r="DX179">
        <v>4</v>
      </c>
      <c r="DY179" s="627">
        <f t="shared" si="159"/>
        <v>1</v>
      </c>
      <c r="DZ179" t="s">
        <v>880</v>
      </c>
      <c r="EA179">
        <v>4</v>
      </c>
      <c r="EB179" s="627">
        <f t="shared" si="160"/>
        <v>1</v>
      </c>
      <c r="EC179">
        <v>6.6</v>
      </c>
      <c r="ED179" t="s">
        <v>1826</v>
      </c>
      <c r="EE179">
        <v>1</v>
      </c>
      <c r="EF179" s="630">
        <f t="shared" si="161"/>
        <v>0.3265306122448981</v>
      </c>
      <c r="EG179">
        <v>8.3000000000000007</v>
      </c>
      <c r="EH179" t="s">
        <v>1827</v>
      </c>
      <c r="EI179">
        <v>0</v>
      </c>
      <c r="EJ179" s="630">
        <f t="shared" si="162"/>
        <v>0.16999999999999993</v>
      </c>
      <c r="EK179" s="630">
        <f t="shared" si="163"/>
        <v>0.24826530612244901</v>
      </c>
      <c r="EL179" s="628">
        <f t="shared" si="164"/>
        <v>0.65603316326530614</v>
      </c>
      <c r="EM179">
        <v>19</v>
      </c>
      <c r="EN179" t="s">
        <v>1773</v>
      </c>
      <c r="EO179" s="624">
        <v>4</v>
      </c>
      <c r="EP179" s="629">
        <f t="shared" si="165"/>
        <v>1</v>
      </c>
      <c r="EQ179">
        <v>0</v>
      </c>
      <c r="ER179" t="s">
        <v>1777</v>
      </c>
      <c r="ES179">
        <v>0</v>
      </c>
      <c r="ET179" s="629">
        <f t="shared" si="166"/>
        <v>0</v>
      </c>
      <c r="EU179">
        <v>11</v>
      </c>
      <c r="EV179" t="s">
        <v>1778</v>
      </c>
      <c r="EW179" s="624">
        <v>4</v>
      </c>
      <c r="EX179" s="629">
        <f t="shared" si="167"/>
        <v>1</v>
      </c>
      <c r="EY179">
        <v>4</v>
      </c>
      <c r="EZ179" t="s">
        <v>1782</v>
      </c>
      <c r="FA179" s="624">
        <v>2</v>
      </c>
      <c r="FB179" s="629">
        <f t="shared" si="168"/>
        <v>0.5</v>
      </c>
      <c r="FC179" t="s">
        <v>1024</v>
      </c>
      <c r="FD179">
        <v>0</v>
      </c>
      <c r="FE179" s="627">
        <f t="shared" si="169"/>
        <v>0</v>
      </c>
      <c r="FF179" s="628">
        <f t="shared" si="170"/>
        <v>0.5</v>
      </c>
      <c r="FG179">
        <v>0.66200000000000003</v>
      </c>
      <c r="FH179" t="s">
        <v>1791</v>
      </c>
      <c r="FI179">
        <v>2</v>
      </c>
      <c r="FJ179" s="623">
        <f t="shared" si="171"/>
        <v>0.33333333333333331</v>
      </c>
      <c r="FK179">
        <v>42</v>
      </c>
      <c r="FL179">
        <v>1.6232492903979006</v>
      </c>
      <c r="FM179" t="s">
        <v>1735</v>
      </c>
      <c r="FN179" s="624">
        <v>3</v>
      </c>
      <c r="FO179" s="629">
        <f t="shared" si="172"/>
        <v>0.75</v>
      </c>
      <c r="FP179">
        <v>2</v>
      </c>
      <c r="FQ179" t="s">
        <v>1737</v>
      </c>
      <c r="FR179" s="624">
        <v>1</v>
      </c>
      <c r="FS179" s="629">
        <f t="shared" si="173"/>
        <v>0.25</v>
      </c>
      <c r="FT179">
        <v>3</v>
      </c>
      <c r="FU179" t="s">
        <v>1739</v>
      </c>
      <c r="FV179" s="624">
        <v>2</v>
      </c>
      <c r="FW179" s="629">
        <f t="shared" si="174"/>
        <v>0.5</v>
      </c>
      <c r="FX179" s="628">
        <f t="shared" si="175"/>
        <v>0.45833333333333331</v>
      </c>
      <c r="FY179" s="631">
        <f t="shared" si="176"/>
        <v>0.44614774153142017</v>
      </c>
    </row>
    <row r="180" spans="1:181">
      <c r="A180" t="s">
        <v>317</v>
      </c>
      <c r="B180" t="s">
        <v>316</v>
      </c>
      <c r="C180" t="s">
        <v>1050</v>
      </c>
      <c r="D180" t="s">
        <v>1310</v>
      </c>
      <c r="E180" t="s">
        <v>968</v>
      </c>
      <c r="F180" t="s">
        <v>964</v>
      </c>
      <c r="G180" t="s">
        <v>974</v>
      </c>
      <c r="H180" t="s">
        <v>106</v>
      </c>
      <c r="I180">
        <v>7399</v>
      </c>
      <c r="J180" s="626">
        <f t="shared" si="118"/>
        <v>0.28073380001191478</v>
      </c>
      <c r="K180">
        <v>17737976.149999999</v>
      </c>
      <c r="L180" s="626">
        <f t="shared" si="119"/>
        <v>0.13042452379301386</v>
      </c>
      <c r="M180">
        <v>321</v>
      </c>
      <c r="N180" s="626">
        <f t="shared" si="120"/>
        <v>0.24965558220027376</v>
      </c>
      <c r="O180" t="s">
        <v>880</v>
      </c>
      <c r="P180">
        <v>0</v>
      </c>
      <c r="Q180" s="627">
        <f t="shared" si="121"/>
        <v>0</v>
      </c>
      <c r="R180">
        <v>0</v>
      </c>
      <c r="T180" t="s">
        <v>1726</v>
      </c>
      <c r="U180">
        <v>0</v>
      </c>
      <c r="V180">
        <f t="shared" si="122"/>
        <v>1</v>
      </c>
      <c r="W180" s="626">
        <f t="shared" si="123"/>
        <v>0</v>
      </c>
      <c r="X180" s="628">
        <f t="shared" si="124"/>
        <v>0.13216278120104047</v>
      </c>
      <c r="Y180" t="s">
        <v>639</v>
      </c>
      <c r="Z180">
        <v>4</v>
      </c>
      <c r="AA180" s="627">
        <f t="shared" si="125"/>
        <v>1</v>
      </c>
      <c r="AB180" t="s">
        <v>639</v>
      </c>
      <c r="AC180">
        <v>4</v>
      </c>
      <c r="AD180" s="627">
        <f t="shared" si="126"/>
        <v>1</v>
      </c>
      <c r="AE180" t="s">
        <v>640</v>
      </c>
      <c r="AF180">
        <v>0</v>
      </c>
      <c r="AG180" s="627">
        <f t="shared" si="127"/>
        <v>0</v>
      </c>
      <c r="AH180" t="s">
        <v>1402</v>
      </c>
      <c r="AI180">
        <v>2</v>
      </c>
      <c r="AJ180" s="627">
        <f t="shared" si="128"/>
        <v>0.5</v>
      </c>
      <c r="AK180" t="s">
        <v>1404</v>
      </c>
      <c r="AL180">
        <v>1</v>
      </c>
      <c r="AM180" s="627">
        <f t="shared" si="129"/>
        <v>0.25</v>
      </c>
      <c r="AN180">
        <v>1</v>
      </c>
      <c r="AO180" t="s">
        <v>1765</v>
      </c>
      <c r="AP180">
        <v>4</v>
      </c>
      <c r="AQ180" s="629">
        <f t="shared" si="130"/>
        <v>1</v>
      </c>
      <c r="AR180" t="s">
        <v>636</v>
      </c>
      <c r="AS180">
        <v>4</v>
      </c>
      <c r="AT180" s="627">
        <f t="shared" si="131"/>
        <v>1</v>
      </c>
      <c r="AU180">
        <v>1</v>
      </c>
      <c r="AV180" t="s">
        <v>1789</v>
      </c>
      <c r="AW180">
        <v>0</v>
      </c>
      <c r="AX180" s="629">
        <f t="shared" si="132"/>
        <v>0</v>
      </c>
      <c r="AY180" t="s">
        <v>674</v>
      </c>
      <c r="AZ180">
        <v>3</v>
      </c>
      <c r="BA180" s="627">
        <f t="shared" si="133"/>
        <v>0.75</v>
      </c>
      <c r="BB180" t="s">
        <v>1075</v>
      </c>
      <c r="BC180">
        <v>0</v>
      </c>
      <c r="BD180" s="627">
        <f t="shared" si="134"/>
        <v>0</v>
      </c>
      <c r="BE180" t="s">
        <v>647</v>
      </c>
      <c r="BF180">
        <v>4</v>
      </c>
      <c r="BG180" s="627">
        <f t="shared" si="135"/>
        <v>1</v>
      </c>
      <c r="BH180" s="628">
        <f t="shared" si="136"/>
        <v>0.59090909090909094</v>
      </c>
      <c r="BI180">
        <v>0</v>
      </c>
      <c r="BJ180" t="s">
        <v>1741</v>
      </c>
      <c r="BK180">
        <v>4</v>
      </c>
      <c r="BL180" s="627">
        <f t="shared" si="137"/>
        <v>1</v>
      </c>
      <c r="BM180" t="s">
        <v>1395</v>
      </c>
      <c r="BN180">
        <v>4</v>
      </c>
      <c r="BO180" s="627">
        <f t="shared" si="138"/>
        <v>1</v>
      </c>
      <c r="BP180">
        <v>4</v>
      </c>
      <c r="BQ180" t="s">
        <v>1747</v>
      </c>
      <c r="BR180">
        <v>2</v>
      </c>
      <c r="BS180">
        <f t="shared" si="139"/>
        <v>0.5</v>
      </c>
      <c r="BT180">
        <v>6</v>
      </c>
      <c r="BU180" t="s">
        <v>1748</v>
      </c>
      <c r="BV180">
        <v>1</v>
      </c>
      <c r="BW180">
        <f t="shared" si="140"/>
        <v>0.25</v>
      </c>
      <c r="BX180" s="629">
        <f t="shared" si="141"/>
        <v>0.375</v>
      </c>
      <c r="BY180" t="s">
        <v>653</v>
      </c>
      <c r="BZ180">
        <v>4</v>
      </c>
      <c r="CA180" s="627">
        <f t="shared" si="142"/>
        <v>1</v>
      </c>
      <c r="CB180" t="s">
        <v>662</v>
      </c>
      <c r="CC180">
        <v>3</v>
      </c>
      <c r="CD180" s="627">
        <f t="shared" si="143"/>
        <v>0.75</v>
      </c>
      <c r="CE180" t="s">
        <v>643</v>
      </c>
      <c r="CF180">
        <v>3</v>
      </c>
      <c r="CG180" s="627">
        <f t="shared" si="144"/>
        <v>0.75</v>
      </c>
      <c r="CH180">
        <v>0</v>
      </c>
      <c r="CI180" t="s">
        <v>1750</v>
      </c>
      <c r="CJ180">
        <v>4</v>
      </c>
      <c r="CK180">
        <f t="shared" si="145"/>
        <v>1</v>
      </c>
      <c r="CL180">
        <v>1</v>
      </c>
      <c r="CM180" t="s">
        <v>1751</v>
      </c>
      <c r="CN180">
        <v>3</v>
      </c>
      <c r="CO180">
        <f t="shared" si="146"/>
        <v>0.75</v>
      </c>
      <c r="CP180" s="629">
        <f t="shared" si="147"/>
        <v>0.875</v>
      </c>
      <c r="CQ180">
        <v>0</v>
      </c>
      <c r="CR180" t="s">
        <v>1755</v>
      </c>
      <c r="CS180">
        <v>4</v>
      </c>
      <c r="CT180">
        <f t="shared" si="148"/>
        <v>1</v>
      </c>
      <c r="CU180">
        <v>1</v>
      </c>
      <c r="CV180" t="s">
        <v>1756</v>
      </c>
      <c r="CW180">
        <v>3</v>
      </c>
      <c r="CX180">
        <f t="shared" si="149"/>
        <v>0.75</v>
      </c>
      <c r="CY180" s="629">
        <f t="shared" si="150"/>
        <v>0.875</v>
      </c>
      <c r="CZ180">
        <v>3</v>
      </c>
      <c r="DA180" t="s">
        <v>1761</v>
      </c>
      <c r="DB180">
        <v>3</v>
      </c>
      <c r="DC180" s="626">
        <f t="shared" si="151"/>
        <v>0.375</v>
      </c>
      <c r="DD180" t="s">
        <v>1370</v>
      </c>
      <c r="DE180">
        <v>2</v>
      </c>
      <c r="DF180" s="627">
        <f t="shared" si="152"/>
        <v>0.5</v>
      </c>
      <c r="DG180" s="628">
        <f t="shared" si="153"/>
        <v>0.75</v>
      </c>
      <c r="DH180" t="s">
        <v>1396</v>
      </c>
      <c r="DI180">
        <v>0</v>
      </c>
      <c r="DJ180" s="627">
        <f t="shared" si="154"/>
        <v>0</v>
      </c>
      <c r="DK180" t="s">
        <v>640</v>
      </c>
      <c r="DL180">
        <v>0</v>
      </c>
      <c r="DM180" s="627">
        <f t="shared" si="155"/>
        <v>0</v>
      </c>
      <c r="DN180" t="s">
        <v>880</v>
      </c>
      <c r="DO180">
        <v>4</v>
      </c>
      <c r="DP180" s="627">
        <f t="shared" si="156"/>
        <v>1</v>
      </c>
      <c r="DQ180" t="s">
        <v>880</v>
      </c>
      <c r="DR180">
        <v>4</v>
      </c>
      <c r="DS180" s="627">
        <f t="shared" si="157"/>
        <v>1</v>
      </c>
      <c r="DT180" t="s">
        <v>880</v>
      </c>
      <c r="DU180">
        <v>4</v>
      </c>
      <c r="DV180" s="627">
        <f t="shared" si="158"/>
        <v>1</v>
      </c>
      <c r="DW180" t="s">
        <v>639</v>
      </c>
      <c r="DX180">
        <v>4</v>
      </c>
      <c r="DY180" s="627">
        <f t="shared" si="159"/>
        <v>1</v>
      </c>
      <c r="DZ180" t="s">
        <v>1119</v>
      </c>
      <c r="EA180">
        <v>0</v>
      </c>
      <c r="EB180" s="627">
        <f t="shared" si="160"/>
        <v>0</v>
      </c>
      <c r="EC180">
        <v>7.5</v>
      </c>
      <c r="ED180" t="s">
        <v>1826</v>
      </c>
      <c r="EE180">
        <v>1</v>
      </c>
      <c r="EF180" s="630">
        <f t="shared" si="161"/>
        <v>0.23469387755102045</v>
      </c>
      <c r="EG180">
        <v>9.6</v>
      </c>
      <c r="EH180" t="s">
        <v>1827</v>
      </c>
      <c r="EI180">
        <v>0</v>
      </c>
      <c r="EJ180" s="630">
        <f t="shared" si="162"/>
        <v>4.0000000000000036E-2</v>
      </c>
      <c r="EK180" s="630">
        <f t="shared" si="163"/>
        <v>0.13734693877551024</v>
      </c>
      <c r="EL180" s="628">
        <f t="shared" si="164"/>
        <v>0.51716836734693883</v>
      </c>
      <c r="EM180">
        <v>0</v>
      </c>
      <c r="EN180" t="s">
        <v>1777</v>
      </c>
      <c r="EO180" s="624">
        <v>0</v>
      </c>
      <c r="EP180" s="629">
        <f t="shared" si="165"/>
        <v>0</v>
      </c>
      <c r="EQ180">
        <v>0</v>
      </c>
      <c r="ER180" t="s">
        <v>1777</v>
      </c>
      <c r="ES180">
        <v>0</v>
      </c>
      <c r="ET180" s="629">
        <f t="shared" si="166"/>
        <v>0</v>
      </c>
      <c r="EU180">
        <v>0</v>
      </c>
      <c r="EV180" t="s">
        <v>1777</v>
      </c>
      <c r="EW180" s="624">
        <v>0</v>
      </c>
      <c r="EX180" s="629">
        <f t="shared" si="167"/>
        <v>0</v>
      </c>
      <c r="EY180">
        <v>3</v>
      </c>
      <c r="EZ180" t="s">
        <v>1782</v>
      </c>
      <c r="FA180" s="624">
        <v>2</v>
      </c>
      <c r="FB180" s="629">
        <f t="shared" si="168"/>
        <v>0.5</v>
      </c>
      <c r="FC180" t="s">
        <v>1025</v>
      </c>
      <c r="FD180">
        <v>4</v>
      </c>
      <c r="FE180" s="627">
        <f t="shared" si="169"/>
        <v>1</v>
      </c>
      <c r="FF180" s="628">
        <f t="shared" si="170"/>
        <v>0.3</v>
      </c>
      <c r="FG180">
        <v>0.64900000000000002</v>
      </c>
      <c r="FH180" t="s">
        <v>1791</v>
      </c>
      <c r="FI180">
        <v>2</v>
      </c>
      <c r="FJ180" s="623">
        <f t="shared" si="171"/>
        <v>0.33333333333333331</v>
      </c>
      <c r="FK180">
        <v>5</v>
      </c>
      <c r="FL180">
        <v>0.69897000433601886</v>
      </c>
      <c r="FM180" t="s">
        <v>1733</v>
      </c>
      <c r="FN180" s="624">
        <v>1</v>
      </c>
      <c r="FO180" s="629">
        <f t="shared" si="172"/>
        <v>0.25</v>
      </c>
      <c r="FP180">
        <v>0</v>
      </c>
      <c r="FQ180" t="s">
        <v>1730</v>
      </c>
      <c r="FR180" s="624">
        <v>0</v>
      </c>
      <c r="FS180" s="629">
        <f t="shared" si="173"/>
        <v>0</v>
      </c>
      <c r="FT180">
        <v>0</v>
      </c>
      <c r="FU180" t="s">
        <v>1730</v>
      </c>
      <c r="FV180" s="624">
        <v>0</v>
      </c>
      <c r="FW180" s="629">
        <f t="shared" si="174"/>
        <v>0</v>
      </c>
      <c r="FX180" s="628">
        <f t="shared" si="175"/>
        <v>0.14583333333333331</v>
      </c>
      <c r="FY180" s="631">
        <f t="shared" si="176"/>
        <v>0.40601226213173391</v>
      </c>
    </row>
    <row r="181" spans="1:181">
      <c r="A181" t="s">
        <v>563</v>
      </c>
      <c r="B181" t="s">
        <v>562</v>
      </c>
      <c r="C181" t="s">
        <v>632</v>
      </c>
      <c r="D181" t="s">
        <v>1308</v>
      </c>
      <c r="E181" t="s">
        <v>968</v>
      </c>
      <c r="F181" t="s">
        <v>967</v>
      </c>
      <c r="G181" t="s">
        <v>969</v>
      </c>
      <c r="H181" t="s">
        <v>74</v>
      </c>
      <c r="I181">
        <v>2263</v>
      </c>
      <c r="J181" s="626">
        <f t="shared" si="118"/>
        <v>8.3967642558098993E-2</v>
      </c>
      <c r="K181">
        <v>12225543.01</v>
      </c>
      <c r="L181" s="626">
        <f t="shared" si="119"/>
        <v>5.6351370854581362E-2</v>
      </c>
      <c r="M181">
        <v>182</v>
      </c>
      <c r="N181" s="626">
        <f t="shared" si="120"/>
        <v>0.12818880292811585</v>
      </c>
      <c r="O181" t="s">
        <v>880</v>
      </c>
      <c r="P181">
        <v>0</v>
      </c>
      <c r="Q181" s="627">
        <f t="shared" si="121"/>
        <v>0</v>
      </c>
      <c r="R181">
        <v>0</v>
      </c>
      <c r="T181" t="s">
        <v>1726</v>
      </c>
      <c r="U181">
        <v>0</v>
      </c>
      <c r="V181">
        <f t="shared" si="122"/>
        <v>1</v>
      </c>
      <c r="W181" s="626">
        <f t="shared" si="123"/>
        <v>0</v>
      </c>
      <c r="X181" s="628">
        <f t="shared" si="124"/>
        <v>5.3701563268159246E-2</v>
      </c>
      <c r="Y181" t="s">
        <v>639</v>
      </c>
      <c r="Z181">
        <v>4</v>
      </c>
      <c r="AA181" s="627">
        <f t="shared" si="125"/>
        <v>1</v>
      </c>
      <c r="AB181" t="s">
        <v>1399</v>
      </c>
      <c r="AC181">
        <v>1</v>
      </c>
      <c r="AD181" s="627">
        <f t="shared" si="126"/>
        <v>0.25</v>
      </c>
      <c r="AE181" t="s">
        <v>640</v>
      </c>
      <c r="AF181">
        <v>0</v>
      </c>
      <c r="AG181" s="627">
        <f t="shared" si="127"/>
        <v>0</v>
      </c>
      <c r="AH181" t="s">
        <v>1314</v>
      </c>
      <c r="AI181">
        <v>0</v>
      </c>
      <c r="AJ181" s="627">
        <f t="shared" si="128"/>
        <v>0</v>
      </c>
      <c r="AK181" t="s">
        <v>1405</v>
      </c>
      <c r="AL181">
        <v>0</v>
      </c>
      <c r="AM181" s="627">
        <f t="shared" si="129"/>
        <v>0</v>
      </c>
      <c r="AN181">
        <v>2</v>
      </c>
      <c r="AO181" t="s">
        <v>1766</v>
      </c>
      <c r="AP181">
        <v>3</v>
      </c>
      <c r="AQ181" s="629">
        <f t="shared" si="130"/>
        <v>0.75</v>
      </c>
      <c r="AR181" t="s">
        <v>636</v>
      </c>
      <c r="AS181">
        <v>4</v>
      </c>
      <c r="AT181" s="627">
        <f t="shared" si="131"/>
        <v>1</v>
      </c>
      <c r="AU181">
        <v>1</v>
      </c>
      <c r="AV181" t="s">
        <v>1789</v>
      </c>
      <c r="AW181">
        <v>0</v>
      </c>
      <c r="AX181" s="629">
        <f t="shared" si="132"/>
        <v>0</v>
      </c>
      <c r="AY181" t="s">
        <v>650</v>
      </c>
      <c r="AZ181">
        <v>2</v>
      </c>
      <c r="BA181" s="627">
        <f t="shared" si="133"/>
        <v>0.5</v>
      </c>
      <c r="BB181" t="s">
        <v>675</v>
      </c>
      <c r="BC181">
        <v>0</v>
      </c>
      <c r="BD181" s="627">
        <f t="shared" si="134"/>
        <v>0</v>
      </c>
      <c r="BE181" t="s">
        <v>646</v>
      </c>
      <c r="BF181">
        <v>1</v>
      </c>
      <c r="BG181" s="627">
        <f t="shared" si="135"/>
        <v>0.25</v>
      </c>
      <c r="BH181" s="628">
        <f t="shared" si="136"/>
        <v>0.34090909090909088</v>
      </c>
      <c r="BI181">
        <v>0</v>
      </c>
      <c r="BJ181" t="s">
        <v>1741</v>
      </c>
      <c r="BK181">
        <v>4</v>
      </c>
      <c r="BL181" s="627">
        <f t="shared" si="137"/>
        <v>1</v>
      </c>
      <c r="BM181" t="s">
        <v>666</v>
      </c>
      <c r="BN181">
        <v>3</v>
      </c>
      <c r="BO181" s="627">
        <f t="shared" si="138"/>
        <v>0.75</v>
      </c>
      <c r="BP181">
        <v>1</v>
      </c>
      <c r="BQ181" t="s">
        <v>1746</v>
      </c>
      <c r="BR181">
        <v>3</v>
      </c>
      <c r="BS181">
        <f t="shared" si="139"/>
        <v>0.75</v>
      </c>
      <c r="BT181">
        <v>0</v>
      </c>
      <c r="BU181" t="s">
        <v>1745</v>
      </c>
      <c r="BV181">
        <v>4</v>
      </c>
      <c r="BW181">
        <f t="shared" si="140"/>
        <v>1</v>
      </c>
      <c r="BX181" s="629">
        <f t="shared" si="141"/>
        <v>0.875</v>
      </c>
      <c r="BY181" t="s">
        <v>642</v>
      </c>
      <c r="BZ181">
        <v>3</v>
      </c>
      <c r="CA181" s="627">
        <f t="shared" si="142"/>
        <v>0.75</v>
      </c>
      <c r="CB181" t="s">
        <v>642</v>
      </c>
      <c r="CC181">
        <v>0</v>
      </c>
      <c r="CD181" s="627">
        <f t="shared" si="143"/>
        <v>0</v>
      </c>
      <c r="CE181" t="s">
        <v>643</v>
      </c>
      <c r="CF181">
        <v>3</v>
      </c>
      <c r="CG181" s="627">
        <f t="shared" si="144"/>
        <v>0.75</v>
      </c>
      <c r="CH181">
        <v>0</v>
      </c>
      <c r="CI181" t="s">
        <v>1750</v>
      </c>
      <c r="CJ181">
        <v>4</v>
      </c>
      <c r="CK181">
        <f t="shared" si="145"/>
        <v>1</v>
      </c>
      <c r="CL181">
        <v>0</v>
      </c>
      <c r="CM181" t="s">
        <v>1750</v>
      </c>
      <c r="CN181">
        <v>4</v>
      </c>
      <c r="CO181">
        <f t="shared" si="146"/>
        <v>1</v>
      </c>
      <c r="CP181" s="629">
        <f t="shared" si="147"/>
        <v>1</v>
      </c>
      <c r="CQ181">
        <v>0</v>
      </c>
      <c r="CR181" t="s">
        <v>1755</v>
      </c>
      <c r="CS181">
        <v>4</v>
      </c>
      <c r="CT181">
        <f t="shared" si="148"/>
        <v>1</v>
      </c>
      <c r="CU181">
        <v>0</v>
      </c>
      <c r="CV181" t="s">
        <v>1755</v>
      </c>
      <c r="CW181">
        <v>4</v>
      </c>
      <c r="CX181">
        <f t="shared" si="149"/>
        <v>1</v>
      </c>
      <c r="CY181" s="629">
        <f t="shared" si="150"/>
        <v>1</v>
      </c>
      <c r="CZ181">
        <v>3</v>
      </c>
      <c r="DA181" t="s">
        <v>1761</v>
      </c>
      <c r="DB181">
        <v>3</v>
      </c>
      <c r="DC181" s="626">
        <f t="shared" si="151"/>
        <v>0.375</v>
      </c>
      <c r="DD181" t="s">
        <v>1369</v>
      </c>
      <c r="DE181">
        <v>3</v>
      </c>
      <c r="DF181" s="627">
        <f t="shared" si="152"/>
        <v>0.75</v>
      </c>
      <c r="DG181" s="628">
        <f t="shared" si="153"/>
        <v>0.72499999999999998</v>
      </c>
      <c r="DH181" t="s">
        <v>1396</v>
      </c>
      <c r="DI181">
        <v>0</v>
      </c>
      <c r="DJ181" s="627">
        <f t="shared" si="154"/>
        <v>0</v>
      </c>
      <c r="DK181" t="s">
        <v>640</v>
      </c>
      <c r="DL181">
        <v>0</v>
      </c>
      <c r="DM181" s="627">
        <f t="shared" si="155"/>
        <v>0</v>
      </c>
      <c r="DN181" t="s">
        <v>1119</v>
      </c>
      <c r="DO181">
        <v>0</v>
      </c>
      <c r="DP181" s="627">
        <f t="shared" si="156"/>
        <v>0</v>
      </c>
      <c r="DQ181" t="s">
        <v>880</v>
      </c>
      <c r="DR181">
        <v>4</v>
      </c>
      <c r="DS181" s="627">
        <f t="shared" si="157"/>
        <v>1</v>
      </c>
      <c r="DT181" t="s">
        <v>880</v>
      </c>
      <c r="DU181">
        <v>4</v>
      </c>
      <c r="DV181" s="627">
        <f t="shared" si="158"/>
        <v>1</v>
      </c>
      <c r="DW181" t="s">
        <v>639</v>
      </c>
      <c r="DX181">
        <v>4</v>
      </c>
      <c r="DY181" s="627">
        <f t="shared" si="159"/>
        <v>1</v>
      </c>
      <c r="DZ181" t="s">
        <v>1119</v>
      </c>
      <c r="EA181">
        <v>0</v>
      </c>
      <c r="EB181" s="627">
        <f t="shared" si="160"/>
        <v>0</v>
      </c>
      <c r="EC181">
        <v>9</v>
      </c>
      <c r="ED181" t="s">
        <v>1827</v>
      </c>
      <c r="EE181">
        <v>0</v>
      </c>
      <c r="EF181" s="630">
        <f t="shared" si="161"/>
        <v>8.163265306122458E-2</v>
      </c>
      <c r="EG181">
        <v>7.9</v>
      </c>
      <c r="EH181" t="s">
        <v>1826</v>
      </c>
      <c r="EI181">
        <v>1</v>
      </c>
      <c r="EJ181" s="630">
        <f t="shared" si="162"/>
        <v>0.20999999999999996</v>
      </c>
      <c r="EK181" s="630">
        <f t="shared" si="163"/>
        <v>0.14581632653061227</v>
      </c>
      <c r="EL181" s="628">
        <f t="shared" si="164"/>
        <v>0.39322704081632653</v>
      </c>
      <c r="EM181">
        <v>0</v>
      </c>
      <c r="EN181" t="s">
        <v>1777</v>
      </c>
      <c r="EO181" s="624">
        <v>0</v>
      </c>
      <c r="EP181" s="629">
        <f t="shared" si="165"/>
        <v>0</v>
      </c>
      <c r="EQ181">
        <v>0</v>
      </c>
      <c r="ER181" t="s">
        <v>1777</v>
      </c>
      <c r="ES181">
        <v>0</v>
      </c>
      <c r="ET181" s="629">
        <f t="shared" si="166"/>
        <v>0</v>
      </c>
      <c r="EU181">
        <v>0</v>
      </c>
      <c r="EV181" t="s">
        <v>1777</v>
      </c>
      <c r="EW181" s="624">
        <v>0</v>
      </c>
      <c r="EX181" s="629">
        <f t="shared" si="167"/>
        <v>0</v>
      </c>
      <c r="EY181">
        <v>3</v>
      </c>
      <c r="EZ181" t="s">
        <v>1782</v>
      </c>
      <c r="FA181" s="624">
        <v>2</v>
      </c>
      <c r="FB181" s="629">
        <f t="shared" si="168"/>
        <v>0.5</v>
      </c>
      <c r="FC181" t="s">
        <v>1024</v>
      </c>
      <c r="FD181">
        <v>0</v>
      </c>
      <c r="FE181" s="627">
        <f t="shared" si="169"/>
        <v>0</v>
      </c>
      <c r="FF181" s="628">
        <f t="shared" si="170"/>
        <v>0.1</v>
      </c>
      <c r="FG181">
        <v>0.50700000000000001</v>
      </c>
      <c r="FH181" t="s">
        <v>1793</v>
      </c>
      <c r="FI181">
        <v>3</v>
      </c>
      <c r="FJ181" s="623">
        <f t="shared" si="171"/>
        <v>0.66666666666666663</v>
      </c>
      <c r="FK181">
        <v>10</v>
      </c>
      <c r="FL181">
        <v>1</v>
      </c>
      <c r="FM181" t="s">
        <v>1733</v>
      </c>
      <c r="FN181" s="624">
        <v>1</v>
      </c>
      <c r="FO181" s="629">
        <f t="shared" si="172"/>
        <v>0.25</v>
      </c>
      <c r="FP181">
        <v>0</v>
      </c>
      <c r="FQ181" t="s">
        <v>1730</v>
      </c>
      <c r="FR181" s="624">
        <v>0</v>
      </c>
      <c r="FS181" s="629">
        <f t="shared" si="173"/>
        <v>0</v>
      </c>
      <c r="FT181">
        <v>0</v>
      </c>
      <c r="FU181" t="s">
        <v>1730</v>
      </c>
      <c r="FV181" s="624">
        <v>0</v>
      </c>
      <c r="FW181" s="629">
        <f t="shared" si="174"/>
        <v>0</v>
      </c>
      <c r="FX181" s="628">
        <f t="shared" si="175"/>
        <v>0.22916666666666666</v>
      </c>
      <c r="FY181" s="631">
        <f t="shared" si="176"/>
        <v>0.30700072694337394</v>
      </c>
    </row>
    <row r="182" spans="1:181">
      <c r="A182" t="s">
        <v>595</v>
      </c>
      <c r="B182" t="s">
        <v>594</v>
      </c>
      <c r="C182" t="s">
        <v>673</v>
      </c>
      <c r="D182" t="s">
        <v>1308</v>
      </c>
      <c r="E182" t="s">
        <v>968</v>
      </c>
      <c r="F182" t="s">
        <v>975</v>
      </c>
      <c r="G182" t="s">
        <v>980</v>
      </c>
      <c r="H182" t="s">
        <v>42</v>
      </c>
      <c r="I182">
        <v>1637</v>
      </c>
      <c r="J182" s="626">
        <f t="shared" si="118"/>
        <v>3.0181441182496833E-2</v>
      </c>
      <c r="K182">
        <v>11594142.109999999</v>
      </c>
      <c r="L182" s="626">
        <f t="shared" si="119"/>
        <v>4.5797586430186381E-2</v>
      </c>
      <c r="M182">
        <v>100</v>
      </c>
      <c r="N182" s="626">
        <f t="shared" si="120"/>
        <v>0</v>
      </c>
      <c r="O182" t="s">
        <v>880</v>
      </c>
      <c r="P182">
        <v>0</v>
      </c>
      <c r="Q182" s="627">
        <f t="shared" si="121"/>
        <v>0</v>
      </c>
      <c r="R182">
        <v>0</v>
      </c>
      <c r="T182" t="s">
        <v>1726</v>
      </c>
      <c r="U182">
        <v>0</v>
      </c>
      <c r="V182">
        <f t="shared" si="122"/>
        <v>1</v>
      </c>
      <c r="W182" s="626">
        <f t="shared" si="123"/>
        <v>0</v>
      </c>
      <c r="X182" s="628">
        <f t="shared" si="124"/>
        <v>1.5195805522536642E-2</v>
      </c>
      <c r="Y182" t="s">
        <v>639</v>
      </c>
      <c r="Z182">
        <v>4</v>
      </c>
      <c r="AA182" s="627">
        <f t="shared" si="125"/>
        <v>1</v>
      </c>
      <c r="AB182" t="s">
        <v>639</v>
      </c>
      <c r="AC182">
        <v>4</v>
      </c>
      <c r="AD182" s="627">
        <f t="shared" si="126"/>
        <v>1</v>
      </c>
      <c r="AE182" t="s">
        <v>640</v>
      </c>
      <c r="AF182">
        <v>0</v>
      </c>
      <c r="AG182" s="627">
        <f t="shared" si="127"/>
        <v>0</v>
      </c>
      <c r="AH182" t="s">
        <v>1314</v>
      </c>
      <c r="AI182">
        <v>0</v>
      </c>
      <c r="AJ182" s="627">
        <f t="shared" si="128"/>
        <v>0</v>
      </c>
      <c r="AK182" t="s">
        <v>1406</v>
      </c>
      <c r="AL182">
        <v>3</v>
      </c>
      <c r="AM182" s="627">
        <f t="shared" si="129"/>
        <v>0.75</v>
      </c>
      <c r="AN182">
        <v>1</v>
      </c>
      <c r="AO182" t="s">
        <v>1765</v>
      </c>
      <c r="AP182">
        <v>4</v>
      </c>
      <c r="AQ182" s="629">
        <f t="shared" si="130"/>
        <v>1</v>
      </c>
      <c r="AR182" t="s">
        <v>636</v>
      </c>
      <c r="AS182">
        <v>4</v>
      </c>
      <c r="AT182" s="627">
        <f t="shared" si="131"/>
        <v>1</v>
      </c>
      <c r="AU182">
        <v>3</v>
      </c>
      <c r="AV182" t="s">
        <v>1771</v>
      </c>
      <c r="AW182">
        <v>2</v>
      </c>
      <c r="AX182" s="629">
        <f t="shared" si="132"/>
        <v>0.5</v>
      </c>
      <c r="AY182" t="s">
        <v>674</v>
      </c>
      <c r="AZ182">
        <v>3</v>
      </c>
      <c r="BA182" s="627">
        <f t="shared" si="133"/>
        <v>0.75</v>
      </c>
      <c r="BB182" t="s">
        <v>646</v>
      </c>
      <c r="BC182">
        <v>0</v>
      </c>
      <c r="BD182" s="627">
        <f t="shared" si="134"/>
        <v>0</v>
      </c>
      <c r="BE182" t="s">
        <v>647</v>
      </c>
      <c r="BF182">
        <v>4</v>
      </c>
      <c r="BG182" s="627">
        <f t="shared" si="135"/>
        <v>1</v>
      </c>
      <c r="BH182" s="628">
        <f t="shared" si="136"/>
        <v>0.63636363636363635</v>
      </c>
      <c r="BI182">
        <v>0</v>
      </c>
      <c r="BJ182" t="s">
        <v>1741</v>
      </c>
      <c r="BK182">
        <v>4</v>
      </c>
      <c r="BL182" s="627">
        <f t="shared" si="137"/>
        <v>1</v>
      </c>
      <c r="BM182" t="s">
        <v>1395</v>
      </c>
      <c r="BN182">
        <v>4</v>
      </c>
      <c r="BO182" s="627">
        <f t="shared" si="138"/>
        <v>1</v>
      </c>
      <c r="BP182">
        <v>0</v>
      </c>
      <c r="BQ182" t="s">
        <v>1745</v>
      </c>
      <c r="BR182">
        <v>4</v>
      </c>
      <c r="BS182">
        <f t="shared" si="139"/>
        <v>1</v>
      </c>
      <c r="BT182">
        <v>0</v>
      </c>
      <c r="BU182" t="s">
        <v>1745</v>
      </c>
      <c r="BV182">
        <v>4</v>
      </c>
      <c r="BW182">
        <f t="shared" si="140"/>
        <v>1</v>
      </c>
      <c r="BX182" s="629">
        <f t="shared" si="141"/>
        <v>1</v>
      </c>
      <c r="BY182" t="s">
        <v>653</v>
      </c>
      <c r="BZ182">
        <v>4</v>
      </c>
      <c r="CA182" s="627">
        <f t="shared" si="142"/>
        <v>1</v>
      </c>
      <c r="CB182" t="s">
        <v>642</v>
      </c>
      <c r="CC182">
        <v>0</v>
      </c>
      <c r="CD182" s="627">
        <f t="shared" si="143"/>
        <v>0</v>
      </c>
      <c r="CE182" t="s">
        <v>643</v>
      </c>
      <c r="CF182">
        <v>3</v>
      </c>
      <c r="CG182" s="627">
        <f t="shared" si="144"/>
        <v>0.75</v>
      </c>
      <c r="CH182">
        <v>0</v>
      </c>
      <c r="CI182" t="s">
        <v>1750</v>
      </c>
      <c r="CJ182">
        <v>4</v>
      </c>
      <c r="CK182">
        <f t="shared" si="145"/>
        <v>1</v>
      </c>
      <c r="CL182">
        <v>0</v>
      </c>
      <c r="CM182" t="s">
        <v>1750</v>
      </c>
      <c r="CN182">
        <v>4</v>
      </c>
      <c r="CO182">
        <f t="shared" si="146"/>
        <v>1</v>
      </c>
      <c r="CP182" s="629">
        <f t="shared" si="147"/>
        <v>1</v>
      </c>
      <c r="CQ182">
        <v>0</v>
      </c>
      <c r="CR182" t="s">
        <v>1755</v>
      </c>
      <c r="CS182">
        <v>4</v>
      </c>
      <c r="CT182">
        <f t="shared" si="148"/>
        <v>1</v>
      </c>
      <c r="CU182">
        <v>0</v>
      </c>
      <c r="CV182" t="s">
        <v>1755</v>
      </c>
      <c r="CW182">
        <v>4</v>
      </c>
      <c r="CX182">
        <f t="shared" si="149"/>
        <v>1</v>
      </c>
      <c r="CY182" s="629">
        <f t="shared" si="150"/>
        <v>1</v>
      </c>
      <c r="CZ182">
        <v>0</v>
      </c>
      <c r="DA182" t="s">
        <v>1764</v>
      </c>
      <c r="DB182">
        <v>0</v>
      </c>
      <c r="DC182" s="626">
        <f t="shared" si="151"/>
        <v>0</v>
      </c>
      <c r="DD182" t="s">
        <v>636</v>
      </c>
      <c r="DE182">
        <v>4</v>
      </c>
      <c r="DF182" s="627">
        <f t="shared" si="152"/>
        <v>1</v>
      </c>
      <c r="DG182" s="628">
        <f t="shared" si="153"/>
        <v>0.77500000000000002</v>
      </c>
      <c r="DH182" t="s">
        <v>639</v>
      </c>
      <c r="DI182">
        <v>4</v>
      </c>
      <c r="DJ182" s="627">
        <f t="shared" si="154"/>
        <v>1</v>
      </c>
      <c r="DK182" t="s">
        <v>636</v>
      </c>
      <c r="DL182">
        <v>4</v>
      </c>
      <c r="DM182" s="627">
        <f t="shared" si="155"/>
        <v>1</v>
      </c>
      <c r="DN182" t="s">
        <v>1119</v>
      </c>
      <c r="DO182">
        <v>0</v>
      </c>
      <c r="DP182" s="627">
        <f t="shared" si="156"/>
        <v>0</v>
      </c>
      <c r="DQ182" t="s">
        <v>880</v>
      </c>
      <c r="DR182">
        <v>4</v>
      </c>
      <c r="DS182" s="627">
        <f t="shared" si="157"/>
        <v>1</v>
      </c>
      <c r="DT182" t="s">
        <v>880</v>
      </c>
      <c r="DU182">
        <v>4</v>
      </c>
      <c r="DV182" s="627">
        <f t="shared" si="158"/>
        <v>1</v>
      </c>
      <c r="DW182" t="s">
        <v>639</v>
      </c>
      <c r="DX182">
        <v>4</v>
      </c>
      <c r="DY182" s="627">
        <f t="shared" si="159"/>
        <v>1</v>
      </c>
      <c r="DZ182" t="s">
        <v>1119</v>
      </c>
      <c r="EA182">
        <v>0</v>
      </c>
      <c r="EB182" s="627">
        <f t="shared" si="160"/>
        <v>0</v>
      </c>
      <c r="EC182">
        <v>5.7</v>
      </c>
      <c r="ED182" t="s">
        <v>1825</v>
      </c>
      <c r="EE182">
        <v>2</v>
      </c>
      <c r="EF182" s="630">
        <f t="shared" si="161"/>
        <v>0.41836734693877553</v>
      </c>
      <c r="EG182">
        <v>7.9</v>
      </c>
      <c r="EH182" t="s">
        <v>1826</v>
      </c>
      <c r="EI182">
        <v>1</v>
      </c>
      <c r="EJ182" s="630">
        <f t="shared" si="162"/>
        <v>0.20999999999999996</v>
      </c>
      <c r="EK182" s="630">
        <f t="shared" si="163"/>
        <v>0.31418367346938775</v>
      </c>
      <c r="EL182" s="628">
        <f t="shared" si="164"/>
        <v>0.66427295918367346</v>
      </c>
      <c r="EM182">
        <v>1</v>
      </c>
      <c r="EN182" t="s">
        <v>1776</v>
      </c>
      <c r="EO182" s="624">
        <v>1</v>
      </c>
      <c r="EP182" s="629">
        <f t="shared" si="165"/>
        <v>0.25</v>
      </c>
      <c r="EQ182">
        <v>0</v>
      </c>
      <c r="ER182" t="s">
        <v>1777</v>
      </c>
      <c r="ES182">
        <v>0</v>
      </c>
      <c r="ET182" s="629">
        <f t="shared" si="166"/>
        <v>0</v>
      </c>
      <c r="EU182">
        <v>0</v>
      </c>
      <c r="EV182" t="s">
        <v>1779</v>
      </c>
      <c r="EW182" s="624">
        <v>0</v>
      </c>
      <c r="EX182" s="629">
        <f t="shared" si="167"/>
        <v>0</v>
      </c>
      <c r="EY182">
        <v>7</v>
      </c>
      <c r="EZ182" t="s">
        <v>1780</v>
      </c>
      <c r="FA182" s="624">
        <v>4</v>
      </c>
      <c r="FB182" s="629">
        <f t="shared" si="168"/>
        <v>1</v>
      </c>
      <c r="FC182" t="s">
        <v>1024</v>
      </c>
      <c r="FD182">
        <v>0</v>
      </c>
      <c r="FE182" s="627">
        <f t="shared" si="169"/>
        <v>0</v>
      </c>
      <c r="FF182" s="628">
        <f t="shared" si="170"/>
        <v>0.25</v>
      </c>
      <c r="FG182">
        <v>0.59199999999999997</v>
      </c>
      <c r="FH182" t="s">
        <v>1793</v>
      </c>
      <c r="FI182">
        <v>3</v>
      </c>
      <c r="FJ182" s="623">
        <f t="shared" si="171"/>
        <v>0.66666666666666663</v>
      </c>
      <c r="FK182">
        <v>6</v>
      </c>
      <c r="FL182">
        <v>0.77815125038364363</v>
      </c>
      <c r="FM182" t="s">
        <v>1733</v>
      </c>
      <c r="FN182" s="624">
        <v>1</v>
      </c>
      <c r="FO182" s="629">
        <f t="shared" si="172"/>
        <v>0.25</v>
      </c>
      <c r="FP182">
        <v>0</v>
      </c>
      <c r="FQ182" t="s">
        <v>1730</v>
      </c>
      <c r="FR182" s="624">
        <v>0</v>
      </c>
      <c r="FS182" s="629">
        <f t="shared" si="173"/>
        <v>0</v>
      </c>
      <c r="FT182">
        <v>1</v>
      </c>
      <c r="FU182" t="s">
        <v>1737</v>
      </c>
      <c r="FV182" s="624">
        <v>1</v>
      </c>
      <c r="FW182" s="629">
        <f t="shared" si="174"/>
        <v>0.25</v>
      </c>
      <c r="FX182" s="628">
        <f t="shared" si="175"/>
        <v>0.29166666666666663</v>
      </c>
      <c r="FY182" s="631">
        <f t="shared" si="176"/>
        <v>0.43874984462275218</v>
      </c>
    </row>
    <row r="183" spans="1:181">
      <c r="A183" t="s">
        <v>559</v>
      </c>
      <c r="B183" t="s">
        <v>558</v>
      </c>
      <c r="C183" t="s">
        <v>632</v>
      </c>
      <c r="D183" t="s">
        <v>1308</v>
      </c>
      <c r="E183" t="s">
        <v>965</v>
      </c>
      <c r="F183" t="s">
        <v>983</v>
      </c>
      <c r="G183" t="s">
        <v>984</v>
      </c>
      <c r="H183" t="s">
        <v>22</v>
      </c>
      <c r="I183">
        <v>2381</v>
      </c>
      <c r="J183" s="626">
        <f t="shared" si="118"/>
        <v>9.2410167421917377E-2</v>
      </c>
      <c r="K183">
        <v>11126499.09</v>
      </c>
      <c r="L183" s="626">
        <f t="shared" si="119"/>
        <v>3.7603651709266765E-2</v>
      </c>
      <c r="M183">
        <v>204</v>
      </c>
      <c r="N183" s="626">
        <f t="shared" si="120"/>
        <v>0.15261625210011909</v>
      </c>
      <c r="O183" t="s">
        <v>880</v>
      </c>
      <c r="P183">
        <v>0</v>
      </c>
      <c r="Q183" s="627">
        <f t="shared" si="121"/>
        <v>0</v>
      </c>
      <c r="R183">
        <v>0</v>
      </c>
      <c r="T183" t="s">
        <v>1726</v>
      </c>
      <c r="U183">
        <v>0</v>
      </c>
      <c r="V183">
        <f t="shared" si="122"/>
        <v>1</v>
      </c>
      <c r="W183" s="626">
        <f t="shared" si="123"/>
        <v>0</v>
      </c>
      <c r="X183" s="628">
        <f t="shared" si="124"/>
        <v>5.652601424626065E-2</v>
      </c>
      <c r="Y183" t="s">
        <v>1396</v>
      </c>
      <c r="Z183">
        <v>0</v>
      </c>
      <c r="AA183" s="627">
        <f t="shared" si="125"/>
        <v>0</v>
      </c>
      <c r="AB183" t="s">
        <v>1399</v>
      </c>
      <c r="AC183">
        <v>1</v>
      </c>
      <c r="AD183" s="627">
        <f t="shared" si="126"/>
        <v>0.25</v>
      </c>
      <c r="AE183" t="s">
        <v>640</v>
      </c>
      <c r="AF183">
        <v>0</v>
      </c>
      <c r="AG183" s="627">
        <f t="shared" si="127"/>
        <v>0</v>
      </c>
      <c r="AH183" t="s">
        <v>1400</v>
      </c>
      <c r="AI183">
        <v>3</v>
      </c>
      <c r="AJ183" s="627">
        <f t="shared" si="128"/>
        <v>0.75</v>
      </c>
      <c r="AK183" t="s">
        <v>1406</v>
      </c>
      <c r="AL183">
        <v>3</v>
      </c>
      <c r="AM183" s="627">
        <f t="shared" si="129"/>
        <v>0.75</v>
      </c>
      <c r="AN183">
        <v>1</v>
      </c>
      <c r="AO183" t="s">
        <v>1765</v>
      </c>
      <c r="AP183">
        <v>4</v>
      </c>
      <c r="AQ183" s="629">
        <f t="shared" si="130"/>
        <v>1</v>
      </c>
      <c r="AR183" t="s">
        <v>636</v>
      </c>
      <c r="AS183">
        <v>4</v>
      </c>
      <c r="AT183" s="627">
        <f t="shared" si="131"/>
        <v>1</v>
      </c>
      <c r="AU183">
        <v>3</v>
      </c>
      <c r="AV183" t="s">
        <v>1771</v>
      </c>
      <c r="AW183">
        <v>2</v>
      </c>
      <c r="AX183" s="629">
        <f t="shared" si="132"/>
        <v>0.5</v>
      </c>
      <c r="AY183" t="s">
        <v>650</v>
      </c>
      <c r="AZ183">
        <v>2</v>
      </c>
      <c r="BA183" s="627">
        <f t="shared" si="133"/>
        <v>0.5</v>
      </c>
      <c r="BB183" t="s">
        <v>689</v>
      </c>
      <c r="BC183">
        <v>2</v>
      </c>
      <c r="BD183" s="627">
        <f t="shared" si="134"/>
        <v>0.5</v>
      </c>
      <c r="BE183" t="s">
        <v>647</v>
      </c>
      <c r="BF183">
        <v>4</v>
      </c>
      <c r="BG183" s="627">
        <f t="shared" si="135"/>
        <v>1</v>
      </c>
      <c r="BH183" s="628">
        <f t="shared" si="136"/>
        <v>0.56818181818181823</v>
      </c>
      <c r="BI183">
        <v>1</v>
      </c>
      <c r="BJ183" t="s">
        <v>1742</v>
      </c>
      <c r="BK183">
        <v>3</v>
      </c>
      <c r="BL183" s="627">
        <f t="shared" si="137"/>
        <v>0.75</v>
      </c>
      <c r="BM183" t="s">
        <v>1395</v>
      </c>
      <c r="BN183">
        <v>4</v>
      </c>
      <c r="BO183" s="627">
        <f t="shared" si="138"/>
        <v>1</v>
      </c>
      <c r="BP183">
        <v>5</v>
      </c>
      <c r="BQ183" t="s">
        <v>1748</v>
      </c>
      <c r="BR183">
        <v>1</v>
      </c>
      <c r="BS183">
        <f t="shared" si="139"/>
        <v>0.25</v>
      </c>
      <c r="BT183">
        <v>6</v>
      </c>
      <c r="BU183" t="s">
        <v>1748</v>
      </c>
      <c r="BV183">
        <v>1</v>
      </c>
      <c r="BW183">
        <f t="shared" si="140"/>
        <v>0.25</v>
      </c>
      <c r="BX183" s="629">
        <f t="shared" si="141"/>
        <v>0.25</v>
      </c>
      <c r="BY183" t="s">
        <v>661</v>
      </c>
      <c r="BZ183">
        <v>0</v>
      </c>
      <c r="CA183" s="627">
        <f t="shared" si="142"/>
        <v>0</v>
      </c>
      <c r="CB183" t="s">
        <v>642</v>
      </c>
      <c r="CC183">
        <v>0</v>
      </c>
      <c r="CD183" s="627">
        <f t="shared" si="143"/>
        <v>0</v>
      </c>
      <c r="CE183" t="s">
        <v>663</v>
      </c>
      <c r="CF183">
        <v>0</v>
      </c>
      <c r="CG183" s="627">
        <f t="shared" si="144"/>
        <v>0</v>
      </c>
      <c r="CH183">
        <v>0</v>
      </c>
      <c r="CI183" t="s">
        <v>1750</v>
      </c>
      <c r="CJ183">
        <v>4</v>
      </c>
      <c r="CK183">
        <f t="shared" si="145"/>
        <v>1</v>
      </c>
      <c r="CL183">
        <v>0</v>
      </c>
      <c r="CM183" t="s">
        <v>1750</v>
      </c>
      <c r="CN183">
        <v>4</v>
      </c>
      <c r="CO183">
        <f t="shared" si="146"/>
        <v>1</v>
      </c>
      <c r="CP183" s="629">
        <f t="shared" si="147"/>
        <v>1</v>
      </c>
      <c r="CQ183">
        <v>0</v>
      </c>
      <c r="CR183" t="s">
        <v>1755</v>
      </c>
      <c r="CS183">
        <v>4</v>
      </c>
      <c r="CT183">
        <f t="shared" si="148"/>
        <v>1</v>
      </c>
      <c r="CU183">
        <v>0</v>
      </c>
      <c r="CV183" t="s">
        <v>1755</v>
      </c>
      <c r="CW183">
        <v>4</v>
      </c>
      <c r="CX183">
        <f t="shared" si="149"/>
        <v>1</v>
      </c>
      <c r="CY183" s="629">
        <f t="shared" si="150"/>
        <v>1</v>
      </c>
      <c r="CZ183">
        <v>2</v>
      </c>
      <c r="DA183" t="s">
        <v>1762</v>
      </c>
      <c r="DB183">
        <v>2</v>
      </c>
      <c r="DC183" s="626">
        <f t="shared" si="151"/>
        <v>0.25</v>
      </c>
      <c r="DD183" t="s">
        <v>1369</v>
      </c>
      <c r="DE183">
        <v>3</v>
      </c>
      <c r="DF183" s="627">
        <f t="shared" si="152"/>
        <v>0.75</v>
      </c>
      <c r="DG183" s="628">
        <f t="shared" si="153"/>
        <v>0.5</v>
      </c>
      <c r="DH183" t="s">
        <v>1407</v>
      </c>
      <c r="DI183">
        <v>1</v>
      </c>
      <c r="DJ183" s="627">
        <f t="shared" si="154"/>
        <v>0.25</v>
      </c>
      <c r="DK183" t="s">
        <v>640</v>
      </c>
      <c r="DL183">
        <v>0</v>
      </c>
      <c r="DM183" s="627">
        <f t="shared" si="155"/>
        <v>0</v>
      </c>
      <c r="DN183" t="s">
        <v>880</v>
      </c>
      <c r="DO183">
        <v>4</v>
      </c>
      <c r="DP183" s="627">
        <f t="shared" si="156"/>
        <v>1</v>
      </c>
      <c r="DQ183" t="s">
        <v>880</v>
      </c>
      <c r="DR183">
        <v>4</v>
      </c>
      <c r="DS183" s="627">
        <f t="shared" si="157"/>
        <v>1</v>
      </c>
      <c r="DT183" t="s">
        <v>880</v>
      </c>
      <c r="DU183">
        <v>4</v>
      </c>
      <c r="DV183" s="627">
        <f t="shared" si="158"/>
        <v>1</v>
      </c>
      <c r="DW183" t="s">
        <v>1396</v>
      </c>
      <c r="DX183">
        <v>0</v>
      </c>
      <c r="DY183" s="627">
        <f t="shared" si="159"/>
        <v>0</v>
      </c>
      <c r="DZ183" t="s">
        <v>880</v>
      </c>
      <c r="EA183">
        <v>4</v>
      </c>
      <c r="EB183" s="627">
        <f t="shared" si="160"/>
        <v>1</v>
      </c>
      <c r="EC183">
        <v>6.2</v>
      </c>
      <c r="ED183" t="s">
        <v>1826</v>
      </c>
      <c r="EE183">
        <v>1</v>
      </c>
      <c r="EF183" s="630">
        <f t="shared" si="161"/>
        <v>0.36734693877551028</v>
      </c>
      <c r="EG183">
        <v>6.3</v>
      </c>
      <c r="EH183" t="s">
        <v>1826</v>
      </c>
      <c r="EI183">
        <v>1</v>
      </c>
      <c r="EJ183" s="630">
        <f t="shared" si="162"/>
        <v>0.37</v>
      </c>
      <c r="EK183" s="630">
        <f t="shared" si="163"/>
        <v>0.36867346938775514</v>
      </c>
      <c r="EL183" s="628">
        <f t="shared" si="164"/>
        <v>0.57733418367346934</v>
      </c>
      <c r="EM183">
        <v>1</v>
      </c>
      <c r="EN183" t="s">
        <v>1776</v>
      </c>
      <c r="EO183" s="624">
        <v>1</v>
      </c>
      <c r="EP183" s="629">
        <f t="shared" si="165"/>
        <v>0.25</v>
      </c>
      <c r="EQ183">
        <v>0</v>
      </c>
      <c r="ER183" t="s">
        <v>1777</v>
      </c>
      <c r="ES183">
        <v>0</v>
      </c>
      <c r="ET183" s="629">
        <f t="shared" si="166"/>
        <v>0</v>
      </c>
      <c r="EU183">
        <v>0</v>
      </c>
      <c r="EV183" t="s">
        <v>1779</v>
      </c>
      <c r="EW183" s="624">
        <v>0</v>
      </c>
      <c r="EX183" s="629">
        <f t="shared" si="167"/>
        <v>0</v>
      </c>
      <c r="EY183">
        <v>2</v>
      </c>
      <c r="EZ183" t="s">
        <v>1783</v>
      </c>
      <c r="FA183" s="624">
        <v>1</v>
      </c>
      <c r="FB183" s="629">
        <f t="shared" si="168"/>
        <v>0.25</v>
      </c>
      <c r="FC183" t="s">
        <v>1024</v>
      </c>
      <c r="FD183">
        <v>0</v>
      </c>
      <c r="FE183" s="627">
        <f t="shared" si="169"/>
        <v>0</v>
      </c>
      <c r="FF183" s="628">
        <f t="shared" si="170"/>
        <v>0.1</v>
      </c>
      <c r="FG183">
        <v>0.51</v>
      </c>
      <c r="FH183" t="s">
        <v>1793</v>
      </c>
      <c r="FI183">
        <v>3</v>
      </c>
      <c r="FJ183" s="623">
        <f t="shared" si="171"/>
        <v>0.66666666666666663</v>
      </c>
      <c r="FK183">
        <v>19</v>
      </c>
      <c r="FL183">
        <v>1.2787536009528289</v>
      </c>
      <c r="FM183" t="s">
        <v>1734</v>
      </c>
      <c r="FN183" s="624">
        <v>2</v>
      </c>
      <c r="FO183" s="629">
        <f t="shared" si="172"/>
        <v>0.5</v>
      </c>
      <c r="FP183">
        <v>0</v>
      </c>
      <c r="FQ183" t="s">
        <v>1730</v>
      </c>
      <c r="FR183" s="624">
        <v>0</v>
      </c>
      <c r="FS183" s="629">
        <f t="shared" si="173"/>
        <v>0</v>
      </c>
      <c r="FT183">
        <v>0</v>
      </c>
      <c r="FU183" t="s">
        <v>1730</v>
      </c>
      <c r="FV183" s="624">
        <v>0</v>
      </c>
      <c r="FW183" s="629">
        <f t="shared" si="174"/>
        <v>0</v>
      </c>
      <c r="FX183" s="628">
        <f t="shared" si="175"/>
        <v>0.29166666666666663</v>
      </c>
      <c r="FY183" s="631">
        <f t="shared" si="176"/>
        <v>0.34895144712803577</v>
      </c>
    </row>
    <row r="184" spans="1:181">
      <c r="A184" t="s">
        <v>27</v>
      </c>
      <c r="B184" t="s">
        <v>26</v>
      </c>
      <c r="C184" t="s">
        <v>632</v>
      </c>
      <c r="D184" t="s">
        <v>1312</v>
      </c>
      <c r="E184" t="s">
        <v>978</v>
      </c>
      <c r="F184" t="s">
        <v>977</v>
      </c>
      <c r="G184" t="s">
        <v>985</v>
      </c>
      <c r="H184" t="s">
        <v>5</v>
      </c>
      <c r="I184">
        <v>157833</v>
      </c>
      <c r="J184" s="626">
        <f t="shared" si="118"/>
        <v>0.78901943412176745</v>
      </c>
      <c r="K184">
        <v>301884954.66000003</v>
      </c>
      <c r="L184" s="626">
        <f t="shared" si="119"/>
        <v>0.69452822560042726</v>
      </c>
      <c r="M184">
        <v>4025</v>
      </c>
      <c r="N184" s="626">
        <f t="shared" si="120"/>
        <v>0.79098673381124096</v>
      </c>
      <c r="O184" t="s">
        <v>1119</v>
      </c>
      <c r="P184">
        <v>4</v>
      </c>
      <c r="Q184" s="627">
        <f t="shared" si="121"/>
        <v>1</v>
      </c>
      <c r="R184">
        <v>105</v>
      </c>
      <c r="S184">
        <v>2.0211892990699383</v>
      </c>
      <c r="T184" t="s">
        <v>1729</v>
      </c>
      <c r="U184">
        <v>4</v>
      </c>
      <c r="V184">
        <f t="shared" si="122"/>
        <v>106</v>
      </c>
      <c r="W184" s="626">
        <f t="shared" si="123"/>
        <v>0.60702242101649051</v>
      </c>
      <c r="X184" s="628">
        <f t="shared" si="124"/>
        <v>0.77631136290998515</v>
      </c>
      <c r="Y184" t="s">
        <v>1397</v>
      </c>
      <c r="Z184">
        <v>1</v>
      </c>
      <c r="AA184" s="627">
        <f t="shared" si="125"/>
        <v>0.25</v>
      </c>
      <c r="AB184" t="s">
        <v>639</v>
      </c>
      <c r="AC184">
        <v>4</v>
      </c>
      <c r="AD184" s="627">
        <f t="shared" si="126"/>
        <v>1</v>
      </c>
      <c r="AE184" t="s">
        <v>640</v>
      </c>
      <c r="AF184">
        <v>0</v>
      </c>
      <c r="AG184" s="627">
        <f t="shared" si="127"/>
        <v>0</v>
      </c>
      <c r="AH184" t="s">
        <v>1402</v>
      </c>
      <c r="AI184">
        <v>2</v>
      </c>
      <c r="AJ184" s="627">
        <f t="shared" si="128"/>
        <v>0.5</v>
      </c>
      <c r="AK184" t="s">
        <v>1406</v>
      </c>
      <c r="AL184">
        <v>3</v>
      </c>
      <c r="AM184" s="627">
        <f t="shared" si="129"/>
        <v>0.75</v>
      </c>
      <c r="AN184">
        <v>5</v>
      </c>
      <c r="AO184" t="s">
        <v>1768</v>
      </c>
      <c r="AP184">
        <v>1</v>
      </c>
      <c r="AQ184" s="629">
        <f t="shared" si="130"/>
        <v>0.25</v>
      </c>
      <c r="AR184" t="s">
        <v>636</v>
      </c>
      <c r="AS184">
        <v>4</v>
      </c>
      <c r="AT184" s="627">
        <f t="shared" si="131"/>
        <v>1</v>
      </c>
      <c r="AU184">
        <v>3</v>
      </c>
      <c r="AV184" t="s">
        <v>1771</v>
      </c>
      <c r="AW184">
        <v>2</v>
      </c>
      <c r="AX184" s="629">
        <f t="shared" si="132"/>
        <v>0.5</v>
      </c>
      <c r="AY184" t="s">
        <v>634</v>
      </c>
      <c r="AZ184">
        <v>1</v>
      </c>
      <c r="BA184" s="627">
        <f t="shared" si="133"/>
        <v>0.25</v>
      </c>
      <c r="BB184" t="s">
        <v>675</v>
      </c>
      <c r="BC184">
        <v>0</v>
      </c>
      <c r="BD184" s="627">
        <f t="shared" si="134"/>
        <v>0</v>
      </c>
      <c r="BE184" t="s">
        <v>675</v>
      </c>
      <c r="BF184">
        <v>0</v>
      </c>
      <c r="BG184" s="627">
        <f t="shared" si="135"/>
        <v>0</v>
      </c>
      <c r="BH184" s="628">
        <f t="shared" si="136"/>
        <v>0.40909090909090912</v>
      </c>
      <c r="BI184">
        <v>0</v>
      </c>
      <c r="BJ184" t="s">
        <v>1741</v>
      </c>
      <c r="BK184">
        <v>4</v>
      </c>
      <c r="BL184" s="627">
        <f t="shared" si="137"/>
        <v>1</v>
      </c>
      <c r="BM184" t="s">
        <v>666</v>
      </c>
      <c r="BN184">
        <v>3</v>
      </c>
      <c r="BO184" s="627">
        <f t="shared" si="138"/>
        <v>0.75</v>
      </c>
      <c r="BP184">
        <v>2</v>
      </c>
      <c r="BQ184" t="s">
        <v>1746</v>
      </c>
      <c r="BR184">
        <v>3</v>
      </c>
      <c r="BS184">
        <f t="shared" si="139"/>
        <v>0.75</v>
      </c>
      <c r="BT184">
        <v>0</v>
      </c>
      <c r="BU184" t="s">
        <v>1745</v>
      </c>
      <c r="BV184">
        <v>4</v>
      </c>
      <c r="BW184">
        <f t="shared" si="140"/>
        <v>1</v>
      </c>
      <c r="BX184" s="629">
        <f t="shared" si="141"/>
        <v>0.875</v>
      </c>
      <c r="BY184" t="s">
        <v>653</v>
      </c>
      <c r="BZ184">
        <v>4</v>
      </c>
      <c r="CA184" s="627">
        <f t="shared" si="142"/>
        <v>1</v>
      </c>
      <c r="CB184" t="s">
        <v>642</v>
      </c>
      <c r="CC184">
        <v>0</v>
      </c>
      <c r="CD184" s="627">
        <f t="shared" si="143"/>
        <v>0</v>
      </c>
      <c r="CE184" t="s">
        <v>659</v>
      </c>
      <c r="CF184">
        <v>4</v>
      </c>
      <c r="CG184" s="627">
        <f t="shared" si="144"/>
        <v>1</v>
      </c>
      <c r="CH184">
        <v>0</v>
      </c>
      <c r="CI184" t="s">
        <v>1750</v>
      </c>
      <c r="CJ184">
        <v>4</v>
      </c>
      <c r="CK184">
        <f t="shared" si="145"/>
        <v>1</v>
      </c>
      <c r="CL184">
        <v>0</v>
      </c>
      <c r="CM184" t="s">
        <v>1750</v>
      </c>
      <c r="CN184">
        <v>4</v>
      </c>
      <c r="CO184">
        <f t="shared" si="146"/>
        <v>1</v>
      </c>
      <c r="CP184" s="629">
        <f t="shared" si="147"/>
        <v>1</v>
      </c>
      <c r="CQ184">
        <v>2</v>
      </c>
      <c r="CR184" t="s">
        <v>1756</v>
      </c>
      <c r="CS184">
        <v>3</v>
      </c>
      <c r="CT184">
        <f t="shared" si="148"/>
        <v>0.75</v>
      </c>
      <c r="CU184">
        <v>1</v>
      </c>
      <c r="CV184" t="s">
        <v>1756</v>
      </c>
      <c r="CW184">
        <v>3</v>
      </c>
      <c r="CX184">
        <f t="shared" si="149"/>
        <v>0.75</v>
      </c>
      <c r="CY184" s="629">
        <f t="shared" si="150"/>
        <v>0.75</v>
      </c>
      <c r="CZ184">
        <v>1</v>
      </c>
      <c r="DA184" t="s">
        <v>1763</v>
      </c>
      <c r="DB184">
        <v>1</v>
      </c>
      <c r="DC184" s="626">
        <f t="shared" si="151"/>
        <v>0.125</v>
      </c>
      <c r="DD184" t="s">
        <v>636</v>
      </c>
      <c r="DE184">
        <v>4</v>
      </c>
      <c r="DF184" s="627">
        <f t="shared" si="152"/>
        <v>1</v>
      </c>
      <c r="DG184" s="628">
        <f t="shared" si="153"/>
        <v>0.75</v>
      </c>
      <c r="DH184" t="s">
        <v>639</v>
      </c>
      <c r="DI184">
        <v>4</v>
      </c>
      <c r="DJ184" s="627">
        <f t="shared" si="154"/>
        <v>1</v>
      </c>
      <c r="DK184" t="s">
        <v>640</v>
      </c>
      <c r="DL184">
        <v>0</v>
      </c>
      <c r="DM184" s="627">
        <f t="shared" si="155"/>
        <v>0</v>
      </c>
      <c r="DN184" t="s">
        <v>1119</v>
      </c>
      <c r="DO184">
        <v>0</v>
      </c>
      <c r="DP184" s="627">
        <f t="shared" si="156"/>
        <v>0</v>
      </c>
      <c r="DQ184" t="s">
        <v>880</v>
      </c>
      <c r="DR184">
        <v>4</v>
      </c>
      <c r="DS184" s="627">
        <f t="shared" si="157"/>
        <v>1</v>
      </c>
      <c r="DT184" t="s">
        <v>880</v>
      </c>
      <c r="DU184">
        <v>4</v>
      </c>
      <c r="DV184" s="627">
        <f t="shared" si="158"/>
        <v>1</v>
      </c>
      <c r="DW184" t="s">
        <v>1409</v>
      </c>
      <c r="DX184">
        <v>1</v>
      </c>
      <c r="DY184" s="627">
        <f t="shared" si="159"/>
        <v>0.25</v>
      </c>
      <c r="DZ184" t="s">
        <v>1119</v>
      </c>
      <c r="EA184">
        <v>0</v>
      </c>
      <c r="EB184" s="627">
        <f t="shared" si="160"/>
        <v>0</v>
      </c>
      <c r="EC184">
        <v>5.5</v>
      </c>
      <c r="ED184" t="s">
        <v>1825</v>
      </c>
      <c r="EE184">
        <v>2</v>
      </c>
      <c r="EF184" s="630">
        <f t="shared" si="161"/>
        <v>0.43877551020408168</v>
      </c>
      <c r="EG184">
        <v>10</v>
      </c>
      <c r="EH184" t="s">
        <v>1827</v>
      </c>
      <c r="EI184">
        <v>0</v>
      </c>
      <c r="EJ184" s="630">
        <f t="shared" si="162"/>
        <v>0</v>
      </c>
      <c r="EK184" s="630">
        <f t="shared" si="163"/>
        <v>0.21938775510204084</v>
      </c>
      <c r="EL184" s="628">
        <f t="shared" si="164"/>
        <v>0.43367346938775508</v>
      </c>
      <c r="EM184">
        <v>259</v>
      </c>
      <c r="EN184" t="s">
        <v>1773</v>
      </c>
      <c r="EO184" s="624">
        <v>4</v>
      </c>
      <c r="EP184" s="629">
        <f t="shared" si="165"/>
        <v>1</v>
      </c>
      <c r="EQ184">
        <v>0</v>
      </c>
      <c r="ER184" t="s">
        <v>1777</v>
      </c>
      <c r="ES184">
        <v>0</v>
      </c>
      <c r="ET184" s="629">
        <f t="shared" si="166"/>
        <v>0</v>
      </c>
      <c r="EU184">
        <v>22</v>
      </c>
      <c r="EV184" t="s">
        <v>1778</v>
      </c>
      <c r="EW184" s="624">
        <v>4</v>
      </c>
      <c r="EX184" s="629">
        <f t="shared" si="167"/>
        <v>1</v>
      </c>
      <c r="EY184">
        <v>6</v>
      </c>
      <c r="EZ184" t="s">
        <v>1781</v>
      </c>
      <c r="FA184" s="624">
        <v>3</v>
      </c>
      <c r="FB184" s="629">
        <f t="shared" si="168"/>
        <v>0.75</v>
      </c>
      <c r="FC184" t="s">
        <v>1024</v>
      </c>
      <c r="FD184">
        <v>0</v>
      </c>
      <c r="FE184" s="627">
        <f t="shared" si="169"/>
        <v>0</v>
      </c>
      <c r="FF184" s="628">
        <f t="shared" si="170"/>
        <v>0.55000000000000004</v>
      </c>
      <c r="FG184">
        <v>0.755</v>
      </c>
      <c r="FH184" t="s">
        <v>1792</v>
      </c>
      <c r="FI184">
        <v>1</v>
      </c>
      <c r="FJ184" s="623">
        <f t="shared" si="171"/>
        <v>0</v>
      </c>
      <c r="FK184">
        <v>177</v>
      </c>
      <c r="FL184">
        <v>2.2479732663618068</v>
      </c>
      <c r="FM184" t="s">
        <v>1736</v>
      </c>
      <c r="FN184" s="624">
        <v>4</v>
      </c>
      <c r="FO184" s="629">
        <f t="shared" si="172"/>
        <v>1</v>
      </c>
      <c r="FP184">
        <v>52</v>
      </c>
      <c r="FQ184" t="s">
        <v>1738</v>
      </c>
      <c r="FR184" s="624">
        <v>4</v>
      </c>
      <c r="FS184" s="629">
        <f t="shared" si="173"/>
        <v>1</v>
      </c>
      <c r="FT184">
        <v>33</v>
      </c>
      <c r="FU184" t="s">
        <v>1738</v>
      </c>
      <c r="FV184" s="624">
        <v>4</v>
      </c>
      <c r="FW184" s="629">
        <f t="shared" si="174"/>
        <v>1</v>
      </c>
      <c r="FX184" s="628">
        <f t="shared" si="175"/>
        <v>0.75</v>
      </c>
      <c r="FY184" s="631">
        <f t="shared" si="176"/>
        <v>0.61151262356477487</v>
      </c>
    </row>
    <row r="185" spans="1:181">
      <c r="A185" t="s">
        <v>305</v>
      </c>
      <c r="B185" t="s">
        <v>304</v>
      </c>
      <c r="C185" t="s">
        <v>632</v>
      </c>
      <c r="D185" t="s">
        <v>1310</v>
      </c>
      <c r="E185" t="s">
        <v>968</v>
      </c>
      <c r="F185" t="s">
        <v>967</v>
      </c>
      <c r="G185" t="s">
        <v>981</v>
      </c>
      <c r="H185" t="s">
        <v>88</v>
      </c>
      <c r="I185">
        <v>7652</v>
      </c>
      <c r="J185" s="626">
        <f t="shared" si="118"/>
        <v>0.28631831084143422</v>
      </c>
      <c r="K185">
        <v>20934491.949999999</v>
      </c>
      <c r="L185" s="626">
        <f t="shared" si="119"/>
        <v>0.16340099897415722</v>
      </c>
      <c r="M185">
        <v>316</v>
      </c>
      <c r="N185" s="626">
        <f t="shared" si="120"/>
        <v>0.24629502482284507</v>
      </c>
      <c r="O185" t="s">
        <v>880</v>
      </c>
      <c r="P185">
        <v>0</v>
      </c>
      <c r="Q185" s="627">
        <f t="shared" si="121"/>
        <v>0</v>
      </c>
      <c r="R185">
        <v>0</v>
      </c>
      <c r="T185" t="s">
        <v>1726</v>
      </c>
      <c r="U185">
        <v>0</v>
      </c>
      <c r="V185">
        <f t="shared" si="122"/>
        <v>1</v>
      </c>
      <c r="W185" s="626">
        <f t="shared" si="123"/>
        <v>0</v>
      </c>
      <c r="X185" s="628">
        <f t="shared" si="124"/>
        <v>0.1392028669276873</v>
      </c>
      <c r="Y185" t="s">
        <v>639</v>
      </c>
      <c r="Z185">
        <v>4</v>
      </c>
      <c r="AA185" s="627">
        <f t="shared" si="125"/>
        <v>1</v>
      </c>
      <c r="AB185" t="s">
        <v>639</v>
      </c>
      <c r="AC185">
        <v>4</v>
      </c>
      <c r="AD185" s="627">
        <f t="shared" si="126"/>
        <v>1</v>
      </c>
      <c r="AE185" t="s">
        <v>636</v>
      </c>
      <c r="AF185">
        <v>4</v>
      </c>
      <c r="AG185" s="627">
        <f t="shared" si="127"/>
        <v>1</v>
      </c>
      <c r="AH185" t="s">
        <v>1314</v>
      </c>
      <c r="AI185">
        <v>0</v>
      </c>
      <c r="AJ185" s="627">
        <f t="shared" si="128"/>
        <v>0</v>
      </c>
      <c r="AK185" t="s">
        <v>1404</v>
      </c>
      <c r="AL185">
        <v>1</v>
      </c>
      <c r="AM185" s="627">
        <f t="shared" si="129"/>
        <v>0.25</v>
      </c>
      <c r="AN185">
        <v>1</v>
      </c>
      <c r="AO185" t="s">
        <v>1765</v>
      </c>
      <c r="AP185">
        <v>4</v>
      </c>
      <c r="AQ185" s="629">
        <f t="shared" si="130"/>
        <v>1</v>
      </c>
      <c r="AR185" t="s">
        <v>636</v>
      </c>
      <c r="AS185">
        <v>4</v>
      </c>
      <c r="AT185" s="627">
        <f t="shared" si="131"/>
        <v>1</v>
      </c>
      <c r="AU185">
        <v>1</v>
      </c>
      <c r="AV185" t="s">
        <v>1789</v>
      </c>
      <c r="AW185">
        <v>0</v>
      </c>
      <c r="AX185" s="629">
        <f t="shared" si="132"/>
        <v>0</v>
      </c>
      <c r="AY185" t="s">
        <v>650</v>
      </c>
      <c r="AZ185">
        <v>2</v>
      </c>
      <c r="BA185" s="627">
        <f t="shared" si="133"/>
        <v>0.5</v>
      </c>
      <c r="BB185" t="s">
        <v>689</v>
      </c>
      <c r="BC185">
        <v>2</v>
      </c>
      <c r="BD185" s="627">
        <f t="shared" si="134"/>
        <v>0.5</v>
      </c>
      <c r="BE185" t="s">
        <v>635</v>
      </c>
      <c r="BF185">
        <v>1</v>
      </c>
      <c r="BG185" s="627">
        <f t="shared" si="135"/>
        <v>0.25</v>
      </c>
      <c r="BH185" s="628">
        <f t="shared" si="136"/>
        <v>0.59090909090909094</v>
      </c>
      <c r="BI185">
        <v>0</v>
      </c>
      <c r="BJ185" t="s">
        <v>1741</v>
      </c>
      <c r="BK185">
        <v>4</v>
      </c>
      <c r="BL185" s="627">
        <f t="shared" si="137"/>
        <v>1</v>
      </c>
      <c r="BM185" t="s">
        <v>1395</v>
      </c>
      <c r="BN185">
        <v>4</v>
      </c>
      <c r="BO185" s="627">
        <f t="shared" si="138"/>
        <v>1</v>
      </c>
      <c r="BP185">
        <v>0</v>
      </c>
      <c r="BQ185" t="s">
        <v>1745</v>
      </c>
      <c r="BR185">
        <v>4</v>
      </c>
      <c r="BS185">
        <f t="shared" si="139"/>
        <v>1</v>
      </c>
      <c r="BT185">
        <v>0</v>
      </c>
      <c r="BU185" t="s">
        <v>1745</v>
      </c>
      <c r="BV185">
        <v>4</v>
      </c>
      <c r="BW185">
        <f t="shared" si="140"/>
        <v>1</v>
      </c>
      <c r="BX185" s="629">
        <f t="shared" si="141"/>
        <v>1</v>
      </c>
      <c r="BY185" t="s">
        <v>653</v>
      </c>
      <c r="BZ185">
        <v>4</v>
      </c>
      <c r="CA185" s="627">
        <f t="shared" si="142"/>
        <v>1</v>
      </c>
      <c r="CB185" t="s">
        <v>654</v>
      </c>
      <c r="CC185">
        <v>4</v>
      </c>
      <c r="CD185" s="627">
        <f t="shared" si="143"/>
        <v>1</v>
      </c>
      <c r="CE185" t="s">
        <v>659</v>
      </c>
      <c r="CF185">
        <v>4</v>
      </c>
      <c r="CG185" s="627">
        <f t="shared" si="144"/>
        <v>1</v>
      </c>
      <c r="CH185">
        <v>0</v>
      </c>
      <c r="CI185" t="s">
        <v>1750</v>
      </c>
      <c r="CJ185">
        <v>4</v>
      </c>
      <c r="CK185">
        <f t="shared" si="145"/>
        <v>1</v>
      </c>
      <c r="CL185">
        <v>0</v>
      </c>
      <c r="CM185" t="s">
        <v>1750</v>
      </c>
      <c r="CN185">
        <v>4</v>
      </c>
      <c r="CO185">
        <f t="shared" si="146"/>
        <v>1</v>
      </c>
      <c r="CP185" s="629">
        <f t="shared" si="147"/>
        <v>1</v>
      </c>
      <c r="CQ185">
        <v>0</v>
      </c>
      <c r="CR185" t="s">
        <v>1755</v>
      </c>
      <c r="CS185">
        <v>4</v>
      </c>
      <c r="CT185">
        <f t="shared" si="148"/>
        <v>1</v>
      </c>
      <c r="CU185">
        <v>0</v>
      </c>
      <c r="CV185" t="s">
        <v>1755</v>
      </c>
      <c r="CW185">
        <v>4</v>
      </c>
      <c r="CX185">
        <f t="shared" si="149"/>
        <v>1</v>
      </c>
      <c r="CY185" s="629">
        <f t="shared" si="150"/>
        <v>1</v>
      </c>
      <c r="CZ185">
        <v>0</v>
      </c>
      <c r="DA185" t="s">
        <v>1764</v>
      </c>
      <c r="DB185">
        <v>0</v>
      </c>
      <c r="DC185" s="626">
        <f t="shared" si="151"/>
        <v>0</v>
      </c>
      <c r="DD185" t="s">
        <v>636</v>
      </c>
      <c r="DE185">
        <v>4</v>
      </c>
      <c r="DF185" s="627">
        <f t="shared" si="152"/>
        <v>1</v>
      </c>
      <c r="DG185" s="628">
        <f t="shared" si="153"/>
        <v>0.9</v>
      </c>
      <c r="DH185" t="s">
        <v>639</v>
      </c>
      <c r="DI185">
        <v>4</v>
      </c>
      <c r="DJ185" s="627">
        <f t="shared" si="154"/>
        <v>1</v>
      </c>
      <c r="DK185" t="s">
        <v>640</v>
      </c>
      <c r="DL185">
        <v>0</v>
      </c>
      <c r="DM185" s="627">
        <f t="shared" si="155"/>
        <v>0</v>
      </c>
      <c r="DN185" t="s">
        <v>880</v>
      </c>
      <c r="DO185">
        <v>4</v>
      </c>
      <c r="DP185" s="627">
        <f t="shared" si="156"/>
        <v>1</v>
      </c>
      <c r="DQ185" t="s">
        <v>880</v>
      </c>
      <c r="DR185">
        <v>4</v>
      </c>
      <c r="DS185" s="627">
        <f t="shared" si="157"/>
        <v>1</v>
      </c>
      <c r="DT185" t="s">
        <v>880</v>
      </c>
      <c r="DU185">
        <v>4</v>
      </c>
      <c r="DV185" s="627">
        <f t="shared" si="158"/>
        <v>1</v>
      </c>
      <c r="DW185" t="s">
        <v>1409</v>
      </c>
      <c r="DX185">
        <v>1</v>
      </c>
      <c r="DY185" s="627">
        <f t="shared" si="159"/>
        <v>0.25</v>
      </c>
      <c r="DZ185" t="s">
        <v>1119</v>
      </c>
      <c r="EA185">
        <v>0</v>
      </c>
      <c r="EB185" s="627">
        <f t="shared" si="160"/>
        <v>0</v>
      </c>
      <c r="EC185">
        <v>7.5</v>
      </c>
      <c r="ED185" t="s">
        <v>1826</v>
      </c>
      <c r="EE185">
        <v>1</v>
      </c>
      <c r="EF185" s="630">
        <f t="shared" si="161"/>
        <v>0.23469387755102045</v>
      </c>
      <c r="EG185">
        <v>6.3</v>
      </c>
      <c r="EH185" t="s">
        <v>1826</v>
      </c>
      <c r="EI185">
        <v>1</v>
      </c>
      <c r="EJ185" s="630">
        <f t="shared" si="162"/>
        <v>0.37</v>
      </c>
      <c r="EK185" s="630">
        <f t="shared" si="163"/>
        <v>0.30234693877551022</v>
      </c>
      <c r="EL185" s="628">
        <f t="shared" si="164"/>
        <v>0.56904336734693883</v>
      </c>
      <c r="EM185">
        <v>0</v>
      </c>
      <c r="EN185" t="s">
        <v>1777</v>
      </c>
      <c r="EO185" s="624">
        <v>0</v>
      </c>
      <c r="EP185" s="629">
        <f t="shared" si="165"/>
        <v>0</v>
      </c>
      <c r="EQ185">
        <v>0</v>
      </c>
      <c r="ER185" t="s">
        <v>1777</v>
      </c>
      <c r="ES185">
        <v>0</v>
      </c>
      <c r="ET185" s="629">
        <f t="shared" si="166"/>
        <v>0</v>
      </c>
      <c r="EU185">
        <v>1</v>
      </c>
      <c r="EV185" t="s">
        <v>1777</v>
      </c>
      <c r="EW185" s="624">
        <v>3</v>
      </c>
      <c r="EX185" s="629">
        <f t="shared" si="167"/>
        <v>0.75</v>
      </c>
      <c r="EY185">
        <v>4</v>
      </c>
      <c r="EZ185" t="s">
        <v>1782</v>
      </c>
      <c r="FA185" s="624">
        <v>2</v>
      </c>
      <c r="FB185" s="629">
        <f t="shared" si="168"/>
        <v>0.5</v>
      </c>
      <c r="FC185" t="s">
        <v>1024</v>
      </c>
      <c r="FD185">
        <v>0</v>
      </c>
      <c r="FE185" s="627">
        <f t="shared" si="169"/>
        <v>0</v>
      </c>
      <c r="FF185" s="628">
        <f t="shared" si="170"/>
        <v>0.25</v>
      </c>
      <c r="FG185">
        <v>0.627</v>
      </c>
      <c r="FH185" t="s">
        <v>1791</v>
      </c>
      <c r="FI185">
        <v>2</v>
      </c>
      <c r="FJ185" s="623">
        <f t="shared" si="171"/>
        <v>0.33333333333333331</v>
      </c>
      <c r="FK185">
        <v>38</v>
      </c>
      <c r="FL185">
        <v>1.5797835966168101</v>
      </c>
      <c r="FM185" t="s">
        <v>1735</v>
      </c>
      <c r="FN185" s="624">
        <v>3</v>
      </c>
      <c r="FO185" s="629">
        <f t="shared" si="172"/>
        <v>0.75</v>
      </c>
      <c r="FP185">
        <v>2</v>
      </c>
      <c r="FQ185" t="s">
        <v>1737</v>
      </c>
      <c r="FR185" s="624">
        <v>1</v>
      </c>
      <c r="FS185" s="629">
        <f t="shared" si="173"/>
        <v>0.25</v>
      </c>
      <c r="FT185">
        <v>0</v>
      </c>
      <c r="FU185" t="s">
        <v>1730</v>
      </c>
      <c r="FV185" s="624">
        <v>0</v>
      </c>
      <c r="FW185" s="629">
        <f t="shared" si="174"/>
        <v>0</v>
      </c>
      <c r="FX185" s="628">
        <f t="shared" si="175"/>
        <v>0.33333333333333331</v>
      </c>
      <c r="FY185" s="631">
        <f t="shared" si="176"/>
        <v>0.46374810975284175</v>
      </c>
    </row>
    <row r="186" spans="1:181">
      <c r="A186" t="s">
        <v>557</v>
      </c>
      <c r="B186" t="s">
        <v>556</v>
      </c>
      <c r="C186" t="s">
        <v>632</v>
      </c>
      <c r="D186" t="s">
        <v>1308</v>
      </c>
      <c r="E186" t="s">
        <v>965</v>
      </c>
      <c r="F186" t="s">
        <v>983</v>
      </c>
      <c r="G186" t="s">
        <v>984</v>
      </c>
      <c r="H186" t="s">
        <v>22</v>
      </c>
      <c r="I186">
        <v>2537</v>
      </c>
      <c r="J186" s="626">
        <f t="shared" si="118"/>
        <v>0.1029509015247054</v>
      </c>
      <c r="K186">
        <v>13846416.550000001</v>
      </c>
      <c r="L186" s="626">
        <f t="shared" si="119"/>
        <v>8.1129767720842086E-2</v>
      </c>
      <c r="M186">
        <v>253</v>
      </c>
      <c r="N186" s="626">
        <f t="shared" si="120"/>
        <v>0.19869750934790228</v>
      </c>
      <c r="O186" t="s">
        <v>880</v>
      </c>
      <c r="P186">
        <v>0</v>
      </c>
      <c r="Q186" s="627">
        <f t="shared" si="121"/>
        <v>0</v>
      </c>
      <c r="R186">
        <v>0</v>
      </c>
      <c r="T186" t="s">
        <v>1726</v>
      </c>
      <c r="U186">
        <v>0</v>
      </c>
      <c r="V186">
        <f t="shared" si="122"/>
        <v>1</v>
      </c>
      <c r="W186" s="626">
        <f t="shared" si="123"/>
        <v>0</v>
      </c>
      <c r="X186" s="628">
        <f t="shared" si="124"/>
        <v>7.6555635718689952E-2</v>
      </c>
      <c r="Y186" t="s">
        <v>639</v>
      </c>
      <c r="Z186">
        <v>4</v>
      </c>
      <c r="AA186" s="627">
        <f t="shared" si="125"/>
        <v>1</v>
      </c>
      <c r="AB186" t="s">
        <v>639</v>
      </c>
      <c r="AC186">
        <v>4</v>
      </c>
      <c r="AD186" s="627">
        <f t="shared" si="126"/>
        <v>1</v>
      </c>
      <c r="AE186" t="s">
        <v>640</v>
      </c>
      <c r="AF186">
        <v>0</v>
      </c>
      <c r="AG186" s="627">
        <f t="shared" si="127"/>
        <v>0</v>
      </c>
      <c r="AH186" t="s">
        <v>1314</v>
      </c>
      <c r="AI186">
        <v>0</v>
      </c>
      <c r="AJ186" s="627">
        <f t="shared" si="128"/>
        <v>0</v>
      </c>
      <c r="AK186" t="s">
        <v>1404</v>
      </c>
      <c r="AL186">
        <v>1</v>
      </c>
      <c r="AM186" s="627">
        <f t="shared" si="129"/>
        <v>0.25</v>
      </c>
      <c r="AN186">
        <v>1</v>
      </c>
      <c r="AO186" t="s">
        <v>1765</v>
      </c>
      <c r="AP186">
        <v>4</v>
      </c>
      <c r="AQ186" s="629">
        <f t="shared" si="130"/>
        <v>1</v>
      </c>
      <c r="AR186" t="s">
        <v>636</v>
      </c>
      <c r="AS186">
        <v>4</v>
      </c>
      <c r="AT186" s="627">
        <f t="shared" si="131"/>
        <v>1</v>
      </c>
      <c r="AU186">
        <v>1</v>
      </c>
      <c r="AV186" t="s">
        <v>1789</v>
      </c>
      <c r="AW186">
        <v>0</v>
      </c>
      <c r="AX186" s="629">
        <f t="shared" si="132"/>
        <v>0</v>
      </c>
      <c r="AY186" t="s">
        <v>634</v>
      </c>
      <c r="AZ186">
        <v>1</v>
      </c>
      <c r="BA186" s="627">
        <f t="shared" si="133"/>
        <v>0.25</v>
      </c>
      <c r="BB186" t="s">
        <v>646</v>
      </c>
      <c r="BC186">
        <v>0</v>
      </c>
      <c r="BD186" s="627">
        <f t="shared" si="134"/>
        <v>0</v>
      </c>
      <c r="BE186" t="s">
        <v>646</v>
      </c>
      <c r="BF186">
        <v>1</v>
      </c>
      <c r="BG186" s="627">
        <f t="shared" si="135"/>
        <v>0.25</v>
      </c>
      <c r="BH186" s="628">
        <f t="shared" si="136"/>
        <v>0.43181818181818182</v>
      </c>
      <c r="BI186">
        <v>0</v>
      </c>
      <c r="BJ186" t="s">
        <v>1741</v>
      </c>
      <c r="BK186">
        <v>4</v>
      </c>
      <c r="BL186" s="627">
        <f t="shared" si="137"/>
        <v>1</v>
      </c>
      <c r="BM186" t="s">
        <v>641</v>
      </c>
      <c r="BN186">
        <v>0</v>
      </c>
      <c r="BO186" s="627">
        <f t="shared" si="138"/>
        <v>0</v>
      </c>
      <c r="BP186">
        <v>3</v>
      </c>
      <c r="BQ186" t="s">
        <v>1747</v>
      </c>
      <c r="BR186">
        <v>2</v>
      </c>
      <c r="BS186">
        <f t="shared" si="139"/>
        <v>0.5</v>
      </c>
      <c r="BT186">
        <v>2</v>
      </c>
      <c r="BU186" t="s">
        <v>1746</v>
      </c>
      <c r="BV186">
        <v>3</v>
      </c>
      <c r="BW186">
        <f t="shared" si="140"/>
        <v>0.75</v>
      </c>
      <c r="BX186" s="629">
        <f t="shared" si="141"/>
        <v>0.625</v>
      </c>
      <c r="BY186" t="s">
        <v>658</v>
      </c>
      <c r="BZ186">
        <v>2</v>
      </c>
      <c r="CA186" s="627">
        <f t="shared" si="142"/>
        <v>0.5</v>
      </c>
      <c r="CB186" t="s">
        <v>642</v>
      </c>
      <c r="CC186">
        <v>0</v>
      </c>
      <c r="CD186" s="627">
        <f t="shared" si="143"/>
        <v>0</v>
      </c>
      <c r="CE186" t="s">
        <v>659</v>
      </c>
      <c r="CF186">
        <v>4</v>
      </c>
      <c r="CG186" s="627">
        <f t="shared" si="144"/>
        <v>1</v>
      </c>
      <c r="CH186">
        <v>0</v>
      </c>
      <c r="CI186" t="s">
        <v>1750</v>
      </c>
      <c r="CJ186">
        <v>4</v>
      </c>
      <c r="CK186">
        <f t="shared" si="145"/>
        <v>1</v>
      </c>
      <c r="CL186">
        <v>0</v>
      </c>
      <c r="CM186" t="s">
        <v>1750</v>
      </c>
      <c r="CN186">
        <v>4</v>
      </c>
      <c r="CO186">
        <f t="shared" si="146"/>
        <v>1</v>
      </c>
      <c r="CP186" s="629">
        <f t="shared" si="147"/>
        <v>1</v>
      </c>
      <c r="CQ186">
        <v>0</v>
      </c>
      <c r="CR186" t="s">
        <v>1755</v>
      </c>
      <c r="CS186">
        <v>4</v>
      </c>
      <c r="CT186">
        <f t="shared" si="148"/>
        <v>1</v>
      </c>
      <c r="CU186">
        <v>0</v>
      </c>
      <c r="CV186" t="s">
        <v>1755</v>
      </c>
      <c r="CW186">
        <v>4</v>
      </c>
      <c r="CX186">
        <f t="shared" si="149"/>
        <v>1</v>
      </c>
      <c r="CY186" s="629">
        <f t="shared" si="150"/>
        <v>1</v>
      </c>
      <c r="CZ186">
        <v>1</v>
      </c>
      <c r="DA186" t="s">
        <v>1763</v>
      </c>
      <c r="DB186">
        <v>1</v>
      </c>
      <c r="DC186" s="626">
        <f t="shared" si="151"/>
        <v>0.125</v>
      </c>
      <c r="DD186" t="s">
        <v>1369</v>
      </c>
      <c r="DE186">
        <v>3</v>
      </c>
      <c r="DF186" s="627">
        <f t="shared" si="152"/>
        <v>0.75</v>
      </c>
      <c r="DG186" s="628">
        <f t="shared" si="153"/>
        <v>0.6</v>
      </c>
      <c r="DH186" t="s">
        <v>639</v>
      </c>
      <c r="DI186">
        <v>4</v>
      </c>
      <c r="DJ186" s="627">
        <f t="shared" si="154"/>
        <v>1</v>
      </c>
      <c r="DK186" t="s">
        <v>640</v>
      </c>
      <c r="DL186">
        <v>0</v>
      </c>
      <c r="DM186" s="627">
        <f t="shared" si="155"/>
        <v>0</v>
      </c>
      <c r="DN186" t="s">
        <v>1119</v>
      </c>
      <c r="DO186">
        <v>0</v>
      </c>
      <c r="DP186" s="627">
        <f t="shared" si="156"/>
        <v>0</v>
      </c>
      <c r="DQ186" t="s">
        <v>880</v>
      </c>
      <c r="DR186">
        <v>4</v>
      </c>
      <c r="DS186" s="627">
        <f t="shared" si="157"/>
        <v>1</v>
      </c>
      <c r="DT186" t="s">
        <v>880</v>
      </c>
      <c r="DU186">
        <v>4</v>
      </c>
      <c r="DV186" s="627">
        <f t="shared" si="158"/>
        <v>1</v>
      </c>
      <c r="DW186" t="s">
        <v>639</v>
      </c>
      <c r="DX186">
        <v>4</v>
      </c>
      <c r="DY186" s="627">
        <f t="shared" si="159"/>
        <v>1</v>
      </c>
      <c r="DZ186" t="s">
        <v>880</v>
      </c>
      <c r="EA186">
        <v>4</v>
      </c>
      <c r="EB186" s="627">
        <f t="shared" si="160"/>
        <v>1</v>
      </c>
      <c r="EC186">
        <v>6.7</v>
      </c>
      <c r="ED186" t="s">
        <v>1826</v>
      </c>
      <c r="EE186">
        <v>1</v>
      </c>
      <c r="EF186" s="630">
        <f t="shared" si="161"/>
        <v>0.31632653061224492</v>
      </c>
      <c r="EG186">
        <v>6.3</v>
      </c>
      <c r="EH186" t="s">
        <v>1826</v>
      </c>
      <c r="EI186">
        <v>1</v>
      </c>
      <c r="EJ186" s="630">
        <f t="shared" si="162"/>
        <v>0.37</v>
      </c>
      <c r="EK186" s="630">
        <f t="shared" si="163"/>
        <v>0.34316326530612246</v>
      </c>
      <c r="EL186" s="628">
        <f t="shared" si="164"/>
        <v>0.66789540816326531</v>
      </c>
      <c r="EM186">
        <v>10</v>
      </c>
      <c r="EN186" t="s">
        <v>1773</v>
      </c>
      <c r="EO186" s="624">
        <v>4</v>
      </c>
      <c r="EP186" s="629">
        <f t="shared" si="165"/>
        <v>1</v>
      </c>
      <c r="EQ186">
        <v>0</v>
      </c>
      <c r="ER186" t="s">
        <v>1777</v>
      </c>
      <c r="ES186">
        <v>0</v>
      </c>
      <c r="ET186" s="629">
        <f t="shared" si="166"/>
        <v>0</v>
      </c>
      <c r="EU186">
        <v>8</v>
      </c>
      <c r="EV186" t="s">
        <v>1778</v>
      </c>
      <c r="EW186" s="624">
        <v>4</v>
      </c>
      <c r="EX186" s="629">
        <f t="shared" si="167"/>
        <v>1</v>
      </c>
      <c r="EY186">
        <v>1</v>
      </c>
      <c r="EZ186" t="s">
        <v>1783</v>
      </c>
      <c r="FA186" s="624">
        <v>1</v>
      </c>
      <c r="FB186" s="629">
        <f t="shared" si="168"/>
        <v>0.25</v>
      </c>
      <c r="FC186" t="s">
        <v>1024</v>
      </c>
      <c r="FD186">
        <v>0</v>
      </c>
      <c r="FE186" s="627">
        <f t="shared" si="169"/>
        <v>0</v>
      </c>
      <c r="FF186" s="628">
        <f t="shared" si="170"/>
        <v>0.45</v>
      </c>
      <c r="FG186">
        <v>0.59299999999999997</v>
      </c>
      <c r="FH186" t="s">
        <v>1793</v>
      </c>
      <c r="FI186">
        <v>3</v>
      </c>
      <c r="FJ186" s="623">
        <f t="shared" si="171"/>
        <v>0.66666666666666663</v>
      </c>
      <c r="FK186">
        <v>4</v>
      </c>
      <c r="FL186">
        <v>0.6020599913279624</v>
      </c>
      <c r="FM186" t="s">
        <v>1733</v>
      </c>
      <c r="FN186" s="624">
        <v>1</v>
      </c>
      <c r="FO186" s="629">
        <f t="shared" si="172"/>
        <v>0.25</v>
      </c>
      <c r="FP186">
        <v>1</v>
      </c>
      <c r="FQ186" t="s">
        <v>1737</v>
      </c>
      <c r="FR186" s="624">
        <v>1</v>
      </c>
      <c r="FS186" s="629">
        <f t="shared" si="173"/>
        <v>0.25</v>
      </c>
      <c r="FT186">
        <v>0</v>
      </c>
      <c r="FU186" t="s">
        <v>1730</v>
      </c>
      <c r="FV186" s="624">
        <v>0</v>
      </c>
      <c r="FW186" s="629">
        <f t="shared" si="174"/>
        <v>0</v>
      </c>
      <c r="FX186" s="628">
        <f t="shared" si="175"/>
        <v>0.29166666666666663</v>
      </c>
      <c r="FY186" s="631">
        <f t="shared" si="176"/>
        <v>0.41965598206113391</v>
      </c>
    </row>
    <row r="187" spans="1:181">
      <c r="A187" t="s">
        <v>174</v>
      </c>
      <c r="B187" t="s">
        <v>173</v>
      </c>
      <c r="C187" t="s">
        <v>632</v>
      </c>
      <c r="D187" t="s">
        <v>1309</v>
      </c>
      <c r="E187" t="s">
        <v>968</v>
      </c>
      <c r="F187" t="s">
        <v>975</v>
      </c>
      <c r="G187" t="s">
        <v>976</v>
      </c>
      <c r="H187" t="s">
        <v>127</v>
      </c>
      <c r="I187">
        <v>16262</v>
      </c>
      <c r="J187" s="626">
        <f t="shared" si="118"/>
        <v>0.41153208259465207</v>
      </c>
      <c r="K187">
        <v>32863813.120000001</v>
      </c>
      <c r="L187" s="626">
        <f t="shared" si="119"/>
        <v>0.25315603231320505</v>
      </c>
      <c r="M187">
        <v>488</v>
      </c>
      <c r="N187" s="626">
        <f t="shared" si="120"/>
        <v>0.33932111324594694</v>
      </c>
      <c r="O187" t="s">
        <v>880</v>
      </c>
      <c r="P187">
        <v>0</v>
      </c>
      <c r="Q187" s="627">
        <f t="shared" si="121"/>
        <v>0</v>
      </c>
      <c r="R187">
        <v>0</v>
      </c>
      <c r="T187" t="s">
        <v>1726</v>
      </c>
      <c r="U187">
        <v>0</v>
      </c>
      <c r="V187">
        <f t="shared" si="122"/>
        <v>1</v>
      </c>
      <c r="W187" s="626">
        <f t="shared" si="123"/>
        <v>0</v>
      </c>
      <c r="X187" s="628">
        <f t="shared" si="124"/>
        <v>0.20080184563076084</v>
      </c>
      <c r="Y187" t="s">
        <v>639</v>
      </c>
      <c r="Z187">
        <v>4</v>
      </c>
      <c r="AA187" s="627">
        <f t="shared" si="125"/>
        <v>1</v>
      </c>
      <c r="AB187" t="s">
        <v>639</v>
      </c>
      <c r="AC187">
        <v>4</v>
      </c>
      <c r="AD187" s="627">
        <f t="shared" si="126"/>
        <v>1</v>
      </c>
      <c r="AE187" t="s">
        <v>640</v>
      </c>
      <c r="AF187">
        <v>0</v>
      </c>
      <c r="AG187" s="627">
        <f t="shared" si="127"/>
        <v>0</v>
      </c>
      <c r="AH187" t="s">
        <v>1314</v>
      </c>
      <c r="AI187">
        <v>0</v>
      </c>
      <c r="AJ187" s="627">
        <f t="shared" si="128"/>
        <v>0</v>
      </c>
      <c r="AK187" t="s">
        <v>1406</v>
      </c>
      <c r="AL187">
        <v>3</v>
      </c>
      <c r="AM187" s="627">
        <f t="shared" si="129"/>
        <v>0.75</v>
      </c>
      <c r="AN187">
        <v>1</v>
      </c>
      <c r="AO187" t="s">
        <v>1765</v>
      </c>
      <c r="AP187">
        <v>4</v>
      </c>
      <c r="AQ187" s="629">
        <f t="shared" si="130"/>
        <v>1</v>
      </c>
      <c r="AR187" t="s">
        <v>636</v>
      </c>
      <c r="AS187">
        <v>4</v>
      </c>
      <c r="AT187" s="627">
        <f t="shared" si="131"/>
        <v>1</v>
      </c>
      <c r="AU187">
        <v>1</v>
      </c>
      <c r="AV187" t="s">
        <v>1789</v>
      </c>
      <c r="AW187">
        <v>0</v>
      </c>
      <c r="AX187" s="629">
        <f t="shared" si="132"/>
        <v>0</v>
      </c>
      <c r="AY187" t="s">
        <v>650</v>
      </c>
      <c r="AZ187">
        <v>2</v>
      </c>
      <c r="BA187" s="627">
        <f t="shared" si="133"/>
        <v>0.5</v>
      </c>
      <c r="BB187" t="s">
        <v>675</v>
      </c>
      <c r="BC187">
        <v>0</v>
      </c>
      <c r="BD187" s="627">
        <f t="shared" si="134"/>
        <v>0</v>
      </c>
      <c r="BE187" t="s">
        <v>647</v>
      </c>
      <c r="BF187">
        <v>4</v>
      </c>
      <c r="BG187" s="627">
        <f t="shared" si="135"/>
        <v>1</v>
      </c>
      <c r="BH187" s="628">
        <f t="shared" si="136"/>
        <v>0.56818181818181823</v>
      </c>
      <c r="BI187">
        <v>0</v>
      </c>
      <c r="BJ187" t="s">
        <v>1741</v>
      </c>
      <c r="BK187">
        <v>4</v>
      </c>
      <c r="BL187" s="627">
        <f t="shared" si="137"/>
        <v>1</v>
      </c>
      <c r="BM187" t="s">
        <v>641</v>
      </c>
      <c r="BN187">
        <v>0</v>
      </c>
      <c r="BO187" s="627">
        <f t="shared" si="138"/>
        <v>0</v>
      </c>
      <c r="BP187">
        <v>140</v>
      </c>
      <c r="BQ187" t="s">
        <v>1749</v>
      </c>
      <c r="BR187">
        <v>0</v>
      </c>
      <c r="BS187">
        <f t="shared" si="139"/>
        <v>0</v>
      </c>
      <c r="BT187">
        <v>295</v>
      </c>
      <c r="BU187" t="s">
        <v>1749</v>
      </c>
      <c r="BV187">
        <v>0</v>
      </c>
      <c r="BW187">
        <f t="shared" si="140"/>
        <v>0</v>
      </c>
      <c r="BX187" s="629">
        <f t="shared" si="141"/>
        <v>0</v>
      </c>
      <c r="BY187" t="s">
        <v>648</v>
      </c>
      <c r="BZ187">
        <v>1</v>
      </c>
      <c r="CA187" s="627">
        <f t="shared" si="142"/>
        <v>0.25</v>
      </c>
      <c r="CB187" t="s">
        <v>654</v>
      </c>
      <c r="CC187">
        <v>4</v>
      </c>
      <c r="CD187" s="627">
        <f t="shared" si="143"/>
        <v>1</v>
      </c>
      <c r="CE187" t="s">
        <v>659</v>
      </c>
      <c r="CF187">
        <v>4</v>
      </c>
      <c r="CG187" s="627">
        <f t="shared" si="144"/>
        <v>1</v>
      </c>
      <c r="CH187">
        <v>5</v>
      </c>
      <c r="CI187" t="s">
        <v>1753</v>
      </c>
      <c r="CJ187">
        <v>1</v>
      </c>
      <c r="CK187">
        <f t="shared" si="145"/>
        <v>0.25</v>
      </c>
      <c r="CL187">
        <v>4</v>
      </c>
      <c r="CM187" t="s">
        <v>1752</v>
      </c>
      <c r="CN187">
        <v>2</v>
      </c>
      <c r="CO187">
        <f t="shared" si="146"/>
        <v>0.5</v>
      </c>
      <c r="CP187" s="629">
        <f t="shared" si="147"/>
        <v>0.375</v>
      </c>
      <c r="CQ187">
        <v>0</v>
      </c>
      <c r="CR187" t="s">
        <v>1755</v>
      </c>
      <c r="CS187">
        <v>4</v>
      </c>
      <c r="CT187">
        <f t="shared" si="148"/>
        <v>1</v>
      </c>
      <c r="CU187">
        <v>0</v>
      </c>
      <c r="CV187" t="s">
        <v>1755</v>
      </c>
      <c r="CW187">
        <v>4</v>
      </c>
      <c r="CX187">
        <f t="shared" si="149"/>
        <v>1</v>
      </c>
      <c r="CY187" s="629">
        <f t="shared" si="150"/>
        <v>1</v>
      </c>
      <c r="CZ187">
        <v>1</v>
      </c>
      <c r="DA187" t="s">
        <v>1763</v>
      </c>
      <c r="DB187">
        <v>1</v>
      </c>
      <c r="DC187" s="626">
        <f t="shared" si="151"/>
        <v>0.125</v>
      </c>
      <c r="DD187" t="s">
        <v>1369</v>
      </c>
      <c r="DE187">
        <v>3</v>
      </c>
      <c r="DF187" s="627">
        <f t="shared" si="152"/>
        <v>0.75</v>
      </c>
      <c r="DG187" s="628">
        <f t="shared" si="153"/>
        <v>0.55000000000000004</v>
      </c>
      <c r="DH187" t="s">
        <v>1396</v>
      </c>
      <c r="DI187">
        <v>0</v>
      </c>
      <c r="DJ187" s="627">
        <f t="shared" si="154"/>
        <v>0</v>
      </c>
      <c r="DK187" t="s">
        <v>640</v>
      </c>
      <c r="DL187">
        <v>0</v>
      </c>
      <c r="DM187" s="627">
        <f t="shared" si="155"/>
        <v>0</v>
      </c>
      <c r="DN187" t="s">
        <v>880</v>
      </c>
      <c r="DO187">
        <v>4</v>
      </c>
      <c r="DP187" s="627">
        <f t="shared" si="156"/>
        <v>1</v>
      </c>
      <c r="DQ187" t="s">
        <v>880</v>
      </c>
      <c r="DR187">
        <v>4</v>
      </c>
      <c r="DS187" s="627">
        <f t="shared" si="157"/>
        <v>1</v>
      </c>
      <c r="DT187" t="s">
        <v>880</v>
      </c>
      <c r="DU187">
        <v>4</v>
      </c>
      <c r="DV187" s="627">
        <f t="shared" si="158"/>
        <v>1</v>
      </c>
      <c r="DW187" t="s">
        <v>639</v>
      </c>
      <c r="DX187">
        <v>4</v>
      </c>
      <c r="DY187" s="627">
        <f t="shared" si="159"/>
        <v>1</v>
      </c>
      <c r="DZ187" t="s">
        <v>1119</v>
      </c>
      <c r="EA187">
        <v>0</v>
      </c>
      <c r="EB187" s="627">
        <f t="shared" si="160"/>
        <v>0</v>
      </c>
      <c r="EC187">
        <v>8.1</v>
      </c>
      <c r="ED187" t="s">
        <v>1827</v>
      </c>
      <c r="EE187">
        <v>0</v>
      </c>
      <c r="EF187" s="630">
        <f t="shared" si="161"/>
        <v>0.17346938775510212</v>
      </c>
      <c r="EG187">
        <v>10</v>
      </c>
      <c r="EH187" t="s">
        <v>1827</v>
      </c>
      <c r="EI187">
        <v>0</v>
      </c>
      <c r="EJ187" s="630">
        <f t="shared" si="162"/>
        <v>0</v>
      </c>
      <c r="EK187" s="630">
        <f t="shared" si="163"/>
        <v>8.6734693877551061E-2</v>
      </c>
      <c r="EL187" s="628">
        <f t="shared" si="164"/>
        <v>0.51084183673469385</v>
      </c>
      <c r="EM187">
        <v>5</v>
      </c>
      <c r="EN187" t="s">
        <v>1774</v>
      </c>
      <c r="EO187" s="624">
        <v>3</v>
      </c>
      <c r="EP187" s="629">
        <f t="shared" si="165"/>
        <v>0.75</v>
      </c>
      <c r="EQ187">
        <v>0</v>
      </c>
      <c r="ER187" t="s">
        <v>1777</v>
      </c>
      <c r="ES187">
        <v>0</v>
      </c>
      <c r="ET187" s="629">
        <f t="shared" si="166"/>
        <v>0</v>
      </c>
      <c r="EU187">
        <v>3</v>
      </c>
      <c r="EV187" t="s">
        <v>1778</v>
      </c>
      <c r="EW187" s="624">
        <v>4</v>
      </c>
      <c r="EX187" s="629">
        <f t="shared" si="167"/>
        <v>1</v>
      </c>
      <c r="EY187">
        <v>7</v>
      </c>
      <c r="EZ187" t="s">
        <v>1780</v>
      </c>
      <c r="FA187" s="624">
        <v>4</v>
      </c>
      <c r="FB187" s="629">
        <f t="shared" si="168"/>
        <v>1</v>
      </c>
      <c r="FC187" t="s">
        <v>1024</v>
      </c>
      <c r="FD187">
        <v>0</v>
      </c>
      <c r="FE187" s="627">
        <f t="shared" si="169"/>
        <v>0</v>
      </c>
      <c r="FF187" s="628">
        <f t="shared" si="170"/>
        <v>0.55000000000000004</v>
      </c>
      <c r="FG187">
        <v>0.68100000000000005</v>
      </c>
      <c r="FH187" t="s">
        <v>1791</v>
      </c>
      <c r="FI187">
        <v>2</v>
      </c>
      <c r="FJ187" s="623">
        <f t="shared" si="171"/>
        <v>0.33333333333333331</v>
      </c>
      <c r="FK187">
        <v>33</v>
      </c>
      <c r="FL187">
        <v>1.5185139398778875</v>
      </c>
      <c r="FM187" t="s">
        <v>1735</v>
      </c>
      <c r="FN187" s="624">
        <v>3</v>
      </c>
      <c r="FO187" s="629">
        <f t="shared" si="172"/>
        <v>0.75</v>
      </c>
      <c r="FP187">
        <v>0</v>
      </c>
      <c r="FQ187" t="s">
        <v>1730</v>
      </c>
      <c r="FR187" s="624">
        <v>0</v>
      </c>
      <c r="FS187" s="629">
        <f t="shared" si="173"/>
        <v>0</v>
      </c>
      <c r="FT187">
        <v>1</v>
      </c>
      <c r="FU187" t="s">
        <v>1737</v>
      </c>
      <c r="FV187" s="624">
        <v>1</v>
      </c>
      <c r="FW187" s="629">
        <f t="shared" si="174"/>
        <v>0.25</v>
      </c>
      <c r="FX187" s="628">
        <f t="shared" si="175"/>
        <v>0.33333333333333331</v>
      </c>
      <c r="FY187" s="631">
        <f t="shared" si="176"/>
        <v>0.45219313898010111</v>
      </c>
    </row>
    <row r="188" spans="1:181">
      <c r="A188" t="s">
        <v>152</v>
      </c>
      <c r="B188" t="s">
        <v>151</v>
      </c>
      <c r="C188" t="s">
        <v>1050</v>
      </c>
      <c r="D188" t="s">
        <v>1309</v>
      </c>
      <c r="E188" t="s">
        <v>988</v>
      </c>
      <c r="F188" t="s">
        <v>1002</v>
      </c>
      <c r="G188" t="s">
        <v>998</v>
      </c>
      <c r="H188" t="s">
        <v>63</v>
      </c>
      <c r="I188">
        <v>18793</v>
      </c>
      <c r="J188" s="626">
        <f t="shared" si="118"/>
        <v>0.43555842153478863</v>
      </c>
      <c r="K188">
        <v>38173097.340000004</v>
      </c>
      <c r="L188" s="626">
        <f t="shared" si="119"/>
        <v>0.28296176653358363</v>
      </c>
      <c r="M188">
        <v>559</v>
      </c>
      <c r="N188" s="626">
        <f t="shared" si="120"/>
        <v>0.36839817593774676</v>
      </c>
      <c r="O188" t="s">
        <v>1119</v>
      </c>
      <c r="P188">
        <v>4</v>
      </c>
      <c r="Q188" s="627">
        <f t="shared" si="121"/>
        <v>1</v>
      </c>
      <c r="R188">
        <v>15</v>
      </c>
      <c r="S188">
        <v>1.1760912590556813</v>
      </c>
      <c r="T188" t="s">
        <v>1731</v>
      </c>
      <c r="U188">
        <v>2</v>
      </c>
      <c r="V188">
        <f t="shared" si="122"/>
        <v>16</v>
      </c>
      <c r="W188" s="626">
        <f t="shared" si="123"/>
        <v>0.36089750175615037</v>
      </c>
      <c r="X188" s="628">
        <f t="shared" si="124"/>
        <v>0.48956317315245396</v>
      </c>
      <c r="Y188" t="s">
        <v>639</v>
      </c>
      <c r="Z188">
        <v>4</v>
      </c>
      <c r="AA188" s="627">
        <f t="shared" si="125"/>
        <v>1</v>
      </c>
      <c r="AB188" t="s">
        <v>639</v>
      </c>
      <c r="AC188">
        <v>4</v>
      </c>
      <c r="AD188" s="627">
        <f t="shared" si="126"/>
        <v>1</v>
      </c>
      <c r="AE188" t="s">
        <v>640</v>
      </c>
      <c r="AF188">
        <v>0</v>
      </c>
      <c r="AG188" s="627">
        <f t="shared" si="127"/>
        <v>0</v>
      </c>
      <c r="AH188" t="s">
        <v>1314</v>
      </c>
      <c r="AI188">
        <v>0</v>
      </c>
      <c r="AJ188" s="627">
        <f t="shared" si="128"/>
        <v>0</v>
      </c>
      <c r="AK188" t="s">
        <v>1406</v>
      </c>
      <c r="AL188">
        <v>3</v>
      </c>
      <c r="AM188" s="627">
        <f t="shared" si="129"/>
        <v>0.75</v>
      </c>
      <c r="AN188">
        <v>1</v>
      </c>
      <c r="AO188" t="s">
        <v>1765</v>
      </c>
      <c r="AP188">
        <v>4</v>
      </c>
      <c r="AQ188" s="629">
        <f t="shared" si="130"/>
        <v>1</v>
      </c>
      <c r="AR188" t="s">
        <v>636</v>
      </c>
      <c r="AS188">
        <v>4</v>
      </c>
      <c r="AT188" s="627">
        <f t="shared" si="131"/>
        <v>1</v>
      </c>
      <c r="AU188">
        <v>2</v>
      </c>
      <c r="AV188" t="s">
        <v>1772</v>
      </c>
      <c r="AW188">
        <v>1</v>
      </c>
      <c r="AX188" s="629">
        <f t="shared" si="132"/>
        <v>0.25</v>
      </c>
      <c r="AY188" t="s">
        <v>650</v>
      </c>
      <c r="AZ188">
        <v>2</v>
      </c>
      <c r="BA188" s="627">
        <f t="shared" si="133"/>
        <v>0.5</v>
      </c>
      <c r="BB188" t="s">
        <v>675</v>
      </c>
      <c r="BC188">
        <v>0</v>
      </c>
      <c r="BD188" s="627">
        <f t="shared" si="134"/>
        <v>0</v>
      </c>
      <c r="BE188" t="s">
        <v>647</v>
      </c>
      <c r="BF188">
        <v>4</v>
      </c>
      <c r="BG188" s="627">
        <f t="shared" si="135"/>
        <v>1</v>
      </c>
      <c r="BH188" s="628">
        <f t="shared" si="136"/>
        <v>0.59090909090909094</v>
      </c>
      <c r="BI188">
        <v>0</v>
      </c>
      <c r="BJ188" t="s">
        <v>1741</v>
      </c>
      <c r="BK188">
        <v>4</v>
      </c>
      <c r="BL188" s="627">
        <f t="shared" si="137"/>
        <v>1</v>
      </c>
      <c r="BM188" t="s">
        <v>1395</v>
      </c>
      <c r="BN188">
        <v>4</v>
      </c>
      <c r="BO188" s="627">
        <f t="shared" si="138"/>
        <v>1</v>
      </c>
      <c r="BP188">
        <v>2</v>
      </c>
      <c r="BQ188" t="s">
        <v>1746</v>
      </c>
      <c r="BR188">
        <v>3</v>
      </c>
      <c r="BS188">
        <f t="shared" si="139"/>
        <v>0.75</v>
      </c>
      <c r="BT188">
        <v>4</v>
      </c>
      <c r="BU188" t="s">
        <v>1747</v>
      </c>
      <c r="BV188">
        <v>2</v>
      </c>
      <c r="BW188">
        <f t="shared" si="140"/>
        <v>0.5</v>
      </c>
      <c r="BX188" s="629">
        <f t="shared" si="141"/>
        <v>0.625</v>
      </c>
      <c r="BY188" t="s">
        <v>653</v>
      </c>
      <c r="BZ188">
        <v>4</v>
      </c>
      <c r="CA188" s="627">
        <f t="shared" si="142"/>
        <v>1</v>
      </c>
      <c r="CB188" t="s">
        <v>654</v>
      </c>
      <c r="CC188">
        <v>4</v>
      </c>
      <c r="CD188" s="627">
        <f t="shared" si="143"/>
        <v>1</v>
      </c>
      <c r="CE188" t="s">
        <v>659</v>
      </c>
      <c r="CF188">
        <v>4</v>
      </c>
      <c r="CG188" s="627">
        <f t="shared" si="144"/>
        <v>1</v>
      </c>
      <c r="CH188">
        <v>0</v>
      </c>
      <c r="CI188" t="s">
        <v>1750</v>
      </c>
      <c r="CJ188">
        <v>4</v>
      </c>
      <c r="CK188">
        <f t="shared" si="145"/>
        <v>1</v>
      </c>
      <c r="CL188">
        <v>3</v>
      </c>
      <c r="CM188" t="s">
        <v>1752</v>
      </c>
      <c r="CN188">
        <v>2</v>
      </c>
      <c r="CO188">
        <f t="shared" si="146"/>
        <v>0.5</v>
      </c>
      <c r="CP188" s="629">
        <f t="shared" si="147"/>
        <v>0.75</v>
      </c>
      <c r="CQ188">
        <v>1</v>
      </c>
      <c r="CR188" t="s">
        <v>1756</v>
      </c>
      <c r="CS188">
        <v>3</v>
      </c>
      <c r="CT188">
        <f t="shared" si="148"/>
        <v>0.75</v>
      </c>
      <c r="CU188">
        <v>0</v>
      </c>
      <c r="CV188" t="s">
        <v>1755</v>
      </c>
      <c r="CW188">
        <v>4</v>
      </c>
      <c r="CX188">
        <f t="shared" si="149"/>
        <v>1</v>
      </c>
      <c r="CY188" s="629">
        <f t="shared" si="150"/>
        <v>0.875</v>
      </c>
      <c r="CZ188">
        <v>0</v>
      </c>
      <c r="DA188" t="s">
        <v>1764</v>
      </c>
      <c r="DB188">
        <v>0</v>
      </c>
      <c r="DC188" s="626">
        <f t="shared" si="151"/>
        <v>0</v>
      </c>
      <c r="DD188" t="s">
        <v>1369</v>
      </c>
      <c r="DE188">
        <v>3</v>
      </c>
      <c r="DF188" s="627">
        <f t="shared" si="152"/>
        <v>0.75</v>
      </c>
      <c r="DG188" s="628">
        <f t="shared" si="153"/>
        <v>0.8</v>
      </c>
      <c r="DH188" t="s">
        <v>1407</v>
      </c>
      <c r="DI188">
        <v>1</v>
      </c>
      <c r="DJ188" s="627">
        <f t="shared" si="154"/>
        <v>0.25</v>
      </c>
      <c r="DK188" t="s">
        <v>640</v>
      </c>
      <c r="DL188">
        <v>0</v>
      </c>
      <c r="DM188" s="627">
        <f t="shared" si="155"/>
        <v>0</v>
      </c>
      <c r="DN188" t="s">
        <v>1119</v>
      </c>
      <c r="DO188">
        <v>0</v>
      </c>
      <c r="DP188" s="627">
        <f t="shared" si="156"/>
        <v>0</v>
      </c>
      <c r="DQ188" t="s">
        <v>880</v>
      </c>
      <c r="DR188">
        <v>4</v>
      </c>
      <c r="DS188" s="627">
        <f t="shared" si="157"/>
        <v>1</v>
      </c>
      <c r="DT188" t="s">
        <v>880</v>
      </c>
      <c r="DU188">
        <v>4</v>
      </c>
      <c r="DV188" s="627">
        <f t="shared" si="158"/>
        <v>1</v>
      </c>
      <c r="DW188" t="s">
        <v>639</v>
      </c>
      <c r="DX188">
        <v>4</v>
      </c>
      <c r="DY188" s="627">
        <f t="shared" si="159"/>
        <v>1</v>
      </c>
      <c r="DZ188" t="s">
        <v>880</v>
      </c>
      <c r="EA188">
        <v>4</v>
      </c>
      <c r="EB188" s="627">
        <f t="shared" si="160"/>
        <v>1</v>
      </c>
      <c r="EC188">
        <v>8.1</v>
      </c>
      <c r="ED188" t="s">
        <v>1827</v>
      </c>
      <c r="EE188">
        <v>0</v>
      </c>
      <c r="EF188" s="630">
        <f t="shared" si="161"/>
        <v>0.17346938775510212</v>
      </c>
      <c r="EG188">
        <v>8.8000000000000007</v>
      </c>
      <c r="EH188" t="s">
        <v>1827</v>
      </c>
      <c r="EI188">
        <v>0</v>
      </c>
      <c r="EJ188" s="630">
        <f t="shared" si="162"/>
        <v>0.11999999999999988</v>
      </c>
      <c r="EK188" s="630">
        <f t="shared" si="163"/>
        <v>0.146734693877551</v>
      </c>
      <c r="EL188" s="628">
        <f t="shared" si="164"/>
        <v>0.54959183673469392</v>
      </c>
      <c r="EM188">
        <v>0</v>
      </c>
      <c r="EN188" t="s">
        <v>1777</v>
      </c>
      <c r="EO188" s="624">
        <v>0</v>
      </c>
      <c r="EP188" s="629">
        <f t="shared" si="165"/>
        <v>0</v>
      </c>
      <c r="EQ188">
        <v>0</v>
      </c>
      <c r="ER188" t="s">
        <v>1777</v>
      </c>
      <c r="ES188">
        <v>0</v>
      </c>
      <c r="ET188" s="629">
        <f t="shared" si="166"/>
        <v>0</v>
      </c>
      <c r="EU188">
        <v>1</v>
      </c>
      <c r="EV188" t="s">
        <v>1777</v>
      </c>
      <c r="EW188" s="624">
        <v>3</v>
      </c>
      <c r="EX188" s="629">
        <f t="shared" si="167"/>
        <v>0.75</v>
      </c>
      <c r="EY188">
        <v>2</v>
      </c>
      <c r="EZ188" t="s">
        <v>1783</v>
      </c>
      <c r="FA188" s="624">
        <v>1</v>
      </c>
      <c r="FB188" s="629">
        <f t="shared" si="168"/>
        <v>0.25</v>
      </c>
      <c r="FC188" t="s">
        <v>1024</v>
      </c>
      <c r="FD188">
        <v>0</v>
      </c>
      <c r="FE188" s="627">
        <f t="shared" si="169"/>
        <v>0</v>
      </c>
      <c r="FF188" s="628">
        <f t="shared" si="170"/>
        <v>0.2</v>
      </c>
      <c r="FG188">
        <v>0.59399999999999997</v>
      </c>
      <c r="FH188" t="s">
        <v>1793</v>
      </c>
      <c r="FI188">
        <v>3</v>
      </c>
      <c r="FJ188" s="623">
        <f t="shared" si="171"/>
        <v>0.66666666666666663</v>
      </c>
      <c r="FK188">
        <v>66</v>
      </c>
      <c r="FL188">
        <v>1.8195439355418688</v>
      </c>
      <c r="FM188" t="s">
        <v>1735</v>
      </c>
      <c r="FN188" s="624">
        <v>3</v>
      </c>
      <c r="FO188" s="629">
        <f t="shared" si="172"/>
        <v>0.75</v>
      </c>
      <c r="FP188">
        <v>5</v>
      </c>
      <c r="FQ188" t="s">
        <v>1740</v>
      </c>
      <c r="FR188" s="624">
        <v>3</v>
      </c>
      <c r="FS188" s="629">
        <f t="shared" si="173"/>
        <v>0.75</v>
      </c>
      <c r="FT188">
        <v>4</v>
      </c>
      <c r="FU188" t="s">
        <v>1739</v>
      </c>
      <c r="FV188" s="624">
        <v>2</v>
      </c>
      <c r="FW188" s="629">
        <f t="shared" si="174"/>
        <v>0.5</v>
      </c>
      <c r="FX188" s="628">
        <f t="shared" si="175"/>
        <v>0.66666666666666663</v>
      </c>
      <c r="FY188" s="631">
        <f t="shared" si="176"/>
        <v>0.54945512791048423</v>
      </c>
    </row>
    <row r="189" spans="1:181">
      <c r="A189" t="s">
        <v>441</v>
      </c>
      <c r="B189" t="s">
        <v>440</v>
      </c>
      <c r="C189" t="s">
        <v>632</v>
      </c>
      <c r="D189" t="s">
        <v>1308</v>
      </c>
      <c r="E189" t="s">
        <v>968</v>
      </c>
      <c r="F189" t="s">
        <v>967</v>
      </c>
      <c r="G189" t="s">
        <v>981</v>
      </c>
      <c r="H189" t="s">
        <v>88</v>
      </c>
      <c r="I189">
        <v>3763</v>
      </c>
      <c r="J189" s="626">
        <f t="shared" si="118"/>
        <v>0.16843161421465785</v>
      </c>
      <c r="K189">
        <v>11466682.130000001</v>
      </c>
      <c r="L189" s="626">
        <f t="shared" si="119"/>
        <v>4.3597494990498302E-2</v>
      </c>
      <c r="M189">
        <v>188</v>
      </c>
      <c r="N189" s="626">
        <f t="shared" si="120"/>
        <v>0.13513199888207172</v>
      </c>
      <c r="O189" t="s">
        <v>880</v>
      </c>
      <c r="P189">
        <v>0</v>
      </c>
      <c r="Q189" s="627">
        <f t="shared" si="121"/>
        <v>0</v>
      </c>
      <c r="R189">
        <v>0</v>
      </c>
      <c r="T189" t="s">
        <v>1726</v>
      </c>
      <c r="U189">
        <v>0</v>
      </c>
      <c r="V189">
        <f t="shared" si="122"/>
        <v>1</v>
      </c>
      <c r="W189" s="626">
        <f t="shared" si="123"/>
        <v>0</v>
      </c>
      <c r="X189" s="628">
        <f t="shared" si="124"/>
        <v>6.9432221617445583E-2</v>
      </c>
      <c r="Y189" t="s">
        <v>639</v>
      </c>
      <c r="Z189">
        <v>4</v>
      </c>
      <c r="AA189" s="627">
        <f t="shared" si="125"/>
        <v>1</v>
      </c>
      <c r="AB189" t="s">
        <v>639</v>
      </c>
      <c r="AC189">
        <v>4</v>
      </c>
      <c r="AD189" s="627">
        <f t="shared" si="126"/>
        <v>1</v>
      </c>
      <c r="AE189" t="s">
        <v>640</v>
      </c>
      <c r="AF189">
        <v>0</v>
      </c>
      <c r="AG189" s="627">
        <f t="shared" si="127"/>
        <v>0</v>
      </c>
      <c r="AH189" t="s">
        <v>1314</v>
      </c>
      <c r="AI189">
        <v>0</v>
      </c>
      <c r="AJ189" s="627">
        <f t="shared" si="128"/>
        <v>0</v>
      </c>
      <c r="AK189" t="s">
        <v>1404</v>
      </c>
      <c r="AL189">
        <v>1</v>
      </c>
      <c r="AM189" s="627">
        <f t="shared" si="129"/>
        <v>0.25</v>
      </c>
      <c r="AN189">
        <v>1</v>
      </c>
      <c r="AO189" t="s">
        <v>1765</v>
      </c>
      <c r="AP189">
        <v>4</v>
      </c>
      <c r="AQ189" s="629">
        <f t="shared" si="130"/>
        <v>1</v>
      </c>
      <c r="AR189" t="s">
        <v>640</v>
      </c>
      <c r="AS189">
        <v>0</v>
      </c>
      <c r="AT189" s="627">
        <f t="shared" si="131"/>
        <v>0</v>
      </c>
      <c r="AU189">
        <v>1</v>
      </c>
      <c r="AV189" t="s">
        <v>1789</v>
      </c>
      <c r="AW189">
        <v>0</v>
      </c>
      <c r="AX189" s="629">
        <f t="shared" si="132"/>
        <v>0</v>
      </c>
      <c r="AY189" t="s">
        <v>650</v>
      </c>
      <c r="AZ189">
        <v>2</v>
      </c>
      <c r="BA189" s="627">
        <f t="shared" si="133"/>
        <v>0.5</v>
      </c>
      <c r="BB189" t="s">
        <v>646</v>
      </c>
      <c r="BC189">
        <v>0</v>
      </c>
      <c r="BD189" s="627">
        <f t="shared" si="134"/>
        <v>0</v>
      </c>
      <c r="BE189" t="s">
        <v>647</v>
      </c>
      <c r="BF189">
        <v>4</v>
      </c>
      <c r="BG189" s="627">
        <f t="shared" si="135"/>
        <v>1</v>
      </c>
      <c r="BH189" s="628">
        <f t="shared" si="136"/>
        <v>0.43181818181818182</v>
      </c>
      <c r="BI189">
        <v>0</v>
      </c>
      <c r="BJ189" t="s">
        <v>1741</v>
      </c>
      <c r="BK189">
        <v>4</v>
      </c>
      <c r="BL189" s="627">
        <f t="shared" si="137"/>
        <v>1</v>
      </c>
      <c r="BM189" t="s">
        <v>1395</v>
      </c>
      <c r="BN189">
        <v>4</v>
      </c>
      <c r="BO189" s="627">
        <f t="shared" si="138"/>
        <v>1</v>
      </c>
      <c r="BP189">
        <v>0</v>
      </c>
      <c r="BQ189" t="s">
        <v>1745</v>
      </c>
      <c r="BR189">
        <v>4</v>
      </c>
      <c r="BS189">
        <f t="shared" si="139"/>
        <v>1</v>
      </c>
      <c r="BT189">
        <v>0</v>
      </c>
      <c r="BU189" t="s">
        <v>1745</v>
      </c>
      <c r="BV189">
        <v>4</v>
      </c>
      <c r="BW189">
        <f t="shared" si="140"/>
        <v>1</v>
      </c>
      <c r="BX189" s="629">
        <f t="shared" si="141"/>
        <v>1</v>
      </c>
      <c r="BY189" t="s">
        <v>653</v>
      </c>
      <c r="BZ189">
        <v>4</v>
      </c>
      <c r="CA189" s="627">
        <f t="shared" si="142"/>
        <v>1</v>
      </c>
      <c r="CB189" t="s">
        <v>642</v>
      </c>
      <c r="CC189">
        <v>0</v>
      </c>
      <c r="CD189" s="627">
        <f t="shared" si="143"/>
        <v>0</v>
      </c>
      <c r="CE189" t="s">
        <v>659</v>
      </c>
      <c r="CF189">
        <v>4</v>
      </c>
      <c r="CG189" s="627">
        <f t="shared" si="144"/>
        <v>1</v>
      </c>
      <c r="CH189">
        <v>0</v>
      </c>
      <c r="CI189" t="s">
        <v>1750</v>
      </c>
      <c r="CJ189">
        <v>4</v>
      </c>
      <c r="CK189">
        <f t="shared" si="145"/>
        <v>1</v>
      </c>
      <c r="CL189">
        <v>0</v>
      </c>
      <c r="CM189" t="s">
        <v>1750</v>
      </c>
      <c r="CN189">
        <v>4</v>
      </c>
      <c r="CO189">
        <f t="shared" si="146"/>
        <v>1</v>
      </c>
      <c r="CP189" s="629">
        <f t="shared" si="147"/>
        <v>1</v>
      </c>
      <c r="CQ189">
        <v>0</v>
      </c>
      <c r="CR189" t="s">
        <v>1755</v>
      </c>
      <c r="CS189">
        <v>4</v>
      </c>
      <c r="CT189">
        <f t="shared" si="148"/>
        <v>1</v>
      </c>
      <c r="CU189">
        <v>0</v>
      </c>
      <c r="CV189" t="s">
        <v>1755</v>
      </c>
      <c r="CW189">
        <v>4</v>
      </c>
      <c r="CX189">
        <f t="shared" si="149"/>
        <v>1</v>
      </c>
      <c r="CY189" s="629">
        <f t="shared" si="150"/>
        <v>1</v>
      </c>
      <c r="CZ189">
        <v>1</v>
      </c>
      <c r="DA189" t="s">
        <v>1763</v>
      </c>
      <c r="DB189">
        <v>1</v>
      </c>
      <c r="DC189" s="626">
        <f t="shared" si="151"/>
        <v>0.125</v>
      </c>
      <c r="DD189" t="s">
        <v>1369</v>
      </c>
      <c r="DE189">
        <v>3</v>
      </c>
      <c r="DF189" s="627">
        <f t="shared" si="152"/>
        <v>0.75</v>
      </c>
      <c r="DG189" s="628">
        <f t="shared" si="153"/>
        <v>0.78749999999999998</v>
      </c>
      <c r="DH189" t="s">
        <v>639</v>
      </c>
      <c r="DI189">
        <v>4</v>
      </c>
      <c r="DJ189" s="627">
        <f t="shared" si="154"/>
        <v>1</v>
      </c>
      <c r="DK189" t="s">
        <v>640</v>
      </c>
      <c r="DL189">
        <v>0</v>
      </c>
      <c r="DM189" s="627">
        <f t="shared" si="155"/>
        <v>0</v>
      </c>
      <c r="DN189" t="s">
        <v>1119</v>
      </c>
      <c r="DO189">
        <v>0</v>
      </c>
      <c r="DP189" s="627">
        <f t="shared" si="156"/>
        <v>0</v>
      </c>
      <c r="DQ189" t="s">
        <v>880</v>
      </c>
      <c r="DR189">
        <v>4</v>
      </c>
      <c r="DS189" s="627">
        <f t="shared" si="157"/>
        <v>1</v>
      </c>
      <c r="DT189" t="s">
        <v>880</v>
      </c>
      <c r="DU189">
        <v>4</v>
      </c>
      <c r="DV189" s="627">
        <f t="shared" si="158"/>
        <v>1</v>
      </c>
      <c r="DW189" t="s">
        <v>639</v>
      </c>
      <c r="DX189">
        <v>4</v>
      </c>
      <c r="DY189" s="627">
        <f t="shared" si="159"/>
        <v>1</v>
      </c>
      <c r="DZ189" t="s">
        <v>880</v>
      </c>
      <c r="EA189">
        <v>4</v>
      </c>
      <c r="EB189" s="627">
        <f t="shared" si="160"/>
        <v>1</v>
      </c>
      <c r="EC189">
        <v>4.5</v>
      </c>
      <c r="ED189" t="s">
        <v>1825</v>
      </c>
      <c r="EE189">
        <v>2</v>
      </c>
      <c r="EF189" s="630">
        <f t="shared" si="161"/>
        <v>0.54081632653061229</v>
      </c>
      <c r="EG189">
        <v>6.5</v>
      </c>
      <c r="EH189" t="s">
        <v>1826</v>
      </c>
      <c r="EI189">
        <v>1</v>
      </c>
      <c r="EJ189" s="630">
        <f t="shared" si="162"/>
        <v>0.35</v>
      </c>
      <c r="EK189" s="630">
        <f t="shared" si="163"/>
        <v>0.44540816326530613</v>
      </c>
      <c r="EL189" s="628">
        <f t="shared" si="164"/>
        <v>0.68067602040816322</v>
      </c>
      <c r="EM189">
        <v>4</v>
      </c>
      <c r="EN189" t="s">
        <v>1775</v>
      </c>
      <c r="EO189" s="624">
        <v>2</v>
      </c>
      <c r="EP189" s="629">
        <f t="shared" si="165"/>
        <v>0.5</v>
      </c>
      <c r="EQ189">
        <v>0</v>
      </c>
      <c r="ER189" t="s">
        <v>1777</v>
      </c>
      <c r="ES189">
        <v>0</v>
      </c>
      <c r="ET189" s="629">
        <f t="shared" si="166"/>
        <v>0</v>
      </c>
      <c r="EU189">
        <v>0</v>
      </c>
      <c r="EV189" t="s">
        <v>1778</v>
      </c>
      <c r="EW189" s="624">
        <v>0</v>
      </c>
      <c r="EX189" s="629">
        <f t="shared" si="167"/>
        <v>0</v>
      </c>
      <c r="EY189">
        <v>0</v>
      </c>
      <c r="EZ189" t="s">
        <v>1784</v>
      </c>
      <c r="FA189" s="624">
        <v>0</v>
      </c>
      <c r="FB189" s="629">
        <f t="shared" si="168"/>
        <v>0</v>
      </c>
      <c r="FC189" t="s">
        <v>1024</v>
      </c>
      <c r="FD189">
        <v>0</v>
      </c>
      <c r="FE189" s="627">
        <f t="shared" si="169"/>
        <v>0</v>
      </c>
      <c r="FF189" s="628">
        <f t="shared" si="170"/>
        <v>0.1</v>
      </c>
      <c r="FG189">
        <v>0.55500000000000005</v>
      </c>
      <c r="FH189" t="s">
        <v>1793</v>
      </c>
      <c r="FI189">
        <v>3</v>
      </c>
      <c r="FJ189" s="623">
        <f t="shared" si="171"/>
        <v>0.66666666666666663</v>
      </c>
      <c r="FK189">
        <v>18</v>
      </c>
      <c r="FL189">
        <v>1.255272505103306</v>
      </c>
      <c r="FM189" t="s">
        <v>1734</v>
      </c>
      <c r="FN189" s="624">
        <v>2</v>
      </c>
      <c r="FO189" s="629">
        <f t="shared" si="172"/>
        <v>0.5</v>
      </c>
      <c r="FP189">
        <v>0</v>
      </c>
      <c r="FQ189" t="s">
        <v>1730</v>
      </c>
      <c r="FR189" s="624">
        <v>0</v>
      </c>
      <c r="FS189" s="629">
        <f t="shared" si="173"/>
        <v>0</v>
      </c>
      <c r="FT189">
        <v>0</v>
      </c>
      <c r="FU189" t="s">
        <v>1730</v>
      </c>
      <c r="FV189" s="624">
        <v>0</v>
      </c>
      <c r="FW189" s="629">
        <f t="shared" si="174"/>
        <v>0</v>
      </c>
      <c r="FX189" s="628">
        <f t="shared" si="175"/>
        <v>0.29166666666666663</v>
      </c>
      <c r="FY189" s="631">
        <f t="shared" si="176"/>
        <v>0.39351551508507621</v>
      </c>
    </row>
    <row r="190" spans="1:181">
      <c r="A190" t="s">
        <v>341</v>
      </c>
      <c r="B190" t="s">
        <v>340</v>
      </c>
      <c r="C190" t="s">
        <v>1050</v>
      </c>
      <c r="D190" t="s">
        <v>1310</v>
      </c>
      <c r="E190" t="s">
        <v>991</v>
      </c>
      <c r="F190" t="s">
        <v>990</v>
      </c>
      <c r="G190" t="s">
        <v>992</v>
      </c>
      <c r="H190" t="s">
        <v>47</v>
      </c>
      <c r="I190">
        <v>7912</v>
      </c>
      <c r="J190" s="626">
        <f t="shared" si="118"/>
        <v>0.29186816526871584</v>
      </c>
      <c r="K190">
        <v>18579371.789999999</v>
      </c>
      <c r="L190" s="626">
        <f t="shared" si="119"/>
        <v>0.13964813821264724</v>
      </c>
      <c r="M190">
        <v>314</v>
      </c>
      <c r="N190" s="626">
        <f t="shared" si="120"/>
        <v>0.24493588940914587</v>
      </c>
      <c r="O190" t="s">
        <v>880</v>
      </c>
      <c r="P190">
        <v>0</v>
      </c>
      <c r="Q190" s="627">
        <f t="shared" si="121"/>
        <v>0</v>
      </c>
      <c r="R190">
        <v>0</v>
      </c>
      <c r="T190" t="s">
        <v>1726</v>
      </c>
      <c r="U190">
        <v>0</v>
      </c>
      <c r="V190">
        <f t="shared" si="122"/>
        <v>1</v>
      </c>
      <c r="W190" s="626">
        <f t="shared" si="123"/>
        <v>0</v>
      </c>
      <c r="X190" s="628">
        <f t="shared" si="124"/>
        <v>0.1352904385781018</v>
      </c>
      <c r="Y190" t="s">
        <v>639</v>
      </c>
      <c r="Z190">
        <v>4</v>
      </c>
      <c r="AA190" s="627">
        <f t="shared" si="125"/>
        <v>1</v>
      </c>
      <c r="AB190" t="s">
        <v>639</v>
      </c>
      <c r="AC190">
        <v>4</v>
      </c>
      <c r="AD190" s="627">
        <f t="shared" si="126"/>
        <v>1</v>
      </c>
      <c r="AE190" t="s">
        <v>636</v>
      </c>
      <c r="AF190">
        <v>4</v>
      </c>
      <c r="AG190" s="627">
        <f t="shared" si="127"/>
        <v>1</v>
      </c>
      <c r="AH190" t="s">
        <v>1400</v>
      </c>
      <c r="AI190">
        <v>3</v>
      </c>
      <c r="AJ190" s="627">
        <f t="shared" si="128"/>
        <v>0.75</v>
      </c>
      <c r="AK190" t="s">
        <v>1404</v>
      </c>
      <c r="AL190">
        <v>1</v>
      </c>
      <c r="AM190" s="627">
        <f t="shared" si="129"/>
        <v>0.25</v>
      </c>
      <c r="AN190">
        <v>0</v>
      </c>
      <c r="AO190" t="s">
        <v>1765</v>
      </c>
      <c r="AP190">
        <v>4</v>
      </c>
      <c r="AQ190" s="629">
        <f t="shared" si="130"/>
        <v>1</v>
      </c>
      <c r="AR190" t="s">
        <v>636</v>
      </c>
      <c r="AS190">
        <v>4</v>
      </c>
      <c r="AT190" s="627">
        <f t="shared" si="131"/>
        <v>1</v>
      </c>
      <c r="AU190">
        <v>0</v>
      </c>
      <c r="AV190" t="s">
        <v>1788</v>
      </c>
      <c r="AW190">
        <v>4</v>
      </c>
      <c r="AX190" s="629">
        <f t="shared" si="132"/>
        <v>1</v>
      </c>
      <c r="AY190" t="s">
        <v>650</v>
      </c>
      <c r="AZ190">
        <v>2</v>
      </c>
      <c r="BA190" s="627">
        <f t="shared" si="133"/>
        <v>0.5</v>
      </c>
      <c r="BB190" t="s">
        <v>1064</v>
      </c>
      <c r="BC190">
        <v>3</v>
      </c>
      <c r="BD190" s="627">
        <f t="shared" si="134"/>
        <v>0.75</v>
      </c>
      <c r="BE190" t="s">
        <v>647</v>
      </c>
      <c r="BF190">
        <v>4</v>
      </c>
      <c r="BG190" s="627">
        <f t="shared" si="135"/>
        <v>1</v>
      </c>
      <c r="BH190" s="628">
        <f t="shared" si="136"/>
        <v>0.84090909090909094</v>
      </c>
      <c r="BI190">
        <v>0</v>
      </c>
      <c r="BJ190" t="s">
        <v>1741</v>
      </c>
      <c r="BK190">
        <v>4</v>
      </c>
      <c r="BL190" s="627">
        <f t="shared" si="137"/>
        <v>1</v>
      </c>
      <c r="BM190" t="s">
        <v>1395</v>
      </c>
      <c r="BN190">
        <v>4</v>
      </c>
      <c r="BO190" s="627">
        <f t="shared" si="138"/>
        <v>1</v>
      </c>
      <c r="BP190">
        <v>0</v>
      </c>
      <c r="BQ190" t="s">
        <v>1745</v>
      </c>
      <c r="BR190">
        <v>4</v>
      </c>
      <c r="BS190">
        <f t="shared" si="139"/>
        <v>1</v>
      </c>
      <c r="BT190">
        <v>0</v>
      </c>
      <c r="BU190" t="s">
        <v>1745</v>
      </c>
      <c r="BV190">
        <v>4</v>
      </c>
      <c r="BW190">
        <f t="shared" si="140"/>
        <v>1</v>
      </c>
      <c r="BX190" s="629">
        <f t="shared" si="141"/>
        <v>1</v>
      </c>
      <c r="BY190" t="s">
        <v>653</v>
      </c>
      <c r="BZ190">
        <v>4</v>
      </c>
      <c r="CA190" s="627">
        <f t="shared" si="142"/>
        <v>1</v>
      </c>
      <c r="CB190" t="s">
        <v>642</v>
      </c>
      <c r="CC190">
        <v>0</v>
      </c>
      <c r="CD190" s="627">
        <f t="shared" si="143"/>
        <v>0</v>
      </c>
      <c r="CE190" t="s">
        <v>659</v>
      </c>
      <c r="CF190">
        <v>4</v>
      </c>
      <c r="CG190" s="627">
        <f t="shared" si="144"/>
        <v>1</v>
      </c>
      <c r="CH190">
        <v>0</v>
      </c>
      <c r="CI190" t="s">
        <v>1750</v>
      </c>
      <c r="CJ190">
        <v>4</v>
      </c>
      <c r="CK190">
        <f t="shared" si="145"/>
        <v>1</v>
      </c>
      <c r="CL190">
        <v>0</v>
      </c>
      <c r="CM190" t="s">
        <v>1750</v>
      </c>
      <c r="CN190">
        <v>4</v>
      </c>
      <c r="CO190">
        <f t="shared" si="146"/>
        <v>1</v>
      </c>
      <c r="CP190" s="629">
        <f t="shared" si="147"/>
        <v>1</v>
      </c>
      <c r="CQ190">
        <v>0</v>
      </c>
      <c r="CR190" t="s">
        <v>1755</v>
      </c>
      <c r="CS190">
        <v>4</v>
      </c>
      <c r="CT190">
        <f t="shared" si="148"/>
        <v>1</v>
      </c>
      <c r="CU190">
        <v>0</v>
      </c>
      <c r="CV190" t="s">
        <v>1755</v>
      </c>
      <c r="CW190">
        <v>4</v>
      </c>
      <c r="CX190">
        <f t="shared" si="149"/>
        <v>1</v>
      </c>
      <c r="CY190" s="629">
        <f t="shared" si="150"/>
        <v>1</v>
      </c>
      <c r="CZ190">
        <v>3</v>
      </c>
      <c r="DA190" t="s">
        <v>1761</v>
      </c>
      <c r="DB190">
        <v>3</v>
      </c>
      <c r="DC190" s="626">
        <f t="shared" si="151"/>
        <v>0.375</v>
      </c>
      <c r="DD190" t="s">
        <v>636</v>
      </c>
      <c r="DE190">
        <v>4</v>
      </c>
      <c r="DF190" s="627">
        <f t="shared" si="152"/>
        <v>1</v>
      </c>
      <c r="DG190" s="628">
        <f t="shared" si="153"/>
        <v>0.83750000000000002</v>
      </c>
      <c r="DH190" t="s">
        <v>639</v>
      </c>
      <c r="DI190">
        <v>4</v>
      </c>
      <c r="DJ190" s="627">
        <f t="shared" si="154"/>
        <v>1</v>
      </c>
      <c r="DK190" t="s">
        <v>636</v>
      </c>
      <c r="DL190">
        <v>4</v>
      </c>
      <c r="DM190" s="627">
        <f t="shared" si="155"/>
        <v>1</v>
      </c>
      <c r="DN190" t="s">
        <v>1119</v>
      </c>
      <c r="DO190">
        <v>0</v>
      </c>
      <c r="DP190" s="627">
        <f t="shared" si="156"/>
        <v>0</v>
      </c>
      <c r="DQ190" t="s">
        <v>880</v>
      </c>
      <c r="DR190">
        <v>4</v>
      </c>
      <c r="DS190" s="627">
        <f t="shared" si="157"/>
        <v>1</v>
      </c>
      <c r="DT190" t="s">
        <v>880</v>
      </c>
      <c r="DU190">
        <v>4</v>
      </c>
      <c r="DV190" s="627">
        <f t="shared" si="158"/>
        <v>1</v>
      </c>
      <c r="DW190" t="s">
        <v>639</v>
      </c>
      <c r="DX190">
        <v>4</v>
      </c>
      <c r="DY190" s="627">
        <f t="shared" si="159"/>
        <v>1</v>
      </c>
      <c r="DZ190" t="s">
        <v>1119</v>
      </c>
      <c r="EA190">
        <v>0</v>
      </c>
      <c r="EB190" s="627">
        <f t="shared" si="160"/>
        <v>0</v>
      </c>
      <c r="EC190">
        <v>2.6</v>
      </c>
      <c r="ED190" t="s">
        <v>1824</v>
      </c>
      <c r="EE190">
        <v>3</v>
      </c>
      <c r="EF190" s="630">
        <f t="shared" si="161"/>
        <v>0.73469387755102034</v>
      </c>
      <c r="EG190">
        <v>8.6</v>
      </c>
      <c r="EH190" t="s">
        <v>1827</v>
      </c>
      <c r="EI190">
        <v>0</v>
      </c>
      <c r="EJ190" s="630">
        <f t="shared" si="162"/>
        <v>0.14000000000000001</v>
      </c>
      <c r="EK190" s="630">
        <f t="shared" si="163"/>
        <v>0.43734693877551017</v>
      </c>
      <c r="EL190" s="628">
        <f t="shared" si="164"/>
        <v>0.67966836734693881</v>
      </c>
      <c r="EM190">
        <v>1</v>
      </c>
      <c r="EN190" t="s">
        <v>1776</v>
      </c>
      <c r="EO190" s="624">
        <v>1</v>
      </c>
      <c r="EP190" s="629">
        <f t="shared" si="165"/>
        <v>0.25</v>
      </c>
      <c r="EQ190">
        <v>0</v>
      </c>
      <c r="ER190" t="s">
        <v>1777</v>
      </c>
      <c r="ES190">
        <v>0</v>
      </c>
      <c r="ET190" s="629">
        <f t="shared" si="166"/>
        <v>0</v>
      </c>
      <c r="EU190">
        <v>0</v>
      </c>
      <c r="EV190" t="s">
        <v>1779</v>
      </c>
      <c r="EW190" s="624">
        <v>0</v>
      </c>
      <c r="EX190" s="629">
        <f t="shared" si="167"/>
        <v>0</v>
      </c>
      <c r="EY190">
        <v>1</v>
      </c>
      <c r="EZ190" t="s">
        <v>1783</v>
      </c>
      <c r="FA190" s="624">
        <v>1</v>
      </c>
      <c r="FB190" s="629">
        <f t="shared" si="168"/>
        <v>0.25</v>
      </c>
      <c r="FC190" t="s">
        <v>1024</v>
      </c>
      <c r="FD190">
        <v>0</v>
      </c>
      <c r="FE190" s="627">
        <f t="shared" si="169"/>
        <v>0</v>
      </c>
      <c r="FF190" s="628">
        <f t="shared" si="170"/>
        <v>0.1</v>
      </c>
      <c r="FG190">
        <v>0.59099999999999997</v>
      </c>
      <c r="FH190" t="s">
        <v>1793</v>
      </c>
      <c r="FI190">
        <v>3</v>
      </c>
      <c r="FJ190" s="623">
        <f t="shared" si="171"/>
        <v>0.66666666666666663</v>
      </c>
      <c r="FK190">
        <v>32</v>
      </c>
      <c r="FL190">
        <v>1.505149978319906</v>
      </c>
      <c r="FM190" t="s">
        <v>1735</v>
      </c>
      <c r="FN190" s="624">
        <v>3</v>
      </c>
      <c r="FO190" s="629">
        <f t="shared" si="172"/>
        <v>0.75</v>
      </c>
      <c r="FP190">
        <v>3</v>
      </c>
      <c r="FQ190" t="s">
        <v>1739</v>
      </c>
      <c r="FR190" s="624">
        <v>2</v>
      </c>
      <c r="FS190" s="629">
        <f t="shared" si="173"/>
        <v>0.5</v>
      </c>
      <c r="FT190">
        <v>1</v>
      </c>
      <c r="FU190" t="s">
        <v>1737</v>
      </c>
      <c r="FV190" s="624">
        <v>1</v>
      </c>
      <c r="FW190" s="629">
        <f t="shared" si="174"/>
        <v>0.25</v>
      </c>
      <c r="FX190" s="628">
        <f t="shared" si="175"/>
        <v>0.54166666666666663</v>
      </c>
      <c r="FY190" s="631">
        <f t="shared" si="176"/>
        <v>0.52250576058346632</v>
      </c>
    </row>
    <row r="191" spans="1:181">
      <c r="A191" t="s">
        <v>419</v>
      </c>
      <c r="B191" t="s">
        <v>418</v>
      </c>
      <c r="C191" t="s">
        <v>632</v>
      </c>
      <c r="D191" t="s">
        <v>1308</v>
      </c>
      <c r="E191" t="s">
        <v>968</v>
      </c>
      <c r="F191" t="s">
        <v>975</v>
      </c>
      <c r="G191" t="s">
        <v>969</v>
      </c>
      <c r="H191" t="s">
        <v>74</v>
      </c>
      <c r="I191">
        <v>4314</v>
      </c>
      <c r="J191" s="626">
        <f t="shared" si="118"/>
        <v>0.19112846696232513</v>
      </c>
      <c r="K191">
        <v>15783608.379999999</v>
      </c>
      <c r="L191" s="626">
        <f t="shared" si="119"/>
        <v>0.1071911736631105</v>
      </c>
      <c r="M191">
        <v>266</v>
      </c>
      <c r="N191" s="626">
        <f t="shared" si="120"/>
        <v>0.20942353100757438</v>
      </c>
      <c r="O191" t="s">
        <v>880</v>
      </c>
      <c r="P191">
        <v>0</v>
      </c>
      <c r="Q191" s="627">
        <f t="shared" si="121"/>
        <v>0</v>
      </c>
      <c r="R191">
        <v>0</v>
      </c>
      <c r="T191" t="s">
        <v>1726</v>
      </c>
      <c r="U191">
        <v>0</v>
      </c>
      <c r="V191">
        <f t="shared" si="122"/>
        <v>1</v>
      </c>
      <c r="W191" s="626">
        <f t="shared" si="123"/>
        <v>0</v>
      </c>
      <c r="X191" s="628">
        <f t="shared" si="124"/>
        <v>0.10154863432660202</v>
      </c>
      <c r="Y191" t="s">
        <v>639</v>
      </c>
      <c r="Z191">
        <v>4</v>
      </c>
      <c r="AA191" s="627">
        <f t="shared" si="125"/>
        <v>1</v>
      </c>
      <c r="AB191" t="s">
        <v>1399</v>
      </c>
      <c r="AC191">
        <v>1</v>
      </c>
      <c r="AD191" s="627">
        <f t="shared" si="126"/>
        <v>0.25</v>
      </c>
      <c r="AE191" t="s">
        <v>640</v>
      </c>
      <c r="AF191">
        <v>0</v>
      </c>
      <c r="AG191" s="627">
        <f t="shared" si="127"/>
        <v>0</v>
      </c>
      <c r="AH191" t="s">
        <v>1314</v>
      </c>
      <c r="AI191">
        <v>0</v>
      </c>
      <c r="AJ191" s="627">
        <f t="shared" si="128"/>
        <v>0</v>
      </c>
      <c r="AK191" t="s">
        <v>1406</v>
      </c>
      <c r="AL191">
        <v>3</v>
      </c>
      <c r="AM191" s="627">
        <f t="shared" si="129"/>
        <v>0.75</v>
      </c>
      <c r="AN191">
        <v>1</v>
      </c>
      <c r="AO191" t="s">
        <v>1765</v>
      </c>
      <c r="AP191">
        <v>4</v>
      </c>
      <c r="AQ191" s="629">
        <f t="shared" si="130"/>
        <v>1</v>
      </c>
      <c r="AR191" t="s">
        <v>640</v>
      </c>
      <c r="AS191">
        <v>0</v>
      </c>
      <c r="AT191" s="627">
        <f t="shared" si="131"/>
        <v>0</v>
      </c>
      <c r="AU191">
        <v>5</v>
      </c>
      <c r="AV191" t="s">
        <v>1788</v>
      </c>
      <c r="AW191">
        <v>4</v>
      </c>
      <c r="AX191" s="629">
        <f t="shared" si="132"/>
        <v>1</v>
      </c>
      <c r="AY191" t="s">
        <v>634</v>
      </c>
      <c r="AZ191">
        <v>1</v>
      </c>
      <c r="BA191" s="627">
        <f t="shared" si="133"/>
        <v>0.25</v>
      </c>
      <c r="BB191" t="s">
        <v>675</v>
      </c>
      <c r="BC191">
        <v>0</v>
      </c>
      <c r="BD191" s="627">
        <f t="shared" si="134"/>
        <v>0</v>
      </c>
      <c r="BE191" t="s">
        <v>635</v>
      </c>
      <c r="BF191">
        <v>1</v>
      </c>
      <c r="BG191" s="627">
        <f t="shared" si="135"/>
        <v>0.25</v>
      </c>
      <c r="BH191" s="628">
        <f t="shared" si="136"/>
        <v>0.40909090909090912</v>
      </c>
      <c r="BI191">
        <v>0</v>
      </c>
      <c r="BJ191" t="s">
        <v>1741</v>
      </c>
      <c r="BK191">
        <v>4</v>
      </c>
      <c r="BL191" s="627">
        <f t="shared" si="137"/>
        <v>1</v>
      </c>
      <c r="BM191" t="s">
        <v>1395</v>
      </c>
      <c r="BN191">
        <v>4</v>
      </c>
      <c r="BO191" s="627">
        <f t="shared" si="138"/>
        <v>1</v>
      </c>
      <c r="BP191">
        <v>4</v>
      </c>
      <c r="BQ191" t="s">
        <v>1747</v>
      </c>
      <c r="BR191">
        <v>2</v>
      </c>
      <c r="BS191">
        <f t="shared" si="139"/>
        <v>0.5</v>
      </c>
      <c r="BT191">
        <v>0</v>
      </c>
      <c r="BU191" t="s">
        <v>1745</v>
      </c>
      <c r="BV191">
        <v>4</v>
      </c>
      <c r="BW191">
        <f t="shared" si="140"/>
        <v>1</v>
      </c>
      <c r="BX191" s="629">
        <f t="shared" si="141"/>
        <v>0.75</v>
      </c>
      <c r="BY191" t="s">
        <v>661</v>
      </c>
      <c r="BZ191">
        <v>0</v>
      </c>
      <c r="CA191" s="627">
        <f t="shared" si="142"/>
        <v>0</v>
      </c>
      <c r="CB191" t="s">
        <v>649</v>
      </c>
      <c r="CC191">
        <v>1</v>
      </c>
      <c r="CD191" s="627">
        <f t="shared" si="143"/>
        <v>0.25</v>
      </c>
      <c r="CE191" t="s">
        <v>659</v>
      </c>
      <c r="CF191">
        <v>4</v>
      </c>
      <c r="CG191" s="627">
        <f t="shared" si="144"/>
        <v>1</v>
      </c>
      <c r="CH191">
        <v>0</v>
      </c>
      <c r="CI191" t="s">
        <v>1750</v>
      </c>
      <c r="CJ191">
        <v>4</v>
      </c>
      <c r="CK191">
        <f t="shared" si="145"/>
        <v>1</v>
      </c>
      <c r="CL191">
        <v>0</v>
      </c>
      <c r="CM191" t="s">
        <v>1750</v>
      </c>
      <c r="CN191">
        <v>4</v>
      </c>
      <c r="CO191">
        <f t="shared" si="146"/>
        <v>1</v>
      </c>
      <c r="CP191" s="629">
        <f t="shared" si="147"/>
        <v>1</v>
      </c>
      <c r="CQ191">
        <v>0</v>
      </c>
      <c r="CR191" t="s">
        <v>1755</v>
      </c>
      <c r="CS191">
        <v>4</v>
      </c>
      <c r="CT191">
        <f t="shared" si="148"/>
        <v>1</v>
      </c>
      <c r="CU191">
        <v>0</v>
      </c>
      <c r="CV191" t="s">
        <v>1755</v>
      </c>
      <c r="CW191">
        <v>4</v>
      </c>
      <c r="CX191">
        <f t="shared" si="149"/>
        <v>1</v>
      </c>
      <c r="CY191" s="629">
        <f t="shared" si="150"/>
        <v>1</v>
      </c>
      <c r="CZ191">
        <v>2</v>
      </c>
      <c r="DA191" t="s">
        <v>1762</v>
      </c>
      <c r="DB191">
        <v>2</v>
      </c>
      <c r="DC191" s="626">
        <f t="shared" si="151"/>
        <v>0.25</v>
      </c>
      <c r="DD191" t="s">
        <v>636</v>
      </c>
      <c r="DE191">
        <v>4</v>
      </c>
      <c r="DF191" s="627">
        <f t="shared" si="152"/>
        <v>1</v>
      </c>
      <c r="DG191" s="628">
        <f t="shared" si="153"/>
        <v>0.72499999999999998</v>
      </c>
      <c r="DH191" t="s">
        <v>639</v>
      </c>
      <c r="DI191">
        <v>4</v>
      </c>
      <c r="DJ191" s="627">
        <f t="shared" si="154"/>
        <v>1</v>
      </c>
      <c r="DK191" t="s">
        <v>640</v>
      </c>
      <c r="DL191">
        <v>0</v>
      </c>
      <c r="DM191" s="627">
        <f t="shared" si="155"/>
        <v>0</v>
      </c>
      <c r="DN191" t="s">
        <v>1119</v>
      </c>
      <c r="DO191">
        <v>0</v>
      </c>
      <c r="DP191" s="627">
        <f t="shared" si="156"/>
        <v>0</v>
      </c>
      <c r="DQ191" t="s">
        <v>880</v>
      </c>
      <c r="DR191">
        <v>4</v>
      </c>
      <c r="DS191" s="627">
        <f t="shared" si="157"/>
        <v>1</v>
      </c>
      <c r="DT191" t="s">
        <v>880</v>
      </c>
      <c r="DU191">
        <v>4</v>
      </c>
      <c r="DV191" s="627">
        <f t="shared" si="158"/>
        <v>1</v>
      </c>
      <c r="DW191" t="s">
        <v>1396</v>
      </c>
      <c r="DX191">
        <v>0</v>
      </c>
      <c r="DY191" s="627">
        <f t="shared" si="159"/>
        <v>0</v>
      </c>
      <c r="DZ191" t="s">
        <v>1119</v>
      </c>
      <c r="EA191">
        <v>0</v>
      </c>
      <c r="EB191" s="627">
        <f t="shared" si="160"/>
        <v>0</v>
      </c>
      <c r="EC191">
        <v>5.7</v>
      </c>
      <c r="ED191" t="s">
        <v>1825</v>
      </c>
      <c r="EE191">
        <v>2</v>
      </c>
      <c r="EF191" s="630">
        <f t="shared" si="161"/>
        <v>0.41836734693877553</v>
      </c>
      <c r="EG191">
        <v>8.4</v>
      </c>
      <c r="EH191" t="s">
        <v>1827</v>
      </c>
      <c r="EI191">
        <v>0</v>
      </c>
      <c r="EJ191" s="630">
        <f t="shared" si="162"/>
        <v>0.15999999999999992</v>
      </c>
      <c r="EK191" s="630">
        <f t="shared" si="163"/>
        <v>0.28918367346938773</v>
      </c>
      <c r="EL191" s="628">
        <f t="shared" si="164"/>
        <v>0.41114795918367347</v>
      </c>
      <c r="EM191">
        <v>2</v>
      </c>
      <c r="EN191" t="s">
        <v>1776</v>
      </c>
      <c r="EO191" s="624">
        <v>1</v>
      </c>
      <c r="EP191" s="629">
        <f t="shared" si="165"/>
        <v>0.25</v>
      </c>
      <c r="EQ191">
        <v>0</v>
      </c>
      <c r="ER191" t="s">
        <v>1777</v>
      </c>
      <c r="ES191">
        <v>0</v>
      </c>
      <c r="ET191" s="629">
        <f t="shared" si="166"/>
        <v>0</v>
      </c>
      <c r="EU191">
        <v>1</v>
      </c>
      <c r="EV191" t="s">
        <v>1778</v>
      </c>
      <c r="EW191" s="624">
        <v>3</v>
      </c>
      <c r="EX191" s="629">
        <f t="shared" si="167"/>
        <v>0.75</v>
      </c>
      <c r="EY191">
        <v>3</v>
      </c>
      <c r="EZ191" t="s">
        <v>1782</v>
      </c>
      <c r="FA191" s="624">
        <v>2</v>
      </c>
      <c r="FB191" s="629">
        <f t="shared" si="168"/>
        <v>0.5</v>
      </c>
      <c r="FC191" t="s">
        <v>1024</v>
      </c>
      <c r="FD191">
        <v>0</v>
      </c>
      <c r="FE191" s="627">
        <f t="shared" si="169"/>
        <v>0</v>
      </c>
      <c r="FF191" s="628">
        <f t="shared" si="170"/>
        <v>0.3</v>
      </c>
      <c r="FG191">
        <v>0.65500000000000003</v>
      </c>
      <c r="FH191" t="s">
        <v>1791</v>
      </c>
      <c r="FI191">
        <v>2</v>
      </c>
      <c r="FJ191" s="623">
        <f t="shared" si="171"/>
        <v>0.33333333333333331</v>
      </c>
      <c r="FK191">
        <v>22</v>
      </c>
      <c r="FL191">
        <v>1.3424226808222062</v>
      </c>
      <c r="FM191" t="s">
        <v>1734</v>
      </c>
      <c r="FN191" s="624">
        <v>2</v>
      </c>
      <c r="FO191" s="629">
        <f t="shared" si="172"/>
        <v>0.5</v>
      </c>
      <c r="FP191">
        <v>3</v>
      </c>
      <c r="FQ191" t="s">
        <v>1739</v>
      </c>
      <c r="FR191" s="624">
        <v>2</v>
      </c>
      <c r="FS191" s="629">
        <f t="shared" si="173"/>
        <v>0.5</v>
      </c>
      <c r="FT191">
        <v>1</v>
      </c>
      <c r="FU191" t="s">
        <v>1737</v>
      </c>
      <c r="FV191" s="624">
        <v>1</v>
      </c>
      <c r="FW191" s="629">
        <f t="shared" si="174"/>
        <v>0.25</v>
      </c>
      <c r="FX191" s="628">
        <f t="shared" si="175"/>
        <v>0.39583333333333331</v>
      </c>
      <c r="FY191" s="631">
        <f t="shared" si="176"/>
        <v>0.39043680598908637</v>
      </c>
    </row>
    <row r="192" spans="1:181">
      <c r="A192" t="s">
        <v>339</v>
      </c>
      <c r="B192" t="s">
        <v>338</v>
      </c>
      <c r="C192" t="s">
        <v>1050</v>
      </c>
      <c r="D192" t="s">
        <v>1310</v>
      </c>
      <c r="E192" t="s">
        <v>978</v>
      </c>
      <c r="F192" t="s">
        <v>977</v>
      </c>
      <c r="G192" t="s">
        <v>985</v>
      </c>
      <c r="H192" t="s">
        <v>5</v>
      </c>
      <c r="I192">
        <v>7203</v>
      </c>
      <c r="J192" s="626">
        <f t="shared" si="118"/>
        <v>0.27627458026911939</v>
      </c>
      <c r="K192">
        <v>16168329.419999998</v>
      </c>
      <c r="L192" s="626">
        <f t="shared" si="119"/>
        <v>0.11198416907580173</v>
      </c>
      <c r="M192">
        <v>308</v>
      </c>
      <c r="N192" s="626">
        <f t="shared" si="120"/>
        <v>0.24080592641532467</v>
      </c>
      <c r="O192" t="s">
        <v>880</v>
      </c>
      <c r="P192">
        <v>0</v>
      </c>
      <c r="Q192" s="627">
        <f t="shared" si="121"/>
        <v>0</v>
      </c>
      <c r="R192">
        <v>0</v>
      </c>
      <c r="T192" t="s">
        <v>1726</v>
      </c>
      <c r="U192">
        <v>0</v>
      </c>
      <c r="V192">
        <f t="shared" si="122"/>
        <v>1</v>
      </c>
      <c r="W192" s="626">
        <f t="shared" si="123"/>
        <v>0</v>
      </c>
      <c r="X192" s="628">
        <f t="shared" si="124"/>
        <v>0.12581293515204917</v>
      </c>
      <c r="Y192" t="s">
        <v>639</v>
      </c>
      <c r="Z192">
        <v>4</v>
      </c>
      <c r="AA192" s="627">
        <f t="shared" si="125"/>
        <v>1</v>
      </c>
      <c r="AB192" t="s">
        <v>1398</v>
      </c>
      <c r="AC192">
        <v>2</v>
      </c>
      <c r="AD192" s="627">
        <f t="shared" si="126"/>
        <v>0.5</v>
      </c>
      <c r="AE192" t="s">
        <v>640</v>
      </c>
      <c r="AF192">
        <v>0</v>
      </c>
      <c r="AG192" s="627">
        <f t="shared" si="127"/>
        <v>0</v>
      </c>
      <c r="AH192" t="s">
        <v>1400</v>
      </c>
      <c r="AI192">
        <v>3</v>
      </c>
      <c r="AJ192" s="627">
        <f t="shared" si="128"/>
        <v>0.75</v>
      </c>
      <c r="AK192" t="s">
        <v>1406</v>
      </c>
      <c r="AL192">
        <v>3</v>
      </c>
      <c r="AM192" s="627">
        <f t="shared" si="129"/>
        <v>0.75</v>
      </c>
      <c r="AN192">
        <v>1</v>
      </c>
      <c r="AO192" t="s">
        <v>1765</v>
      </c>
      <c r="AP192">
        <v>4</v>
      </c>
      <c r="AQ192" s="629">
        <f t="shared" si="130"/>
        <v>1</v>
      </c>
      <c r="AR192" t="s">
        <v>636</v>
      </c>
      <c r="AS192">
        <v>4</v>
      </c>
      <c r="AT192" s="627">
        <f t="shared" si="131"/>
        <v>1</v>
      </c>
      <c r="AU192">
        <v>4</v>
      </c>
      <c r="AV192" t="s">
        <v>1770</v>
      </c>
      <c r="AW192">
        <v>3</v>
      </c>
      <c r="AX192" s="629">
        <f t="shared" si="132"/>
        <v>0.75</v>
      </c>
      <c r="AY192" t="s">
        <v>674</v>
      </c>
      <c r="AZ192">
        <v>3</v>
      </c>
      <c r="BA192" s="627">
        <f t="shared" si="133"/>
        <v>0.75</v>
      </c>
      <c r="BB192" t="s">
        <v>635</v>
      </c>
      <c r="BC192">
        <v>1</v>
      </c>
      <c r="BD192" s="627">
        <f t="shared" si="134"/>
        <v>0.25</v>
      </c>
      <c r="BE192" t="s">
        <v>647</v>
      </c>
      <c r="BF192">
        <v>4</v>
      </c>
      <c r="BG192" s="627">
        <f t="shared" si="135"/>
        <v>1</v>
      </c>
      <c r="BH192" s="628">
        <f t="shared" si="136"/>
        <v>0.70454545454545459</v>
      </c>
      <c r="BI192">
        <v>0</v>
      </c>
      <c r="BJ192" t="s">
        <v>1741</v>
      </c>
      <c r="BK192">
        <v>4</v>
      </c>
      <c r="BL192" s="627">
        <f t="shared" si="137"/>
        <v>1</v>
      </c>
      <c r="BM192" t="s">
        <v>1395</v>
      </c>
      <c r="BN192">
        <v>4</v>
      </c>
      <c r="BO192" s="627">
        <f t="shared" si="138"/>
        <v>1</v>
      </c>
      <c r="BP192">
        <v>0</v>
      </c>
      <c r="BQ192" t="s">
        <v>1745</v>
      </c>
      <c r="BR192">
        <v>4</v>
      </c>
      <c r="BS192">
        <f t="shared" si="139"/>
        <v>1</v>
      </c>
      <c r="BT192">
        <v>0</v>
      </c>
      <c r="BU192" t="s">
        <v>1745</v>
      </c>
      <c r="BV192">
        <v>4</v>
      </c>
      <c r="BW192">
        <f t="shared" si="140"/>
        <v>1</v>
      </c>
      <c r="BX192" s="629">
        <f t="shared" si="141"/>
        <v>1</v>
      </c>
      <c r="BY192" t="s">
        <v>653</v>
      </c>
      <c r="BZ192">
        <v>4</v>
      </c>
      <c r="CA192" s="627">
        <f t="shared" si="142"/>
        <v>1</v>
      </c>
      <c r="CB192" t="s">
        <v>642</v>
      </c>
      <c r="CC192">
        <v>0</v>
      </c>
      <c r="CD192" s="627">
        <f t="shared" si="143"/>
        <v>0</v>
      </c>
      <c r="CE192" t="s">
        <v>659</v>
      </c>
      <c r="CF192">
        <v>4</v>
      </c>
      <c r="CG192" s="627">
        <f t="shared" si="144"/>
        <v>1</v>
      </c>
      <c r="CH192">
        <v>0</v>
      </c>
      <c r="CI192" t="s">
        <v>1750</v>
      </c>
      <c r="CJ192">
        <v>4</v>
      </c>
      <c r="CK192">
        <f t="shared" si="145"/>
        <v>1</v>
      </c>
      <c r="CL192">
        <v>0</v>
      </c>
      <c r="CM192" t="s">
        <v>1750</v>
      </c>
      <c r="CN192">
        <v>4</v>
      </c>
      <c r="CO192">
        <f t="shared" si="146"/>
        <v>1</v>
      </c>
      <c r="CP192" s="629">
        <f t="shared" si="147"/>
        <v>1</v>
      </c>
      <c r="CQ192">
        <v>0</v>
      </c>
      <c r="CR192" t="s">
        <v>1755</v>
      </c>
      <c r="CS192">
        <v>4</v>
      </c>
      <c r="CT192">
        <f t="shared" si="148"/>
        <v>1</v>
      </c>
      <c r="CU192">
        <v>0</v>
      </c>
      <c r="CV192" t="s">
        <v>1755</v>
      </c>
      <c r="CW192">
        <v>4</v>
      </c>
      <c r="CX192">
        <f t="shared" si="149"/>
        <v>1</v>
      </c>
      <c r="CY192" s="629">
        <f t="shared" si="150"/>
        <v>1</v>
      </c>
      <c r="CZ192">
        <v>0</v>
      </c>
      <c r="DA192" t="s">
        <v>1764</v>
      </c>
      <c r="DB192">
        <v>0</v>
      </c>
      <c r="DC192" s="626">
        <f t="shared" si="151"/>
        <v>0</v>
      </c>
      <c r="DD192" t="s">
        <v>636</v>
      </c>
      <c r="DE192">
        <v>4</v>
      </c>
      <c r="DF192" s="627">
        <f t="shared" si="152"/>
        <v>1</v>
      </c>
      <c r="DG192" s="628">
        <f t="shared" si="153"/>
        <v>0.8</v>
      </c>
      <c r="DH192" t="s">
        <v>1398</v>
      </c>
      <c r="DI192">
        <v>2</v>
      </c>
      <c r="DJ192" s="627">
        <f t="shared" si="154"/>
        <v>0.5</v>
      </c>
      <c r="DK192" t="s">
        <v>640</v>
      </c>
      <c r="DL192">
        <v>0</v>
      </c>
      <c r="DM192" s="627">
        <f t="shared" si="155"/>
        <v>0</v>
      </c>
      <c r="DN192" t="s">
        <v>1119</v>
      </c>
      <c r="DO192">
        <v>0</v>
      </c>
      <c r="DP192" s="627">
        <f t="shared" si="156"/>
        <v>0</v>
      </c>
      <c r="DQ192" t="s">
        <v>880</v>
      </c>
      <c r="DR192">
        <v>4</v>
      </c>
      <c r="DS192" s="627">
        <f t="shared" si="157"/>
        <v>1</v>
      </c>
      <c r="DT192" t="s">
        <v>880</v>
      </c>
      <c r="DU192">
        <v>4</v>
      </c>
      <c r="DV192" s="627">
        <f t="shared" si="158"/>
        <v>1</v>
      </c>
      <c r="DW192" t="s">
        <v>639</v>
      </c>
      <c r="DX192">
        <v>4</v>
      </c>
      <c r="DY192" s="627">
        <f t="shared" si="159"/>
        <v>1</v>
      </c>
      <c r="DZ192" t="s">
        <v>1119</v>
      </c>
      <c r="EA192">
        <v>0</v>
      </c>
      <c r="EB192" s="627">
        <f t="shared" si="160"/>
        <v>0</v>
      </c>
      <c r="EC192">
        <v>6.3</v>
      </c>
      <c r="ED192" t="s">
        <v>1826</v>
      </c>
      <c r="EE192">
        <v>1</v>
      </c>
      <c r="EF192" s="630">
        <f t="shared" si="161"/>
        <v>0.35714285714285721</v>
      </c>
      <c r="EG192">
        <v>8.9</v>
      </c>
      <c r="EH192" t="s">
        <v>1827</v>
      </c>
      <c r="EI192">
        <v>0</v>
      </c>
      <c r="EJ192" s="630">
        <f t="shared" si="162"/>
        <v>0.10999999999999999</v>
      </c>
      <c r="EK192" s="630">
        <f t="shared" si="163"/>
        <v>0.2335714285714286</v>
      </c>
      <c r="EL192" s="628">
        <f t="shared" si="164"/>
        <v>0.46669642857142857</v>
      </c>
      <c r="EM192">
        <v>0</v>
      </c>
      <c r="EN192" t="s">
        <v>1777</v>
      </c>
      <c r="EO192" s="624">
        <v>0</v>
      </c>
      <c r="EP192" s="629">
        <f t="shared" si="165"/>
        <v>0</v>
      </c>
      <c r="EQ192">
        <v>0</v>
      </c>
      <c r="ER192" t="s">
        <v>1777</v>
      </c>
      <c r="ES192">
        <v>0</v>
      </c>
      <c r="ET192" s="629">
        <f t="shared" si="166"/>
        <v>0</v>
      </c>
      <c r="EU192">
        <v>5</v>
      </c>
      <c r="EV192" t="s">
        <v>1777</v>
      </c>
      <c r="EW192" s="624">
        <v>4</v>
      </c>
      <c r="EX192" s="629">
        <f t="shared" si="167"/>
        <v>1</v>
      </c>
      <c r="EY192">
        <v>7</v>
      </c>
      <c r="EZ192" t="s">
        <v>1780</v>
      </c>
      <c r="FA192" s="624">
        <v>4</v>
      </c>
      <c r="FB192" s="629">
        <f t="shared" si="168"/>
        <v>1</v>
      </c>
      <c r="FC192" t="s">
        <v>1024</v>
      </c>
      <c r="FD192">
        <v>0</v>
      </c>
      <c r="FE192" s="627">
        <f t="shared" si="169"/>
        <v>0</v>
      </c>
      <c r="FF192" s="628">
        <f t="shared" si="170"/>
        <v>0.4</v>
      </c>
      <c r="FG192">
        <v>0.63</v>
      </c>
      <c r="FH192" t="s">
        <v>1791</v>
      </c>
      <c r="FI192">
        <v>2</v>
      </c>
      <c r="FJ192" s="623">
        <f t="shared" si="171"/>
        <v>0.33333333333333331</v>
      </c>
      <c r="FK192">
        <v>14</v>
      </c>
      <c r="FL192">
        <v>1.146128035678238</v>
      </c>
      <c r="FM192" t="s">
        <v>1734</v>
      </c>
      <c r="FN192" s="624">
        <v>2</v>
      </c>
      <c r="FO192" s="629">
        <f t="shared" si="172"/>
        <v>0.5</v>
      </c>
      <c r="FP192">
        <v>2</v>
      </c>
      <c r="FQ192" t="s">
        <v>1737</v>
      </c>
      <c r="FR192" s="624">
        <v>1</v>
      </c>
      <c r="FS192" s="629">
        <f t="shared" si="173"/>
        <v>0.25</v>
      </c>
      <c r="FT192">
        <v>3</v>
      </c>
      <c r="FU192" t="s">
        <v>1739</v>
      </c>
      <c r="FV192" s="624">
        <v>2</v>
      </c>
      <c r="FW192" s="629">
        <f t="shared" si="174"/>
        <v>0.5</v>
      </c>
      <c r="FX192" s="628">
        <f t="shared" si="175"/>
        <v>0.39583333333333331</v>
      </c>
      <c r="FY192" s="631">
        <f t="shared" si="176"/>
        <v>0.48214802526704431</v>
      </c>
    </row>
    <row r="193" spans="1:181">
      <c r="A193" t="s">
        <v>439</v>
      </c>
      <c r="B193" t="s">
        <v>438</v>
      </c>
      <c r="C193" t="s">
        <v>632</v>
      </c>
      <c r="D193" t="s">
        <v>1308</v>
      </c>
      <c r="E193" t="s">
        <v>991</v>
      </c>
      <c r="F193" t="s">
        <v>993</v>
      </c>
      <c r="G193" t="s">
        <v>994</v>
      </c>
      <c r="H193" t="s">
        <v>34</v>
      </c>
      <c r="I193">
        <v>4068</v>
      </c>
      <c r="J193" s="626">
        <f t="shared" si="118"/>
        <v>0.18137629723198601</v>
      </c>
      <c r="K193">
        <v>11932592.27</v>
      </c>
      <c r="L193" s="626">
        <f t="shared" si="119"/>
        <v>5.1524232263616979E-2</v>
      </c>
      <c r="M193">
        <v>222</v>
      </c>
      <c r="N193" s="626">
        <f t="shared" si="120"/>
        <v>0.17071686943112582</v>
      </c>
      <c r="O193" t="s">
        <v>880</v>
      </c>
      <c r="P193">
        <v>0</v>
      </c>
      <c r="Q193" s="627">
        <f t="shared" si="121"/>
        <v>0</v>
      </c>
      <c r="R193">
        <v>0</v>
      </c>
      <c r="T193" t="s">
        <v>1726</v>
      </c>
      <c r="U193">
        <v>0</v>
      </c>
      <c r="V193">
        <f t="shared" si="122"/>
        <v>1</v>
      </c>
      <c r="W193" s="626">
        <f t="shared" si="123"/>
        <v>0</v>
      </c>
      <c r="X193" s="628">
        <f t="shared" si="124"/>
        <v>8.0723479785345748E-2</v>
      </c>
      <c r="Y193" t="s">
        <v>639</v>
      </c>
      <c r="Z193">
        <v>4</v>
      </c>
      <c r="AA193" s="627">
        <f t="shared" si="125"/>
        <v>1</v>
      </c>
      <c r="AB193" t="s">
        <v>639</v>
      </c>
      <c r="AC193">
        <v>4</v>
      </c>
      <c r="AD193" s="627">
        <f t="shared" si="126"/>
        <v>1</v>
      </c>
      <c r="AE193" t="s">
        <v>640</v>
      </c>
      <c r="AF193">
        <v>0</v>
      </c>
      <c r="AG193" s="627">
        <f t="shared" si="127"/>
        <v>0</v>
      </c>
      <c r="AH193" t="s">
        <v>1315</v>
      </c>
      <c r="AI193">
        <v>1</v>
      </c>
      <c r="AJ193" s="627">
        <f t="shared" si="128"/>
        <v>0.25</v>
      </c>
      <c r="AK193" t="s">
        <v>1404</v>
      </c>
      <c r="AL193">
        <v>1</v>
      </c>
      <c r="AM193" s="627">
        <f t="shared" si="129"/>
        <v>0.25</v>
      </c>
      <c r="AN193">
        <v>1</v>
      </c>
      <c r="AO193" t="s">
        <v>1765</v>
      </c>
      <c r="AP193">
        <v>4</v>
      </c>
      <c r="AQ193" s="629">
        <f t="shared" si="130"/>
        <v>1</v>
      </c>
      <c r="AR193" t="s">
        <v>636</v>
      </c>
      <c r="AS193">
        <v>4</v>
      </c>
      <c r="AT193" s="627">
        <f t="shared" si="131"/>
        <v>1</v>
      </c>
      <c r="AU193">
        <v>2</v>
      </c>
      <c r="AV193" t="s">
        <v>1772</v>
      </c>
      <c r="AW193">
        <v>1</v>
      </c>
      <c r="AX193" s="629">
        <f t="shared" si="132"/>
        <v>0.25</v>
      </c>
      <c r="AY193" t="s">
        <v>650</v>
      </c>
      <c r="AZ193">
        <v>2</v>
      </c>
      <c r="BA193" s="627">
        <f t="shared" si="133"/>
        <v>0.5</v>
      </c>
      <c r="BB193" t="s">
        <v>635</v>
      </c>
      <c r="BC193">
        <v>1</v>
      </c>
      <c r="BD193" s="627">
        <f t="shared" si="134"/>
        <v>0.25</v>
      </c>
      <c r="BE193" t="s">
        <v>647</v>
      </c>
      <c r="BF193">
        <v>4</v>
      </c>
      <c r="BG193" s="627">
        <f t="shared" si="135"/>
        <v>1</v>
      </c>
      <c r="BH193" s="628">
        <f t="shared" si="136"/>
        <v>0.59090909090909094</v>
      </c>
      <c r="BI193">
        <v>0</v>
      </c>
      <c r="BJ193" t="s">
        <v>1741</v>
      </c>
      <c r="BK193">
        <v>4</v>
      </c>
      <c r="BL193" s="627">
        <f t="shared" si="137"/>
        <v>1</v>
      </c>
      <c r="BM193" t="s">
        <v>1395</v>
      </c>
      <c r="BN193">
        <v>4</v>
      </c>
      <c r="BO193" s="627">
        <f t="shared" si="138"/>
        <v>1</v>
      </c>
      <c r="BP193">
        <v>0</v>
      </c>
      <c r="BQ193" t="s">
        <v>1745</v>
      </c>
      <c r="BR193">
        <v>4</v>
      </c>
      <c r="BS193">
        <f t="shared" si="139"/>
        <v>1</v>
      </c>
      <c r="BT193">
        <v>0</v>
      </c>
      <c r="BU193" t="s">
        <v>1745</v>
      </c>
      <c r="BV193">
        <v>4</v>
      </c>
      <c r="BW193">
        <f t="shared" si="140"/>
        <v>1</v>
      </c>
      <c r="BX193" s="629">
        <f t="shared" si="141"/>
        <v>1</v>
      </c>
      <c r="BY193" t="s">
        <v>653</v>
      </c>
      <c r="BZ193">
        <v>4</v>
      </c>
      <c r="CA193" s="627">
        <f t="shared" si="142"/>
        <v>1</v>
      </c>
      <c r="CB193" t="s">
        <v>642</v>
      </c>
      <c r="CC193">
        <v>0</v>
      </c>
      <c r="CD193" s="627">
        <f t="shared" si="143"/>
        <v>0</v>
      </c>
      <c r="CE193" t="s">
        <v>659</v>
      </c>
      <c r="CF193">
        <v>4</v>
      </c>
      <c r="CG193" s="627">
        <f t="shared" si="144"/>
        <v>1</v>
      </c>
      <c r="CH193">
        <v>0</v>
      </c>
      <c r="CI193" t="s">
        <v>1750</v>
      </c>
      <c r="CJ193">
        <v>4</v>
      </c>
      <c r="CK193">
        <f t="shared" si="145"/>
        <v>1</v>
      </c>
      <c r="CL193">
        <v>0</v>
      </c>
      <c r="CM193" t="s">
        <v>1750</v>
      </c>
      <c r="CN193">
        <v>4</v>
      </c>
      <c r="CO193">
        <f t="shared" si="146"/>
        <v>1</v>
      </c>
      <c r="CP193" s="629">
        <f t="shared" si="147"/>
        <v>1</v>
      </c>
      <c r="CQ193">
        <v>0</v>
      </c>
      <c r="CR193" t="s">
        <v>1755</v>
      </c>
      <c r="CS193">
        <v>4</v>
      </c>
      <c r="CT193">
        <f t="shared" si="148"/>
        <v>1</v>
      </c>
      <c r="CU193">
        <v>0</v>
      </c>
      <c r="CV193" t="s">
        <v>1755</v>
      </c>
      <c r="CW193">
        <v>4</v>
      </c>
      <c r="CX193">
        <f t="shared" si="149"/>
        <v>1</v>
      </c>
      <c r="CY193" s="629">
        <f t="shared" si="150"/>
        <v>1</v>
      </c>
      <c r="CZ193">
        <v>1</v>
      </c>
      <c r="DA193" t="s">
        <v>1763</v>
      </c>
      <c r="DB193">
        <v>1</v>
      </c>
      <c r="DC193" s="626">
        <f t="shared" si="151"/>
        <v>0.125</v>
      </c>
      <c r="DD193" t="s">
        <v>1047</v>
      </c>
      <c r="DE193">
        <v>4</v>
      </c>
      <c r="DF193" s="627">
        <f t="shared" si="152"/>
        <v>1</v>
      </c>
      <c r="DG193" s="628">
        <f t="shared" si="153"/>
        <v>0.8125</v>
      </c>
      <c r="DH193" t="s">
        <v>639</v>
      </c>
      <c r="DI193">
        <v>4</v>
      </c>
      <c r="DJ193" s="627">
        <f t="shared" si="154"/>
        <v>1</v>
      </c>
      <c r="DK193" t="s">
        <v>636</v>
      </c>
      <c r="DL193">
        <v>4</v>
      </c>
      <c r="DM193" s="627">
        <f t="shared" si="155"/>
        <v>1</v>
      </c>
      <c r="DN193" t="s">
        <v>1119</v>
      </c>
      <c r="DO193">
        <v>0</v>
      </c>
      <c r="DP193" s="627">
        <f t="shared" si="156"/>
        <v>0</v>
      </c>
      <c r="DQ193" t="s">
        <v>880</v>
      </c>
      <c r="DR193">
        <v>4</v>
      </c>
      <c r="DS193" s="627">
        <f t="shared" si="157"/>
        <v>1</v>
      </c>
      <c r="DT193" t="s">
        <v>880</v>
      </c>
      <c r="DU193">
        <v>4</v>
      </c>
      <c r="DV193" s="627">
        <f t="shared" si="158"/>
        <v>1</v>
      </c>
      <c r="DW193" t="s">
        <v>639</v>
      </c>
      <c r="DX193">
        <v>4</v>
      </c>
      <c r="DY193" s="627">
        <f t="shared" si="159"/>
        <v>1</v>
      </c>
      <c r="DZ193" t="s">
        <v>880</v>
      </c>
      <c r="EA193">
        <v>4</v>
      </c>
      <c r="EB193" s="627">
        <f t="shared" si="160"/>
        <v>1</v>
      </c>
      <c r="EC193">
        <v>7.9</v>
      </c>
      <c r="ED193" t="s">
        <v>1826</v>
      </c>
      <c r="EE193">
        <v>1</v>
      </c>
      <c r="EF193" s="630">
        <f t="shared" si="161"/>
        <v>0.19387755102040816</v>
      </c>
      <c r="EG193">
        <v>7.9</v>
      </c>
      <c r="EH193" t="s">
        <v>1826</v>
      </c>
      <c r="EI193">
        <v>1</v>
      </c>
      <c r="EJ193" s="630">
        <f t="shared" si="162"/>
        <v>0.20999999999999996</v>
      </c>
      <c r="EK193" s="630">
        <f t="shared" si="163"/>
        <v>0.20193877551020406</v>
      </c>
      <c r="EL193" s="628">
        <f t="shared" si="164"/>
        <v>0.77524234693877547</v>
      </c>
      <c r="EM193">
        <v>0</v>
      </c>
      <c r="EN193" t="s">
        <v>1777</v>
      </c>
      <c r="EO193" s="624">
        <v>0</v>
      </c>
      <c r="EP193" s="629">
        <f t="shared" si="165"/>
        <v>0</v>
      </c>
      <c r="EQ193">
        <v>0</v>
      </c>
      <c r="ER193" t="s">
        <v>1777</v>
      </c>
      <c r="ES193">
        <v>0</v>
      </c>
      <c r="ET193" s="629">
        <f t="shared" si="166"/>
        <v>0</v>
      </c>
      <c r="EU193">
        <v>0</v>
      </c>
      <c r="EV193" t="s">
        <v>1777</v>
      </c>
      <c r="EW193" s="624">
        <v>0</v>
      </c>
      <c r="EX193" s="629">
        <f t="shared" si="167"/>
        <v>0</v>
      </c>
      <c r="EY193">
        <v>9</v>
      </c>
      <c r="EZ193" t="s">
        <v>1780</v>
      </c>
      <c r="FA193" s="624">
        <v>4</v>
      </c>
      <c r="FB193" s="629">
        <f t="shared" si="168"/>
        <v>1</v>
      </c>
      <c r="FC193" t="s">
        <v>1024</v>
      </c>
      <c r="FD193">
        <v>0</v>
      </c>
      <c r="FE193" s="627">
        <f t="shared" si="169"/>
        <v>0</v>
      </c>
      <c r="FF193" s="628">
        <f t="shared" si="170"/>
        <v>0.2</v>
      </c>
      <c r="FG193">
        <v>0.68899999999999995</v>
      </c>
      <c r="FH193" t="s">
        <v>1791</v>
      </c>
      <c r="FI193">
        <v>2</v>
      </c>
      <c r="FJ193" s="623">
        <f t="shared" si="171"/>
        <v>0.33333333333333331</v>
      </c>
      <c r="FK193">
        <v>8</v>
      </c>
      <c r="FL193">
        <v>0.90308998699194354</v>
      </c>
      <c r="FM193" t="s">
        <v>1733</v>
      </c>
      <c r="FN193" s="624">
        <v>1</v>
      </c>
      <c r="FO193" s="629">
        <f t="shared" si="172"/>
        <v>0.25</v>
      </c>
      <c r="FP193">
        <v>1</v>
      </c>
      <c r="FQ193" t="s">
        <v>1737</v>
      </c>
      <c r="FR193" s="624">
        <v>1</v>
      </c>
      <c r="FS193" s="629">
        <f t="shared" si="173"/>
        <v>0.25</v>
      </c>
      <c r="FT193">
        <v>0</v>
      </c>
      <c r="FU193" t="s">
        <v>1730</v>
      </c>
      <c r="FV193" s="624">
        <v>0</v>
      </c>
      <c r="FW193" s="629">
        <f t="shared" si="174"/>
        <v>0</v>
      </c>
      <c r="FX193" s="628">
        <f t="shared" si="175"/>
        <v>0.20833333333333331</v>
      </c>
      <c r="FY193" s="631">
        <f t="shared" si="176"/>
        <v>0.44461804182775766</v>
      </c>
    </row>
    <row r="194" spans="1:181">
      <c r="A194" t="s">
        <v>114</v>
      </c>
      <c r="B194" t="s">
        <v>113</v>
      </c>
      <c r="C194" t="s">
        <v>681</v>
      </c>
      <c r="D194" t="s">
        <v>1311</v>
      </c>
      <c r="E194" t="s">
        <v>971</v>
      </c>
      <c r="F194" t="s">
        <v>995</v>
      </c>
      <c r="G194" t="s">
        <v>996</v>
      </c>
      <c r="H194" t="s">
        <v>19</v>
      </c>
      <c r="I194">
        <v>29493</v>
      </c>
      <c r="J194" s="626">
        <f t="shared" ref="J194:J257" si="177">(LN(I194)-LN(SMALL($I$2:$I$296,1)))/(LN(LARGE($I$2:$I$296,1))-LN(SMALL($I$2:$I$296,1)))</f>
        <v>0.51041263609610066</v>
      </c>
      <c r="K194">
        <v>67404868.110000014</v>
      </c>
      <c r="L194" s="626">
        <f t="shared" ref="L194:L257" si="178">(LN(K194)-LN(SMALL($K$2:$K$296,1)))/(LN(LARGE($K$2:$K$296,1))-LN(SMALL($K$2:$K$296,1)))</f>
        <v>0.39612455305326033</v>
      </c>
      <c r="M194">
        <v>867</v>
      </c>
      <c r="N194" s="626">
        <f t="shared" ref="N194:N257" si="179">(LN(M194)-LN(SMALL($M$2:$M$296,1)))/(LN(LARGE($M$2:$M$296,1))-LN(SMALL($M$2:$M$296,1)))</f>
        <v>0.46234822738781151</v>
      </c>
      <c r="O194" t="s">
        <v>880</v>
      </c>
      <c r="P194">
        <v>0</v>
      </c>
      <c r="Q194" s="627">
        <f t="shared" ref="Q194:Q257" si="180">IF(O194="Não",0,1)</f>
        <v>0</v>
      </c>
      <c r="R194">
        <v>0</v>
      </c>
      <c r="T194" t="s">
        <v>1726</v>
      </c>
      <c r="U194">
        <v>0</v>
      </c>
      <c r="V194">
        <f t="shared" ref="V194:V257" si="181">R194+1</f>
        <v>1</v>
      </c>
      <c r="W194" s="626">
        <f t="shared" ref="W194:W257" si="182">IF(V194="",0,(LN(V194)-LN(SMALL($V$2:$V$296,1)))/(LN(LARGE($V$2:$V$296,1))-LN(SMALL($V$2:$V$296,1))))</f>
        <v>0</v>
      </c>
      <c r="X194" s="628">
        <f t="shared" ref="X194:X257" si="183">AVERAGE(J194,L194,N194,Q194,W194)</f>
        <v>0.2737770833074345</v>
      </c>
      <c r="Y194" t="s">
        <v>1397</v>
      </c>
      <c r="Z194">
        <v>1</v>
      </c>
      <c r="AA194" s="627">
        <f t="shared" ref="AA194:AA257" si="184">(Z194-SMALL($Z$2:$Z$296,1))/(LARGE($Z$2:$Z$296,1)-SMALL($Z$2:$Z$296,1))</f>
        <v>0.25</v>
      </c>
      <c r="AB194" t="s">
        <v>639</v>
      </c>
      <c r="AC194">
        <v>4</v>
      </c>
      <c r="AD194" s="627">
        <f t="shared" ref="AD194:AD257" si="185">(AC194-SMALL($AC$2:$AC$296,1))/(LARGE($AC$2:$AC$296,1)-SMALL($AC$2:$AC$296,1))</f>
        <v>1</v>
      </c>
      <c r="AE194" t="s">
        <v>640</v>
      </c>
      <c r="AF194">
        <v>0</v>
      </c>
      <c r="AG194" s="627">
        <f t="shared" ref="AG194:AG257" si="186">(AF194-SMALL($AF$2:$AF$296,1))/(LARGE($AF$2:$AF$296,1)-SMALL($AF$2:$AF$296,1))</f>
        <v>0</v>
      </c>
      <c r="AH194" t="s">
        <v>1314</v>
      </c>
      <c r="AI194">
        <v>0</v>
      </c>
      <c r="AJ194" s="627">
        <f t="shared" ref="AJ194:AJ257" si="187">(AI194-SMALL($AI$2:$AI$296,1))/(LARGE($AI$2:$AI$296,1)-SMALL($AI$2:$AI$296,1))</f>
        <v>0</v>
      </c>
      <c r="AK194" t="s">
        <v>1406</v>
      </c>
      <c r="AL194">
        <v>3</v>
      </c>
      <c r="AM194" s="627">
        <f t="shared" ref="AM194:AM257" si="188">(AL194-SMALL($AL$2:$AL$296,1))/(LARGE($AL$2:$AL$296,1)-SMALL($AL$2:$AL$296,1))</f>
        <v>0.75</v>
      </c>
      <c r="AN194">
        <v>2</v>
      </c>
      <c r="AO194" t="s">
        <v>1766</v>
      </c>
      <c r="AP194">
        <v>3</v>
      </c>
      <c r="AQ194" s="629">
        <f t="shared" ref="AQ194:AQ257" si="189">(AP194-SMALL($AP$2:$AP$296,1))/(LARGE($AP$2:$AP$296,1)-SMALL($AP$2:$AP$296,1))</f>
        <v>0.75</v>
      </c>
      <c r="AR194" t="s">
        <v>636</v>
      </c>
      <c r="AS194">
        <v>4</v>
      </c>
      <c r="AT194" s="627">
        <f t="shared" ref="AT194:AT257" si="190">(AS194-SMALL($AS$2:$AS$296,1))/(LARGE($AS$2:$AS$296,1)-SMALL($AS$2:$AS$296,1))</f>
        <v>1</v>
      </c>
      <c r="AU194">
        <v>5</v>
      </c>
      <c r="AV194" t="s">
        <v>1788</v>
      </c>
      <c r="AW194">
        <v>4</v>
      </c>
      <c r="AX194" s="629">
        <f t="shared" ref="AX194:AX257" si="191">(AW194-SMALL($AW$2:$AW$296,1))/(LARGE($AW$2:$AW$296,1)-SMALL($AW$2:$AW$296,1))</f>
        <v>1</v>
      </c>
      <c r="AY194" t="s">
        <v>650</v>
      </c>
      <c r="AZ194">
        <v>2</v>
      </c>
      <c r="BA194" s="627">
        <f t="shared" ref="BA194:BA257" si="192">(AZ194-SMALL($AZ$2:$AZ$296,1))/(LARGE($AZ$2:$AZ$296,1)-SMALL($AZ$2:$AZ$296,1))</f>
        <v>0.5</v>
      </c>
      <c r="BB194" t="s">
        <v>646</v>
      </c>
      <c r="BC194">
        <v>0</v>
      </c>
      <c r="BD194" s="627">
        <f t="shared" ref="BD194:BD257" si="193">(BC194-SMALL($BC$2:$BC$296,1))/(LARGE($BC$2:$BC$296,1)-SMALL($BC$2:$BC$296,1))</f>
        <v>0</v>
      </c>
      <c r="BE194" t="s">
        <v>647</v>
      </c>
      <c r="BF194">
        <v>4</v>
      </c>
      <c r="BG194" s="627">
        <f t="shared" ref="BG194:BG257" si="194">(BF194-SMALL($BF$2:$BF$296,1))/(LARGE($BF$2:$BF$296,1)-SMALL($BF$2:$BF$296,1))</f>
        <v>1</v>
      </c>
      <c r="BH194" s="628">
        <f t="shared" ref="BH194:BH257" si="195">AVERAGE(AA194,AD194,AG194,AJ194,AM194,AQ194,AT194,AX194,BA194,BD194,BG194)</f>
        <v>0.56818181818181823</v>
      </c>
      <c r="BL194" s="627">
        <f t="shared" ref="BL194:BL257" si="196">(BK194-SMALL($BK$2:$BK$296,1))/(LARGE($BK$2:$BK$296,1)-SMALL($BK$2:$BK$296,1))</f>
        <v>0</v>
      </c>
      <c r="BM194" t="s">
        <v>678</v>
      </c>
      <c r="BN194">
        <v>1</v>
      </c>
      <c r="BO194" s="627">
        <f t="shared" ref="BO194:BO257" si="197">(BN194-SMALL($BN$2:$BN$296,1))/(LARGE($BN$2:$BN$296,1)-SMALL($BN$2:$BN$296,1))</f>
        <v>0.25</v>
      </c>
      <c r="BP194">
        <v>0</v>
      </c>
      <c r="BQ194" t="s">
        <v>1745</v>
      </c>
      <c r="BR194">
        <v>4</v>
      </c>
      <c r="BS194">
        <f t="shared" ref="BS194:BS257" si="198">(BR194-SMALL($BR$2:$BR$296,1))/(LARGE($BR$2:$BR$296,1)-SMALL($BR$2:$BR$296,1))</f>
        <v>1</v>
      </c>
      <c r="BW194">
        <f t="shared" ref="BW194:BW257" si="199">(BV194-SMALL($BV$2:$BV$296,1))/(LARGE($BV$2:$BV$296,1)-SMALL($BV$2:$BV$296,1))</f>
        <v>0</v>
      </c>
      <c r="BX194" s="629">
        <f t="shared" ref="BX194:BX257" si="200">AVERAGE(BS194,BW194)</f>
        <v>0.5</v>
      </c>
      <c r="CA194" s="627">
        <f t="shared" ref="CA194:CA257" si="201">(BZ194-SMALL($BZ$2:$BZ$296,1))/(LARGE($BZ$2:$BZ$296,1)-SMALL($BZ$2:$BZ$296,1))</f>
        <v>0</v>
      </c>
      <c r="CD194" s="627">
        <f t="shared" ref="CD194:CD257" si="202">(CC194-SMALL($CC$2:$CC$296,1))/(LARGE($CC$2:$CC$296,1)-SMALL($CC$2:$CC$296,1))</f>
        <v>0</v>
      </c>
      <c r="CG194" s="627">
        <f t="shared" ref="CG194:CG257" si="203">(CF194-SMALL($CF$2:$CF$296,1))/(LARGE($CF$2:$CF$296,1)-SMALL($CF$2:$CF$296,1))</f>
        <v>0</v>
      </c>
      <c r="CK194">
        <f t="shared" ref="CK194:CK257" si="204">(CJ194-SMALL($CJ$2:$CJ$296,1))/(LARGE($CJ$2:$CJ$296,1)-SMALL($CJ$2:$CJ$296,1))</f>
        <v>0</v>
      </c>
      <c r="CO194">
        <f t="shared" ref="CO194:CO257" si="205">(CN194-SMALL($CN$2:$CN$296,1))/(LARGE($CN$2:$CN$296,1)-SMALL($CN$2:$CN$296,1))</f>
        <v>0</v>
      </c>
      <c r="CP194" s="629">
        <f t="shared" ref="CP194:CP257" si="206">AVERAGE(CK194,CO194)</f>
        <v>0</v>
      </c>
      <c r="CT194">
        <f t="shared" ref="CT194:CT257" si="207">(CS194-SMALL($CS$2:$CS$296,1))/(LARGE($CS$2:$CS$296,1)-SMALL($CS$2:$CS$296,1))</f>
        <v>0</v>
      </c>
      <c r="CX194">
        <f t="shared" ref="CX194:CX257" si="208">(CW194-SMALL($CW$2:$CW$296,1))/(LARGE($CW$2:$CW$296,1)-SMALL($CW$2:$CW$296,1))</f>
        <v>0</v>
      </c>
      <c r="CY194" s="629">
        <f t="shared" ref="CY194:CY257" si="209">AVERAGE(CT194,CX194)</f>
        <v>0</v>
      </c>
      <c r="CZ194">
        <v>0</v>
      </c>
      <c r="DA194" t="s">
        <v>1764</v>
      </c>
      <c r="DB194">
        <v>0</v>
      </c>
      <c r="DC194" s="626">
        <f t="shared" ref="DC194:DC257" si="210">(CZ194-SMALL($CZ$2:$CZ$296,1))/(LARGE($CZ$2:$CZ$296,1)-SMALL($CZ$2:$CZ$296,1))</f>
        <v>0</v>
      </c>
      <c r="DF194" s="627">
        <f t="shared" ref="DF194:DF257" si="211">(DE194-SMALL($DE$2:$DE$296,1))/(LARGE($DE$2:$DE$296,1)-SMALL($DE$2:$DE$296,1))</f>
        <v>0</v>
      </c>
      <c r="DG194" s="628">
        <f t="shared" ref="DG194:DG257" si="212">AVERAGE(BL194,BO194,BX194,CA194,CD194,CG194,CP194,CY194,DC194,DF194)</f>
        <v>7.4999999999999997E-2</v>
      </c>
      <c r="DH194" t="s">
        <v>639</v>
      </c>
      <c r="DI194">
        <v>4</v>
      </c>
      <c r="DJ194" s="627">
        <f t="shared" ref="DJ194:DJ257" si="213">(DI194-SMALL($DI$2:$DI$296,1))/(LARGE($DI$2:$DI$296,1)-SMALL($DI$2:$DI$296,1))</f>
        <v>1</v>
      </c>
      <c r="DK194" t="s">
        <v>636</v>
      </c>
      <c r="DL194">
        <v>4</v>
      </c>
      <c r="DM194" s="627">
        <f t="shared" ref="DM194:DM257" si="214">(DL194-SMALL($DL$2:$DL$296,1))/(LARGE($DL$2:$DL$296,1)-SMALL($DL$2:$DL$296,1))</f>
        <v>1</v>
      </c>
      <c r="DN194" t="s">
        <v>1119</v>
      </c>
      <c r="DO194">
        <v>0</v>
      </c>
      <c r="DP194" s="627">
        <f t="shared" ref="DP194:DP257" si="215">(DO194-SMALL($DO$2:$DO$296,1))/(LARGE($DO$2:$DO$296,1)-SMALL($DO$2:$DO$296,1))</f>
        <v>0</v>
      </c>
      <c r="DQ194" t="s">
        <v>880</v>
      </c>
      <c r="DR194">
        <v>4</v>
      </c>
      <c r="DS194" s="627">
        <f t="shared" ref="DS194:DS257" si="216">(DR194-SMALL($DR$2:$DR$296,1))/(LARGE($DR$2:$DR$296,1)-SMALL($DR$2:$DR$296,1))</f>
        <v>1</v>
      </c>
      <c r="DT194" t="s">
        <v>880</v>
      </c>
      <c r="DU194">
        <v>4</v>
      </c>
      <c r="DV194" s="627">
        <f t="shared" ref="DV194:DV257" si="217">(DU194-SMALL($DU$2:$DU$296,1))/(LARGE($DU$2:$DU$296,1)-SMALL($DU$2:$DU$296,1))</f>
        <v>1</v>
      </c>
      <c r="DW194" t="s">
        <v>639</v>
      </c>
      <c r="DX194">
        <v>4</v>
      </c>
      <c r="DY194" s="627">
        <f t="shared" ref="DY194:DY257" si="218">(DX194-SMALL($DX$2:$DX$296,1))/(LARGE($DX$2:$DX$296,1)-SMALL($DX$2:$DX$296,1))</f>
        <v>1</v>
      </c>
      <c r="DZ194" t="s">
        <v>880</v>
      </c>
      <c r="EA194">
        <v>4</v>
      </c>
      <c r="EB194" s="627">
        <f t="shared" ref="EB194:EB257" si="219">(EA194-SMALL($EA$2:$EA$296,1))/(LARGE($EA$2:$EA$296,1)-SMALL($EA$2:$EA$296,1))</f>
        <v>1</v>
      </c>
      <c r="EC194">
        <v>5.0999999999999996</v>
      </c>
      <c r="ED194" t="s">
        <v>1825</v>
      </c>
      <c r="EE194">
        <v>2</v>
      </c>
      <c r="EF194" s="630">
        <f t="shared" ref="EF194:EF257" si="220">1-(EC194-SMALL($EC$2:$EC$296,1))/(LARGE($EC$2:$EC$296,1)-SMALL($EC$2:$EC$296,1))</f>
        <v>0.47959183673469397</v>
      </c>
      <c r="EG194">
        <v>7.8</v>
      </c>
      <c r="EH194" t="s">
        <v>1826</v>
      </c>
      <c r="EI194">
        <v>1</v>
      </c>
      <c r="EJ194" s="630">
        <f t="shared" ref="EJ194:EJ257" si="221">1-(EG194-SMALL($EG$2:$EG$296,1))/(LARGE($EG$2:$EG$296,1)-SMALL($EG$2:$EG$296,1))</f>
        <v>0.21999999999999997</v>
      </c>
      <c r="EK194" s="630">
        <f t="shared" ref="EK194:EK257" si="222">AVERAGE(EF194,EJ194)</f>
        <v>0.34979591836734697</v>
      </c>
      <c r="EL194" s="628">
        <f t="shared" ref="EL194:EL257" si="223">AVERAGE(DJ194,DM194,DP194,DS194,DV194,DY194,EB194,EK194)</f>
        <v>0.79372448979591836</v>
      </c>
      <c r="EM194">
        <v>3</v>
      </c>
      <c r="EO194" s="624">
        <v>2</v>
      </c>
      <c r="EP194" s="629">
        <f t="shared" ref="EP194:EP257" si="224">(EO194-SMALL($EO$2:$EO$296,1))/(LARGE($EO$2:$EO$296,1)-SMALL($EO$2:$EO$296,1))</f>
        <v>0.5</v>
      </c>
      <c r="EQ194">
        <v>1</v>
      </c>
      <c r="ER194" t="s">
        <v>1779</v>
      </c>
      <c r="ES194">
        <v>3</v>
      </c>
      <c r="ET194" s="629">
        <f t="shared" ref="ET194:ET257" si="225">(ES194-SMALL($ES$2:$ES$296,1))/(LARGE($ES$2:$ES$296,1)-SMALL($ES$2:$ES$296,1))</f>
        <v>0.75</v>
      </c>
      <c r="EU194">
        <v>1</v>
      </c>
      <c r="EV194" t="s">
        <v>1778</v>
      </c>
      <c r="EW194" s="624">
        <v>3</v>
      </c>
      <c r="EX194" s="629">
        <f t="shared" ref="EX194:EX257" si="226">(EW194-SMALL($EW$2:$EW$296,1))/(LARGE($EW$2:$EW$296,1)-SMALL($EW$2:$EW$296,1))</f>
        <v>0.75</v>
      </c>
      <c r="EY194">
        <v>6</v>
      </c>
      <c r="EZ194" t="s">
        <v>1781</v>
      </c>
      <c r="FA194" s="624">
        <v>3</v>
      </c>
      <c r="FB194" s="629">
        <f t="shared" ref="FB194:FB257" si="227">(FA194-SMALL($FA$2:$FA$296,1))/(LARGE($FA$2:$FA$296,1)-SMALL($FA$2:$FA$296,1))</f>
        <v>0.75</v>
      </c>
      <c r="FC194" t="s">
        <v>1024</v>
      </c>
      <c r="FD194">
        <v>0</v>
      </c>
      <c r="FE194" s="627">
        <f t="shared" ref="FE194:FE257" si="228">(FD194-SMALL($FD$2:$FD$296,1))/(LARGE($FD$2:$FD$296,1)-SMALL($FD$2:$FD$296,1))</f>
        <v>0</v>
      </c>
      <c r="FF194" s="628">
        <f t="shared" ref="FF194:FF257" si="229">AVERAGE(EP194,ET194,EX194,FB194,FE194)</f>
        <v>0.55000000000000004</v>
      </c>
      <c r="FG194">
        <v>0.73099999999999998</v>
      </c>
      <c r="FH194" t="s">
        <v>1791</v>
      </c>
      <c r="FI194">
        <v>2</v>
      </c>
      <c r="FJ194" s="623">
        <f t="shared" ref="FJ194:FJ257" si="230">(FI194-SMALL($FI$2:$FI$296,1))/(LARGE($FI$2:$FI$296,1)-SMALL($FI$2:$FI$296,1))</f>
        <v>0.33333333333333331</v>
      </c>
      <c r="FK194">
        <v>32</v>
      </c>
      <c r="FL194">
        <v>1.505149978319906</v>
      </c>
      <c r="FM194" t="s">
        <v>1735</v>
      </c>
      <c r="FN194" s="624">
        <v>3</v>
      </c>
      <c r="FO194" s="629">
        <f t="shared" ref="FO194:FO257" si="231">(FN194-SMALL($FN$2:$FN$296,1))/(LARGE($FN$2:$FN$296,1)-SMALL($FN$2:$FN$296,1))</f>
        <v>0.75</v>
      </c>
      <c r="FP194">
        <v>10</v>
      </c>
      <c r="FQ194" t="s">
        <v>1738</v>
      </c>
      <c r="FR194" s="624">
        <v>4</v>
      </c>
      <c r="FS194" s="629">
        <f t="shared" ref="FS194:FS257" si="232">(FR194-SMALL($FR$2:$FR$296,1))/(LARGE($FR$2:$FR$296,1)-SMALL($FR$2:$FR$296,1))</f>
        <v>1</v>
      </c>
      <c r="FT194">
        <v>2</v>
      </c>
      <c r="FU194" t="s">
        <v>1737</v>
      </c>
      <c r="FV194" s="624">
        <v>1</v>
      </c>
      <c r="FW194" s="629">
        <f t="shared" ref="FW194:FW257" si="233">(FV194-SMALL($FV$2:$FV$296,1))/(LARGE($FV$2:$FV$296,1)-SMALL($FV$2:$FV$296,1))</f>
        <v>0.25</v>
      </c>
      <c r="FX194" s="628">
        <f t="shared" ref="FX194:FX257" si="234">AVERAGE(FJ194,FO194,FS194,FW194)</f>
        <v>0.58333333333333326</v>
      </c>
      <c r="FY194" s="631">
        <f t="shared" ref="FY194:FY257" si="235">AVERAGE(X194,BH194,DG194,EL194,FF194,FX194)</f>
        <v>0.47400278743641744</v>
      </c>
    </row>
    <row r="195" spans="1:181">
      <c r="A195" t="s">
        <v>499</v>
      </c>
      <c r="B195" t="s">
        <v>498</v>
      </c>
      <c r="C195" t="s">
        <v>671</v>
      </c>
      <c r="D195" t="s">
        <v>1308</v>
      </c>
      <c r="E195" t="s">
        <v>968</v>
      </c>
      <c r="F195" t="s">
        <v>964</v>
      </c>
      <c r="G195" t="s">
        <v>980</v>
      </c>
      <c r="H195" t="s">
        <v>42</v>
      </c>
      <c r="I195">
        <v>2906</v>
      </c>
      <c r="J195" s="626">
        <f t="shared" si="177"/>
        <v>0.12550594954424957</v>
      </c>
      <c r="K195">
        <v>12016102.880000001</v>
      </c>
      <c r="L195" s="626">
        <f t="shared" si="178"/>
        <v>5.2912262251704527E-2</v>
      </c>
      <c r="M195">
        <v>143</v>
      </c>
      <c r="N195" s="626">
        <f t="shared" si="179"/>
        <v>7.6564903384858149E-2</v>
      </c>
      <c r="O195" t="s">
        <v>880</v>
      </c>
      <c r="P195">
        <v>0</v>
      </c>
      <c r="Q195" s="627">
        <f t="shared" si="180"/>
        <v>0</v>
      </c>
      <c r="R195">
        <v>0</v>
      </c>
      <c r="T195" t="s">
        <v>1726</v>
      </c>
      <c r="U195">
        <v>0</v>
      </c>
      <c r="V195">
        <f t="shared" si="181"/>
        <v>1</v>
      </c>
      <c r="W195" s="626">
        <f t="shared" si="182"/>
        <v>0</v>
      </c>
      <c r="X195" s="628">
        <f t="shared" si="183"/>
        <v>5.0996623036162446E-2</v>
      </c>
      <c r="Y195" t="s">
        <v>639</v>
      </c>
      <c r="Z195">
        <v>4</v>
      </c>
      <c r="AA195" s="627">
        <f t="shared" si="184"/>
        <v>1</v>
      </c>
      <c r="AB195" t="s">
        <v>639</v>
      </c>
      <c r="AC195">
        <v>4</v>
      </c>
      <c r="AD195" s="627">
        <f t="shared" si="185"/>
        <v>1</v>
      </c>
      <c r="AE195" t="s">
        <v>640</v>
      </c>
      <c r="AF195">
        <v>0</v>
      </c>
      <c r="AG195" s="627">
        <f t="shared" si="186"/>
        <v>0</v>
      </c>
      <c r="AH195" t="s">
        <v>1314</v>
      </c>
      <c r="AI195">
        <v>0</v>
      </c>
      <c r="AJ195" s="627">
        <f t="shared" si="187"/>
        <v>0</v>
      </c>
      <c r="AK195" t="s">
        <v>1405</v>
      </c>
      <c r="AL195">
        <v>0</v>
      </c>
      <c r="AM195" s="627">
        <f t="shared" si="188"/>
        <v>0</v>
      </c>
      <c r="AN195">
        <v>1</v>
      </c>
      <c r="AO195" t="s">
        <v>1765</v>
      </c>
      <c r="AP195">
        <v>4</v>
      </c>
      <c r="AQ195" s="629">
        <f t="shared" si="189"/>
        <v>1</v>
      </c>
      <c r="AR195" t="s">
        <v>636</v>
      </c>
      <c r="AS195">
        <v>4</v>
      </c>
      <c r="AT195" s="627">
        <f t="shared" si="190"/>
        <v>1</v>
      </c>
      <c r="AU195">
        <v>2</v>
      </c>
      <c r="AV195" t="s">
        <v>1772</v>
      </c>
      <c r="AW195">
        <v>1</v>
      </c>
      <c r="AX195" s="629">
        <f t="shared" si="191"/>
        <v>0.25</v>
      </c>
      <c r="AY195" t="s">
        <v>634</v>
      </c>
      <c r="AZ195">
        <v>1</v>
      </c>
      <c r="BA195" s="627">
        <f t="shared" si="192"/>
        <v>0.25</v>
      </c>
      <c r="BB195" t="s">
        <v>646</v>
      </c>
      <c r="BC195">
        <v>0</v>
      </c>
      <c r="BD195" s="627">
        <f t="shared" si="193"/>
        <v>0</v>
      </c>
      <c r="BE195" t="s">
        <v>646</v>
      </c>
      <c r="BF195">
        <v>1</v>
      </c>
      <c r="BG195" s="627">
        <f t="shared" si="194"/>
        <v>0.25</v>
      </c>
      <c r="BH195" s="628">
        <f t="shared" si="195"/>
        <v>0.43181818181818182</v>
      </c>
      <c r="BI195">
        <v>0</v>
      </c>
      <c r="BJ195" t="s">
        <v>1741</v>
      </c>
      <c r="BK195">
        <v>4</v>
      </c>
      <c r="BL195" s="627">
        <f t="shared" si="196"/>
        <v>1</v>
      </c>
      <c r="BM195" t="s">
        <v>641</v>
      </c>
      <c r="BN195">
        <v>0</v>
      </c>
      <c r="BO195" s="627">
        <f t="shared" si="197"/>
        <v>0</v>
      </c>
      <c r="BP195">
        <v>2</v>
      </c>
      <c r="BQ195" t="s">
        <v>1746</v>
      </c>
      <c r="BR195">
        <v>3</v>
      </c>
      <c r="BS195">
        <f t="shared" si="198"/>
        <v>0.75</v>
      </c>
      <c r="BT195">
        <v>0</v>
      </c>
      <c r="BU195" t="s">
        <v>1745</v>
      </c>
      <c r="BV195">
        <v>4</v>
      </c>
      <c r="BW195">
        <f t="shared" si="199"/>
        <v>1</v>
      </c>
      <c r="BX195" s="629">
        <f t="shared" si="200"/>
        <v>0.875</v>
      </c>
      <c r="BY195" t="s">
        <v>653</v>
      </c>
      <c r="BZ195">
        <v>4</v>
      </c>
      <c r="CA195" s="627">
        <f t="shared" si="201"/>
        <v>1</v>
      </c>
      <c r="CB195" t="s">
        <v>642</v>
      </c>
      <c r="CC195">
        <v>0</v>
      </c>
      <c r="CD195" s="627">
        <f t="shared" si="202"/>
        <v>0</v>
      </c>
      <c r="CE195" t="s">
        <v>663</v>
      </c>
      <c r="CF195">
        <v>0</v>
      </c>
      <c r="CG195" s="627">
        <f t="shared" si="203"/>
        <v>0</v>
      </c>
      <c r="CH195">
        <v>0</v>
      </c>
      <c r="CI195" t="s">
        <v>1750</v>
      </c>
      <c r="CJ195">
        <v>4</v>
      </c>
      <c r="CK195">
        <f t="shared" si="204"/>
        <v>1</v>
      </c>
      <c r="CL195">
        <v>0</v>
      </c>
      <c r="CM195" t="s">
        <v>1750</v>
      </c>
      <c r="CN195">
        <v>4</v>
      </c>
      <c r="CO195">
        <f t="shared" si="205"/>
        <v>1</v>
      </c>
      <c r="CP195" s="629">
        <f t="shared" si="206"/>
        <v>1</v>
      </c>
      <c r="CQ195">
        <v>0</v>
      </c>
      <c r="CR195" t="s">
        <v>1755</v>
      </c>
      <c r="CS195">
        <v>4</v>
      </c>
      <c r="CT195">
        <f t="shared" si="207"/>
        <v>1</v>
      </c>
      <c r="CU195">
        <v>0</v>
      </c>
      <c r="CV195" t="s">
        <v>1755</v>
      </c>
      <c r="CW195">
        <v>4</v>
      </c>
      <c r="CX195">
        <f t="shared" si="208"/>
        <v>1</v>
      </c>
      <c r="CY195" s="629">
        <f t="shared" si="209"/>
        <v>1</v>
      </c>
      <c r="CZ195">
        <v>1</v>
      </c>
      <c r="DA195" t="s">
        <v>1763</v>
      </c>
      <c r="DB195">
        <v>1</v>
      </c>
      <c r="DC195" s="626">
        <f t="shared" si="210"/>
        <v>0.125</v>
      </c>
      <c r="DD195" t="s">
        <v>1369</v>
      </c>
      <c r="DE195">
        <v>3</v>
      </c>
      <c r="DF195" s="627">
        <f t="shared" si="211"/>
        <v>0.75</v>
      </c>
      <c r="DG195" s="628">
        <f t="shared" si="212"/>
        <v>0.57499999999999996</v>
      </c>
      <c r="DH195" t="s">
        <v>639</v>
      </c>
      <c r="DI195">
        <v>4</v>
      </c>
      <c r="DJ195" s="627">
        <f t="shared" si="213"/>
        <v>1</v>
      </c>
      <c r="DK195" t="s">
        <v>640</v>
      </c>
      <c r="DL195">
        <v>0</v>
      </c>
      <c r="DM195" s="627">
        <f t="shared" si="214"/>
        <v>0</v>
      </c>
      <c r="DN195" t="s">
        <v>1119</v>
      </c>
      <c r="DO195">
        <v>0</v>
      </c>
      <c r="DP195" s="627">
        <f t="shared" si="215"/>
        <v>0</v>
      </c>
      <c r="DQ195" t="s">
        <v>880</v>
      </c>
      <c r="DR195">
        <v>4</v>
      </c>
      <c r="DS195" s="627">
        <f t="shared" si="216"/>
        <v>1</v>
      </c>
      <c r="DT195" t="s">
        <v>880</v>
      </c>
      <c r="DU195">
        <v>4</v>
      </c>
      <c r="DV195" s="627">
        <f t="shared" si="217"/>
        <v>1</v>
      </c>
      <c r="DW195" t="s">
        <v>639</v>
      </c>
      <c r="DX195">
        <v>4</v>
      </c>
      <c r="DY195" s="627">
        <f t="shared" si="218"/>
        <v>1</v>
      </c>
      <c r="DZ195" t="s">
        <v>880</v>
      </c>
      <c r="EA195">
        <v>4</v>
      </c>
      <c r="EB195" s="627">
        <f t="shared" si="219"/>
        <v>1</v>
      </c>
      <c r="EC195">
        <v>7.7</v>
      </c>
      <c r="ED195" t="s">
        <v>1826</v>
      </c>
      <c r="EE195">
        <v>1</v>
      </c>
      <c r="EF195" s="630">
        <f t="shared" si="220"/>
        <v>0.2142857142857143</v>
      </c>
      <c r="EG195">
        <v>7.7</v>
      </c>
      <c r="EH195" t="s">
        <v>1826</v>
      </c>
      <c r="EI195">
        <v>1</v>
      </c>
      <c r="EJ195" s="630">
        <f t="shared" si="221"/>
        <v>0.22999999999999998</v>
      </c>
      <c r="EK195" s="630">
        <f t="shared" si="222"/>
        <v>0.22214285714285714</v>
      </c>
      <c r="EL195" s="628">
        <f t="shared" si="223"/>
        <v>0.65276785714285712</v>
      </c>
      <c r="EM195">
        <v>2</v>
      </c>
      <c r="EN195" t="s">
        <v>1776</v>
      </c>
      <c r="EO195" s="624">
        <v>1</v>
      </c>
      <c r="EP195" s="629">
        <f t="shared" si="224"/>
        <v>0.25</v>
      </c>
      <c r="EQ195">
        <v>0</v>
      </c>
      <c r="ER195" t="s">
        <v>1777</v>
      </c>
      <c r="ES195">
        <v>0</v>
      </c>
      <c r="ET195" s="629">
        <f t="shared" si="225"/>
        <v>0</v>
      </c>
      <c r="EU195">
        <v>3</v>
      </c>
      <c r="EV195" t="s">
        <v>1778</v>
      </c>
      <c r="EW195" s="624">
        <v>4</v>
      </c>
      <c r="EX195" s="629">
        <f t="shared" si="226"/>
        <v>1</v>
      </c>
      <c r="EY195">
        <v>0</v>
      </c>
      <c r="EZ195" t="s">
        <v>1784</v>
      </c>
      <c r="FA195" s="624">
        <v>0</v>
      </c>
      <c r="FB195" s="629">
        <f t="shared" si="227"/>
        <v>0</v>
      </c>
      <c r="FC195" t="s">
        <v>1024</v>
      </c>
      <c r="FD195">
        <v>0</v>
      </c>
      <c r="FE195" s="627">
        <f t="shared" si="228"/>
        <v>0</v>
      </c>
      <c r="FF195" s="628">
        <f t="shared" si="229"/>
        <v>0.25</v>
      </c>
      <c r="FG195">
        <v>0.69899999999999995</v>
      </c>
      <c r="FH195" t="s">
        <v>1791</v>
      </c>
      <c r="FI195">
        <v>2</v>
      </c>
      <c r="FJ195" s="623">
        <f t="shared" si="230"/>
        <v>0.33333333333333331</v>
      </c>
      <c r="FK195">
        <v>4</v>
      </c>
      <c r="FL195">
        <v>0.6020599913279624</v>
      </c>
      <c r="FM195" t="s">
        <v>1733</v>
      </c>
      <c r="FN195" s="624">
        <v>1</v>
      </c>
      <c r="FO195" s="629">
        <f t="shared" si="231"/>
        <v>0.25</v>
      </c>
      <c r="FP195">
        <v>0</v>
      </c>
      <c r="FQ195" t="s">
        <v>1730</v>
      </c>
      <c r="FR195" s="624">
        <v>0</v>
      </c>
      <c r="FS195" s="629">
        <f t="shared" si="232"/>
        <v>0</v>
      </c>
      <c r="FT195">
        <v>0</v>
      </c>
      <c r="FU195" t="s">
        <v>1730</v>
      </c>
      <c r="FV195" s="624">
        <v>0</v>
      </c>
      <c r="FW195" s="629">
        <f t="shared" si="233"/>
        <v>0</v>
      </c>
      <c r="FX195" s="628">
        <f t="shared" si="234"/>
        <v>0.14583333333333331</v>
      </c>
      <c r="FY195" s="631">
        <f t="shared" si="235"/>
        <v>0.3510693325550891</v>
      </c>
    </row>
    <row r="196" spans="1:181">
      <c r="A196" s="202">
        <v>4212650</v>
      </c>
      <c r="B196" s="202" t="s">
        <v>607</v>
      </c>
      <c r="C196" s="202"/>
      <c r="D196" s="202" t="s">
        <v>1310</v>
      </c>
      <c r="E196" s="202" t="s">
        <v>991</v>
      </c>
      <c r="F196" s="202" t="s">
        <v>993</v>
      </c>
      <c r="G196" s="202" t="s">
        <v>994</v>
      </c>
      <c r="H196" s="202" t="s">
        <v>34</v>
      </c>
      <c r="I196" s="202">
        <v>9835</v>
      </c>
      <c r="J196" s="632">
        <f t="shared" si="177"/>
        <v>0.32800514112755302</v>
      </c>
      <c r="K196" s="202">
        <v>15431712.17</v>
      </c>
      <c r="L196" s="632">
        <f t="shared" si="178"/>
        <v>0.10270369416618172</v>
      </c>
      <c r="M196" s="202">
        <v>397</v>
      </c>
      <c r="N196" s="632">
        <f t="shared" si="179"/>
        <v>0.29514295617589709</v>
      </c>
      <c r="O196" s="202" t="s">
        <v>880</v>
      </c>
      <c r="P196" s="202">
        <v>0</v>
      </c>
      <c r="Q196" s="632">
        <f t="shared" si="180"/>
        <v>0</v>
      </c>
      <c r="R196" s="202">
        <v>0</v>
      </c>
      <c r="S196" s="202"/>
      <c r="T196" t="s">
        <v>1726</v>
      </c>
      <c r="U196" s="202">
        <v>0</v>
      </c>
      <c r="V196" s="202">
        <f t="shared" si="181"/>
        <v>1</v>
      </c>
      <c r="W196" s="632">
        <f t="shared" si="182"/>
        <v>0</v>
      </c>
      <c r="X196" s="628">
        <f t="shared" si="183"/>
        <v>0.14517035829392638</v>
      </c>
      <c r="Y196" s="202"/>
      <c r="Z196" s="202"/>
      <c r="AA196" s="632">
        <f t="shared" si="184"/>
        <v>0</v>
      </c>
      <c r="AB196" s="202"/>
      <c r="AC196" s="202"/>
      <c r="AD196" s="632">
        <f t="shared" si="185"/>
        <v>0</v>
      </c>
      <c r="AE196" s="202"/>
      <c r="AF196" s="202"/>
      <c r="AG196" s="632">
        <f t="shared" si="186"/>
        <v>0</v>
      </c>
      <c r="AH196" s="202"/>
      <c r="AI196" s="202"/>
      <c r="AJ196" s="632">
        <f t="shared" si="187"/>
        <v>0</v>
      </c>
      <c r="AK196" s="202"/>
      <c r="AL196" s="202"/>
      <c r="AM196" s="632">
        <f t="shared" si="188"/>
        <v>0</v>
      </c>
      <c r="AN196" s="202"/>
      <c r="AO196" s="202"/>
      <c r="AP196" s="202"/>
      <c r="AQ196" s="632">
        <f t="shared" si="189"/>
        <v>0</v>
      </c>
      <c r="AR196" s="202"/>
      <c r="AS196" s="202"/>
      <c r="AT196" s="632">
        <f t="shared" si="190"/>
        <v>0</v>
      </c>
      <c r="AU196" s="202"/>
      <c r="AV196" s="202"/>
      <c r="AW196" s="202"/>
      <c r="AX196" s="632">
        <f t="shared" si="191"/>
        <v>0</v>
      </c>
      <c r="AY196" s="202"/>
      <c r="AZ196" s="202"/>
      <c r="BA196" s="632">
        <f t="shared" si="192"/>
        <v>0</v>
      </c>
      <c r="BB196" s="202"/>
      <c r="BC196" s="202"/>
      <c r="BD196" s="632">
        <f t="shared" si="193"/>
        <v>0</v>
      </c>
      <c r="BE196" s="202"/>
      <c r="BF196" s="202"/>
      <c r="BG196" s="632">
        <f t="shared" si="194"/>
        <v>0</v>
      </c>
      <c r="BH196" s="632">
        <f t="shared" si="195"/>
        <v>0</v>
      </c>
      <c r="BI196" s="202"/>
      <c r="BJ196" s="202"/>
      <c r="BK196" s="202"/>
      <c r="BL196" s="632">
        <f t="shared" si="196"/>
        <v>0</v>
      </c>
      <c r="BM196" s="202"/>
      <c r="BN196" s="202"/>
      <c r="BO196" s="632">
        <f t="shared" si="197"/>
        <v>0</v>
      </c>
      <c r="BP196" s="202"/>
      <c r="BQ196" s="202"/>
      <c r="BR196" s="202"/>
      <c r="BS196" s="202">
        <f t="shared" si="198"/>
        <v>0</v>
      </c>
      <c r="BT196" s="202"/>
      <c r="BU196" s="202"/>
      <c r="BV196" s="202"/>
      <c r="BW196" s="202">
        <f t="shared" si="199"/>
        <v>0</v>
      </c>
      <c r="BX196" s="632">
        <f t="shared" si="200"/>
        <v>0</v>
      </c>
      <c r="BY196" s="202"/>
      <c r="BZ196" s="202"/>
      <c r="CA196" s="632">
        <f t="shared" si="201"/>
        <v>0</v>
      </c>
      <c r="CB196" s="202"/>
      <c r="CC196" s="202"/>
      <c r="CD196" s="632">
        <f t="shared" si="202"/>
        <v>0</v>
      </c>
      <c r="CE196" s="202"/>
      <c r="CF196" s="202"/>
      <c r="CG196" s="632">
        <f t="shared" si="203"/>
        <v>0</v>
      </c>
      <c r="CH196" s="202"/>
      <c r="CI196" s="202"/>
      <c r="CJ196" s="202"/>
      <c r="CK196" s="202">
        <f t="shared" si="204"/>
        <v>0</v>
      </c>
      <c r="CL196" s="202"/>
      <c r="CM196" s="202"/>
      <c r="CN196" s="202"/>
      <c r="CO196" s="202">
        <f t="shared" si="205"/>
        <v>0</v>
      </c>
      <c r="CP196" s="632">
        <f t="shared" si="206"/>
        <v>0</v>
      </c>
      <c r="CQ196" s="202"/>
      <c r="CR196" s="202"/>
      <c r="CS196" s="202"/>
      <c r="CT196">
        <f t="shared" si="207"/>
        <v>0</v>
      </c>
      <c r="CU196" s="202"/>
      <c r="CV196" s="202"/>
      <c r="CW196" s="202"/>
      <c r="CX196">
        <f t="shared" si="208"/>
        <v>0</v>
      </c>
      <c r="CY196" s="629">
        <f t="shared" si="209"/>
        <v>0</v>
      </c>
      <c r="CZ196" s="202"/>
      <c r="DA196" s="202"/>
      <c r="DB196" s="202"/>
      <c r="DC196" s="632">
        <f t="shared" si="210"/>
        <v>0</v>
      </c>
      <c r="DD196" s="202"/>
      <c r="DE196" s="202"/>
      <c r="DF196" s="632">
        <f t="shared" si="211"/>
        <v>0</v>
      </c>
      <c r="DG196" s="632">
        <f t="shared" si="212"/>
        <v>0</v>
      </c>
      <c r="DH196" s="202"/>
      <c r="DI196" s="202"/>
      <c r="DJ196" s="632">
        <f t="shared" si="213"/>
        <v>0</v>
      </c>
      <c r="DK196" s="202"/>
      <c r="DL196" s="202"/>
      <c r="DM196" s="632">
        <f t="shared" si="214"/>
        <v>0</v>
      </c>
      <c r="DN196" s="202" t="s">
        <v>880</v>
      </c>
      <c r="DO196" s="202">
        <v>4</v>
      </c>
      <c r="DP196" s="632">
        <f t="shared" si="215"/>
        <v>1</v>
      </c>
      <c r="DQ196" s="202" t="s">
        <v>880</v>
      </c>
      <c r="DR196" s="202">
        <v>4</v>
      </c>
      <c r="DS196" s="632">
        <f t="shared" si="216"/>
        <v>1</v>
      </c>
      <c r="DT196" s="202" t="s">
        <v>880</v>
      </c>
      <c r="DU196" s="202">
        <v>4</v>
      </c>
      <c r="DV196" s="632">
        <f t="shared" si="217"/>
        <v>1</v>
      </c>
      <c r="DW196" s="202"/>
      <c r="DX196" s="202"/>
      <c r="DY196" s="632">
        <f t="shared" si="218"/>
        <v>0</v>
      </c>
      <c r="DZ196" s="202" t="s">
        <v>880</v>
      </c>
      <c r="EA196" s="202">
        <v>4</v>
      </c>
      <c r="EB196" s="632">
        <f t="shared" si="219"/>
        <v>1</v>
      </c>
      <c r="EC196" s="202">
        <v>6</v>
      </c>
      <c r="ED196" s="202" t="s">
        <v>1826</v>
      </c>
      <c r="EE196" s="202">
        <v>1</v>
      </c>
      <c r="EF196" s="632">
        <f t="shared" si="220"/>
        <v>0.38775510204081642</v>
      </c>
      <c r="EG196" s="202">
        <v>6.6</v>
      </c>
      <c r="EH196" s="202" t="s">
        <v>1826</v>
      </c>
      <c r="EI196" s="202">
        <v>1</v>
      </c>
      <c r="EJ196" s="632">
        <f t="shared" si="221"/>
        <v>0.34000000000000008</v>
      </c>
      <c r="EK196" s="630">
        <f t="shared" si="222"/>
        <v>0.36387755102040825</v>
      </c>
      <c r="EL196" s="628">
        <f t="shared" si="223"/>
        <v>0.54548469387755105</v>
      </c>
      <c r="EM196" s="202">
        <v>0</v>
      </c>
      <c r="EN196" s="202" t="s">
        <v>1777</v>
      </c>
      <c r="EO196" s="202">
        <v>0</v>
      </c>
      <c r="EP196" s="629">
        <f t="shared" si="224"/>
        <v>0</v>
      </c>
      <c r="EQ196" s="202">
        <v>0</v>
      </c>
      <c r="ER196" s="202" t="s">
        <v>1777</v>
      </c>
      <c r="ES196" s="202">
        <v>0</v>
      </c>
      <c r="ET196" s="629">
        <f t="shared" si="225"/>
        <v>0</v>
      </c>
      <c r="EU196" s="202">
        <v>0</v>
      </c>
      <c r="EV196" s="202" t="s">
        <v>1777</v>
      </c>
      <c r="EW196" s="202">
        <v>0</v>
      </c>
      <c r="EX196" s="629">
        <f t="shared" si="226"/>
        <v>0</v>
      </c>
      <c r="EY196" s="202">
        <v>15</v>
      </c>
      <c r="EZ196" s="202" t="s">
        <v>1780</v>
      </c>
      <c r="FA196" s="202">
        <v>4</v>
      </c>
      <c r="FB196" s="629">
        <f t="shared" si="227"/>
        <v>1</v>
      </c>
      <c r="FC196" s="202" t="s">
        <v>1025</v>
      </c>
      <c r="FD196" s="202">
        <v>4</v>
      </c>
      <c r="FE196" s="632">
        <f t="shared" si="228"/>
        <v>1</v>
      </c>
      <c r="FF196" s="632">
        <f t="shared" si="229"/>
        <v>0.4</v>
      </c>
      <c r="FG196" s="202"/>
      <c r="FH196" s="202"/>
      <c r="FI196" s="202"/>
      <c r="FJ196" s="623">
        <f t="shared" si="230"/>
        <v>-0.33333333333333331</v>
      </c>
      <c r="FK196" s="202">
        <v>15</v>
      </c>
      <c r="FL196" s="202">
        <v>1.1760912590556813</v>
      </c>
      <c r="FM196" s="202" t="s">
        <v>1734</v>
      </c>
      <c r="FN196" s="202">
        <v>2</v>
      </c>
      <c r="FO196" s="629">
        <f t="shared" si="231"/>
        <v>0.5</v>
      </c>
      <c r="FP196" s="202">
        <v>1</v>
      </c>
      <c r="FQ196" s="202" t="s">
        <v>1737</v>
      </c>
      <c r="FR196" s="202">
        <v>1</v>
      </c>
      <c r="FS196" s="629">
        <f t="shared" si="232"/>
        <v>0.25</v>
      </c>
      <c r="FT196" s="202">
        <v>2</v>
      </c>
      <c r="FU196" s="202" t="s">
        <v>1737</v>
      </c>
      <c r="FV196" s="202">
        <v>1</v>
      </c>
      <c r="FW196" s="629">
        <f t="shared" si="233"/>
        <v>0.25</v>
      </c>
      <c r="FX196" s="628">
        <f t="shared" si="234"/>
        <v>0.16666666666666669</v>
      </c>
      <c r="FY196" s="632">
        <f t="shared" si="235"/>
        <v>0.20955361980635734</v>
      </c>
    </row>
    <row r="197" spans="1:181">
      <c r="A197" t="s">
        <v>363</v>
      </c>
      <c r="B197" t="s">
        <v>362</v>
      </c>
      <c r="C197" t="s">
        <v>673</v>
      </c>
      <c r="D197" t="s">
        <v>1310</v>
      </c>
      <c r="E197" t="s">
        <v>971</v>
      </c>
      <c r="F197" t="s">
        <v>970</v>
      </c>
      <c r="G197" t="s">
        <v>972</v>
      </c>
      <c r="H197" t="s">
        <v>50</v>
      </c>
      <c r="I197">
        <v>6080</v>
      </c>
      <c r="J197" s="626">
        <f t="shared" si="177"/>
        <v>0.24812249284112728</v>
      </c>
      <c r="K197">
        <v>14860009.41</v>
      </c>
      <c r="L197" s="626">
        <f t="shared" si="178"/>
        <v>9.5190316942213665E-2</v>
      </c>
      <c r="M197">
        <v>226</v>
      </c>
      <c r="N197" s="626">
        <f t="shared" si="179"/>
        <v>0.1745395265228252</v>
      </c>
      <c r="O197" t="s">
        <v>880</v>
      </c>
      <c r="P197">
        <v>0</v>
      </c>
      <c r="Q197" s="627">
        <f t="shared" si="180"/>
        <v>0</v>
      </c>
      <c r="R197">
        <v>0</v>
      </c>
      <c r="T197" t="s">
        <v>1726</v>
      </c>
      <c r="U197">
        <v>0</v>
      </c>
      <c r="V197">
        <f t="shared" si="181"/>
        <v>1</v>
      </c>
      <c r="W197" s="626">
        <f t="shared" si="182"/>
        <v>0</v>
      </c>
      <c r="X197" s="628">
        <f t="shared" si="183"/>
        <v>0.10357046726123323</v>
      </c>
      <c r="Y197" t="s">
        <v>639</v>
      </c>
      <c r="Z197">
        <v>4</v>
      </c>
      <c r="AA197" s="627">
        <f t="shared" si="184"/>
        <v>1</v>
      </c>
      <c r="AB197" t="s">
        <v>639</v>
      </c>
      <c r="AC197">
        <v>4</v>
      </c>
      <c r="AD197" s="627">
        <f t="shared" si="185"/>
        <v>1</v>
      </c>
      <c r="AE197" t="s">
        <v>640</v>
      </c>
      <c r="AF197">
        <v>0</v>
      </c>
      <c r="AG197" s="627">
        <f t="shared" si="186"/>
        <v>0</v>
      </c>
      <c r="AH197" t="s">
        <v>1314</v>
      </c>
      <c r="AI197">
        <v>0</v>
      </c>
      <c r="AJ197" s="627">
        <f t="shared" si="187"/>
        <v>0</v>
      </c>
      <c r="AK197" t="s">
        <v>1404</v>
      </c>
      <c r="AL197">
        <v>1</v>
      </c>
      <c r="AM197" s="627">
        <f t="shared" si="188"/>
        <v>0.25</v>
      </c>
      <c r="AN197">
        <v>1</v>
      </c>
      <c r="AO197" t="s">
        <v>1765</v>
      </c>
      <c r="AP197">
        <v>4</v>
      </c>
      <c r="AQ197" s="629">
        <f t="shared" si="189"/>
        <v>1</v>
      </c>
      <c r="AR197" t="s">
        <v>636</v>
      </c>
      <c r="AS197">
        <v>4</v>
      </c>
      <c r="AT197" s="627">
        <f t="shared" si="190"/>
        <v>1</v>
      </c>
      <c r="AU197">
        <v>3</v>
      </c>
      <c r="AV197" t="s">
        <v>1771</v>
      </c>
      <c r="AW197">
        <v>2</v>
      </c>
      <c r="AX197" s="629">
        <f t="shared" si="191"/>
        <v>0.5</v>
      </c>
      <c r="AY197" t="s">
        <v>650</v>
      </c>
      <c r="AZ197">
        <v>2</v>
      </c>
      <c r="BA197" s="627">
        <f t="shared" si="192"/>
        <v>0.5</v>
      </c>
      <c r="BB197" t="s">
        <v>1058</v>
      </c>
      <c r="BC197">
        <v>2</v>
      </c>
      <c r="BD197" s="627">
        <f t="shared" si="193"/>
        <v>0.5</v>
      </c>
      <c r="BE197" t="s">
        <v>647</v>
      </c>
      <c r="BF197">
        <v>4</v>
      </c>
      <c r="BG197" s="627">
        <f t="shared" si="194"/>
        <v>1</v>
      </c>
      <c r="BH197" s="628">
        <f t="shared" si="195"/>
        <v>0.61363636363636365</v>
      </c>
      <c r="BI197">
        <v>0</v>
      </c>
      <c r="BJ197" t="s">
        <v>1741</v>
      </c>
      <c r="BK197">
        <v>4</v>
      </c>
      <c r="BL197" s="627">
        <f t="shared" si="196"/>
        <v>1</v>
      </c>
      <c r="BM197" t="s">
        <v>666</v>
      </c>
      <c r="BN197">
        <v>3</v>
      </c>
      <c r="BO197" s="627">
        <f t="shared" si="197"/>
        <v>0.75</v>
      </c>
      <c r="BP197">
        <v>0</v>
      </c>
      <c r="BQ197" t="s">
        <v>1745</v>
      </c>
      <c r="BR197">
        <v>4</v>
      </c>
      <c r="BS197">
        <f t="shared" si="198"/>
        <v>1</v>
      </c>
      <c r="BT197">
        <v>0</v>
      </c>
      <c r="BU197" t="s">
        <v>1745</v>
      </c>
      <c r="BV197">
        <v>4</v>
      </c>
      <c r="BW197">
        <f t="shared" si="199"/>
        <v>1</v>
      </c>
      <c r="BX197" s="629">
        <f t="shared" si="200"/>
        <v>1</v>
      </c>
      <c r="BY197" t="s">
        <v>653</v>
      </c>
      <c r="BZ197">
        <v>4</v>
      </c>
      <c r="CA197" s="627">
        <f t="shared" si="201"/>
        <v>1</v>
      </c>
      <c r="CB197" t="s">
        <v>642</v>
      </c>
      <c r="CC197">
        <v>0</v>
      </c>
      <c r="CD197" s="627">
        <f t="shared" si="202"/>
        <v>0</v>
      </c>
      <c r="CE197" t="s">
        <v>643</v>
      </c>
      <c r="CF197">
        <v>3</v>
      </c>
      <c r="CG197" s="627">
        <f t="shared" si="203"/>
        <v>0.75</v>
      </c>
      <c r="CH197">
        <v>0</v>
      </c>
      <c r="CI197" t="s">
        <v>1750</v>
      </c>
      <c r="CJ197">
        <v>4</v>
      </c>
      <c r="CK197">
        <f t="shared" si="204"/>
        <v>1</v>
      </c>
      <c r="CL197">
        <v>0</v>
      </c>
      <c r="CM197" t="s">
        <v>1750</v>
      </c>
      <c r="CN197">
        <v>4</v>
      </c>
      <c r="CO197">
        <f t="shared" si="205"/>
        <v>1</v>
      </c>
      <c r="CP197" s="629">
        <f t="shared" si="206"/>
        <v>1</v>
      </c>
      <c r="CQ197">
        <v>0</v>
      </c>
      <c r="CR197" t="s">
        <v>1755</v>
      </c>
      <c r="CS197">
        <v>4</v>
      </c>
      <c r="CT197">
        <f t="shared" si="207"/>
        <v>1</v>
      </c>
      <c r="CU197">
        <v>0</v>
      </c>
      <c r="CV197" t="s">
        <v>1755</v>
      </c>
      <c r="CW197">
        <v>4</v>
      </c>
      <c r="CX197">
        <f t="shared" si="208"/>
        <v>1</v>
      </c>
      <c r="CY197" s="629">
        <f t="shared" si="209"/>
        <v>1</v>
      </c>
      <c r="CZ197">
        <v>1</v>
      </c>
      <c r="DA197" t="s">
        <v>1763</v>
      </c>
      <c r="DB197">
        <v>1</v>
      </c>
      <c r="DC197" s="626">
        <f t="shared" si="210"/>
        <v>0.125</v>
      </c>
      <c r="DD197" t="s">
        <v>1369</v>
      </c>
      <c r="DE197">
        <v>3</v>
      </c>
      <c r="DF197" s="627">
        <f t="shared" si="211"/>
        <v>0.75</v>
      </c>
      <c r="DG197" s="628">
        <f t="shared" si="212"/>
        <v>0.73750000000000004</v>
      </c>
      <c r="DH197" t="s">
        <v>639</v>
      </c>
      <c r="DI197">
        <v>4</v>
      </c>
      <c r="DJ197" s="627">
        <f t="shared" si="213"/>
        <v>1</v>
      </c>
      <c r="DK197" t="s">
        <v>640</v>
      </c>
      <c r="DL197">
        <v>0</v>
      </c>
      <c r="DM197" s="627">
        <f t="shared" si="214"/>
        <v>0</v>
      </c>
      <c r="DN197" t="s">
        <v>1119</v>
      </c>
      <c r="DO197">
        <v>0</v>
      </c>
      <c r="DP197" s="627">
        <f t="shared" si="215"/>
        <v>0</v>
      </c>
      <c r="DQ197" t="s">
        <v>880</v>
      </c>
      <c r="DR197">
        <v>4</v>
      </c>
      <c r="DS197" s="627">
        <f t="shared" si="216"/>
        <v>1</v>
      </c>
      <c r="DT197" t="s">
        <v>880</v>
      </c>
      <c r="DU197">
        <v>4</v>
      </c>
      <c r="DV197" s="627">
        <f t="shared" si="217"/>
        <v>1</v>
      </c>
      <c r="DW197" t="s">
        <v>1408</v>
      </c>
      <c r="DX197">
        <v>2</v>
      </c>
      <c r="DY197" s="627">
        <f t="shared" si="218"/>
        <v>0.5</v>
      </c>
      <c r="DZ197" t="s">
        <v>1119</v>
      </c>
      <c r="EA197">
        <v>0</v>
      </c>
      <c r="EB197" s="627">
        <f t="shared" si="219"/>
        <v>0</v>
      </c>
      <c r="EC197">
        <v>7</v>
      </c>
      <c r="ED197" t="s">
        <v>1826</v>
      </c>
      <c r="EE197">
        <v>1</v>
      </c>
      <c r="EF197" s="630">
        <f t="shared" si="220"/>
        <v>0.28571428571428581</v>
      </c>
      <c r="EG197">
        <v>7.6</v>
      </c>
      <c r="EH197" t="s">
        <v>1826</v>
      </c>
      <c r="EI197">
        <v>1</v>
      </c>
      <c r="EJ197" s="630">
        <f t="shared" si="221"/>
        <v>0.24</v>
      </c>
      <c r="EK197" s="630">
        <f t="shared" si="222"/>
        <v>0.2628571428571429</v>
      </c>
      <c r="EL197" s="628">
        <f t="shared" si="223"/>
        <v>0.47035714285714286</v>
      </c>
      <c r="EM197">
        <v>0</v>
      </c>
      <c r="EN197" t="s">
        <v>1777</v>
      </c>
      <c r="EO197" s="624">
        <v>0</v>
      </c>
      <c r="EP197" s="629">
        <f t="shared" si="224"/>
        <v>0</v>
      </c>
      <c r="EQ197">
        <v>0</v>
      </c>
      <c r="ER197" t="s">
        <v>1777</v>
      </c>
      <c r="ES197">
        <v>0</v>
      </c>
      <c r="ET197" s="629">
        <f t="shared" si="225"/>
        <v>0</v>
      </c>
      <c r="EU197">
        <v>0</v>
      </c>
      <c r="EV197" t="s">
        <v>1777</v>
      </c>
      <c r="EW197" s="624">
        <v>0</v>
      </c>
      <c r="EX197" s="629">
        <f t="shared" si="226"/>
        <v>0</v>
      </c>
      <c r="EY197">
        <v>2</v>
      </c>
      <c r="EZ197" t="s">
        <v>1783</v>
      </c>
      <c r="FA197" s="624">
        <v>1</v>
      </c>
      <c r="FB197" s="629">
        <f t="shared" si="227"/>
        <v>0.25</v>
      </c>
      <c r="FC197" t="s">
        <v>1024</v>
      </c>
      <c r="FD197">
        <v>0</v>
      </c>
      <c r="FE197" s="627">
        <f t="shared" si="228"/>
        <v>0</v>
      </c>
      <c r="FF197" s="628">
        <f t="shared" si="229"/>
        <v>0.05</v>
      </c>
      <c r="FG197">
        <v>0.64600000000000002</v>
      </c>
      <c r="FH197" t="s">
        <v>1791</v>
      </c>
      <c r="FI197">
        <v>2</v>
      </c>
      <c r="FJ197" s="623">
        <f t="shared" si="230"/>
        <v>0.33333333333333331</v>
      </c>
      <c r="FK197">
        <v>5</v>
      </c>
      <c r="FL197">
        <v>0.69897000433601886</v>
      </c>
      <c r="FM197" t="s">
        <v>1733</v>
      </c>
      <c r="FN197" s="624">
        <v>1</v>
      </c>
      <c r="FO197" s="629">
        <f t="shared" si="231"/>
        <v>0.25</v>
      </c>
      <c r="FP197">
        <v>1</v>
      </c>
      <c r="FQ197" t="s">
        <v>1737</v>
      </c>
      <c r="FR197" s="624">
        <v>1</v>
      </c>
      <c r="FS197" s="629">
        <f t="shared" si="232"/>
        <v>0.25</v>
      </c>
      <c r="FT197">
        <v>0</v>
      </c>
      <c r="FU197" t="s">
        <v>1730</v>
      </c>
      <c r="FV197" s="624">
        <v>0</v>
      </c>
      <c r="FW197" s="629">
        <f t="shared" si="233"/>
        <v>0</v>
      </c>
      <c r="FX197" s="628">
        <f t="shared" si="234"/>
        <v>0.20833333333333331</v>
      </c>
      <c r="FY197" s="631">
        <f t="shared" si="235"/>
        <v>0.36389955118134548</v>
      </c>
    </row>
    <row r="198" spans="1:181">
      <c r="A198" t="s">
        <v>168</v>
      </c>
      <c r="B198" t="s">
        <v>167</v>
      </c>
      <c r="C198" t="s">
        <v>632</v>
      </c>
      <c r="D198" t="s">
        <v>1309</v>
      </c>
      <c r="E198" t="s">
        <v>968</v>
      </c>
      <c r="F198" t="s">
        <v>975</v>
      </c>
      <c r="G198" t="s">
        <v>976</v>
      </c>
      <c r="H198" t="s">
        <v>16</v>
      </c>
      <c r="I198">
        <v>18696</v>
      </c>
      <c r="J198" s="626">
        <f t="shared" si="177"/>
        <v>0.43469889772873976</v>
      </c>
      <c r="K198">
        <v>44340878.399999999</v>
      </c>
      <c r="L198" s="626">
        <f t="shared" si="178"/>
        <v>0.31277091264265539</v>
      </c>
      <c r="M198">
        <v>589</v>
      </c>
      <c r="N198" s="626">
        <f t="shared" si="179"/>
        <v>0.37958869109068288</v>
      </c>
      <c r="O198" t="s">
        <v>1119</v>
      </c>
      <c r="P198">
        <v>4</v>
      </c>
      <c r="Q198" s="627">
        <f t="shared" si="180"/>
        <v>1</v>
      </c>
      <c r="R198">
        <v>13</v>
      </c>
      <c r="S198">
        <v>1.1139433523068367</v>
      </c>
      <c r="T198" t="s">
        <v>1731</v>
      </c>
      <c r="U198">
        <v>2</v>
      </c>
      <c r="V198">
        <f t="shared" si="181"/>
        <v>14</v>
      </c>
      <c r="W198" s="626">
        <f t="shared" si="182"/>
        <v>0.34351621991739295</v>
      </c>
      <c r="X198" s="628">
        <f t="shared" si="183"/>
        <v>0.4941149442758942</v>
      </c>
      <c r="Y198" t="s">
        <v>639</v>
      </c>
      <c r="Z198">
        <v>4</v>
      </c>
      <c r="AA198" s="627">
        <f t="shared" si="184"/>
        <v>1</v>
      </c>
      <c r="AB198" t="s">
        <v>639</v>
      </c>
      <c r="AC198">
        <v>4</v>
      </c>
      <c r="AD198" s="627">
        <f t="shared" si="185"/>
        <v>1</v>
      </c>
      <c r="AE198" t="s">
        <v>640</v>
      </c>
      <c r="AF198">
        <v>0</v>
      </c>
      <c r="AG198" s="627">
        <f t="shared" si="186"/>
        <v>0</v>
      </c>
      <c r="AH198" t="s">
        <v>1314</v>
      </c>
      <c r="AI198">
        <v>0</v>
      </c>
      <c r="AJ198" s="627">
        <f t="shared" si="187"/>
        <v>0</v>
      </c>
      <c r="AK198" t="s">
        <v>1405</v>
      </c>
      <c r="AL198">
        <v>0</v>
      </c>
      <c r="AM198" s="627">
        <f t="shared" si="188"/>
        <v>0</v>
      </c>
      <c r="AN198">
        <v>1</v>
      </c>
      <c r="AO198" t="s">
        <v>1765</v>
      </c>
      <c r="AP198">
        <v>4</v>
      </c>
      <c r="AQ198" s="629">
        <f t="shared" si="189"/>
        <v>1</v>
      </c>
      <c r="AR198" t="s">
        <v>636</v>
      </c>
      <c r="AS198">
        <v>4</v>
      </c>
      <c r="AT198" s="627">
        <f t="shared" si="190"/>
        <v>1</v>
      </c>
      <c r="AU198">
        <v>1</v>
      </c>
      <c r="AV198" t="s">
        <v>1789</v>
      </c>
      <c r="AW198">
        <v>0</v>
      </c>
      <c r="AX198" s="629">
        <f t="shared" si="191"/>
        <v>0</v>
      </c>
      <c r="AY198" t="s">
        <v>634</v>
      </c>
      <c r="AZ198">
        <v>1</v>
      </c>
      <c r="BA198" s="627">
        <f t="shared" si="192"/>
        <v>0.25</v>
      </c>
      <c r="BB198" t="s">
        <v>646</v>
      </c>
      <c r="BC198">
        <v>0</v>
      </c>
      <c r="BD198" s="627">
        <f t="shared" si="193"/>
        <v>0</v>
      </c>
      <c r="BE198" t="s">
        <v>646</v>
      </c>
      <c r="BF198">
        <v>1</v>
      </c>
      <c r="BG198" s="627">
        <f t="shared" si="194"/>
        <v>0.25</v>
      </c>
      <c r="BH198" s="628">
        <f t="shared" si="195"/>
        <v>0.40909090909090912</v>
      </c>
      <c r="BI198">
        <v>0</v>
      </c>
      <c r="BJ198" t="s">
        <v>1741</v>
      </c>
      <c r="BK198">
        <v>4</v>
      </c>
      <c r="BL198" s="627">
        <f t="shared" si="196"/>
        <v>1</v>
      </c>
      <c r="BM198" t="s">
        <v>1395</v>
      </c>
      <c r="BN198">
        <v>4</v>
      </c>
      <c r="BO198" s="627">
        <f t="shared" si="197"/>
        <v>1</v>
      </c>
      <c r="BP198">
        <v>0</v>
      </c>
      <c r="BQ198" t="s">
        <v>1745</v>
      </c>
      <c r="BR198">
        <v>4</v>
      </c>
      <c r="BS198">
        <f t="shared" si="198"/>
        <v>1</v>
      </c>
      <c r="BT198">
        <v>0</v>
      </c>
      <c r="BU198" t="s">
        <v>1745</v>
      </c>
      <c r="BV198">
        <v>4</v>
      </c>
      <c r="BW198">
        <f t="shared" si="199"/>
        <v>1</v>
      </c>
      <c r="BX198" s="629">
        <f t="shared" si="200"/>
        <v>1</v>
      </c>
      <c r="BY198" t="s">
        <v>658</v>
      </c>
      <c r="BZ198">
        <v>2</v>
      </c>
      <c r="CA198" s="627">
        <f t="shared" si="201"/>
        <v>0.5</v>
      </c>
      <c r="CB198" t="s">
        <v>649</v>
      </c>
      <c r="CC198">
        <v>1</v>
      </c>
      <c r="CD198" s="627">
        <f t="shared" si="202"/>
        <v>0.25</v>
      </c>
      <c r="CE198" t="s">
        <v>643</v>
      </c>
      <c r="CF198">
        <v>3</v>
      </c>
      <c r="CG198" s="627">
        <f t="shared" si="203"/>
        <v>0.75</v>
      </c>
      <c r="CH198">
        <v>0</v>
      </c>
      <c r="CI198" t="s">
        <v>1750</v>
      </c>
      <c r="CJ198">
        <v>4</v>
      </c>
      <c r="CK198">
        <f t="shared" si="204"/>
        <v>1</v>
      </c>
      <c r="CL198">
        <v>0</v>
      </c>
      <c r="CM198" t="s">
        <v>1750</v>
      </c>
      <c r="CN198">
        <v>4</v>
      </c>
      <c r="CO198">
        <f t="shared" si="205"/>
        <v>1</v>
      </c>
      <c r="CP198" s="629">
        <f t="shared" si="206"/>
        <v>1</v>
      </c>
      <c r="CQ198">
        <v>0</v>
      </c>
      <c r="CR198" t="s">
        <v>1755</v>
      </c>
      <c r="CS198">
        <v>4</v>
      </c>
      <c r="CT198">
        <f t="shared" si="207"/>
        <v>1</v>
      </c>
      <c r="CU198">
        <v>0</v>
      </c>
      <c r="CV198" t="s">
        <v>1755</v>
      </c>
      <c r="CW198">
        <v>4</v>
      </c>
      <c r="CX198">
        <f t="shared" si="208"/>
        <v>1</v>
      </c>
      <c r="CY198" s="629">
        <f t="shared" si="209"/>
        <v>1</v>
      </c>
      <c r="CZ198">
        <v>0</v>
      </c>
      <c r="DA198" t="s">
        <v>1764</v>
      </c>
      <c r="DB198">
        <v>0</v>
      </c>
      <c r="DC198" s="626">
        <f t="shared" si="210"/>
        <v>0</v>
      </c>
      <c r="DD198" t="s">
        <v>636</v>
      </c>
      <c r="DE198">
        <v>4</v>
      </c>
      <c r="DF198" s="627">
        <f t="shared" si="211"/>
        <v>1</v>
      </c>
      <c r="DG198" s="628">
        <f t="shared" si="212"/>
        <v>0.75</v>
      </c>
      <c r="DH198" t="s">
        <v>639</v>
      </c>
      <c r="DI198">
        <v>4</v>
      </c>
      <c r="DJ198" s="627">
        <f t="shared" si="213"/>
        <v>1</v>
      </c>
      <c r="DK198" t="s">
        <v>636</v>
      </c>
      <c r="DL198">
        <v>4</v>
      </c>
      <c r="DM198" s="627">
        <f t="shared" si="214"/>
        <v>1</v>
      </c>
      <c r="DN198" t="s">
        <v>1119</v>
      </c>
      <c r="DO198">
        <v>0</v>
      </c>
      <c r="DP198" s="627">
        <f t="shared" si="215"/>
        <v>0</v>
      </c>
      <c r="DQ198" t="s">
        <v>880</v>
      </c>
      <c r="DR198">
        <v>4</v>
      </c>
      <c r="DS198" s="627">
        <f t="shared" si="216"/>
        <v>1</v>
      </c>
      <c r="DT198" t="s">
        <v>880</v>
      </c>
      <c r="DU198">
        <v>4</v>
      </c>
      <c r="DV198" s="627">
        <f t="shared" si="217"/>
        <v>1</v>
      </c>
      <c r="DW198" t="s">
        <v>639</v>
      </c>
      <c r="DX198">
        <v>4</v>
      </c>
      <c r="DY198" s="627">
        <f t="shared" si="218"/>
        <v>1</v>
      </c>
      <c r="DZ198" t="s">
        <v>1119</v>
      </c>
      <c r="EA198">
        <v>0</v>
      </c>
      <c r="EB198" s="627">
        <f t="shared" si="219"/>
        <v>0</v>
      </c>
      <c r="EC198">
        <v>5.0999999999999996</v>
      </c>
      <c r="ED198" t="s">
        <v>1825</v>
      </c>
      <c r="EE198">
        <v>2</v>
      </c>
      <c r="EF198" s="630">
        <f t="shared" si="220"/>
        <v>0.47959183673469397</v>
      </c>
      <c r="EG198">
        <v>10</v>
      </c>
      <c r="EH198" t="s">
        <v>1827</v>
      </c>
      <c r="EI198">
        <v>0</v>
      </c>
      <c r="EJ198" s="630">
        <f t="shared" si="221"/>
        <v>0</v>
      </c>
      <c r="EK198" s="630">
        <f t="shared" si="222"/>
        <v>0.23979591836734698</v>
      </c>
      <c r="EL198" s="628">
        <f t="shared" si="223"/>
        <v>0.65497448979591832</v>
      </c>
      <c r="EM198">
        <v>2</v>
      </c>
      <c r="EN198" t="s">
        <v>1776</v>
      </c>
      <c r="EO198" s="624">
        <v>1</v>
      </c>
      <c r="EP198" s="629">
        <f t="shared" si="224"/>
        <v>0.25</v>
      </c>
      <c r="EQ198">
        <v>0</v>
      </c>
      <c r="ER198" t="s">
        <v>1777</v>
      </c>
      <c r="ES198">
        <v>0</v>
      </c>
      <c r="ET198" s="629">
        <f t="shared" si="225"/>
        <v>0</v>
      </c>
      <c r="EU198">
        <v>2</v>
      </c>
      <c r="EV198" t="s">
        <v>1778</v>
      </c>
      <c r="EW198" s="624">
        <v>4</v>
      </c>
      <c r="EX198" s="629">
        <f t="shared" si="226"/>
        <v>1</v>
      </c>
      <c r="EY198">
        <v>0</v>
      </c>
      <c r="EZ198" t="s">
        <v>1784</v>
      </c>
      <c r="FA198" s="624">
        <v>0</v>
      </c>
      <c r="FB198" s="629">
        <f t="shared" si="227"/>
        <v>0</v>
      </c>
      <c r="FC198" t="s">
        <v>1024</v>
      </c>
      <c r="FD198">
        <v>0</v>
      </c>
      <c r="FE198" s="627">
        <f t="shared" si="228"/>
        <v>0</v>
      </c>
      <c r="FF198" s="628">
        <f t="shared" si="229"/>
        <v>0.25</v>
      </c>
      <c r="FG198">
        <v>0.72099999999999997</v>
      </c>
      <c r="FH198" t="s">
        <v>1791</v>
      </c>
      <c r="FI198">
        <v>2</v>
      </c>
      <c r="FJ198" s="623">
        <f t="shared" si="230"/>
        <v>0.33333333333333331</v>
      </c>
      <c r="FK198">
        <v>11</v>
      </c>
      <c r="FL198">
        <v>1.0413926851582251</v>
      </c>
      <c r="FM198" t="s">
        <v>1734</v>
      </c>
      <c r="FN198" s="624">
        <v>2</v>
      </c>
      <c r="FO198" s="629">
        <f t="shared" si="231"/>
        <v>0.5</v>
      </c>
      <c r="FP198">
        <v>3</v>
      </c>
      <c r="FQ198" t="s">
        <v>1739</v>
      </c>
      <c r="FR198" s="624">
        <v>2</v>
      </c>
      <c r="FS198" s="629">
        <f t="shared" si="232"/>
        <v>0.5</v>
      </c>
      <c r="FT198">
        <v>2</v>
      </c>
      <c r="FU198" t="s">
        <v>1737</v>
      </c>
      <c r="FV198" s="624">
        <v>1</v>
      </c>
      <c r="FW198" s="629">
        <f t="shared" si="233"/>
        <v>0.25</v>
      </c>
      <c r="FX198" s="628">
        <f t="shared" si="234"/>
        <v>0.39583333333333331</v>
      </c>
      <c r="FY198" s="631">
        <f t="shared" si="235"/>
        <v>0.49233561274934251</v>
      </c>
    </row>
    <row r="199" spans="1:181">
      <c r="A199" t="s">
        <v>491</v>
      </c>
      <c r="B199" t="s">
        <v>490</v>
      </c>
      <c r="C199" t="s">
        <v>632</v>
      </c>
      <c r="D199" t="s">
        <v>1308</v>
      </c>
      <c r="E199" t="s">
        <v>968</v>
      </c>
      <c r="F199" t="s">
        <v>964</v>
      </c>
      <c r="G199" t="s">
        <v>974</v>
      </c>
      <c r="H199" t="s">
        <v>39</v>
      </c>
      <c r="I199">
        <v>3396</v>
      </c>
      <c r="J199" s="626">
        <f t="shared" si="177"/>
        <v>0.15138713869991932</v>
      </c>
      <c r="K199">
        <v>15700791.210000001</v>
      </c>
      <c r="L199" s="626">
        <f t="shared" si="178"/>
        <v>0.10614413369434829</v>
      </c>
      <c r="M199">
        <v>163</v>
      </c>
      <c r="N199" s="626">
        <f t="shared" si="179"/>
        <v>0.10458695674085049</v>
      </c>
      <c r="O199" t="s">
        <v>880</v>
      </c>
      <c r="P199">
        <v>0</v>
      </c>
      <c r="Q199" s="627">
        <f t="shared" si="180"/>
        <v>0</v>
      </c>
      <c r="R199">
        <v>0</v>
      </c>
      <c r="T199" t="s">
        <v>1726</v>
      </c>
      <c r="U199">
        <v>0</v>
      </c>
      <c r="V199">
        <f t="shared" si="181"/>
        <v>1</v>
      </c>
      <c r="W199" s="626">
        <f t="shared" si="182"/>
        <v>0</v>
      </c>
      <c r="X199" s="628">
        <f t="shared" si="183"/>
        <v>7.2423645827023625E-2</v>
      </c>
      <c r="Y199" t="s">
        <v>639</v>
      </c>
      <c r="Z199">
        <v>4</v>
      </c>
      <c r="AA199" s="627">
        <f t="shared" si="184"/>
        <v>1</v>
      </c>
      <c r="AB199" t="s">
        <v>639</v>
      </c>
      <c r="AC199">
        <v>4</v>
      </c>
      <c r="AD199" s="627">
        <f t="shared" si="185"/>
        <v>1</v>
      </c>
      <c r="AE199" t="s">
        <v>640</v>
      </c>
      <c r="AF199">
        <v>0</v>
      </c>
      <c r="AG199" s="627">
        <f t="shared" si="186"/>
        <v>0</v>
      </c>
      <c r="AH199" t="s">
        <v>1400</v>
      </c>
      <c r="AI199">
        <v>3</v>
      </c>
      <c r="AJ199" s="627">
        <f t="shared" si="187"/>
        <v>0.75</v>
      </c>
      <c r="AK199" t="s">
        <v>1404</v>
      </c>
      <c r="AL199">
        <v>1</v>
      </c>
      <c r="AM199" s="627">
        <f t="shared" si="188"/>
        <v>0.25</v>
      </c>
      <c r="AN199">
        <v>1</v>
      </c>
      <c r="AO199" t="s">
        <v>1765</v>
      </c>
      <c r="AP199">
        <v>4</v>
      </c>
      <c r="AQ199" s="629">
        <f t="shared" si="189"/>
        <v>1</v>
      </c>
      <c r="AR199" t="s">
        <v>636</v>
      </c>
      <c r="AS199">
        <v>4</v>
      </c>
      <c r="AT199" s="627">
        <f t="shared" si="190"/>
        <v>1</v>
      </c>
      <c r="AU199">
        <v>1</v>
      </c>
      <c r="AV199" t="s">
        <v>1789</v>
      </c>
      <c r="AW199">
        <v>0</v>
      </c>
      <c r="AX199" s="629">
        <f t="shared" si="191"/>
        <v>0</v>
      </c>
      <c r="AY199" t="s">
        <v>650</v>
      </c>
      <c r="AZ199">
        <v>2</v>
      </c>
      <c r="BA199" s="627">
        <f t="shared" si="192"/>
        <v>0.5</v>
      </c>
      <c r="BB199" t="s">
        <v>646</v>
      </c>
      <c r="BC199">
        <v>0</v>
      </c>
      <c r="BD199" s="627">
        <f t="shared" si="193"/>
        <v>0</v>
      </c>
      <c r="BE199" t="s">
        <v>647</v>
      </c>
      <c r="BF199">
        <v>4</v>
      </c>
      <c r="BG199" s="627">
        <f t="shared" si="194"/>
        <v>1</v>
      </c>
      <c r="BH199" s="628">
        <f t="shared" si="195"/>
        <v>0.59090909090909094</v>
      </c>
      <c r="BI199">
        <v>0</v>
      </c>
      <c r="BJ199" t="s">
        <v>1741</v>
      </c>
      <c r="BK199">
        <v>4</v>
      </c>
      <c r="BL199" s="627">
        <f t="shared" si="196"/>
        <v>1</v>
      </c>
      <c r="BM199" t="s">
        <v>1395</v>
      </c>
      <c r="BN199">
        <v>4</v>
      </c>
      <c r="BO199" s="627">
        <f t="shared" si="197"/>
        <v>1</v>
      </c>
      <c r="BP199">
        <v>0</v>
      </c>
      <c r="BQ199" t="s">
        <v>1745</v>
      </c>
      <c r="BR199">
        <v>4</v>
      </c>
      <c r="BS199">
        <f t="shared" si="198"/>
        <v>1</v>
      </c>
      <c r="BT199">
        <v>0</v>
      </c>
      <c r="BU199" t="s">
        <v>1745</v>
      </c>
      <c r="BV199">
        <v>4</v>
      </c>
      <c r="BW199">
        <f t="shared" si="199"/>
        <v>1</v>
      </c>
      <c r="BX199" s="629">
        <f t="shared" si="200"/>
        <v>1</v>
      </c>
      <c r="BY199" t="s">
        <v>653</v>
      </c>
      <c r="BZ199">
        <v>4</v>
      </c>
      <c r="CA199" s="627">
        <f t="shared" si="201"/>
        <v>1</v>
      </c>
      <c r="CB199" t="s">
        <v>642</v>
      </c>
      <c r="CC199">
        <v>0</v>
      </c>
      <c r="CD199" s="627">
        <f t="shared" si="202"/>
        <v>0</v>
      </c>
      <c r="CE199" t="s">
        <v>659</v>
      </c>
      <c r="CF199">
        <v>4</v>
      </c>
      <c r="CG199" s="627">
        <f t="shared" si="203"/>
        <v>1</v>
      </c>
      <c r="CH199">
        <v>0</v>
      </c>
      <c r="CI199" t="s">
        <v>1750</v>
      </c>
      <c r="CJ199">
        <v>4</v>
      </c>
      <c r="CK199">
        <f t="shared" si="204"/>
        <v>1</v>
      </c>
      <c r="CL199">
        <v>0</v>
      </c>
      <c r="CM199" t="s">
        <v>1750</v>
      </c>
      <c r="CN199">
        <v>4</v>
      </c>
      <c r="CO199">
        <f t="shared" si="205"/>
        <v>1</v>
      </c>
      <c r="CP199" s="629">
        <f t="shared" si="206"/>
        <v>1</v>
      </c>
      <c r="CQ199">
        <v>0</v>
      </c>
      <c r="CR199" t="s">
        <v>1755</v>
      </c>
      <c r="CS199">
        <v>4</v>
      </c>
      <c r="CT199">
        <f t="shared" si="207"/>
        <v>1</v>
      </c>
      <c r="CU199">
        <v>0</v>
      </c>
      <c r="CV199" t="s">
        <v>1755</v>
      </c>
      <c r="CW199">
        <v>4</v>
      </c>
      <c r="CX199">
        <f t="shared" si="208"/>
        <v>1</v>
      </c>
      <c r="CY199" s="629">
        <f t="shared" si="209"/>
        <v>1</v>
      </c>
      <c r="CZ199">
        <v>1</v>
      </c>
      <c r="DA199" t="s">
        <v>1763</v>
      </c>
      <c r="DB199">
        <v>1</v>
      </c>
      <c r="DC199" s="626">
        <f t="shared" si="210"/>
        <v>0.125</v>
      </c>
      <c r="DD199" t="s">
        <v>1369</v>
      </c>
      <c r="DE199">
        <v>3</v>
      </c>
      <c r="DF199" s="627">
        <f t="shared" si="211"/>
        <v>0.75</v>
      </c>
      <c r="DG199" s="628">
        <f t="shared" si="212"/>
        <v>0.78749999999999998</v>
      </c>
      <c r="DH199" t="s">
        <v>639</v>
      </c>
      <c r="DI199">
        <v>4</v>
      </c>
      <c r="DJ199" s="627">
        <f t="shared" si="213"/>
        <v>1</v>
      </c>
      <c r="DK199" t="s">
        <v>640</v>
      </c>
      <c r="DL199">
        <v>0</v>
      </c>
      <c r="DM199" s="627">
        <f t="shared" si="214"/>
        <v>0</v>
      </c>
      <c r="DN199" t="s">
        <v>880</v>
      </c>
      <c r="DO199">
        <v>4</v>
      </c>
      <c r="DP199" s="627">
        <f t="shared" si="215"/>
        <v>1</v>
      </c>
      <c r="DQ199" t="s">
        <v>880</v>
      </c>
      <c r="DR199">
        <v>4</v>
      </c>
      <c r="DS199" s="627">
        <f t="shared" si="216"/>
        <v>1</v>
      </c>
      <c r="DT199" t="s">
        <v>880</v>
      </c>
      <c r="DU199">
        <v>4</v>
      </c>
      <c r="DV199" s="627">
        <f t="shared" si="217"/>
        <v>1</v>
      </c>
      <c r="DW199" t="s">
        <v>639</v>
      </c>
      <c r="DX199">
        <v>4</v>
      </c>
      <c r="DY199" s="627">
        <f t="shared" si="218"/>
        <v>1</v>
      </c>
      <c r="DZ199" t="s">
        <v>1119</v>
      </c>
      <c r="EA199">
        <v>0</v>
      </c>
      <c r="EB199" s="627">
        <f t="shared" si="219"/>
        <v>0</v>
      </c>
      <c r="EC199">
        <v>7</v>
      </c>
      <c r="ED199" t="s">
        <v>1826</v>
      </c>
      <c r="EE199">
        <v>1</v>
      </c>
      <c r="EF199" s="630">
        <f t="shared" si="220"/>
        <v>0.28571428571428581</v>
      </c>
      <c r="EG199">
        <v>9.1</v>
      </c>
      <c r="EH199" t="s">
        <v>1827</v>
      </c>
      <c r="EI199">
        <v>0</v>
      </c>
      <c r="EJ199" s="630">
        <f t="shared" si="221"/>
        <v>9.000000000000008E-2</v>
      </c>
      <c r="EK199" s="630">
        <f t="shared" si="222"/>
        <v>0.18785714285714294</v>
      </c>
      <c r="EL199" s="628">
        <f t="shared" si="223"/>
        <v>0.6484821428571429</v>
      </c>
      <c r="EM199">
        <v>2</v>
      </c>
      <c r="EN199" t="s">
        <v>1776</v>
      </c>
      <c r="EO199" s="624">
        <v>1</v>
      </c>
      <c r="EP199" s="629">
        <f t="shared" si="224"/>
        <v>0.25</v>
      </c>
      <c r="EQ199">
        <v>0</v>
      </c>
      <c r="ER199" t="s">
        <v>1777</v>
      </c>
      <c r="ES199">
        <v>0</v>
      </c>
      <c r="ET199" s="629">
        <f t="shared" si="225"/>
        <v>0</v>
      </c>
      <c r="EU199">
        <v>2</v>
      </c>
      <c r="EV199" t="s">
        <v>1778</v>
      </c>
      <c r="EW199" s="624">
        <v>4</v>
      </c>
      <c r="EX199" s="629">
        <f t="shared" si="226"/>
        <v>1</v>
      </c>
      <c r="EY199">
        <v>1</v>
      </c>
      <c r="EZ199" t="s">
        <v>1783</v>
      </c>
      <c r="FA199" s="624">
        <v>1</v>
      </c>
      <c r="FB199" s="629">
        <f t="shared" si="227"/>
        <v>0.25</v>
      </c>
      <c r="FC199" t="s">
        <v>1024</v>
      </c>
      <c r="FD199">
        <v>0</v>
      </c>
      <c r="FE199" s="627">
        <f t="shared" si="228"/>
        <v>0</v>
      </c>
      <c r="FF199" s="628">
        <f t="shared" si="229"/>
        <v>0.3</v>
      </c>
      <c r="FG199">
        <v>0.7</v>
      </c>
      <c r="FH199" t="s">
        <v>1791</v>
      </c>
      <c r="FI199">
        <v>2</v>
      </c>
      <c r="FJ199" s="623">
        <f t="shared" si="230"/>
        <v>0.33333333333333331</v>
      </c>
      <c r="FK199">
        <v>2</v>
      </c>
      <c r="FL199">
        <v>0.3010299956639812</v>
      </c>
      <c r="FM199" t="s">
        <v>1732</v>
      </c>
      <c r="FN199" s="624">
        <v>0</v>
      </c>
      <c r="FO199" s="629">
        <f t="shared" si="231"/>
        <v>0</v>
      </c>
      <c r="FP199">
        <v>0</v>
      </c>
      <c r="FQ199" t="s">
        <v>1730</v>
      </c>
      <c r="FR199" s="624">
        <v>0</v>
      </c>
      <c r="FS199" s="629">
        <f t="shared" si="232"/>
        <v>0</v>
      </c>
      <c r="FT199">
        <v>0</v>
      </c>
      <c r="FU199" t="s">
        <v>1730</v>
      </c>
      <c r="FV199" s="624">
        <v>0</v>
      </c>
      <c r="FW199" s="629">
        <f t="shared" si="233"/>
        <v>0</v>
      </c>
      <c r="FX199" s="628">
        <f t="shared" si="234"/>
        <v>8.3333333333333329E-2</v>
      </c>
      <c r="FY199" s="631">
        <f t="shared" si="235"/>
        <v>0.41377470215443179</v>
      </c>
    </row>
    <row r="200" spans="1:181">
      <c r="A200" t="s">
        <v>401</v>
      </c>
      <c r="B200" t="s">
        <v>400</v>
      </c>
      <c r="C200" t="s">
        <v>632</v>
      </c>
      <c r="D200" t="s">
        <v>1308</v>
      </c>
      <c r="E200" t="s">
        <v>968</v>
      </c>
      <c r="F200" t="s">
        <v>964</v>
      </c>
      <c r="G200" t="s">
        <v>980</v>
      </c>
      <c r="H200" t="s">
        <v>42</v>
      </c>
      <c r="I200">
        <v>4316</v>
      </c>
      <c r="J200" s="626">
        <f t="shared" si="177"/>
        <v>0.19120545234449432</v>
      </c>
      <c r="K200">
        <v>31921284.759999998</v>
      </c>
      <c r="L200" s="626">
        <f t="shared" si="178"/>
        <v>0.24736458326740607</v>
      </c>
      <c r="M200">
        <v>326</v>
      </c>
      <c r="N200" s="626">
        <f t="shared" si="179"/>
        <v>0.25296419688476152</v>
      </c>
      <c r="O200" t="s">
        <v>1119</v>
      </c>
      <c r="P200">
        <v>4</v>
      </c>
      <c r="Q200" s="627">
        <f t="shared" si="180"/>
        <v>1</v>
      </c>
      <c r="R200">
        <v>17</v>
      </c>
      <c r="S200">
        <v>1.2304489213782739</v>
      </c>
      <c r="T200" t="s">
        <v>1731</v>
      </c>
      <c r="U200">
        <v>2</v>
      </c>
      <c r="V200">
        <f t="shared" si="181"/>
        <v>18</v>
      </c>
      <c r="W200" s="626">
        <f t="shared" si="182"/>
        <v>0.37622887888276058</v>
      </c>
      <c r="X200" s="628">
        <f t="shared" si="183"/>
        <v>0.41355262227588446</v>
      </c>
      <c r="Y200" t="s">
        <v>639</v>
      </c>
      <c r="Z200">
        <v>4</v>
      </c>
      <c r="AA200" s="627">
        <f t="shared" si="184"/>
        <v>1</v>
      </c>
      <c r="AB200" t="s">
        <v>639</v>
      </c>
      <c r="AC200">
        <v>4</v>
      </c>
      <c r="AD200" s="627">
        <f t="shared" si="185"/>
        <v>1</v>
      </c>
      <c r="AE200" t="s">
        <v>640</v>
      </c>
      <c r="AF200">
        <v>0</v>
      </c>
      <c r="AG200" s="627">
        <f t="shared" si="186"/>
        <v>0</v>
      </c>
      <c r="AH200" t="s">
        <v>1314</v>
      </c>
      <c r="AI200">
        <v>0</v>
      </c>
      <c r="AJ200" s="627">
        <f t="shared" si="187"/>
        <v>0</v>
      </c>
      <c r="AK200" t="s">
        <v>1405</v>
      </c>
      <c r="AL200">
        <v>0</v>
      </c>
      <c r="AM200" s="627">
        <f t="shared" si="188"/>
        <v>0</v>
      </c>
      <c r="AN200">
        <v>1</v>
      </c>
      <c r="AO200" t="s">
        <v>1765</v>
      </c>
      <c r="AP200">
        <v>4</v>
      </c>
      <c r="AQ200" s="629">
        <f t="shared" si="189"/>
        <v>1</v>
      </c>
      <c r="AR200" t="s">
        <v>640</v>
      </c>
      <c r="AS200">
        <v>0</v>
      </c>
      <c r="AT200" s="627">
        <f t="shared" si="190"/>
        <v>0</v>
      </c>
      <c r="AU200">
        <v>1</v>
      </c>
      <c r="AV200" t="s">
        <v>1789</v>
      </c>
      <c r="AW200">
        <v>0</v>
      </c>
      <c r="AX200" s="629">
        <f t="shared" si="191"/>
        <v>0</v>
      </c>
      <c r="AY200" t="s">
        <v>634</v>
      </c>
      <c r="AZ200">
        <v>1</v>
      </c>
      <c r="BA200" s="627">
        <f t="shared" si="192"/>
        <v>0.25</v>
      </c>
      <c r="BB200" t="s">
        <v>646</v>
      </c>
      <c r="BC200">
        <v>0</v>
      </c>
      <c r="BD200" s="627">
        <f t="shared" si="193"/>
        <v>0</v>
      </c>
      <c r="BE200" t="s">
        <v>670</v>
      </c>
      <c r="BF200">
        <v>0</v>
      </c>
      <c r="BG200" s="627">
        <f t="shared" si="194"/>
        <v>0</v>
      </c>
      <c r="BH200" s="628">
        <f t="shared" si="195"/>
        <v>0.29545454545454547</v>
      </c>
      <c r="BI200">
        <v>0</v>
      </c>
      <c r="BJ200" t="s">
        <v>1741</v>
      </c>
      <c r="BK200">
        <v>4</v>
      </c>
      <c r="BL200" s="627">
        <f t="shared" si="196"/>
        <v>1</v>
      </c>
      <c r="BM200" t="s">
        <v>678</v>
      </c>
      <c r="BN200">
        <v>1</v>
      </c>
      <c r="BO200" s="627">
        <f t="shared" si="197"/>
        <v>0.25</v>
      </c>
      <c r="BP200">
        <v>4</v>
      </c>
      <c r="BQ200" t="s">
        <v>1747</v>
      </c>
      <c r="BR200">
        <v>2</v>
      </c>
      <c r="BS200">
        <f t="shared" si="198"/>
        <v>0.5</v>
      </c>
      <c r="BT200">
        <v>4</v>
      </c>
      <c r="BU200" t="s">
        <v>1747</v>
      </c>
      <c r="BV200">
        <v>2</v>
      </c>
      <c r="BW200">
        <f t="shared" si="199"/>
        <v>0.5</v>
      </c>
      <c r="BX200" s="629">
        <f t="shared" si="200"/>
        <v>0.5</v>
      </c>
      <c r="BY200" t="s">
        <v>649</v>
      </c>
      <c r="BZ200">
        <v>2</v>
      </c>
      <c r="CA200" s="627">
        <f t="shared" si="201"/>
        <v>0.5</v>
      </c>
      <c r="CB200" t="s">
        <v>649</v>
      </c>
      <c r="CC200">
        <v>1</v>
      </c>
      <c r="CD200" s="627">
        <f t="shared" si="202"/>
        <v>0.25</v>
      </c>
      <c r="CE200" t="s">
        <v>643</v>
      </c>
      <c r="CF200">
        <v>3</v>
      </c>
      <c r="CG200" s="627">
        <f t="shared" si="203"/>
        <v>0.75</v>
      </c>
      <c r="CH200">
        <v>0</v>
      </c>
      <c r="CI200" t="s">
        <v>1750</v>
      </c>
      <c r="CJ200">
        <v>4</v>
      </c>
      <c r="CK200">
        <f t="shared" si="204"/>
        <v>1</v>
      </c>
      <c r="CL200">
        <v>0</v>
      </c>
      <c r="CM200" t="s">
        <v>1750</v>
      </c>
      <c r="CN200">
        <v>4</v>
      </c>
      <c r="CO200">
        <f t="shared" si="205"/>
        <v>1</v>
      </c>
      <c r="CP200" s="629">
        <f t="shared" si="206"/>
        <v>1</v>
      </c>
      <c r="CQ200">
        <v>0</v>
      </c>
      <c r="CR200" t="s">
        <v>1755</v>
      </c>
      <c r="CS200">
        <v>4</v>
      </c>
      <c r="CT200">
        <f t="shared" si="207"/>
        <v>1</v>
      </c>
      <c r="CU200">
        <v>0</v>
      </c>
      <c r="CV200" t="s">
        <v>1755</v>
      </c>
      <c r="CW200">
        <v>4</v>
      </c>
      <c r="CX200">
        <f t="shared" si="208"/>
        <v>1</v>
      </c>
      <c r="CY200" s="629">
        <f t="shared" si="209"/>
        <v>1</v>
      </c>
      <c r="CZ200">
        <v>2</v>
      </c>
      <c r="DA200" t="s">
        <v>1762</v>
      </c>
      <c r="DB200">
        <v>2</v>
      </c>
      <c r="DC200" s="626">
        <f t="shared" si="210"/>
        <v>0.25</v>
      </c>
      <c r="DD200" t="s">
        <v>1369</v>
      </c>
      <c r="DE200">
        <v>3</v>
      </c>
      <c r="DF200" s="627">
        <f t="shared" si="211"/>
        <v>0.75</v>
      </c>
      <c r="DG200" s="628">
        <f t="shared" si="212"/>
        <v>0.625</v>
      </c>
      <c r="DH200" t="s">
        <v>639</v>
      </c>
      <c r="DI200">
        <v>4</v>
      </c>
      <c r="DJ200" s="627">
        <f t="shared" si="213"/>
        <v>1</v>
      </c>
      <c r="DK200" t="s">
        <v>640</v>
      </c>
      <c r="DL200">
        <v>0</v>
      </c>
      <c r="DM200" s="627">
        <f t="shared" si="214"/>
        <v>0</v>
      </c>
      <c r="DN200" t="s">
        <v>880</v>
      </c>
      <c r="DO200">
        <v>4</v>
      </c>
      <c r="DP200" s="627">
        <f t="shared" si="215"/>
        <v>1</v>
      </c>
      <c r="DQ200" t="s">
        <v>1119</v>
      </c>
      <c r="DR200">
        <v>0</v>
      </c>
      <c r="DS200" s="627">
        <f t="shared" si="216"/>
        <v>0</v>
      </c>
      <c r="DT200" t="s">
        <v>880</v>
      </c>
      <c r="DU200">
        <v>4</v>
      </c>
      <c r="DV200" s="627">
        <f t="shared" si="217"/>
        <v>1</v>
      </c>
      <c r="DW200" t="s">
        <v>1396</v>
      </c>
      <c r="DX200">
        <v>0</v>
      </c>
      <c r="DY200" s="627">
        <f t="shared" si="218"/>
        <v>0</v>
      </c>
      <c r="DZ200" t="s">
        <v>1119</v>
      </c>
      <c r="EA200">
        <v>0</v>
      </c>
      <c r="EB200" s="627">
        <f t="shared" si="219"/>
        <v>0</v>
      </c>
      <c r="EC200">
        <v>7.6</v>
      </c>
      <c r="ED200" t="s">
        <v>1826</v>
      </c>
      <c r="EE200">
        <v>1</v>
      </c>
      <c r="EF200" s="630">
        <f t="shared" si="220"/>
        <v>0.22448979591836749</v>
      </c>
      <c r="EG200">
        <v>7.1</v>
      </c>
      <c r="EH200" t="s">
        <v>1826</v>
      </c>
      <c r="EI200">
        <v>1</v>
      </c>
      <c r="EJ200" s="630">
        <f t="shared" si="221"/>
        <v>0.29000000000000004</v>
      </c>
      <c r="EK200" s="630">
        <f t="shared" si="222"/>
        <v>0.25724489795918376</v>
      </c>
      <c r="EL200" s="628">
        <f t="shared" si="223"/>
        <v>0.40715561224489799</v>
      </c>
      <c r="EM200">
        <v>3</v>
      </c>
      <c r="EO200" s="624">
        <v>2</v>
      </c>
      <c r="EP200" s="629">
        <f t="shared" si="224"/>
        <v>0.5</v>
      </c>
      <c r="EQ200">
        <v>0</v>
      </c>
      <c r="ER200" t="s">
        <v>1777</v>
      </c>
      <c r="ES200">
        <v>0</v>
      </c>
      <c r="ET200" s="629">
        <f t="shared" si="225"/>
        <v>0</v>
      </c>
      <c r="EU200">
        <v>4</v>
      </c>
      <c r="EV200" t="s">
        <v>1778</v>
      </c>
      <c r="EW200" s="624">
        <v>4</v>
      </c>
      <c r="EX200" s="629">
        <f t="shared" si="226"/>
        <v>1</v>
      </c>
      <c r="EY200">
        <v>1</v>
      </c>
      <c r="EZ200" t="s">
        <v>1783</v>
      </c>
      <c r="FA200" s="624">
        <v>1</v>
      </c>
      <c r="FB200" s="629">
        <f t="shared" si="227"/>
        <v>0.25</v>
      </c>
      <c r="FC200" t="s">
        <v>1024</v>
      </c>
      <c r="FD200">
        <v>0</v>
      </c>
      <c r="FE200" s="627">
        <f t="shared" si="228"/>
        <v>0</v>
      </c>
      <c r="FF200" s="628">
        <f t="shared" si="229"/>
        <v>0.35</v>
      </c>
      <c r="FG200">
        <v>0.71699999999999997</v>
      </c>
      <c r="FH200" t="s">
        <v>1791</v>
      </c>
      <c r="FI200">
        <v>2</v>
      </c>
      <c r="FJ200" s="623">
        <f t="shared" si="230"/>
        <v>0.33333333333333331</v>
      </c>
      <c r="FK200">
        <v>3</v>
      </c>
      <c r="FL200">
        <v>0.47712125471966244</v>
      </c>
      <c r="FM200" t="s">
        <v>1732</v>
      </c>
      <c r="FN200" s="624">
        <v>0</v>
      </c>
      <c r="FO200" s="629">
        <f t="shared" si="231"/>
        <v>0</v>
      </c>
      <c r="FP200">
        <v>0</v>
      </c>
      <c r="FQ200" t="s">
        <v>1730</v>
      </c>
      <c r="FR200" s="624">
        <v>0</v>
      </c>
      <c r="FS200" s="629">
        <f t="shared" si="232"/>
        <v>0</v>
      </c>
      <c r="FT200">
        <v>1</v>
      </c>
      <c r="FU200" t="s">
        <v>1737</v>
      </c>
      <c r="FV200" s="624">
        <v>1</v>
      </c>
      <c r="FW200" s="629">
        <f t="shared" si="233"/>
        <v>0.25</v>
      </c>
      <c r="FX200" s="628">
        <f t="shared" si="234"/>
        <v>0.14583333333333331</v>
      </c>
      <c r="FY200" s="631">
        <f t="shared" si="235"/>
        <v>0.37283268555144361</v>
      </c>
    </row>
    <row r="201" spans="1:181">
      <c r="A201" t="s">
        <v>533</v>
      </c>
      <c r="B201" t="s">
        <v>532</v>
      </c>
      <c r="C201" t="s">
        <v>632</v>
      </c>
      <c r="D201" t="s">
        <v>1308</v>
      </c>
      <c r="E201" t="s">
        <v>968</v>
      </c>
      <c r="F201" t="s">
        <v>975</v>
      </c>
      <c r="G201" t="s">
        <v>976</v>
      </c>
      <c r="H201" t="s">
        <v>16</v>
      </c>
      <c r="I201">
        <v>2803</v>
      </c>
      <c r="J201" s="626">
        <f t="shared" si="177"/>
        <v>0.11951199600939497</v>
      </c>
      <c r="K201">
        <v>12961598.83</v>
      </c>
      <c r="L201" s="626">
        <f t="shared" si="178"/>
        <v>6.7987079236897938E-2</v>
      </c>
      <c r="M201">
        <v>170</v>
      </c>
      <c r="N201" s="626">
        <f t="shared" si="179"/>
        <v>0.11358793289960743</v>
      </c>
      <c r="O201" t="s">
        <v>880</v>
      </c>
      <c r="P201">
        <v>0</v>
      </c>
      <c r="Q201" s="627">
        <f t="shared" si="180"/>
        <v>0</v>
      </c>
      <c r="R201">
        <v>0</v>
      </c>
      <c r="T201" t="s">
        <v>1726</v>
      </c>
      <c r="U201">
        <v>0</v>
      </c>
      <c r="V201">
        <f t="shared" si="181"/>
        <v>1</v>
      </c>
      <c r="W201" s="626">
        <f t="shared" si="182"/>
        <v>0</v>
      </c>
      <c r="X201" s="628">
        <f t="shared" si="183"/>
        <v>6.0217401629180066E-2</v>
      </c>
      <c r="Y201" t="s">
        <v>1398</v>
      </c>
      <c r="Z201">
        <v>2</v>
      </c>
      <c r="AA201" s="627">
        <f t="shared" si="184"/>
        <v>0.5</v>
      </c>
      <c r="AB201" t="s">
        <v>639</v>
      </c>
      <c r="AC201">
        <v>4</v>
      </c>
      <c r="AD201" s="627">
        <f t="shared" si="185"/>
        <v>1</v>
      </c>
      <c r="AE201" t="s">
        <v>640</v>
      </c>
      <c r="AF201">
        <v>0</v>
      </c>
      <c r="AG201" s="627">
        <f t="shared" si="186"/>
        <v>0</v>
      </c>
      <c r="AH201" t="s">
        <v>1400</v>
      </c>
      <c r="AI201">
        <v>3</v>
      </c>
      <c r="AJ201" s="627">
        <f t="shared" si="187"/>
        <v>0.75</v>
      </c>
      <c r="AK201" t="s">
        <v>1404</v>
      </c>
      <c r="AL201">
        <v>1</v>
      </c>
      <c r="AM201" s="627">
        <f t="shared" si="188"/>
        <v>0.25</v>
      </c>
      <c r="AN201">
        <v>1</v>
      </c>
      <c r="AO201" t="s">
        <v>1765</v>
      </c>
      <c r="AP201">
        <v>4</v>
      </c>
      <c r="AQ201" s="629">
        <f t="shared" si="189"/>
        <v>1</v>
      </c>
      <c r="AR201" t="s">
        <v>636</v>
      </c>
      <c r="AS201">
        <v>4</v>
      </c>
      <c r="AT201" s="627">
        <f t="shared" si="190"/>
        <v>1</v>
      </c>
      <c r="AU201">
        <v>4</v>
      </c>
      <c r="AV201" t="s">
        <v>1770</v>
      </c>
      <c r="AW201">
        <v>3</v>
      </c>
      <c r="AX201" s="629">
        <f t="shared" si="191"/>
        <v>0.75</v>
      </c>
      <c r="AY201" t="s">
        <v>650</v>
      </c>
      <c r="AZ201">
        <v>2</v>
      </c>
      <c r="BA201" s="627">
        <f t="shared" si="192"/>
        <v>0.5</v>
      </c>
      <c r="BB201" t="s">
        <v>1065</v>
      </c>
      <c r="BC201">
        <v>3</v>
      </c>
      <c r="BD201" s="627">
        <f t="shared" si="193"/>
        <v>0.75</v>
      </c>
      <c r="BE201" t="s">
        <v>635</v>
      </c>
      <c r="BF201">
        <v>1</v>
      </c>
      <c r="BG201" s="627">
        <f t="shared" si="194"/>
        <v>0.25</v>
      </c>
      <c r="BH201" s="628">
        <f t="shared" si="195"/>
        <v>0.61363636363636365</v>
      </c>
      <c r="BI201">
        <v>0</v>
      </c>
      <c r="BJ201" t="s">
        <v>1741</v>
      </c>
      <c r="BK201">
        <v>4</v>
      </c>
      <c r="BL201" s="627">
        <f t="shared" si="196"/>
        <v>1</v>
      </c>
      <c r="BM201" t="s">
        <v>641</v>
      </c>
      <c r="BN201">
        <v>0</v>
      </c>
      <c r="BO201" s="627">
        <f t="shared" si="197"/>
        <v>0</v>
      </c>
      <c r="BP201">
        <v>3</v>
      </c>
      <c r="BQ201" t="s">
        <v>1747</v>
      </c>
      <c r="BR201">
        <v>2</v>
      </c>
      <c r="BS201">
        <f t="shared" si="198"/>
        <v>0.5</v>
      </c>
      <c r="BT201">
        <v>5</v>
      </c>
      <c r="BU201" t="s">
        <v>1748</v>
      </c>
      <c r="BV201">
        <v>1</v>
      </c>
      <c r="BW201">
        <f t="shared" si="199"/>
        <v>0.25</v>
      </c>
      <c r="BX201" s="629">
        <f t="shared" si="200"/>
        <v>0.375</v>
      </c>
      <c r="BY201" t="s">
        <v>661</v>
      </c>
      <c r="BZ201">
        <v>0</v>
      </c>
      <c r="CA201" s="627">
        <f t="shared" si="201"/>
        <v>0</v>
      </c>
      <c r="CB201" t="s">
        <v>662</v>
      </c>
      <c r="CC201">
        <v>3</v>
      </c>
      <c r="CD201" s="627">
        <f t="shared" si="202"/>
        <v>0.75</v>
      </c>
      <c r="CE201" t="s">
        <v>663</v>
      </c>
      <c r="CF201">
        <v>0</v>
      </c>
      <c r="CG201" s="627">
        <f t="shared" si="203"/>
        <v>0</v>
      </c>
      <c r="CH201">
        <v>5</v>
      </c>
      <c r="CI201" t="s">
        <v>1753</v>
      </c>
      <c r="CJ201">
        <v>1</v>
      </c>
      <c r="CK201">
        <f t="shared" si="204"/>
        <v>0.25</v>
      </c>
      <c r="CL201">
        <v>10</v>
      </c>
      <c r="CM201" t="s">
        <v>1754</v>
      </c>
      <c r="CN201">
        <v>0</v>
      </c>
      <c r="CO201">
        <f t="shared" si="205"/>
        <v>0</v>
      </c>
      <c r="CP201" s="629">
        <f t="shared" si="206"/>
        <v>0.125</v>
      </c>
      <c r="CQ201">
        <v>0</v>
      </c>
      <c r="CR201" t="s">
        <v>1755</v>
      </c>
      <c r="CS201">
        <v>4</v>
      </c>
      <c r="CT201">
        <f t="shared" si="207"/>
        <v>1</v>
      </c>
      <c r="CU201">
        <v>0</v>
      </c>
      <c r="CV201" t="s">
        <v>1755</v>
      </c>
      <c r="CW201">
        <v>4</v>
      </c>
      <c r="CX201">
        <f t="shared" si="208"/>
        <v>1</v>
      </c>
      <c r="CY201" s="629">
        <f t="shared" si="209"/>
        <v>1</v>
      </c>
      <c r="CZ201">
        <v>2</v>
      </c>
      <c r="DA201" t="s">
        <v>1762</v>
      </c>
      <c r="DB201">
        <v>2</v>
      </c>
      <c r="DC201" s="626">
        <f t="shared" si="210"/>
        <v>0.25</v>
      </c>
      <c r="DD201" t="s">
        <v>1369</v>
      </c>
      <c r="DE201">
        <v>3</v>
      </c>
      <c r="DF201" s="627">
        <f t="shared" si="211"/>
        <v>0.75</v>
      </c>
      <c r="DG201" s="628">
        <f t="shared" si="212"/>
        <v>0.42499999999999999</v>
      </c>
      <c r="DH201" t="s">
        <v>639</v>
      </c>
      <c r="DI201">
        <v>4</v>
      </c>
      <c r="DJ201" s="627">
        <f t="shared" si="213"/>
        <v>1</v>
      </c>
      <c r="DK201" t="s">
        <v>640</v>
      </c>
      <c r="DL201">
        <v>0</v>
      </c>
      <c r="DM201" s="627">
        <f t="shared" si="214"/>
        <v>0</v>
      </c>
      <c r="DN201" t="s">
        <v>880</v>
      </c>
      <c r="DO201">
        <v>4</v>
      </c>
      <c r="DP201" s="627">
        <f t="shared" si="215"/>
        <v>1</v>
      </c>
      <c r="DQ201" t="s">
        <v>880</v>
      </c>
      <c r="DR201">
        <v>4</v>
      </c>
      <c r="DS201" s="627">
        <f t="shared" si="216"/>
        <v>1</v>
      </c>
      <c r="DT201" t="s">
        <v>880</v>
      </c>
      <c r="DU201">
        <v>4</v>
      </c>
      <c r="DV201" s="627">
        <f t="shared" si="217"/>
        <v>1</v>
      </c>
      <c r="DW201" t="s">
        <v>639</v>
      </c>
      <c r="DX201">
        <v>4</v>
      </c>
      <c r="DY201" s="627">
        <f t="shared" si="218"/>
        <v>1</v>
      </c>
      <c r="DZ201" t="s">
        <v>1119</v>
      </c>
      <c r="EA201">
        <v>0</v>
      </c>
      <c r="EB201" s="627">
        <f t="shared" si="219"/>
        <v>0</v>
      </c>
      <c r="EC201">
        <v>8.5</v>
      </c>
      <c r="ED201" t="s">
        <v>1827</v>
      </c>
      <c r="EE201">
        <v>0</v>
      </c>
      <c r="EF201" s="630">
        <f t="shared" si="220"/>
        <v>0.13265306122448983</v>
      </c>
      <c r="EG201">
        <v>8.5</v>
      </c>
      <c r="EH201" t="s">
        <v>1827</v>
      </c>
      <c r="EI201">
        <v>0</v>
      </c>
      <c r="EJ201" s="630">
        <f t="shared" si="221"/>
        <v>0.15000000000000002</v>
      </c>
      <c r="EK201" s="630">
        <f t="shared" si="222"/>
        <v>0.14132653061224493</v>
      </c>
      <c r="EL201" s="628">
        <f t="shared" si="223"/>
        <v>0.64266581632653064</v>
      </c>
      <c r="EM201">
        <v>2</v>
      </c>
      <c r="EN201" t="s">
        <v>1776</v>
      </c>
      <c r="EO201" s="624">
        <v>1</v>
      </c>
      <c r="EP201" s="629">
        <f t="shared" si="224"/>
        <v>0.25</v>
      </c>
      <c r="EQ201">
        <v>0</v>
      </c>
      <c r="ER201" t="s">
        <v>1777</v>
      </c>
      <c r="ES201">
        <v>0</v>
      </c>
      <c r="ET201" s="629">
        <f t="shared" si="225"/>
        <v>0</v>
      </c>
      <c r="EU201">
        <v>0</v>
      </c>
      <c r="EV201" t="s">
        <v>1779</v>
      </c>
      <c r="EW201" s="624">
        <v>0</v>
      </c>
      <c r="EX201" s="629">
        <f t="shared" si="226"/>
        <v>0</v>
      </c>
      <c r="EY201">
        <v>7</v>
      </c>
      <c r="EZ201" t="s">
        <v>1780</v>
      </c>
      <c r="FA201" s="624">
        <v>4</v>
      </c>
      <c r="FB201" s="629">
        <f t="shared" si="227"/>
        <v>1</v>
      </c>
      <c r="FC201" t="s">
        <v>1024</v>
      </c>
      <c r="FD201">
        <v>0</v>
      </c>
      <c r="FE201" s="627">
        <f t="shared" si="228"/>
        <v>0</v>
      </c>
      <c r="FF201" s="628">
        <f t="shared" si="229"/>
        <v>0.25</v>
      </c>
      <c r="FG201">
        <v>0.60899999999999999</v>
      </c>
      <c r="FH201" t="s">
        <v>1793</v>
      </c>
      <c r="FI201">
        <v>3</v>
      </c>
      <c r="FJ201" s="623">
        <f t="shared" si="230"/>
        <v>0.66666666666666663</v>
      </c>
      <c r="FK201">
        <v>4</v>
      </c>
      <c r="FL201">
        <v>0.6020599913279624</v>
      </c>
      <c r="FM201" t="s">
        <v>1733</v>
      </c>
      <c r="FN201" s="624">
        <v>1</v>
      </c>
      <c r="FO201" s="629">
        <f t="shared" si="231"/>
        <v>0.25</v>
      </c>
      <c r="FP201">
        <v>1</v>
      </c>
      <c r="FQ201" t="s">
        <v>1737</v>
      </c>
      <c r="FR201" s="624">
        <v>1</v>
      </c>
      <c r="FS201" s="629">
        <f t="shared" si="232"/>
        <v>0.25</v>
      </c>
      <c r="FT201">
        <v>0</v>
      </c>
      <c r="FU201" t="s">
        <v>1730</v>
      </c>
      <c r="FV201" s="624">
        <v>0</v>
      </c>
      <c r="FW201" s="629">
        <f t="shared" si="233"/>
        <v>0</v>
      </c>
      <c r="FX201" s="628">
        <f t="shared" si="234"/>
        <v>0.29166666666666663</v>
      </c>
      <c r="FY201" s="631">
        <f t="shared" si="235"/>
        <v>0.38053104137645682</v>
      </c>
    </row>
    <row r="202" spans="1:181">
      <c r="A202" t="s">
        <v>103</v>
      </c>
      <c r="B202" t="s">
        <v>102</v>
      </c>
      <c r="C202" t="s">
        <v>644</v>
      </c>
      <c r="D202" t="s">
        <v>1311</v>
      </c>
      <c r="E202" t="s">
        <v>971</v>
      </c>
      <c r="F202" t="s">
        <v>986</v>
      </c>
      <c r="G202" t="s">
        <v>987</v>
      </c>
      <c r="H202" t="s">
        <v>8</v>
      </c>
      <c r="I202">
        <v>31181</v>
      </c>
      <c r="J202" s="626">
        <f t="shared" si="177"/>
        <v>0.51965687078415823</v>
      </c>
      <c r="K202">
        <v>97053476.430000007</v>
      </c>
      <c r="L202" s="626">
        <f t="shared" si="178"/>
        <v>0.46867804254225298</v>
      </c>
      <c r="M202">
        <v>1078</v>
      </c>
      <c r="N202" s="626">
        <f t="shared" si="179"/>
        <v>0.50897626171074539</v>
      </c>
      <c r="O202" t="s">
        <v>1119</v>
      </c>
      <c r="P202">
        <v>4</v>
      </c>
      <c r="Q202" s="627">
        <f t="shared" si="180"/>
        <v>1</v>
      </c>
      <c r="R202">
        <v>67</v>
      </c>
      <c r="S202">
        <v>1.8260748027008264</v>
      </c>
      <c r="T202" t="s">
        <v>1728</v>
      </c>
      <c r="U202">
        <v>3</v>
      </c>
      <c r="V202">
        <f t="shared" si="181"/>
        <v>68</v>
      </c>
      <c r="W202" s="626">
        <f t="shared" si="182"/>
        <v>0.54923753286016119</v>
      </c>
      <c r="X202" s="628">
        <f t="shared" si="183"/>
        <v>0.60930974157946349</v>
      </c>
      <c r="Y202" t="s">
        <v>639</v>
      </c>
      <c r="Z202">
        <v>4</v>
      </c>
      <c r="AA202" s="627">
        <f t="shared" si="184"/>
        <v>1</v>
      </c>
      <c r="AB202" t="s">
        <v>639</v>
      </c>
      <c r="AC202">
        <v>4</v>
      </c>
      <c r="AD202" s="627">
        <f t="shared" si="185"/>
        <v>1</v>
      </c>
      <c r="AE202" t="s">
        <v>640</v>
      </c>
      <c r="AF202">
        <v>0</v>
      </c>
      <c r="AG202" s="627">
        <f t="shared" si="186"/>
        <v>0</v>
      </c>
      <c r="AH202" t="s">
        <v>1314</v>
      </c>
      <c r="AI202">
        <v>0</v>
      </c>
      <c r="AJ202" s="627">
        <f t="shared" si="187"/>
        <v>0</v>
      </c>
      <c r="AK202" t="s">
        <v>1406</v>
      </c>
      <c r="AL202">
        <v>3</v>
      </c>
      <c r="AM202" s="627">
        <f t="shared" si="188"/>
        <v>0.75</v>
      </c>
      <c r="AN202">
        <v>1</v>
      </c>
      <c r="AO202" t="s">
        <v>1765</v>
      </c>
      <c r="AP202">
        <v>4</v>
      </c>
      <c r="AQ202" s="629">
        <f t="shared" si="189"/>
        <v>1</v>
      </c>
      <c r="AR202" t="s">
        <v>636</v>
      </c>
      <c r="AS202">
        <v>4</v>
      </c>
      <c r="AT202" s="627">
        <f t="shared" si="190"/>
        <v>1</v>
      </c>
      <c r="AU202">
        <v>4</v>
      </c>
      <c r="AV202" t="s">
        <v>1770</v>
      </c>
      <c r="AW202">
        <v>3</v>
      </c>
      <c r="AX202" s="629">
        <f t="shared" si="191"/>
        <v>0.75</v>
      </c>
      <c r="AY202" t="s">
        <v>650</v>
      </c>
      <c r="AZ202">
        <v>2</v>
      </c>
      <c r="BA202" s="627">
        <f t="shared" si="192"/>
        <v>0.5</v>
      </c>
      <c r="BB202" t="s">
        <v>646</v>
      </c>
      <c r="BC202">
        <v>0</v>
      </c>
      <c r="BD202" s="627">
        <f t="shared" si="193"/>
        <v>0</v>
      </c>
      <c r="BE202" t="s">
        <v>647</v>
      </c>
      <c r="BF202">
        <v>4</v>
      </c>
      <c r="BG202" s="627">
        <f t="shared" si="194"/>
        <v>1</v>
      </c>
      <c r="BH202" s="628">
        <f t="shared" si="195"/>
        <v>0.63636363636363635</v>
      </c>
      <c r="BI202">
        <v>0</v>
      </c>
      <c r="BJ202" t="s">
        <v>1741</v>
      </c>
      <c r="BK202">
        <v>4</v>
      </c>
      <c r="BL202" s="627">
        <f t="shared" si="196"/>
        <v>1</v>
      </c>
      <c r="BM202" t="s">
        <v>1395</v>
      </c>
      <c r="BN202">
        <v>4</v>
      </c>
      <c r="BO202" s="627">
        <f t="shared" si="197"/>
        <v>1</v>
      </c>
      <c r="BP202">
        <v>0</v>
      </c>
      <c r="BQ202" t="s">
        <v>1745</v>
      </c>
      <c r="BR202">
        <v>4</v>
      </c>
      <c r="BS202">
        <f t="shared" si="198"/>
        <v>1</v>
      </c>
      <c r="BT202">
        <v>0</v>
      </c>
      <c r="BU202" t="s">
        <v>1745</v>
      </c>
      <c r="BV202">
        <v>4</v>
      </c>
      <c r="BW202">
        <f t="shared" si="199"/>
        <v>1</v>
      </c>
      <c r="BX202" s="629">
        <f t="shared" si="200"/>
        <v>1</v>
      </c>
      <c r="BY202" t="s">
        <v>649</v>
      </c>
      <c r="BZ202">
        <v>2</v>
      </c>
      <c r="CA202" s="627">
        <f t="shared" si="201"/>
        <v>0.5</v>
      </c>
      <c r="CB202" t="s">
        <v>669</v>
      </c>
      <c r="CC202">
        <v>2</v>
      </c>
      <c r="CD202" s="627">
        <f t="shared" si="202"/>
        <v>0.5</v>
      </c>
      <c r="CE202" t="s">
        <v>667</v>
      </c>
      <c r="CF202">
        <v>1</v>
      </c>
      <c r="CG202" s="627">
        <f t="shared" si="203"/>
        <v>0.25</v>
      </c>
      <c r="CH202">
        <v>1</v>
      </c>
      <c r="CI202" t="s">
        <v>1751</v>
      </c>
      <c r="CJ202">
        <v>3</v>
      </c>
      <c r="CK202">
        <f t="shared" si="204"/>
        <v>0.75</v>
      </c>
      <c r="CL202">
        <v>0</v>
      </c>
      <c r="CM202" t="s">
        <v>1750</v>
      </c>
      <c r="CN202">
        <v>4</v>
      </c>
      <c r="CO202">
        <f t="shared" si="205"/>
        <v>1</v>
      </c>
      <c r="CP202" s="629">
        <f t="shared" si="206"/>
        <v>0.875</v>
      </c>
      <c r="CQ202">
        <v>0</v>
      </c>
      <c r="CR202" t="s">
        <v>1755</v>
      </c>
      <c r="CS202">
        <v>4</v>
      </c>
      <c r="CT202">
        <f t="shared" si="207"/>
        <v>1</v>
      </c>
      <c r="CU202">
        <v>0</v>
      </c>
      <c r="CV202" t="s">
        <v>1755</v>
      </c>
      <c r="CW202">
        <v>4</v>
      </c>
      <c r="CX202">
        <f t="shared" si="208"/>
        <v>1</v>
      </c>
      <c r="CY202" s="629">
        <f t="shared" si="209"/>
        <v>1</v>
      </c>
      <c r="CZ202">
        <v>0</v>
      </c>
      <c r="DA202" t="s">
        <v>1764</v>
      </c>
      <c r="DB202">
        <v>0</v>
      </c>
      <c r="DC202" s="626">
        <f t="shared" si="210"/>
        <v>0</v>
      </c>
      <c r="DD202" t="s">
        <v>636</v>
      </c>
      <c r="DE202">
        <v>4</v>
      </c>
      <c r="DF202" s="627">
        <f t="shared" si="211"/>
        <v>1</v>
      </c>
      <c r="DG202" s="628">
        <f t="shared" si="212"/>
        <v>0.71250000000000002</v>
      </c>
      <c r="DH202" t="s">
        <v>639</v>
      </c>
      <c r="DI202">
        <v>4</v>
      </c>
      <c r="DJ202" s="627">
        <f t="shared" si="213"/>
        <v>1</v>
      </c>
      <c r="DK202" t="s">
        <v>636</v>
      </c>
      <c r="DL202">
        <v>4</v>
      </c>
      <c r="DM202" s="627">
        <f t="shared" si="214"/>
        <v>1</v>
      </c>
      <c r="DN202" t="s">
        <v>1119</v>
      </c>
      <c r="DO202">
        <v>0</v>
      </c>
      <c r="DP202" s="627">
        <f t="shared" si="215"/>
        <v>0</v>
      </c>
      <c r="DQ202" t="s">
        <v>880</v>
      </c>
      <c r="DR202">
        <v>4</v>
      </c>
      <c r="DS202" s="627">
        <f t="shared" si="216"/>
        <v>1</v>
      </c>
      <c r="DT202" t="s">
        <v>880</v>
      </c>
      <c r="DU202">
        <v>4</v>
      </c>
      <c r="DV202" s="627">
        <f t="shared" si="217"/>
        <v>1</v>
      </c>
      <c r="DW202" t="s">
        <v>1408</v>
      </c>
      <c r="DX202">
        <v>2</v>
      </c>
      <c r="DY202" s="627">
        <f t="shared" si="218"/>
        <v>0.5</v>
      </c>
      <c r="DZ202" t="s">
        <v>1119</v>
      </c>
      <c r="EA202">
        <v>0</v>
      </c>
      <c r="EB202" s="627">
        <f t="shared" si="219"/>
        <v>0</v>
      </c>
      <c r="EC202">
        <v>5.6</v>
      </c>
      <c r="ED202" t="s">
        <v>1825</v>
      </c>
      <c r="EE202">
        <v>2</v>
      </c>
      <c r="EF202" s="630">
        <f t="shared" si="220"/>
        <v>0.4285714285714286</v>
      </c>
      <c r="EG202">
        <v>9.8000000000000007</v>
      </c>
      <c r="EH202" t="s">
        <v>1827</v>
      </c>
      <c r="EI202">
        <v>0</v>
      </c>
      <c r="EJ202" s="630">
        <f t="shared" si="221"/>
        <v>1.9999999999999907E-2</v>
      </c>
      <c r="EK202" s="630">
        <f t="shared" si="222"/>
        <v>0.22428571428571425</v>
      </c>
      <c r="EL202" s="628">
        <f t="shared" si="223"/>
        <v>0.59053571428571427</v>
      </c>
      <c r="EM202">
        <v>7</v>
      </c>
      <c r="EN202" t="s">
        <v>1774</v>
      </c>
      <c r="EO202" s="624">
        <v>3</v>
      </c>
      <c r="EP202" s="629">
        <f t="shared" si="224"/>
        <v>0.75</v>
      </c>
      <c r="EQ202">
        <v>0</v>
      </c>
      <c r="ER202" t="s">
        <v>1777</v>
      </c>
      <c r="ES202">
        <v>0</v>
      </c>
      <c r="ET202" s="629">
        <f t="shared" si="225"/>
        <v>0</v>
      </c>
      <c r="EU202">
        <v>5</v>
      </c>
      <c r="EV202" t="s">
        <v>1778</v>
      </c>
      <c r="EW202" s="624">
        <v>4</v>
      </c>
      <c r="EX202" s="629">
        <f t="shared" si="226"/>
        <v>1</v>
      </c>
      <c r="EY202">
        <v>0</v>
      </c>
      <c r="EZ202" t="s">
        <v>1784</v>
      </c>
      <c r="FA202" s="624">
        <v>0</v>
      </c>
      <c r="FB202" s="629">
        <f t="shared" si="227"/>
        <v>0</v>
      </c>
      <c r="FC202" t="s">
        <v>1024</v>
      </c>
      <c r="FD202">
        <v>0</v>
      </c>
      <c r="FE202" s="627">
        <f t="shared" si="228"/>
        <v>0</v>
      </c>
      <c r="FF202" s="628">
        <f t="shared" si="229"/>
        <v>0.35</v>
      </c>
      <c r="FG202">
        <v>0.76500000000000001</v>
      </c>
      <c r="FH202" t="s">
        <v>1792</v>
      </c>
      <c r="FI202">
        <v>1</v>
      </c>
      <c r="FJ202" s="623">
        <f t="shared" si="230"/>
        <v>0</v>
      </c>
      <c r="FK202">
        <v>5</v>
      </c>
      <c r="FL202">
        <v>0.69897000433601886</v>
      </c>
      <c r="FM202" t="s">
        <v>1733</v>
      </c>
      <c r="FN202" s="624">
        <v>1</v>
      </c>
      <c r="FO202" s="629">
        <f t="shared" si="231"/>
        <v>0.25</v>
      </c>
      <c r="FP202">
        <v>14</v>
      </c>
      <c r="FQ202" t="s">
        <v>1738</v>
      </c>
      <c r="FR202" s="624">
        <v>4</v>
      </c>
      <c r="FS202" s="629">
        <f t="shared" si="232"/>
        <v>1</v>
      </c>
      <c r="FT202">
        <v>4</v>
      </c>
      <c r="FU202" t="s">
        <v>1739</v>
      </c>
      <c r="FV202" s="624">
        <v>2</v>
      </c>
      <c r="FW202" s="629">
        <f t="shared" si="233"/>
        <v>0.5</v>
      </c>
      <c r="FX202" s="628">
        <f t="shared" si="234"/>
        <v>0.4375</v>
      </c>
      <c r="FY202" s="631">
        <f t="shared" si="235"/>
        <v>0.55603484870480235</v>
      </c>
    </row>
    <row r="203" spans="1:181">
      <c r="A203" t="s">
        <v>395</v>
      </c>
      <c r="B203" t="s">
        <v>394</v>
      </c>
      <c r="C203" t="s">
        <v>671</v>
      </c>
      <c r="D203" t="s">
        <v>1308</v>
      </c>
      <c r="E203" t="s">
        <v>965</v>
      </c>
      <c r="F203" t="s">
        <v>983</v>
      </c>
      <c r="G203" t="s">
        <v>966</v>
      </c>
      <c r="H203" t="s">
        <v>22</v>
      </c>
      <c r="I203">
        <v>4825</v>
      </c>
      <c r="J203" s="626">
        <f t="shared" si="177"/>
        <v>0.20972211012963557</v>
      </c>
      <c r="K203">
        <v>14066199.299999999</v>
      </c>
      <c r="L203" s="626">
        <f t="shared" si="178"/>
        <v>8.4264058814609744E-2</v>
      </c>
      <c r="M203">
        <v>290</v>
      </c>
      <c r="N203" s="626">
        <f t="shared" si="179"/>
        <v>0.22791529005269251</v>
      </c>
      <c r="O203" t="s">
        <v>880</v>
      </c>
      <c r="P203">
        <v>0</v>
      </c>
      <c r="Q203" s="627">
        <f t="shared" si="180"/>
        <v>0</v>
      </c>
      <c r="R203">
        <v>0</v>
      </c>
      <c r="T203" t="s">
        <v>1726</v>
      </c>
      <c r="U203">
        <v>0</v>
      </c>
      <c r="V203">
        <f t="shared" si="181"/>
        <v>1</v>
      </c>
      <c r="W203" s="626">
        <f t="shared" si="182"/>
        <v>0</v>
      </c>
      <c r="X203" s="628">
        <f t="shared" si="183"/>
        <v>0.10438029179938757</v>
      </c>
      <c r="Y203" t="s">
        <v>639</v>
      </c>
      <c r="Z203">
        <v>4</v>
      </c>
      <c r="AA203" s="627">
        <f t="shared" si="184"/>
        <v>1</v>
      </c>
      <c r="AB203" t="s">
        <v>639</v>
      </c>
      <c r="AC203">
        <v>4</v>
      </c>
      <c r="AD203" s="627">
        <f t="shared" si="185"/>
        <v>1</v>
      </c>
      <c r="AE203" t="s">
        <v>640</v>
      </c>
      <c r="AF203">
        <v>0</v>
      </c>
      <c r="AG203" s="627">
        <f t="shared" si="186"/>
        <v>0</v>
      </c>
      <c r="AH203" t="s">
        <v>1314</v>
      </c>
      <c r="AI203">
        <v>0</v>
      </c>
      <c r="AJ203" s="627">
        <f t="shared" si="187"/>
        <v>0</v>
      </c>
      <c r="AK203" t="s">
        <v>1405</v>
      </c>
      <c r="AL203">
        <v>0</v>
      </c>
      <c r="AM203" s="627">
        <f t="shared" si="188"/>
        <v>0</v>
      </c>
      <c r="AN203">
        <v>1</v>
      </c>
      <c r="AO203" t="s">
        <v>1765</v>
      </c>
      <c r="AP203">
        <v>4</v>
      </c>
      <c r="AQ203" s="629">
        <f t="shared" si="189"/>
        <v>1</v>
      </c>
      <c r="AR203" t="s">
        <v>640</v>
      </c>
      <c r="AS203">
        <v>0</v>
      </c>
      <c r="AT203" s="627">
        <f t="shared" si="190"/>
        <v>0</v>
      </c>
      <c r="AU203">
        <v>2</v>
      </c>
      <c r="AV203" t="s">
        <v>1772</v>
      </c>
      <c r="AW203">
        <v>1</v>
      </c>
      <c r="AX203" s="629">
        <f t="shared" si="191"/>
        <v>0.25</v>
      </c>
      <c r="AY203" t="s">
        <v>634</v>
      </c>
      <c r="AZ203">
        <v>1</v>
      </c>
      <c r="BA203" s="627">
        <f t="shared" si="192"/>
        <v>0.25</v>
      </c>
      <c r="BB203" t="s">
        <v>646</v>
      </c>
      <c r="BC203">
        <v>0</v>
      </c>
      <c r="BD203" s="627">
        <f t="shared" si="193"/>
        <v>0</v>
      </c>
      <c r="BE203" t="s">
        <v>675</v>
      </c>
      <c r="BF203">
        <v>0</v>
      </c>
      <c r="BG203" s="627">
        <f t="shared" si="194"/>
        <v>0</v>
      </c>
      <c r="BH203" s="628">
        <f t="shared" si="195"/>
        <v>0.31818181818181818</v>
      </c>
      <c r="BI203">
        <v>0</v>
      </c>
      <c r="BJ203" t="s">
        <v>1741</v>
      </c>
      <c r="BK203">
        <v>4</v>
      </c>
      <c r="BL203" s="627">
        <f t="shared" si="196"/>
        <v>1</v>
      </c>
      <c r="BM203" t="s">
        <v>1395</v>
      </c>
      <c r="BN203">
        <v>4</v>
      </c>
      <c r="BO203" s="627">
        <f t="shared" si="197"/>
        <v>1</v>
      </c>
      <c r="BP203">
        <v>1</v>
      </c>
      <c r="BQ203" t="s">
        <v>1746</v>
      </c>
      <c r="BR203">
        <v>3</v>
      </c>
      <c r="BS203">
        <f t="shared" si="198"/>
        <v>0.75</v>
      </c>
      <c r="BT203">
        <v>6</v>
      </c>
      <c r="BU203" t="s">
        <v>1748</v>
      </c>
      <c r="BV203">
        <v>1</v>
      </c>
      <c r="BW203">
        <f t="shared" si="199"/>
        <v>0.25</v>
      </c>
      <c r="BX203" s="629">
        <f t="shared" si="200"/>
        <v>0.5</v>
      </c>
      <c r="BY203" t="s">
        <v>658</v>
      </c>
      <c r="BZ203">
        <v>2</v>
      </c>
      <c r="CA203" s="627">
        <f t="shared" si="201"/>
        <v>0.5</v>
      </c>
      <c r="CB203" t="s">
        <v>649</v>
      </c>
      <c r="CC203">
        <v>1</v>
      </c>
      <c r="CD203" s="627">
        <f t="shared" si="202"/>
        <v>0.25</v>
      </c>
      <c r="CE203" t="s">
        <v>659</v>
      </c>
      <c r="CF203">
        <v>4</v>
      </c>
      <c r="CG203" s="627">
        <f t="shared" si="203"/>
        <v>1</v>
      </c>
      <c r="CH203">
        <v>0</v>
      </c>
      <c r="CI203" t="s">
        <v>1750</v>
      </c>
      <c r="CJ203">
        <v>4</v>
      </c>
      <c r="CK203">
        <f t="shared" si="204"/>
        <v>1</v>
      </c>
      <c r="CL203">
        <v>0</v>
      </c>
      <c r="CM203" t="s">
        <v>1750</v>
      </c>
      <c r="CN203">
        <v>4</v>
      </c>
      <c r="CO203">
        <f t="shared" si="205"/>
        <v>1</v>
      </c>
      <c r="CP203" s="629">
        <f t="shared" si="206"/>
        <v>1</v>
      </c>
      <c r="CQ203">
        <v>0</v>
      </c>
      <c r="CR203" t="s">
        <v>1755</v>
      </c>
      <c r="CS203">
        <v>4</v>
      </c>
      <c r="CT203">
        <f t="shared" si="207"/>
        <v>1</v>
      </c>
      <c r="CU203">
        <v>0</v>
      </c>
      <c r="CV203" t="s">
        <v>1755</v>
      </c>
      <c r="CW203">
        <v>4</v>
      </c>
      <c r="CX203">
        <f t="shared" si="208"/>
        <v>1</v>
      </c>
      <c r="CY203" s="629">
        <f t="shared" si="209"/>
        <v>1</v>
      </c>
      <c r="CZ203">
        <v>0</v>
      </c>
      <c r="DA203" t="s">
        <v>1764</v>
      </c>
      <c r="DB203">
        <v>0</v>
      </c>
      <c r="DC203" s="626">
        <f t="shared" si="210"/>
        <v>0</v>
      </c>
      <c r="DD203" t="s">
        <v>1369</v>
      </c>
      <c r="DE203">
        <v>3</v>
      </c>
      <c r="DF203" s="627">
        <f t="shared" si="211"/>
        <v>0.75</v>
      </c>
      <c r="DG203" s="628">
        <f t="shared" si="212"/>
        <v>0.7</v>
      </c>
      <c r="DH203" t="s">
        <v>639</v>
      </c>
      <c r="DI203">
        <v>4</v>
      </c>
      <c r="DJ203" s="627">
        <f t="shared" si="213"/>
        <v>1</v>
      </c>
      <c r="DK203" t="s">
        <v>640</v>
      </c>
      <c r="DL203">
        <v>0</v>
      </c>
      <c r="DM203" s="627">
        <f t="shared" si="214"/>
        <v>0</v>
      </c>
      <c r="DN203" t="s">
        <v>880</v>
      </c>
      <c r="DO203">
        <v>4</v>
      </c>
      <c r="DP203" s="627">
        <f t="shared" si="215"/>
        <v>1</v>
      </c>
      <c r="DQ203" t="s">
        <v>880</v>
      </c>
      <c r="DR203">
        <v>4</v>
      </c>
      <c r="DS203" s="627">
        <f t="shared" si="216"/>
        <v>1</v>
      </c>
      <c r="DT203" t="s">
        <v>880</v>
      </c>
      <c r="DU203">
        <v>4</v>
      </c>
      <c r="DV203" s="627">
        <f t="shared" si="217"/>
        <v>1</v>
      </c>
      <c r="DW203" t="s">
        <v>639</v>
      </c>
      <c r="DX203">
        <v>4</v>
      </c>
      <c r="DY203" s="627">
        <f t="shared" si="218"/>
        <v>1</v>
      </c>
      <c r="DZ203" t="s">
        <v>1119</v>
      </c>
      <c r="EA203">
        <v>0</v>
      </c>
      <c r="EB203" s="627">
        <f t="shared" si="219"/>
        <v>0</v>
      </c>
      <c r="EC203">
        <v>4.5</v>
      </c>
      <c r="ED203" t="s">
        <v>1825</v>
      </c>
      <c r="EE203">
        <v>2</v>
      </c>
      <c r="EF203" s="630">
        <f t="shared" si="220"/>
        <v>0.54081632653061229</v>
      </c>
      <c r="EG203">
        <v>6.9</v>
      </c>
      <c r="EH203" t="s">
        <v>1826</v>
      </c>
      <c r="EI203">
        <v>1</v>
      </c>
      <c r="EJ203" s="630">
        <f t="shared" si="221"/>
        <v>0.30999999999999994</v>
      </c>
      <c r="EK203" s="630">
        <f t="shared" si="222"/>
        <v>0.42540816326530612</v>
      </c>
      <c r="EL203" s="628">
        <f t="shared" si="223"/>
        <v>0.67817602040816327</v>
      </c>
      <c r="EM203">
        <v>1</v>
      </c>
      <c r="EN203" t="s">
        <v>1776</v>
      </c>
      <c r="EO203" s="624">
        <v>1</v>
      </c>
      <c r="EP203" s="629">
        <f t="shared" si="224"/>
        <v>0.25</v>
      </c>
      <c r="EQ203">
        <v>0</v>
      </c>
      <c r="ER203" t="s">
        <v>1777</v>
      </c>
      <c r="ES203">
        <v>0</v>
      </c>
      <c r="ET203" s="629">
        <f t="shared" si="225"/>
        <v>0</v>
      </c>
      <c r="EU203">
        <v>1</v>
      </c>
      <c r="EV203" t="s">
        <v>1779</v>
      </c>
      <c r="EW203" s="624">
        <v>3</v>
      </c>
      <c r="EX203" s="629">
        <f t="shared" si="226"/>
        <v>0.75</v>
      </c>
      <c r="EY203">
        <v>6</v>
      </c>
      <c r="EZ203" t="s">
        <v>1781</v>
      </c>
      <c r="FA203" s="624">
        <v>3</v>
      </c>
      <c r="FB203" s="629">
        <f t="shared" si="227"/>
        <v>0.75</v>
      </c>
      <c r="FC203" t="s">
        <v>1024</v>
      </c>
      <c r="FD203">
        <v>0</v>
      </c>
      <c r="FE203" s="627">
        <f t="shared" si="228"/>
        <v>0</v>
      </c>
      <c r="FF203" s="628">
        <f t="shared" si="229"/>
        <v>0.35</v>
      </c>
      <c r="FG203">
        <v>0.59799999999999998</v>
      </c>
      <c r="FH203" t="s">
        <v>1793</v>
      </c>
      <c r="FI203">
        <v>3</v>
      </c>
      <c r="FJ203" s="623">
        <f t="shared" si="230"/>
        <v>0.66666666666666663</v>
      </c>
      <c r="FK203">
        <v>7</v>
      </c>
      <c r="FL203">
        <v>0.84509804001425681</v>
      </c>
      <c r="FM203" t="s">
        <v>1733</v>
      </c>
      <c r="FN203" s="624">
        <v>1</v>
      </c>
      <c r="FO203" s="629">
        <f t="shared" si="231"/>
        <v>0.25</v>
      </c>
      <c r="FP203">
        <v>0</v>
      </c>
      <c r="FQ203" t="s">
        <v>1730</v>
      </c>
      <c r="FR203" s="624">
        <v>0</v>
      </c>
      <c r="FS203" s="629">
        <f t="shared" si="232"/>
        <v>0</v>
      </c>
      <c r="FT203">
        <v>1</v>
      </c>
      <c r="FU203" t="s">
        <v>1737</v>
      </c>
      <c r="FV203" s="624">
        <v>1</v>
      </c>
      <c r="FW203" s="629">
        <f t="shared" si="233"/>
        <v>0.25</v>
      </c>
      <c r="FX203" s="628">
        <f t="shared" si="234"/>
        <v>0.29166666666666663</v>
      </c>
      <c r="FY203" s="631">
        <f t="shared" si="235"/>
        <v>0.40706746617600592</v>
      </c>
    </row>
    <row r="204" spans="1:181">
      <c r="A204" t="s">
        <v>477</v>
      </c>
      <c r="B204" t="s">
        <v>476</v>
      </c>
      <c r="C204" t="s">
        <v>644</v>
      </c>
      <c r="D204" t="s">
        <v>1308</v>
      </c>
      <c r="E204" t="s">
        <v>965</v>
      </c>
      <c r="F204" t="s">
        <v>983</v>
      </c>
      <c r="G204" t="s">
        <v>966</v>
      </c>
      <c r="H204" t="s">
        <v>83</v>
      </c>
      <c r="I204">
        <v>3397</v>
      </c>
      <c r="J204" s="626">
        <f t="shared" si="177"/>
        <v>0.15143604079332634</v>
      </c>
      <c r="K204">
        <v>11990726</v>
      </c>
      <c r="L204" s="626">
        <f t="shared" si="178"/>
        <v>5.2491496019081381E-2</v>
      </c>
      <c r="M204">
        <v>211</v>
      </c>
      <c r="N204" s="626">
        <f t="shared" si="179"/>
        <v>0.15983834314594852</v>
      </c>
      <c r="O204" t="s">
        <v>880</v>
      </c>
      <c r="P204">
        <v>0</v>
      </c>
      <c r="Q204" s="627">
        <f t="shared" si="180"/>
        <v>0</v>
      </c>
      <c r="R204">
        <v>0</v>
      </c>
      <c r="T204" t="s">
        <v>1726</v>
      </c>
      <c r="U204">
        <v>0</v>
      </c>
      <c r="V204">
        <f t="shared" si="181"/>
        <v>1</v>
      </c>
      <c r="W204" s="626">
        <f t="shared" si="182"/>
        <v>0</v>
      </c>
      <c r="X204" s="628">
        <f t="shared" si="183"/>
        <v>7.2753175991671248E-2</v>
      </c>
      <c r="Y204" t="s">
        <v>639</v>
      </c>
      <c r="Z204">
        <v>4</v>
      </c>
      <c r="AA204" s="627">
        <f t="shared" si="184"/>
        <v>1</v>
      </c>
      <c r="AB204" t="s">
        <v>639</v>
      </c>
      <c r="AC204">
        <v>4</v>
      </c>
      <c r="AD204" s="627">
        <f t="shared" si="185"/>
        <v>1</v>
      </c>
      <c r="AE204" t="s">
        <v>640</v>
      </c>
      <c r="AF204">
        <v>0</v>
      </c>
      <c r="AG204" s="627">
        <f t="shared" si="186"/>
        <v>0</v>
      </c>
      <c r="AH204" t="s">
        <v>1314</v>
      </c>
      <c r="AI204">
        <v>0</v>
      </c>
      <c r="AJ204" s="627">
        <f t="shared" si="187"/>
        <v>0</v>
      </c>
      <c r="AK204" t="s">
        <v>1405</v>
      </c>
      <c r="AL204">
        <v>0</v>
      </c>
      <c r="AM204" s="627">
        <f t="shared" si="188"/>
        <v>0</v>
      </c>
      <c r="AN204">
        <v>1</v>
      </c>
      <c r="AO204" t="s">
        <v>1765</v>
      </c>
      <c r="AP204">
        <v>4</v>
      </c>
      <c r="AQ204" s="629">
        <f t="shared" si="189"/>
        <v>1</v>
      </c>
      <c r="AR204" t="s">
        <v>640</v>
      </c>
      <c r="AS204">
        <v>0</v>
      </c>
      <c r="AT204" s="627">
        <f t="shared" si="190"/>
        <v>0</v>
      </c>
      <c r="AU204">
        <v>4</v>
      </c>
      <c r="AV204" t="s">
        <v>1770</v>
      </c>
      <c r="AW204">
        <v>3</v>
      </c>
      <c r="AX204" s="629">
        <f t="shared" si="191"/>
        <v>0.75</v>
      </c>
      <c r="AY204" t="s">
        <v>650</v>
      </c>
      <c r="AZ204">
        <v>2</v>
      </c>
      <c r="BA204" s="627">
        <f t="shared" si="192"/>
        <v>0.5</v>
      </c>
      <c r="BB204" t="s">
        <v>646</v>
      </c>
      <c r="BC204">
        <v>0</v>
      </c>
      <c r="BD204" s="627">
        <f t="shared" si="193"/>
        <v>0</v>
      </c>
      <c r="BE204" t="s">
        <v>646</v>
      </c>
      <c r="BF204">
        <v>1</v>
      </c>
      <c r="BG204" s="627">
        <f t="shared" si="194"/>
        <v>0.25</v>
      </c>
      <c r="BH204" s="628">
        <f t="shared" si="195"/>
        <v>0.40909090909090912</v>
      </c>
      <c r="BI204">
        <v>0</v>
      </c>
      <c r="BJ204" t="s">
        <v>1741</v>
      </c>
      <c r="BK204">
        <v>4</v>
      </c>
      <c r="BL204" s="627">
        <f t="shared" si="196"/>
        <v>1</v>
      </c>
      <c r="BM204" t="s">
        <v>641</v>
      </c>
      <c r="BN204">
        <v>0</v>
      </c>
      <c r="BO204" s="627">
        <f t="shared" si="197"/>
        <v>0</v>
      </c>
      <c r="BP204">
        <v>1</v>
      </c>
      <c r="BQ204" t="s">
        <v>1746</v>
      </c>
      <c r="BR204">
        <v>3</v>
      </c>
      <c r="BS204">
        <f t="shared" si="198"/>
        <v>0.75</v>
      </c>
      <c r="BT204">
        <v>0</v>
      </c>
      <c r="BU204" t="s">
        <v>1745</v>
      </c>
      <c r="BV204">
        <v>4</v>
      </c>
      <c r="BW204">
        <f t="shared" si="199"/>
        <v>1</v>
      </c>
      <c r="BX204" s="629">
        <f t="shared" si="200"/>
        <v>0.875</v>
      </c>
      <c r="BY204" t="s">
        <v>642</v>
      </c>
      <c r="BZ204">
        <v>3</v>
      </c>
      <c r="CA204" s="627">
        <f t="shared" si="201"/>
        <v>0.75</v>
      </c>
      <c r="CB204" t="s">
        <v>669</v>
      </c>
      <c r="CC204">
        <v>2</v>
      </c>
      <c r="CD204" s="627">
        <f t="shared" si="202"/>
        <v>0.5</v>
      </c>
      <c r="CE204" t="s">
        <v>643</v>
      </c>
      <c r="CF204">
        <v>3</v>
      </c>
      <c r="CG204" s="627">
        <f t="shared" si="203"/>
        <v>0.75</v>
      </c>
      <c r="CH204">
        <v>3</v>
      </c>
      <c r="CI204" t="s">
        <v>1752</v>
      </c>
      <c r="CJ204">
        <v>2</v>
      </c>
      <c r="CK204">
        <f t="shared" si="204"/>
        <v>0.5</v>
      </c>
      <c r="CL204">
        <v>0</v>
      </c>
      <c r="CM204" t="s">
        <v>1750</v>
      </c>
      <c r="CN204">
        <v>4</v>
      </c>
      <c r="CO204">
        <f t="shared" si="205"/>
        <v>1</v>
      </c>
      <c r="CP204" s="629">
        <f t="shared" si="206"/>
        <v>0.75</v>
      </c>
      <c r="CQ204">
        <v>0</v>
      </c>
      <c r="CR204" t="s">
        <v>1755</v>
      </c>
      <c r="CS204">
        <v>4</v>
      </c>
      <c r="CT204">
        <f t="shared" si="207"/>
        <v>1</v>
      </c>
      <c r="CU204">
        <v>0</v>
      </c>
      <c r="CV204" t="s">
        <v>1755</v>
      </c>
      <c r="CW204">
        <v>4</v>
      </c>
      <c r="CX204">
        <f t="shared" si="208"/>
        <v>1</v>
      </c>
      <c r="CY204" s="629">
        <f t="shared" si="209"/>
        <v>1</v>
      </c>
      <c r="CZ204">
        <v>2</v>
      </c>
      <c r="DA204" t="s">
        <v>1762</v>
      </c>
      <c r="DB204">
        <v>2</v>
      </c>
      <c r="DC204" s="626">
        <f t="shared" si="210"/>
        <v>0.25</v>
      </c>
      <c r="DD204" t="s">
        <v>1369</v>
      </c>
      <c r="DE204">
        <v>3</v>
      </c>
      <c r="DF204" s="627">
        <f t="shared" si="211"/>
        <v>0.75</v>
      </c>
      <c r="DG204" s="628">
        <f t="shared" si="212"/>
        <v>0.66249999999999998</v>
      </c>
      <c r="DH204" t="s">
        <v>639</v>
      </c>
      <c r="DI204">
        <v>4</v>
      </c>
      <c r="DJ204" s="627">
        <f t="shared" si="213"/>
        <v>1</v>
      </c>
      <c r="DK204" t="s">
        <v>640</v>
      </c>
      <c r="DL204">
        <v>0</v>
      </c>
      <c r="DM204" s="627">
        <f t="shared" si="214"/>
        <v>0</v>
      </c>
      <c r="DN204" t="s">
        <v>1119</v>
      </c>
      <c r="DO204">
        <v>0</v>
      </c>
      <c r="DP204" s="627">
        <f t="shared" si="215"/>
        <v>0</v>
      </c>
      <c r="DQ204" t="s">
        <v>880</v>
      </c>
      <c r="DR204">
        <v>4</v>
      </c>
      <c r="DS204" s="627">
        <f t="shared" si="216"/>
        <v>1</v>
      </c>
      <c r="DT204" t="s">
        <v>880</v>
      </c>
      <c r="DU204">
        <v>4</v>
      </c>
      <c r="DV204" s="627">
        <f t="shared" si="217"/>
        <v>1</v>
      </c>
      <c r="DW204" t="s">
        <v>639</v>
      </c>
      <c r="DX204">
        <v>4</v>
      </c>
      <c r="DY204" s="627">
        <f t="shared" si="218"/>
        <v>1</v>
      </c>
      <c r="DZ204" t="s">
        <v>880</v>
      </c>
      <c r="EA204">
        <v>4</v>
      </c>
      <c r="EB204" s="627">
        <f t="shared" si="219"/>
        <v>1</v>
      </c>
      <c r="EC204">
        <v>7.3</v>
      </c>
      <c r="ED204" t="s">
        <v>1826</v>
      </c>
      <c r="EE204">
        <v>1</v>
      </c>
      <c r="EF204" s="630">
        <f t="shared" si="220"/>
        <v>0.25510204081632659</v>
      </c>
      <c r="EG204">
        <v>6.9</v>
      </c>
      <c r="EH204" t="s">
        <v>1826</v>
      </c>
      <c r="EI204">
        <v>1</v>
      </c>
      <c r="EJ204" s="630">
        <f t="shared" si="221"/>
        <v>0.30999999999999994</v>
      </c>
      <c r="EK204" s="630">
        <f t="shared" si="222"/>
        <v>0.28255102040816327</v>
      </c>
      <c r="EL204" s="628">
        <f t="shared" si="223"/>
        <v>0.66031887755102037</v>
      </c>
      <c r="EM204">
        <v>0</v>
      </c>
      <c r="EN204" t="s">
        <v>1777</v>
      </c>
      <c r="EO204" s="624">
        <v>0</v>
      </c>
      <c r="EP204" s="629">
        <f t="shared" si="224"/>
        <v>0</v>
      </c>
      <c r="EQ204">
        <v>0</v>
      </c>
      <c r="ER204" t="s">
        <v>1777</v>
      </c>
      <c r="ES204">
        <v>0</v>
      </c>
      <c r="ET204" s="629">
        <f t="shared" si="225"/>
        <v>0</v>
      </c>
      <c r="EU204">
        <v>1</v>
      </c>
      <c r="EV204" t="s">
        <v>1777</v>
      </c>
      <c r="EW204" s="624">
        <v>3</v>
      </c>
      <c r="EX204" s="629">
        <f t="shared" si="226"/>
        <v>0.75</v>
      </c>
      <c r="EY204">
        <v>2</v>
      </c>
      <c r="EZ204" t="s">
        <v>1783</v>
      </c>
      <c r="FA204" s="624">
        <v>1</v>
      </c>
      <c r="FB204" s="629">
        <f t="shared" si="227"/>
        <v>0.25</v>
      </c>
      <c r="FC204" t="s">
        <v>1024</v>
      </c>
      <c r="FD204">
        <v>0</v>
      </c>
      <c r="FE204" s="627">
        <f t="shared" si="228"/>
        <v>0</v>
      </c>
      <c r="FF204" s="628">
        <f t="shared" si="229"/>
        <v>0.2</v>
      </c>
      <c r="FG204">
        <v>0.61699999999999999</v>
      </c>
      <c r="FH204" t="s">
        <v>1793</v>
      </c>
      <c r="FI204">
        <v>3</v>
      </c>
      <c r="FJ204" s="623">
        <f t="shared" si="230"/>
        <v>0.66666666666666663</v>
      </c>
      <c r="FK204">
        <v>14</v>
      </c>
      <c r="FL204">
        <v>1.146128035678238</v>
      </c>
      <c r="FM204" t="s">
        <v>1734</v>
      </c>
      <c r="FN204" s="624">
        <v>2</v>
      </c>
      <c r="FO204" s="629">
        <f t="shared" si="231"/>
        <v>0.5</v>
      </c>
      <c r="FP204">
        <v>2</v>
      </c>
      <c r="FQ204" t="s">
        <v>1737</v>
      </c>
      <c r="FR204" s="624">
        <v>1</v>
      </c>
      <c r="FS204" s="629">
        <f t="shared" si="232"/>
        <v>0.25</v>
      </c>
      <c r="FT204">
        <v>1</v>
      </c>
      <c r="FU204" t="s">
        <v>1737</v>
      </c>
      <c r="FV204" s="624">
        <v>1</v>
      </c>
      <c r="FW204" s="629">
        <f t="shared" si="233"/>
        <v>0.25</v>
      </c>
      <c r="FX204" s="628">
        <f t="shared" si="234"/>
        <v>0.41666666666666663</v>
      </c>
      <c r="FY204" s="631">
        <f t="shared" si="235"/>
        <v>0.40355493821671123</v>
      </c>
    </row>
    <row r="205" spans="1:181">
      <c r="A205" t="s">
        <v>224</v>
      </c>
      <c r="B205" t="s">
        <v>223</v>
      </c>
      <c r="C205" t="s">
        <v>673</v>
      </c>
      <c r="D205" t="s">
        <v>1309</v>
      </c>
      <c r="E205" t="s">
        <v>968</v>
      </c>
      <c r="F205" t="s">
        <v>975</v>
      </c>
      <c r="G205" t="s">
        <v>969</v>
      </c>
      <c r="H205" t="s">
        <v>74</v>
      </c>
      <c r="I205">
        <v>11452</v>
      </c>
      <c r="J205" s="626">
        <f t="shared" si="177"/>
        <v>0.35328775899663067</v>
      </c>
      <c r="K205">
        <v>25945744.199999999</v>
      </c>
      <c r="L205" s="626">
        <f t="shared" si="178"/>
        <v>0.20611361432718173</v>
      </c>
      <c r="M205">
        <v>446</v>
      </c>
      <c r="N205" s="626">
        <f t="shared" si="179"/>
        <v>0.32005619258118351</v>
      </c>
      <c r="O205" t="s">
        <v>880</v>
      </c>
      <c r="P205">
        <v>0</v>
      </c>
      <c r="Q205" s="627">
        <f t="shared" si="180"/>
        <v>0</v>
      </c>
      <c r="R205">
        <v>0</v>
      </c>
      <c r="T205" t="s">
        <v>1726</v>
      </c>
      <c r="U205">
        <v>0</v>
      </c>
      <c r="V205">
        <f t="shared" si="181"/>
        <v>1</v>
      </c>
      <c r="W205" s="626">
        <f t="shared" si="182"/>
        <v>0</v>
      </c>
      <c r="X205" s="628">
        <f t="shared" si="183"/>
        <v>0.17589151318099919</v>
      </c>
      <c r="Y205" t="s">
        <v>639</v>
      </c>
      <c r="Z205">
        <v>4</v>
      </c>
      <c r="AA205" s="627">
        <f t="shared" si="184"/>
        <v>1</v>
      </c>
      <c r="AB205" t="s">
        <v>639</v>
      </c>
      <c r="AC205">
        <v>4</v>
      </c>
      <c r="AD205" s="627">
        <f t="shared" si="185"/>
        <v>1</v>
      </c>
      <c r="AE205" t="s">
        <v>640</v>
      </c>
      <c r="AF205">
        <v>0</v>
      </c>
      <c r="AG205" s="627">
        <f t="shared" si="186"/>
        <v>0</v>
      </c>
      <c r="AH205" t="s">
        <v>1314</v>
      </c>
      <c r="AI205">
        <v>0</v>
      </c>
      <c r="AJ205" s="627">
        <f t="shared" si="187"/>
        <v>0</v>
      </c>
      <c r="AK205" t="s">
        <v>1406</v>
      </c>
      <c r="AL205">
        <v>3</v>
      </c>
      <c r="AM205" s="627">
        <f t="shared" si="188"/>
        <v>0.75</v>
      </c>
      <c r="AN205">
        <v>1</v>
      </c>
      <c r="AO205" t="s">
        <v>1765</v>
      </c>
      <c r="AP205">
        <v>4</v>
      </c>
      <c r="AQ205" s="629">
        <f t="shared" si="189"/>
        <v>1</v>
      </c>
      <c r="AR205" t="s">
        <v>640</v>
      </c>
      <c r="AS205">
        <v>0</v>
      </c>
      <c r="AT205" s="627">
        <f t="shared" si="190"/>
        <v>0</v>
      </c>
      <c r="AU205">
        <v>2</v>
      </c>
      <c r="AV205" t="s">
        <v>1772</v>
      </c>
      <c r="AW205">
        <v>1</v>
      </c>
      <c r="AX205" s="629">
        <f t="shared" si="191"/>
        <v>0.25</v>
      </c>
      <c r="AY205" t="s">
        <v>650</v>
      </c>
      <c r="AZ205">
        <v>2</v>
      </c>
      <c r="BA205" s="627">
        <f t="shared" si="192"/>
        <v>0.5</v>
      </c>
      <c r="BB205" t="s">
        <v>646</v>
      </c>
      <c r="BC205">
        <v>0</v>
      </c>
      <c r="BD205" s="627">
        <f t="shared" si="193"/>
        <v>0</v>
      </c>
      <c r="BE205" t="s">
        <v>647</v>
      </c>
      <c r="BF205">
        <v>4</v>
      </c>
      <c r="BG205" s="627">
        <f t="shared" si="194"/>
        <v>1</v>
      </c>
      <c r="BH205" s="628">
        <f t="shared" si="195"/>
        <v>0.5</v>
      </c>
      <c r="BI205">
        <v>0</v>
      </c>
      <c r="BJ205" t="s">
        <v>1741</v>
      </c>
      <c r="BK205">
        <v>4</v>
      </c>
      <c r="BL205" s="627">
        <f t="shared" si="196"/>
        <v>1</v>
      </c>
      <c r="BM205" t="s">
        <v>641</v>
      </c>
      <c r="BN205">
        <v>0</v>
      </c>
      <c r="BO205" s="627">
        <f t="shared" si="197"/>
        <v>0</v>
      </c>
      <c r="BP205">
        <v>0</v>
      </c>
      <c r="BQ205" t="s">
        <v>1745</v>
      </c>
      <c r="BR205">
        <v>4</v>
      </c>
      <c r="BS205">
        <f t="shared" si="198"/>
        <v>1</v>
      </c>
      <c r="BT205">
        <v>0</v>
      </c>
      <c r="BU205" t="s">
        <v>1745</v>
      </c>
      <c r="BV205">
        <v>4</v>
      </c>
      <c r="BW205">
        <f t="shared" si="199"/>
        <v>1</v>
      </c>
      <c r="BX205" s="629">
        <f t="shared" si="200"/>
        <v>1</v>
      </c>
      <c r="BY205" t="s">
        <v>649</v>
      </c>
      <c r="BZ205">
        <v>2</v>
      </c>
      <c r="CA205" s="627">
        <f t="shared" si="201"/>
        <v>0.5</v>
      </c>
      <c r="CB205" t="s">
        <v>669</v>
      </c>
      <c r="CC205">
        <v>2</v>
      </c>
      <c r="CD205" s="627">
        <f t="shared" si="202"/>
        <v>0.5</v>
      </c>
      <c r="CE205" t="s">
        <v>667</v>
      </c>
      <c r="CF205">
        <v>1</v>
      </c>
      <c r="CG205" s="627">
        <f t="shared" si="203"/>
        <v>0.25</v>
      </c>
      <c r="CH205">
        <v>0</v>
      </c>
      <c r="CI205" t="s">
        <v>1750</v>
      </c>
      <c r="CJ205">
        <v>4</v>
      </c>
      <c r="CK205">
        <f t="shared" si="204"/>
        <v>1</v>
      </c>
      <c r="CL205">
        <v>0</v>
      </c>
      <c r="CM205" t="s">
        <v>1750</v>
      </c>
      <c r="CN205">
        <v>4</v>
      </c>
      <c r="CO205">
        <f t="shared" si="205"/>
        <v>1</v>
      </c>
      <c r="CP205" s="629">
        <f t="shared" si="206"/>
        <v>1</v>
      </c>
      <c r="CQ205">
        <v>0</v>
      </c>
      <c r="CR205" t="s">
        <v>1755</v>
      </c>
      <c r="CS205">
        <v>4</v>
      </c>
      <c r="CT205">
        <f t="shared" si="207"/>
        <v>1</v>
      </c>
      <c r="CU205">
        <v>0</v>
      </c>
      <c r="CV205" t="s">
        <v>1755</v>
      </c>
      <c r="CW205">
        <v>4</v>
      </c>
      <c r="CX205">
        <f t="shared" si="208"/>
        <v>1</v>
      </c>
      <c r="CY205" s="629">
        <f t="shared" si="209"/>
        <v>1</v>
      </c>
      <c r="CZ205">
        <v>0</v>
      </c>
      <c r="DA205" t="s">
        <v>1764</v>
      </c>
      <c r="DB205">
        <v>0</v>
      </c>
      <c r="DC205" s="626">
        <f t="shared" si="210"/>
        <v>0</v>
      </c>
      <c r="DD205" t="s">
        <v>1369</v>
      </c>
      <c r="DE205">
        <v>3</v>
      </c>
      <c r="DF205" s="627">
        <f t="shared" si="211"/>
        <v>0.75</v>
      </c>
      <c r="DG205" s="628">
        <f t="shared" si="212"/>
        <v>0.6</v>
      </c>
      <c r="DH205" t="s">
        <v>1407</v>
      </c>
      <c r="DI205">
        <v>1</v>
      </c>
      <c r="DJ205" s="627">
        <f t="shared" si="213"/>
        <v>0.25</v>
      </c>
      <c r="DK205" t="s">
        <v>640</v>
      </c>
      <c r="DL205">
        <v>0</v>
      </c>
      <c r="DM205" s="627">
        <f t="shared" si="214"/>
        <v>0</v>
      </c>
      <c r="DN205" t="s">
        <v>1119</v>
      </c>
      <c r="DO205">
        <v>0</v>
      </c>
      <c r="DP205" s="627">
        <f t="shared" si="215"/>
        <v>0</v>
      </c>
      <c r="DQ205" t="s">
        <v>880</v>
      </c>
      <c r="DR205">
        <v>4</v>
      </c>
      <c r="DS205" s="627">
        <f t="shared" si="216"/>
        <v>1</v>
      </c>
      <c r="DT205" t="s">
        <v>880</v>
      </c>
      <c r="DU205">
        <v>4</v>
      </c>
      <c r="DV205" s="627">
        <f t="shared" si="217"/>
        <v>1</v>
      </c>
      <c r="DW205" t="s">
        <v>639</v>
      </c>
      <c r="DX205">
        <v>4</v>
      </c>
      <c r="DY205" s="627">
        <f t="shared" si="218"/>
        <v>1</v>
      </c>
      <c r="DZ205" t="s">
        <v>880</v>
      </c>
      <c r="EA205">
        <v>4</v>
      </c>
      <c r="EB205" s="627">
        <f t="shared" si="219"/>
        <v>1</v>
      </c>
      <c r="EC205">
        <v>6.5</v>
      </c>
      <c r="ED205" t="s">
        <v>1826</v>
      </c>
      <c r="EE205">
        <v>1</v>
      </c>
      <c r="EF205" s="630">
        <f t="shared" si="220"/>
        <v>0.33673469387755106</v>
      </c>
      <c r="EG205">
        <v>8.8000000000000007</v>
      </c>
      <c r="EH205" t="s">
        <v>1827</v>
      </c>
      <c r="EI205">
        <v>0</v>
      </c>
      <c r="EJ205" s="630">
        <f t="shared" si="221"/>
        <v>0.11999999999999988</v>
      </c>
      <c r="EK205" s="630">
        <f t="shared" si="222"/>
        <v>0.22836734693877547</v>
      </c>
      <c r="EL205" s="628">
        <f t="shared" si="223"/>
        <v>0.55979591836734688</v>
      </c>
      <c r="EM205">
        <v>0</v>
      </c>
      <c r="EN205" t="s">
        <v>1777</v>
      </c>
      <c r="EO205" s="624">
        <v>0</v>
      </c>
      <c r="EP205" s="629">
        <f t="shared" si="224"/>
        <v>0</v>
      </c>
      <c r="EQ205">
        <v>0</v>
      </c>
      <c r="ER205" t="s">
        <v>1777</v>
      </c>
      <c r="ES205">
        <v>0</v>
      </c>
      <c r="ET205" s="629">
        <f t="shared" si="225"/>
        <v>0</v>
      </c>
      <c r="EU205">
        <v>4</v>
      </c>
      <c r="EV205" t="s">
        <v>1777</v>
      </c>
      <c r="EW205" s="624">
        <v>4</v>
      </c>
      <c r="EX205" s="629">
        <f t="shared" si="226"/>
        <v>1</v>
      </c>
      <c r="EY205">
        <v>2</v>
      </c>
      <c r="EZ205" t="s">
        <v>1783</v>
      </c>
      <c r="FA205" s="624">
        <v>1</v>
      </c>
      <c r="FB205" s="629">
        <f t="shared" si="227"/>
        <v>0.25</v>
      </c>
      <c r="FC205" t="s">
        <v>1024</v>
      </c>
      <c r="FD205">
        <v>0</v>
      </c>
      <c r="FE205" s="627">
        <f t="shared" si="228"/>
        <v>0</v>
      </c>
      <c r="FF205" s="628">
        <f t="shared" si="229"/>
        <v>0.25</v>
      </c>
      <c r="FG205">
        <v>0.64700000000000002</v>
      </c>
      <c r="FH205" t="s">
        <v>1791</v>
      </c>
      <c r="FI205">
        <v>2</v>
      </c>
      <c r="FJ205" s="623">
        <f t="shared" si="230"/>
        <v>0.33333333333333331</v>
      </c>
      <c r="FK205">
        <v>44</v>
      </c>
      <c r="FL205">
        <v>1.6434526764861874</v>
      </c>
      <c r="FM205" t="s">
        <v>1735</v>
      </c>
      <c r="FN205" s="624">
        <v>3</v>
      </c>
      <c r="FO205" s="629">
        <f t="shared" si="231"/>
        <v>0.75</v>
      </c>
      <c r="FP205">
        <v>3</v>
      </c>
      <c r="FQ205" t="s">
        <v>1739</v>
      </c>
      <c r="FR205" s="624">
        <v>2</v>
      </c>
      <c r="FS205" s="629">
        <f t="shared" si="232"/>
        <v>0.5</v>
      </c>
      <c r="FT205">
        <v>2</v>
      </c>
      <c r="FU205" t="s">
        <v>1737</v>
      </c>
      <c r="FV205" s="624">
        <v>1</v>
      </c>
      <c r="FW205" s="629">
        <f t="shared" si="233"/>
        <v>0.25</v>
      </c>
      <c r="FX205" s="628">
        <f t="shared" si="234"/>
        <v>0.45833333333333331</v>
      </c>
      <c r="FY205" s="631">
        <f t="shared" si="235"/>
        <v>0.42400346081361323</v>
      </c>
    </row>
    <row r="206" spans="1:181">
      <c r="A206" t="s">
        <v>172</v>
      </c>
      <c r="B206" t="s">
        <v>171</v>
      </c>
      <c r="C206" t="s">
        <v>644</v>
      </c>
      <c r="D206" t="s">
        <v>1309</v>
      </c>
      <c r="E206" t="s">
        <v>971</v>
      </c>
      <c r="F206" t="s">
        <v>995</v>
      </c>
      <c r="G206" t="s">
        <v>996</v>
      </c>
      <c r="H206" t="s">
        <v>19</v>
      </c>
      <c r="I206">
        <v>19189</v>
      </c>
      <c r="J206" s="626">
        <f t="shared" si="177"/>
        <v>0.43902197707064899</v>
      </c>
      <c r="K206">
        <v>52350734.880000003</v>
      </c>
      <c r="L206" s="626">
        <f t="shared" si="178"/>
        <v>0.34582077140294992</v>
      </c>
      <c r="M206">
        <v>920</v>
      </c>
      <c r="N206" s="626">
        <f t="shared" si="179"/>
        <v>0.47504959627164633</v>
      </c>
      <c r="O206" t="s">
        <v>1119</v>
      </c>
      <c r="P206">
        <v>4</v>
      </c>
      <c r="Q206" s="627">
        <f t="shared" si="180"/>
        <v>1</v>
      </c>
      <c r="R206">
        <v>45</v>
      </c>
      <c r="S206">
        <v>1.6532125137753437</v>
      </c>
      <c r="T206" t="s">
        <v>1728</v>
      </c>
      <c r="U206">
        <v>3</v>
      </c>
      <c r="V206">
        <f t="shared" si="181"/>
        <v>46</v>
      </c>
      <c r="W206" s="626">
        <f t="shared" si="182"/>
        <v>0.49835992768407283</v>
      </c>
      <c r="X206" s="628">
        <f t="shared" si="183"/>
        <v>0.55165045448586369</v>
      </c>
      <c r="Y206" t="s">
        <v>639</v>
      </c>
      <c r="Z206">
        <v>4</v>
      </c>
      <c r="AA206" s="627">
        <f t="shared" si="184"/>
        <v>1</v>
      </c>
      <c r="AB206" t="s">
        <v>639</v>
      </c>
      <c r="AC206">
        <v>4</v>
      </c>
      <c r="AD206" s="627">
        <f t="shared" si="185"/>
        <v>1</v>
      </c>
      <c r="AE206" t="s">
        <v>640</v>
      </c>
      <c r="AF206">
        <v>0</v>
      </c>
      <c r="AG206" s="627">
        <f t="shared" si="186"/>
        <v>0</v>
      </c>
      <c r="AH206" t="s">
        <v>1314</v>
      </c>
      <c r="AI206">
        <v>0</v>
      </c>
      <c r="AJ206" s="627">
        <f t="shared" si="187"/>
        <v>0</v>
      </c>
      <c r="AK206" t="s">
        <v>1406</v>
      </c>
      <c r="AL206">
        <v>3</v>
      </c>
      <c r="AM206" s="627">
        <f t="shared" si="188"/>
        <v>0.75</v>
      </c>
      <c r="AN206">
        <v>1</v>
      </c>
      <c r="AO206" t="s">
        <v>1765</v>
      </c>
      <c r="AP206">
        <v>4</v>
      </c>
      <c r="AQ206" s="629">
        <f t="shared" si="189"/>
        <v>1</v>
      </c>
      <c r="AR206" t="s">
        <v>636</v>
      </c>
      <c r="AS206">
        <v>4</v>
      </c>
      <c r="AT206" s="627">
        <f t="shared" si="190"/>
        <v>1</v>
      </c>
      <c r="AU206">
        <v>5</v>
      </c>
      <c r="AV206" t="s">
        <v>1788</v>
      </c>
      <c r="AW206">
        <v>4</v>
      </c>
      <c r="AX206" s="629">
        <f t="shared" si="191"/>
        <v>1</v>
      </c>
      <c r="AY206" t="s">
        <v>634</v>
      </c>
      <c r="AZ206">
        <v>1</v>
      </c>
      <c r="BA206" s="627">
        <f t="shared" si="192"/>
        <v>0.25</v>
      </c>
      <c r="BB206" t="s">
        <v>646</v>
      </c>
      <c r="BC206">
        <v>0</v>
      </c>
      <c r="BD206" s="627">
        <f t="shared" si="193"/>
        <v>0</v>
      </c>
      <c r="BE206" t="s">
        <v>670</v>
      </c>
      <c r="BF206">
        <v>0</v>
      </c>
      <c r="BG206" s="627">
        <f t="shared" si="194"/>
        <v>0</v>
      </c>
      <c r="BH206" s="628">
        <f t="shared" si="195"/>
        <v>0.54545454545454541</v>
      </c>
      <c r="BI206">
        <v>0</v>
      </c>
      <c r="BJ206" t="s">
        <v>1741</v>
      </c>
      <c r="BK206">
        <v>4</v>
      </c>
      <c r="BL206" s="627">
        <f t="shared" si="196"/>
        <v>1</v>
      </c>
      <c r="BM206" t="s">
        <v>1395</v>
      </c>
      <c r="BN206">
        <v>4</v>
      </c>
      <c r="BO206" s="627">
        <f t="shared" si="197"/>
        <v>1</v>
      </c>
      <c r="BP206">
        <v>3</v>
      </c>
      <c r="BQ206" t="s">
        <v>1747</v>
      </c>
      <c r="BR206">
        <v>2</v>
      </c>
      <c r="BS206">
        <f t="shared" si="198"/>
        <v>0.5</v>
      </c>
      <c r="BT206">
        <v>0</v>
      </c>
      <c r="BU206" t="s">
        <v>1745</v>
      </c>
      <c r="BV206">
        <v>4</v>
      </c>
      <c r="BW206">
        <f t="shared" si="199"/>
        <v>1</v>
      </c>
      <c r="BX206" s="629">
        <f t="shared" si="200"/>
        <v>0.75</v>
      </c>
      <c r="BY206" t="s">
        <v>653</v>
      </c>
      <c r="BZ206">
        <v>4</v>
      </c>
      <c r="CA206" s="627">
        <f t="shared" si="201"/>
        <v>1</v>
      </c>
      <c r="CB206" t="s">
        <v>662</v>
      </c>
      <c r="CC206">
        <v>3</v>
      </c>
      <c r="CD206" s="627">
        <f t="shared" si="202"/>
        <v>0.75</v>
      </c>
      <c r="CE206" t="s">
        <v>663</v>
      </c>
      <c r="CF206">
        <v>0</v>
      </c>
      <c r="CG206" s="627">
        <f t="shared" si="203"/>
        <v>0</v>
      </c>
      <c r="CH206">
        <v>0</v>
      </c>
      <c r="CI206" t="s">
        <v>1750</v>
      </c>
      <c r="CJ206">
        <v>4</v>
      </c>
      <c r="CK206">
        <f t="shared" si="204"/>
        <v>1</v>
      </c>
      <c r="CL206">
        <v>0</v>
      </c>
      <c r="CM206" t="s">
        <v>1750</v>
      </c>
      <c r="CN206">
        <v>4</v>
      </c>
      <c r="CO206">
        <f t="shared" si="205"/>
        <v>1</v>
      </c>
      <c r="CP206" s="629">
        <f t="shared" si="206"/>
        <v>1</v>
      </c>
      <c r="CQ206">
        <v>0</v>
      </c>
      <c r="CR206" t="s">
        <v>1755</v>
      </c>
      <c r="CS206">
        <v>4</v>
      </c>
      <c r="CT206">
        <f t="shared" si="207"/>
        <v>1</v>
      </c>
      <c r="CU206">
        <v>0</v>
      </c>
      <c r="CV206" t="s">
        <v>1755</v>
      </c>
      <c r="CW206">
        <v>4</v>
      </c>
      <c r="CX206">
        <f t="shared" si="208"/>
        <v>1</v>
      </c>
      <c r="CY206" s="629">
        <f t="shared" si="209"/>
        <v>1</v>
      </c>
      <c r="CZ206">
        <v>8</v>
      </c>
      <c r="DA206" t="s">
        <v>1760</v>
      </c>
      <c r="DB206">
        <v>4</v>
      </c>
      <c r="DC206" s="626">
        <f t="shared" si="210"/>
        <v>1</v>
      </c>
      <c r="DD206" t="s">
        <v>1369</v>
      </c>
      <c r="DE206">
        <v>3</v>
      </c>
      <c r="DF206" s="627">
        <f t="shared" si="211"/>
        <v>0.75</v>
      </c>
      <c r="DG206" s="628">
        <f t="shared" si="212"/>
        <v>0.82499999999999996</v>
      </c>
      <c r="DH206" t="s">
        <v>1407</v>
      </c>
      <c r="DI206">
        <v>1</v>
      </c>
      <c r="DJ206" s="627">
        <f t="shared" si="213"/>
        <v>0.25</v>
      </c>
      <c r="DK206" t="s">
        <v>640</v>
      </c>
      <c r="DL206">
        <v>0</v>
      </c>
      <c r="DM206" s="627">
        <f t="shared" si="214"/>
        <v>0</v>
      </c>
      <c r="DN206" t="s">
        <v>880</v>
      </c>
      <c r="DO206">
        <v>4</v>
      </c>
      <c r="DP206" s="627">
        <f t="shared" si="215"/>
        <v>1</v>
      </c>
      <c r="DQ206" t="s">
        <v>880</v>
      </c>
      <c r="DR206">
        <v>4</v>
      </c>
      <c r="DS206" s="627">
        <f t="shared" si="216"/>
        <v>1</v>
      </c>
      <c r="DT206" t="s">
        <v>880</v>
      </c>
      <c r="DU206">
        <v>4</v>
      </c>
      <c r="DV206" s="627">
        <f t="shared" si="217"/>
        <v>1</v>
      </c>
      <c r="DW206" t="s">
        <v>1408</v>
      </c>
      <c r="DX206">
        <v>2</v>
      </c>
      <c r="DY206" s="627">
        <f t="shared" si="218"/>
        <v>0.5</v>
      </c>
      <c r="DZ206" t="s">
        <v>880</v>
      </c>
      <c r="EA206">
        <v>4</v>
      </c>
      <c r="EB206" s="627">
        <f t="shared" si="219"/>
        <v>1</v>
      </c>
      <c r="EC206">
        <v>6.6</v>
      </c>
      <c r="ED206" t="s">
        <v>1826</v>
      </c>
      <c r="EE206">
        <v>1</v>
      </c>
      <c r="EF206" s="630">
        <f t="shared" si="220"/>
        <v>0.3265306122448981</v>
      </c>
      <c r="EG206">
        <v>6.9</v>
      </c>
      <c r="EH206" t="s">
        <v>1826</v>
      </c>
      <c r="EI206">
        <v>1</v>
      </c>
      <c r="EJ206" s="630">
        <f t="shared" si="221"/>
        <v>0.30999999999999994</v>
      </c>
      <c r="EK206" s="630">
        <f t="shared" si="222"/>
        <v>0.31826530612244902</v>
      </c>
      <c r="EL206" s="628">
        <f t="shared" si="223"/>
        <v>0.63353316326530618</v>
      </c>
      <c r="EM206">
        <v>4</v>
      </c>
      <c r="EN206" t="s">
        <v>1775</v>
      </c>
      <c r="EO206" s="624">
        <v>2</v>
      </c>
      <c r="EP206" s="629">
        <f t="shared" si="224"/>
        <v>0.5</v>
      </c>
      <c r="EQ206">
        <v>0</v>
      </c>
      <c r="ER206" t="s">
        <v>1777</v>
      </c>
      <c r="ES206">
        <v>0</v>
      </c>
      <c r="ET206" s="629">
        <f t="shared" si="225"/>
        <v>0</v>
      </c>
      <c r="EU206">
        <v>6</v>
      </c>
      <c r="EV206" t="s">
        <v>1778</v>
      </c>
      <c r="EW206" s="624">
        <v>4</v>
      </c>
      <c r="EX206" s="629">
        <f t="shared" si="226"/>
        <v>1</v>
      </c>
      <c r="EY206">
        <v>7</v>
      </c>
      <c r="EZ206" t="s">
        <v>1780</v>
      </c>
      <c r="FA206" s="624">
        <v>4</v>
      </c>
      <c r="FB206" s="629">
        <f t="shared" si="227"/>
        <v>1</v>
      </c>
      <c r="FC206" t="s">
        <v>1024</v>
      </c>
      <c r="FD206">
        <v>0</v>
      </c>
      <c r="FE206" s="627">
        <f t="shared" si="228"/>
        <v>0</v>
      </c>
      <c r="FF206" s="628">
        <f t="shared" si="229"/>
        <v>0.5</v>
      </c>
      <c r="FG206">
        <v>0.69499999999999995</v>
      </c>
      <c r="FH206" t="s">
        <v>1791</v>
      </c>
      <c r="FI206">
        <v>2</v>
      </c>
      <c r="FJ206" s="623">
        <f t="shared" si="230"/>
        <v>0.33333333333333331</v>
      </c>
      <c r="FK206">
        <v>22</v>
      </c>
      <c r="FL206">
        <v>1.3424226808222062</v>
      </c>
      <c r="FM206" t="s">
        <v>1734</v>
      </c>
      <c r="FN206" s="624">
        <v>2</v>
      </c>
      <c r="FO206" s="629">
        <f t="shared" si="231"/>
        <v>0.5</v>
      </c>
      <c r="FP206">
        <v>2</v>
      </c>
      <c r="FQ206" t="s">
        <v>1737</v>
      </c>
      <c r="FR206" s="624">
        <v>1</v>
      </c>
      <c r="FS206" s="629">
        <f t="shared" si="232"/>
        <v>0.25</v>
      </c>
      <c r="FT206">
        <v>7</v>
      </c>
      <c r="FU206" t="s">
        <v>1740</v>
      </c>
      <c r="FV206" s="624">
        <v>3</v>
      </c>
      <c r="FW206" s="629">
        <f t="shared" si="233"/>
        <v>0.75</v>
      </c>
      <c r="FX206" s="628">
        <f t="shared" si="234"/>
        <v>0.45833333333333331</v>
      </c>
      <c r="FY206" s="631">
        <f t="shared" si="235"/>
        <v>0.58566191608984142</v>
      </c>
    </row>
    <row r="207" spans="1:181">
      <c r="A207" t="s">
        <v>94</v>
      </c>
      <c r="B207" t="s">
        <v>93</v>
      </c>
      <c r="C207" t="s">
        <v>644</v>
      </c>
      <c r="D207" t="s">
        <v>1311</v>
      </c>
      <c r="E207" t="s">
        <v>988</v>
      </c>
      <c r="F207" t="s">
        <v>1002</v>
      </c>
      <c r="G207" t="s">
        <v>998</v>
      </c>
      <c r="H207" t="s">
        <v>63</v>
      </c>
      <c r="I207">
        <v>34882</v>
      </c>
      <c r="J207" s="626">
        <f t="shared" si="177"/>
        <v>0.53828652605783178</v>
      </c>
      <c r="K207">
        <v>60138800.75999999</v>
      </c>
      <c r="L207" s="626">
        <f t="shared" si="178"/>
        <v>0.37342338008520093</v>
      </c>
      <c r="M207">
        <v>901</v>
      </c>
      <c r="N207" s="626">
        <f t="shared" si="179"/>
        <v>0.47058243903564412</v>
      </c>
      <c r="O207" t="s">
        <v>1119</v>
      </c>
      <c r="P207">
        <v>4</v>
      </c>
      <c r="Q207" s="627">
        <f t="shared" si="180"/>
        <v>1</v>
      </c>
      <c r="R207">
        <v>3</v>
      </c>
      <c r="S207">
        <v>0.47712125471966244</v>
      </c>
      <c r="T207" t="s">
        <v>1727</v>
      </c>
      <c r="U207">
        <v>1</v>
      </c>
      <c r="V207">
        <f t="shared" si="181"/>
        <v>4</v>
      </c>
      <c r="W207" s="626">
        <f t="shared" si="182"/>
        <v>0.18044875087807519</v>
      </c>
      <c r="X207" s="628">
        <f t="shared" si="183"/>
        <v>0.51254821921135041</v>
      </c>
      <c r="Y207" t="s">
        <v>639</v>
      </c>
      <c r="Z207">
        <v>4</v>
      </c>
      <c r="AA207" s="627">
        <f t="shared" si="184"/>
        <v>1</v>
      </c>
      <c r="AB207" t="s">
        <v>639</v>
      </c>
      <c r="AC207">
        <v>4</v>
      </c>
      <c r="AD207" s="627">
        <f t="shared" si="185"/>
        <v>1</v>
      </c>
      <c r="AE207" t="s">
        <v>640</v>
      </c>
      <c r="AF207">
        <v>0</v>
      </c>
      <c r="AG207" s="627">
        <f t="shared" si="186"/>
        <v>0</v>
      </c>
      <c r="AH207" t="s">
        <v>1314</v>
      </c>
      <c r="AI207">
        <v>0</v>
      </c>
      <c r="AJ207" s="627">
        <f t="shared" si="187"/>
        <v>0</v>
      </c>
      <c r="AK207" t="s">
        <v>1405</v>
      </c>
      <c r="AL207">
        <v>0</v>
      </c>
      <c r="AM207" s="627">
        <f t="shared" si="188"/>
        <v>0</v>
      </c>
      <c r="AN207">
        <v>1</v>
      </c>
      <c r="AO207" t="s">
        <v>1765</v>
      </c>
      <c r="AP207">
        <v>4</v>
      </c>
      <c r="AQ207" s="629">
        <f t="shared" si="189"/>
        <v>1</v>
      </c>
      <c r="AR207" t="s">
        <v>640</v>
      </c>
      <c r="AS207">
        <v>0</v>
      </c>
      <c r="AT207" s="627">
        <f t="shared" si="190"/>
        <v>0</v>
      </c>
      <c r="AU207">
        <v>1</v>
      </c>
      <c r="AV207" t="s">
        <v>1789</v>
      </c>
      <c r="AW207">
        <v>0</v>
      </c>
      <c r="AX207" s="629">
        <f t="shared" si="191"/>
        <v>0</v>
      </c>
      <c r="AY207" t="s">
        <v>650</v>
      </c>
      <c r="AZ207">
        <v>2</v>
      </c>
      <c r="BA207" s="627">
        <f t="shared" si="192"/>
        <v>0.5</v>
      </c>
      <c r="BB207" t="s">
        <v>635</v>
      </c>
      <c r="BC207">
        <v>1</v>
      </c>
      <c r="BD207" s="627">
        <f t="shared" si="193"/>
        <v>0.25</v>
      </c>
      <c r="BE207" t="s">
        <v>647</v>
      </c>
      <c r="BF207">
        <v>4</v>
      </c>
      <c r="BG207" s="627">
        <f t="shared" si="194"/>
        <v>1</v>
      </c>
      <c r="BH207" s="628">
        <f t="shared" si="195"/>
        <v>0.43181818181818182</v>
      </c>
      <c r="BI207">
        <v>0</v>
      </c>
      <c r="BJ207" t="s">
        <v>1741</v>
      </c>
      <c r="BK207">
        <v>4</v>
      </c>
      <c r="BL207" s="627">
        <f t="shared" si="196"/>
        <v>1</v>
      </c>
      <c r="BM207" t="s">
        <v>641</v>
      </c>
      <c r="BN207">
        <v>0</v>
      </c>
      <c r="BO207" s="627">
        <f t="shared" si="197"/>
        <v>0</v>
      </c>
      <c r="BP207">
        <v>14</v>
      </c>
      <c r="BQ207" t="s">
        <v>1749</v>
      </c>
      <c r="BR207">
        <v>0</v>
      </c>
      <c r="BS207">
        <f t="shared" si="198"/>
        <v>0</v>
      </c>
      <c r="BT207">
        <v>18</v>
      </c>
      <c r="BU207" t="s">
        <v>1749</v>
      </c>
      <c r="BV207">
        <v>0</v>
      </c>
      <c r="BW207">
        <f t="shared" si="199"/>
        <v>0</v>
      </c>
      <c r="BX207" s="629">
        <f t="shared" si="200"/>
        <v>0</v>
      </c>
      <c r="BY207" t="s">
        <v>658</v>
      </c>
      <c r="BZ207">
        <v>2</v>
      </c>
      <c r="CA207" s="627">
        <f t="shared" si="201"/>
        <v>0.5</v>
      </c>
      <c r="CB207" t="s">
        <v>669</v>
      </c>
      <c r="CC207">
        <v>2</v>
      </c>
      <c r="CD207" s="627">
        <f t="shared" si="202"/>
        <v>0.5</v>
      </c>
      <c r="CE207" t="s">
        <v>667</v>
      </c>
      <c r="CF207">
        <v>1</v>
      </c>
      <c r="CG207" s="627">
        <f t="shared" si="203"/>
        <v>0.25</v>
      </c>
      <c r="CH207">
        <v>2</v>
      </c>
      <c r="CI207" t="s">
        <v>1751</v>
      </c>
      <c r="CJ207">
        <v>3</v>
      </c>
      <c r="CK207">
        <f t="shared" si="204"/>
        <v>0.75</v>
      </c>
      <c r="CL207">
        <v>1</v>
      </c>
      <c r="CM207" t="s">
        <v>1751</v>
      </c>
      <c r="CN207">
        <v>3</v>
      </c>
      <c r="CO207">
        <f t="shared" si="205"/>
        <v>0.75</v>
      </c>
      <c r="CP207" s="629">
        <f t="shared" si="206"/>
        <v>0.75</v>
      </c>
      <c r="CQ207">
        <v>0</v>
      </c>
      <c r="CR207" t="s">
        <v>1755</v>
      </c>
      <c r="CS207">
        <v>4</v>
      </c>
      <c r="CT207">
        <f t="shared" si="207"/>
        <v>1</v>
      </c>
      <c r="CU207">
        <v>0</v>
      </c>
      <c r="CV207" t="s">
        <v>1755</v>
      </c>
      <c r="CW207">
        <v>4</v>
      </c>
      <c r="CX207">
        <f t="shared" si="208"/>
        <v>1</v>
      </c>
      <c r="CY207" s="629">
        <f t="shared" si="209"/>
        <v>1</v>
      </c>
      <c r="CZ207">
        <v>1</v>
      </c>
      <c r="DA207" t="s">
        <v>1763</v>
      </c>
      <c r="DB207">
        <v>1</v>
      </c>
      <c r="DC207" s="626">
        <f t="shared" si="210"/>
        <v>0.125</v>
      </c>
      <c r="DD207" t="s">
        <v>1369</v>
      </c>
      <c r="DE207">
        <v>3</v>
      </c>
      <c r="DF207" s="627">
        <f t="shared" si="211"/>
        <v>0.75</v>
      </c>
      <c r="DG207" s="628">
        <f t="shared" si="212"/>
        <v>0.48749999999999999</v>
      </c>
      <c r="DH207" t="s">
        <v>639</v>
      </c>
      <c r="DI207">
        <v>4</v>
      </c>
      <c r="DJ207" s="627">
        <f t="shared" si="213"/>
        <v>1</v>
      </c>
      <c r="DK207" t="s">
        <v>640</v>
      </c>
      <c r="DL207">
        <v>0</v>
      </c>
      <c r="DM207" s="627">
        <f t="shared" si="214"/>
        <v>0</v>
      </c>
      <c r="DN207" t="s">
        <v>1119</v>
      </c>
      <c r="DO207">
        <v>0</v>
      </c>
      <c r="DP207" s="627">
        <f t="shared" si="215"/>
        <v>0</v>
      </c>
      <c r="DQ207" t="s">
        <v>880</v>
      </c>
      <c r="DR207">
        <v>4</v>
      </c>
      <c r="DS207" s="627">
        <f t="shared" si="216"/>
        <v>1</v>
      </c>
      <c r="DT207" t="s">
        <v>880</v>
      </c>
      <c r="DU207">
        <v>4</v>
      </c>
      <c r="DV207" s="627">
        <f t="shared" si="217"/>
        <v>1</v>
      </c>
      <c r="DW207" t="s">
        <v>1408</v>
      </c>
      <c r="DX207">
        <v>2</v>
      </c>
      <c r="DY207" s="627">
        <f t="shared" si="218"/>
        <v>0.5</v>
      </c>
      <c r="DZ207" t="s">
        <v>1119</v>
      </c>
      <c r="EA207">
        <v>0</v>
      </c>
      <c r="EB207" s="627">
        <f t="shared" si="219"/>
        <v>0</v>
      </c>
      <c r="EC207">
        <v>7.6</v>
      </c>
      <c r="ED207" t="s">
        <v>1826</v>
      </c>
      <c r="EE207">
        <v>1</v>
      </c>
      <c r="EF207" s="630">
        <f t="shared" si="220"/>
        <v>0.22448979591836749</v>
      </c>
      <c r="EG207">
        <v>8.1999999999999993</v>
      </c>
      <c r="EH207" t="s">
        <v>1827</v>
      </c>
      <c r="EI207">
        <v>0</v>
      </c>
      <c r="EJ207" s="630">
        <f t="shared" si="221"/>
        <v>0.18000000000000005</v>
      </c>
      <c r="EK207" s="630">
        <f t="shared" si="222"/>
        <v>0.20224489795918377</v>
      </c>
      <c r="EL207" s="628">
        <f t="shared" si="223"/>
        <v>0.46278061224489797</v>
      </c>
      <c r="EM207">
        <v>0</v>
      </c>
      <c r="EN207" t="s">
        <v>1777</v>
      </c>
      <c r="EO207" s="624">
        <v>0</v>
      </c>
      <c r="EP207" s="629">
        <f t="shared" si="224"/>
        <v>0</v>
      </c>
      <c r="EQ207">
        <v>0</v>
      </c>
      <c r="ER207" t="s">
        <v>1777</v>
      </c>
      <c r="ES207">
        <v>0</v>
      </c>
      <c r="ET207" s="629">
        <f t="shared" si="225"/>
        <v>0</v>
      </c>
      <c r="EU207">
        <v>0</v>
      </c>
      <c r="EV207" t="s">
        <v>1777</v>
      </c>
      <c r="EW207" s="624">
        <v>0</v>
      </c>
      <c r="EX207" s="629">
        <f t="shared" si="226"/>
        <v>0</v>
      </c>
      <c r="EY207">
        <v>2</v>
      </c>
      <c r="EZ207" t="s">
        <v>1783</v>
      </c>
      <c r="FA207" s="624">
        <v>1</v>
      </c>
      <c r="FB207" s="629">
        <f t="shared" si="227"/>
        <v>0.25</v>
      </c>
      <c r="FC207" t="s">
        <v>1024</v>
      </c>
      <c r="FD207">
        <v>0</v>
      </c>
      <c r="FE207" s="627">
        <f t="shared" si="228"/>
        <v>0</v>
      </c>
      <c r="FF207" s="628">
        <f t="shared" si="229"/>
        <v>0.05</v>
      </c>
      <c r="FG207">
        <v>0.70099999999999996</v>
      </c>
      <c r="FH207" t="s">
        <v>1791</v>
      </c>
      <c r="FI207">
        <v>2</v>
      </c>
      <c r="FJ207" s="623">
        <f t="shared" si="230"/>
        <v>0.33333333333333331</v>
      </c>
      <c r="FK207">
        <v>60</v>
      </c>
      <c r="FL207">
        <v>1.7781512503836436</v>
      </c>
      <c r="FM207" t="s">
        <v>1735</v>
      </c>
      <c r="FN207" s="624">
        <v>3</v>
      </c>
      <c r="FO207" s="629">
        <f t="shared" si="231"/>
        <v>0.75</v>
      </c>
      <c r="FP207">
        <v>8</v>
      </c>
      <c r="FQ207" t="s">
        <v>1740</v>
      </c>
      <c r="FR207" s="624">
        <v>3</v>
      </c>
      <c r="FS207" s="629">
        <f t="shared" si="232"/>
        <v>0.75</v>
      </c>
      <c r="FT207">
        <v>2</v>
      </c>
      <c r="FU207" t="s">
        <v>1737</v>
      </c>
      <c r="FV207" s="624">
        <v>1</v>
      </c>
      <c r="FW207" s="629">
        <f t="shared" si="233"/>
        <v>0.25</v>
      </c>
      <c r="FX207" s="628">
        <f t="shared" si="234"/>
        <v>0.52083333333333326</v>
      </c>
      <c r="FY207" s="631">
        <f t="shared" si="235"/>
        <v>0.41091339110129393</v>
      </c>
    </row>
    <row r="208" spans="1:181">
      <c r="A208" t="s">
        <v>186</v>
      </c>
      <c r="B208" t="s">
        <v>185</v>
      </c>
      <c r="C208" t="s">
        <v>632</v>
      </c>
      <c r="D208" t="s">
        <v>1309</v>
      </c>
      <c r="E208" t="s">
        <v>971</v>
      </c>
      <c r="F208" t="s">
        <v>970</v>
      </c>
      <c r="G208" t="s">
        <v>973</v>
      </c>
      <c r="H208" t="s">
        <v>50</v>
      </c>
      <c r="I208">
        <v>16424</v>
      </c>
      <c r="J208" s="626">
        <f t="shared" si="177"/>
        <v>0.41317852239720743</v>
      </c>
      <c r="K208">
        <v>37031868.359999999</v>
      </c>
      <c r="L208" s="626">
        <f t="shared" si="178"/>
        <v>0.27692093252882832</v>
      </c>
      <c r="M208">
        <v>678</v>
      </c>
      <c r="N208" s="626">
        <f t="shared" si="179"/>
        <v>0.40971188811142184</v>
      </c>
      <c r="O208" t="s">
        <v>880</v>
      </c>
      <c r="P208">
        <v>0</v>
      </c>
      <c r="Q208" s="627">
        <f t="shared" si="180"/>
        <v>0</v>
      </c>
      <c r="R208">
        <v>0</v>
      </c>
      <c r="T208" t="s">
        <v>1726</v>
      </c>
      <c r="U208">
        <v>0</v>
      </c>
      <c r="V208">
        <f t="shared" si="181"/>
        <v>1</v>
      </c>
      <c r="W208" s="626">
        <f t="shared" si="182"/>
        <v>0</v>
      </c>
      <c r="X208" s="628">
        <f t="shared" si="183"/>
        <v>0.21996226860749152</v>
      </c>
      <c r="Y208" t="s">
        <v>639</v>
      </c>
      <c r="Z208">
        <v>4</v>
      </c>
      <c r="AA208" s="627">
        <f t="shared" si="184"/>
        <v>1</v>
      </c>
      <c r="AB208" t="s">
        <v>639</v>
      </c>
      <c r="AC208">
        <v>4</v>
      </c>
      <c r="AD208" s="627">
        <f t="shared" si="185"/>
        <v>1</v>
      </c>
      <c r="AE208" t="s">
        <v>640</v>
      </c>
      <c r="AF208">
        <v>0</v>
      </c>
      <c r="AG208" s="627">
        <f t="shared" si="186"/>
        <v>0</v>
      </c>
      <c r="AH208" t="s">
        <v>1314</v>
      </c>
      <c r="AI208">
        <v>0</v>
      </c>
      <c r="AJ208" s="627">
        <f t="shared" si="187"/>
        <v>0</v>
      </c>
      <c r="AK208" t="s">
        <v>1405</v>
      </c>
      <c r="AL208">
        <v>0</v>
      </c>
      <c r="AM208" s="627">
        <f t="shared" si="188"/>
        <v>0</v>
      </c>
      <c r="AN208">
        <v>1</v>
      </c>
      <c r="AO208" t="s">
        <v>1765</v>
      </c>
      <c r="AP208">
        <v>4</v>
      </c>
      <c r="AQ208" s="629">
        <f t="shared" si="189"/>
        <v>1</v>
      </c>
      <c r="AR208" t="s">
        <v>640</v>
      </c>
      <c r="AS208">
        <v>0</v>
      </c>
      <c r="AT208" s="627">
        <f t="shared" si="190"/>
        <v>0</v>
      </c>
      <c r="AU208">
        <v>1</v>
      </c>
      <c r="AV208" t="s">
        <v>1789</v>
      </c>
      <c r="AW208">
        <v>0</v>
      </c>
      <c r="AX208" s="629">
        <f t="shared" si="191"/>
        <v>0</v>
      </c>
      <c r="AY208" t="s">
        <v>634</v>
      </c>
      <c r="AZ208">
        <v>1</v>
      </c>
      <c r="BA208" s="627">
        <f t="shared" si="192"/>
        <v>0.25</v>
      </c>
      <c r="BB208" t="s">
        <v>635</v>
      </c>
      <c r="BC208">
        <v>1</v>
      </c>
      <c r="BD208" s="627">
        <f t="shared" si="193"/>
        <v>0.25</v>
      </c>
      <c r="BE208" t="s">
        <v>1063</v>
      </c>
      <c r="BF208">
        <v>0</v>
      </c>
      <c r="BG208" s="627">
        <f t="shared" si="194"/>
        <v>0</v>
      </c>
      <c r="BH208" s="628">
        <f t="shared" si="195"/>
        <v>0.31818181818181818</v>
      </c>
      <c r="BI208">
        <v>0</v>
      </c>
      <c r="BJ208" t="s">
        <v>1741</v>
      </c>
      <c r="BK208">
        <v>4</v>
      </c>
      <c r="BL208" s="627">
        <f t="shared" si="196"/>
        <v>1</v>
      </c>
      <c r="BM208" t="s">
        <v>1395</v>
      </c>
      <c r="BN208">
        <v>4</v>
      </c>
      <c r="BO208" s="627">
        <f t="shared" si="197"/>
        <v>1</v>
      </c>
      <c r="BP208">
        <v>0</v>
      </c>
      <c r="BQ208" t="s">
        <v>1745</v>
      </c>
      <c r="BR208">
        <v>4</v>
      </c>
      <c r="BS208">
        <f t="shared" si="198"/>
        <v>1</v>
      </c>
      <c r="BT208">
        <v>0</v>
      </c>
      <c r="BU208" t="s">
        <v>1745</v>
      </c>
      <c r="BV208">
        <v>4</v>
      </c>
      <c r="BW208">
        <f t="shared" si="199"/>
        <v>1</v>
      </c>
      <c r="BX208" s="629">
        <f t="shared" si="200"/>
        <v>1</v>
      </c>
      <c r="BY208" t="s">
        <v>653</v>
      </c>
      <c r="BZ208">
        <v>4</v>
      </c>
      <c r="CA208" s="627">
        <f t="shared" si="201"/>
        <v>1</v>
      </c>
      <c r="CB208" t="s">
        <v>654</v>
      </c>
      <c r="CC208">
        <v>4</v>
      </c>
      <c r="CD208" s="627">
        <f t="shared" si="202"/>
        <v>1</v>
      </c>
      <c r="CE208" t="s">
        <v>643</v>
      </c>
      <c r="CF208">
        <v>3</v>
      </c>
      <c r="CG208" s="627">
        <f t="shared" si="203"/>
        <v>0.75</v>
      </c>
      <c r="CH208">
        <v>0</v>
      </c>
      <c r="CI208" t="s">
        <v>1750</v>
      </c>
      <c r="CJ208">
        <v>4</v>
      </c>
      <c r="CK208">
        <f t="shared" si="204"/>
        <v>1</v>
      </c>
      <c r="CL208">
        <v>0</v>
      </c>
      <c r="CM208" t="s">
        <v>1750</v>
      </c>
      <c r="CN208">
        <v>4</v>
      </c>
      <c r="CO208">
        <f t="shared" si="205"/>
        <v>1</v>
      </c>
      <c r="CP208" s="629">
        <f t="shared" si="206"/>
        <v>1</v>
      </c>
      <c r="CQ208">
        <v>0</v>
      </c>
      <c r="CR208" t="s">
        <v>1755</v>
      </c>
      <c r="CS208">
        <v>4</v>
      </c>
      <c r="CT208">
        <f t="shared" si="207"/>
        <v>1</v>
      </c>
      <c r="CU208">
        <v>0</v>
      </c>
      <c r="CV208" t="s">
        <v>1755</v>
      </c>
      <c r="CW208">
        <v>4</v>
      </c>
      <c r="CX208">
        <f t="shared" si="208"/>
        <v>1</v>
      </c>
      <c r="CY208" s="629">
        <f t="shared" si="209"/>
        <v>1</v>
      </c>
      <c r="CZ208">
        <v>0</v>
      </c>
      <c r="DA208" t="s">
        <v>1764</v>
      </c>
      <c r="DB208">
        <v>0</v>
      </c>
      <c r="DC208" s="626">
        <f t="shared" si="210"/>
        <v>0</v>
      </c>
      <c r="DD208" t="s">
        <v>1369</v>
      </c>
      <c r="DE208">
        <v>3</v>
      </c>
      <c r="DF208" s="627">
        <f t="shared" si="211"/>
        <v>0.75</v>
      </c>
      <c r="DG208" s="628">
        <f t="shared" si="212"/>
        <v>0.85</v>
      </c>
      <c r="DH208" t="s">
        <v>639</v>
      </c>
      <c r="DI208">
        <v>4</v>
      </c>
      <c r="DJ208" s="627">
        <f t="shared" si="213"/>
        <v>1</v>
      </c>
      <c r="DK208" t="s">
        <v>640</v>
      </c>
      <c r="DL208">
        <v>0</v>
      </c>
      <c r="DM208" s="627">
        <f t="shared" si="214"/>
        <v>0</v>
      </c>
      <c r="DN208" t="s">
        <v>1119</v>
      </c>
      <c r="DO208">
        <v>0</v>
      </c>
      <c r="DP208" s="627">
        <f t="shared" si="215"/>
        <v>0</v>
      </c>
      <c r="DQ208" t="s">
        <v>880</v>
      </c>
      <c r="DR208">
        <v>4</v>
      </c>
      <c r="DS208" s="627">
        <f t="shared" si="216"/>
        <v>1</v>
      </c>
      <c r="DT208" t="s">
        <v>880</v>
      </c>
      <c r="DU208">
        <v>4</v>
      </c>
      <c r="DV208" s="627">
        <f t="shared" si="217"/>
        <v>1</v>
      </c>
      <c r="DW208" t="s">
        <v>639</v>
      </c>
      <c r="DX208">
        <v>4</v>
      </c>
      <c r="DY208" s="627">
        <f t="shared" si="218"/>
        <v>1</v>
      </c>
      <c r="DZ208" t="s">
        <v>1119</v>
      </c>
      <c r="EA208">
        <v>0</v>
      </c>
      <c r="EB208" s="627">
        <f t="shared" si="219"/>
        <v>0</v>
      </c>
      <c r="EC208">
        <v>8.6999999999999993</v>
      </c>
      <c r="ED208" t="s">
        <v>1827</v>
      </c>
      <c r="EE208">
        <v>0</v>
      </c>
      <c r="EF208" s="630">
        <f t="shared" si="220"/>
        <v>0.1122448979591838</v>
      </c>
      <c r="EG208">
        <v>7.8</v>
      </c>
      <c r="EH208" t="s">
        <v>1826</v>
      </c>
      <c r="EI208">
        <v>1</v>
      </c>
      <c r="EJ208" s="630">
        <f t="shared" si="221"/>
        <v>0.21999999999999997</v>
      </c>
      <c r="EK208" s="630">
        <f t="shared" si="222"/>
        <v>0.16612244897959189</v>
      </c>
      <c r="EL208" s="628">
        <f t="shared" si="223"/>
        <v>0.52076530612244898</v>
      </c>
      <c r="EM208">
        <v>0</v>
      </c>
      <c r="EN208" t="s">
        <v>1777</v>
      </c>
      <c r="EO208" s="624">
        <v>0</v>
      </c>
      <c r="EP208" s="629">
        <f t="shared" si="224"/>
        <v>0</v>
      </c>
      <c r="EQ208">
        <v>0</v>
      </c>
      <c r="ER208" t="s">
        <v>1777</v>
      </c>
      <c r="ES208">
        <v>0</v>
      </c>
      <c r="ET208" s="629">
        <f t="shared" si="225"/>
        <v>0</v>
      </c>
      <c r="EU208">
        <v>0</v>
      </c>
      <c r="EV208" t="s">
        <v>1777</v>
      </c>
      <c r="EW208" s="624">
        <v>0</v>
      </c>
      <c r="EX208" s="629">
        <f t="shared" si="226"/>
        <v>0</v>
      </c>
      <c r="EY208">
        <v>7</v>
      </c>
      <c r="EZ208" t="s">
        <v>1780</v>
      </c>
      <c r="FA208" s="624">
        <v>4</v>
      </c>
      <c r="FB208" s="629">
        <f t="shared" si="227"/>
        <v>1</v>
      </c>
      <c r="FC208" t="s">
        <v>1025</v>
      </c>
      <c r="FD208">
        <v>4</v>
      </c>
      <c r="FE208" s="627">
        <f t="shared" si="228"/>
        <v>1</v>
      </c>
      <c r="FF208" s="628">
        <f t="shared" si="229"/>
        <v>0.4</v>
      </c>
      <c r="FG208">
        <v>0.64800000000000002</v>
      </c>
      <c r="FH208" t="s">
        <v>1791</v>
      </c>
      <c r="FI208">
        <v>2</v>
      </c>
      <c r="FJ208" s="623">
        <f t="shared" si="230"/>
        <v>0.33333333333333331</v>
      </c>
      <c r="FK208">
        <v>13</v>
      </c>
      <c r="FL208">
        <v>1.1139433523068367</v>
      </c>
      <c r="FM208" t="s">
        <v>1734</v>
      </c>
      <c r="FN208" s="624">
        <v>2</v>
      </c>
      <c r="FO208" s="629">
        <f t="shared" si="231"/>
        <v>0.5</v>
      </c>
      <c r="FP208">
        <v>4</v>
      </c>
      <c r="FQ208" t="s">
        <v>1739</v>
      </c>
      <c r="FR208" s="624">
        <v>2</v>
      </c>
      <c r="FS208" s="629">
        <f t="shared" si="232"/>
        <v>0.5</v>
      </c>
      <c r="FT208">
        <v>3</v>
      </c>
      <c r="FU208" t="s">
        <v>1739</v>
      </c>
      <c r="FV208" s="624">
        <v>2</v>
      </c>
      <c r="FW208" s="629">
        <f t="shared" si="233"/>
        <v>0.5</v>
      </c>
      <c r="FX208" s="628">
        <f t="shared" si="234"/>
        <v>0.45833333333333331</v>
      </c>
      <c r="FY208" s="631">
        <f t="shared" si="235"/>
        <v>0.46120712104084866</v>
      </c>
    </row>
    <row r="209" spans="1:181">
      <c r="A209" t="s">
        <v>321</v>
      </c>
      <c r="B209" t="s">
        <v>320</v>
      </c>
      <c r="C209" t="s">
        <v>673</v>
      </c>
      <c r="D209" t="s">
        <v>1310</v>
      </c>
      <c r="E209" t="s">
        <v>991</v>
      </c>
      <c r="F209" t="s">
        <v>990</v>
      </c>
      <c r="G209" t="s">
        <v>992</v>
      </c>
      <c r="H209" t="s">
        <v>47</v>
      </c>
      <c r="I209">
        <v>7370</v>
      </c>
      <c r="J209" s="626">
        <f t="shared" si="177"/>
        <v>0.28008151630913014</v>
      </c>
      <c r="K209">
        <v>18558187.989999998</v>
      </c>
      <c r="L209" s="626">
        <f t="shared" si="178"/>
        <v>0.13942108490169403</v>
      </c>
      <c r="M209">
        <v>264</v>
      </c>
      <c r="N209" s="626">
        <f t="shared" si="179"/>
        <v>0.20780795270850075</v>
      </c>
      <c r="O209" t="s">
        <v>880</v>
      </c>
      <c r="P209">
        <v>0</v>
      </c>
      <c r="Q209" s="627">
        <f t="shared" si="180"/>
        <v>0</v>
      </c>
      <c r="R209">
        <v>0</v>
      </c>
      <c r="T209" t="s">
        <v>1726</v>
      </c>
      <c r="U209">
        <v>0</v>
      </c>
      <c r="V209">
        <f t="shared" si="181"/>
        <v>1</v>
      </c>
      <c r="W209" s="626">
        <f t="shared" si="182"/>
        <v>0</v>
      </c>
      <c r="X209" s="628">
        <f t="shared" si="183"/>
        <v>0.12546211078386499</v>
      </c>
      <c r="Y209" t="s">
        <v>639</v>
      </c>
      <c r="Z209">
        <v>4</v>
      </c>
      <c r="AA209" s="627">
        <f t="shared" si="184"/>
        <v>1</v>
      </c>
      <c r="AB209" t="s">
        <v>639</v>
      </c>
      <c r="AC209">
        <v>4</v>
      </c>
      <c r="AD209" s="627">
        <f t="shared" si="185"/>
        <v>1</v>
      </c>
      <c r="AE209" t="s">
        <v>636</v>
      </c>
      <c r="AF209">
        <v>4</v>
      </c>
      <c r="AG209" s="627">
        <f t="shared" si="186"/>
        <v>1</v>
      </c>
      <c r="AH209" t="s">
        <v>1400</v>
      </c>
      <c r="AI209">
        <v>3</v>
      </c>
      <c r="AJ209" s="627">
        <f t="shared" si="187"/>
        <v>0.75</v>
      </c>
      <c r="AK209" t="s">
        <v>1404</v>
      </c>
      <c r="AL209">
        <v>1</v>
      </c>
      <c r="AM209" s="627">
        <f t="shared" si="188"/>
        <v>0.25</v>
      </c>
      <c r="AN209">
        <v>1</v>
      </c>
      <c r="AO209" t="s">
        <v>1765</v>
      </c>
      <c r="AP209">
        <v>4</v>
      </c>
      <c r="AQ209" s="629">
        <f t="shared" si="189"/>
        <v>1</v>
      </c>
      <c r="AR209" t="s">
        <v>636</v>
      </c>
      <c r="AS209">
        <v>4</v>
      </c>
      <c r="AT209" s="627">
        <f t="shared" si="190"/>
        <v>1</v>
      </c>
      <c r="AU209">
        <v>1</v>
      </c>
      <c r="AV209" t="s">
        <v>1789</v>
      </c>
      <c r="AW209">
        <v>0</v>
      </c>
      <c r="AX209" s="629">
        <f t="shared" si="191"/>
        <v>0</v>
      </c>
      <c r="AY209" t="s">
        <v>674</v>
      </c>
      <c r="AZ209">
        <v>3</v>
      </c>
      <c r="BA209" s="627">
        <f t="shared" si="192"/>
        <v>0.75</v>
      </c>
      <c r="BB209" t="s">
        <v>1068</v>
      </c>
      <c r="BC209">
        <v>3</v>
      </c>
      <c r="BD209" s="627">
        <f t="shared" si="193"/>
        <v>0.75</v>
      </c>
      <c r="BE209" t="s">
        <v>647</v>
      </c>
      <c r="BF209">
        <v>4</v>
      </c>
      <c r="BG209" s="627">
        <f t="shared" si="194"/>
        <v>1</v>
      </c>
      <c r="BH209" s="628">
        <f t="shared" si="195"/>
        <v>0.77272727272727271</v>
      </c>
      <c r="BI209">
        <v>0</v>
      </c>
      <c r="BJ209" t="s">
        <v>1741</v>
      </c>
      <c r="BK209">
        <v>4</v>
      </c>
      <c r="BL209" s="627">
        <f t="shared" si="196"/>
        <v>1</v>
      </c>
      <c r="BM209" t="s">
        <v>1395</v>
      </c>
      <c r="BN209">
        <v>4</v>
      </c>
      <c r="BO209" s="627">
        <f t="shared" si="197"/>
        <v>1</v>
      </c>
      <c r="BP209">
        <v>0</v>
      </c>
      <c r="BQ209" t="s">
        <v>1745</v>
      </c>
      <c r="BR209">
        <v>4</v>
      </c>
      <c r="BS209">
        <f t="shared" si="198"/>
        <v>1</v>
      </c>
      <c r="BT209">
        <v>0</v>
      </c>
      <c r="BU209" t="s">
        <v>1745</v>
      </c>
      <c r="BV209">
        <v>4</v>
      </c>
      <c r="BW209">
        <f t="shared" si="199"/>
        <v>1</v>
      </c>
      <c r="BX209" s="629">
        <f t="shared" si="200"/>
        <v>1</v>
      </c>
      <c r="BY209" t="s">
        <v>653</v>
      </c>
      <c r="BZ209">
        <v>4</v>
      </c>
      <c r="CA209" s="627">
        <f t="shared" si="201"/>
        <v>1</v>
      </c>
      <c r="CB209" t="s">
        <v>642</v>
      </c>
      <c r="CC209">
        <v>0</v>
      </c>
      <c r="CD209" s="627">
        <f t="shared" si="202"/>
        <v>0</v>
      </c>
      <c r="CE209" t="s">
        <v>659</v>
      </c>
      <c r="CF209">
        <v>4</v>
      </c>
      <c r="CG209" s="627">
        <f t="shared" si="203"/>
        <v>1</v>
      </c>
      <c r="CH209">
        <v>0</v>
      </c>
      <c r="CI209" t="s">
        <v>1750</v>
      </c>
      <c r="CJ209">
        <v>4</v>
      </c>
      <c r="CK209">
        <f t="shared" si="204"/>
        <v>1</v>
      </c>
      <c r="CL209">
        <v>0</v>
      </c>
      <c r="CM209" t="s">
        <v>1750</v>
      </c>
      <c r="CN209">
        <v>4</v>
      </c>
      <c r="CO209">
        <f t="shared" si="205"/>
        <v>1</v>
      </c>
      <c r="CP209" s="629">
        <f t="shared" si="206"/>
        <v>1</v>
      </c>
      <c r="CQ209">
        <v>0</v>
      </c>
      <c r="CR209" t="s">
        <v>1755</v>
      </c>
      <c r="CS209">
        <v>4</v>
      </c>
      <c r="CT209">
        <f t="shared" si="207"/>
        <v>1</v>
      </c>
      <c r="CU209">
        <v>0</v>
      </c>
      <c r="CV209" t="s">
        <v>1755</v>
      </c>
      <c r="CW209">
        <v>4</v>
      </c>
      <c r="CX209">
        <f t="shared" si="208"/>
        <v>1</v>
      </c>
      <c r="CY209" s="629">
        <f t="shared" si="209"/>
        <v>1</v>
      </c>
      <c r="CZ209">
        <v>2</v>
      </c>
      <c r="DA209" t="s">
        <v>1762</v>
      </c>
      <c r="DB209">
        <v>2</v>
      </c>
      <c r="DC209" s="626">
        <f t="shared" si="210"/>
        <v>0.25</v>
      </c>
      <c r="DD209" t="s">
        <v>1369</v>
      </c>
      <c r="DE209">
        <v>3</v>
      </c>
      <c r="DF209" s="627">
        <f t="shared" si="211"/>
        <v>0.75</v>
      </c>
      <c r="DG209" s="628">
        <f t="shared" si="212"/>
        <v>0.8</v>
      </c>
      <c r="DH209" t="s">
        <v>639</v>
      </c>
      <c r="DI209">
        <v>4</v>
      </c>
      <c r="DJ209" s="627">
        <f t="shared" si="213"/>
        <v>1</v>
      </c>
      <c r="DK209" t="s">
        <v>640</v>
      </c>
      <c r="DL209">
        <v>0</v>
      </c>
      <c r="DM209" s="627">
        <f t="shared" si="214"/>
        <v>0</v>
      </c>
      <c r="DN209" t="s">
        <v>880</v>
      </c>
      <c r="DO209">
        <v>4</v>
      </c>
      <c r="DP209" s="627">
        <f t="shared" si="215"/>
        <v>1</v>
      </c>
      <c r="DQ209" t="s">
        <v>880</v>
      </c>
      <c r="DR209">
        <v>4</v>
      </c>
      <c r="DS209" s="627">
        <f t="shared" si="216"/>
        <v>1</v>
      </c>
      <c r="DT209" t="s">
        <v>880</v>
      </c>
      <c r="DU209">
        <v>4</v>
      </c>
      <c r="DV209" s="627">
        <f t="shared" si="217"/>
        <v>1</v>
      </c>
      <c r="DW209" t="s">
        <v>639</v>
      </c>
      <c r="DX209">
        <v>4</v>
      </c>
      <c r="DY209" s="627">
        <f t="shared" si="218"/>
        <v>1</v>
      </c>
      <c r="DZ209" t="s">
        <v>880</v>
      </c>
      <c r="EA209">
        <v>4</v>
      </c>
      <c r="EB209" s="627">
        <f t="shared" si="219"/>
        <v>1</v>
      </c>
      <c r="EC209">
        <v>4.5</v>
      </c>
      <c r="ED209" t="s">
        <v>1825</v>
      </c>
      <c r="EE209">
        <v>2</v>
      </c>
      <c r="EF209" s="630">
        <f t="shared" si="220"/>
        <v>0.54081632653061229</v>
      </c>
      <c r="EG209">
        <v>10</v>
      </c>
      <c r="EH209" t="s">
        <v>1827</v>
      </c>
      <c r="EI209">
        <v>0</v>
      </c>
      <c r="EJ209" s="630">
        <f t="shared" si="221"/>
        <v>0</v>
      </c>
      <c r="EK209" s="630">
        <f t="shared" si="222"/>
        <v>0.27040816326530615</v>
      </c>
      <c r="EL209" s="628">
        <f t="shared" si="223"/>
        <v>0.78380102040816324</v>
      </c>
      <c r="EM209">
        <v>0</v>
      </c>
      <c r="EN209" t="s">
        <v>1777</v>
      </c>
      <c r="EO209" s="624">
        <v>0</v>
      </c>
      <c r="EP209" s="629">
        <f t="shared" si="224"/>
        <v>0</v>
      </c>
      <c r="EQ209">
        <v>0</v>
      </c>
      <c r="ER209" t="s">
        <v>1777</v>
      </c>
      <c r="ES209">
        <v>0</v>
      </c>
      <c r="ET209" s="629">
        <f t="shared" si="225"/>
        <v>0</v>
      </c>
      <c r="EU209">
        <v>0</v>
      </c>
      <c r="EV209" t="s">
        <v>1777</v>
      </c>
      <c r="EW209" s="624">
        <v>0</v>
      </c>
      <c r="EX209" s="629">
        <f t="shared" si="226"/>
        <v>0</v>
      </c>
      <c r="EY209">
        <v>5</v>
      </c>
      <c r="EZ209" t="s">
        <v>1781</v>
      </c>
      <c r="FA209" s="624">
        <v>3</v>
      </c>
      <c r="FB209" s="629">
        <f t="shared" si="227"/>
        <v>0.75</v>
      </c>
      <c r="FC209" t="s">
        <v>1024</v>
      </c>
      <c r="FD209">
        <v>0</v>
      </c>
      <c r="FE209" s="627">
        <f t="shared" si="228"/>
        <v>0</v>
      </c>
      <c r="FF209" s="628">
        <f t="shared" si="229"/>
        <v>0.15</v>
      </c>
      <c r="FG209">
        <v>0.625</v>
      </c>
      <c r="FH209" t="s">
        <v>1791</v>
      </c>
      <c r="FI209">
        <v>2</v>
      </c>
      <c r="FJ209" s="623">
        <f t="shared" si="230"/>
        <v>0.33333333333333331</v>
      </c>
      <c r="FK209">
        <v>30</v>
      </c>
      <c r="FL209">
        <v>1.4771212547196624</v>
      </c>
      <c r="FM209" t="s">
        <v>1734</v>
      </c>
      <c r="FN209" s="624">
        <v>2</v>
      </c>
      <c r="FO209" s="629">
        <f t="shared" si="231"/>
        <v>0.5</v>
      </c>
      <c r="FP209">
        <v>3</v>
      </c>
      <c r="FQ209" t="s">
        <v>1739</v>
      </c>
      <c r="FR209" s="624">
        <v>2</v>
      </c>
      <c r="FS209" s="629">
        <f t="shared" si="232"/>
        <v>0.5</v>
      </c>
      <c r="FT209">
        <v>1</v>
      </c>
      <c r="FU209" t="s">
        <v>1737</v>
      </c>
      <c r="FV209" s="624">
        <v>1</v>
      </c>
      <c r="FW209" s="629">
        <f t="shared" si="233"/>
        <v>0.25</v>
      </c>
      <c r="FX209" s="628">
        <f t="shared" si="234"/>
        <v>0.39583333333333331</v>
      </c>
      <c r="FY209" s="631">
        <f t="shared" si="235"/>
        <v>0.50463728954210574</v>
      </c>
    </row>
    <row r="210" spans="1:181">
      <c r="A210" t="s">
        <v>599</v>
      </c>
      <c r="B210" t="s">
        <v>598</v>
      </c>
      <c r="C210" t="s">
        <v>644</v>
      </c>
      <c r="D210" t="s">
        <v>1308</v>
      </c>
      <c r="E210" t="s">
        <v>968</v>
      </c>
      <c r="F210" t="s">
        <v>964</v>
      </c>
      <c r="G210" t="s">
        <v>980</v>
      </c>
      <c r="H210" t="s">
        <v>42</v>
      </c>
      <c r="I210">
        <v>1650</v>
      </c>
      <c r="J210" s="626">
        <f t="shared" si="177"/>
        <v>3.149525847852952E-2</v>
      </c>
      <c r="K210">
        <v>12125564.990000002</v>
      </c>
      <c r="L210" s="626">
        <f t="shared" si="178"/>
        <v>5.4717094363149373E-2</v>
      </c>
      <c r="M210">
        <v>153</v>
      </c>
      <c r="N210" s="626">
        <f t="shared" si="179"/>
        <v>9.1034133400893807E-2</v>
      </c>
      <c r="O210" t="s">
        <v>880</v>
      </c>
      <c r="P210">
        <v>0</v>
      </c>
      <c r="Q210" s="627">
        <f t="shared" si="180"/>
        <v>0</v>
      </c>
      <c r="R210">
        <v>0</v>
      </c>
      <c r="T210" t="s">
        <v>1726</v>
      </c>
      <c r="U210">
        <v>0</v>
      </c>
      <c r="V210">
        <f t="shared" si="181"/>
        <v>1</v>
      </c>
      <c r="W210" s="626">
        <f t="shared" si="182"/>
        <v>0</v>
      </c>
      <c r="X210" s="628">
        <f t="shared" si="183"/>
        <v>3.544929724851454E-2</v>
      </c>
      <c r="Y210" t="s">
        <v>639</v>
      </c>
      <c r="Z210">
        <v>4</v>
      </c>
      <c r="AA210" s="627">
        <f t="shared" si="184"/>
        <v>1</v>
      </c>
      <c r="AB210" t="s">
        <v>639</v>
      </c>
      <c r="AC210">
        <v>4</v>
      </c>
      <c r="AD210" s="627">
        <f t="shared" si="185"/>
        <v>1</v>
      </c>
      <c r="AE210" t="s">
        <v>640</v>
      </c>
      <c r="AF210">
        <v>0</v>
      </c>
      <c r="AG210" s="627">
        <f t="shared" si="186"/>
        <v>0</v>
      </c>
      <c r="AH210" t="s">
        <v>1400</v>
      </c>
      <c r="AI210">
        <v>3</v>
      </c>
      <c r="AJ210" s="627">
        <f t="shared" si="187"/>
        <v>0.75</v>
      </c>
      <c r="AK210" t="s">
        <v>1406</v>
      </c>
      <c r="AL210">
        <v>3</v>
      </c>
      <c r="AM210" s="627">
        <f t="shared" si="188"/>
        <v>0.75</v>
      </c>
      <c r="AN210">
        <v>1</v>
      </c>
      <c r="AO210" t="s">
        <v>1765</v>
      </c>
      <c r="AP210">
        <v>4</v>
      </c>
      <c r="AQ210" s="629">
        <f t="shared" si="189"/>
        <v>1</v>
      </c>
      <c r="AR210" t="s">
        <v>636</v>
      </c>
      <c r="AS210">
        <v>4</v>
      </c>
      <c r="AT210" s="627">
        <f t="shared" si="190"/>
        <v>1</v>
      </c>
      <c r="AU210">
        <v>1</v>
      </c>
      <c r="AV210" t="s">
        <v>1789</v>
      </c>
      <c r="AW210">
        <v>0</v>
      </c>
      <c r="AX210" s="629">
        <f t="shared" si="191"/>
        <v>0</v>
      </c>
      <c r="AY210" t="s">
        <v>634</v>
      </c>
      <c r="AZ210">
        <v>1</v>
      </c>
      <c r="BA210" s="627">
        <f t="shared" si="192"/>
        <v>0.25</v>
      </c>
      <c r="BB210" t="s">
        <v>646</v>
      </c>
      <c r="BC210">
        <v>0</v>
      </c>
      <c r="BD210" s="627">
        <f t="shared" si="193"/>
        <v>0</v>
      </c>
      <c r="BE210" t="s">
        <v>647</v>
      </c>
      <c r="BF210">
        <v>4</v>
      </c>
      <c r="BG210" s="627">
        <f t="shared" si="194"/>
        <v>1</v>
      </c>
      <c r="BH210" s="628">
        <f t="shared" si="195"/>
        <v>0.61363636363636365</v>
      </c>
      <c r="BI210">
        <v>0</v>
      </c>
      <c r="BJ210" t="s">
        <v>1741</v>
      </c>
      <c r="BK210">
        <v>4</v>
      </c>
      <c r="BL210" s="627">
        <f t="shared" si="196"/>
        <v>1</v>
      </c>
      <c r="BM210" t="s">
        <v>641</v>
      </c>
      <c r="BN210">
        <v>0</v>
      </c>
      <c r="BO210" s="627">
        <f t="shared" si="197"/>
        <v>0</v>
      </c>
      <c r="BP210">
        <v>0</v>
      </c>
      <c r="BQ210" t="s">
        <v>1745</v>
      </c>
      <c r="BR210">
        <v>4</v>
      </c>
      <c r="BS210">
        <f t="shared" si="198"/>
        <v>1</v>
      </c>
      <c r="BT210">
        <v>7</v>
      </c>
      <c r="BU210" t="s">
        <v>1748</v>
      </c>
      <c r="BV210">
        <v>1</v>
      </c>
      <c r="BW210">
        <f t="shared" si="199"/>
        <v>0.25</v>
      </c>
      <c r="BX210" s="629">
        <f t="shared" si="200"/>
        <v>0.625</v>
      </c>
      <c r="BY210" t="s">
        <v>648</v>
      </c>
      <c r="BZ210">
        <v>1</v>
      </c>
      <c r="CA210" s="627">
        <f t="shared" si="201"/>
        <v>0.25</v>
      </c>
      <c r="CB210" t="s">
        <v>649</v>
      </c>
      <c r="CC210">
        <v>1</v>
      </c>
      <c r="CD210" s="627">
        <f t="shared" si="202"/>
        <v>0.25</v>
      </c>
      <c r="CE210" t="s">
        <v>643</v>
      </c>
      <c r="CF210">
        <v>3</v>
      </c>
      <c r="CG210" s="627">
        <f t="shared" si="203"/>
        <v>0.75</v>
      </c>
      <c r="CH210">
        <v>1</v>
      </c>
      <c r="CI210" t="s">
        <v>1751</v>
      </c>
      <c r="CJ210">
        <v>3</v>
      </c>
      <c r="CK210">
        <f t="shared" si="204"/>
        <v>0.75</v>
      </c>
      <c r="CL210">
        <v>2</v>
      </c>
      <c r="CM210" t="s">
        <v>1751</v>
      </c>
      <c r="CN210">
        <v>3</v>
      </c>
      <c r="CO210">
        <f t="shared" si="205"/>
        <v>0.75</v>
      </c>
      <c r="CP210" s="629">
        <f t="shared" si="206"/>
        <v>0.75</v>
      </c>
      <c r="CQ210">
        <v>0</v>
      </c>
      <c r="CR210" t="s">
        <v>1755</v>
      </c>
      <c r="CS210">
        <v>4</v>
      </c>
      <c r="CT210">
        <f t="shared" si="207"/>
        <v>1</v>
      </c>
      <c r="CU210">
        <v>0</v>
      </c>
      <c r="CV210" t="s">
        <v>1755</v>
      </c>
      <c r="CW210">
        <v>4</v>
      </c>
      <c r="CX210">
        <f t="shared" si="208"/>
        <v>1</v>
      </c>
      <c r="CY210" s="629">
        <f t="shared" si="209"/>
        <v>1</v>
      </c>
      <c r="CZ210">
        <v>1</v>
      </c>
      <c r="DA210" t="s">
        <v>1763</v>
      </c>
      <c r="DB210">
        <v>1</v>
      </c>
      <c r="DC210" s="626">
        <f t="shared" si="210"/>
        <v>0.125</v>
      </c>
      <c r="DD210" t="s">
        <v>1369</v>
      </c>
      <c r="DE210">
        <v>3</v>
      </c>
      <c r="DF210" s="627">
        <f t="shared" si="211"/>
        <v>0.75</v>
      </c>
      <c r="DG210" s="628">
        <f t="shared" si="212"/>
        <v>0.55000000000000004</v>
      </c>
      <c r="DH210" t="s">
        <v>639</v>
      </c>
      <c r="DI210">
        <v>4</v>
      </c>
      <c r="DJ210" s="627">
        <f t="shared" si="213"/>
        <v>1</v>
      </c>
      <c r="DK210" t="s">
        <v>640</v>
      </c>
      <c r="DL210">
        <v>0</v>
      </c>
      <c r="DM210" s="627">
        <f t="shared" si="214"/>
        <v>0</v>
      </c>
      <c r="DN210" t="s">
        <v>880</v>
      </c>
      <c r="DO210">
        <v>4</v>
      </c>
      <c r="DP210" s="627">
        <f t="shared" si="215"/>
        <v>1</v>
      </c>
      <c r="DQ210" t="s">
        <v>880</v>
      </c>
      <c r="DR210">
        <v>4</v>
      </c>
      <c r="DS210" s="627">
        <f t="shared" si="216"/>
        <v>1</v>
      </c>
      <c r="DT210" t="s">
        <v>880</v>
      </c>
      <c r="DU210">
        <v>4</v>
      </c>
      <c r="DV210" s="627">
        <f t="shared" si="217"/>
        <v>1</v>
      </c>
      <c r="DW210" t="s">
        <v>639</v>
      </c>
      <c r="DX210">
        <v>4</v>
      </c>
      <c r="DY210" s="627">
        <f t="shared" si="218"/>
        <v>1</v>
      </c>
      <c r="DZ210" t="s">
        <v>880</v>
      </c>
      <c r="EA210">
        <v>4</v>
      </c>
      <c r="EB210" s="627">
        <f t="shared" si="219"/>
        <v>1</v>
      </c>
      <c r="EC210">
        <v>7.2</v>
      </c>
      <c r="ED210" t="s">
        <v>1826</v>
      </c>
      <c r="EE210">
        <v>1</v>
      </c>
      <c r="EF210" s="630">
        <f t="shared" si="220"/>
        <v>0.26530612244897966</v>
      </c>
      <c r="EG210">
        <v>7.2</v>
      </c>
      <c r="EH210" t="s">
        <v>1826</v>
      </c>
      <c r="EI210">
        <v>1</v>
      </c>
      <c r="EJ210" s="630">
        <f t="shared" si="221"/>
        <v>0.28000000000000003</v>
      </c>
      <c r="EK210" s="630">
        <f t="shared" si="222"/>
        <v>0.27265306122448985</v>
      </c>
      <c r="EL210" s="628">
        <f t="shared" si="223"/>
        <v>0.78408163265306119</v>
      </c>
      <c r="EM210">
        <v>1</v>
      </c>
      <c r="EN210" t="s">
        <v>1776</v>
      </c>
      <c r="EO210" s="624">
        <v>1</v>
      </c>
      <c r="EP210" s="629">
        <f t="shared" si="224"/>
        <v>0.25</v>
      </c>
      <c r="EQ210">
        <v>0</v>
      </c>
      <c r="ER210" t="s">
        <v>1777</v>
      </c>
      <c r="ES210">
        <v>0</v>
      </c>
      <c r="ET210" s="629">
        <f t="shared" si="225"/>
        <v>0</v>
      </c>
      <c r="EU210">
        <v>3</v>
      </c>
      <c r="EV210" t="s">
        <v>1779</v>
      </c>
      <c r="EW210" s="624">
        <v>4</v>
      </c>
      <c r="EX210" s="629">
        <f t="shared" si="226"/>
        <v>1</v>
      </c>
      <c r="EY210">
        <v>7</v>
      </c>
      <c r="EZ210" t="s">
        <v>1780</v>
      </c>
      <c r="FA210" s="624">
        <v>4</v>
      </c>
      <c r="FB210" s="629">
        <f t="shared" si="227"/>
        <v>1</v>
      </c>
      <c r="FC210" t="s">
        <v>1024</v>
      </c>
      <c r="FD210">
        <v>0</v>
      </c>
      <c r="FE210" s="627">
        <f t="shared" si="228"/>
        <v>0</v>
      </c>
      <c r="FF210" s="628">
        <f t="shared" si="229"/>
        <v>0.45</v>
      </c>
      <c r="FG210">
        <v>0.70499999999999996</v>
      </c>
      <c r="FH210" t="s">
        <v>1791</v>
      </c>
      <c r="FI210">
        <v>2</v>
      </c>
      <c r="FJ210" s="623">
        <f t="shared" si="230"/>
        <v>0.33333333333333331</v>
      </c>
      <c r="FK210">
        <v>2</v>
      </c>
      <c r="FL210">
        <v>0.3010299956639812</v>
      </c>
      <c r="FM210" t="s">
        <v>1732</v>
      </c>
      <c r="FN210" s="624">
        <v>0</v>
      </c>
      <c r="FO210" s="629">
        <f t="shared" si="231"/>
        <v>0</v>
      </c>
      <c r="FP210">
        <v>0</v>
      </c>
      <c r="FQ210" t="s">
        <v>1730</v>
      </c>
      <c r="FR210" s="624">
        <v>0</v>
      </c>
      <c r="FS210" s="629">
        <f t="shared" si="232"/>
        <v>0</v>
      </c>
      <c r="FT210">
        <v>0</v>
      </c>
      <c r="FU210" t="s">
        <v>1730</v>
      </c>
      <c r="FV210" s="624">
        <v>0</v>
      </c>
      <c r="FW210" s="629">
        <f t="shared" si="233"/>
        <v>0</v>
      </c>
      <c r="FX210" s="628">
        <f t="shared" si="234"/>
        <v>8.3333333333333329E-2</v>
      </c>
      <c r="FY210" s="631">
        <f t="shared" si="235"/>
        <v>0.41941677114521214</v>
      </c>
    </row>
    <row r="211" spans="1:181">
      <c r="A211" t="s">
        <v>184</v>
      </c>
      <c r="B211" t="s">
        <v>183</v>
      </c>
      <c r="C211" t="s">
        <v>681</v>
      </c>
      <c r="D211" t="s">
        <v>1309</v>
      </c>
      <c r="E211" t="s">
        <v>971</v>
      </c>
      <c r="F211" t="s">
        <v>970</v>
      </c>
      <c r="G211" t="s">
        <v>973</v>
      </c>
      <c r="H211" t="s">
        <v>50</v>
      </c>
      <c r="I211">
        <v>16474</v>
      </c>
      <c r="J211" s="626">
        <f t="shared" si="177"/>
        <v>0.41368340441723134</v>
      </c>
      <c r="K211">
        <v>39029192.289999992</v>
      </c>
      <c r="L211" s="626">
        <f t="shared" si="178"/>
        <v>0.28737591407439816</v>
      </c>
      <c r="M211">
        <v>412</v>
      </c>
      <c r="N211" s="626">
        <f t="shared" si="179"/>
        <v>0.30308192938026007</v>
      </c>
      <c r="O211" t="s">
        <v>1119</v>
      </c>
      <c r="P211">
        <v>4</v>
      </c>
      <c r="Q211" s="627">
        <f t="shared" si="180"/>
        <v>1</v>
      </c>
      <c r="R211">
        <v>24</v>
      </c>
      <c r="S211">
        <v>1.3802112417116059</v>
      </c>
      <c r="T211" t="s">
        <v>1731</v>
      </c>
      <c r="U211">
        <v>2</v>
      </c>
      <c r="V211">
        <f t="shared" si="181"/>
        <v>25</v>
      </c>
      <c r="W211" s="626">
        <f t="shared" si="182"/>
        <v>0.41898902435113333</v>
      </c>
      <c r="X211" s="628">
        <f t="shared" si="183"/>
        <v>0.48462605444460466</v>
      </c>
      <c r="Y211" t="s">
        <v>639</v>
      </c>
      <c r="Z211">
        <v>4</v>
      </c>
      <c r="AA211" s="627">
        <f t="shared" si="184"/>
        <v>1</v>
      </c>
      <c r="AB211" t="s">
        <v>639</v>
      </c>
      <c r="AC211">
        <v>4</v>
      </c>
      <c r="AD211" s="627">
        <f t="shared" si="185"/>
        <v>1</v>
      </c>
      <c r="AE211" t="s">
        <v>640</v>
      </c>
      <c r="AF211">
        <v>0</v>
      </c>
      <c r="AG211" s="627">
        <f t="shared" si="186"/>
        <v>0</v>
      </c>
      <c r="AH211" t="s">
        <v>1314</v>
      </c>
      <c r="AI211">
        <v>0</v>
      </c>
      <c r="AJ211" s="627">
        <f t="shared" si="187"/>
        <v>0</v>
      </c>
      <c r="AK211" t="s">
        <v>1406</v>
      </c>
      <c r="AL211">
        <v>3</v>
      </c>
      <c r="AM211" s="627">
        <f t="shared" si="188"/>
        <v>0.75</v>
      </c>
      <c r="AN211">
        <v>1</v>
      </c>
      <c r="AO211" t="s">
        <v>1765</v>
      </c>
      <c r="AP211">
        <v>4</v>
      </c>
      <c r="AQ211" s="629">
        <f t="shared" si="189"/>
        <v>1</v>
      </c>
      <c r="AR211" t="s">
        <v>636</v>
      </c>
      <c r="AS211">
        <v>4</v>
      </c>
      <c r="AT211" s="627">
        <f t="shared" si="190"/>
        <v>1</v>
      </c>
      <c r="AU211">
        <v>1</v>
      </c>
      <c r="AV211" t="s">
        <v>1789</v>
      </c>
      <c r="AW211">
        <v>0</v>
      </c>
      <c r="AX211" s="629">
        <f t="shared" si="191"/>
        <v>0</v>
      </c>
      <c r="AY211" t="s">
        <v>634</v>
      </c>
      <c r="AZ211">
        <v>1</v>
      </c>
      <c r="BA211" s="627">
        <f t="shared" si="192"/>
        <v>0.25</v>
      </c>
      <c r="BB211" t="s">
        <v>646</v>
      </c>
      <c r="BC211">
        <v>0</v>
      </c>
      <c r="BD211" s="627">
        <f t="shared" si="193"/>
        <v>0</v>
      </c>
      <c r="BE211" t="s">
        <v>670</v>
      </c>
      <c r="BF211">
        <v>0</v>
      </c>
      <c r="BG211" s="627">
        <f t="shared" si="194"/>
        <v>0</v>
      </c>
      <c r="BH211" s="628">
        <f t="shared" si="195"/>
        <v>0.45454545454545453</v>
      </c>
      <c r="BI211">
        <v>0</v>
      </c>
      <c r="BJ211" t="s">
        <v>1741</v>
      </c>
      <c r="BK211">
        <v>4</v>
      </c>
      <c r="BL211" s="627">
        <f t="shared" si="196"/>
        <v>1</v>
      </c>
      <c r="BM211" t="s">
        <v>1395</v>
      </c>
      <c r="BN211">
        <v>4</v>
      </c>
      <c r="BO211" s="627">
        <f t="shared" si="197"/>
        <v>1</v>
      </c>
      <c r="BP211">
        <v>3</v>
      </c>
      <c r="BQ211" t="s">
        <v>1747</v>
      </c>
      <c r="BR211">
        <v>2</v>
      </c>
      <c r="BS211">
        <f t="shared" si="198"/>
        <v>0.5</v>
      </c>
      <c r="BT211">
        <v>6</v>
      </c>
      <c r="BU211" t="s">
        <v>1748</v>
      </c>
      <c r="BV211">
        <v>1</v>
      </c>
      <c r="BW211">
        <f t="shared" si="199"/>
        <v>0.25</v>
      </c>
      <c r="BX211" s="629">
        <f t="shared" si="200"/>
        <v>0.375</v>
      </c>
      <c r="BY211" t="s">
        <v>642</v>
      </c>
      <c r="BZ211">
        <v>3</v>
      </c>
      <c r="CA211" s="627">
        <f t="shared" si="201"/>
        <v>0.75</v>
      </c>
      <c r="CB211" t="s">
        <v>642</v>
      </c>
      <c r="CC211">
        <v>0</v>
      </c>
      <c r="CD211" s="627">
        <f t="shared" si="202"/>
        <v>0</v>
      </c>
      <c r="CE211" t="s">
        <v>659</v>
      </c>
      <c r="CF211">
        <v>4</v>
      </c>
      <c r="CG211" s="627">
        <f t="shared" si="203"/>
        <v>1</v>
      </c>
      <c r="CH211">
        <v>0</v>
      </c>
      <c r="CI211" t="s">
        <v>1750</v>
      </c>
      <c r="CJ211">
        <v>4</v>
      </c>
      <c r="CK211">
        <f t="shared" si="204"/>
        <v>1</v>
      </c>
      <c r="CL211">
        <v>0</v>
      </c>
      <c r="CM211" t="s">
        <v>1750</v>
      </c>
      <c r="CN211">
        <v>4</v>
      </c>
      <c r="CO211">
        <f t="shared" si="205"/>
        <v>1</v>
      </c>
      <c r="CP211" s="629">
        <f t="shared" si="206"/>
        <v>1</v>
      </c>
      <c r="CQ211">
        <v>0</v>
      </c>
      <c r="CR211" t="s">
        <v>1755</v>
      </c>
      <c r="CS211">
        <v>4</v>
      </c>
      <c r="CT211">
        <f t="shared" si="207"/>
        <v>1</v>
      </c>
      <c r="CU211">
        <v>0</v>
      </c>
      <c r="CV211" t="s">
        <v>1755</v>
      </c>
      <c r="CW211">
        <v>4</v>
      </c>
      <c r="CX211">
        <f t="shared" si="208"/>
        <v>1</v>
      </c>
      <c r="CY211" s="629">
        <f t="shared" si="209"/>
        <v>1</v>
      </c>
      <c r="CZ211">
        <v>1</v>
      </c>
      <c r="DA211" t="s">
        <v>1763</v>
      </c>
      <c r="DB211">
        <v>1</v>
      </c>
      <c r="DC211" s="626">
        <f t="shared" si="210"/>
        <v>0.125</v>
      </c>
      <c r="DD211" t="s">
        <v>636</v>
      </c>
      <c r="DE211">
        <v>4</v>
      </c>
      <c r="DF211" s="627">
        <f t="shared" si="211"/>
        <v>1</v>
      </c>
      <c r="DG211" s="628">
        <f t="shared" si="212"/>
        <v>0.72499999999999998</v>
      </c>
      <c r="DH211" t="s">
        <v>1396</v>
      </c>
      <c r="DI211">
        <v>0</v>
      </c>
      <c r="DJ211" s="627">
        <f t="shared" si="213"/>
        <v>0</v>
      </c>
      <c r="DK211" t="s">
        <v>640</v>
      </c>
      <c r="DL211">
        <v>0</v>
      </c>
      <c r="DM211" s="627">
        <f t="shared" si="214"/>
        <v>0</v>
      </c>
      <c r="DN211" t="s">
        <v>1119</v>
      </c>
      <c r="DO211">
        <v>0</v>
      </c>
      <c r="DP211" s="627">
        <f t="shared" si="215"/>
        <v>0</v>
      </c>
      <c r="DQ211" t="s">
        <v>880</v>
      </c>
      <c r="DR211">
        <v>4</v>
      </c>
      <c r="DS211" s="627">
        <f t="shared" si="216"/>
        <v>1</v>
      </c>
      <c r="DT211" t="s">
        <v>880</v>
      </c>
      <c r="DU211">
        <v>4</v>
      </c>
      <c r="DV211" s="627">
        <f t="shared" si="217"/>
        <v>1</v>
      </c>
      <c r="DW211" t="s">
        <v>639</v>
      </c>
      <c r="DX211">
        <v>4</v>
      </c>
      <c r="DY211" s="627">
        <f t="shared" si="218"/>
        <v>1</v>
      </c>
      <c r="DZ211" t="s">
        <v>880</v>
      </c>
      <c r="EA211">
        <v>4</v>
      </c>
      <c r="EB211" s="627">
        <f t="shared" si="219"/>
        <v>1</v>
      </c>
      <c r="EC211">
        <v>8.1999999999999993</v>
      </c>
      <c r="ED211" t="s">
        <v>1827</v>
      </c>
      <c r="EE211">
        <v>0</v>
      </c>
      <c r="EF211" s="630">
        <f t="shared" si="220"/>
        <v>0.16326530612244916</v>
      </c>
      <c r="EG211">
        <v>8.5</v>
      </c>
      <c r="EH211" t="s">
        <v>1827</v>
      </c>
      <c r="EI211">
        <v>0</v>
      </c>
      <c r="EJ211" s="630">
        <f t="shared" si="221"/>
        <v>0.15000000000000002</v>
      </c>
      <c r="EK211" s="630">
        <f t="shared" si="222"/>
        <v>0.15663265306122459</v>
      </c>
      <c r="EL211" s="628">
        <f t="shared" si="223"/>
        <v>0.51957908163265309</v>
      </c>
      <c r="EM211">
        <v>0</v>
      </c>
      <c r="EN211" t="s">
        <v>1777</v>
      </c>
      <c r="EO211" s="624">
        <v>0</v>
      </c>
      <c r="EP211" s="629">
        <f t="shared" si="224"/>
        <v>0</v>
      </c>
      <c r="EQ211">
        <v>0</v>
      </c>
      <c r="ER211" t="s">
        <v>1777</v>
      </c>
      <c r="ES211">
        <v>0</v>
      </c>
      <c r="ET211" s="629">
        <f t="shared" si="225"/>
        <v>0</v>
      </c>
      <c r="EU211">
        <v>1</v>
      </c>
      <c r="EV211" t="s">
        <v>1777</v>
      </c>
      <c r="EW211" s="624">
        <v>3</v>
      </c>
      <c r="EX211" s="629">
        <f t="shared" si="226"/>
        <v>0.75</v>
      </c>
      <c r="EY211">
        <v>4</v>
      </c>
      <c r="EZ211" t="s">
        <v>1782</v>
      </c>
      <c r="FA211" s="624">
        <v>2</v>
      </c>
      <c r="FB211" s="629">
        <f t="shared" si="227"/>
        <v>0.5</v>
      </c>
      <c r="FC211" t="s">
        <v>1024</v>
      </c>
      <c r="FD211">
        <v>0</v>
      </c>
      <c r="FE211" s="627">
        <f t="shared" si="228"/>
        <v>0</v>
      </c>
      <c r="FF211" s="628">
        <f t="shared" si="229"/>
        <v>0.25</v>
      </c>
      <c r="FG211">
        <v>0.70199999999999996</v>
      </c>
      <c r="FH211" t="s">
        <v>1791</v>
      </c>
      <c r="FI211">
        <v>2</v>
      </c>
      <c r="FJ211" s="623">
        <f t="shared" si="230"/>
        <v>0.33333333333333331</v>
      </c>
      <c r="FK211">
        <v>7</v>
      </c>
      <c r="FL211">
        <v>0.84509804001425681</v>
      </c>
      <c r="FM211" t="s">
        <v>1733</v>
      </c>
      <c r="FN211" s="624">
        <v>1</v>
      </c>
      <c r="FO211" s="629">
        <f t="shared" si="231"/>
        <v>0.25</v>
      </c>
      <c r="FP211">
        <v>3</v>
      </c>
      <c r="FQ211" t="s">
        <v>1739</v>
      </c>
      <c r="FR211" s="624">
        <v>2</v>
      </c>
      <c r="FS211" s="629">
        <f t="shared" si="232"/>
        <v>0.5</v>
      </c>
      <c r="FT211">
        <v>1</v>
      </c>
      <c r="FU211" t="s">
        <v>1737</v>
      </c>
      <c r="FV211" s="624">
        <v>1</v>
      </c>
      <c r="FW211" s="629">
        <f t="shared" si="233"/>
        <v>0.25</v>
      </c>
      <c r="FX211" s="628">
        <f t="shared" si="234"/>
        <v>0.33333333333333331</v>
      </c>
      <c r="FY211" s="631">
        <f t="shared" si="235"/>
        <v>0.46118065399267433</v>
      </c>
    </row>
    <row r="212" spans="1:181">
      <c r="A212" t="s">
        <v>561</v>
      </c>
      <c r="B212" t="s">
        <v>560</v>
      </c>
      <c r="C212" t="s">
        <v>632</v>
      </c>
      <c r="D212" t="s">
        <v>1308</v>
      </c>
      <c r="E212" t="s">
        <v>971</v>
      </c>
      <c r="F212" t="s">
        <v>970</v>
      </c>
      <c r="G212" t="s">
        <v>973</v>
      </c>
      <c r="H212" t="s">
        <v>50</v>
      </c>
      <c r="I212">
        <v>2309</v>
      </c>
      <c r="J212" s="626">
        <f t="shared" si="177"/>
        <v>8.7310018735586456E-2</v>
      </c>
      <c r="K212">
        <v>10709853.790000001</v>
      </c>
      <c r="L212" s="626">
        <f t="shared" si="178"/>
        <v>3.0007801653781061E-2</v>
      </c>
      <c r="M212">
        <v>239</v>
      </c>
      <c r="N212" s="626">
        <f t="shared" si="179"/>
        <v>0.18651176636100125</v>
      </c>
      <c r="O212" t="s">
        <v>880</v>
      </c>
      <c r="P212">
        <v>0</v>
      </c>
      <c r="Q212" s="627">
        <f t="shared" si="180"/>
        <v>0</v>
      </c>
      <c r="R212">
        <v>0</v>
      </c>
      <c r="T212" t="s">
        <v>1726</v>
      </c>
      <c r="U212">
        <v>0</v>
      </c>
      <c r="V212">
        <f t="shared" si="181"/>
        <v>1</v>
      </c>
      <c r="W212" s="626">
        <f t="shared" si="182"/>
        <v>0</v>
      </c>
      <c r="X212" s="628">
        <f t="shared" si="183"/>
        <v>6.076591735007375E-2</v>
      </c>
      <c r="Y212" t="s">
        <v>639</v>
      </c>
      <c r="Z212">
        <v>4</v>
      </c>
      <c r="AA212" s="627">
        <f t="shared" si="184"/>
        <v>1</v>
      </c>
      <c r="AB212" t="s">
        <v>639</v>
      </c>
      <c r="AC212">
        <v>4</v>
      </c>
      <c r="AD212" s="627">
        <f t="shared" si="185"/>
        <v>1</v>
      </c>
      <c r="AE212" t="s">
        <v>640</v>
      </c>
      <c r="AF212">
        <v>0</v>
      </c>
      <c r="AG212" s="627">
        <f t="shared" si="186"/>
        <v>0</v>
      </c>
      <c r="AH212" t="s">
        <v>1314</v>
      </c>
      <c r="AI212">
        <v>0</v>
      </c>
      <c r="AJ212" s="627">
        <f t="shared" si="187"/>
        <v>0</v>
      </c>
      <c r="AK212" t="s">
        <v>1404</v>
      </c>
      <c r="AL212">
        <v>1</v>
      </c>
      <c r="AM212" s="627">
        <f t="shared" si="188"/>
        <v>0.25</v>
      </c>
      <c r="AN212">
        <v>1</v>
      </c>
      <c r="AO212" t="s">
        <v>1765</v>
      </c>
      <c r="AP212">
        <v>4</v>
      </c>
      <c r="AQ212" s="629">
        <f t="shared" si="189"/>
        <v>1</v>
      </c>
      <c r="AR212" t="s">
        <v>636</v>
      </c>
      <c r="AS212">
        <v>4</v>
      </c>
      <c r="AT212" s="627">
        <f t="shared" si="190"/>
        <v>1</v>
      </c>
      <c r="AU212">
        <v>2</v>
      </c>
      <c r="AV212" t="s">
        <v>1772</v>
      </c>
      <c r="AW212">
        <v>1</v>
      </c>
      <c r="AX212" s="629">
        <f t="shared" si="191"/>
        <v>0.25</v>
      </c>
      <c r="AY212" t="s">
        <v>634</v>
      </c>
      <c r="AZ212">
        <v>1</v>
      </c>
      <c r="BA212" s="627">
        <f t="shared" si="192"/>
        <v>0.25</v>
      </c>
      <c r="BB212" t="s">
        <v>635</v>
      </c>
      <c r="BC212">
        <v>1</v>
      </c>
      <c r="BD212" s="627">
        <f t="shared" si="193"/>
        <v>0.25</v>
      </c>
      <c r="BE212" t="s">
        <v>646</v>
      </c>
      <c r="BF212">
        <v>1</v>
      </c>
      <c r="BG212" s="627">
        <f t="shared" si="194"/>
        <v>0.25</v>
      </c>
      <c r="BH212" s="628">
        <f t="shared" si="195"/>
        <v>0.47727272727272729</v>
      </c>
      <c r="BI212">
        <v>0</v>
      </c>
      <c r="BJ212" t="s">
        <v>1741</v>
      </c>
      <c r="BK212">
        <v>4</v>
      </c>
      <c r="BL212" s="627">
        <f t="shared" si="196"/>
        <v>1</v>
      </c>
      <c r="BM212" t="s">
        <v>1395</v>
      </c>
      <c r="BN212">
        <v>4</v>
      </c>
      <c r="BO212" s="627">
        <f t="shared" si="197"/>
        <v>1</v>
      </c>
      <c r="BP212">
        <v>5</v>
      </c>
      <c r="BQ212" t="s">
        <v>1748</v>
      </c>
      <c r="BR212">
        <v>1</v>
      </c>
      <c r="BS212">
        <f t="shared" si="198"/>
        <v>0.25</v>
      </c>
      <c r="BT212">
        <v>4</v>
      </c>
      <c r="BU212" t="s">
        <v>1747</v>
      </c>
      <c r="BV212">
        <v>2</v>
      </c>
      <c r="BW212">
        <f t="shared" si="199"/>
        <v>0.5</v>
      </c>
      <c r="BX212" s="629">
        <f t="shared" si="200"/>
        <v>0.375</v>
      </c>
      <c r="BY212" t="s">
        <v>658</v>
      </c>
      <c r="BZ212">
        <v>2</v>
      </c>
      <c r="CA212" s="627">
        <f t="shared" si="201"/>
        <v>0.5</v>
      </c>
      <c r="CB212" t="s">
        <v>649</v>
      </c>
      <c r="CC212">
        <v>1</v>
      </c>
      <c r="CD212" s="627">
        <f t="shared" si="202"/>
        <v>0.25</v>
      </c>
      <c r="CE212" t="s">
        <v>663</v>
      </c>
      <c r="CF212">
        <v>0</v>
      </c>
      <c r="CG212" s="627">
        <f t="shared" si="203"/>
        <v>0</v>
      </c>
      <c r="CH212">
        <v>5</v>
      </c>
      <c r="CI212" t="s">
        <v>1753</v>
      </c>
      <c r="CJ212">
        <v>1</v>
      </c>
      <c r="CK212">
        <f t="shared" si="204"/>
        <v>0.25</v>
      </c>
      <c r="CL212">
        <v>2</v>
      </c>
      <c r="CM212" t="s">
        <v>1751</v>
      </c>
      <c r="CN212">
        <v>3</v>
      </c>
      <c r="CO212">
        <f t="shared" si="205"/>
        <v>0.75</v>
      </c>
      <c r="CP212" s="629">
        <f t="shared" si="206"/>
        <v>0.5</v>
      </c>
      <c r="CQ212">
        <v>0</v>
      </c>
      <c r="CR212" t="s">
        <v>1755</v>
      </c>
      <c r="CS212">
        <v>4</v>
      </c>
      <c r="CT212">
        <f t="shared" si="207"/>
        <v>1</v>
      </c>
      <c r="CU212">
        <v>0</v>
      </c>
      <c r="CV212" t="s">
        <v>1755</v>
      </c>
      <c r="CW212">
        <v>4</v>
      </c>
      <c r="CX212">
        <f t="shared" si="208"/>
        <v>1</v>
      </c>
      <c r="CY212" s="629">
        <f t="shared" si="209"/>
        <v>1</v>
      </c>
      <c r="CZ212">
        <v>2</v>
      </c>
      <c r="DA212" t="s">
        <v>1762</v>
      </c>
      <c r="DB212">
        <v>2</v>
      </c>
      <c r="DC212" s="626">
        <f t="shared" si="210"/>
        <v>0.25</v>
      </c>
      <c r="DD212" t="s">
        <v>636</v>
      </c>
      <c r="DE212">
        <v>4</v>
      </c>
      <c r="DF212" s="627">
        <f t="shared" si="211"/>
        <v>1</v>
      </c>
      <c r="DG212" s="628">
        <f t="shared" si="212"/>
        <v>0.58750000000000002</v>
      </c>
      <c r="DH212" t="s">
        <v>639</v>
      </c>
      <c r="DI212">
        <v>4</v>
      </c>
      <c r="DJ212" s="627">
        <f t="shared" si="213"/>
        <v>1</v>
      </c>
      <c r="DK212" t="s">
        <v>640</v>
      </c>
      <c r="DL212">
        <v>0</v>
      </c>
      <c r="DM212" s="627">
        <f t="shared" si="214"/>
        <v>0</v>
      </c>
      <c r="DN212" t="s">
        <v>1119</v>
      </c>
      <c r="DO212">
        <v>0</v>
      </c>
      <c r="DP212" s="627">
        <f t="shared" si="215"/>
        <v>0</v>
      </c>
      <c r="DQ212" t="s">
        <v>880</v>
      </c>
      <c r="DR212">
        <v>4</v>
      </c>
      <c r="DS212" s="627">
        <f t="shared" si="216"/>
        <v>1</v>
      </c>
      <c r="DT212" t="s">
        <v>880</v>
      </c>
      <c r="DU212">
        <v>4</v>
      </c>
      <c r="DV212" s="627">
        <f t="shared" si="217"/>
        <v>1</v>
      </c>
      <c r="DW212" t="s">
        <v>639</v>
      </c>
      <c r="DX212">
        <v>4</v>
      </c>
      <c r="DY212" s="627">
        <f t="shared" si="218"/>
        <v>1</v>
      </c>
      <c r="DZ212" t="s">
        <v>880</v>
      </c>
      <c r="EA212">
        <v>4</v>
      </c>
      <c r="EB212" s="627">
        <f t="shared" si="219"/>
        <v>1</v>
      </c>
      <c r="EC212">
        <v>7.1</v>
      </c>
      <c r="ED212" t="s">
        <v>1826</v>
      </c>
      <c r="EE212">
        <v>1</v>
      </c>
      <c r="EF212" s="630">
        <f t="shared" si="220"/>
        <v>0.27551020408163274</v>
      </c>
      <c r="EG212">
        <v>8.1999999999999993</v>
      </c>
      <c r="EH212" t="s">
        <v>1827</v>
      </c>
      <c r="EI212">
        <v>0</v>
      </c>
      <c r="EJ212" s="630">
        <f t="shared" si="221"/>
        <v>0.18000000000000005</v>
      </c>
      <c r="EK212" s="630">
        <f t="shared" si="222"/>
        <v>0.22775510204081639</v>
      </c>
      <c r="EL212" s="628">
        <f t="shared" si="223"/>
        <v>0.6534693877551021</v>
      </c>
      <c r="EM212">
        <v>2</v>
      </c>
      <c r="EN212" t="s">
        <v>1776</v>
      </c>
      <c r="EO212" s="624">
        <v>1</v>
      </c>
      <c r="EP212" s="629">
        <f t="shared" si="224"/>
        <v>0.25</v>
      </c>
      <c r="EQ212">
        <v>0</v>
      </c>
      <c r="ER212" t="s">
        <v>1777</v>
      </c>
      <c r="ES212">
        <v>0</v>
      </c>
      <c r="ET212" s="629">
        <f t="shared" si="225"/>
        <v>0</v>
      </c>
      <c r="EU212">
        <v>4</v>
      </c>
      <c r="EV212" t="s">
        <v>1778</v>
      </c>
      <c r="EW212" s="624">
        <v>4</v>
      </c>
      <c r="EX212" s="629">
        <f t="shared" si="226"/>
        <v>1</v>
      </c>
      <c r="EY212">
        <v>4</v>
      </c>
      <c r="EZ212" t="s">
        <v>1782</v>
      </c>
      <c r="FA212" s="624">
        <v>2</v>
      </c>
      <c r="FB212" s="629">
        <f t="shared" si="227"/>
        <v>0.5</v>
      </c>
      <c r="FC212" t="s">
        <v>1024</v>
      </c>
      <c r="FD212">
        <v>0</v>
      </c>
      <c r="FE212" s="627">
        <f t="shared" si="228"/>
        <v>0</v>
      </c>
      <c r="FF212" s="628">
        <f t="shared" si="229"/>
        <v>0.35</v>
      </c>
      <c r="FG212">
        <v>0.64800000000000002</v>
      </c>
      <c r="FH212" t="s">
        <v>1791</v>
      </c>
      <c r="FI212">
        <v>2</v>
      </c>
      <c r="FJ212" s="623">
        <f t="shared" si="230"/>
        <v>0.33333333333333331</v>
      </c>
      <c r="FK212">
        <v>6</v>
      </c>
      <c r="FL212">
        <v>0.77815125038364363</v>
      </c>
      <c r="FM212" t="s">
        <v>1733</v>
      </c>
      <c r="FN212" s="624">
        <v>1</v>
      </c>
      <c r="FO212" s="629">
        <f t="shared" si="231"/>
        <v>0.25</v>
      </c>
      <c r="FP212">
        <v>1</v>
      </c>
      <c r="FQ212" t="s">
        <v>1737</v>
      </c>
      <c r="FR212" s="624">
        <v>1</v>
      </c>
      <c r="FS212" s="629">
        <f t="shared" si="232"/>
        <v>0.25</v>
      </c>
      <c r="FT212">
        <v>0</v>
      </c>
      <c r="FU212" t="s">
        <v>1730</v>
      </c>
      <c r="FV212" s="624">
        <v>0</v>
      </c>
      <c r="FW212" s="629">
        <f t="shared" si="233"/>
        <v>0</v>
      </c>
      <c r="FX212" s="628">
        <f t="shared" si="234"/>
        <v>0.20833333333333331</v>
      </c>
      <c r="FY212" s="631">
        <f t="shared" si="235"/>
        <v>0.38955689428520612</v>
      </c>
    </row>
    <row r="213" spans="1:181">
      <c r="A213" t="s">
        <v>521</v>
      </c>
      <c r="B213" t="s">
        <v>520</v>
      </c>
      <c r="C213" t="s">
        <v>632</v>
      </c>
      <c r="D213" t="s">
        <v>1308</v>
      </c>
      <c r="E213" t="s">
        <v>968</v>
      </c>
      <c r="F213" t="s">
        <v>967</v>
      </c>
      <c r="G213" t="s">
        <v>981</v>
      </c>
      <c r="H213" t="s">
        <v>88</v>
      </c>
      <c r="I213">
        <v>2877</v>
      </c>
      <c r="J213" s="626">
        <f t="shared" si="177"/>
        <v>0.12384009334869317</v>
      </c>
      <c r="K213">
        <v>10675583.189999999</v>
      </c>
      <c r="L213" s="626">
        <f t="shared" si="178"/>
        <v>2.9369918343297868E-2</v>
      </c>
      <c r="M213">
        <v>166</v>
      </c>
      <c r="N213" s="626">
        <f t="shared" si="179"/>
        <v>0.10849095142396163</v>
      </c>
      <c r="O213" t="s">
        <v>880</v>
      </c>
      <c r="P213">
        <v>0</v>
      </c>
      <c r="Q213" s="627">
        <f t="shared" si="180"/>
        <v>0</v>
      </c>
      <c r="R213">
        <v>0</v>
      </c>
      <c r="T213" t="s">
        <v>1726</v>
      </c>
      <c r="U213">
        <v>0</v>
      </c>
      <c r="V213">
        <f t="shared" si="181"/>
        <v>1</v>
      </c>
      <c r="W213" s="626">
        <f t="shared" si="182"/>
        <v>0</v>
      </c>
      <c r="X213" s="628">
        <f t="shared" si="183"/>
        <v>5.2340192623190528E-2</v>
      </c>
      <c r="Y213" t="s">
        <v>639</v>
      </c>
      <c r="Z213">
        <v>4</v>
      </c>
      <c r="AA213" s="627">
        <f t="shared" si="184"/>
        <v>1</v>
      </c>
      <c r="AB213" t="s">
        <v>639</v>
      </c>
      <c r="AC213">
        <v>4</v>
      </c>
      <c r="AD213" s="627">
        <f t="shared" si="185"/>
        <v>1</v>
      </c>
      <c r="AE213" t="s">
        <v>640</v>
      </c>
      <c r="AF213">
        <v>0</v>
      </c>
      <c r="AG213" s="627">
        <f t="shared" si="186"/>
        <v>0</v>
      </c>
      <c r="AH213" t="s">
        <v>1314</v>
      </c>
      <c r="AI213">
        <v>0</v>
      </c>
      <c r="AJ213" s="627">
        <f t="shared" si="187"/>
        <v>0</v>
      </c>
      <c r="AK213" t="s">
        <v>1405</v>
      </c>
      <c r="AL213">
        <v>0</v>
      </c>
      <c r="AM213" s="627">
        <f t="shared" si="188"/>
        <v>0</v>
      </c>
      <c r="AN213">
        <v>1</v>
      </c>
      <c r="AO213" t="s">
        <v>1765</v>
      </c>
      <c r="AP213">
        <v>4</v>
      </c>
      <c r="AQ213" s="629">
        <f t="shared" si="189"/>
        <v>1</v>
      </c>
      <c r="AR213" t="s">
        <v>640</v>
      </c>
      <c r="AS213">
        <v>0</v>
      </c>
      <c r="AT213" s="627">
        <f t="shared" si="190"/>
        <v>0</v>
      </c>
      <c r="AU213">
        <v>2</v>
      </c>
      <c r="AV213" t="s">
        <v>1772</v>
      </c>
      <c r="AW213">
        <v>1</v>
      </c>
      <c r="AX213" s="629">
        <f t="shared" si="191"/>
        <v>0.25</v>
      </c>
      <c r="AY213" t="s">
        <v>634</v>
      </c>
      <c r="AZ213">
        <v>1</v>
      </c>
      <c r="BA213" s="627">
        <f t="shared" si="192"/>
        <v>0.25</v>
      </c>
      <c r="BB213" t="s">
        <v>635</v>
      </c>
      <c r="BC213">
        <v>1</v>
      </c>
      <c r="BD213" s="627">
        <f t="shared" si="193"/>
        <v>0.25</v>
      </c>
      <c r="BE213" t="s">
        <v>635</v>
      </c>
      <c r="BF213">
        <v>1</v>
      </c>
      <c r="BG213" s="627">
        <f t="shared" si="194"/>
        <v>0.25</v>
      </c>
      <c r="BH213" s="628">
        <f t="shared" si="195"/>
        <v>0.36363636363636365</v>
      </c>
      <c r="BI213">
        <v>0</v>
      </c>
      <c r="BJ213" t="s">
        <v>1741</v>
      </c>
      <c r="BK213">
        <v>4</v>
      </c>
      <c r="BL213" s="627">
        <f t="shared" si="196"/>
        <v>1</v>
      </c>
      <c r="BM213" t="s">
        <v>1395</v>
      </c>
      <c r="BN213">
        <v>4</v>
      </c>
      <c r="BO213" s="627">
        <f t="shared" si="197"/>
        <v>1</v>
      </c>
      <c r="BP213">
        <v>5</v>
      </c>
      <c r="BQ213" t="s">
        <v>1748</v>
      </c>
      <c r="BR213">
        <v>1</v>
      </c>
      <c r="BS213">
        <f t="shared" si="198"/>
        <v>0.25</v>
      </c>
      <c r="BT213">
        <v>0</v>
      </c>
      <c r="BU213" t="s">
        <v>1745</v>
      </c>
      <c r="BV213">
        <v>4</v>
      </c>
      <c r="BW213">
        <f t="shared" si="199"/>
        <v>1</v>
      </c>
      <c r="BX213" s="629">
        <f t="shared" si="200"/>
        <v>0.625</v>
      </c>
      <c r="BY213" t="s">
        <v>658</v>
      </c>
      <c r="BZ213">
        <v>2</v>
      </c>
      <c r="CA213" s="627">
        <f t="shared" si="201"/>
        <v>0.5</v>
      </c>
      <c r="CB213" t="s">
        <v>642</v>
      </c>
      <c r="CC213">
        <v>0</v>
      </c>
      <c r="CD213" s="627">
        <f t="shared" si="202"/>
        <v>0</v>
      </c>
      <c r="CE213" t="s">
        <v>667</v>
      </c>
      <c r="CF213">
        <v>1</v>
      </c>
      <c r="CG213" s="627">
        <f t="shared" si="203"/>
        <v>0.25</v>
      </c>
      <c r="CH213">
        <v>1</v>
      </c>
      <c r="CI213" t="s">
        <v>1751</v>
      </c>
      <c r="CJ213">
        <v>3</v>
      </c>
      <c r="CK213">
        <f t="shared" si="204"/>
        <v>0.75</v>
      </c>
      <c r="CL213">
        <v>0</v>
      </c>
      <c r="CM213" t="s">
        <v>1750</v>
      </c>
      <c r="CN213">
        <v>4</v>
      </c>
      <c r="CO213">
        <f t="shared" si="205"/>
        <v>1</v>
      </c>
      <c r="CP213" s="629">
        <f t="shared" si="206"/>
        <v>0.875</v>
      </c>
      <c r="CQ213">
        <v>0</v>
      </c>
      <c r="CR213" t="s">
        <v>1755</v>
      </c>
      <c r="CS213">
        <v>4</v>
      </c>
      <c r="CT213">
        <f t="shared" si="207"/>
        <v>1</v>
      </c>
      <c r="CU213">
        <v>0</v>
      </c>
      <c r="CV213" t="s">
        <v>1755</v>
      </c>
      <c r="CW213">
        <v>4</v>
      </c>
      <c r="CX213">
        <f t="shared" si="208"/>
        <v>1</v>
      </c>
      <c r="CY213" s="629">
        <f t="shared" si="209"/>
        <v>1</v>
      </c>
      <c r="CZ213">
        <v>2</v>
      </c>
      <c r="DA213" t="s">
        <v>1762</v>
      </c>
      <c r="DB213">
        <v>2</v>
      </c>
      <c r="DC213" s="626">
        <f t="shared" si="210"/>
        <v>0.25</v>
      </c>
      <c r="DD213" t="s">
        <v>636</v>
      </c>
      <c r="DE213">
        <v>4</v>
      </c>
      <c r="DF213" s="627">
        <f t="shared" si="211"/>
        <v>1</v>
      </c>
      <c r="DG213" s="628">
        <f t="shared" si="212"/>
        <v>0.65</v>
      </c>
      <c r="DH213" t="s">
        <v>639</v>
      </c>
      <c r="DI213">
        <v>4</v>
      </c>
      <c r="DJ213" s="627">
        <f t="shared" si="213"/>
        <v>1</v>
      </c>
      <c r="DK213" t="s">
        <v>640</v>
      </c>
      <c r="DL213">
        <v>0</v>
      </c>
      <c r="DM213" s="627">
        <f t="shared" si="214"/>
        <v>0</v>
      </c>
      <c r="DN213" t="s">
        <v>1119</v>
      </c>
      <c r="DO213">
        <v>0</v>
      </c>
      <c r="DP213" s="627">
        <f t="shared" si="215"/>
        <v>0</v>
      </c>
      <c r="DQ213" t="s">
        <v>880</v>
      </c>
      <c r="DR213">
        <v>4</v>
      </c>
      <c r="DS213" s="627">
        <f t="shared" si="216"/>
        <v>1</v>
      </c>
      <c r="DT213" t="s">
        <v>880</v>
      </c>
      <c r="DU213">
        <v>4</v>
      </c>
      <c r="DV213" s="627">
        <f t="shared" si="217"/>
        <v>1</v>
      </c>
      <c r="DW213" t="s">
        <v>639</v>
      </c>
      <c r="DX213">
        <v>4</v>
      </c>
      <c r="DY213" s="627">
        <f t="shared" si="218"/>
        <v>1</v>
      </c>
      <c r="DZ213" t="s">
        <v>1119</v>
      </c>
      <c r="EA213">
        <v>0</v>
      </c>
      <c r="EB213" s="627">
        <f t="shared" si="219"/>
        <v>0</v>
      </c>
      <c r="EC213">
        <v>6.8</v>
      </c>
      <c r="ED213" t="s">
        <v>1826</v>
      </c>
      <c r="EE213">
        <v>1</v>
      </c>
      <c r="EF213" s="630">
        <f t="shared" si="220"/>
        <v>0.30612244897959195</v>
      </c>
      <c r="EG213">
        <v>7.9</v>
      </c>
      <c r="EH213" t="s">
        <v>1826</v>
      </c>
      <c r="EI213">
        <v>1</v>
      </c>
      <c r="EJ213" s="630">
        <f t="shared" si="221"/>
        <v>0.20999999999999996</v>
      </c>
      <c r="EK213" s="630">
        <f t="shared" si="222"/>
        <v>0.25806122448979596</v>
      </c>
      <c r="EL213" s="628">
        <f t="shared" si="223"/>
        <v>0.53225765306122452</v>
      </c>
      <c r="EM213">
        <v>1</v>
      </c>
      <c r="EN213" t="s">
        <v>1776</v>
      </c>
      <c r="EO213" s="624">
        <v>1</v>
      </c>
      <c r="EP213" s="629">
        <f t="shared" si="224"/>
        <v>0.25</v>
      </c>
      <c r="EQ213">
        <v>0</v>
      </c>
      <c r="ER213" t="s">
        <v>1777</v>
      </c>
      <c r="ES213">
        <v>0</v>
      </c>
      <c r="ET213" s="629">
        <f t="shared" si="225"/>
        <v>0</v>
      </c>
      <c r="EU213">
        <v>1</v>
      </c>
      <c r="EV213" t="s">
        <v>1779</v>
      </c>
      <c r="EW213" s="624">
        <v>3</v>
      </c>
      <c r="EX213" s="629">
        <f t="shared" si="226"/>
        <v>0.75</v>
      </c>
      <c r="EY213">
        <v>3</v>
      </c>
      <c r="EZ213" t="s">
        <v>1782</v>
      </c>
      <c r="FA213" s="624">
        <v>2</v>
      </c>
      <c r="FB213" s="629">
        <f t="shared" si="227"/>
        <v>0.5</v>
      </c>
      <c r="FC213" t="s">
        <v>1024</v>
      </c>
      <c r="FD213">
        <v>0</v>
      </c>
      <c r="FE213" s="627">
        <f t="shared" si="228"/>
        <v>0</v>
      </c>
      <c r="FF213" s="628">
        <f t="shared" si="229"/>
        <v>0.3</v>
      </c>
      <c r="FG213">
        <v>0.67700000000000005</v>
      </c>
      <c r="FH213" t="s">
        <v>1791</v>
      </c>
      <c r="FI213">
        <v>2</v>
      </c>
      <c r="FJ213" s="623">
        <f t="shared" si="230"/>
        <v>0.33333333333333331</v>
      </c>
      <c r="FK213">
        <v>5</v>
      </c>
      <c r="FL213">
        <v>0.69897000433601886</v>
      </c>
      <c r="FM213" t="s">
        <v>1733</v>
      </c>
      <c r="FN213" s="624">
        <v>1</v>
      </c>
      <c r="FO213" s="629">
        <f t="shared" si="231"/>
        <v>0.25</v>
      </c>
      <c r="FP213">
        <v>1</v>
      </c>
      <c r="FQ213" t="s">
        <v>1737</v>
      </c>
      <c r="FR213" s="624">
        <v>1</v>
      </c>
      <c r="FS213" s="629">
        <f t="shared" si="232"/>
        <v>0.25</v>
      </c>
      <c r="FT213">
        <v>0</v>
      </c>
      <c r="FU213" t="s">
        <v>1730</v>
      </c>
      <c r="FV213" s="624">
        <v>0</v>
      </c>
      <c r="FW213" s="629">
        <f t="shared" si="233"/>
        <v>0</v>
      </c>
      <c r="FX213" s="628">
        <f t="shared" si="234"/>
        <v>0.20833333333333331</v>
      </c>
      <c r="FY213" s="631">
        <f t="shared" si="235"/>
        <v>0.35109459044235197</v>
      </c>
    </row>
    <row r="214" spans="1:181">
      <c r="A214" t="s">
        <v>256</v>
      </c>
      <c r="B214" t="s">
        <v>255</v>
      </c>
      <c r="C214" t="s">
        <v>644</v>
      </c>
      <c r="D214" t="s">
        <v>1309</v>
      </c>
      <c r="E214" t="s">
        <v>968</v>
      </c>
      <c r="F214" t="s">
        <v>975</v>
      </c>
      <c r="G214" t="s">
        <v>976</v>
      </c>
      <c r="H214" t="s">
        <v>16</v>
      </c>
      <c r="I214">
        <v>10149</v>
      </c>
      <c r="J214" s="626">
        <f t="shared" si="177"/>
        <v>0.33322515952241333</v>
      </c>
      <c r="K214">
        <v>27955540.960000001</v>
      </c>
      <c r="L214" s="626">
        <f t="shared" si="178"/>
        <v>0.22096242592457319</v>
      </c>
      <c r="M214">
        <v>372</v>
      </c>
      <c r="N214" s="626">
        <f t="shared" si="179"/>
        <v>0.28121977219095595</v>
      </c>
      <c r="O214" t="s">
        <v>880</v>
      </c>
      <c r="P214">
        <v>0</v>
      </c>
      <c r="Q214" s="627">
        <f t="shared" si="180"/>
        <v>0</v>
      </c>
      <c r="R214">
        <v>0</v>
      </c>
      <c r="T214" t="s">
        <v>1726</v>
      </c>
      <c r="U214">
        <v>0</v>
      </c>
      <c r="V214">
        <f t="shared" si="181"/>
        <v>1</v>
      </c>
      <c r="W214" s="626">
        <f t="shared" si="182"/>
        <v>0</v>
      </c>
      <c r="X214" s="628">
        <f t="shared" si="183"/>
        <v>0.16708147152758851</v>
      </c>
      <c r="Y214" t="s">
        <v>639</v>
      </c>
      <c r="Z214">
        <v>4</v>
      </c>
      <c r="AA214" s="627">
        <f t="shared" si="184"/>
        <v>1</v>
      </c>
      <c r="AB214" t="s">
        <v>639</v>
      </c>
      <c r="AC214">
        <v>4</v>
      </c>
      <c r="AD214" s="627">
        <f t="shared" si="185"/>
        <v>1</v>
      </c>
      <c r="AE214" t="s">
        <v>640</v>
      </c>
      <c r="AF214">
        <v>0</v>
      </c>
      <c r="AG214" s="627">
        <f t="shared" si="186"/>
        <v>0</v>
      </c>
      <c r="AH214" t="s">
        <v>1314</v>
      </c>
      <c r="AI214">
        <v>0</v>
      </c>
      <c r="AJ214" s="627">
        <f t="shared" si="187"/>
        <v>0</v>
      </c>
      <c r="AK214" t="s">
        <v>1404</v>
      </c>
      <c r="AL214">
        <v>1</v>
      </c>
      <c r="AM214" s="627">
        <f t="shared" si="188"/>
        <v>0.25</v>
      </c>
      <c r="AN214">
        <v>3</v>
      </c>
      <c r="AO214" t="s">
        <v>1767</v>
      </c>
      <c r="AP214">
        <v>2</v>
      </c>
      <c r="AQ214" s="629">
        <f t="shared" si="189"/>
        <v>0.5</v>
      </c>
      <c r="AR214" t="s">
        <v>640</v>
      </c>
      <c r="AS214">
        <v>0</v>
      </c>
      <c r="AT214" s="627">
        <f t="shared" si="190"/>
        <v>0</v>
      </c>
      <c r="AU214">
        <v>2</v>
      </c>
      <c r="AV214" t="s">
        <v>1772</v>
      </c>
      <c r="AW214">
        <v>1</v>
      </c>
      <c r="AX214" s="629">
        <f t="shared" si="191"/>
        <v>0.25</v>
      </c>
      <c r="AY214" t="s">
        <v>674</v>
      </c>
      <c r="AZ214">
        <v>3</v>
      </c>
      <c r="BA214" s="627">
        <f t="shared" si="192"/>
        <v>0.75</v>
      </c>
      <c r="BB214" t="s">
        <v>646</v>
      </c>
      <c r="BC214">
        <v>0</v>
      </c>
      <c r="BD214" s="627">
        <f t="shared" si="193"/>
        <v>0</v>
      </c>
      <c r="BE214" t="s">
        <v>647</v>
      </c>
      <c r="BF214">
        <v>4</v>
      </c>
      <c r="BG214" s="627">
        <f t="shared" si="194"/>
        <v>1</v>
      </c>
      <c r="BH214" s="628">
        <f t="shared" si="195"/>
        <v>0.43181818181818182</v>
      </c>
      <c r="BI214">
        <v>0</v>
      </c>
      <c r="BJ214" t="s">
        <v>1741</v>
      </c>
      <c r="BK214">
        <v>4</v>
      </c>
      <c r="BL214" s="627">
        <f t="shared" si="196"/>
        <v>1</v>
      </c>
      <c r="BM214" t="s">
        <v>1395</v>
      </c>
      <c r="BN214">
        <v>4</v>
      </c>
      <c r="BO214" s="627">
        <f t="shared" si="197"/>
        <v>1</v>
      </c>
      <c r="BP214">
        <v>0</v>
      </c>
      <c r="BQ214" t="s">
        <v>1745</v>
      </c>
      <c r="BR214">
        <v>4</v>
      </c>
      <c r="BS214">
        <f t="shared" si="198"/>
        <v>1</v>
      </c>
      <c r="BT214">
        <v>0</v>
      </c>
      <c r="BU214" t="s">
        <v>1745</v>
      </c>
      <c r="BV214">
        <v>4</v>
      </c>
      <c r="BW214">
        <f t="shared" si="199"/>
        <v>1</v>
      </c>
      <c r="BX214" s="629">
        <f t="shared" si="200"/>
        <v>1</v>
      </c>
      <c r="BY214" t="s">
        <v>642</v>
      </c>
      <c r="BZ214">
        <v>3</v>
      </c>
      <c r="CA214" s="627">
        <f t="shared" si="201"/>
        <v>0.75</v>
      </c>
      <c r="CB214" t="s">
        <v>669</v>
      </c>
      <c r="CC214">
        <v>2</v>
      </c>
      <c r="CD214" s="627">
        <f t="shared" si="202"/>
        <v>0.5</v>
      </c>
      <c r="CE214" t="s">
        <v>643</v>
      </c>
      <c r="CF214">
        <v>3</v>
      </c>
      <c r="CG214" s="627">
        <f t="shared" si="203"/>
        <v>0.75</v>
      </c>
      <c r="CH214">
        <v>0</v>
      </c>
      <c r="CI214" t="s">
        <v>1750</v>
      </c>
      <c r="CJ214">
        <v>4</v>
      </c>
      <c r="CK214">
        <f t="shared" si="204"/>
        <v>1</v>
      </c>
      <c r="CL214">
        <v>0</v>
      </c>
      <c r="CM214" t="s">
        <v>1750</v>
      </c>
      <c r="CN214">
        <v>4</v>
      </c>
      <c r="CO214">
        <f t="shared" si="205"/>
        <v>1</v>
      </c>
      <c r="CP214" s="629">
        <f t="shared" si="206"/>
        <v>1</v>
      </c>
      <c r="CQ214">
        <v>3</v>
      </c>
      <c r="CR214" t="s">
        <v>1757</v>
      </c>
      <c r="CS214">
        <v>2</v>
      </c>
      <c r="CT214">
        <f t="shared" si="207"/>
        <v>0.5</v>
      </c>
      <c r="CU214">
        <v>5</v>
      </c>
      <c r="CV214" t="s">
        <v>1758</v>
      </c>
      <c r="CW214">
        <v>1</v>
      </c>
      <c r="CX214">
        <f t="shared" si="208"/>
        <v>0.25</v>
      </c>
      <c r="CY214" s="629">
        <f t="shared" si="209"/>
        <v>0.375</v>
      </c>
      <c r="CZ214">
        <v>0</v>
      </c>
      <c r="DA214" t="s">
        <v>1764</v>
      </c>
      <c r="DB214">
        <v>0</v>
      </c>
      <c r="DC214" s="626">
        <f t="shared" si="210"/>
        <v>0</v>
      </c>
      <c r="DD214" t="s">
        <v>1369</v>
      </c>
      <c r="DE214">
        <v>3</v>
      </c>
      <c r="DF214" s="627">
        <f t="shared" si="211"/>
        <v>0.75</v>
      </c>
      <c r="DG214" s="628">
        <f t="shared" si="212"/>
        <v>0.71250000000000002</v>
      </c>
      <c r="DH214" t="s">
        <v>639</v>
      </c>
      <c r="DI214">
        <v>4</v>
      </c>
      <c r="DJ214" s="627">
        <f t="shared" si="213"/>
        <v>1</v>
      </c>
      <c r="DK214" t="s">
        <v>640</v>
      </c>
      <c r="DL214">
        <v>0</v>
      </c>
      <c r="DM214" s="627">
        <f t="shared" si="214"/>
        <v>0</v>
      </c>
      <c r="DN214" t="s">
        <v>1119</v>
      </c>
      <c r="DO214">
        <v>0</v>
      </c>
      <c r="DP214" s="627">
        <f t="shared" si="215"/>
        <v>0</v>
      </c>
      <c r="DQ214" t="s">
        <v>880</v>
      </c>
      <c r="DR214">
        <v>4</v>
      </c>
      <c r="DS214" s="627">
        <f t="shared" si="216"/>
        <v>1</v>
      </c>
      <c r="DT214" t="s">
        <v>880</v>
      </c>
      <c r="DU214">
        <v>4</v>
      </c>
      <c r="DV214" s="627">
        <f t="shared" si="217"/>
        <v>1</v>
      </c>
      <c r="DW214" t="s">
        <v>639</v>
      </c>
      <c r="DX214">
        <v>4</v>
      </c>
      <c r="DY214" s="627">
        <f t="shared" si="218"/>
        <v>1</v>
      </c>
      <c r="DZ214" t="s">
        <v>1119</v>
      </c>
      <c r="EA214">
        <v>0</v>
      </c>
      <c r="EB214" s="627">
        <f t="shared" si="219"/>
        <v>0</v>
      </c>
      <c r="EC214">
        <v>7.3</v>
      </c>
      <c r="ED214" t="s">
        <v>1826</v>
      </c>
      <c r="EE214">
        <v>1</v>
      </c>
      <c r="EF214" s="630">
        <f t="shared" si="220"/>
        <v>0.25510204081632659</v>
      </c>
      <c r="EG214">
        <v>10</v>
      </c>
      <c r="EH214" t="s">
        <v>1827</v>
      </c>
      <c r="EI214">
        <v>0</v>
      </c>
      <c r="EJ214" s="630">
        <f t="shared" si="221"/>
        <v>0</v>
      </c>
      <c r="EK214" s="630">
        <f t="shared" si="222"/>
        <v>0.1275510204081633</v>
      </c>
      <c r="EL214" s="628">
        <f t="shared" si="223"/>
        <v>0.51594387755102045</v>
      </c>
      <c r="EM214">
        <v>3</v>
      </c>
      <c r="EO214" s="624">
        <v>2</v>
      </c>
      <c r="EP214" s="629">
        <f t="shared" si="224"/>
        <v>0.5</v>
      </c>
      <c r="EQ214">
        <v>0</v>
      </c>
      <c r="ER214" t="s">
        <v>1777</v>
      </c>
      <c r="ES214">
        <v>0</v>
      </c>
      <c r="ET214" s="629">
        <f t="shared" si="225"/>
        <v>0</v>
      </c>
      <c r="EU214">
        <v>2</v>
      </c>
      <c r="EV214" t="s">
        <v>1778</v>
      </c>
      <c r="EW214" s="624">
        <v>4</v>
      </c>
      <c r="EX214" s="629">
        <f t="shared" si="226"/>
        <v>1</v>
      </c>
      <c r="EY214">
        <v>7</v>
      </c>
      <c r="EZ214" t="s">
        <v>1780</v>
      </c>
      <c r="FA214" s="624">
        <v>4</v>
      </c>
      <c r="FB214" s="629">
        <f t="shared" si="227"/>
        <v>1</v>
      </c>
      <c r="FC214" t="s">
        <v>1024</v>
      </c>
      <c r="FD214">
        <v>0</v>
      </c>
      <c r="FE214" s="627">
        <f t="shared" si="228"/>
        <v>0</v>
      </c>
      <c r="FF214" s="628">
        <f t="shared" si="229"/>
        <v>0.5</v>
      </c>
      <c r="FG214">
        <v>0.62</v>
      </c>
      <c r="FH214" t="s">
        <v>1793</v>
      </c>
      <c r="FI214">
        <v>3</v>
      </c>
      <c r="FJ214" s="623">
        <f t="shared" si="230"/>
        <v>0.66666666666666663</v>
      </c>
      <c r="FK214">
        <v>14</v>
      </c>
      <c r="FL214">
        <v>1.146128035678238</v>
      </c>
      <c r="FM214" t="s">
        <v>1734</v>
      </c>
      <c r="FN214" s="624">
        <v>2</v>
      </c>
      <c r="FO214" s="629">
        <f t="shared" si="231"/>
        <v>0.5</v>
      </c>
      <c r="FP214">
        <v>4</v>
      </c>
      <c r="FQ214" t="s">
        <v>1739</v>
      </c>
      <c r="FR214" s="624">
        <v>2</v>
      </c>
      <c r="FS214" s="629">
        <f t="shared" si="232"/>
        <v>0.5</v>
      </c>
      <c r="FT214">
        <v>1</v>
      </c>
      <c r="FU214" t="s">
        <v>1737</v>
      </c>
      <c r="FV214" s="624">
        <v>1</v>
      </c>
      <c r="FW214" s="629">
        <f t="shared" si="233"/>
        <v>0.25</v>
      </c>
      <c r="FX214" s="628">
        <f t="shared" si="234"/>
        <v>0.47916666666666663</v>
      </c>
      <c r="FY214" s="631">
        <f t="shared" si="235"/>
        <v>0.46775169959390955</v>
      </c>
    </row>
    <row r="215" spans="1:181">
      <c r="A215" t="s">
        <v>527</v>
      </c>
      <c r="B215" t="s">
        <v>526</v>
      </c>
      <c r="C215" t="s">
        <v>644</v>
      </c>
      <c r="D215" t="s">
        <v>1308</v>
      </c>
      <c r="E215" t="s">
        <v>978</v>
      </c>
      <c r="F215" t="s">
        <v>977</v>
      </c>
      <c r="G215" t="s">
        <v>979</v>
      </c>
      <c r="H215" t="s">
        <v>5</v>
      </c>
      <c r="I215">
        <v>2849</v>
      </c>
      <c r="J215" s="626">
        <f t="shared" si="177"/>
        <v>0.12221567004342657</v>
      </c>
      <c r="K215">
        <v>11700484.43</v>
      </c>
      <c r="L215" s="626">
        <f t="shared" si="178"/>
        <v>4.761473603537849E-2</v>
      </c>
      <c r="M215">
        <v>157</v>
      </c>
      <c r="N215" s="626">
        <f t="shared" si="179"/>
        <v>9.655864926523483E-2</v>
      </c>
      <c r="O215" t="s">
        <v>880</v>
      </c>
      <c r="P215">
        <v>0</v>
      </c>
      <c r="Q215" s="627">
        <f t="shared" si="180"/>
        <v>0</v>
      </c>
      <c r="R215">
        <v>0</v>
      </c>
      <c r="T215" t="s">
        <v>1726</v>
      </c>
      <c r="U215">
        <v>0</v>
      </c>
      <c r="V215">
        <f t="shared" si="181"/>
        <v>1</v>
      </c>
      <c r="W215" s="626">
        <f t="shared" si="182"/>
        <v>0</v>
      </c>
      <c r="X215" s="628">
        <f t="shared" si="183"/>
        <v>5.3277811068807981E-2</v>
      </c>
      <c r="Y215" t="s">
        <v>639</v>
      </c>
      <c r="Z215">
        <v>4</v>
      </c>
      <c r="AA215" s="627">
        <f t="shared" si="184"/>
        <v>1</v>
      </c>
      <c r="AB215" t="s">
        <v>639</v>
      </c>
      <c r="AC215">
        <v>4</v>
      </c>
      <c r="AD215" s="627">
        <f t="shared" si="185"/>
        <v>1</v>
      </c>
      <c r="AE215" t="s">
        <v>640</v>
      </c>
      <c r="AF215">
        <v>0</v>
      </c>
      <c r="AG215" s="627">
        <f t="shared" si="186"/>
        <v>0</v>
      </c>
      <c r="AH215" t="s">
        <v>1314</v>
      </c>
      <c r="AI215">
        <v>0</v>
      </c>
      <c r="AJ215" s="627">
        <f t="shared" si="187"/>
        <v>0</v>
      </c>
      <c r="AK215" t="s">
        <v>1404</v>
      </c>
      <c r="AL215">
        <v>1</v>
      </c>
      <c r="AM215" s="627">
        <f t="shared" si="188"/>
        <v>0.25</v>
      </c>
      <c r="AN215">
        <v>1</v>
      </c>
      <c r="AO215" t="s">
        <v>1765</v>
      </c>
      <c r="AP215">
        <v>4</v>
      </c>
      <c r="AQ215" s="629">
        <f t="shared" si="189"/>
        <v>1</v>
      </c>
      <c r="AR215" t="s">
        <v>636</v>
      </c>
      <c r="AS215">
        <v>4</v>
      </c>
      <c r="AT215" s="627">
        <f t="shared" si="190"/>
        <v>1</v>
      </c>
      <c r="AU215">
        <v>3</v>
      </c>
      <c r="AV215" t="s">
        <v>1771</v>
      </c>
      <c r="AW215">
        <v>2</v>
      </c>
      <c r="AX215" s="629">
        <f t="shared" si="191"/>
        <v>0.5</v>
      </c>
      <c r="AY215" t="s">
        <v>650</v>
      </c>
      <c r="AZ215">
        <v>2</v>
      </c>
      <c r="BA215" s="627">
        <f t="shared" si="192"/>
        <v>0.5</v>
      </c>
      <c r="BB215" t="s">
        <v>1066</v>
      </c>
      <c r="BC215">
        <v>3</v>
      </c>
      <c r="BD215" s="627">
        <f t="shared" si="193"/>
        <v>0.75</v>
      </c>
      <c r="BE215" t="s">
        <v>647</v>
      </c>
      <c r="BF215">
        <v>4</v>
      </c>
      <c r="BG215" s="627">
        <f t="shared" si="194"/>
        <v>1</v>
      </c>
      <c r="BH215" s="628">
        <f t="shared" si="195"/>
        <v>0.63636363636363635</v>
      </c>
      <c r="BI215">
        <v>0</v>
      </c>
      <c r="BJ215" t="s">
        <v>1741</v>
      </c>
      <c r="BK215">
        <v>4</v>
      </c>
      <c r="BL215" s="627">
        <f t="shared" si="196"/>
        <v>1</v>
      </c>
      <c r="BM215" t="s">
        <v>678</v>
      </c>
      <c r="BN215">
        <v>1</v>
      </c>
      <c r="BO215" s="627">
        <f t="shared" si="197"/>
        <v>0.25</v>
      </c>
      <c r="BP215">
        <v>1</v>
      </c>
      <c r="BQ215" t="s">
        <v>1746</v>
      </c>
      <c r="BR215">
        <v>3</v>
      </c>
      <c r="BS215">
        <f t="shared" si="198"/>
        <v>0.75</v>
      </c>
      <c r="BT215">
        <v>2</v>
      </c>
      <c r="BU215" t="s">
        <v>1746</v>
      </c>
      <c r="BV215">
        <v>3</v>
      </c>
      <c r="BW215">
        <f t="shared" si="199"/>
        <v>0.75</v>
      </c>
      <c r="BX215" s="629">
        <f t="shared" si="200"/>
        <v>0.75</v>
      </c>
      <c r="BY215" t="s">
        <v>653</v>
      </c>
      <c r="BZ215">
        <v>4</v>
      </c>
      <c r="CA215" s="627">
        <f t="shared" si="201"/>
        <v>1</v>
      </c>
      <c r="CB215" t="s">
        <v>642</v>
      </c>
      <c r="CC215">
        <v>0</v>
      </c>
      <c r="CD215" s="627">
        <f t="shared" si="202"/>
        <v>0</v>
      </c>
      <c r="CE215" t="s">
        <v>667</v>
      </c>
      <c r="CF215">
        <v>1</v>
      </c>
      <c r="CG215" s="627">
        <f t="shared" si="203"/>
        <v>0.25</v>
      </c>
      <c r="CH215">
        <v>0</v>
      </c>
      <c r="CI215" t="s">
        <v>1750</v>
      </c>
      <c r="CJ215">
        <v>4</v>
      </c>
      <c r="CK215">
        <f t="shared" si="204"/>
        <v>1</v>
      </c>
      <c r="CL215">
        <v>0</v>
      </c>
      <c r="CM215" t="s">
        <v>1750</v>
      </c>
      <c r="CN215">
        <v>4</v>
      </c>
      <c r="CO215">
        <f t="shared" si="205"/>
        <v>1</v>
      </c>
      <c r="CP215" s="629">
        <f t="shared" si="206"/>
        <v>1</v>
      </c>
      <c r="CQ215">
        <v>0</v>
      </c>
      <c r="CR215" t="s">
        <v>1755</v>
      </c>
      <c r="CS215">
        <v>4</v>
      </c>
      <c r="CT215">
        <f t="shared" si="207"/>
        <v>1</v>
      </c>
      <c r="CU215">
        <v>1</v>
      </c>
      <c r="CV215" t="s">
        <v>1756</v>
      </c>
      <c r="CW215">
        <v>3</v>
      </c>
      <c r="CX215">
        <f t="shared" si="208"/>
        <v>0.75</v>
      </c>
      <c r="CY215" s="629">
        <f t="shared" si="209"/>
        <v>0.875</v>
      </c>
      <c r="CZ215">
        <v>0</v>
      </c>
      <c r="DA215" t="s">
        <v>1764</v>
      </c>
      <c r="DB215">
        <v>0</v>
      </c>
      <c r="DC215" s="626">
        <f t="shared" si="210"/>
        <v>0</v>
      </c>
      <c r="DD215" t="s">
        <v>1368</v>
      </c>
      <c r="DE215">
        <v>1</v>
      </c>
      <c r="DF215" s="627">
        <f t="shared" si="211"/>
        <v>0.25</v>
      </c>
      <c r="DG215" s="628">
        <f t="shared" si="212"/>
        <v>0.53749999999999998</v>
      </c>
      <c r="DH215" t="s">
        <v>639</v>
      </c>
      <c r="DI215">
        <v>4</v>
      </c>
      <c r="DJ215" s="627">
        <f t="shared" si="213"/>
        <v>1</v>
      </c>
      <c r="DK215" t="s">
        <v>636</v>
      </c>
      <c r="DL215">
        <v>4</v>
      </c>
      <c r="DM215" s="627">
        <f t="shared" si="214"/>
        <v>1</v>
      </c>
      <c r="DN215" t="s">
        <v>1119</v>
      </c>
      <c r="DO215">
        <v>0</v>
      </c>
      <c r="DP215" s="627">
        <f t="shared" si="215"/>
        <v>0</v>
      </c>
      <c r="DQ215" t="s">
        <v>880</v>
      </c>
      <c r="DR215">
        <v>4</v>
      </c>
      <c r="DS215" s="627">
        <f t="shared" si="216"/>
        <v>1</v>
      </c>
      <c r="DT215" t="s">
        <v>880</v>
      </c>
      <c r="DU215">
        <v>4</v>
      </c>
      <c r="DV215" s="627">
        <f t="shared" si="217"/>
        <v>1</v>
      </c>
      <c r="DW215" t="s">
        <v>639</v>
      </c>
      <c r="DX215">
        <v>4</v>
      </c>
      <c r="DY215" s="627">
        <f t="shared" si="218"/>
        <v>1</v>
      </c>
      <c r="DZ215" t="s">
        <v>880</v>
      </c>
      <c r="EA215">
        <v>4</v>
      </c>
      <c r="EB215" s="627">
        <f t="shared" si="219"/>
        <v>1</v>
      </c>
      <c r="EC215">
        <v>4.2</v>
      </c>
      <c r="ED215" t="s">
        <v>1825</v>
      </c>
      <c r="EE215">
        <v>2</v>
      </c>
      <c r="EF215" s="630">
        <f t="shared" si="220"/>
        <v>0.5714285714285714</v>
      </c>
      <c r="EG215">
        <v>8.8000000000000007</v>
      </c>
      <c r="EH215" t="s">
        <v>1827</v>
      </c>
      <c r="EI215">
        <v>0</v>
      </c>
      <c r="EJ215" s="630">
        <f t="shared" si="221"/>
        <v>0.11999999999999988</v>
      </c>
      <c r="EK215" s="630">
        <f t="shared" si="222"/>
        <v>0.34571428571428564</v>
      </c>
      <c r="EL215" s="628">
        <f t="shared" si="223"/>
        <v>0.79321428571428565</v>
      </c>
      <c r="EM215">
        <v>0</v>
      </c>
      <c r="EN215" t="s">
        <v>1777</v>
      </c>
      <c r="EO215" s="624">
        <v>0</v>
      </c>
      <c r="EP215" s="629">
        <f t="shared" si="224"/>
        <v>0</v>
      </c>
      <c r="EQ215">
        <v>0</v>
      </c>
      <c r="ER215" t="s">
        <v>1777</v>
      </c>
      <c r="ES215">
        <v>0</v>
      </c>
      <c r="ET215" s="629">
        <f t="shared" si="225"/>
        <v>0</v>
      </c>
      <c r="EU215">
        <v>2</v>
      </c>
      <c r="EV215" t="s">
        <v>1777</v>
      </c>
      <c r="EW215" s="624">
        <v>4</v>
      </c>
      <c r="EX215" s="629">
        <f t="shared" si="226"/>
        <v>1</v>
      </c>
      <c r="EY215">
        <v>6</v>
      </c>
      <c r="EZ215" t="s">
        <v>1781</v>
      </c>
      <c r="FA215" s="624">
        <v>3</v>
      </c>
      <c r="FB215" s="629">
        <f t="shared" si="227"/>
        <v>0.75</v>
      </c>
      <c r="FC215" t="s">
        <v>1024</v>
      </c>
      <c r="FD215">
        <v>0</v>
      </c>
      <c r="FE215" s="627">
        <f t="shared" si="228"/>
        <v>0</v>
      </c>
      <c r="FF215" s="628">
        <f t="shared" si="229"/>
        <v>0.35</v>
      </c>
      <c r="FG215">
        <v>0.67800000000000005</v>
      </c>
      <c r="FH215" t="s">
        <v>1791</v>
      </c>
      <c r="FI215">
        <v>2</v>
      </c>
      <c r="FJ215" s="623">
        <f t="shared" si="230"/>
        <v>0.33333333333333331</v>
      </c>
      <c r="FK215">
        <v>4</v>
      </c>
      <c r="FL215">
        <v>0.6020599913279624</v>
      </c>
      <c r="FM215" t="s">
        <v>1733</v>
      </c>
      <c r="FN215" s="624">
        <v>1</v>
      </c>
      <c r="FO215" s="629">
        <f t="shared" si="231"/>
        <v>0.25</v>
      </c>
      <c r="FP215">
        <v>1</v>
      </c>
      <c r="FQ215" t="s">
        <v>1737</v>
      </c>
      <c r="FR215" s="624">
        <v>1</v>
      </c>
      <c r="FS215" s="629">
        <f t="shared" si="232"/>
        <v>0.25</v>
      </c>
      <c r="FT215">
        <v>2</v>
      </c>
      <c r="FU215" t="s">
        <v>1737</v>
      </c>
      <c r="FV215" s="624">
        <v>1</v>
      </c>
      <c r="FW215" s="629">
        <f t="shared" si="233"/>
        <v>0.25</v>
      </c>
      <c r="FX215" s="628">
        <f t="shared" si="234"/>
        <v>0.27083333333333331</v>
      </c>
      <c r="FY215" s="631">
        <f t="shared" si="235"/>
        <v>0.4401981777466773</v>
      </c>
    </row>
    <row r="216" spans="1:181">
      <c r="A216" t="s">
        <v>361</v>
      </c>
      <c r="B216" t="s">
        <v>360</v>
      </c>
      <c r="C216" t="s">
        <v>632</v>
      </c>
      <c r="D216" t="s">
        <v>1310</v>
      </c>
      <c r="E216" t="s">
        <v>968</v>
      </c>
      <c r="F216" t="s">
        <v>964</v>
      </c>
      <c r="G216" t="s">
        <v>974</v>
      </c>
      <c r="H216" t="s">
        <v>39</v>
      </c>
      <c r="I216">
        <v>6246</v>
      </c>
      <c r="J216" s="626">
        <f t="shared" si="177"/>
        <v>0.25259654708683882</v>
      </c>
      <c r="K216">
        <v>21826805.379999999</v>
      </c>
      <c r="L216" s="626">
        <f t="shared" si="178"/>
        <v>0.17170843287200954</v>
      </c>
      <c r="M216">
        <v>314</v>
      </c>
      <c r="N216" s="626">
        <f t="shared" si="179"/>
        <v>0.24493588940914587</v>
      </c>
      <c r="O216" t="s">
        <v>880</v>
      </c>
      <c r="P216">
        <v>0</v>
      </c>
      <c r="Q216" s="627">
        <f t="shared" si="180"/>
        <v>0</v>
      </c>
      <c r="R216">
        <v>0</v>
      </c>
      <c r="T216" t="s">
        <v>1726</v>
      </c>
      <c r="U216">
        <v>0</v>
      </c>
      <c r="V216">
        <f t="shared" si="181"/>
        <v>1</v>
      </c>
      <c r="W216" s="626">
        <f t="shared" si="182"/>
        <v>0</v>
      </c>
      <c r="X216" s="628">
        <f t="shared" si="183"/>
        <v>0.13384817387359885</v>
      </c>
      <c r="Y216" t="s">
        <v>1397</v>
      </c>
      <c r="Z216">
        <v>1</v>
      </c>
      <c r="AA216" s="627">
        <f t="shared" si="184"/>
        <v>0.25</v>
      </c>
      <c r="AB216" t="s">
        <v>1398</v>
      </c>
      <c r="AC216">
        <v>2</v>
      </c>
      <c r="AD216" s="627">
        <f t="shared" si="185"/>
        <v>0.5</v>
      </c>
      <c r="AE216" t="s">
        <v>640</v>
      </c>
      <c r="AF216">
        <v>0</v>
      </c>
      <c r="AG216" s="627">
        <f t="shared" si="186"/>
        <v>0</v>
      </c>
      <c r="AH216" t="s">
        <v>1047</v>
      </c>
      <c r="AJ216" s="627">
        <f t="shared" si="187"/>
        <v>0</v>
      </c>
      <c r="AK216" t="s">
        <v>1406</v>
      </c>
      <c r="AL216">
        <v>3</v>
      </c>
      <c r="AM216" s="627">
        <f t="shared" si="188"/>
        <v>0.75</v>
      </c>
      <c r="AN216">
        <v>1</v>
      </c>
      <c r="AO216" t="s">
        <v>1765</v>
      </c>
      <c r="AP216">
        <v>4</v>
      </c>
      <c r="AQ216" s="629">
        <f t="shared" si="189"/>
        <v>1</v>
      </c>
      <c r="AR216" t="s">
        <v>640</v>
      </c>
      <c r="AS216">
        <v>0</v>
      </c>
      <c r="AT216" s="627">
        <f t="shared" si="190"/>
        <v>0</v>
      </c>
      <c r="AU216">
        <v>1</v>
      </c>
      <c r="AV216" t="s">
        <v>1789</v>
      </c>
      <c r="AW216">
        <v>0</v>
      </c>
      <c r="AX216" s="629">
        <f t="shared" si="191"/>
        <v>0</v>
      </c>
      <c r="AY216" t="s">
        <v>650</v>
      </c>
      <c r="AZ216">
        <v>2</v>
      </c>
      <c r="BA216" s="627">
        <f t="shared" si="192"/>
        <v>0.5</v>
      </c>
      <c r="BB216" t="s">
        <v>635</v>
      </c>
      <c r="BC216">
        <v>1</v>
      </c>
      <c r="BD216" s="627">
        <f t="shared" si="193"/>
        <v>0.25</v>
      </c>
      <c r="BE216" t="s">
        <v>647</v>
      </c>
      <c r="BF216">
        <v>4</v>
      </c>
      <c r="BG216" s="627">
        <f t="shared" si="194"/>
        <v>1</v>
      </c>
      <c r="BH216" s="628">
        <f t="shared" si="195"/>
        <v>0.38636363636363635</v>
      </c>
      <c r="BI216">
        <v>0</v>
      </c>
      <c r="BJ216" t="s">
        <v>1741</v>
      </c>
      <c r="BK216">
        <v>4</v>
      </c>
      <c r="BL216" s="627">
        <f t="shared" si="196"/>
        <v>1</v>
      </c>
      <c r="BM216" t="s">
        <v>666</v>
      </c>
      <c r="BN216">
        <v>3</v>
      </c>
      <c r="BO216" s="627">
        <f t="shared" si="197"/>
        <v>0.75</v>
      </c>
      <c r="BP216">
        <v>11</v>
      </c>
      <c r="BQ216" t="s">
        <v>1749</v>
      </c>
      <c r="BR216">
        <v>0</v>
      </c>
      <c r="BS216">
        <f t="shared" si="198"/>
        <v>0</v>
      </c>
      <c r="BT216">
        <v>10</v>
      </c>
      <c r="BU216" t="s">
        <v>1749</v>
      </c>
      <c r="BV216">
        <v>0</v>
      </c>
      <c r="BW216">
        <f t="shared" si="199"/>
        <v>0</v>
      </c>
      <c r="BX216" s="629">
        <f t="shared" si="200"/>
        <v>0</v>
      </c>
      <c r="BY216" t="s">
        <v>642</v>
      </c>
      <c r="BZ216">
        <v>3</v>
      </c>
      <c r="CA216" s="627">
        <f t="shared" si="201"/>
        <v>0.75</v>
      </c>
      <c r="CB216" t="s">
        <v>662</v>
      </c>
      <c r="CC216">
        <v>3</v>
      </c>
      <c r="CD216" s="627">
        <f t="shared" si="202"/>
        <v>0.75</v>
      </c>
      <c r="CE216" t="s">
        <v>659</v>
      </c>
      <c r="CF216">
        <v>4</v>
      </c>
      <c r="CG216" s="627">
        <f t="shared" si="203"/>
        <v>1</v>
      </c>
      <c r="CH216">
        <v>0</v>
      </c>
      <c r="CI216" t="s">
        <v>1750</v>
      </c>
      <c r="CJ216">
        <v>4</v>
      </c>
      <c r="CK216">
        <f t="shared" si="204"/>
        <v>1</v>
      </c>
      <c r="CL216">
        <v>0</v>
      </c>
      <c r="CM216" t="s">
        <v>1750</v>
      </c>
      <c r="CN216">
        <v>4</v>
      </c>
      <c r="CO216">
        <f t="shared" si="205"/>
        <v>1</v>
      </c>
      <c r="CP216" s="629">
        <f t="shared" si="206"/>
        <v>1</v>
      </c>
      <c r="CQ216">
        <v>0</v>
      </c>
      <c r="CR216" t="s">
        <v>1755</v>
      </c>
      <c r="CS216">
        <v>4</v>
      </c>
      <c r="CT216">
        <f t="shared" si="207"/>
        <v>1</v>
      </c>
      <c r="CU216">
        <v>0</v>
      </c>
      <c r="CV216" t="s">
        <v>1755</v>
      </c>
      <c r="CW216">
        <v>4</v>
      </c>
      <c r="CX216">
        <f t="shared" si="208"/>
        <v>1</v>
      </c>
      <c r="CY216" s="629">
        <f t="shared" si="209"/>
        <v>1</v>
      </c>
      <c r="CZ216">
        <v>1</v>
      </c>
      <c r="DA216" t="s">
        <v>1763</v>
      </c>
      <c r="DB216">
        <v>1</v>
      </c>
      <c r="DC216" s="626">
        <f t="shared" si="210"/>
        <v>0.125</v>
      </c>
      <c r="DD216" t="s">
        <v>1369</v>
      </c>
      <c r="DE216">
        <v>3</v>
      </c>
      <c r="DF216" s="627">
        <f t="shared" si="211"/>
        <v>0.75</v>
      </c>
      <c r="DG216" s="628">
        <f t="shared" si="212"/>
        <v>0.71250000000000002</v>
      </c>
      <c r="DH216" t="s">
        <v>1398</v>
      </c>
      <c r="DI216">
        <v>2</v>
      </c>
      <c r="DJ216" s="627">
        <f t="shared" si="213"/>
        <v>0.5</v>
      </c>
      <c r="DK216" t="s">
        <v>640</v>
      </c>
      <c r="DL216">
        <v>0</v>
      </c>
      <c r="DM216" s="627">
        <f t="shared" si="214"/>
        <v>0</v>
      </c>
      <c r="DN216" t="s">
        <v>1119</v>
      </c>
      <c r="DO216">
        <v>0</v>
      </c>
      <c r="DP216" s="627">
        <f t="shared" si="215"/>
        <v>0</v>
      </c>
      <c r="DQ216" t="s">
        <v>880</v>
      </c>
      <c r="DR216">
        <v>4</v>
      </c>
      <c r="DS216" s="627">
        <f t="shared" si="216"/>
        <v>1</v>
      </c>
      <c r="DT216" t="s">
        <v>880</v>
      </c>
      <c r="DU216">
        <v>4</v>
      </c>
      <c r="DV216" s="627">
        <f t="shared" si="217"/>
        <v>1</v>
      </c>
      <c r="DW216" t="s">
        <v>1408</v>
      </c>
      <c r="DX216">
        <v>2</v>
      </c>
      <c r="DY216" s="627">
        <f t="shared" si="218"/>
        <v>0.5</v>
      </c>
      <c r="DZ216" t="s">
        <v>1119</v>
      </c>
      <c r="EA216">
        <v>0</v>
      </c>
      <c r="EB216" s="627">
        <f t="shared" si="219"/>
        <v>0</v>
      </c>
      <c r="EC216">
        <v>8.3000000000000007</v>
      </c>
      <c r="ED216" t="s">
        <v>1827</v>
      </c>
      <c r="EE216">
        <v>0</v>
      </c>
      <c r="EF216" s="630">
        <f t="shared" si="220"/>
        <v>0.15306122448979587</v>
      </c>
      <c r="EG216">
        <v>7.5</v>
      </c>
      <c r="EH216" t="s">
        <v>1826</v>
      </c>
      <c r="EI216">
        <v>1</v>
      </c>
      <c r="EJ216" s="630">
        <f t="shared" si="221"/>
        <v>0.25</v>
      </c>
      <c r="EK216" s="630">
        <f t="shared" si="222"/>
        <v>0.20153061224489793</v>
      </c>
      <c r="EL216" s="628">
        <f t="shared" si="223"/>
        <v>0.40019132653061223</v>
      </c>
      <c r="EM216">
        <v>1</v>
      </c>
      <c r="EN216" t="s">
        <v>1776</v>
      </c>
      <c r="EO216" s="624">
        <v>1</v>
      </c>
      <c r="EP216" s="629">
        <f t="shared" si="224"/>
        <v>0.25</v>
      </c>
      <c r="EQ216">
        <v>0</v>
      </c>
      <c r="ER216" t="s">
        <v>1777</v>
      </c>
      <c r="ES216">
        <v>0</v>
      </c>
      <c r="ET216" s="629">
        <f t="shared" si="225"/>
        <v>0</v>
      </c>
      <c r="EU216">
        <v>0</v>
      </c>
      <c r="EV216" t="s">
        <v>1779</v>
      </c>
      <c r="EW216" s="624">
        <v>0</v>
      </c>
      <c r="EX216" s="629">
        <f t="shared" si="226"/>
        <v>0</v>
      </c>
      <c r="EY216">
        <v>5</v>
      </c>
      <c r="EZ216" t="s">
        <v>1781</v>
      </c>
      <c r="FA216" s="624">
        <v>3</v>
      </c>
      <c r="FB216" s="629">
        <f t="shared" si="227"/>
        <v>0.75</v>
      </c>
      <c r="FC216" t="s">
        <v>1024</v>
      </c>
      <c r="FD216">
        <v>0</v>
      </c>
      <c r="FE216" s="627">
        <f t="shared" si="228"/>
        <v>0</v>
      </c>
      <c r="FF216" s="628">
        <f t="shared" si="229"/>
        <v>0.2</v>
      </c>
      <c r="FG216">
        <v>0.66</v>
      </c>
      <c r="FH216" t="s">
        <v>1791</v>
      </c>
      <c r="FI216">
        <v>2</v>
      </c>
      <c r="FJ216" s="623">
        <f t="shared" si="230"/>
        <v>0.33333333333333331</v>
      </c>
      <c r="FK216">
        <v>10</v>
      </c>
      <c r="FL216">
        <v>1</v>
      </c>
      <c r="FM216" t="s">
        <v>1733</v>
      </c>
      <c r="FN216" s="624">
        <v>1</v>
      </c>
      <c r="FO216" s="629">
        <f t="shared" si="231"/>
        <v>0.25</v>
      </c>
      <c r="FP216">
        <v>1</v>
      </c>
      <c r="FQ216" t="s">
        <v>1737</v>
      </c>
      <c r="FR216" s="624">
        <v>1</v>
      </c>
      <c r="FS216" s="629">
        <f t="shared" si="232"/>
        <v>0.25</v>
      </c>
      <c r="FT216">
        <v>2</v>
      </c>
      <c r="FU216" t="s">
        <v>1737</v>
      </c>
      <c r="FV216" s="624">
        <v>1</v>
      </c>
      <c r="FW216" s="629">
        <f t="shared" si="233"/>
        <v>0.25</v>
      </c>
      <c r="FX216" s="628">
        <f t="shared" si="234"/>
        <v>0.27083333333333331</v>
      </c>
      <c r="FY216" s="631">
        <f t="shared" si="235"/>
        <v>0.35062274501686347</v>
      </c>
    </row>
    <row r="217" spans="1:181">
      <c r="A217" t="s">
        <v>359</v>
      </c>
      <c r="B217" t="s">
        <v>358</v>
      </c>
      <c r="C217" t="s">
        <v>632</v>
      </c>
      <c r="D217" t="s">
        <v>1310</v>
      </c>
      <c r="E217" t="s">
        <v>971</v>
      </c>
      <c r="F217" t="s">
        <v>970</v>
      </c>
      <c r="G217" t="s">
        <v>973</v>
      </c>
      <c r="H217" t="s">
        <v>50</v>
      </c>
      <c r="I217">
        <v>6113</v>
      </c>
      <c r="J217" s="626">
        <f t="shared" si="177"/>
        <v>0.24902156280456272</v>
      </c>
      <c r="K217">
        <v>16069853.99</v>
      </c>
      <c r="L217" s="626">
        <f t="shared" si="178"/>
        <v>0.11076827438136776</v>
      </c>
      <c r="M217">
        <v>203</v>
      </c>
      <c r="N217" s="626">
        <f t="shared" si="179"/>
        <v>0.15156434281611722</v>
      </c>
      <c r="O217" t="s">
        <v>880</v>
      </c>
      <c r="P217">
        <v>0</v>
      </c>
      <c r="Q217" s="627">
        <f t="shared" si="180"/>
        <v>0</v>
      </c>
      <c r="R217">
        <v>0</v>
      </c>
      <c r="T217" t="s">
        <v>1726</v>
      </c>
      <c r="U217">
        <v>0</v>
      </c>
      <c r="V217">
        <f t="shared" si="181"/>
        <v>1</v>
      </c>
      <c r="W217" s="626">
        <f t="shared" si="182"/>
        <v>0</v>
      </c>
      <c r="X217" s="628">
        <f t="shared" si="183"/>
        <v>0.10227083600040954</v>
      </c>
      <c r="Y217" t="s">
        <v>639</v>
      </c>
      <c r="Z217">
        <v>4</v>
      </c>
      <c r="AA217" s="627">
        <f t="shared" si="184"/>
        <v>1</v>
      </c>
      <c r="AB217" t="s">
        <v>1398</v>
      </c>
      <c r="AC217">
        <v>2</v>
      </c>
      <c r="AD217" s="627">
        <f t="shared" si="185"/>
        <v>0.5</v>
      </c>
      <c r="AE217" t="s">
        <v>640</v>
      </c>
      <c r="AF217">
        <v>0</v>
      </c>
      <c r="AG217" s="627">
        <f t="shared" si="186"/>
        <v>0</v>
      </c>
      <c r="AH217" t="s">
        <v>1400</v>
      </c>
      <c r="AI217">
        <v>3</v>
      </c>
      <c r="AJ217" s="627">
        <f t="shared" si="187"/>
        <v>0.75</v>
      </c>
      <c r="AK217" t="s">
        <v>1406</v>
      </c>
      <c r="AL217">
        <v>3</v>
      </c>
      <c r="AM217" s="627">
        <f t="shared" si="188"/>
        <v>0.75</v>
      </c>
      <c r="AN217">
        <v>1</v>
      </c>
      <c r="AO217" t="s">
        <v>1765</v>
      </c>
      <c r="AP217">
        <v>4</v>
      </c>
      <c r="AQ217" s="629">
        <f t="shared" si="189"/>
        <v>1</v>
      </c>
      <c r="AR217" t="s">
        <v>636</v>
      </c>
      <c r="AS217">
        <v>4</v>
      </c>
      <c r="AT217" s="627">
        <f t="shared" si="190"/>
        <v>1</v>
      </c>
      <c r="AU217">
        <v>2</v>
      </c>
      <c r="AV217" t="s">
        <v>1772</v>
      </c>
      <c r="AW217">
        <v>1</v>
      </c>
      <c r="AX217" s="629">
        <f t="shared" si="191"/>
        <v>0.25</v>
      </c>
      <c r="AY217" t="s">
        <v>650</v>
      </c>
      <c r="AZ217">
        <v>2</v>
      </c>
      <c r="BA217" s="627">
        <f t="shared" si="192"/>
        <v>0.5</v>
      </c>
      <c r="BB217" t="s">
        <v>646</v>
      </c>
      <c r="BC217">
        <v>0</v>
      </c>
      <c r="BD217" s="627">
        <f t="shared" si="193"/>
        <v>0</v>
      </c>
      <c r="BE217" t="s">
        <v>647</v>
      </c>
      <c r="BF217">
        <v>4</v>
      </c>
      <c r="BG217" s="627">
        <f t="shared" si="194"/>
        <v>1</v>
      </c>
      <c r="BH217" s="628">
        <f t="shared" si="195"/>
        <v>0.61363636363636365</v>
      </c>
      <c r="BI217">
        <v>0</v>
      </c>
      <c r="BJ217" t="s">
        <v>1741</v>
      </c>
      <c r="BK217">
        <v>4</v>
      </c>
      <c r="BL217" s="627">
        <f t="shared" si="196"/>
        <v>1</v>
      </c>
      <c r="BM217" t="s">
        <v>1395</v>
      </c>
      <c r="BN217">
        <v>4</v>
      </c>
      <c r="BO217" s="627">
        <f t="shared" si="197"/>
        <v>1</v>
      </c>
      <c r="BP217">
        <v>0</v>
      </c>
      <c r="BQ217" t="s">
        <v>1745</v>
      </c>
      <c r="BR217">
        <v>4</v>
      </c>
      <c r="BS217">
        <f t="shared" si="198"/>
        <v>1</v>
      </c>
      <c r="BT217">
        <v>0</v>
      </c>
      <c r="BU217" t="s">
        <v>1745</v>
      </c>
      <c r="BV217">
        <v>4</v>
      </c>
      <c r="BW217">
        <f t="shared" si="199"/>
        <v>1</v>
      </c>
      <c r="BX217" s="629">
        <f t="shared" si="200"/>
        <v>1</v>
      </c>
      <c r="BY217" t="s">
        <v>653</v>
      </c>
      <c r="BZ217">
        <v>4</v>
      </c>
      <c r="CA217" s="627">
        <f t="shared" si="201"/>
        <v>1</v>
      </c>
      <c r="CB217" t="s">
        <v>642</v>
      </c>
      <c r="CC217">
        <v>0</v>
      </c>
      <c r="CD217" s="627">
        <f t="shared" si="202"/>
        <v>0</v>
      </c>
      <c r="CE217" t="s">
        <v>659</v>
      </c>
      <c r="CF217">
        <v>4</v>
      </c>
      <c r="CG217" s="627">
        <f t="shared" si="203"/>
        <v>1</v>
      </c>
      <c r="CH217">
        <v>0</v>
      </c>
      <c r="CI217" t="s">
        <v>1750</v>
      </c>
      <c r="CJ217">
        <v>4</v>
      </c>
      <c r="CK217">
        <f t="shared" si="204"/>
        <v>1</v>
      </c>
      <c r="CL217">
        <v>0</v>
      </c>
      <c r="CM217" t="s">
        <v>1750</v>
      </c>
      <c r="CN217">
        <v>4</v>
      </c>
      <c r="CO217">
        <f t="shared" si="205"/>
        <v>1</v>
      </c>
      <c r="CP217" s="629">
        <f t="shared" si="206"/>
        <v>1</v>
      </c>
      <c r="CQ217">
        <v>0</v>
      </c>
      <c r="CR217" t="s">
        <v>1755</v>
      </c>
      <c r="CS217">
        <v>4</v>
      </c>
      <c r="CT217">
        <f t="shared" si="207"/>
        <v>1</v>
      </c>
      <c r="CU217">
        <v>1</v>
      </c>
      <c r="CV217" t="s">
        <v>1756</v>
      </c>
      <c r="CW217">
        <v>3</v>
      </c>
      <c r="CX217">
        <f t="shared" si="208"/>
        <v>0.75</v>
      </c>
      <c r="CY217" s="629">
        <f t="shared" si="209"/>
        <v>0.875</v>
      </c>
      <c r="CZ217">
        <v>0</v>
      </c>
      <c r="DA217" t="s">
        <v>1764</v>
      </c>
      <c r="DB217">
        <v>0</v>
      </c>
      <c r="DC217" s="626">
        <f t="shared" si="210"/>
        <v>0</v>
      </c>
      <c r="DD217" t="s">
        <v>636</v>
      </c>
      <c r="DE217">
        <v>4</v>
      </c>
      <c r="DF217" s="627">
        <f t="shared" si="211"/>
        <v>1</v>
      </c>
      <c r="DG217" s="628">
        <f t="shared" si="212"/>
        <v>0.78749999999999998</v>
      </c>
      <c r="DH217" t="s">
        <v>1398</v>
      </c>
      <c r="DI217">
        <v>2</v>
      </c>
      <c r="DJ217" s="627">
        <f t="shared" si="213"/>
        <v>0.5</v>
      </c>
      <c r="DK217" t="s">
        <v>640</v>
      </c>
      <c r="DL217">
        <v>0</v>
      </c>
      <c r="DM217" s="627">
        <f t="shared" si="214"/>
        <v>0</v>
      </c>
      <c r="DN217" t="s">
        <v>1119</v>
      </c>
      <c r="DO217">
        <v>0</v>
      </c>
      <c r="DP217" s="627">
        <f t="shared" si="215"/>
        <v>0</v>
      </c>
      <c r="DQ217" t="s">
        <v>880</v>
      </c>
      <c r="DR217">
        <v>4</v>
      </c>
      <c r="DS217" s="627">
        <f t="shared" si="216"/>
        <v>1</v>
      </c>
      <c r="DT217" t="s">
        <v>880</v>
      </c>
      <c r="DU217">
        <v>4</v>
      </c>
      <c r="DV217" s="627">
        <f t="shared" si="217"/>
        <v>1</v>
      </c>
      <c r="DW217" t="s">
        <v>1408</v>
      </c>
      <c r="DX217">
        <v>2</v>
      </c>
      <c r="DY217" s="627">
        <f t="shared" si="218"/>
        <v>0.5</v>
      </c>
      <c r="DZ217" t="s">
        <v>1119</v>
      </c>
      <c r="EA217">
        <v>0</v>
      </c>
      <c r="EB217" s="627">
        <f t="shared" si="219"/>
        <v>0</v>
      </c>
      <c r="EC217">
        <v>7.8</v>
      </c>
      <c r="ED217" t="s">
        <v>1826</v>
      </c>
      <c r="EE217">
        <v>1</v>
      </c>
      <c r="EF217" s="630">
        <f t="shared" si="220"/>
        <v>0.20408163265306134</v>
      </c>
      <c r="EG217">
        <v>8.8000000000000007</v>
      </c>
      <c r="EH217" t="s">
        <v>1827</v>
      </c>
      <c r="EI217">
        <v>0</v>
      </c>
      <c r="EJ217" s="630">
        <f t="shared" si="221"/>
        <v>0.11999999999999988</v>
      </c>
      <c r="EK217" s="630">
        <f t="shared" si="222"/>
        <v>0.16204081632653061</v>
      </c>
      <c r="EL217" s="628">
        <f t="shared" si="223"/>
        <v>0.39525510204081632</v>
      </c>
      <c r="EM217">
        <v>2</v>
      </c>
      <c r="EN217" t="s">
        <v>1776</v>
      </c>
      <c r="EO217" s="624">
        <v>1</v>
      </c>
      <c r="EP217" s="629">
        <f t="shared" si="224"/>
        <v>0.25</v>
      </c>
      <c r="EQ217">
        <v>0</v>
      </c>
      <c r="ER217" t="s">
        <v>1777</v>
      </c>
      <c r="ES217">
        <v>0</v>
      </c>
      <c r="ET217" s="629">
        <f t="shared" si="225"/>
        <v>0</v>
      </c>
      <c r="EU217">
        <v>1</v>
      </c>
      <c r="EV217" t="s">
        <v>1778</v>
      </c>
      <c r="EW217" s="624">
        <v>3</v>
      </c>
      <c r="EX217" s="629">
        <f t="shared" si="226"/>
        <v>0.75</v>
      </c>
      <c r="EY217">
        <v>2</v>
      </c>
      <c r="EZ217" t="s">
        <v>1783</v>
      </c>
      <c r="FA217" s="624">
        <v>1</v>
      </c>
      <c r="FB217" s="629">
        <f t="shared" si="227"/>
        <v>0.25</v>
      </c>
      <c r="FC217" t="s">
        <v>1024</v>
      </c>
      <c r="FD217">
        <v>0</v>
      </c>
      <c r="FE217" s="627">
        <f t="shared" si="228"/>
        <v>0</v>
      </c>
      <c r="FF217" s="628">
        <f t="shared" si="229"/>
        <v>0.25</v>
      </c>
      <c r="FG217">
        <v>0.64900000000000002</v>
      </c>
      <c r="FH217" t="s">
        <v>1791</v>
      </c>
      <c r="FI217">
        <v>2</v>
      </c>
      <c r="FJ217" s="623">
        <f t="shared" si="230"/>
        <v>0.33333333333333331</v>
      </c>
      <c r="FK217">
        <v>11</v>
      </c>
      <c r="FL217">
        <v>1.0413926851582251</v>
      </c>
      <c r="FM217" t="s">
        <v>1734</v>
      </c>
      <c r="FN217" s="624">
        <v>2</v>
      </c>
      <c r="FO217" s="629">
        <f t="shared" si="231"/>
        <v>0.5</v>
      </c>
      <c r="FP217">
        <v>6</v>
      </c>
      <c r="FQ217" t="s">
        <v>1740</v>
      </c>
      <c r="FR217" s="624">
        <v>3</v>
      </c>
      <c r="FS217" s="629">
        <f t="shared" si="232"/>
        <v>0.75</v>
      </c>
      <c r="FT217">
        <v>2</v>
      </c>
      <c r="FU217" t="s">
        <v>1737</v>
      </c>
      <c r="FV217" s="624">
        <v>1</v>
      </c>
      <c r="FW217" s="629">
        <f t="shared" si="233"/>
        <v>0.25</v>
      </c>
      <c r="FX217" s="628">
        <f t="shared" si="234"/>
        <v>0.45833333333333331</v>
      </c>
      <c r="FY217" s="631">
        <f t="shared" si="235"/>
        <v>0.43449927250182047</v>
      </c>
    </row>
    <row r="218" spans="1:181">
      <c r="A218" t="s">
        <v>327</v>
      </c>
      <c r="B218" t="s">
        <v>326</v>
      </c>
      <c r="C218" t="s">
        <v>632</v>
      </c>
      <c r="D218" t="s">
        <v>1310</v>
      </c>
      <c r="E218" t="s">
        <v>971</v>
      </c>
      <c r="F218" t="s">
        <v>970</v>
      </c>
      <c r="G218" t="s">
        <v>973</v>
      </c>
      <c r="H218" t="s">
        <v>50</v>
      </c>
      <c r="I218">
        <v>7392</v>
      </c>
      <c r="J218" s="626">
        <f t="shared" si="177"/>
        <v>0.28057658659832557</v>
      </c>
      <c r="K218">
        <v>19137940.960000001</v>
      </c>
      <c r="L218" s="626">
        <f t="shared" si="178"/>
        <v>0.14554342937535419</v>
      </c>
      <c r="M218">
        <v>207</v>
      </c>
      <c r="N218" s="626">
        <f t="shared" si="179"/>
        <v>0.15574131648511061</v>
      </c>
      <c r="O218" t="s">
        <v>880</v>
      </c>
      <c r="P218">
        <v>0</v>
      </c>
      <c r="Q218" s="627">
        <f t="shared" si="180"/>
        <v>0</v>
      </c>
      <c r="R218">
        <v>0</v>
      </c>
      <c r="T218" t="s">
        <v>1726</v>
      </c>
      <c r="U218">
        <v>0</v>
      </c>
      <c r="V218">
        <f t="shared" si="181"/>
        <v>1</v>
      </c>
      <c r="W218" s="626">
        <f t="shared" si="182"/>
        <v>0</v>
      </c>
      <c r="X218" s="628">
        <f t="shared" si="183"/>
        <v>0.11637226649175807</v>
      </c>
      <c r="Y218" t="s">
        <v>639</v>
      </c>
      <c r="Z218">
        <v>4</v>
      </c>
      <c r="AA218" s="627">
        <f t="shared" si="184"/>
        <v>1</v>
      </c>
      <c r="AB218" t="s">
        <v>639</v>
      </c>
      <c r="AC218">
        <v>4</v>
      </c>
      <c r="AD218" s="627">
        <f t="shared" si="185"/>
        <v>1</v>
      </c>
      <c r="AE218" t="s">
        <v>640</v>
      </c>
      <c r="AF218">
        <v>0</v>
      </c>
      <c r="AG218" s="627">
        <f t="shared" si="186"/>
        <v>0</v>
      </c>
      <c r="AH218" t="s">
        <v>1314</v>
      </c>
      <c r="AI218">
        <v>0</v>
      </c>
      <c r="AJ218" s="627">
        <f t="shared" si="187"/>
        <v>0</v>
      </c>
      <c r="AK218" t="s">
        <v>1405</v>
      </c>
      <c r="AL218">
        <v>0</v>
      </c>
      <c r="AM218" s="627">
        <f t="shared" si="188"/>
        <v>0</v>
      </c>
      <c r="AN218">
        <v>1</v>
      </c>
      <c r="AO218" t="s">
        <v>1765</v>
      </c>
      <c r="AP218">
        <v>4</v>
      </c>
      <c r="AQ218" s="629">
        <f t="shared" si="189"/>
        <v>1</v>
      </c>
      <c r="AR218" t="s">
        <v>636</v>
      </c>
      <c r="AS218">
        <v>4</v>
      </c>
      <c r="AT218" s="627">
        <f t="shared" si="190"/>
        <v>1</v>
      </c>
      <c r="AU218">
        <v>1</v>
      </c>
      <c r="AV218" t="s">
        <v>1789</v>
      </c>
      <c r="AW218">
        <v>0</v>
      </c>
      <c r="AX218" s="629">
        <f t="shared" si="191"/>
        <v>0</v>
      </c>
      <c r="AY218" t="s">
        <v>634</v>
      </c>
      <c r="AZ218">
        <v>1</v>
      </c>
      <c r="BA218" s="627">
        <f t="shared" si="192"/>
        <v>0.25</v>
      </c>
      <c r="BB218" t="s">
        <v>635</v>
      </c>
      <c r="BC218">
        <v>1</v>
      </c>
      <c r="BD218" s="627">
        <f t="shared" si="193"/>
        <v>0.25</v>
      </c>
      <c r="BE218" t="s">
        <v>646</v>
      </c>
      <c r="BF218">
        <v>1</v>
      </c>
      <c r="BG218" s="627">
        <f t="shared" si="194"/>
        <v>0.25</v>
      </c>
      <c r="BH218" s="628">
        <f t="shared" si="195"/>
        <v>0.43181818181818182</v>
      </c>
      <c r="BI218">
        <v>0</v>
      </c>
      <c r="BJ218" t="s">
        <v>1741</v>
      </c>
      <c r="BK218">
        <v>4</v>
      </c>
      <c r="BL218" s="627">
        <f t="shared" si="196"/>
        <v>1</v>
      </c>
      <c r="BM218" t="s">
        <v>1395</v>
      </c>
      <c r="BN218">
        <v>4</v>
      </c>
      <c r="BO218" s="627">
        <f t="shared" si="197"/>
        <v>1</v>
      </c>
      <c r="BP218">
        <v>1</v>
      </c>
      <c r="BQ218" t="s">
        <v>1746</v>
      </c>
      <c r="BR218">
        <v>3</v>
      </c>
      <c r="BS218">
        <f t="shared" si="198"/>
        <v>0.75</v>
      </c>
      <c r="BT218">
        <v>0</v>
      </c>
      <c r="BU218" t="s">
        <v>1745</v>
      </c>
      <c r="BV218">
        <v>4</v>
      </c>
      <c r="BW218">
        <f t="shared" si="199"/>
        <v>1</v>
      </c>
      <c r="BX218" s="629">
        <f t="shared" si="200"/>
        <v>0.875</v>
      </c>
      <c r="BY218" t="s">
        <v>653</v>
      </c>
      <c r="BZ218">
        <v>4</v>
      </c>
      <c r="CA218" s="627">
        <f t="shared" si="201"/>
        <v>1</v>
      </c>
      <c r="CB218" t="s">
        <v>669</v>
      </c>
      <c r="CC218">
        <v>2</v>
      </c>
      <c r="CD218" s="627">
        <f t="shared" si="202"/>
        <v>0.5</v>
      </c>
      <c r="CE218" t="s">
        <v>643</v>
      </c>
      <c r="CF218">
        <v>3</v>
      </c>
      <c r="CG218" s="627">
        <f t="shared" si="203"/>
        <v>0.75</v>
      </c>
      <c r="CH218">
        <v>0</v>
      </c>
      <c r="CI218" t="s">
        <v>1750</v>
      </c>
      <c r="CJ218">
        <v>4</v>
      </c>
      <c r="CK218">
        <f t="shared" si="204"/>
        <v>1</v>
      </c>
      <c r="CL218">
        <v>0</v>
      </c>
      <c r="CM218" t="s">
        <v>1750</v>
      </c>
      <c r="CN218">
        <v>4</v>
      </c>
      <c r="CO218">
        <f t="shared" si="205"/>
        <v>1</v>
      </c>
      <c r="CP218" s="629">
        <f t="shared" si="206"/>
        <v>1</v>
      </c>
      <c r="CQ218">
        <v>0</v>
      </c>
      <c r="CR218" t="s">
        <v>1755</v>
      </c>
      <c r="CS218">
        <v>4</v>
      </c>
      <c r="CT218">
        <f t="shared" si="207"/>
        <v>1</v>
      </c>
      <c r="CU218">
        <v>0</v>
      </c>
      <c r="CV218" t="s">
        <v>1755</v>
      </c>
      <c r="CW218">
        <v>4</v>
      </c>
      <c r="CX218">
        <f t="shared" si="208"/>
        <v>1</v>
      </c>
      <c r="CY218" s="629">
        <f t="shared" si="209"/>
        <v>1</v>
      </c>
      <c r="CZ218">
        <v>1</v>
      </c>
      <c r="DA218" t="s">
        <v>1763</v>
      </c>
      <c r="DB218">
        <v>1</v>
      </c>
      <c r="DC218" s="626">
        <f t="shared" si="210"/>
        <v>0.125</v>
      </c>
      <c r="DD218" t="s">
        <v>1369</v>
      </c>
      <c r="DE218">
        <v>3</v>
      </c>
      <c r="DF218" s="627">
        <f t="shared" si="211"/>
        <v>0.75</v>
      </c>
      <c r="DG218" s="628">
        <f t="shared" si="212"/>
        <v>0.8</v>
      </c>
      <c r="DH218" t="s">
        <v>639</v>
      </c>
      <c r="DI218">
        <v>4</v>
      </c>
      <c r="DJ218" s="627">
        <f t="shared" si="213"/>
        <v>1</v>
      </c>
      <c r="DK218" t="s">
        <v>640</v>
      </c>
      <c r="DL218">
        <v>0</v>
      </c>
      <c r="DM218" s="627">
        <f t="shared" si="214"/>
        <v>0</v>
      </c>
      <c r="DN218" t="s">
        <v>1119</v>
      </c>
      <c r="DO218">
        <v>0</v>
      </c>
      <c r="DP218" s="627">
        <f t="shared" si="215"/>
        <v>0</v>
      </c>
      <c r="DQ218" t="s">
        <v>880</v>
      </c>
      <c r="DR218">
        <v>4</v>
      </c>
      <c r="DS218" s="627">
        <f t="shared" si="216"/>
        <v>1</v>
      </c>
      <c r="DT218" t="s">
        <v>880</v>
      </c>
      <c r="DU218">
        <v>4</v>
      </c>
      <c r="DV218" s="627">
        <f t="shared" si="217"/>
        <v>1</v>
      </c>
      <c r="DW218" t="s">
        <v>639</v>
      </c>
      <c r="DX218">
        <v>4</v>
      </c>
      <c r="DY218" s="627">
        <f t="shared" si="218"/>
        <v>1</v>
      </c>
      <c r="DZ218" t="s">
        <v>880</v>
      </c>
      <c r="EA218">
        <v>4</v>
      </c>
      <c r="EB218" s="627">
        <f t="shared" si="219"/>
        <v>1</v>
      </c>
      <c r="EC218">
        <v>5.4</v>
      </c>
      <c r="ED218" t="s">
        <v>1825</v>
      </c>
      <c r="EE218">
        <v>2</v>
      </c>
      <c r="EF218" s="630">
        <f t="shared" si="220"/>
        <v>0.44897959183673475</v>
      </c>
      <c r="EG218">
        <v>5.9</v>
      </c>
      <c r="EH218" t="s">
        <v>1825</v>
      </c>
      <c r="EI218">
        <v>2</v>
      </c>
      <c r="EJ218" s="630">
        <f t="shared" si="221"/>
        <v>0.40999999999999992</v>
      </c>
      <c r="EK218" s="630">
        <f t="shared" si="222"/>
        <v>0.42948979591836733</v>
      </c>
      <c r="EL218" s="628">
        <f t="shared" si="223"/>
        <v>0.67868622448979588</v>
      </c>
      <c r="EM218">
        <v>2</v>
      </c>
      <c r="EN218" t="s">
        <v>1776</v>
      </c>
      <c r="EO218" s="624">
        <v>1</v>
      </c>
      <c r="EP218" s="629">
        <f t="shared" si="224"/>
        <v>0.25</v>
      </c>
      <c r="EQ218">
        <v>0</v>
      </c>
      <c r="ER218" t="s">
        <v>1777</v>
      </c>
      <c r="ES218">
        <v>0</v>
      </c>
      <c r="ET218" s="629">
        <f t="shared" si="225"/>
        <v>0</v>
      </c>
      <c r="EU218">
        <v>3</v>
      </c>
      <c r="EV218" t="s">
        <v>1778</v>
      </c>
      <c r="EW218" s="624">
        <v>4</v>
      </c>
      <c r="EX218" s="629">
        <f t="shared" si="226"/>
        <v>1</v>
      </c>
      <c r="EY218">
        <v>3</v>
      </c>
      <c r="EZ218" t="s">
        <v>1782</v>
      </c>
      <c r="FA218" s="624">
        <v>2</v>
      </c>
      <c r="FB218" s="629">
        <f t="shared" si="227"/>
        <v>0.5</v>
      </c>
      <c r="FC218" t="s">
        <v>1024</v>
      </c>
      <c r="FD218">
        <v>0</v>
      </c>
      <c r="FE218" s="627">
        <f t="shared" si="228"/>
        <v>0</v>
      </c>
      <c r="FF218" s="628">
        <f t="shared" si="229"/>
        <v>0.35</v>
      </c>
      <c r="FG218">
        <v>0.66200000000000003</v>
      </c>
      <c r="FH218" t="s">
        <v>1791</v>
      </c>
      <c r="FI218">
        <v>2</v>
      </c>
      <c r="FJ218" s="623">
        <f t="shared" si="230"/>
        <v>0.33333333333333331</v>
      </c>
      <c r="FK218">
        <v>7</v>
      </c>
      <c r="FL218">
        <v>0.84509804001425681</v>
      </c>
      <c r="FM218" t="s">
        <v>1733</v>
      </c>
      <c r="FN218" s="624">
        <v>1</v>
      </c>
      <c r="FO218" s="629">
        <f t="shared" si="231"/>
        <v>0.25</v>
      </c>
      <c r="FP218">
        <v>1</v>
      </c>
      <c r="FQ218" t="s">
        <v>1737</v>
      </c>
      <c r="FR218" s="624">
        <v>1</v>
      </c>
      <c r="FS218" s="629">
        <f t="shared" si="232"/>
        <v>0.25</v>
      </c>
      <c r="FT218">
        <v>1</v>
      </c>
      <c r="FU218" t="s">
        <v>1737</v>
      </c>
      <c r="FV218" s="624">
        <v>1</v>
      </c>
      <c r="FW218" s="629">
        <f t="shared" si="233"/>
        <v>0.25</v>
      </c>
      <c r="FX218" s="628">
        <f t="shared" si="234"/>
        <v>0.27083333333333331</v>
      </c>
      <c r="FY218" s="631">
        <f t="shared" si="235"/>
        <v>0.44128500102217827</v>
      </c>
    </row>
    <row r="219" spans="1:181">
      <c r="A219" t="s">
        <v>49</v>
      </c>
      <c r="B219" t="s">
        <v>48</v>
      </c>
      <c r="C219" t="s">
        <v>632</v>
      </c>
      <c r="D219" t="s">
        <v>1298</v>
      </c>
      <c r="E219" t="s">
        <v>971</v>
      </c>
      <c r="F219" t="s">
        <v>986</v>
      </c>
      <c r="G219" t="s">
        <v>987</v>
      </c>
      <c r="H219" t="s">
        <v>50</v>
      </c>
      <c r="I219">
        <v>67237</v>
      </c>
      <c r="J219" s="626">
        <f t="shared" si="177"/>
        <v>0.64728745668329424</v>
      </c>
      <c r="K219">
        <v>192694979.95000002</v>
      </c>
      <c r="L219" s="626">
        <f t="shared" si="178"/>
        <v>0.60517851433036152</v>
      </c>
      <c r="M219">
        <v>1727</v>
      </c>
      <c r="N219" s="626">
        <f t="shared" si="179"/>
        <v>0.6098595653052199</v>
      </c>
      <c r="O219" t="s">
        <v>1119</v>
      </c>
      <c r="P219">
        <v>4</v>
      </c>
      <c r="Q219" s="627">
        <f t="shared" si="180"/>
        <v>1</v>
      </c>
      <c r="R219">
        <v>68</v>
      </c>
      <c r="S219">
        <v>1.8325089127062364</v>
      </c>
      <c r="T219" t="s">
        <v>1728</v>
      </c>
      <c r="U219">
        <v>3</v>
      </c>
      <c r="V219">
        <f t="shared" si="181"/>
        <v>69</v>
      </c>
      <c r="W219" s="626">
        <f t="shared" si="182"/>
        <v>0.55113780396689671</v>
      </c>
      <c r="X219" s="628">
        <f t="shared" si="183"/>
        <v>0.68269266805715456</v>
      </c>
      <c r="Y219" t="s">
        <v>1397</v>
      </c>
      <c r="Z219">
        <v>1</v>
      </c>
      <c r="AA219" s="627">
        <f t="shared" si="184"/>
        <v>0.25</v>
      </c>
      <c r="AB219" t="s">
        <v>639</v>
      </c>
      <c r="AC219">
        <v>4</v>
      </c>
      <c r="AD219" s="627">
        <f t="shared" si="185"/>
        <v>1</v>
      </c>
      <c r="AE219" t="s">
        <v>640</v>
      </c>
      <c r="AF219">
        <v>0</v>
      </c>
      <c r="AG219" s="627">
        <f t="shared" si="186"/>
        <v>0</v>
      </c>
      <c r="AH219" t="s">
        <v>1314</v>
      </c>
      <c r="AI219">
        <v>0</v>
      </c>
      <c r="AJ219" s="627">
        <f t="shared" si="187"/>
        <v>0</v>
      </c>
      <c r="AK219" t="s">
        <v>1404</v>
      </c>
      <c r="AL219">
        <v>1</v>
      </c>
      <c r="AM219" s="627">
        <f t="shared" si="188"/>
        <v>0.25</v>
      </c>
      <c r="AN219">
        <v>2</v>
      </c>
      <c r="AO219" t="s">
        <v>1766</v>
      </c>
      <c r="AP219">
        <v>3</v>
      </c>
      <c r="AQ219" s="629">
        <f t="shared" si="189"/>
        <v>0.75</v>
      </c>
      <c r="AR219" t="s">
        <v>636</v>
      </c>
      <c r="AS219">
        <v>4</v>
      </c>
      <c r="AT219" s="627">
        <f t="shared" si="190"/>
        <v>1</v>
      </c>
      <c r="AU219">
        <v>2</v>
      </c>
      <c r="AV219" t="s">
        <v>1772</v>
      </c>
      <c r="AW219">
        <v>1</v>
      </c>
      <c r="AX219" s="629">
        <f t="shared" si="191"/>
        <v>0.25</v>
      </c>
      <c r="AY219" t="s">
        <v>634</v>
      </c>
      <c r="AZ219">
        <v>1</v>
      </c>
      <c r="BA219" s="627">
        <f t="shared" si="192"/>
        <v>0.25</v>
      </c>
      <c r="BB219" t="s">
        <v>675</v>
      </c>
      <c r="BC219">
        <v>0</v>
      </c>
      <c r="BD219" s="627">
        <f t="shared" si="193"/>
        <v>0</v>
      </c>
      <c r="BE219" t="s">
        <v>675</v>
      </c>
      <c r="BF219">
        <v>0</v>
      </c>
      <c r="BG219" s="627">
        <f t="shared" si="194"/>
        <v>0</v>
      </c>
      <c r="BH219" s="628">
        <f t="shared" si="195"/>
        <v>0.34090909090909088</v>
      </c>
      <c r="BI219">
        <v>0</v>
      </c>
      <c r="BJ219" t="s">
        <v>1741</v>
      </c>
      <c r="BK219">
        <v>4</v>
      </c>
      <c r="BL219" s="627">
        <f t="shared" si="196"/>
        <v>1</v>
      </c>
      <c r="BM219" t="s">
        <v>1395</v>
      </c>
      <c r="BN219">
        <v>4</v>
      </c>
      <c r="BO219" s="627">
        <f t="shared" si="197"/>
        <v>1</v>
      </c>
      <c r="BP219">
        <v>10</v>
      </c>
      <c r="BQ219" t="s">
        <v>1749</v>
      </c>
      <c r="BR219">
        <v>0</v>
      </c>
      <c r="BS219">
        <f t="shared" si="198"/>
        <v>0</v>
      </c>
      <c r="BT219">
        <v>5</v>
      </c>
      <c r="BU219" t="s">
        <v>1748</v>
      </c>
      <c r="BV219">
        <v>1</v>
      </c>
      <c r="BW219">
        <f t="shared" si="199"/>
        <v>0.25</v>
      </c>
      <c r="BX219" s="629">
        <f t="shared" si="200"/>
        <v>0.125</v>
      </c>
      <c r="BY219" t="s">
        <v>642</v>
      </c>
      <c r="BZ219">
        <v>3</v>
      </c>
      <c r="CA219" s="627">
        <f t="shared" si="201"/>
        <v>0.75</v>
      </c>
      <c r="CB219" t="s">
        <v>642</v>
      </c>
      <c r="CC219">
        <v>0</v>
      </c>
      <c r="CD219" s="627">
        <f t="shared" si="202"/>
        <v>0</v>
      </c>
      <c r="CE219" t="s">
        <v>659</v>
      </c>
      <c r="CF219">
        <v>4</v>
      </c>
      <c r="CG219" s="627">
        <f t="shared" si="203"/>
        <v>1</v>
      </c>
      <c r="CH219">
        <v>10</v>
      </c>
      <c r="CI219" t="s">
        <v>1754</v>
      </c>
      <c r="CJ219">
        <v>0</v>
      </c>
      <c r="CK219">
        <f t="shared" si="204"/>
        <v>0</v>
      </c>
      <c r="CL219">
        <v>5</v>
      </c>
      <c r="CM219" t="s">
        <v>1753</v>
      </c>
      <c r="CN219">
        <v>1</v>
      </c>
      <c r="CO219">
        <f t="shared" si="205"/>
        <v>0.25</v>
      </c>
      <c r="CP219" s="629">
        <f t="shared" si="206"/>
        <v>0.125</v>
      </c>
      <c r="CQ219">
        <v>0</v>
      </c>
      <c r="CR219" t="s">
        <v>1755</v>
      </c>
      <c r="CS219">
        <v>4</v>
      </c>
      <c r="CT219">
        <f t="shared" si="207"/>
        <v>1</v>
      </c>
      <c r="CU219">
        <v>0</v>
      </c>
      <c r="CV219" t="s">
        <v>1755</v>
      </c>
      <c r="CW219">
        <v>4</v>
      </c>
      <c r="CX219">
        <f t="shared" si="208"/>
        <v>1</v>
      </c>
      <c r="CY219" s="629">
        <f t="shared" si="209"/>
        <v>1</v>
      </c>
      <c r="CZ219">
        <v>2</v>
      </c>
      <c r="DA219" t="s">
        <v>1762</v>
      </c>
      <c r="DB219">
        <v>2</v>
      </c>
      <c r="DC219" s="626">
        <f t="shared" si="210"/>
        <v>0.25</v>
      </c>
      <c r="DD219" t="s">
        <v>1369</v>
      </c>
      <c r="DE219">
        <v>3</v>
      </c>
      <c r="DF219" s="627">
        <f t="shared" si="211"/>
        <v>0.75</v>
      </c>
      <c r="DG219" s="628">
        <f t="shared" si="212"/>
        <v>0.6</v>
      </c>
      <c r="DH219" t="s">
        <v>1407</v>
      </c>
      <c r="DI219">
        <v>1</v>
      </c>
      <c r="DJ219" s="627">
        <f t="shared" si="213"/>
        <v>0.25</v>
      </c>
      <c r="DK219" t="s">
        <v>640</v>
      </c>
      <c r="DL219">
        <v>0</v>
      </c>
      <c r="DM219" s="627">
        <f t="shared" si="214"/>
        <v>0</v>
      </c>
      <c r="DN219" t="s">
        <v>880</v>
      </c>
      <c r="DO219">
        <v>4</v>
      </c>
      <c r="DP219" s="627">
        <f t="shared" si="215"/>
        <v>1</v>
      </c>
      <c r="DQ219" t="s">
        <v>880</v>
      </c>
      <c r="DR219">
        <v>4</v>
      </c>
      <c r="DS219" s="627">
        <f t="shared" si="216"/>
        <v>1</v>
      </c>
      <c r="DT219" t="s">
        <v>880</v>
      </c>
      <c r="DU219">
        <v>4</v>
      </c>
      <c r="DV219" s="627">
        <f t="shared" si="217"/>
        <v>1</v>
      </c>
      <c r="DW219" t="s">
        <v>639</v>
      </c>
      <c r="DX219">
        <v>4</v>
      </c>
      <c r="DY219" s="627">
        <f t="shared" si="218"/>
        <v>1</v>
      </c>
      <c r="DZ219" t="s">
        <v>1119</v>
      </c>
      <c r="EA219">
        <v>0</v>
      </c>
      <c r="EB219" s="627">
        <f t="shared" si="219"/>
        <v>0</v>
      </c>
      <c r="EC219">
        <v>8.8000000000000007</v>
      </c>
      <c r="ED219" t="s">
        <v>1827</v>
      </c>
      <c r="EE219">
        <v>0</v>
      </c>
      <c r="EF219" s="630">
        <f t="shared" si="220"/>
        <v>0.10204081632653061</v>
      </c>
      <c r="EG219">
        <v>8.5</v>
      </c>
      <c r="EH219" t="s">
        <v>1827</v>
      </c>
      <c r="EI219">
        <v>0</v>
      </c>
      <c r="EJ219" s="630">
        <f t="shared" si="221"/>
        <v>0.15000000000000002</v>
      </c>
      <c r="EK219" s="630">
        <f t="shared" si="222"/>
        <v>0.12602040816326532</v>
      </c>
      <c r="EL219" s="628">
        <f t="shared" si="223"/>
        <v>0.54700255102040818</v>
      </c>
      <c r="EM219">
        <v>5</v>
      </c>
      <c r="EN219" t="s">
        <v>1774</v>
      </c>
      <c r="EO219" s="624">
        <v>3</v>
      </c>
      <c r="EP219" s="629">
        <f t="shared" si="224"/>
        <v>0.75</v>
      </c>
      <c r="EQ219">
        <v>0</v>
      </c>
      <c r="ER219" t="s">
        <v>1777</v>
      </c>
      <c r="ES219">
        <v>0</v>
      </c>
      <c r="ET219" s="629">
        <f t="shared" si="225"/>
        <v>0</v>
      </c>
      <c r="EU219">
        <v>9</v>
      </c>
      <c r="EV219" t="s">
        <v>1778</v>
      </c>
      <c r="EW219" s="624">
        <v>4</v>
      </c>
      <c r="EX219" s="629">
        <f t="shared" si="226"/>
        <v>1</v>
      </c>
      <c r="EY219">
        <v>1</v>
      </c>
      <c r="EZ219" t="s">
        <v>1783</v>
      </c>
      <c r="FA219" s="624">
        <v>1</v>
      </c>
      <c r="FB219" s="629">
        <f t="shared" si="227"/>
        <v>0.25</v>
      </c>
      <c r="FC219" t="s">
        <v>1024</v>
      </c>
      <c r="FD219">
        <v>0</v>
      </c>
      <c r="FE219" s="627">
        <f t="shared" si="228"/>
        <v>0</v>
      </c>
      <c r="FF219" s="628">
        <f t="shared" si="229"/>
        <v>0.4</v>
      </c>
      <c r="FG219">
        <v>0.79300000000000004</v>
      </c>
      <c r="FH219" t="s">
        <v>1792</v>
      </c>
      <c r="FI219">
        <v>1</v>
      </c>
      <c r="FJ219" s="623">
        <f t="shared" si="230"/>
        <v>0</v>
      </c>
      <c r="FK219">
        <v>52</v>
      </c>
      <c r="FL219">
        <v>1.7160033436347992</v>
      </c>
      <c r="FM219" t="s">
        <v>1735</v>
      </c>
      <c r="FN219" s="624">
        <v>3</v>
      </c>
      <c r="FO219" s="629">
        <f t="shared" si="231"/>
        <v>0.75</v>
      </c>
      <c r="FP219">
        <v>12</v>
      </c>
      <c r="FQ219" t="s">
        <v>1738</v>
      </c>
      <c r="FR219" s="624">
        <v>4</v>
      </c>
      <c r="FS219" s="629">
        <f t="shared" si="232"/>
        <v>1</v>
      </c>
      <c r="FT219">
        <v>16</v>
      </c>
      <c r="FU219" t="s">
        <v>1738</v>
      </c>
      <c r="FV219" s="624">
        <v>4</v>
      </c>
      <c r="FW219" s="629">
        <f t="shared" si="233"/>
        <v>1</v>
      </c>
      <c r="FX219" s="628">
        <f t="shared" si="234"/>
        <v>0.6875</v>
      </c>
      <c r="FY219" s="631">
        <f t="shared" si="235"/>
        <v>0.54301738499777552</v>
      </c>
    </row>
    <row r="220" spans="1:181">
      <c r="A220" t="s">
        <v>254</v>
      </c>
      <c r="B220" t="s">
        <v>253</v>
      </c>
      <c r="C220" t="s">
        <v>644</v>
      </c>
      <c r="D220" t="s">
        <v>1309</v>
      </c>
      <c r="E220" t="s">
        <v>971</v>
      </c>
      <c r="F220" t="s">
        <v>970</v>
      </c>
      <c r="G220" t="s">
        <v>973</v>
      </c>
      <c r="H220" t="s">
        <v>8</v>
      </c>
      <c r="I220">
        <v>11157</v>
      </c>
      <c r="J220" s="626">
        <f t="shared" si="177"/>
        <v>0.3489531056441908</v>
      </c>
      <c r="K220">
        <v>26369191.870000001</v>
      </c>
      <c r="L220" s="626">
        <f t="shared" si="178"/>
        <v>0.20933557935266001</v>
      </c>
      <c r="M220">
        <v>346</v>
      </c>
      <c r="N220" s="626">
        <f t="shared" si="179"/>
        <v>0.26570981270485089</v>
      </c>
      <c r="O220" t="s">
        <v>880</v>
      </c>
      <c r="P220">
        <v>0</v>
      </c>
      <c r="Q220" s="627">
        <f t="shared" si="180"/>
        <v>0</v>
      </c>
      <c r="R220">
        <v>0</v>
      </c>
      <c r="T220" t="s">
        <v>1726</v>
      </c>
      <c r="U220">
        <v>0</v>
      </c>
      <c r="V220">
        <f t="shared" si="181"/>
        <v>1</v>
      </c>
      <c r="W220" s="626">
        <f t="shared" si="182"/>
        <v>0</v>
      </c>
      <c r="X220" s="628">
        <f t="shared" si="183"/>
        <v>0.16479969954034032</v>
      </c>
      <c r="Y220" t="s">
        <v>639</v>
      </c>
      <c r="Z220">
        <v>4</v>
      </c>
      <c r="AA220" s="627">
        <f t="shared" si="184"/>
        <v>1</v>
      </c>
      <c r="AB220" t="s">
        <v>639</v>
      </c>
      <c r="AC220">
        <v>4</v>
      </c>
      <c r="AD220" s="627">
        <f t="shared" si="185"/>
        <v>1</v>
      </c>
      <c r="AE220" t="s">
        <v>640</v>
      </c>
      <c r="AF220">
        <v>0</v>
      </c>
      <c r="AG220" s="627">
        <f t="shared" si="186"/>
        <v>0</v>
      </c>
      <c r="AH220" t="s">
        <v>1314</v>
      </c>
      <c r="AI220">
        <v>0</v>
      </c>
      <c r="AJ220" s="627">
        <f t="shared" si="187"/>
        <v>0</v>
      </c>
      <c r="AK220" t="s">
        <v>1406</v>
      </c>
      <c r="AL220">
        <v>3</v>
      </c>
      <c r="AM220" s="627">
        <f t="shared" si="188"/>
        <v>0.75</v>
      </c>
      <c r="AN220">
        <v>1</v>
      </c>
      <c r="AO220" t="s">
        <v>1765</v>
      </c>
      <c r="AP220">
        <v>4</v>
      </c>
      <c r="AQ220" s="629">
        <f t="shared" si="189"/>
        <v>1</v>
      </c>
      <c r="AR220" t="s">
        <v>636</v>
      </c>
      <c r="AS220">
        <v>4</v>
      </c>
      <c r="AT220" s="627">
        <f t="shared" si="190"/>
        <v>1</v>
      </c>
      <c r="AU220">
        <v>4</v>
      </c>
      <c r="AV220" t="s">
        <v>1770</v>
      </c>
      <c r="AW220">
        <v>3</v>
      </c>
      <c r="AX220" s="629">
        <f t="shared" si="191"/>
        <v>0.75</v>
      </c>
      <c r="AY220" t="s">
        <v>650</v>
      </c>
      <c r="AZ220">
        <v>2</v>
      </c>
      <c r="BA220" s="627">
        <f t="shared" si="192"/>
        <v>0.5</v>
      </c>
      <c r="BB220" t="s">
        <v>1058</v>
      </c>
      <c r="BC220">
        <v>2</v>
      </c>
      <c r="BD220" s="627">
        <f t="shared" si="193"/>
        <v>0.5</v>
      </c>
      <c r="BE220" t="s">
        <v>647</v>
      </c>
      <c r="BF220">
        <v>4</v>
      </c>
      <c r="BG220" s="627">
        <f t="shared" si="194"/>
        <v>1</v>
      </c>
      <c r="BH220" s="628">
        <f t="shared" si="195"/>
        <v>0.68181818181818177</v>
      </c>
      <c r="BI220">
        <v>0</v>
      </c>
      <c r="BJ220" t="s">
        <v>1741</v>
      </c>
      <c r="BK220">
        <v>4</v>
      </c>
      <c r="BL220" s="627">
        <f t="shared" si="196"/>
        <v>1</v>
      </c>
      <c r="BM220" t="s">
        <v>1395</v>
      </c>
      <c r="BN220">
        <v>4</v>
      </c>
      <c r="BO220" s="627">
        <f t="shared" si="197"/>
        <v>1</v>
      </c>
      <c r="BP220">
        <v>0</v>
      </c>
      <c r="BQ220" t="s">
        <v>1745</v>
      </c>
      <c r="BR220">
        <v>4</v>
      </c>
      <c r="BS220">
        <f t="shared" si="198"/>
        <v>1</v>
      </c>
      <c r="BT220">
        <v>0</v>
      </c>
      <c r="BU220" t="s">
        <v>1745</v>
      </c>
      <c r="BV220">
        <v>4</v>
      </c>
      <c r="BW220">
        <f t="shared" si="199"/>
        <v>1</v>
      </c>
      <c r="BX220" s="629">
        <f t="shared" si="200"/>
        <v>1</v>
      </c>
      <c r="BY220" t="s">
        <v>653</v>
      </c>
      <c r="BZ220">
        <v>4</v>
      </c>
      <c r="CA220" s="627">
        <f t="shared" si="201"/>
        <v>1</v>
      </c>
      <c r="CB220" t="s">
        <v>654</v>
      </c>
      <c r="CC220">
        <v>4</v>
      </c>
      <c r="CD220" s="627">
        <f t="shared" si="202"/>
        <v>1</v>
      </c>
      <c r="CE220" t="s">
        <v>659</v>
      </c>
      <c r="CF220">
        <v>4</v>
      </c>
      <c r="CG220" s="627">
        <f t="shared" si="203"/>
        <v>1</v>
      </c>
      <c r="CH220">
        <v>0</v>
      </c>
      <c r="CI220" t="s">
        <v>1750</v>
      </c>
      <c r="CJ220">
        <v>4</v>
      </c>
      <c r="CK220">
        <f t="shared" si="204"/>
        <v>1</v>
      </c>
      <c r="CL220">
        <v>0</v>
      </c>
      <c r="CM220" t="s">
        <v>1750</v>
      </c>
      <c r="CN220">
        <v>4</v>
      </c>
      <c r="CO220">
        <f t="shared" si="205"/>
        <v>1</v>
      </c>
      <c r="CP220" s="629">
        <f t="shared" si="206"/>
        <v>1</v>
      </c>
      <c r="CQ220">
        <v>0</v>
      </c>
      <c r="CR220" t="s">
        <v>1755</v>
      </c>
      <c r="CS220">
        <v>4</v>
      </c>
      <c r="CT220">
        <f t="shared" si="207"/>
        <v>1</v>
      </c>
      <c r="CU220">
        <v>0</v>
      </c>
      <c r="CV220" t="s">
        <v>1755</v>
      </c>
      <c r="CW220">
        <v>4</v>
      </c>
      <c r="CX220">
        <f t="shared" si="208"/>
        <v>1</v>
      </c>
      <c r="CY220" s="629">
        <f t="shared" si="209"/>
        <v>1</v>
      </c>
      <c r="CZ220">
        <v>4</v>
      </c>
      <c r="DA220" t="s">
        <v>1761</v>
      </c>
      <c r="DB220">
        <v>3</v>
      </c>
      <c r="DC220" s="626">
        <f t="shared" si="210"/>
        <v>0.5</v>
      </c>
      <c r="DD220" t="s">
        <v>1369</v>
      </c>
      <c r="DE220">
        <v>3</v>
      </c>
      <c r="DF220" s="627">
        <f t="shared" si="211"/>
        <v>0.75</v>
      </c>
      <c r="DG220" s="628">
        <f t="shared" si="212"/>
        <v>0.92500000000000004</v>
      </c>
      <c r="DH220" t="s">
        <v>639</v>
      </c>
      <c r="DI220">
        <v>4</v>
      </c>
      <c r="DJ220" s="627">
        <f t="shared" si="213"/>
        <v>1</v>
      </c>
      <c r="DK220" t="s">
        <v>640</v>
      </c>
      <c r="DL220">
        <v>0</v>
      </c>
      <c r="DM220" s="627">
        <f t="shared" si="214"/>
        <v>0</v>
      </c>
      <c r="DN220" t="s">
        <v>880</v>
      </c>
      <c r="DO220">
        <v>4</v>
      </c>
      <c r="DP220" s="627">
        <f t="shared" si="215"/>
        <v>1</v>
      </c>
      <c r="DQ220" t="s">
        <v>880</v>
      </c>
      <c r="DR220">
        <v>4</v>
      </c>
      <c r="DS220" s="627">
        <f t="shared" si="216"/>
        <v>1</v>
      </c>
      <c r="DT220" t="s">
        <v>880</v>
      </c>
      <c r="DU220">
        <v>4</v>
      </c>
      <c r="DV220" s="627">
        <f t="shared" si="217"/>
        <v>1</v>
      </c>
      <c r="DW220" t="s">
        <v>1408</v>
      </c>
      <c r="DX220">
        <v>2</v>
      </c>
      <c r="DY220" s="627">
        <f t="shared" si="218"/>
        <v>0.5</v>
      </c>
      <c r="DZ220" t="s">
        <v>1119</v>
      </c>
      <c r="EA220">
        <v>0</v>
      </c>
      <c r="EB220" s="627">
        <f t="shared" si="219"/>
        <v>0</v>
      </c>
      <c r="EC220">
        <v>6.8</v>
      </c>
      <c r="ED220" t="s">
        <v>1826</v>
      </c>
      <c r="EE220">
        <v>1</v>
      </c>
      <c r="EF220" s="630">
        <f t="shared" si="220"/>
        <v>0.30612244897959195</v>
      </c>
      <c r="EG220">
        <v>10</v>
      </c>
      <c r="EH220" t="s">
        <v>1827</v>
      </c>
      <c r="EI220">
        <v>0</v>
      </c>
      <c r="EJ220" s="630">
        <f t="shared" si="221"/>
        <v>0</v>
      </c>
      <c r="EK220" s="630">
        <f t="shared" si="222"/>
        <v>0.15306122448979598</v>
      </c>
      <c r="EL220" s="628">
        <f t="shared" si="223"/>
        <v>0.58163265306122447</v>
      </c>
      <c r="EM220">
        <v>1</v>
      </c>
      <c r="EN220" t="s">
        <v>1776</v>
      </c>
      <c r="EO220" s="624">
        <v>1</v>
      </c>
      <c r="EP220" s="629">
        <f t="shared" si="224"/>
        <v>0.25</v>
      </c>
      <c r="EQ220">
        <v>0</v>
      </c>
      <c r="ER220" t="s">
        <v>1777</v>
      </c>
      <c r="ES220">
        <v>0</v>
      </c>
      <c r="ET220" s="629">
        <f t="shared" si="225"/>
        <v>0</v>
      </c>
      <c r="EU220">
        <v>0</v>
      </c>
      <c r="EV220" t="s">
        <v>1779</v>
      </c>
      <c r="EW220" s="624">
        <v>0</v>
      </c>
      <c r="EX220" s="629">
        <f t="shared" si="226"/>
        <v>0</v>
      </c>
      <c r="EY220">
        <v>6</v>
      </c>
      <c r="EZ220" t="s">
        <v>1781</v>
      </c>
      <c r="FA220" s="624">
        <v>3</v>
      </c>
      <c r="FB220" s="629">
        <f t="shared" si="227"/>
        <v>0.75</v>
      </c>
      <c r="FC220" t="s">
        <v>1024</v>
      </c>
      <c r="FD220">
        <v>0</v>
      </c>
      <c r="FE220" s="627">
        <f t="shared" si="228"/>
        <v>0</v>
      </c>
      <c r="FF220" s="628">
        <f t="shared" si="229"/>
        <v>0.2</v>
      </c>
      <c r="FG220">
        <v>0.72599999999999998</v>
      </c>
      <c r="FH220" t="s">
        <v>1791</v>
      </c>
      <c r="FI220">
        <v>2</v>
      </c>
      <c r="FJ220" s="623">
        <f t="shared" si="230"/>
        <v>0.33333333333333331</v>
      </c>
      <c r="FK220">
        <v>8</v>
      </c>
      <c r="FL220">
        <v>0.90308998699194354</v>
      </c>
      <c r="FM220" t="s">
        <v>1733</v>
      </c>
      <c r="FN220" s="624">
        <v>1</v>
      </c>
      <c r="FO220" s="629">
        <f t="shared" si="231"/>
        <v>0.25</v>
      </c>
      <c r="FP220">
        <v>1</v>
      </c>
      <c r="FQ220" t="s">
        <v>1737</v>
      </c>
      <c r="FR220" s="624">
        <v>1</v>
      </c>
      <c r="FS220" s="629">
        <f t="shared" si="232"/>
        <v>0.25</v>
      </c>
      <c r="FT220">
        <v>0</v>
      </c>
      <c r="FU220" t="s">
        <v>1730</v>
      </c>
      <c r="FV220" s="624">
        <v>0</v>
      </c>
      <c r="FW220" s="629">
        <f t="shared" si="233"/>
        <v>0</v>
      </c>
      <c r="FX220" s="628">
        <f t="shared" si="234"/>
        <v>0.20833333333333331</v>
      </c>
      <c r="FY220" s="631">
        <f t="shared" si="235"/>
        <v>0.46026397795884672</v>
      </c>
    </row>
    <row r="221" spans="1:181">
      <c r="A221" t="s">
        <v>417</v>
      </c>
      <c r="B221" t="s">
        <v>416</v>
      </c>
      <c r="C221" t="s">
        <v>632</v>
      </c>
      <c r="D221" t="s">
        <v>1308</v>
      </c>
      <c r="E221" t="s">
        <v>991</v>
      </c>
      <c r="F221" t="s">
        <v>993</v>
      </c>
      <c r="G221" t="s">
        <v>994</v>
      </c>
      <c r="H221" t="s">
        <v>34</v>
      </c>
      <c r="I221">
        <v>4582</v>
      </c>
      <c r="J221" s="626">
        <f t="shared" si="177"/>
        <v>0.20113907640481291</v>
      </c>
      <c r="K221">
        <v>18157419.919999998</v>
      </c>
      <c r="L221" s="626">
        <f t="shared" si="178"/>
        <v>0.13507601339926878</v>
      </c>
      <c r="M221">
        <v>250</v>
      </c>
      <c r="N221" s="626">
        <f t="shared" si="179"/>
        <v>0.19614404238808478</v>
      </c>
      <c r="O221" t="s">
        <v>880</v>
      </c>
      <c r="P221">
        <v>0</v>
      </c>
      <c r="Q221" s="627">
        <f t="shared" si="180"/>
        <v>0</v>
      </c>
      <c r="R221">
        <v>0</v>
      </c>
      <c r="T221" t="s">
        <v>1726</v>
      </c>
      <c r="U221">
        <v>0</v>
      </c>
      <c r="V221">
        <f t="shared" si="181"/>
        <v>1</v>
      </c>
      <c r="W221" s="626">
        <f t="shared" si="182"/>
        <v>0</v>
      </c>
      <c r="X221" s="628">
        <f t="shared" si="183"/>
        <v>0.1064718264384333</v>
      </c>
      <c r="Y221" t="s">
        <v>1396</v>
      </c>
      <c r="Z221">
        <v>0</v>
      </c>
      <c r="AA221" s="627">
        <f t="shared" si="184"/>
        <v>0</v>
      </c>
      <c r="AB221" t="s">
        <v>1399</v>
      </c>
      <c r="AC221">
        <v>1</v>
      </c>
      <c r="AD221" s="627">
        <f t="shared" si="185"/>
        <v>0.25</v>
      </c>
      <c r="AE221" t="s">
        <v>640</v>
      </c>
      <c r="AF221">
        <v>0</v>
      </c>
      <c r="AG221" s="627">
        <f t="shared" si="186"/>
        <v>0</v>
      </c>
      <c r="AH221" t="s">
        <v>1314</v>
      </c>
      <c r="AI221">
        <v>0</v>
      </c>
      <c r="AJ221" s="627">
        <f t="shared" si="187"/>
        <v>0</v>
      </c>
      <c r="AK221" t="s">
        <v>1405</v>
      </c>
      <c r="AL221">
        <v>0</v>
      </c>
      <c r="AM221" s="627">
        <f t="shared" si="188"/>
        <v>0</v>
      </c>
      <c r="AN221">
        <v>1</v>
      </c>
      <c r="AO221" t="s">
        <v>1765</v>
      </c>
      <c r="AP221">
        <v>4</v>
      </c>
      <c r="AQ221" s="629">
        <f t="shared" si="189"/>
        <v>1</v>
      </c>
      <c r="AR221" t="s">
        <v>640</v>
      </c>
      <c r="AS221">
        <v>0</v>
      </c>
      <c r="AT221" s="627">
        <f t="shared" si="190"/>
        <v>0</v>
      </c>
      <c r="AU221">
        <v>1</v>
      </c>
      <c r="AV221" t="s">
        <v>1789</v>
      </c>
      <c r="AW221">
        <v>0</v>
      </c>
      <c r="AX221" s="629">
        <f t="shared" si="191"/>
        <v>0</v>
      </c>
      <c r="AY221" t="s">
        <v>650</v>
      </c>
      <c r="AZ221">
        <v>2</v>
      </c>
      <c r="BA221" s="627">
        <f t="shared" si="192"/>
        <v>0.5</v>
      </c>
      <c r="BB221" t="s">
        <v>646</v>
      </c>
      <c r="BC221">
        <v>0</v>
      </c>
      <c r="BD221" s="627">
        <f t="shared" si="193"/>
        <v>0</v>
      </c>
      <c r="BE221" t="s">
        <v>647</v>
      </c>
      <c r="BF221">
        <v>4</v>
      </c>
      <c r="BG221" s="627">
        <f t="shared" si="194"/>
        <v>1</v>
      </c>
      <c r="BH221" s="628">
        <f t="shared" si="195"/>
        <v>0.25</v>
      </c>
      <c r="BI221">
        <v>0</v>
      </c>
      <c r="BJ221" t="s">
        <v>1741</v>
      </c>
      <c r="BK221">
        <v>4</v>
      </c>
      <c r="BL221" s="627">
        <f t="shared" si="196"/>
        <v>1</v>
      </c>
      <c r="BM221" t="s">
        <v>1395</v>
      </c>
      <c r="BN221">
        <v>4</v>
      </c>
      <c r="BO221" s="627">
        <f t="shared" si="197"/>
        <v>1</v>
      </c>
      <c r="BP221">
        <v>0</v>
      </c>
      <c r="BQ221" t="s">
        <v>1745</v>
      </c>
      <c r="BR221">
        <v>4</v>
      </c>
      <c r="BS221">
        <f t="shared" si="198"/>
        <v>1</v>
      </c>
      <c r="BT221">
        <v>0</v>
      </c>
      <c r="BU221" t="s">
        <v>1745</v>
      </c>
      <c r="BV221">
        <v>4</v>
      </c>
      <c r="BW221">
        <f t="shared" si="199"/>
        <v>1</v>
      </c>
      <c r="BX221" s="629">
        <f t="shared" si="200"/>
        <v>1</v>
      </c>
      <c r="BY221" t="s">
        <v>653</v>
      </c>
      <c r="BZ221">
        <v>4</v>
      </c>
      <c r="CA221" s="627">
        <f t="shared" si="201"/>
        <v>1</v>
      </c>
      <c r="CB221" t="s">
        <v>654</v>
      </c>
      <c r="CC221">
        <v>4</v>
      </c>
      <c r="CD221" s="627">
        <f t="shared" si="202"/>
        <v>1</v>
      </c>
      <c r="CE221" t="s">
        <v>643</v>
      </c>
      <c r="CF221">
        <v>3</v>
      </c>
      <c r="CG221" s="627">
        <f t="shared" si="203"/>
        <v>0.75</v>
      </c>
      <c r="CH221">
        <v>0</v>
      </c>
      <c r="CI221" t="s">
        <v>1750</v>
      </c>
      <c r="CJ221">
        <v>4</v>
      </c>
      <c r="CK221">
        <f t="shared" si="204"/>
        <v>1</v>
      </c>
      <c r="CL221">
        <v>0</v>
      </c>
      <c r="CM221" t="s">
        <v>1750</v>
      </c>
      <c r="CN221">
        <v>4</v>
      </c>
      <c r="CO221">
        <f t="shared" si="205"/>
        <v>1</v>
      </c>
      <c r="CP221" s="629">
        <f t="shared" si="206"/>
        <v>1</v>
      </c>
      <c r="CQ221">
        <v>0</v>
      </c>
      <c r="CR221" t="s">
        <v>1755</v>
      </c>
      <c r="CS221">
        <v>4</v>
      </c>
      <c r="CT221">
        <f t="shared" si="207"/>
        <v>1</v>
      </c>
      <c r="CU221">
        <v>0</v>
      </c>
      <c r="CV221" t="s">
        <v>1755</v>
      </c>
      <c r="CW221">
        <v>4</v>
      </c>
      <c r="CX221">
        <f t="shared" si="208"/>
        <v>1</v>
      </c>
      <c r="CY221" s="629">
        <f t="shared" si="209"/>
        <v>1</v>
      </c>
      <c r="CZ221">
        <v>2</v>
      </c>
      <c r="DA221" t="s">
        <v>1762</v>
      </c>
      <c r="DB221">
        <v>2</v>
      </c>
      <c r="DC221" s="626">
        <f t="shared" si="210"/>
        <v>0.25</v>
      </c>
      <c r="DD221" t="s">
        <v>636</v>
      </c>
      <c r="DE221">
        <v>4</v>
      </c>
      <c r="DF221" s="627">
        <f t="shared" si="211"/>
        <v>1</v>
      </c>
      <c r="DG221" s="628">
        <f t="shared" si="212"/>
        <v>0.9</v>
      </c>
      <c r="DH221" t="s">
        <v>1407</v>
      </c>
      <c r="DI221">
        <v>1</v>
      </c>
      <c r="DJ221" s="627">
        <f t="shared" si="213"/>
        <v>0.25</v>
      </c>
      <c r="DK221" t="s">
        <v>636</v>
      </c>
      <c r="DL221">
        <v>4</v>
      </c>
      <c r="DM221" s="627">
        <f t="shared" si="214"/>
        <v>1</v>
      </c>
      <c r="DN221" t="s">
        <v>1119</v>
      </c>
      <c r="DO221">
        <v>0</v>
      </c>
      <c r="DP221" s="627">
        <f t="shared" si="215"/>
        <v>0</v>
      </c>
      <c r="DQ221" t="s">
        <v>880</v>
      </c>
      <c r="DR221">
        <v>4</v>
      </c>
      <c r="DS221" s="627">
        <f t="shared" si="216"/>
        <v>1</v>
      </c>
      <c r="DT221" t="s">
        <v>880</v>
      </c>
      <c r="DU221">
        <v>4</v>
      </c>
      <c r="DV221" s="627">
        <f t="shared" si="217"/>
        <v>1</v>
      </c>
      <c r="DW221" t="s">
        <v>639</v>
      </c>
      <c r="DX221">
        <v>4</v>
      </c>
      <c r="DY221" s="627">
        <f t="shared" si="218"/>
        <v>1</v>
      </c>
      <c r="DZ221" t="s">
        <v>1119</v>
      </c>
      <c r="EA221">
        <v>0</v>
      </c>
      <c r="EB221" s="627">
        <f t="shared" si="219"/>
        <v>0</v>
      </c>
      <c r="EC221">
        <v>7.9</v>
      </c>
      <c r="ED221" t="s">
        <v>1826</v>
      </c>
      <c r="EE221">
        <v>1</v>
      </c>
      <c r="EF221" s="630">
        <f t="shared" si="220"/>
        <v>0.19387755102040816</v>
      </c>
      <c r="EG221">
        <v>10</v>
      </c>
      <c r="EH221" t="s">
        <v>1827</v>
      </c>
      <c r="EI221">
        <v>0</v>
      </c>
      <c r="EJ221" s="630">
        <f t="shared" si="221"/>
        <v>0</v>
      </c>
      <c r="EK221" s="630">
        <f t="shared" si="222"/>
        <v>9.6938775510204078E-2</v>
      </c>
      <c r="EL221" s="628">
        <f t="shared" si="223"/>
        <v>0.54336734693877553</v>
      </c>
      <c r="EM221">
        <v>0</v>
      </c>
      <c r="EN221" t="s">
        <v>1777</v>
      </c>
      <c r="EO221" s="624">
        <v>0</v>
      </c>
      <c r="EP221" s="629">
        <f t="shared" si="224"/>
        <v>0</v>
      </c>
      <c r="EQ221">
        <v>0</v>
      </c>
      <c r="ER221" t="s">
        <v>1777</v>
      </c>
      <c r="ES221">
        <v>0</v>
      </c>
      <c r="ET221" s="629">
        <f t="shared" si="225"/>
        <v>0</v>
      </c>
      <c r="EU221">
        <v>0</v>
      </c>
      <c r="EV221" t="s">
        <v>1777</v>
      </c>
      <c r="EW221" s="624">
        <v>0</v>
      </c>
      <c r="EX221" s="629">
        <f t="shared" si="226"/>
        <v>0</v>
      </c>
      <c r="EY221">
        <v>0</v>
      </c>
      <c r="EZ221" t="s">
        <v>1784</v>
      </c>
      <c r="FA221" s="624">
        <v>0</v>
      </c>
      <c r="FB221" s="629">
        <f t="shared" si="227"/>
        <v>0</v>
      </c>
      <c r="FC221" t="s">
        <v>1024</v>
      </c>
      <c r="FD221">
        <v>0</v>
      </c>
      <c r="FE221" s="627">
        <f t="shared" si="228"/>
        <v>0</v>
      </c>
      <c r="FF221" s="628">
        <f t="shared" si="229"/>
        <v>0</v>
      </c>
      <c r="FG221">
        <v>0.69599999999999995</v>
      </c>
      <c r="FH221" t="s">
        <v>1791</v>
      </c>
      <c r="FI221">
        <v>2</v>
      </c>
      <c r="FJ221" s="623">
        <f t="shared" si="230"/>
        <v>0.33333333333333331</v>
      </c>
      <c r="FK221">
        <v>1</v>
      </c>
      <c r="FL221">
        <v>0</v>
      </c>
      <c r="FM221" t="s">
        <v>1732</v>
      </c>
      <c r="FN221" s="624">
        <v>0</v>
      </c>
      <c r="FO221" s="629">
        <f t="shared" si="231"/>
        <v>0</v>
      </c>
      <c r="FP221">
        <v>1</v>
      </c>
      <c r="FQ221" t="s">
        <v>1737</v>
      </c>
      <c r="FR221" s="624">
        <v>1</v>
      </c>
      <c r="FS221" s="629">
        <f t="shared" si="232"/>
        <v>0.25</v>
      </c>
      <c r="FT221">
        <v>0</v>
      </c>
      <c r="FU221" t="s">
        <v>1730</v>
      </c>
      <c r="FV221" s="624">
        <v>0</v>
      </c>
      <c r="FW221" s="629">
        <f t="shared" si="233"/>
        <v>0</v>
      </c>
      <c r="FX221" s="628">
        <f t="shared" si="234"/>
        <v>0.14583333333333331</v>
      </c>
      <c r="FY221" s="631">
        <f t="shared" si="235"/>
        <v>0.32427875111842369</v>
      </c>
    </row>
    <row r="222" spans="1:181">
      <c r="A222" t="s">
        <v>80</v>
      </c>
      <c r="B222" t="s">
        <v>79</v>
      </c>
      <c r="C222" t="s">
        <v>681</v>
      </c>
      <c r="D222" t="s">
        <v>1311</v>
      </c>
      <c r="E222" t="s">
        <v>988</v>
      </c>
      <c r="F222" t="s">
        <v>1002</v>
      </c>
      <c r="G222" t="s">
        <v>999</v>
      </c>
      <c r="H222" t="s">
        <v>2</v>
      </c>
      <c r="I222">
        <v>41602</v>
      </c>
      <c r="J222" s="626">
        <f t="shared" si="177"/>
        <v>0.56754886469317911</v>
      </c>
      <c r="K222">
        <v>106751098.11</v>
      </c>
      <c r="L222" s="626">
        <f t="shared" si="178"/>
        <v>0.48763273261350792</v>
      </c>
      <c r="M222">
        <v>1436</v>
      </c>
      <c r="N222" s="626">
        <f t="shared" si="179"/>
        <v>0.57035971393767271</v>
      </c>
      <c r="O222" t="s">
        <v>1119</v>
      </c>
      <c r="P222">
        <v>4</v>
      </c>
      <c r="Q222" s="627">
        <f t="shared" si="180"/>
        <v>1</v>
      </c>
      <c r="R222">
        <v>55</v>
      </c>
      <c r="S222">
        <v>1.7403626894942439</v>
      </c>
      <c r="T222" t="s">
        <v>1728</v>
      </c>
      <c r="U222">
        <v>3</v>
      </c>
      <c r="V222">
        <f t="shared" si="181"/>
        <v>56</v>
      </c>
      <c r="W222" s="626">
        <f t="shared" si="182"/>
        <v>0.52396497079546822</v>
      </c>
      <c r="X222" s="628">
        <f t="shared" si="183"/>
        <v>0.62990125640796557</v>
      </c>
      <c r="Y222" t="s">
        <v>639</v>
      </c>
      <c r="Z222">
        <v>4</v>
      </c>
      <c r="AA222" s="627">
        <f t="shared" si="184"/>
        <v>1</v>
      </c>
      <c r="AB222" t="s">
        <v>639</v>
      </c>
      <c r="AC222">
        <v>4</v>
      </c>
      <c r="AD222" s="627">
        <f t="shared" si="185"/>
        <v>1</v>
      </c>
      <c r="AE222" t="s">
        <v>640</v>
      </c>
      <c r="AF222">
        <v>0</v>
      </c>
      <c r="AG222" s="627">
        <f t="shared" si="186"/>
        <v>0</v>
      </c>
      <c r="AH222" t="s">
        <v>1314</v>
      </c>
      <c r="AI222">
        <v>0</v>
      </c>
      <c r="AJ222" s="627">
        <f t="shared" si="187"/>
        <v>0</v>
      </c>
      <c r="AK222" t="s">
        <v>1406</v>
      </c>
      <c r="AL222">
        <v>3</v>
      </c>
      <c r="AM222" s="627">
        <f t="shared" si="188"/>
        <v>0.75</v>
      </c>
      <c r="AN222">
        <v>2</v>
      </c>
      <c r="AO222" t="s">
        <v>1766</v>
      </c>
      <c r="AP222">
        <v>3</v>
      </c>
      <c r="AQ222" s="629">
        <f t="shared" si="189"/>
        <v>0.75</v>
      </c>
      <c r="AR222" t="s">
        <v>636</v>
      </c>
      <c r="AS222">
        <v>4</v>
      </c>
      <c r="AT222" s="627">
        <f t="shared" si="190"/>
        <v>1</v>
      </c>
      <c r="AU222">
        <v>3</v>
      </c>
      <c r="AV222" t="s">
        <v>1771</v>
      </c>
      <c r="AW222">
        <v>2</v>
      </c>
      <c r="AX222" s="629">
        <f t="shared" si="191"/>
        <v>0.5</v>
      </c>
      <c r="AY222" t="s">
        <v>674</v>
      </c>
      <c r="AZ222">
        <v>3</v>
      </c>
      <c r="BA222" s="627">
        <f t="shared" si="192"/>
        <v>0.75</v>
      </c>
      <c r="BB222" t="s">
        <v>647</v>
      </c>
      <c r="BC222">
        <v>4</v>
      </c>
      <c r="BD222" s="627">
        <f t="shared" si="193"/>
        <v>1</v>
      </c>
      <c r="BE222" t="s">
        <v>647</v>
      </c>
      <c r="BF222">
        <v>4</v>
      </c>
      <c r="BG222" s="627">
        <f t="shared" si="194"/>
        <v>1</v>
      </c>
      <c r="BH222" s="628">
        <f t="shared" si="195"/>
        <v>0.70454545454545459</v>
      </c>
      <c r="BI222">
        <v>0</v>
      </c>
      <c r="BJ222" t="s">
        <v>1741</v>
      </c>
      <c r="BK222">
        <v>4</v>
      </c>
      <c r="BL222" s="627">
        <f t="shared" si="196"/>
        <v>1</v>
      </c>
      <c r="BM222" t="s">
        <v>1395</v>
      </c>
      <c r="BN222">
        <v>4</v>
      </c>
      <c r="BO222" s="627">
        <f t="shared" si="197"/>
        <v>1</v>
      </c>
      <c r="BP222">
        <v>0</v>
      </c>
      <c r="BQ222" t="s">
        <v>1745</v>
      </c>
      <c r="BR222">
        <v>4</v>
      </c>
      <c r="BS222">
        <f t="shared" si="198"/>
        <v>1</v>
      </c>
      <c r="BT222">
        <v>0</v>
      </c>
      <c r="BU222" t="s">
        <v>1745</v>
      </c>
      <c r="BV222">
        <v>4</v>
      </c>
      <c r="BW222">
        <f t="shared" si="199"/>
        <v>1</v>
      </c>
      <c r="BX222" s="629">
        <f t="shared" si="200"/>
        <v>1</v>
      </c>
      <c r="BY222" t="s">
        <v>653</v>
      </c>
      <c r="BZ222">
        <v>4</v>
      </c>
      <c r="CA222" s="627">
        <f t="shared" si="201"/>
        <v>1</v>
      </c>
      <c r="CB222" t="s">
        <v>669</v>
      </c>
      <c r="CC222">
        <v>2</v>
      </c>
      <c r="CD222" s="627">
        <f t="shared" si="202"/>
        <v>0.5</v>
      </c>
      <c r="CE222" t="s">
        <v>659</v>
      </c>
      <c r="CF222">
        <v>4</v>
      </c>
      <c r="CG222" s="627">
        <f t="shared" si="203"/>
        <v>1</v>
      </c>
      <c r="CH222">
        <v>0</v>
      </c>
      <c r="CI222" t="s">
        <v>1750</v>
      </c>
      <c r="CJ222">
        <v>4</v>
      </c>
      <c r="CK222">
        <f t="shared" si="204"/>
        <v>1</v>
      </c>
      <c r="CL222">
        <v>1</v>
      </c>
      <c r="CM222" t="s">
        <v>1751</v>
      </c>
      <c r="CN222">
        <v>3</v>
      </c>
      <c r="CO222">
        <f t="shared" si="205"/>
        <v>0.75</v>
      </c>
      <c r="CP222" s="629">
        <f t="shared" si="206"/>
        <v>0.875</v>
      </c>
      <c r="CQ222">
        <v>0</v>
      </c>
      <c r="CR222" t="s">
        <v>1755</v>
      </c>
      <c r="CS222">
        <v>4</v>
      </c>
      <c r="CT222">
        <f t="shared" si="207"/>
        <v>1</v>
      </c>
      <c r="CU222">
        <v>1</v>
      </c>
      <c r="CV222" t="s">
        <v>1756</v>
      </c>
      <c r="CW222">
        <v>3</v>
      </c>
      <c r="CX222">
        <f t="shared" si="208"/>
        <v>0.75</v>
      </c>
      <c r="CY222" s="629">
        <f t="shared" si="209"/>
        <v>0.875</v>
      </c>
      <c r="CZ222">
        <v>0</v>
      </c>
      <c r="DA222" t="s">
        <v>1764</v>
      </c>
      <c r="DB222">
        <v>0</v>
      </c>
      <c r="DC222" s="626">
        <f t="shared" si="210"/>
        <v>0</v>
      </c>
      <c r="DD222" t="s">
        <v>1369</v>
      </c>
      <c r="DE222">
        <v>3</v>
      </c>
      <c r="DF222" s="627">
        <f t="shared" si="211"/>
        <v>0.75</v>
      </c>
      <c r="DG222" s="628">
        <f t="shared" si="212"/>
        <v>0.8</v>
      </c>
      <c r="DH222" t="s">
        <v>1396</v>
      </c>
      <c r="DI222">
        <v>0</v>
      </c>
      <c r="DJ222" s="627">
        <f t="shared" si="213"/>
        <v>0</v>
      </c>
      <c r="DK222" t="s">
        <v>640</v>
      </c>
      <c r="DL222">
        <v>0</v>
      </c>
      <c r="DM222" s="627">
        <f t="shared" si="214"/>
        <v>0</v>
      </c>
      <c r="DN222" t="s">
        <v>1119</v>
      </c>
      <c r="DO222">
        <v>0</v>
      </c>
      <c r="DP222" s="627">
        <f t="shared" si="215"/>
        <v>0</v>
      </c>
      <c r="DQ222" t="s">
        <v>880</v>
      </c>
      <c r="DR222">
        <v>4</v>
      </c>
      <c r="DS222" s="627">
        <f t="shared" si="216"/>
        <v>1</v>
      </c>
      <c r="DT222" t="s">
        <v>880</v>
      </c>
      <c r="DU222">
        <v>4</v>
      </c>
      <c r="DV222" s="627">
        <f t="shared" si="217"/>
        <v>1</v>
      </c>
      <c r="DW222" t="s">
        <v>639</v>
      </c>
      <c r="DX222">
        <v>4</v>
      </c>
      <c r="DY222" s="627">
        <f t="shared" si="218"/>
        <v>1</v>
      </c>
      <c r="DZ222" t="s">
        <v>1119</v>
      </c>
      <c r="EA222">
        <v>0</v>
      </c>
      <c r="EB222" s="627">
        <f t="shared" si="219"/>
        <v>0</v>
      </c>
      <c r="EC222">
        <v>9.3000000000000007</v>
      </c>
      <c r="ED222" t="s">
        <v>1827</v>
      </c>
      <c r="EE222">
        <v>0</v>
      </c>
      <c r="EF222" s="630">
        <f t="shared" si="220"/>
        <v>5.1020408163265252E-2</v>
      </c>
      <c r="EG222">
        <v>10</v>
      </c>
      <c r="EH222" t="s">
        <v>1827</v>
      </c>
      <c r="EI222">
        <v>0</v>
      </c>
      <c r="EJ222" s="630">
        <f t="shared" si="221"/>
        <v>0</v>
      </c>
      <c r="EK222" s="630">
        <f t="shared" si="222"/>
        <v>2.5510204081632626E-2</v>
      </c>
      <c r="EL222" s="628">
        <f t="shared" si="223"/>
        <v>0.37818877551020408</v>
      </c>
      <c r="EM222">
        <v>5</v>
      </c>
      <c r="EN222" t="s">
        <v>1774</v>
      </c>
      <c r="EO222" s="624">
        <v>3</v>
      </c>
      <c r="EP222" s="629">
        <f t="shared" si="224"/>
        <v>0.75</v>
      </c>
      <c r="EQ222">
        <v>0</v>
      </c>
      <c r="ER222" t="s">
        <v>1777</v>
      </c>
      <c r="ES222">
        <v>0</v>
      </c>
      <c r="ET222" s="629">
        <f t="shared" si="225"/>
        <v>0</v>
      </c>
      <c r="EU222">
        <v>1</v>
      </c>
      <c r="EV222" t="s">
        <v>1778</v>
      </c>
      <c r="EW222" s="624">
        <v>3</v>
      </c>
      <c r="EX222" s="629">
        <f t="shared" si="226"/>
        <v>0.75</v>
      </c>
      <c r="EY222">
        <v>2</v>
      </c>
      <c r="EZ222" t="s">
        <v>1783</v>
      </c>
      <c r="FA222" s="624">
        <v>1</v>
      </c>
      <c r="FB222" s="629">
        <f t="shared" si="227"/>
        <v>0.25</v>
      </c>
      <c r="FC222" t="s">
        <v>1024</v>
      </c>
      <c r="FD222">
        <v>0</v>
      </c>
      <c r="FE222" s="627">
        <f t="shared" si="228"/>
        <v>0</v>
      </c>
      <c r="FF222" s="628">
        <f t="shared" si="229"/>
        <v>0.35</v>
      </c>
      <c r="FG222">
        <v>0.74099999999999999</v>
      </c>
      <c r="FH222" t="s">
        <v>1791</v>
      </c>
      <c r="FI222">
        <v>2</v>
      </c>
      <c r="FJ222" s="623">
        <f t="shared" si="230"/>
        <v>0.33333333333333331</v>
      </c>
      <c r="FK222">
        <v>74</v>
      </c>
      <c r="FL222">
        <v>1.8692317197309762</v>
      </c>
      <c r="FM222" t="s">
        <v>1735</v>
      </c>
      <c r="FN222" s="624">
        <v>3</v>
      </c>
      <c r="FO222" s="629">
        <f t="shared" si="231"/>
        <v>0.75</v>
      </c>
      <c r="FP222">
        <v>12</v>
      </c>
      <c r="FQ222" t="s">
        <v>1738</v>
      </c>
      <c r="FR222" s="624">
        <v>4</v>
      </c>
      <c r="FS222" s="629">
        <f t="shared" si="232"/>
        <v>1</v>
      </c>
      <c r="FT222">
        <v>4</v>
      </c>
      <c r="FU222" t="s">
        <v>1739</v>
      </c>
      <c r="FV222" s="624">
        <v>2</v>
      </c>
      <c r="FW222" s="629">
        <f t="shared" si="233"/>
        <v>0.5</v>
      </c>
      <c r="FX222" s="628">
        <f t="shared" si="234"/>
        <v>0.64583333333333326</v>
      </c>
      <c r="FY222" s="631">
        <f t="shared" si="235"/>
        <v>0.58474480329949297</v>
      </c>
    </row>
    <row r="223" spans="1:181">
      <c r="A223" t="s">
        <v>551</v>
      </c>
      <c r="B223" t="s">
        <v>550</v>
      </c>
      <c r="C223" t="s">
        <v>644</v>
      </c>
      <c r="D223" t="s">
        <v>1308</v>
      </c>
      <c r="E223" t="s">
        <v>965</v>
      </c>
      <c r="F223" t="s">
        <v>983</v>
      </c>
      <c r="G223" t="s">
        <v>984</v>
      </c>
      <c r="H223" t="s">
        <v>22</v>
      </c>
      <c r="I223">
        <v>2485</v>
      </c>
      <c r="J223" s="626">
        <f t="shared" si="177"/>
        <v>9.9511117151623502E-2</v>
      </c>
      <c r="K223">
        <v>10620347.550000001</v>
      </c>
      <c r="L223" s="626">
        <f t="shared" si="178"/>
        <v>2.8337487364985793E-2</v>
      </c>
      <c r="M223">
        <v>280</v>
      </c>
      <c r="N223" s="626">
        <f t="shared" si="179"/>
        <v>0.2204035330512466</v>
      </c>
      <c r="O223" t="s">
        <v>880</v>
      </c>
      <c r="P223">
        <v>0</v>
      </c>
      <c r="Q223" s="627">
        <f t="shared" si="180"/>
        <v>0</v>
      </c>
      <c r="R223">
        <v>0</v>
      </c>
      <c r="T223" t="s">
        <v>1726</v>
      </c>
      <c r="U223">
        <v>0</v>
      </c>
      <c r="V223">
        <f t="shared" si="181"/>
        <v>1</v>
      </c>
      <c r="W223" s="626">
        <f t="shared" si="182"/>
        <v>0</v>
      </c>
      <c r="X223" s="628">
        <f t="shared" si="183"/>
        <v>6.9650427513571173E-2</v>
      </c>
      <c r="Y223" t="s">
        <v>639</v>
      </c>
      <c r="Z223">
        <v>4</v>
      </c>
      <c r="AA223" s="627">
        <f t="shared" si="184"/>
        <v>1</v>
      </c>
      <c r="AB223" t="s">
        <v>639</v>
      </c>
      <c r="AC223">
        <v>4</v>
      </c>
      <c r="AD223" s="627">
        <f t="shared" si="185"/>
        <v>1</v>
      </c>
      <c r="AE223" t="s">
        <v>640</v>
      </c>
      <c r="AF223">
        <v>0</v>
      </c>
      <c r="AG223" s="627">
        <f t="shared" si="186"/>
        <v>0</v>
      </c>
      <c r="AH223" t="s">
        <v>1314</v>
      </c>
      <c r="AI223">
        <v>0</v>
      </c>
      <c r="AJ223" s="627">
        <f t="shared" si="187"/>
        <v>0</v>
      </c>
      <c r="AK223" t="s">
        <v>1404</v>
      </c>
      <c r="AL223">
        <v>1</v>
      </c>
      <c r="AM223" s="627">
        <f t="shared" si="188"/>
        <v>0.25</v>
      </c>
      <c r="AN223">
        <v>3</v>
      </c>
      <c r="AO223" t="s">
        <v>1767</v>
      </c>
      <c r="AP223">
        <v>2</v>
      </c>
      <c r="AQ223" s="629">
        <f t="shared" si="189"/>
        <v>0.5</v>
      </c>
      <c r="AR223" t="s">
        <v>636</v>
      </c>
      <c r="AS223">
        <v>4</v>
      </c>
      <c r="AT223" s="627">
        <f t="shared" si="190"/>
        <v>1</v>
      </c>
      <c r="AU223">
        <v>3</v>
      </c>
      <c r="AV223" t="s">
        <v>1771</v>
      </c>
      <c r="AW223">
        <v>2</v>
      </c>
      <c r="AX223" s="629">
        <f t="shared" si="191"/>
        <v>0.5</v>
      </c>
      <c r="AY223" t="s">
        <v>679</v>
      </c>
      <c r="AZ223">
        <v>4</v>
      </c>
      <c r="BA223" s="627">
        <f t="shared" si="192"/>
        <v>1</v>
      </c>
      <c r="BB223" t="s">
        <v>647</v>
      </c>
      <c r="BC223">
        <v>4</v>
      </c>
      <c r="BD223" s="627">
        <f t="shared" si="193"/>
        <v>1</v>
      </c>
      <c r="BE223" t="s">
        <v>647</v>
      </c>
      <c r="BF223">
        <v>4</v>
      </c>
      <c r="BG223" s="627">
        <f t="shared" si="194"/>
        <v>1</v>
      </c>
      <c r="BH223" s="628">
        <f t="shared" si="195"/>
        <v>0.65909090909090906</v>
      </c>
      <c r="BI223">
        <v>0</v>
      </c>
      <c r="BJ223" t="s">
        <v>1741</v>
      </c>
      <c r="BK223">
        <v>4</v>
      </c>
      <c r="BL223" s="627">
        <f t="shared" si="196"/>
        <v>1</v>
      </c>
      <c r="BM223" t="s">
        <v>1395</v>
      </c>
      <c r="BN223">
        <v>4</v>
      </c>
      <c r="BO223" s="627">
        <f t="shared" si="197"/>
        <v>1</v>
      </c>
      <c r="BP223">
        <v>0</v>
      </c>
      <c r="BQ223" t="s">
        <v>1745</v>
      </c>
      <c r="BR223">
        <v>4</v>
      </c>
      <c r="BS223">
        <f t="shared" si="198"/>
        <v>1</v>
      </c>
      <c r="BT223">
        <v>0</v>
      </c>
      <c r="BU223" t="s">
        <v>1745</v>
      </c>
      <c r="BV223">
        <v>4</v>
      </c>
      <c r="BW223">
        <f t="shared" si="199"/>
        <v>1</v>
      </c>
      <c r="BX223" s="629">
        <f t="shared" si="200"/>
        <v>1</v>
      </c>
      <c r="BY223" t="s">
        <v>653</v>
      </c>
      <c r="BZ223">
        <v>4</v>
      </c>
      <c r="CA223" s="627">
        <f t="shared" si="201"/>
        <v>1</v>
      </c>
      <c r="CB223" t="s">
        <v>642</v>
      </c>
      <c r="CC223">
        <v>0</v>
      </c>
      <c r="CD223" s="627">
        <f t="shared" si="202"/>
        <v>0</v>
      </c>
      <c r="CE223" t="s">
        <v>643</v>
      </c>
      <c r="CF223">
        <v>3</v>
      </c>
      <c r="CG223" s="627">
        <f t="shared" si="203"/>
        <v>0.75</v>
      </c>
      <c r="CH223">
        <v>2</v>
      </c>
      <c r="CI223" t="s">
        <v>1751</v>
      </c>
      <c r="CJ223">
        <v>3</v>
      </c>
      <c r="CK223">
        <f t="shared" si="204"/>
        <v>0.75</v>
      </c>
      <c r="CL223">
        <v>1</v>
      </c>
      <c r="CM223" t="s">
        <v>1751</v>
      </c>
      <c r="CN223">
        <v>3</v>
      </c>
      <c r="CO223">
        <f t="shared" si="205"/>
        <v>0.75</v>
      </c>
      <c r="CP223" s="629">
        <f t="shared" si="206"/>
        <v>0.75</v>
      </c>
      <c r="CQ223">
        <v>0</v>
      </c>
      <c r="CR223" t="s">
        <v>1755</v>
      </c>
      <c r="CS223">
        <v>4</v>
      </c>
      <c r="CT223">
        <f t="shared" si="207"/>
        <v>1</v>
      </c>
      <c r="CU223">
        <v>0</v>
      </c>
      <c r="CV223" t="s">
        <v>1755</v>
      </c>
      <c r="CW223">
        <v>4</v>
      </c>
      <c r="CX223">
        <f t="shared" si="208"/>
        <v>1</v>
      </c>
      <c r="CY223" s="629">
        <f t="shared" si="209"/>
        <v>1</v>
      </c>
      <c r="CZ223">
        <v>0</v>
      </c>
      <c r="DA223" t="s">
        <v>1764</v>
      </c>
      <c r="DB223">
        <v>0</v>
      </c>
      <c r="DC223" s="626">
        <f t="shared" si="210"/>
        <v>0</v>
      </c>
      <c r="DD223" t="s">
        <v>636</v>
      </c>
      <c r="DE223">
        <v>4</v>
      </c>
      <c r="DF223" s="627">
        <f t="shared" si="211"/>
        <v>1</v>
      </c>
      <c r="DG223" s="628">
        <f t="shared" si="212"/>
        <v>0.75</v>
      </c>
      <c r="DH223" t="s">
        <v>639</v>
      </c>
      <c r="DI223">
        <v>4</v>
      </c>
      <c r="DJ223" s="627">
        <f t="shared" si="213"/>
        <v>1</v>
      </c>
      <c r="DK223" t="s">
        <v>640</v>
      </c>
      <c r="DL223">
        <v>0</v>
      </c>
      <c r="DM223" s="627">
        <f t="shared" si="214"/>
        <v>0</v>
      </c>
      <c r="DN223" t="s">
        <v>1119</v>
      </c>
      <c r="DO223">
        <v>0</v>
      </c>
      <c r="DP223" s="627">
        <f t="shared" si="215"/>
        <v>0</v>
      </c>
      <c r="DQ223" t="s">
        <v>880</v>
      </c>
      <c r="DR223">
        <v>4</v>
      </c>
      <c r="DS223" s="627">
        <f t="shared" si="216"/>
        <v>1</v>
      </c>
      <c r="DT223" t="s">
        <v>880</v>
      </c>
      <c r="DU223">
        <v>4</v>
      </c>
      <c r="DV223" s="627">
        <f t="shared" si="217"/>
        <v>1</v>
      </c>
      <c r="DW223" t="s">
        <v>639</v>
      </c>
      <c r="DX223">
        <v>4</v>
      </c>
      <c r="DY223" s="627">
        <f t="shared" si="218"/>
        <v>1</v>
      </c>
      <c r="DZ223" t="s">
        <v>880</v>
      </c>
      <c r="EA223">
        <v>4</v>
      </c>
      <c r="EB223" s="627">
        <f t="shared" si="219"/>
        <v>1</v>
      </c>
      <c r="EC223">
        <v>6.7</v>
      </c>
      <c r="ED223" t="s">
        <v>1826</v>
      </c>
      <c r="EE223">
        <v>1</v>
      </c>
      <c r="EF223" s="630">
        <f t="shared" si="220"/>
        <v>0.31632653061224492</v>
      </c>
      <c r="EG223">
        <v>8</v>
      </c>
      <c r="EH223" t="s">
        <v>1827</v>
      </c>
      <c r="EI223">
        <v>0</v>
      </c>
      <c r="EJ223" s="630">
        <f t="shared" si="221"/>
        <v>0.19999999999999996</v>
      </c>
      <c r="EK223" s="630">
        <f t="shared" si="222"/>
        <v>0.25816326530612244</v>
      </c>
      <c r="EL223" s="628">
        <f t="shared" si="223"/>
        <v>0.65727040816326532</v>
      </c>
      <c r="EM223">
        <v>0</v>
      </c>
      <c r="EN223" t="s">
        <v>1777</v>
      </c>
      <c r="EO223" s="624">
        <v>0</v>
      </c>
      <c r="EP223" s="629">
        <f t="shared" si="224"/>
        <v>0</v>
      </c>
      <c r="EQ223">
        <v>0</v>
      </c>
      <c r="ER223" t="s">
        <v>1777</v>
      </c>
      <c r="ES223">
        <v>0</v>
      </c>
      <c r="ET223" s="629">
        <f t="shared" si="225"/>
        <v>0</v>
      </c>
      <c r="EU223">
        <v>0</v>
      </c>
      <c r="EV223" t="s">
        <v>1777</v>
      </c>
      <c r="EW223" s="624">
        <v>0</v>
      </c>
      <c r="EX223" s="629">
        <f t="shared" si="226"/>
        <v>0</v>
      </c>
      <c r="EY223">
        <v>4</v>
      </c>
      <c r="EZ223" t="s">
        <v>1782</v>
      </c>
      <c r="FA223" s="624">
        <v>2</v>
      </c>
      <c r="FB223" s="629">
        <f t="shared" si="227"/>
        <v>0.5</v>
      </c>
      <c r="FC223" t="s">
        <v>1024</v>
      </c>
      <c r="FD223">
        <v>0</v>
      </c>
      <c r="FE223" s="627">
        <f t="shared" si="228"/>
        <v>0</v>
      </c>
      <c r="FF223" s="628">
        <f t="shared" si="229"/>
        <v>0.1</v>
      </c>
      <c r="FG223">
        <v>0.59</v>
      </c>
      <c r="FH223" t="s">
        <v>1793</v>
      </c>
      <c r="FI223">
        <v>3</v>
      </c>
      <c r="FJ223" s="623">
        <f t="shared" si="230"/>
        <v>0.66666666666666663</v>
      </c>
      <c r="FK223">
        <v>14</v>
      </c>
      <c r="FL223">
        <v>1.146128035678238</v>
      </c>
      <c r="FM223" t="s">
        <v>1734</v>
      </c>
      <c r="FN223" s="624">
        <v>2</v>
      </c>
      <c r="FO223" s="629">
        <f t="shared" si="231"/>
        <v>0.5</v>
      </c>
      <c r="FP223">
        <v>2</v>
      </c>
      <c r="FQ223" t="s">
        <v>1737</v>
      </c>
      <c r="FR223" s="624">
        <v>1</v>
      </c>
      <c r="FS223" s="629">
        <f t="shared" si="232"/>
        <v>0.25</v>
      </c>
      <c r="FT223">
        <v>0</v>
      </c>
      <c r="FU223" t="s">
        <v>1730</v>
      </c>
      <c r="FV223" s="624">
        <v>0</v>
      </c>
      <c r="FW223" s="629">
        <f t="shared" si="233"/>
        <v>0</v>
      </c>
      <c r="FX223" s="628">
        <f t="shared" si="234"/>
        <v>0.35416666666666663</v>
      </c>
      <c r="FY223" s="631">
        <f t="shared" si="235"/>
        <v>0.43169640190573538</v>
      </c>
    </row>
    <row r="224" spans="1:181">
      <c r="A224" t="s">
        <v>397</v>
      </c>
      <c r="B224" t="s">
        <v>396</v>
      </c>
      <c r="C224" t="s">
        <v>632</v>
      </c>
      <c r="D224" t="s">
        <v>1308</v>
      </c>
      <c r="E224" t="s">
        <v>968</v>
      </c>
      <c r="F224" t="s">
        <v>967</v>
      </c>
      <c r="G224" t="s">
        <v>981</v>
      </c>
      <c r="H224" t="s">
        <v>127</v>
      </c>
      <c r="I224">
        <v>4740</v>
      </c>
      <c r="J224" s="626">
        <f t="shared" si="177"/>
        <v>0.20676998714389527</v>
      </c>
      <c r="K224">
        <v>14039805.99</v>
      </c>
      <c r="L224" s="626">
        <f t="shared" si="178"/>
        <v>8.389026496495107E-2</v>
      </c>
      <c r="M224">
        <v>167</v>
      </c>
      <c r="N224" s="626">
        <f t="shared" si="179"/>
        <v>0.10977661960423504</v>
      </c>
      <c r="O224" t="s">
        <v>880</v>
      </c>
      <c r="P224">
        <v>0</v>
      </c>
      <c r="Q224" s="627">
        <f t="shared" si="180"/>
        <v>0</v>
      </c>
      <c r="R224">
        <v>0</v>
      </c>
      <c r="T224" t="s">
        <v>1726</v>
      </c>
      <c r="U224">
        <v>0</v>
      </c>
      <c r="V224">
        <f t="shared" si="181"/>
        <v>1</v>
      </c>
      <c r="W224" s="626">
        <f t="shared" si="182"/>
        <v>0</v>
      </c>
      <c r="X224" s="628">
        <f t="shared" si="183"/>
        <v>8.0087374342616285E-2</v>
      </c>
      <c r="Y224" t="s">
        <v>639</v>
      </c>
      <c r="Z224">
        <v>4</v>
      </c>
      <c r="AA224" s="627">
        <f t="shared" si="184"/>
        <v>1</v>
      </c>
      <c r="AB224" t="s">
        <v>639</v>
      </c>
      <c r="AC224">
        <v>4</v>
      </c>
      <c r="AD224" s="627">
        <f t="shared" si="185"/>
        <v>1</v>
      </c>
      <c r="AE224" t="s">
        <v>640</v>
      </c>
      <c r="AF224">
        <v>0</v>
      </c>
      <c r="AG224" s="627">
        <f t="shared" si="186"/>
        <v>0</v>
      </c>
      <c r="AH224" t="s">
        <v>1314</v>
      </c>
      <c r="AI224">
        <v>0</v>
      </c>
      <c r="AJ224" s="627">
        <f t="shared" si="187"/>
        <v>0</v>
      </c>
      <c r="AK224" t="s">
        <v>1406</v>
      </c>
      <c r="AL224">
        <v>3</v>
      </c>
      <c r="AM224" s="627">
        <f t="shared" si="188"/>
        <v>0.75</v>
      </c>
      <c r="AN224">
        <v>1</v>
      </c>
      <c r="AO224" t="s">
        <v>1765</v>
      </c>
      <c r="AP224">
        <v>4</v>
      </c>
      <c r="AQ224" s="629">
        <f t="shared" si="189"/>
        <v>1</v>
      </c>
      <c r="AR224" t="s">
        <v>636</v>
      </c>
      <c r="AS224">
        <v>4</v>
      </c>
      <c r="AT224" s="627">
        <f t="shared" si="190"/>
        <v>1</v>
      </c>
      <c r="AU224">
        <v>1</v>
      </c>
      <c r="AV224" t="s">
        <v>1789</v>
      </c>
      <c r="AW224">
        <v>0</v>
      </c>
      <c r="AX224" s="629">
        <f t="shared" si="191"/>
        <v>0</v>
      </c>
      <c r="AY224" t="s">
        <v>634</v>
      </c>
      <c r="AZ224">
        <v>1</v>
      </c>
      <c r="BA224" s="627">
        <f t="shared" si="192"/>
        <v>0.25</v>
      </c>
      <c r="BB224" t="s">
        <v>646</v>
      </c>
      <c r="BC224">
        <v>0</v>
      </c>
      <c r="BD224" s="627">
        <f t="shared" si="193"/>
        <v>0</v>
      </c>
      <c r="BE224" t="s">
        <v>635</v>
      </c>
      <c r="BF224">
        <v>1</v>
      </c>
      <c r="BG224" s="627">
        <f t="shared" si="194"/>
        <v>0.25</v>
      </c>
      <c r="BH224" s="628">
        <f t="shared" si="195"/>
        <v>0.47727272727272729</v>
      </c>
      <c r="BI224">
        <v>0</v>
      </c>
      <c r="BJ224" t="s">
        <v>1741</v>
      </c>
      <c r="BK224">
        <v>4</v>
      </c>
      <c r="BL224" s="627">
        <f t="shared" si="196"/>
        <v>1</v>
      </c>
      <c r="BM224" t="s">
        <v>1395</v>
      </c>
      <c r="BN224">
        <v>4</v>
      </c>
      <c r="BO224" s="627">
        <f t="shared" si="197"/>
        <v>1</v>
      </c>
      <c r="BP224">
        <v>0</v>
      </c>
      <c r="BQ224" t="s">
        <v>1745</v>
      </c>
      <c r="BR224">
        <v>4</v>
      </c>
      <c r="BS224">
        <f t="shared" si="198"/>
        <v>1</v>
      </c>
      <c r="BT224">
        <v>4</v>
      </c>
      <c r="BU224" t="s">
        <v>1747</v>
      </c>
      <c r="BV224">
        <v>2</v>
      </c>
      <c r="BW224">
        <f t="shared" si="199"/>
        <v>0.5</v>
      </c>
      <c r="BX224" s="629">
        <f t="shared" si="200"/>
        <v>0.75</v>
      </c>
      <c r="BY224" t="s">
        <v>648</v>
      </c>
      <c r="BZ224">
        <v>1</v>
      </c>
      <c r="CA224" s="627">
        <f t="shared" si="201"/>
        <v>0.25</v>
      </c>
      <c r="CB224" t="s">
        <v>669</v>
      </c>
      <c r="CC224">
        <v>2</v>
      </c>
      <c r="CD224" s="627">
        <f t="shared" si="202"/>
        <v>0.5</v>
      </c>
      <c r="CE224" t="s">
        <v>643</v>
      </c>
      <c r="CF224">
        <v>3</v>
      </c>
      <c r="CG224" s="627">
        <f t="shared" si="203"/>
        <v>0.75</v>
      </c>
      <c r="CH224">
        <v>0</v>
      </c>
      <c r="CI224" t="s">
        <v>1750</v>
      </c>
      <c r="CJ224">
        <v>4</v>
      </c>
      <c r="CK224">
        <f t="shared" si="204"/>
        <v>1</v>
      </c>
      <c r="CL224">
        <v>0</v>
      </c>
      <c r="CM224" t="s">
        <v>1750</v>
      </c>
      <c r="CN224">
        <v>4</v>
      </c>
      <c r="CO224">
        <f t="shared" si="205"/>
        <v>1</v>
      </c>
      <c r="CP224" s="629">
        <f t="shared" si="206"/>
        <v>1</v>
      </c>
      <c r="CQ224">
        <v>0</v>
      </c>
      <c r="CR224" t="s">
        <v>1755</v>
      </c>
      <c r="CS224">
        <v>4</v>
      </c>
      <c r="CT224">
        <f t="shared" si="207"/>
        <v>1</v>
      </c>
      <c r="CU224">
        <v>0</v>
      </c>
      <c r="CV224" t="s">
        <v>1755</v>
      </c>
      <c r="CW224">
        <v>4</v>
      </c>
      <c r="CX224">
        <f t="shared" si="208"/>
        <v>1</v>
      </c>
      <c r="CY224" s="629">
        <f t="shared" si="209"/>
        <v>1</v>
      </c>
      <c r="CZ224">
        <v>1</v>
      </c>
      <c r="DA224" t="s">
        <v>1763</v>
      </c>
      <c r="DB224">
        <v>1</v>
      </c>
      <c r="DC224" s="626">
        <f t="shared" si="210"/>
        <v>0.125</v>
      </c>
      <c r="DD224" t="s">
        <v>636</v>
      </c>
      <c r="DE224">
        <v>4</v>
      </c>
      <c r="DF224" s="627">
        <f t="shared" si="211"/>
        <v>1</v>
      </c>
      <c r="DG224" s="628">
        <f t="shared" si="212"/>
        <v>0.73750000000000004</v>
      </c>
      <c r="DH224" t="s">
        <v>639</v>
      </c>
      <c r="DI224">
        <v>4</v>
      </c>
      <c r="DJ224" s="627">
        <f t="shared" si="213"/>
        <v>1</v>
      </c>
      <c r="DK224" t="s">
        <v>640</v>
      </c>
      <c r="DL224">
        <v>0</v>
      </c>
      <c r="DM224" s="627">
        <f t="shared" si="214"/>
        <v>0</v>
      </c>
      <c r="DN224" t="s">
        <v>880</v>
      </c>
      <c r="DO224">
        <v>4</v>
      </c>
      <c r="DP224" s="627">
        <f t="shared" si="215"/>
        <v>1</v>
      </c>
      <c r="DS224" s="627">
        <f t="shared" si="216"/>
        <v>0</v>
      </c>
      <c r="DV224" s="627">
        <f t="shared" si="217"/>
        <v>0</v>
      </c>
      <c r="DW224" t="s">
        <v>639</v>
      </c>
      <c r="DX224">
        <v>4</v>
      </c>
      <c r="DY224" s="627">
        <f t="shared" si="218"/>
        <v>1</v>
      </c>
      <c r="EB224" s="627">
        <f t="shared" si="219"/>
        <v>0</v>
      </c>
      <c r="EC224">
        <v>8.1999999999999993</v>
      </c>
      <c r="ED224" t="s">
        <v>1827</v>
      </c>
      <c r="EE224">
        <v>0</v>
      </c>
      <c r="EF224" s="630">
        <f t="shared" si="220"/>
        <v>0.16326530612244916</v>
      </c>
      <c r="EG224">
        <v>8.6</v>
      </c>
      <c r="EH224" t="s">
        <v>1827</v>
      </c>
      <c r="EI224">
        <v>0</v>
      </c>
      <c r="EJ224" s="630">
        <f t="shared" si="221"/>
        <v>0.14000000000000001</v>
      </c>
      <c r="EK224" s="630">
        <f t="shared" si="222"/>
        <v>0.15163265306122459</v>
      </c>
      <c r="EL224" s="628">
        <f t="shared" si="223"/>
        <v>0.39395408163265305</v>
      </c>
      <c r="EM224">
        <v>0</v>
      </c>
      <c r="EN224" t="s">
        <v>1777</v>
      </c>
      <c r="EO224" s="624">
        <v>0</v>
      </c>
      <c r="EP224" s="629">
        <f t="shared" si="224"/>
        <v>0</v>
      </c>
      <c r="EQ224">
        <v>0</v>
      </c>
      <c r="ER224" t="s">
        <v>1777</v>
      </c>
      <c r="ES224">
        <v>0</v>
      </c>
      <c r="ET224" s="629">
        <f t="shared" si="225"/>
        <v>0</v>
      </c>
      <c r="EU224">
        <v>5</v>
      </c>
      <c r="EV224" t="s">
        <v>1777</v>
      </c>
      <c r="EW224" s="624">
        <v>4</v>
      </c>
      <c r="EX224" s="629">
        <f t="shared" si="226"/>
        <v>1</v>
      </c>
      <c r="EY224">
        <v>3</v>
      </c>
      <c r="EZ224" t="s">
        <v>1782</v>
      </c>
      <c r="FA224" s="624">
        <v>2</v>
      </c>
      <c r="FB224" s="629">
        <f t="shared" si="227"/>
        <v>0.5</v>
      </c>
      <c r="FC224" t="s">
        <v>1024</v>
      </c>
      <c r="FD224">
        <v>0</v>
      </c>
      <c r="FE224" s="627">
        <f t="shared" si="228"/>
        <v>0</v>
      </c>
      <c r="FF224" s="628">
        <f t="shared" si="229"/>
        <v>0.3</v>
      </c>
      <c r="FG224">
        <v>0.57799999999999996</v>
      </c>
      <c r="FH224" t="s">
        <v>1793</v>
      </c>
      <c r="FI224">
        <v>3</v>
      </c>
      <c r="FJ224" s="623">
        <f t="shared" si="230"/>
        <v>0.66666666666666663</v>
      </c>
      <c r="FK224">
        <v>11</v>
      </c>
      <c r="FL224">
        <v>1.0413926851582251</v>
      </c>
      <c r="FM224" t="s">
        <v>1734</v>
      </c>
      <c r="FN224" s="624">
        <v>2</v>
      </c>
      <c r="FO224" s="629">
        <f t="shared" si="231"/>
        <v>0.5</v>
      </c>
      <c r="FP224">
        <v>1</v>
      </c>
      <c r="FQ224" t="s">
        <v>1737</v>
      </c>
      <c r="FR224" s="624">
        <v>1</v>
      </c>
      <c r="FS224" s="629">
        <f t="shared" si="232"/>
        <v>0.25</v>
      </c>
      <c r="FT224">
        <v>0</v>
      </c>
      <c r="FU224" t="s">
        <v>1730</v>
      </c>
      <c r="FV224" s="624">
        <v>0</v>
      </c>
      <c r="FW224" s="629">
        <f t="shared" si="233"/>
        <v>0</v>
      </c>
      <c r="FX224" s="628">
        <f t="shared" si="234"/>
        <v>0.35416666666666663</v>
      </c>
      <c r="FY224" s="631">
        <f t="shared" si="235"/>
        <v>0.39049680831911054</v>
      </c>
    </row>
    <row r="225" spans="1:181">
      <c r="A225" t="s">
        <v>228</v>
      </c>
      <c r="B225" t="s">
        <v>227</v>
      </c>
      <c r="C225" t="s">
        <v>681</v>
      </c>
      <c r="D225" t="s">
        <v>1309</v>
      </c>
      <c r="E225" t="s">
        <v>971</v>
      </c>
      <c r="F225" t="s">
        <v>986</v>
      </c>
      <c r="G225" t="s">
        <v>987</v>
      </c>
      <c r="H225" t="s">
        <v>8</v>
      </c>
      <c r="I225">
        <v>11380</v>
      </c>
      <c r="J225" s="626">
        <f t="shared" si="177"/>
        <v>0.35224019866958334</v>
      </c>
      <c r="K225">
        <v>23102052.34</v>
      </c>
      <c r="L225" s="626">
        <f t="shared" si="178"/>
        <v>0.18300958904391176</v>
      </c>
      <c r="M225">
        <v>332</v>
      </c>
      <c r="N225" s="626">
        <f t="shared" si="179"/>
        <v>0.25686819156787249</v>
      </c>
      <c r="O225" t="s">
        <v>880</v>
      </c>
      <c r="P225">
        <v>0</v>
      </c>
      <c r="Q225" s="627">
        <f t="shared" si="180"/>
        <v>0</v>
      </c>
      <c r="R225">
        <v>0</v>
      </c>
      <c r="T225" t="s">
        <v>1726</v>
      </c>
      <c r="U225">
        <v>0</v>
      </c>
      <c r="V225">
        <f t="shared" si="181"/>
        <v>1</v>
      </c>
      <c r="W225" s="626">
        <f t="shared" si="182"/>
        <v>0</v>
      </c>
      <c r="X225" s="628">
        <f t="shared" si="183"/>
        <v>0.1584235958562735</v>
      </c>
      <c r="Y225" t="s">
        <v>639</v>
      </c>
      <c r="Z225">
        <v>4</v>
      </c>
      <c r="AA225" s="627">
        <f t="shared" si="184"/>
        <v>1</v>
      </c>
      <c r="AB225" t="s">
        <v>639</v>
      </c>
      <c r="AC225">
        <v>4</v>
      </c>
      <c r="AD225" s="627">
        <f t="shared" si="185"/>
        <v>1</v>
      </c>
      <c r="AE225" t="s">
        <v>640</v>
      </c>
      <c r="AF225">
        <v>0</v>
      </c>
      <c r="AG225" s="627">
        <f t="shared" si="186"/>
        <v>0</v>
      </c>
      <c r="AH225" t="s">
        <v>1314</v>
      </c>
      <c r="AI225">
        <v>0</v>
      </c>
      <c r="AJ225" s="627">
        <f t="shared" si="187"/>
        <v>0</v>
      </c>
      <c r="AK225" t="s">
        <v>1404</v>
      </c>
      <c r="AL225">
        <v>1</v>
      </c>
      <c r="AM225" s="627">
        <f t="shared" si="188"/>
        <v>0.25</v>
      </c>
      <c r="AN225">
        <v>1</v>
      </c>
      <c r="AO225" t="s">
        <v>1765</v>
      </c>
      <c r="AP225">
        <v>4</v>
      </c>
      <c r="AQ225" s="629">
        <f t="shared" si="189"/>
        <v>1</v>
      </c>
      <c r="AR225" t="s">
        <v>636</v>
      </c>
      <c r="AS225">
        <v>4</v>
      </c>
      <c r="AT225" s="627">
        <f t="shared" si="190"/>
        <v>1</v>
      </c>
      <c r="AU225">
        <v>3</v>
      </c>
      <c r="AV225" t="s">
        <v>1771</v>
      </c>
      <c r="AW225">
        <v>2</v>
      </c>
      <c r="AX225" s="629">
        <f t="shared" si="191"/>
        <v>0.5</v>
      </c>
      <c r="AY225" t="s">
        <v>674</v>
      </c>
      <c r="AZ225">
        <v>3</v>
      </c>
      <c r="BA225" s="627">
        <f t="shared" si="192"/>
        <v>0.75</v>
      </c>
      <c r="BB225" t="s">
        <v>635</v>
      </c>
      <c r="BC225">
        <v>1</v>
      </c>
      <c r="BD225" s="627">
        <f t="shared" si="193"/>
        <v>0.25</v>
      </c>
      <c r="BE225" t="s">
        <v>647</v>
      </c>
      <c r="BF225">
        <v>4</v>
      </c>
      <c r="BG225" s="627">
        <f t="shared" si="194"/>
        <v>1</v>
      </c>
      <c r="BH225" s="628">
        <f t="shared" si="195"/>
        <v>0.61363636363636365</v>
      </c>
      <c r="BI225">
        <v>0</v>
      </c>
      <c r="BJ225" t="s">
        <v>1741</v>
      </c>
      <c r="BK225">
        <v>4</v>
      </c>
      <c r="BL225" s="627">
        <f t="shared" si="196"/>
        <v>1</v>
      </c>
      <c r="BM225" t="s">
        <v>666</v>
      </c>
      <c r="BN225">
        <v>3</v>
      </c>
      <c r="BO225" s="627">
        <f t="shared" si="197"/>
        <v>0.75</v>
      </c>
      <c r="BP225">
        <v>0</v>
      </c>
      <c r="BQ225" t="s">
        <v>1745</v>
      </c>
      <c r="BR225">
        <v>4</v>
      </c>
      <c r="BS225">
        <f t="shared" si="198"/>
        <v>1</v>
      </c>
      <c r="BT225">
        <v>0</v>
      </c>
      <c r="BU225" t="s">
        <v>1745</v>
      </c>
      <c r="BV225">
        <v>4</v>
      </c>
      <c r="BW225">
        <f t="shared" si="199"/>
        <v>1</v>
      </c>
      <c r="BX225" s="629">
        <f t="shared" si="200"/>
        <v>1</v>
      </c>
      <c r="BY225" t="s">
        <v>653</v>
      </c>
      <c r="BZ225">
        <v>4</v>
      </c>
      <c r="CA225" s="627">
        <f t="shared" si="201"/>
        <v>1</v>
      </c>
      <c r="CB225" t="s">
        <v>642</v>
      </c>
      <c r="CC225">
        <v>0</v>
      </c>
      <c r="CD225" s="627">
        <f t="shared" si="202"/>
        <v>0</v>
      </c>
      <c r="CE225" t="s">
        <v>659</v>
      </c>
      <c r="CF225">
        <v>4</v>
      </c>
      <c r="CG225" s="627">
        <f t="shared" si="203"/>
        <v>1</v>
      </c>
      <c r="CH225">
        <v>0</v>
      </c>
      <c r="CI225" t="s">
        <v>1750</v>
      </c>
      <c r="CJ225">
        <v>4</v>
      </c>
      <c r="CK225">
        <f t="shared" si="204"/>
        <v>1</v>
      </c>
      <c r="CL225">
        <v>0</v>
      </c>
      <c r="CM225" t="s">
        <v>1750</v>
      </c>
      <c r="CN225">
        <v>4</v>
      </c>
      <c r="CO225">
        <f t="shared" si="205"/>
        <v>1</v>
      </c>
      <c r="CP225" s="629">
        <f t="shared" si="206"/>
        <v>1</v>
      </c>
      <c r="CQ225">
        <v>0</v>
      </c>
      <c r="CR225" t="s">
        <v>1755</v>
      </c>
      <c r="CS225">
        <v>4</v>
      </c>
      <c r="CT225">
        <f t="shared" si="207"/>
        <v>1</v>
      </c>
      <c r="CU225">
        <v>0</v>
      </c>
      <c r="CV225" t="s">
        <v>1755</v>
      </c>
      <c r="CW225">
        <v>4</v>
      </c>
      <c r="CX225">
        <f t="shared" si="208"/>
        <v>1</v>
      </c>
      <c r="CY225" s="629">
        <f t="shared" si="209"/>
        <v>1</v>
      </c>
      <c r="CZ225">
        <v>1</v>
      </c>
      <c r="DA225" t="s">
        <v>1763</v>
      </c>
      <c r="DB225">
        <v>1</v>
      </c>
      <c r="DC225" s="626">
        <f t="shared" si="210"/>
        <v>0.125</v>
      </c>
      <c r="DD225" t="s">
        <v>636</v>
      </c>
      <c r="DE225">
        <v>4</v>
      </c>
      <c r="DF225" s="627">
        <f t="shared" si="211"/>
        <v>1</v>
      </c>
      <c r="DG225" s="628">
        <f t="shared" si="212"/>
        <v>0.78749999999999998</v>
      </c>
      <c r="DH225" t="s">
        <v>639</v>
      </c>
      <c r="DI225">
        <v>4</v>
      </c>
      <c r="DJ225" s="627">
        <f t="shared" si="213"/>
        <v>1</v>
      </c>
      <c r="DK225" t="s">
        <v>640</v>
      </c>
      <c r="DL225">
        <v>0</v>
      </c>
      <c r="DM225" s="627">
        <f t="shared" si="214"/>
        <v>0</v>
      </c>
      <c r="DN225" t="s">
        <v>1119</v>
      </c>
      <c r="DO225">
        <v>0</v>
      </c>
      <c r="DP225" s="627">
        <f t="shared" si="215"/>
        <v>0</v>
      </c>
      <c r="DQ225" t="s">
        <v>880</v>
      </c>
      <c r="DR225">
        <v>4</v>
      </c>
      <c r="DS225" s="627">
        <f t="shared" si="216"/>
        <v>1</v>
      </c>
      <c r="DT225" t="s">
        <v>1119</v>
      </c>
      <c r="DU225">
        <v>0</v>
      </c>
      <c r="DV225" s="627">
        <f t="shared" si="217"/>
        <v>0</v>
      </c>
      <c r="DW225" t="s">
        <v>639</v>
      </c>
      <c r="DX225">
        <v>4</v>
      </c>
      <c r="DY225" s="627">
        <f t="shared" si="218"/>
        <v>1</v>
      </c>
      <c r="DZ225" t="s">
        <v>880</v>
      </c>
      <c r="EA225">
        <v>4</v>
      </c>
      <c r="EB225" s="627">
        <f t="shared" si="219"/>
        <v>1</v>
      </c>
      <c r="EC225">
        <v>8.1</v>
      </c>
      <c r="ED225" t="s">
        <v>1827</v>
      </c>
      <c r="EE225">
        <v>0</v>
      </c>
      <c r="EF225" s="630">
        <f t="shared" si="220"/>
        <v>0.17346938775510212</v>
      </c>
      <c r="EG225">
        <v>8.8000000000000007</v>
      </c>
      <c r="EH225" t="s">
        <v>1827</v>
      </c>
      <c r="EI225">
        <v>0</v>
      </c>
      <c r="EJ225" s="630">
        <f t="shared" si="221"/>
        <v>0.11999999999999988</v>
      </c>
      <c r="EK225" s="630">
        <f t="shared" si="222"/>
        <v>0.146734693877551</v>
      </c>
      <c r="EL225" s="628">
        <f t="shared" si="223"/>
        <v>0.51834183673469392</v>
      </c>
      <c r="EM225">
        <v>0</v>
      </c>
      <c r="EN225" t="s">
        <v>1777</v>
      </c>
      <c r="EO225" s="624">
        <v>0</v>
      </c>
      <c r="EP225" s="629">
        <f t="shared" si="224"/>
        <v>0</v>
      </c>
      <c r="EQ225">
        <v>0</v>
      </c>
      <c r="ER225" t="s">
        <v>1777</v>
      </c>
      <c r="ES225">
        <v>0</v>
      </c>
      <c r="ET225" s="629">
        <f t="shared" si="225"/>
        <v>0</v>
      </c>
      <c r="EU225">
        <v>1</v>
      </c>
      <c r="EV225" t="s">
        <v>1777</v>
      </c>
      <c r="EW225" s="624">
        <v>3</v>
      </c>
      <c r="EX225" s="629">
        <f t="shared" si="226"/>
        <v>0.75</v>
      </c>
      <c r="EY225">
        <v>0</v>
      </c>
      <c r="EZ225" t="s">
        <v>1784</v>
      </c>
      <c r="FA225" s="624">
        <v>0</v>
      </c>
      <c r="FB225" s="629">
        <f t="shared" si="227"/>
        <v>0</v>
      </c>
      <c r="FC225" t="s">
        <v>1024</v>
      </c>
      <c r="FD225">
        <v>0</v>
      </c>
      <c r="FE225" s="627">
        <f t="shared" si="228"/>
        <v>0</v>
      </c>
      <c r="FF225" s="628">
        <f t="shared" si="229"/>
        <v>0.15</v>
      </c>
      <c r="FG225">
        <v>0.69899999999999995</v>
      </c>
      <c r="FH225" t="s">
        <v>1791</v>
      </c>
      <c r="FI225">
        <v>2</v>
      </c>
      <c r="FJ225" s="623">
        <f t="shared" si="230"/>
        <v>0.33333333333333331</v>
      </c>
      <c r="FK225">
        <v>6</v>
      </c>
      <c r="FL225">
        <v>0.77815125038364363</v>
      </c>
      <c r="FM225" t="s">
        <v>1733</v>
      </c>
      <c r="FN225" s="624">
        <v>1</v>
      </c>
      <c r="FO225" s="629">
        <f t="shared" si="231"/>
        <v>0.25</v>
      </c>
      <c r="FP225">
        <v>1</v>
      </c>
      <c r="FQ225" t="s">
        <v>1737</v>
      </c>
      <c r="FR225" s="624">
        <v>1</v>
      </c>
      <c r="FS225" s="629">
        <f t="shared" si="232"/>
        <v>0.25</v>
      </c>
      <c r="FT225">
        <v>2</v>
      </c>
      <c r="FU225" t="s">
        <v>1737</v>
      </c>
      <c r="FV225" s="624">
        <v>1</v>
      </c>
      <c r="FW225" s="629">
        <f t="shared" si="233"/>
        <v>0.25</v>
      </c>
      <c r="FX225" s="628">
        <f t="shared" si="234"/>
        <v>0.27083333333333331</v>
      </c>
      <c r="FY225" s="631">
        <f t="shared" si="235"/>
        <v>0.41645585492677739</v>
      </c>
    </row>
    <row r="226" spans="1:181">
      <c r="A226" t="s">
        <v>379</v>
      </c>
      <c r="B226" t="s">
        <v>378</v>
      </c>
      <c r="C226" t="s">
        <v>632</v>
      </c>
      <c r="D226" t="s">
        <v>1310</v>
      </c>
      <c r="E226" t="s">
        <v>968</v>
      </c>
      <c r="F226" t="s">
        <v>967</v>
      </c>
      <c r="G226" t="s">
        <v>981</v>
      </c>
      <c r="H226" t="s">
        <v>127</v>
      </c>
      <c r="I226">
        <v>5220</v>
      </c>
      <c r="J226" s="626">
        <f t="shared" si="177"/>
        <v>0.22279164756718256</v>
      </c>
      <c r="K226">
        <v>15042851.02</v>
      </c>
      <c r="L226" s="626">
        <f t="shared" si="178"/>
        <v>9.762422968241552E-2</v>
      </c>
      <c r="M226">
        <v>259</v>
      </c>
      <c r="N226" s="626">
        <f t="shared" si="179"/>
        <v>0.20371484313794974</v>
      </c>
      <c r="O226" t="s">
        <v>880</v>
      </c>
      <c r="P226">
        <v>0</v>
      </c>
      <c r="Q226" s="627">
        <f t="shared" si="180"/>
        <v>0</v>
      </c>
      <c r="R226">
        <v>0</v>
      </c>
      <c r="T226" t="s">
        <v>1726</v>
      </c>
      <c r="U226">
        <v>0</v>
      </c>
      <c r="V226">
        <f t="shared" si="181"/>
        <v>1</v>
      </c>
      <c r="W226" s="626">
        <f t="shared" si="182"/>
        <v>0</v>
      </c>
      <c r="X226" s="628">
        <f t="shared" si="183"/>
        <v>0.10482614407750956</v>
      </c>
      <c r="Y226" t="s">
        <v>639</v>
      </c>
      <c r="Z226">
        <v>4</v>
      </c>
      <c r="AA226" s="627">
        <f t="shared" si="184"/>
        <v>1</v>
      </c>
      <c r="AB226" t="s">
        <v>639</v>
      </c>
      <c r="AC226">
        <v>4</v>
      </c>
      <c r="AD226" s="627">
        <f t="shared" si="185"/>
        <v>1</v>
      </c>
      <c r="AE226" t="s">
        <v>640</v>
      </c>
      <c r="AF226">
        <v>0</v>
      </c>
      <c r="AG226" s="627">
        <f t="shared" si="186"/>
        <v>0</v>
      </c>
      <c r="AH226" t="s">
        <v>1314</v>
      </c>
      <c r="AI226">
        <v>0</v>
      </c>
      <c r="AJ226" s="627">
        <f t="shared" si="187"/>
        <v>0</v>
      </c>
      <c r="AK226" t="s">
        <v>1405</v>
      </c>
      <c r="AL226">
        <v>0</v>
      </c>
      <c r="AM226" s="627">
        <f t="shared" si="188"/>
        <v>0</v>
      </c>
      <c r="AN226">
        <v>1</v>
      </c>
      <c r="AO226" t="s">
        <v>1765</v>
      </c>
      <c r="AP226">
        <v>4</v>
      </c>
      <c r="AQ226" s="629">
        <f t="shared" si="189"/>
        <v>1</v>
      </c>
      <c r="AR226" t="s">
        <v>640</v>
      </c>
      <c r="AS226">
        <v>0</v>
      </c>
      <c r="AT226" s="627">
        <f t="shared" si="190"/>
        <v>0</v>
      </c>
      <c r="AU226">
        <v>1</v>
      </c>
      <c r="AV226" t="s">
        <v>1789</v>
      </c>
      <c r="AW226">
        <v>0</v>
      </c>
      <c r="AX226" s="629">
        <f t="shared" si="191"/>
        <v>0</v>
      </c>
      <c r="AY226" t="s">
        <v>634</v>
      </c>
      <c r="AZ226">
        <v>1</v>
      </c>
      <c r="BA226" s="627">
        <f t="shared" si="192"/>
        <v>0.25</v>
      </c>
      <c r="BB226" t="s">
        <v>675</v>
      </c>
      <c r="BC226">
        <v>0</v>
      </c>
      <c r="BD226" s="627">
        <f t="shared" si="193"/>
        <v>0</v>
      </c>
      <c r="BE226" t="s">
        <v>635</v>
      </c>
      <c r="BF226">
        <v>1</v>
      </c>
      <c r="BG226" s="627">
        <f t="shared" si="194"/>
        <v>0.25</v>
      </c>
      <c r="BH226" s="628">
        <f t="shared" si="195"/>
        <v>0.31818181818181818</v>
      </c>
      <c r="BI226">
        <v>0</v>
      </c>
      <c r="BJ226" t="s">
        <v>1741</v>
      </c>
      <c r="BK226">
        <v>4</v>
      </c>
      <c r="BL226" s="627">
        <f t="shared" si="196"/>
        <v>1</v>
      </c>
      <c r="BM226" t="s">
        <v>1395</v>
      </c>
      <c r="BN226">
        <v>4</v>
      </c>
      <c r="BO226" s="627">
        <f t="shared" si="197"/>
        <v>1</v>
      </c>
      <c r="BP226">
        <v>0</v>
      </c>
      <c r="BQ226" t="s">
        <v>1745</v>
      </c>
      <c r="BR226">
        <v>4</v>
      </c>
      <c r="BS226">
        <f t="shared" si="198"/>
        <v>1</v>
      </c>
      <c r="BT226">
        <v>0</v>
      </c>
      <c r="BU226" t="s">
        <v>1745</v>
      </c>
      <c r="BV226">
        <v>4</v>
      </c>
      <c r="BW226">
        <f t="shared" si="199"/>
        <v>1</v>
      </c>
      <c r="BX226" s="629">
        <f t="shared" si="200"/>
        <v>1</v>
      </c>
      <c r="BY226" t="s">
        <v>653</v>
      </c>
      <c r="BZ226">
        <v>4</v>
      </c>
      <c r="CA226" s="627">
        <f t="shared" si="201"/>
        <v>1</v>
      </c>
      <c r="CB226" t="s">
        <v>642</v>
      </c>
      <c r="CC226">
        <v>0</v>
      </c>
      <c r="CD226" s="627">
        <f t="shared" si="202"/>
        <v>0</v>
      </c>
      <c r="CE226" t="s">
        <v>643</v>
      </c>
      <c r="CF226">
        <v>3</v>
      </c>
      <c r="CG226" s="627">
        <f t="shared" si="203"/>
        <v>0.75</v>
      </c>
      <c r="CH226">
        <v>0</v>
      </c>
      <c r="CI226" t="s">
        <v>1750</v>
      </c>
      <c r="CJ226">
        <v>4</v>
      </c>
      <c r="CK226">
        <f t="shared" si="204"/>
        <v>1</v>
      </c>
      <c r="CL226">
        <v>0</v>
      </c>
      <c r="CM226" t="s">
        <v>1750</v>
      </c>
      <c r="CN226">
        <v>4</v>
      </c>
      <c r="CO226">
        <f t="shared" si="205"/>
        <v>1</v>
      </c>
      <c r="CP226" s="629">
        <f t="shared" si="206"/>
        <v>1</v>
      </c>
      <c r="CQ226">
        <v>0</v>
      </c>
      <c r="CR226" t="s">
        <v>1755</v>
      </c>
      <c r="CS226">
        <v>4</v>
      </c>
      <c r="CT226">
        <f t="shared" si="207"/>
        <v>1</v>
      </c>
      <c r="CU226">
        <v>0</v>
      </c>
      <c r="CV226" t="s">
        <v>1755</v>
      </c>
      <c r="CW226">
        <v>4</v>
      </c>
      <c r="CX226">
        <f t="shared" si="208"/>
        <v>1</v>
      </c>
      <c r="CY226" s="629">
        <f t="shared" si="209"/>
        <v>1</v>
      </c>
      <c r="CZ226">
        <v>1</v>
      </c>
      <c r="DA226" t="s">
        <v>1763</v>
      </c>
      <c r="DB226">
        <v>1</v>
      </c>
      <c r="DC226" s="626">
        <f t="shared" si="210"/>
        <v>0.125</v>
      </c>
      <c r="DD226" t="s">
        <v>1369</v>
      </c>
      <c r="DE226">
        <v>3</v>
      </c>
      <c r="DF226" s="627">
        <f t="shared" si="211"/>
        <v>0.75</v>
      </c>
      <c r="DG226" s="628">
        <f t="shared" si="212"/>
        <v>0.76249999999999996</v>
      </c>
      <c r="DH226" t="s">
        <v>639</v>
      </c>
      <c r="DI226">
        <v>4</v>
      </c>
      <c r="DJ226" s="627">
        <f t="shared" si="213"/>
        <v>1</v>
      </c>
      <c r="DK226" t="s">
        <v>640</v>
      </c>
      <c r="DL226">
        <v>0</v>
      </c>
      <c r="DM226" s="627">
        <f t="shared" si="214"/>
        <v>0</v>
      </c>
      <c r="DN226" t="s">
        <v>1119</v>
      </c>
      <c r="DO226">
        <v>0</v>
      </c>
      <c r="DP226" s="627">
        <f t="shared" si="215"/>
        <v>0</v>
      </c>
      <c r="DQ226" t="s">
        <v>880</v>
      </c>
      <c r="DR226">
        <v>4</v>
      </c>
      <c r="DS226" s="627">
        <f t="shared" si="216"/>
        <v>1</v>
      </c>
      <c r="DT226" t="s">
        <v>880</v>
      </c>
      <c r="DU226">
        <v>4</v>
      </c>
      <c r="DV226" s="627">
        <f t="shared" si="217"/>
        <v>1</v>
      </c>
      <c r="DW226" t="s">
        <v>639</v>
      </c>
      <c r="DX226">
        <v>4</v>
      </c>
      <c r="DY226" s="627">
        <f t="shared" si="218"/>
        <v>1</v>
      </c>
      <c r="DZ226" t="s">
        <v>880</v>
      </c>
      <c r="EA226">
        <v>4</v>
      </c>
      <c r="EB226" s="627">
        <f t="shared" si="219"/>
        <v>1</v>
      </c>
      <c r="EC226">
        <v>8.4</v>
      </c>
      <c r="ED226" t="s">
        <v>1827</v>
      </c>
      <c r="EE226">
        <v>0</v>
      </c>
      <c r="EF226" s="630">
        <f t="shared" si="220"/>
        <v>0.1428571428571429</v>
      </c>
      <c r="EG226">
        <v>8.6</v>
      </c>
      <c r="EH226" t="s">
        <v>1827</v>
      </c>
      <c r="EI226">
        <v>0</v>
      </c>
      <c r="EJ226" s="630">
        <f t="shared" si="221"/>
        <v>0.14000000000000001</v>
      </c>
      <c r="EK226" s="630">
        <f t="shared" si="222"/>
        <v>0.14142857142857146</v>
      </c>
      <c r="EL226" s="628">
        <f t="shared" si="223"/>
        <v>0.64267857142857143</v>
      </c>
      <c r="EM226">
        <v>0</v>
      </c>
      <c r="EN226" t="s">
        <v>1777</v>
      </c>
      <c r="EO226" s="624">
        <v>0</v>
      </c>
      <c r="EP226" s="629">
        <f t="shared" si="224"/>
        <v>0</v>
      </c>
      <c r="EQ226">
        <v>0</v>
      </c>
      <c r="ER226" t="s">
        <v>1777</v>
      </c>
      <c r="ES226">
        <v>0</v>
      </c>
      <c r="ET226" s="629">
        <f t="shared" si="225"/>
        <v>0</v>
      </c>
      <c r="EU226">
        <v>0</v>
      </c>
      <c r="EV226" t="s">
        <v>1777</v>
      </c>
      <c r="EW226" s="624">
        <v>0</v>
      </c>
      <c r="EX226" s="629">
        <f t="shared" si="226"/>
        <v>0</v>
      </c>
      <c r="EY226">
        <v>5</v>
      </c>
      <c r="EZ226" t="s">
        <v>1781</v>
      </c>
      <c r="FA226" s="624">
        <v>3</v>
      </c>
      <c r="FB226" s="629">
        <f t="shared" si="227"/>
        <v>0.75</v>
      </c>
      <c r="FC226" t="s">
        <v>1024</v>
      </c>
      <c r="FD226">
        <v>0</v>
      </c>
      <c r="FE226" s="627">
        <f t="shared" si="228"/>
        <v>0</v>
      </c>
      <c r="FF226" s="628">
        <f t="shared" si="229"/>
        <v>0.15</v>
      </c>
      <c r="FG226">
        <v>0.56000000000000005</v>
      </c>
      <c r="FH226" t="s">
        <v>1793</v>
      </c>
      <c r="FI226">
        <v>3</v>
      </c>
      <c r="FJ226" s="623">
        <f t="shared" si="230"/>
        <v>0.66666666666666663</v>
      </c>
      <c r="FK226">
        <v>14</v>
      </c>
      <c r="FL226">
        <v>1.146128035678238</v>
      </c>
      <c r="FM226" t="s">
        <v>1734</v>
      </c>
      <c r="FN226" s="624">
        <v>2</v>
      </c>
      <c r="FO226" s="629">
        <f t="shared" si="231"/>
        <v>0.5</v>
      </c>
      <c r="FP226">
        <v>1</v>
      </c>
      <c r="FQ226" t="s">
        <v>1737</v>
      </c>
      <c r="FR226" s="624">
        <v>1</v>
      </c>
      <c r="FS226" s="629">
        <f t="shared" si="232"/>
        <v>0.25</v>
      </c>
      <c r="FT226">
        <v>0</v>
      </c>
      <c r="FU226" t="s">
        <v>1730</v>
      </c>
      <c r="FV226" s="624">
        <v>0</v>
      </c>
      <c r="FW226" s="629">
        <f t="shared" si="233"/>
        <v>0</v>
      </c>
      <c r="FX226" s="628">
        <f t="shared" si="234"/>
        <v>0.35416666666666663</v>
      </c>
      <c r="FY226" s="631">
        <f t="shared" si="235"/>
        <v>0.3887255333924276</v>
      </c>
    </row>
    <row r="227" spans="1:181">
      <c r="A227" t="s">
        <v>319</v>
      </c>
      <c r="B227" t="s">
        <v>318</v>
      </c>
      <c r="C227" t="s">
        <v>632</v>
      </c>
      <c r="D227" t="s">
        <v>1310</v>
      </c>
      <c r="E227" t="s">
        <v>971</v>
      </c>
      <c r="F227" t="s">
        <v>970</v>
      </c>
      <c r="G227" t="s">
        <v>973</v>
      </c>
      <c r="H227" t="s">
        <v>50</v>
      </c>
      <c r="I227">
        <v>7594</v>
      </c>
      <c r="J227" s="626">
        <f t="shared" si="177"/>
        <v>0.28505455482678366</v>
      </c>
      <c r="K227">
        <v>16965674.540000003</v>
      </c>
      <c r="L227" s="626">
        <f t="shared" si="178"/>
        <v>0.12156478790766716</v>
      </c>
      <c r="M227">
        <v>278</v>
      </c>
      <c r="N227" s="626">
        <f t="shared" si="179"/>
        <v>0.21886902390994428</v>
      </c>
      <c r="O227" t="s">
        <v>880</v>
      </c>
      <c r="P227">
        <v>0</v>
      </c>
      <c r="Q227" s="627">
        <f t="shared" si="180"/>
        <v>0</v>
      </c>
      <c r="R227">
        <v>0</v>
      </c>
      <c r="T227" t="s">
        <v>1726</v>
      </c>
      <c r="U227">
        <v>0</v>
      </c>
      <c r="V227">
        <f t="shared" si="181"/>
        <v>1</v>
      </c>
      <c r="W227" s="626">
        <f t="shared" si="182"/>
        <v>0</v>
      </c>
      <c r="X227" s="628">
        <f t="shared" si="183"/>
        <v>0.12509767332887903</v>
      </c>
      <c r="Y227" t="s">
        <v>639</v>
      </c>
      <c r="Z227">
        <v>4</v>
      </c>
      <c r="AA227" s="627">
        <f t="shared" si="184"/>
        <v>1</v>
      </c>
      <c r="AB227" t="s">
        <v>639</v>
      </c>
      <c r="AC227">
        <v>4</v>
      </c>
      <c r="AD227" s="627">
        <f t="shared" si="185"/>
        <v>1</v>
      </c>
      <c r="AE227" t="s">
        <v>640</v>
      </c>
      <c r="AF227">
        <v>0</v>
      </c>
      <c r="AG227" s="627">
        <f t="shared" si="186"/>
        <v>0</v>
      </c>
      <c r="AH227" t="s">
        <v>1314</v>
      </c>
      <c r="AI227">
        <v>0</v>
      </c>
      <c r="AJ227" s="627">
        <f t="shared" si="187"/>
        <v>0</v>
      </c>
      <c r="AK227" t="s">
        <v>1404</v>
      </c>
      <c r="AL227">
        <v>1</v>
      </c>
      <c r="AM227" s="627">
        <f t="shared" si="188"/>
        <v>0.25</v>
      </c>
      <c r="AN227">
        <v>1</v>
      </c>
      <c r="AO227" t="s">
        <v>1765</v>
      </c>
      <c r="AP227">
        <v>4</v>
      </c>
      <c r="AQ227" s="629">
        <f t="shared" si="189"/>
        <v>1</v>
      </c>
      <c r="AR227" t="s">
        <v>636</v>
      </c>
      <c r="AS227">
        <v>4</v>
      </c>
      <c r="AT227" s="627">
        <f t="shared" si="190"/>
        <v>1</v>
      </c>
      <c r="AU227">
        <v>5</v>
      </c>
      <c r="AV227" t="s">
        <v>1788</v>
      </c>
      <c r="AW227">
        <v>4</v>
      </c>
      <c r="AX227" s="629">
        <f t="shared" si="191"/>
        <v>1</v>
      </c>
      <c r="AY227" t="s">
        <v>650</v>
      </c>
      <c r="AZ227">
        <v>2</v>
      </c>
      <c r="BA227" s="627">
        <f t="shared" si="192"/>
        <v>0.5</v>
      </c>
      <c r="BB227" t="s">
        <v>635</v>
      </c>
      <c r="BC227">
        <v>1</v>
      </c>
      <c r="BD227" s="627">
        <f t="shared" si="193"/>
        <v>0.25</v>
      </c>
      <c r="BE227" t="s">
        <v>647</v>
      </c>
      <c r="BF227">
        <v>4</v>
      </c>
      <c r="BG227" s="627">
        <f t="shared" si="194"/>
        <v>1</v>
      </c>
      <c r="BH227" s="628">
        <f t="shared" si="195"/>
        <v>0.63636363636363635</v>
      </c>
      <c r="BI227">
        <v>0</v>
      </c>
      <c r="BJ227" t="s">
        <v>1741</v>
      </c>
      <c r="BK227">
        <v>4</v>
      </c>
      <c r="BL227" s="627">
        <f t="shared" si="196"/>
        <v>1</v>
      </c>
      <c r="BM227" t="s">
        <v>1395</v>
      </c>
      <c r="BN227">
        <v>4</v>
      </c>
      <c r="BO227" s="627">
        <f t="shared" si="197"/>
        <v>1</v>
      </c>
      <c r="BP227">
        <v>0</v>
      </c>
      <c r="BQ227" t="s">
        <v>1745</v>
      </c>
      <c r="BR227">
        <v>4</v>
      </c>
      <c r="BS227">
        <f t="shared" si="198"/>
        <v>1</v>
      </c>
      <c r="BT227">
        <v>0</v>
      </c>
      <c r="BU227" t="s">
        <v>1745</v>
      </c>
      <c r="BV227">
        <v>4</v>
      </c>
      <c r="BW227">
        <f t="shared" si="199"/>
        <v>1</v>
      </c>
      <c r="BX227" s="629">
        <f t="shared" si="200"/>
        <v>1</v>
      </c>
      <c r="BY227" t="s">
        <v>653</v>
      </c>
      <c r="BZ227">
        <v>4</v>
      </c>
      <c r="CA227" s="627">
        <f t="shared" si="201"/>
        <v>1</v>
      </c>
      <c r="CB227" t="s">
        <v>649</v>
      </c>
      <c r="CC227">
        <v>1</v>
      </c>
      <c r="CD227" s="627">
        <f t="shared" si="202"/>
        <v>0.25</v>
      </c>
      <c r="CE227" t="s">
        <v>667</v>
      </c>
      <c r="CF227">
        <v>1</v>
      </c>
      <c r="CG227" s="627">
        <f t="shared" si="203"/>
        <v>0.25</v>
      </c>
      <c r="CH227">
        <v>0</v>
      </c>
      <c r="CI227" t="s">
        <v>1750</v>
      </c>
      <c r="CJ227">
        <v>4</v>
      </c>
      <c r="CK227">
        <f t="shared" si="204"/>
        <v>1</v>
      </c>
      <c r="CL227">
        <v>0</v>
      </c>
      <c r="CM227" t="s">
        <v>1750</v>
      </c>
      <c r="CN227">
        <v>4</v>
      </c>
      <c r="CO227">
        <f t="shared" si="205"/>
        <v>1</v>
      </c>
      <c r="CP227" s="629">
        <f t="shared" si="206"/>
        <v>1</v>
      </c>
      <c r="CQ227">
        <v>0</v>
      </c>
      <c r="CR227" t="s">
        <v>1755</v>
      </c>
      <c r="CS227">
        <v>4</v>
      </c>
      <c r="CT227">
        <f t="shared" si="207"/>
        <v>1</v>
      </c>
      <c r="CU227">
        <v>0</v>
      </c>
      <c r="CV227" t="s">
        <v>1755</v>
      </c>
      <c r="CW227">
        <v>4</v>
      </c>
      <c r="CX227">
        <f t="shared" si="208"/>
        <v>1</v>
      </c>
      <c r="CY227" s="629">
        <f t="shared" si="209"/>
        <v>1</v>
      </c>
      <c r="CZ227">
        <v>1</v>
      </c>
      <c r="DA227" t="s">
        <v>1763</v>
      </c>
      <c r="DB227">
        <v>1</v>
      </c>
      <c r="DC227" s="626">
        <f t="shared" si="210"/>
        <v>0.125</v>
      </c>
      <c r="DD227" t="s">
        <v>1369</v>
      </c>
      <c r="DE227">
        <v>3</v>
      </c>
      <c r="DF227" s="627">
        <f t="shared" si="211"/>
        <v>0.75</v>
      </c>
      <c r="DG227" s="628">
        <f t="shared" si="212"/>
        <v>0.73750000000000004</v>
      </c>
      <c r="DH227" t="s">
        <v>1407</v>
      </c>
      <c r="DI227">
        <v>1</v>
      </c>
      <c r="DJ227" s="627">
        <f t="shared" si="213"/>
        <v>0.25</v>
      </c>
      <c r="DK227" t="s">
        <v>636</v>
      </c>
      <c r="DL227">
        <v>4</v>
      </c>
      <c r="DM227" s="627">
        <f t="shared" si="214"/>
        <v>1</v>
      </c>
      <c r="DN227" t="s">
        <v>880</v>
      </c>
      <c r="DO227">
        <v>4</v>
      </c>
      <c r="DP227" s="627">
        <f t="shared" si="215"/>
        <v>1</v>
      </c>
      <c r="DQ227" t="s">
        <v>880</v>
      </c>
      <c r="DR227">
        <v>4</v>
      </c>
      <c r="DS227" s="627">
        <f t="shared" si="216"/>
        <v>1</v>
      </c>
      <c r="DT227" t="s">
        <v>880</v>
      </c>
      <c r="DU227">
        <v>4</v>
      </c>
      <c r="DV227" s="627">
        <f t="shared" si="217"/>
        <v>1</v>
      </c>
      <c r="DW227" t="s">
        <v>639</v>
      </c>
      <c r="DX227">
        <v>4</v>
      </c>
      <c r="DY227" s="627">
        <f t="shared" si="218"/>
        <v>1</v>
      </c>
      <c r="DZ227" t="s">
        <v>1119</v>
      </c>
      <c r="EA227">
        <v>0</v>
      </c>
      <c r="EB227" s="627">
        <f t="shared" si="219"/>
        <v>0</v>
      </c>
      <c r="EC227">
        <v>3.6</v>
      </c>
      <c r="ED227" t="s">
        <v>1824</v>
      </c>
      <c r="EE227">
        <v>3</v>
      </c>
      <c r="EF227" s="630">
        <f t="shared" si="220"/>
        <v>0.63265306122448983</v>
      </c>
      <c r="EG227">
        <v>4.2</v>
      </c>
      <c r="EH227" t="s">
        <v>1825</v>
      </c>
      <c r="EI227">
        <v>2</v>
      </c>
      <c r="EJ227" s="630">
        <f t="shared" si="221"/>
        <v>0.57999999999999996</v>
      </c>
      <c r="EK227" s="630">
        <f t="shared" si="222"/>
        <v>0.60632653061224495</v>
      </c>
      <c r="EL227" s="628">
        <f t="shared" si="223"/>
        <v>0.73204081632653062</v>
      </c>
      <c r="EM227">
        <v>0</v>
      </c>
      <c r="EN227" t="s">
        <v>1777</v>
      </c>
      <c r="EO227" s="624">
        <v>0</v>
      </c>
      <c r="EP227" s="629">
        <f t="shared" si="224"/>
        <v>0</v>
      </c>
      <c r="EQ227">
        <v>0</v>
      </c>
      <c r="ER227" t="s">
        <v>1777</v>
      </c>
      <c r="ES227">
        <v>0</v>
      </c>
      <c r="ET227" s="629">
        <f t="shared" si="225"/>
        <v>0</v>
      </c>
      <c r="EU227">
        <v>0</v>
      </c>
      <c r="EV227" t="s">
        <v>1777</v>
      </c>
      <c r="EW227" s="624">
        <v>0</v>
      </c>
      <c r="EX227" s="629">
        <f t="shared" si="226"/>
        <v>0</v>
      </c>
      <c r="EY227">
        <v>6</v>
      </c>
      <c r="EZ227" t="s">
        <v>1781</v>
      </c>
      <c r="FA227" s="624">
        <v>3</v>
      </c>
      <c r="FB227" s="629">
        <f t="shared" si="227"/>
        <v>0.75</v>
      </c>
      <c r="FC227" t="s">
        <v>1024</v>
      </c>
      <c r="FD227">
        <v>0</v>
      </c>
      <c r="FE227" s="627">
        <f t="shared" si="228"/>
        <v>0</v>
      </c>
      <c r="FF227" s="628">
        <f t="shared" si="229"/>
        <v>0.15</v>
      </c>
      <c r="FG227">
        <v>0.63900000000000001</v>
      </c>
      <c r="FH227" t="s">
        <v>1791</v>
      </c>
      <c r="FI227">
        <v>2</v>
      </c>
      <c r="FJ227" s="623">
        <f t="shared" si="230"/>
        <v>0.33333333333333331</v>
      </c>
      <c r="FK227">
        <v>1</v>
      </c>
      <c r="FL227">
        <v>0</v>
      </c>
      <c r="FM227" t="s">
        <v>1732</v>
      </c>
      <c r="FN227" s="624">
        <v>0</v>
      </c>
      <c r="FO227" s="629">
        <f t="shared" si="231"/>
        <v>0</v>
      </c>
      <c r="FP227">
        <v>1</v>
      </c>
      <c r="FQ227" t="s">
        <v>1737</v>
      </c>
      <c r="FR227" s="624">
        <v>1</v>
      </c>
      <c r="FS227" s="629">
        <f t="shared" si="232"/>
        <v>0.25</v>
      </c>
      <c r="FT227">
        <v>0</v>
      </c>
      <c r="FU227" t="s">
        <v>1730</v>
      </c>
      <c r="FV227" s="624">
        <v>0</v>
      </c>
      <c r="FW227" s="629">
        <f t="shared" si="233"/>
        <v>0</v>
      </c>
      <c r="FX227" s="628">
        <f t="shared" si="234"/>
        <v>0.14583333333333331</v>
      </c>
      <c r="FY227" s="631">
        <f t="shared" si="235"/>
        <v>0.42113924322539659</v>
      </c>
    </row>
    <row r="228" spans="1:181">
      <c r="A228" t="s">
        <v>447</v>
      </c>
      <c r="B228" t="s">
        <v>446</v>
      </c>
      <c r="C228" t="s">
        <v>632</v>
      </c>
      <c r="D228" t="s">
        <v>1308</v>
      </c>
      <c r="E228" t="s">
        <v>968</v>
      </c>
      <c r="F228" t="s">
        <v>967</v>
      </c>
      <c r="G228" t="s">
        <v>976</v>
      </c>
      <c r="H228" t="s">
        <v>127</v>
      </c>
      <c r="I228">
        <v>3897</v>
      </c>
      <c r="J228" s="626">
        <f t="shared" si="177"/>
        <v>0.1742433973191613</v>
      </c>
      <c r="K228">
        <v>14523500.32</v>
      </c>
      <c r="L228" s="626">
        <f t="shared" si="178"/>
        <v>9.063152882722586E-2</v>
      </c>
      <c r="M228">
        <v>154</v>
      </c>
      <c r="N228" s="626">
        <f t="shared" si="179"/>
        <v>9.2428686271413804E-2</v>
      </c>
      <c r="O228" t="s">
        <v>880</v>
      </c>
      <c r="P228">
        <v>0</v>
      </c>
      <c r="Q228" s="627">
        <f t="shared" si="180"/>
        <v>0</v>
      </c>
      <c r="R228">
        <v>0</v>
      </c>
      <c r="T228" t="s">
        <v>1726</v>
      </c>
      <c r="U228">
        <v>0</v>
      </c>
      <c r="V228">
        <f t="shared" si="181"/>
        <v>1</v>
      </c>
      <c r="W228" s="626">
        <f t="shared" si="182"/>
        <v>0</v>
      </c>
      <c r="X228" s="628">
        <f t="shared" si="183"/>
        <v>7.1460722483560196E-2</v>
      </c>
      <c r="Y228" t="s">
        <v>639</v>
      </c>
      <c r="Z228">
        <v>4</v>
      </c>
      <c r="AA228" s="627">
        <f t="shared" si="184"/>
        <v>1</v>
      </c>
      <c r="AB228" t="s">
        <v>639</v>
      </c>
      <c r="AC228">
        <v>4</v>
      </c>
      <c r="AD228" s="627">
        <f t="shared" si="185"/>
        <v>1</v>
      </c>
      <c r="AE228" t="s">
        <v>640</v>
      </c>
      <c r="AF228">
        <v>0</v>
      </c>
      <c r="AG228" s="627">
        <f t="shared" si="186"/>
        <v>0</v>
      </c>
      <c r="AH228" t="s">
        <v>1314</v>
      </c>
      <c r="AI228">
        <v>0</v>
      </c>
      <c r="AJ228" s="627">
        <f t="shared" si="187"/>
        <v>0</v>
      </c>
      <c r="AK228" t="s">
        <v>1405</v>
      </c>
      <c r="AL228">
        <v>0</v>
      </c>
      <c r="AM228" s="627">
        <f t="shared" si="188"/>
        <v>0</v>
      </c>
      <c r="AN228">
        <v>1</v>
      </c>
      <c r="AO228" t="s">
        <v>1765</v>
      </c>
      <c r="AP228">
        <v>4</v>
      </c>
      <c r="AQ228" s="629">
        <f t="shared" si="189"/>
        <v>1</v>
      </c>
      <c r="AR228" t="s">
        <v>640</v>
      </c>
      <c r="AS228">
        <v>0</v>
      </c>
      <c r="AT228" s="627">
        <f t="shared" si="190"/>
        <v>0</v>
      </c>
      <c r="AU228">
        <v>1</v>
      </c>
      <c r="AV228" t="s">
        <v>1789</v>
      </c>
      <c r="AW228">
        <v>0</v>
      </c>
      <c r="AX228" s="629">
        <f t="shared" si="191"/>
        <v>0</v>
      </c>
      <c r="AY228" t="s">
        <v>634</v>
      </c>
      <c r="AZ228">
        <v>1</v>
      </c>
      <c r="BA228" s="627">
        <f t="shared" si="192"/>
        <v>0.25</v>
      </c>
      <c r="BB228" t="s">
        <v>1067</v>
      </c>
      <c r="BC228">
        <v>3</v>
      </c>
      <c r="BD228" s="627">
        <f t="shared" si="193"/>
        <v>0.75</v>
      </c>
      <c r="BE228" t="s">
        <v>647</v>
      </c>
      <c r="BF228">
        <v>4</v>
      </c>
      <c r="BG228" s="627">
        <f t="shared" si="194"/>
        <v>1</v>
      </c>
      <c r="BH228" s="628">
        <f t="shared" si="195"/>
        <v>0.45454545454545453</v>
      </c>
      <c r="BI228">
        <v>0</v>
      </c>
      <c r="BJ228" t="s">
        <v>1741</v>
      </c>
      <c r="BK228">
        <v>4</v>
      </c>
      <c r="BL228" s="627">
        <f t="shared" si="196"/>
        <v>1</v>
      </c>
      <c r="BM228" t="s">
        <v>678</v>
      </c>
      <c r="BN228">
        <v>1</v>
      </c>
      <c r="BO228" s="627">
        <f t="shared" si="197"/>
        <v>0.25</v>
      </c>
      <c r="BP228">
        <v>1</v>
      </c>
      <c r="BQ228" t="s">
        <v>1746</v>
      </c>
      <c r="BR228">
        <v>3</v>
      </c>
      <c r="BS228">
        <f t="shared" si="198"/>
        <v>0.75</v>
      </c>
      <c r="BT228">
        <v>0</v>
      </c>
      <c r="BU228" t="s">
        <v>1745</v>
      </c>
      <c r="BV228">
        <v>4</v>
      </c>
      <c r="BW228">
        <f t="shared" si="199"/>
        <v>1</v>
      </c>
      <c r="BX228" s="629">
        <f t="shared" si="200"/>
        <v>0.875</v>
      </c>
      <c r="BY228" t="s">
        <v>642</v>
      </c>
      <c r="BZ228">
        <v>3</v>
      </c>
      <c r="CA228" s="627">
        <f t="shared" si="201"/>
        <v>0.75</v>
      </c>
      <c r="CB228" t="s">
        <v>642</v>
      </c>
      <c r="CC228">
        <v>0</v>
      </c>
      <c r="CD228" s="627">
        <f t="shared" si="202"/>
        <v>0</v>
      </c>
      <c r="CE228" t="s">
        <v>667</v>
      </c>
      <c r="CF228">
        <v>1</v>
      </c>
      <c r="CG228" s="627">
        <f t="shared" si="203"/>
        <v>0.25</v>
      </c>
      <c r="CH228">
        <v>0</v>
      </c>
      <c r="CI228" t="s">
        <v>1750</v>
      </c>
      <c r="CJ228">
        <v>4</v>
      </c>
      <c r="CK228">
        <f t="shared" si="204"/>
        <v>1</v>
      </c>
      <c r="CL228">
        <v>0</v>
      </c>
      <c r="CM228" t="s">
        <v>1750</v>
      </c>
      <c r="CN228">
        <v>4</v>
      </c>
      <c r="CO228">
        <f t="shared" si="205"/>
        <v>1</v>
      </c>
      <c r="CP228" s="629">
        <f t="shared" si="206"/>
        <v>1</v>
      </c>
      <c r="CQ228">
        <v>0</v>
      </c>
      <c r="CR228" t="s">
        <v>1755</v>
      </c>
      <c r="CS228">
        <v>4</v>
      </c>
      <c r="CT228">
        <f t="shared" si="207"/>
        <v>1</v>
      </c>
      <c r="CU228">
        <v>0</v>
      </c>
      <c r="CV228" t="s">
        <v>1755</v>
      </c>
      <c r="CW228">
        <v>4</v>
      </c>
      <c r="CX228">
        <f t="shared" si="208"/>
        <v>1</v>
      </c>
      <c r="CY228" s="629">
        <f t="shared" si="209"/>
        <v>1</v>
      </c>
      <c r="CZ228">
        <v>1</v>
      </c>
      <c r="DA228" t="s">
        <v>1763</v>
      </c>
      <c r="DB228">
        <v>1</v>
      </c>
      <c r="DC228" s="626">
        <f t="shared" si="210"/>
        <v>0.125</v>
      </c>
      <c r="DD228" t="s">
        <v>636</v>
      </c>
      <c r="DE228">
        <v>4</v>
      </c>
      <c r="DF228" s="627">
        <f t="shared" si="211"/>
        <v>1</v>
      </c>
      <c r="DG228" s="628">
        <f t="shared" si="212"/>
        <v>0.625</v>
      </c>
      <c r="DH228" t="s">
        <v>639</v>
      </c>
      <c r="DI228">
        <v>4</v>
      </c>
      <c r="DJ228" s="627">
        <f t="shared" si="213"/>
        <v>1</v>
      </c>
      <c r="DK228" t="s">
        <v>640</v>
      </c>
      <c r="DL228">
        <v>0</v>
      </c>
      <c r="DM228" s="627">
        <f t="shared" si="214"/>
        <v>0</v>
      </c>
      <c r="DN228" t="s">
        <v>880</v>
      </c>
      <c r="DO228">
        <v>4</v>
      </c>
      <c r="DP228" s="627">
        <f t="shared" si="215"/>
        <v>1</v>
      </c>
      <c r="DQ228" t="s">
        <v>880</v>
      </c>
      <c r="DR228">
        <v>4</v>
      </c>
      <c r="DS228" s="627">
        <f t="shared" si="216"/>
        <v>1</v>
      </c>
      <c r="DT228" t="s">
        <v>880</v>
      </c>
      <c r="DU228">
        <v>4</v>
      </c>
      <c r="DV228" s="627">
        <f t="shared" si="217"/>
        <v>1</v>
      </c>
      <c r="DW228" t="s">
        <v>639</v>
      </c>
      <c r="DX228">
        <v>4</v>
      </c>
      <c r="DY228" s="627">
        <f t="shared" si="218"/>
        <v>1</v>
      </c>
      <c r="DZ228" t="s">
        <v>1119</v>
      </c>
      <c r="EA228">
        <v>0</v>
      </c>
      <c r="EB228" s="627">
        <f t="shared" si="219"/>
        <v>0</v>
      </c>
      <c r="EC228">
        <v>8.1</v>
      </c>
      <c r="ED228" t="s">
        <v>1827</v>
      </c>
      <c r="EE228">
        <v>0</v>
      </c>
      <c r="EF228" s="630">
        <f t="shared" si="220"/>
        <v>0.17346938775510212</v>
      </c>
      <c r="EG228">
        <v>8.1999999999999993</v>
      </c>
      <c r="EH228" t="s">
        <v>1827</v>
      </c>
      <c r="EI228">
        <v>0</v>
      </c>
      <c r="EJ228" s="630">
        <f t="shared" si="221"/>
        <v>0.18000000000000005</v>
      </c>
      <c r="EK228" s="630">
        <f t="shared" si="222"/>
        <v>0.17673469387755109</v>
      </c>
      <c r="EL228" s="628">
        <f t="shared" si="223"/>
        <v>0.64709183673469384</v>
      </c>
      <c r="EM228">
        <v>0</v>
      </c>
      <c r="EN228" t="s">
        <v>1777</v>
      </c>
      <c r="EO228" s="624">
        <v>0</v>
      </c>
      <c r="EP228" s="629">
        <f t="shared" si="224"/>
        <v>0</v>
      </c>
      <c r="EQ228">
        <v>0</v>
      </c>
      <c r="ER228" t="s">
        <v>1777</v>
      </c>
      <c r="ES228">
        <v>0</v>
      </c>
      <c r="ET228" s="629">
        <f t="shared" si="225"/>
        <v>0</v>
      </c>
      <c r="EU228">
        <v>0</v>
      </c>
      <c r="EV228" t="s">
        <v>1777</v>
      </c>
      <c r="EW228" s="624">
        <v>0</v>
      </c>
      <c r="EX228" s="629">
        <f t="shared" si="226"/>
        <v>0</v>
      </c>
      <c r="EY228">
        <v>6</v>
      </c>
      <c r="EZ228" t="s">
        <v>1781</v>
      </c>
      <c r="FA228" s="624">
        <v>3</v>
      </c>
      <c r="FB228" s="629">
        <f t="shared" si="227"/>
        <v>0.75</v>
      </c>
      <c r="FC228" t="s">
        <v>1024</v>
      </c>
      <c r="FD228">
        <v>0</v>
      </c>
      <c r="FE228" s="627">
        <f t="shared" si="228"/>
        <v>0</v>
      </c>
      <c r="FF228" s="628">
        <f t="shared" si="229"/>
        <v>0.15</v>
      </c>
      <c r="FG228">
        <v>0.54300000000000004</v>
      </c>
      <c r="FH228" t="s">
        <v>1793</v>
      </c>
      <c r="FI228">
        <v>3</v>
      </c>
      <c r="FJ228" s="623">
        <f t="shared" si="230"/>
        <v>0.66666666666666663</v>
      </c>
      <c r="FK228">
        <v>17</v>
      </c>
      <c r="FL228">
        <v>1.2304489213782739</v>
      </c>
      <c r="FM228" t="s">
        <v>1734</v>
      </c>
      <c r="FN228" s="624">
        <v>2</v>
      </c>
      <c r="FO228" s="629">
        <f t="shared" si="231"/>
        <v>0.5</v>
      </c>
      <c r="FP228">
        <v>0</v>
      </c>
      <c r="FQ228" t="s">
        <v>1730</v>
      </c>
      <c r="FR228" s="624">
        <v>0</v>
      </c>
      <c r="FS228" s="629">
        <f t="shared" si="232"/>
        <v>0</v>
      </c>
      <c r="FT228">
        <v>0</v>
      </c>
      <c r="FU228" t="s">
        <v>1730</v>
      </c>
      <c r="FV228" s="624">
        <v>0</v>
      </c>
      <c r="FW228" s="629">
        <f t="shared" si="233"/>
        <v>0</v>
      </c>
      <c r="FX228" s="628">
        <f t="shared" si="234"/>
        <v>0.29166666666666663</v>
      </c>
      <c r="FY228" s="631">
        <f t="shared" si="235"/>
        <v>0.37329411340506252</v>
      </c>
    </row>
    <row r="229" spans="1:181">
      <c r="A229" t="s">
        <v>427</v>
      </c>
      <c r="B229" t="s">
        <v>426</v>
      </c>
      <c r="C229" t="s">
        <v>644</v>
      </c>
      <c r="D229" t="s">
        <v>1308</v>
      </c>
      <c r="E229" t="s">
        <v>968</v>
      </c>
      <c r="F229" t="s">
        <v>964</v>
      </c>
      <c r="G229" t="s">
        <v>974</v>
      </c>
      <c r="H229" t="s">
        <v>39</v>
      </c>
      <c r="I229">
        <v>4576</v>
      </c>
      <c r="J229" s="626">
        <f t="shared" si="177"/>
        <v>0.20092143589445469</v>
      </c>
      <c r="K229">
        <v>16561193.85</v>
      </c>
      <c r="L229" s="626">
        <f t="shared" si="178"/>
        <v>0.11676233445966566</v>
      </c>
      <c r="M229">
        <v>198</v>
      </c>
      <c r="N229" s="626">
        <f t="shared" si="179"/>
        <v>0.14622583400927547</v>
      </c>
      <c r="O229" t="s">
        <v>880</v>
      </c>
      <c r="P229">
        <v>0</v>
      </c>
      <c r="Q229" s="627">
        <f t="shared" si="180"/>
        <v>0</v>
      </c>
      <c r="R229">
        <v>0</v>
      </c>
      <c r="T229" t="s">
        <v>1726</v>
      </c>
      <c r="U229">
        <v>0</v>
      </c>
      <c r="V229">
        <f t="shared" si="181"/>
        <v>1</v>
      </c>
      <c r="W229" s="626">
        <f t="shared" si="182"/>
        <v>0</v>
      </c>
      <c r="X229" s="628">
        <f t="shared" si="183"/>
        <v>9.2781920872679155E-2</v>
      </c>
      <c r="Y229" t="s">
        <v>639</v>
      </c>
      <c r="Z229">
        <v>4</v>
      </c>
      <c r="AA229" s="627">
        <f t="shared" si="184"/>
        <v>1</v>
      </c>
      <c r="AB229" t="s">
        <v>639</v>
      </c>
      <c r="AC229">
        <v>4</v>
      </c>
      <c r="AD229" s="627">
        <f t="shared" si="185"/>
        <v>1</v>
      </c>
      <c r="AE229" t="s">
        <v>636</v>
      </c>
      <c r="AF229">
        <v>4</v>
      </c>
      <c r="AG229" s="627">
        <f t="shared" si="186"/>
        <v>1</v>
      </c>
      <c r="AH229" t="s">
        <v>1314</v>
      </c>
      <c r="AI229">
        <v>0</v>
      </c>
      <c r="AJ229" s="627">
        <f t="shared" si="187"/>
        <v>0</v>
      </c>
      <c r="AK229" t="s">
        <v>1406</v>
      </c>
      <c r="AL229">
        <v>3</v>
      </c>
      <c r="AM229" s="627">
        <f t="shared" si="188"/>
        <v>0.75</v>
      </c>
      <c r="AN229">
        <v>1</v>
      </c>
      <c r="AO229" t="s">
        <v>1765</v>
      </c>
      <c r="AP229">
        <v>4</v>
      </c>
      <c r="AQ229" s="629">
        <f t="shared" si="189"/>
        <v>1</v>
      </c>
      <c r="AR229" t="s">
        <v>640</v>
      </c>
      <c r="AS229">
        <v>0</v>
      </c>
      <c r="AT229" s="627">
        <f t="shared" si="190"/>
        <v>0</v>
      </c>
      <c r="AU229">
        <v>1</v>
      </c>
      <c r="AV229" t="s">
        <v>1789</v>
      </c>
      <c r="AW229">
        <v>0</v>
      </c>
      <c r="AX229" s="629">
        <f t="shared" si="191"/>
        <v>0</v>
      </c>
      <c r="AY229" t="s">
        <v>679</v>
      </c>
      <c r="AZ229">
        <v>4</v>
      </c>
      <c r="BA229" s="627">
        <f t="shared" si="192"/>
        <v>1</v>
      </c>
      <c r="BB229" t="s">
        <v>647</v>
      </c>
      <c r="BC229">
        <v>4</v>
      </c>
      <c r="BD229" s="627">
        <f t="shared" si="193"/>
        <v>1</v>
      </c>
      <c r="BE229" t="s">
        <v>646</v>
      </c>
      <c r="BF229">
        <v>1</v>
      </c>
      <c r="BG229" s="627">
        <f t="shared" si="194"/>
        <v>0.25</v>
      </c>
      <c r="BH229" s="628">
        <f t="shared" si="195"/>
        <v>0.63636363636363635</v>
      </c>
      <c r="BI229">
        <v>0</v>
      </c>
      <c r="BJ229" t="s">
        <v>1741</v>
      </c>
      <c r="BK229">
        <v>4</v>
      </c>
      <c r="BL229" s="627">
        <f t="shared" si="196"/>
        <v>1</v>
      </c>
      <c r="BM229" t="s">
        <v>1395</v>
      </c>
      <c r="BN229">
        <v>4</v>
      </c>
      <c r="BO229" s="627">
        <f t="shared" si="197"/>
        <v>1</v>
      </c>
      <c r="BP229">
        <v>0</v>
      </c>
      <c r="BQ229" t="s">
        <v>1745</v>
      </c>
      <c r="BR229">
        <v>4</v>
      </c>
      <c r="BS229">
        <f t="shared" si="198"/>
        <v>1</v>
      </c>
      <c r="BT229">
        <v>0</v>
      </c>
      <c r="BU229" t="s">
        <v>1745</v>
      </c>
      <c r="BV229">
        <v>4</v>
      </c>
      <c r="BW229">
        <f t="shared" si="199"/>
        <v>1</v>
      </c>
      <c r="BX229" s="629">
        <f t="shared" si="200"/>
        <v>1</v>
      </c>
      <c r="BY229" t="s">
        <v>653</v>
      </c>
      <c r="BZ229">
        <v>4</v>
      </c>
      <c r="CA229" s="627">
        <f t="shared" si="201"/>
        <v>1</v>
      </c>
      <c r="CB229" t="s">
        <v>654</v>
      </c>
      <c r="CC229">
        <v>4</v>
      </c>
      <c r="CD229" s="627">
        <f t="shared" si="202"/>
        <v>1</v>
      </c>
      <c r="CE229" t="s">
        <v>659</v>
      </c>
      <c r="CF229">
        <v>4</v>
      </c>
      <c r="CG229" s="627">
        <f t="shared" si="203"/>
        <v>1</v>
      </c>
      <c r="CH229">
        <v>0</v>
      </c>
      <c r="CI229" t="s">
        <v>1750</v>
      </c>
      <c r="CJ229">
        <v>4</v>
      </c>
      <c r="CK229">
        <f t="shared" si="204"/>
        <v>1</v>
      </c>
      <c r="CL229">
        <v>0</v>
      </c>
      <c r="CM229" t="s">
        <v>1750</v>
      </c>
      <c r="CN229">
        <v>4</v>
      </c>
      <c r="CO229">
        <f t="shared" si="205"/>
        <v>1</v>
      </c>
      <c r="CP229" s="629">
        <f t="shared" si="206"/>
        <v>1</v>
      </c>
      <c r="CQ229">
        <v>0</v>
      </c>
      <c r="CR229" t="s">
        <v>1755</v>
      </c>
      <c r="CS229">
        <v>4</v>
      </c>
      <c r="CT229">
        <f t="shared" si="207"/>
        <v>1</v>
      </c>
      <c r="CU229">
        <v>0</v>
      </c>
      <c r="CV229" t="s">
        <v>1755</v>
      </c>
      <c r="CW229">
        <v>4</v>
      </c>
      <c r="CX229">
        <f t="shared" si="208"/>
        <v>1</v>
      </c>
      <c r="CY229" s="629">
        <f t="shared" si="209"/>
        <v>1</v>
      </c>
      <c r="CZ229">
        <v>1</v>
      </c>
      <c r="DA229" t="s">
        <v>1763</v>
      </c>
      <c r="DB229">
        <v>1</v>
      </c>
      <c r="DC229" s="626">
        <f t="shared" si="210"/>
        <v>0.125</v>
      </c>
      <c r="DD229" t="s">
        <v>1369</v>
      </c>
      <c r="DE229">
        <v>3</v>
      </c>
      <c r="DF229" s="627">
        <f t="shared" si="211"/>
        <v>0.75</v>
      </c>
      <c r="DG229" s="628">
        <f t="shared" si="212"/>
        <v>0.88749999999999996</v>
      </c>
      <c r="DH229" t="s">
        <v>639</v>
      </c>
      <c r="DI229">
        <v>4</v>
      </c>
      <c r="DJ229" s="627">
        <f t="shared" si="213"/>
        <v>1</v>
      </c>
      <c r="DK229" t="s">
        <v>640</v>
      </c>
      <c r="DL229">
        <v>0</v>
      </c>
      <c r="DM229" s="627">
        <f t="shared" si="214"/>
        <v>0</v>
      </c>
      <c r="DN229" t="s">
        <v>880</v>
      </c>
      <c r="DO229">
        <v>4</v>
      </c>
      <c r="DP229" s="627">
        <f t="shared" si="215"/>
        <v>1</v>
      </c>
      <c r="DQ229" t="s">
        <v>880</v>
      </c>
      <c r="DR229">
        <v>4</v>
      </c>
      <c r="DS229" s="627">
        <f t="shared" si="216"/>
        <v>1</v>
      </c>
      <c r="DT229" t="s">
        <v>880</v>
      </c>
      <c r="DU229">
        <v>4</v>
      </c>
      <c r="DV229" s="627">
        <f t="shared" si="217"/>
        <v>1</v>
      </c>
      <c r="DW229" t="s">
        <v>639</v>
      </c>
      <c r="DX229">
        <v>4</v>
      </c>
      <c r="DY229" s="627">
        <f t="shared" si="218"/>
        <v>1</v>
      </c>
      <c r="DZ229" t="s">
        <v>880</v>
      </c>
      <c r="EA229">
        <v>4</v>
      </c>
      <c r="EB229" s="627">
        <f t="shared" si="219"/>
        <v>1</v>
      </c>
      <c r="EC229">
        <v>6.7</v>
      </c>
      <c r="ED229" t="s">
        <v>1826</v>
      </c>
      <c r="EE229">
        <v>1</v>
      </c>
      <c r="EF229" s="630">
        <f t="shared" si="220"/>
        <v>0.31632653061224492</v>
      </c>
      <c r="EG229">
        <v>7.2</v>
      </c>
      <c r="EH229" t="s">
        <v>1826</v>
      </c>
      <c r="EI229">
        <v>1</v>
      </c>
      <c r="EJ229" s="630">
        <f t="shared" si="221"/>
        <v>0.28000000000000003</v>
      </c>
      <c r="EK229" s="630">
        <f t="shared" si="222"/>
        <v>0.29816326530612247</v>
      </c>
      <c r="EL229" s="628">
        <f t="shared" si="223"/>
        <v>0.78727040816326532</v>
      </c>
      <c r="EM229">
        <v>2</v>
      </c>
      <c r="EN229" t="s">
        <v>1776</v>
      </c>
      <c r="EO229" s="624">
        <v>1</v>
      </c>
      <c r="EP229" s="629">
        <f t="shared" si="224"/>
        <v>0.25</v>
      </c>
      <c r="EQ229">
        <v>0</v>
      </c>
      <c r="ER229" t="s">
        <v>1777</v>
      </c>
      <c r="ES229">
        <v>0</v>
      </c>
      <c r="ET229" s="629">
        <f t="shared" si="225"/>
        <v>0</v>
      </c>
      <c r="EU229">
        <v>1</v>
      </c>
      <c r="EV229" t="s">
        <v>1779</v>
      </c>
      <c r="EW229" s="624">
        <v>3</v>
      </c>
      <c r="EX229" s="629">
        <f t="shared" si="226"/>
        <v>0.75</v>
      </c>
      <c r="EY229">
        <v>3</v>
      </c>
      <c r="EZ229" t="s">
        <v>1782</v>
      </c>
      <c r="FA229" s="624">
        <v>2</v>
      </c>
      <c r="FB229" s="629">
        <f t="shared" si="227"/>
        <v>0.5</v>
      </c>
      <c r="FC229" t="s">
        <v>1024</v>
      </c>
      <c r="FD229">
        <v>0</v>
      </c>
      <c r="FE229" s="627">
        <f t="shared" si="228"/>
        <v>0</v>
      </c>
      <c r="FF229" s="628">
        <f t="shared" si="229"/>
        <v>0.3</v>
      </c>
      <c r="FG229">
        <v>0.65500000000000003</v>
      </c>
      <c r="FH229" t="s">
        <v>1791</v>
      </c>
      <c r="FI229">
        <v>2</v>
      </c>
      <c r="FJ229" s="623">
        <f t="shared" si="230"/>
        <v>0.33333333333333331</v>
      </c>
      <c r="FK229">
        <v>5</v>
      </c>
      <c r="FL229">
        <v>0.69897000433601886</v>
      </c>
      <c r="FM229" t="s">
        <v>1733</v>
      </c>
      <c r="FN229" s="624">
        <v>1</v>
      </c>
      <c r="FO229" s="629">
        <f t="shared" si="231"/>
        <v>0.25</v>
      </c>
      <c r="FP229">
        <v>0</v>
      </c>
      <c r="FQ229" t="s">
        <v>1730</v>
      </c>
      <c r="FR229" s="624">
        <v>0</v>
      </c>
      <c r="FS229" s="629">
        <f t="shared" si="232"/>
        <v>0</v>
      </c>
      <c r="FT229">
        <v>0</v>
      </c>
      <c r="FU229" t="s">
        <v>1730</v>
      </c>
      <c r="FV229" s="624">
        <v>0</v>
      </c>
      <c r="FW229" s="629">
        <f t="shared" si="233"/>
        <v>0</v>
      </c>
      <c r="FX229" s="628">
        <f t="shared" si="234"/>
        <v>0.14583333333333331</v>
      </c>
      <c r="FY229" s="631">
        <f t="shared" si="235"/>
        <v>0.47495821645548569</v>
      </c>
    </row>
    <row r="230" spans="1:181">
      <c r="A230" t="s">
        <v>248</v>
      </c>
      <c r="B230" t="s">
        <v>247</v>
      </c>
      <c r="C230" t="s">
        <v>673</v>
      </c>
      <c r="D230" t="s">
        <v>1309</v>
      </c>
      <c r="E230" t="s">
        <v>991</v>
      </c>
      <c r="F230" t="s">
        <v>993</v>
      </c>
      <c r="G230" t="s">
        <v>994</v>
      </c>
      <c r="H230" t="s">
        <v>34</v>
      </c>
      <c r="I230">
        <v>11767</v>
      </c>
      <c r="J230" s="626">
        <f t="shared" si="177"/>
        <v>0.35779470910563277</v>
      </c>
      <c r="K230">
        <v>26089585.630000003</v>
      </c>
      <c r="L230" s="626">
        <f t="shared" si="178"/>
        <v>0.20721394716741162</v>
      </c>
      <c r="M230">
        <v>423</v>
      </c>
      <c r="N230" s="626">
        <f t="shared" si="179"/>
        <v>0.30872224177144308</v>
      </c>
      <c r="O230" t="s">
        <v>880</v>
      </c>
      <c r="P230">
        <v>0</v>
      </c>
      <c r="Q230" s="627">
        <f t="shared" si="180"/>
        <v>0</v>
      </c>
      <c r="R230">
        <v>0</v>
      </c>
      <c r="T230" t="s">
        <v>1726</v>
      </c>
      <c r="U230">
        <v>0</v>
      </c>
      <c r="V230">
        <f t="shared" si="181"/>
        <v>1</v>
      </c>
      <c r="W230" s="626">
        <f t="shared" si="182"/>
        <v>0</v>
      </c>
      <c r="X230" s="628">
        <f t="shared" si="183"/>
        <v>0.17474617960889752</v>
      </c>
      <c r="Y230" t="s">
        <v>639</v>
      </c>
      <c r="Z230">
        <v>4</v>
      </c>
      <c r="AA230" s="627">
        <f t="shared" si="184"/>
        <v>1</v>
      </c>
      <c r="AB230" t="s">
        <v>639</v>
      </c>
      <c r="AC230">
        <v>4</v>
      </c>
      <c r="AD230" s="627">
        <f t="shared" si="185"/>
        <v>1</v>
      </c>
      <c r="AE230" t="s">
        <v>640</v>
      </c>
      <c r="AF230">
        <v>0</v>
      </c>
      <c r="AG230" s="627">
        <f t="shared" si="186"/>
        <v>0</v>
      </c>
      <c r="AH230" t="s">
        <v>1400</v>
      </c>
      <c r="AI230">
        <v>3</v>
      </c>
      <c r="AJ230" s="627">
        <f t="shared" si="187"/>
        <v>0.75</v>
      </c>
      <c r="AK230" t="s">
        <v>1405</v>
      </c>
      <c r="AL230">
        <v>0</v>
      </c>
      <c r="AM230" s="627">
        <f t="shared" si="188"/>
        <v>0</v>
      </c>
      <c r="AN230">
        <v>1</v>
      </c>
      <c r="AO230" t="s">
        <v>1765</v>
      </c>
      <c r="AP230">
        <v>4</v>
      </c>
      <c r="AQ230" s="629">
        <f t="shared" si="189"/>
        <v>1</v>
      </c>
      <c r="AR230" t="s">
        <v>636</v>
      </c>
      <c r="AS230">
        <v>4</v>
      </c>
      <c r="AT230" s="627">
        <f t="shared" si="190"/>
        <v>1</v>
      </c>
      <c r="AU230">
        <v>2</v>
      </c>
      <c r="AV230" t="s">
        <v>1772</v>
      </c>
      <c r="AW230">
        <v>1</v>
      </c>
      <c r="AX230" s="629">
        <f t="shared" si="191"/>
        <v>0.25</v>
      </c>
      <c r="AY230" t="s">
        <v>674</v>
      </c>
      <c r="AZ230">
        <v>3</v>
      </c>
      <c r="BA230" s="627">
        <f t="shared" si="192"/>
        <v>0.75</v>
      </c>
      <c r="BB230" t="s">
        <v>696</v>
      </c>
      <c r="BC230">
        <v>2</v>
      </c>
      <c r="BD230" s="627">
        <f t="shared" si="193"/>
        <v>0.5</v>
      </c>
      <c r="BE230" t="s">
        <v>647</v>
      </c>
      <c r="BF230">
        <v>4</v>
      </c>
      <c r="BG230" s="627">
        <f t="shared" si="194"/>
        <v>1</v>
      </c>
      <c r="BH230" s="628">
        <f t="shared" si="195"/>
        <v>0.65909090909090906</v>
      </c>
      <c r="BI230">
        <v>0</v>
      </c>
      <c r="BJ230" t="s">
        <v>1741</v>
      </c>
      <c r="BK230">
        <v>4</v>
      </c>
      <c r="BL230" s="627">
        <f t="shared" si="196"/>
        <v>1</v>
      </c>
      <c r="BM230" t="s">
        <v>1395</v>
      </c>
      <c r="BN230">
        <v>4</v>
      </c>
      <c r="BO230" s="627">
        <f t="shared" si="197"/>
        <v>1</v>
      </c>
      <c r="BP230">
        <v>0</v>
      </c>
      <c r="BQ230" t="s">
        <v>1745</v>
      </c>
      <c r="BR230">
        <v>4</v>
      </c>
      <c r="BS230">
        <f t="shared" si="198"/>
        <v>1</v>
      </c>
      <c r="BT230">
        <v>0</v>
      </c>
      <c r="BU230" t="s">
        <v>1745</v>
      </c>
      <c r="BV230">
        <v>4</v>
      </c>
      <c r="BW230">
        <f t="shared" si="199"/>
        <v>1</v>
      </c>
      <c r="BX230" s="629">
        <f t="shared" si="200"/>
        <v>1</v>
      </c>
      <c r="BY230" t="s">
        <v>658</v>
      </c>
      <c r="BZ230">
        <v>2</v>
      </c>
      <c r="CA230" s="627">
        <f t="shared" si="201"/>
        <v>0.5</v>
      </c>
      <c r="CB230" t="s">
        <v>642</v>
      </c>
      <c r="CC230">
        <v>0</v>
      </c>
      <c r="CD230" s="627">
        <f t="shared" si="202"/>
        <v>0</v>
      </c>
      <c r="CE230" t="s">
        <v>643</v>
      </c>
      <c r="CF230">
        <v>3</v>
      </c>
      <c r="CG230" s="627">
        <f t="shared" si="203"/>
        <v>0.75</v>
      </c>
      <c r="CH230">
        <v>0</v>
      </c>
      <c r="CI230" t="s">
        <v>1750</v>
      </c>
      <c r="CJ230">
        <v>4</v>
      </c>
      <c r="CK230">
        <f t="shared" si="204"/>
        <v>1</v>
      </c>
      <c r="CL230">
        <v>0</v>
      </c>
      <c r="CM230" t="s">
        <v>1750</v>
      </c>
      <c r="CN230">
        <v>4</v>
      </c>
      <c r="CO230">
        <f t="shared" si="205"/>
        <v>1</v>
      </c>
      <c r="CP230" s="629">
        <f t="shared" si="206"/>
        <v>1</v>
      </c>
      <c r="CQ230">
        <v>0</v>
      </c>
      <c r="CR230" t="s">
        <v>1755</v>
      </c>
      <c r="CS230">
        <v>4</v>
      </c>
      <c r="CT230">
        <f t="shared" si="207"/>
        <v>1</v>
      </c>
      <c r="CU230">
        <v>0</v>
      </c>
      <c r="CV230" t="s">
        <v>1755</v>
      </c>
      <c r="CW230">
        <v>4</v>
      </c>
      <c r="CX230">
        <f t="shared" si="208"/>
        <v>1</v>
      </c>
      <c r="CY230" s="629">
        <f t="shared" si="209"/>
        <v>1</v>
      </c>
      <c r="CZ230">
        <v>0</v>
      </c>
      <c r="DA230" t="s">
        <v>1764</v>
      </c>
      <c r="DB230">
        <v>0</v>
      </c>
      <c r="DC230" s="626">
        <f t="shared" si="210"/>
        <v>0</v>
      </c>
      <c r="DD230" t="s">
        <v>636</v>
      </c>
      <c r="DE230">
        <v>4</v>
      </c>
      <c r="DF230" s="627">
        <f t="shared" si="211"/>
        <v>1</v>
      </c>
      <c r="DG230" s="628">
        <f t="shared" si="212"/>
        <v>0.72499999999999998</v>
      </c>
      <c r="DH230" t="s">
        <v>639</v>
      </c>
      <c r="DI230">
        <v>4</v>
      </c>
      <c r="DJ230" s="627">
        <f t="shared" si="213"/>
        <v>1</v>
      </c>
      <c r="DK230" t="s">
        <v>636</v>
      </c>
      <c r="DL230">
        <v>4</v>
      </c>
      <c r="DM230" s="627">
        <f t="shared" si="214"/>
        <v>1</v>
      </c>
      <c r="DN230" t="s">
        <v>880</v>
      </c>
      <c r="DO230">
        <v>4</v>
      </c>
      <c r="DP230" s="627">
        <f t="shared" si="215"/>
        <v>1</v>
      </c>
      <c r="DQ230" t="s">
        <v>880</v>
      </c>
      <c r="DR230">
        <v>4</v>
      </c>
      <c r="DS230" s="627">
        <f t="shared" si="216"/>
        <v>1</v>
      </c>
      <c r="DT230" t="s">
        <v>880</v>
      </c>
      <c r="DU230">
        <v>4</v>
      </c>
      <c r="DV230" s="627">
        <f t="shared" si="217"/>
        <v>1</v>
      </c>
      <c r="DW230" t="s">
        <v>639</v>
      </c>
      <c r="DX230">
        <v>4</v>
      </c>
      <c r="DY230" s="627">
        <f t="shared" si="218"/>
        <v>1</v>
      </c>
      <c r="DZ230" t="s">
        <v>1119</v>
      </c>
      <c r="EA230">
        <v>0</v>
      </c>
      <c r="EB230" s="627">
        <f t="shared" si="219"/>
        <v>0</v>
      </c>
      <c r="EC230">
        <v>7.1</v>
      </c>
      <c r="ED230" t="s">
        <v>1826</v>
      </c>
      <c r="EE230">
        <v>1</v>
      </c>
      <c r="EF230" s="630">
        <f t="shared" si="220"/>
        <v>0.27551020408163274</v>
      </c>
      <c r="EG230">
        <v>9.1</v>
      </c>
      <c r="EH230" t="s">
        <v>1827</v>
      </c>
      <c r="EI230">
        <v>0</v>
      </c>
      <c r="EJ230" s="630">
        <f t="shared" si="221"/>
        <v>9.000000000000008E-2</v>
      </c>
      <c r="EK230" s="630">
        <f t="shared" si="222"/>
        <v>0.18275510204081641</v>
      </c>
      <c r="EL230" s="628">
        <f t="shared" si="223"/>
        <v>0.772844387755102</v>
      </c>
      <c r="EM230">
        <v>0</v>
      </c>
      <c r="EN230" t="s">
        <v>1777</v>
      </c>
      <c r="EO230" s="624">
        <v>0</v>
      </c>
      <c r="EP230" s="629">
        <f t="shared" si="224"/>
        <v>0</v>
      </c>
      <c r="EQ230">
        <v>0</v>
      </c>
      <c r="ER230" t="s">
        <v>1777</v>
      </c>
      <c r="ES230">
        <v>0</v>
      </c>
      <c r="ET230" s="629">
        <f t="shared" si="225"/>
        <v>0</v>
      </c>
      <c r="EU230">
        <v>0</v>
      </c>
      <c r="EV230" t="s">
        <v>1777</v>
      </c>
      <c r="EW230" s="624">
        <v>0</v>
      </c>
      <c r="EX230" s="629">
        <f t="shared" si="226"/>
        <v>0</v>
      </c>
      <c r="EY230">
        <v>5</v>
      </c>
      <c r="EZ230" t="s">
        <v>1781</v>
      </c>
      <c r="FA230" s="624">
        <v>3</v>
      </c>
      <c r="FB230" s="629">
        <f t="shared" si="227"/>
        <v>0.75</v>
      </c>
      <c r="FC230" t="s">
        <v>1024</v>
      </c>
      <c r="FD230">
        <v>0</v>
      </c>
      <c r="FE230" s="627">
        <f t="shared" si="228"/>
        <v>0</v>
      </c>
      <c r="FF230" s="628">
        <f t="shared" si="229"/>
        <v>0.15</v>
      </c>
      <c r="FG230">
        <v>0.59299999999999997</v>
      </c>
      <c r="FH230" t="s">
        <v>1793</v>
      </c>
      <c r="FI230">
        <v>3</v>
      </c>
      <c r="FJ230" s="623">
        <f t="shared" si="230"/>
        <v>0.66666666666666663</v>
      </c>
      <c r="FK230">
        <v>12</v>
      </c>
      <c r="FL230">
        <v>1.0791812460476249</v>
      </c>
      <c r="FM230" t="s">
        <v>1734</v>
      </c>
      <c r="FN230" s="624">
        <v>2</v>
      </c>
      <c r="FO230" s="629">
        <f t="shared" si="231"/>
        <v>0.5</v>
      </c>
      <c r="FP230">
        <v>6</v>
      </c>
      <c r="FQ230" t="s">
        <v>1740</v>
      </c>
      <c r="FR230" s="624">
        <v>3</v>
      </c>
      <c r="FS230" s="629">
        <f t="shared" si="232"/>
        <v>0.75</v>
      </c>
      <c r="FT230">
        <v>2</v>
      </c>
      <c r="FU230" t="s">
        <v>1737</v>
      </c>
      <c r="FV230" s="624">
        <v>1</v>
      </c>
      <c r="FW230" s="629">
        <f t="shared" si="233"/>
        <v>0.25</v>
      </c>
      <c r="FX230" s="628">
        <f t="shared" si="234"/>
        <v>0.54166666666666663</v>
      </c>
      <c r="FY230" s="631">
        <f t="shared" si="235"/>
        <v>0.50389135718692912</v>
      </c>
    </row>
    <row r="231" spans="1:181">
      <c r="A231" t="s">
        <v>176</v>
      </c>
      <c r="B231" t="s">
        <v>175</v>
      </c>
      <c r="C231" t="s">
        <v>632</v>
      </c>
      <c r="D231" t="s">
        <v>1309</v>
      </c>
      <c r="E231" t="s">
        <v>965</v>
      </c>
      <c r="F231" t="s">
        <v>983</v>
      </c>
      <c r="G231" t="s">
        <v>966</v>
      </c>
      <c r="H231" t="s">
        <v>83</v>
      </c>
      <c r="I231">
        <v>16510</v>
      </c>
      <c r="J231" s="626">
        <f t="shared" si="177"/>
        <v>0.41404597153464356</v>
      </c>
      <c r="K231">
        <v>36382104.879999995</v>
      </c>
      <c r="L231" s="626">
        <f t="shared" si="178"/>
        <v>0.27339783068270646</v>
      </c>
      <c r="M231">
        <v>534</v>
      </c>
      <c r="N231" s="626">
        <f t="shared" si="179"/>
        <v>0.35860401077514775</v>
      </c>
      <c r="O231" t="s">
        <v>880</v>
      </c>
      <c r="P231">
        <v>0</v>
      </c>
      <c r="Q231" s="627">
        <f t="shared" si="180"/>
        <v>0</v>
      </c>
      <c r="R231">
        <v>0</v>
      </c>
      <c r="T231" t="s">
        <v>1726</v>
      </c>
      <c r="U231">
        <v>0</v>
      </c>
      <c r="V231">
        <f t="shared" si="181"/>
        <v>1</v>
      </c>
      <c r="W231" s="626">
        <f t="shared" si="182"/>
        <v>0</v>
      </c>
      <c r="X231" s="628">
        <f t="shared" si="183"/>
        <v>0.20920956259849954</v>
      </c>
      <c r="Y231" t="s">
        <v>639</v>
      </c>
      <c r="Z231">
        <v>4</v>
      </c>
      <c r="AA231" s="627">
        <f t="shared" si="184"/>
        <v>1</v>
      </c>
      <c r="AB231" t="s">
        <v>639</v>
      </c>
      <c r="AC231">
        <v>4</v>
      </c>
      <c r="AD231" s="627">
        <f t="shared" si="185"/>
        <v>1</v>
      </c>
      <c r="AE231" t="s">
        <v>640</v>
      </c>
      <c r="AF231">
        <v>0</v>
      </c>
      <c r="AG231" s="627">
        <f t="shared" si="186"/>
        <v>0</v>
      </c>
      <c r="AH231" t="s">
        <v>1400</v>
      </c>
      <c r="AI231">
        <v>3</v>
      </c>
      <c r="AJ231" s="627">
        <f t="shared" si="187"/>
        <v>0.75</v>
      </c>
      <c r="AK231" t="s">
        <v>1405</v>
      </c>
      <c r="AL231">
        <v>0</v>
      </c>
      <c r="AM231" s="627">
        <f t="shared" si="188"/>
        <v>0</v>
      </c>
      <c r="AN231">
        <v>1</v>
      </c>
      <c r="AO231" t="s">
        <v>1765</v>
      </c>
      <c r="AP231">
        <v>4</v>
      </c>
      <c r="AQ231" s="629">
        <f t="shared" si="189"/>
        <v>1</v>
      </c>
      <c r="AR231" t="s">
        <v>640</v>
      </c>
      <c r="AS231">
        <v>0</v>
      </c>
      <c r="AT231" s="627">
        <f t="shared" si="190"/>
        <v>0</v>
      </c>
      <c r="AU231">
        <v>1</v>
      </c>
      <c r="AV231" t="s">
        <v>1789</v>
      </c>
      <c r="AW231">
        <v>0</v>
      </c>
      <c r="AX231" s="629">
        <f t="shared" si="191"/>
        <v>0</v>
      </c>
      <c r="AY231" t="s">
        <v>650</v>
      </c>
      <c r="AZ231">
        <v>2</v>
      </c>
      <c r="BA231" s="627">
        <f t="shared" si="192"/>
        <v>0.5</v>
      </c>
      <c r="BB231" t="s">
        <v>646</v>
      </c>
      <c r="BC231">
        <v>0</v>
      </c>
      <c r="BD231" s="627">
        <f t="shared" si="193"/>
        <v>0</v>
      </c>
      <c r="BE231" t="s">
        <v>647</v>
      </c>
      <c r="BF231">
        <v>4</v>
      </c>
      <c r="BG231" s="627">
        <f t="shared" si="194"/>
        <v>1</v>
      </c>
      <c r="BH231" s="628">
        <f t="shared" si="195"/>
        <v>0.47727272727272729</v>
      </c>
      <c r="BI231">
        <v>0</v>
      </c>
      <c r="BJ231" t="s">
        <v>1741</v>
      </c>
      <c r="BK231">
        <v>4</v>
      </c>
      <c r="BL231" s="627">
        <f t="shared" si="196"/>
        <v>1</v>
      </c>
      <c r="BM231" t="s">
        <v>1395</v>
      </c>
      <c r="BN231">
        <v>4</v>
      </c>
      <c r="BO231" s="627">
        <f t="shared" si="197"/>
        <v>1</v>
      </c>
      <c r="BP231">
        <v>0</v>
      </c>
      <c r="BQ231" t="s">
        <v>1745</v>
      </c>
      <c r="BR231">
        <v>4</v>
      </c>
      <c r="BS231">
        <f t="shared" si="198"/>
        <v>1</v>
      </c>
      <c r="BT231">
        <v>0</v>
      </c>
      <c r="BU231" t="s">
        <v>1745</v>
      </c>
      <c r="BV231">
        <v>4</v>
      </c>
      <c r="BW231">
        <f t="shared" si="199"/>
        <v>1</v>
      </c>
      <c r="BX231" s="629">
        <f t="shared" si="200"/>
        <v>1</v>
      </c>
      <c r="BY231" t="s">
        <v>653</v>
      </c>
      <c r="BZ231">
        <v>4</v>
      </c>
      <c r="CA231" s="627">
        <f t="shared" si="201"/>
        <v>1</v>
      </c>
      <c r="CB231" t="s">
        <v>662</v>
      </c>
      <c r="CC231">
        <v>3</v>
      </c>
      <c r="CD231" s="627">
        <f t="shared" si="202"/>
        <v>0.75</v>
      </c>
      <c r="CE231" t="s">
        <v>643</v>
      </c>
      <c r="CF231">
        <v>3</v>
      </c>
      <c r="CG231" s="627">
        <f t="shared" si="203"/>
        <v>0.75</v>
      </c>
      <c r="CH231">
        <v>0</v>
      </c>
      <c r="CI231" t="s">
        <v>1750</v>
      </c>
      <c r="CJ231">
        <v>4</v>
      </c>
      <c r="CK231">
        <f t="shared" si="204"/>
        <v>1</v>
      </c>
      <c r="CL231">
        <v>0</v>
      </c>
      <c r="CM231" t="s">
        <v>1750</v>
      </c>
      <c r="CN231">
        <v>4</v>
      </c>
      <c r="CO231">
        <f t="shared" si="205"/>
        <v>1</v>
      </c>
      <c r="CP231" s="629">
        <f t="shared" si="206"/>
        <v>1</v>
      </c>
      <c r="CQ231">
        <v>0</v>
      </c>
      <c r="CR231" t="s">
        <v>1755</v>
      </c>
      <c r="CS231">
        <v>4</v>
      </c>
      <c r="CT231">
        <f t="shared" si="207"/>
        <v>1</v>
      </c>
      <c r="CU231">
        <v>0</v>
      </c>
      <c r="CV231" t="s">
        <v>1755</v>
      </c>
      <c r="CW231">
        <v>4</v>
      </c>
      <c r="CX231">
        <f t="shared" si="208"/>
        <v>1</v>
      </c>
      <c r="CY231" s="629">
        <f t="shared" si="209"/>
        <v>1</v>
      </c>
      <c r="CZ231">
        <v>0</v>
      </c>
      <c r="DA231" t="s">
        <v>1764</v>
      </c>
      <c r="DB231">
        <v>0</v>
      </c>
      <c r="DC231" s="626">
        <f t="shared" si="210"/>
        <v>0</v>
      </c>
      <c r="DD231" t="s">
        <v>636</v>
      </c>
      <c r="DE231">
        <v>4</v>
      </c>
      <c r="DF231" s="627">
        <f t="shared" si="211"/>
        <v>1</v>
      </c>
      <c r="DG231" s="628">
        <f t="shared" si="212"/>
        <v>0.85</v>
      </c>
      <c r="DH231" t="s">
        <v>639</v>
      </c>
      <c r="DI231">
        <v>4</v>
      </c>
      <c r="DJ231" s="627">
        <f t="shared" si="213"/>
        <v>1</v>
      </c>
      <c r="DK231" t="s">
        <v>640</v>
      </c>
      <c r="DL231">
        <v>0</v>
      </c>
      <c r="DM231" s="627">
        <f t="shared" si="214"/>
        <v>0</v>
      </c>
      <c r="DN231" t="s">
        <v>1119</v>
      </c>
      <c r="DO231">
        <v>0</v>
      </c>
      <c r="DP231" s="627">
        <f t="shared" si="215"/>
        <v>0</v>
      </c>
      <c r="DQ231" t="s">
        <v>880</v>
      </c>
      <c r="DR231">
        <v>4</v>
      </c>
      <c r="DS231" s="627">
        <f t="shared" si="216"/>
        <v>1</v>
      </c>
      <c r="DT231" t="s">
        <v>880</v>
      </c>
      <c r="DU231">
        <v>4</v>
      </c>
      <c r="DV231" s="627">
        <f t="shared" si="217"/>
        <v>1</v>
      </c>
      <c r="DW231" t="s">
        <v>639</v>
      </c>
      <c r="DX231">
        <v>4</v>
      </c>
      <c r="DY231" s="627">
        <f t="shared" si="218"/>
        <v>1</v>
      </c>
      <c r="DZ231" t="s">
        <v>1119</v>
      </c>
      <c r="EA231">
        <v>0</v>
      </c>
      <c r="EB231" s="627">
        <f t="shared" si="219"/>
        <v>0</v>
      </c>
      <c r="EC231">
        <v>5.0999999999999996</v>
      </c>
      <c r="ED231" t="s">
        <v>1825</v>
      </c>
      <c r="EE231">
        <v>2</v>
      </c>
      <c r="EF231" s="630">
        <f t="shared" si="220"/>
        <v>0.47959183673469397</v>
      </c>
      <c r="EG231">
        <v>6.2</v>
      </c>
      <c r="EH231" t="s">
        <v>1826</v>
      </c>
      <c r="EI231">
        <v>1</v>
      </c>
      <c r="EJ231" s="630">
        <f t="shared" si="221"/>
        <v>0.38</v>
      </c>
      <c r="EK231" s="630">
        <f t="shared" si="222"/>
        <v>0.42979591836734699</v>
      </c>
      <c r="EL231" s="628">
        <f t="shared" si="223"/>
        <v>0.55372448979591837</v>
      </c>
      <c r="EM231">
        <v>3</v>
      </c>
      <c r="EO231" s="624">
        <v>2</v>
      </c>
      <c r="EP231" s="629">
        <f t="shared" si="224"/>
        <v>0.5</v>
      </c>
      <c r="EQ231">
        <v>0</v>
      </c>
      <c r="ER231" t="s">
        <v>1777</v>
      </c>
      <c r="ES231">
        <v>0</v>
      </c>
      <c r="ET231" s="629">
        <f t="shared" si="225"/>
        <v>0</v>
      </c>
      <c r="EU231">
        <v>5</v>
      </c>
      <c r="EV231" t="s">
        <v>1778</v>
      </c>
      <c r="EW231" s="624">
        <v>4</v>
      </c>
      <c r="EX231" s="629">
        <f t="shared" si="226"/>
        <v>1</v>
      </c>
      <c r="EY231">
        <v>3</v>
      </c>
      <c r="EZ231" t="s">
        <v>1782</v>
      </c>
      <c r="FA231" s="624">
        <v>2</v>
      </c>
      <c r="FB231" s="629">
        <f t="shared" si="227"/>
        <v>0.5</v>
      </c>
      <c r="FC231" t="s">
        <v>1024</v>
      </c>
      <c r="FD231">
        <v>0</v>
      </c>
      <c r="FE231" s="627">
        <f t="shared" si="228"/>
        <v>0</v>
      </c>
      <c r="FF231" s="628">
        <f t="shared" si="229"/>
        <v>0.4</v>
      </c>
      <c r="FG231">
        <v>0.623</v>
      </c>
      <c r="FH231" t="s">
        <v>1793</v>
      </c>
      <c r="FI231">
        <v>3</v>
      </c>
      <c r="FJ231" s="623">
        <f t="shared" si="230"/>
        <v>0.66666666666666663</v>
      </c>
      <c r="FK231">
        <v>73</v>
      </c>
      <c r="FL231">
        <v>1.8633228601204559</v>
      </c>
      <c r="FM231" t="s">
        <v>1735</v>
      </c>
      <c r="FN231" s="624">
        <v>3</v>
      </c>
      <c r="FO231" s="629">
        <f t="shared" si="231"/>
        <v>0.75</v>
      </c>
      <c r="FP231">
        <v>7</v>
      </c>
      <c r="FQ231" t="s">
        <v>1740</v>
      </c>
      <c r="FR231" s="624">
        <v>3</v>
      </c>
      <c r="FS231" s="629">
        <f t="shared" si="232"/>
        <v>0.75</v>
      </c>
      <c r="FT231">
        <v>2</v>
      </c>
      <c r="FU231" t="s">
        <v>1737</v>
      </c>
      <c r="FV231" s="624">
        <v>1</v>
      </c>
      <c r="FW231" s="629">
        <f t="shared" si="233"/>
        <v>0.25</v>
      </c>
      <c r="FX231" s="628">
        <f t="shared" si="234"/>
        <v>0.60416666666666663</v>
      </c>
      <c r="FY231" s="631">
        <f t="shared" si="235"/>
        <v>0.51572890772230195</v>
      </c>
    </row>
    <row r="232" spans="1:181">
      <c r="A232" t="s">
        <v>555</v>
      </c>
      <c r="B232" t="s">
        <v>554</v>
      </c>
      <c r="C232" t="s">
        <v>644</v>
      </c>
      <c r="D232" t="s">
        <v>1308</v>
      </c>
      <c r="E232" t="s">
        <v>968</v>
      </c>
      <c r="F232" t="s">
        <v>967</v>
      </c>
      <c r="G232" t="s">
        <v>981</v>
      </c>
      <c r="H232" t="s">
        <v>88</v>
      </c>
      <c r="I232">
        <v>2309</v>
      </c>
      <c r="J232" s="626">
        <f t="shared" si="177"/>
        <v>8.7310018735586456E-2</v>
      </c>
      <c r="K232">
        <v>11546791.23</v>
      </c>
      <c r="L232" s="626">
        <f t="shared" si="178"/>
        <v>4.4983097702828864E-2</v>
      </c>
      <c r="M232">
        <v>149</v>
      </c>
      <c r="N232" s="626">
        <f t="shared" si="179"/>
        <v>8.53632558481629E-2</v>
      </c>
      <c r="O232" t="s">
        <v>880</v>
      </c>
      <c r="P232">
        <v>0</v>
      </c>
      <c r="Q232" s="627">
        <f t="shared" si="180"/>
        <v>0</v>
      </c>
      <c r="R232">
        <v>0</v>
      </c>
      <c r="T232" t="s">
        <v>1726</v>
      </c>
      <c r="U232">
        <v>0</v>
      </c>
      <c r="V232">
        <f t="shared" si="181"/>
        <v>1</v>
      </c>
      <c r="W232" s="626">
        <f t="shared" si="182"/>
        <v>0</v>
      </c>
      <c r="X232" s="628">
        <f t="shared" si="183"/>
        <v>4.3531274457315645E-2</v>
      </c>
      <c r="Y232" t="s">
        <v>639</v>
      </c>
      <c r="Z232">
        <v>4</v>
      </c>
      <c r="AA232" s="627">
        <f t="shared" si="184"/>
        <v>1</v>
      </c>
      <c r="AB232" t="s">
        <v>639</v>
      </c>
      <c r="AC232">
        <v>4</v>
      </c>
      <c r="AD232" s="627">
        <f t="shared" si="185"/>
        <v>1</v>
      </c>
      <c r="AE232" t="s">
        <v>640</v>
      </c>
      <c r="AF232">
        <v>0</v>
      </c>
      <c r="AG232" s="627">
        <f t="shared" si="186"/>
        <v>0</v>
      </c>
      <c r="AH232" t="s">
        <v>1314</v>
      </c>
      <c r="AI232">
        <v>0</v>
      </c>
      <c r="AJ232" s="627">
        <f t="shared" si="187"/>
        <v>0</v>
      </c>
      <c r="AK232" t="s">
        <v>1406</v>
      </c>
      <c r="AL232">
        <v>3</v>
      </c>
      <c r="AM232" s="627">
        <f t="shared" si="188"/>
        <v>0.75</v>
      </c>
      <c r="AN232">
        <v>1</v>
      </c>
      <c r="AO232" t="s">
        <v>1765</v>
      </c>
      <c r="AP232">
        <v>4</v>
      </c>
      <c r="AQ232" s="629">
        <f t="shared" si="189"/>
        <v>1</v>
      </c>
      <c r="AR232" t="s">
        <v>636</v>
      </c>
      <c r="AS232">
        <v>4</v>
      </c>
      <c r="AT232" s="627">
        <f t="shared" si="190"/>
        <v>1</v>
      </c>
      <c r="AU232">
        <v>1</v>
      </c>
      <c r="AV232" t="s">
        <v>1789</v>
      </c>
      <c r="AW232">
        <v>0</v>
      </c>
      <c r="AX232" s="629">
        <f t="shared" si="191"/>
        <v>0</v>
      </c>
      <c r="AY232" t="s">
        <v>650</v>
      </c>
      <c r="AZ232">
        <v>2</v>
      </c>
      <c r="BA232" s="627">
        <f t="shared" si="192"/>
        <v>0.5</v>
      </c>
      <c r="BB232" t="s">
        <v>646</v>
      </c>
      <c r="BC232">
        <v>0</v>
      </c>
      <c r="BD232" s="627">
        <f t="shared" si="193"/>
        <v>0</v>
      </c>
      <c r="BE232" t="s">
        <v>670</v>
      </c>
      <c r="BF232">
        <v>0</v>
      </c>
      <c r="BG232" s="627">
        <f t="shared" si="194"/>
        <v>0</v>
      </c>
      <c r="BH232" s="628">
        <f t="shared" si="195"/>
        <v>0.47727272727272729</v>
      </c>
      <c r="BI232">
        <v>0</v>
      </c>
      <c r="BJ232" t="s">
        <v>1741</v>
      </c>
      <c r="BK232">
        <v>4</v>
      </c>
      <c r="BL232" s="627">
        <f t="shared" si="196"/>
        <v>1</v>
      </c>
      <c r="BM232" t="s">
        <v>666</v>
      </c>
      <c r="BN232">
        <v>3</v>
      </c>
      <c r="BO232" s="627">
        <f t="shared" si="197"/>
        <v>0.75</v>
      </c>
      <c r="BP232">
        <v>5</v>
      </c>
      <c r="BQ232" t="s">
        <v>1748</v>
      </c>
      <c r="BR232">
        <v>1</v>
      </c>
      <c r="BS232">
        <f t="shared" si="198"/>
        <v>0.25</v>
      </c>
      <c r="BT232">
        <v>5</v>
      </c>
      <c r="BU232" t="s">
        <v>1748</v>
      </c>
      <c r="BV232">
        <v>1</v>
      </c>
      <c r="BW232">
        <f t="shared" si="199"/>
        <v>0.25</v>
      </c>
      <c r="BX232" s="629">
        <f t="shared" si="200"/>
        <v>0.25</v>
      </c>
      <c r="BY232" t="s">
        <v>648</v>
      </c>
      <c r="BZ232">
        <v>1</v>
      </c>
      <c r="CA232" s="627">
        <f t="shared" si="201"/>
        <v>0.25</v>
      </c>
      <c r="CB232" t="s">
        <v>649</v>
      </c>
      <c r="CC232">
        <v>1</v>
      </c>
      <c r="CD232" s="627">
        <f t="shared" si="202"/>
        <v>0.25</v>
      </c>
      <c r="CE232" t="s">
        <v>659</v>
      </c>
      <c r="CF232">
        <v>4</v>
      </c>
      <c r="CG232" s="627">
        <f t="shared" si="203"/>
        <v>1</v>
      </c>
      <c r="CH232">
        <v>0</v>
      </c>
      <c r="CI232" t="s">
        <v>1750</v>
      </c>
      <c r="CJ232">
        <v>4</v>
      </c>
      <c r="CK232">
        <f t="shared" si="204"/>
        <v>1</v>
      </c>
      <c r="CL232">
        <v>0</v>
      </c>
      <c r="CM232" t="s">
        <v>1750</v>
      </c>
      <c r="CN232">
        <v>4</v>
      </c>
      <c r="CO232">
        <f t="shared" si="205"/>
        <v>1</v>
      </c>
      <c r="CP232" s="629">
        <f t="shared" si="206"/>
        <v>1</v>
      </c>
      <c r="CQ232">
        <v>0</v>
      </c>
      <c r="CR232" t="s">
        <v>1755</v>
      </c>
      <c r="CS232">
        <v>4</v>
      </c>
      <c r="CT232">
        <f t="shared" si="207"/>
        <v>1</v>
      </c>
      <c r="CU232">
        <v>0</v>
      </c>
      <c r="CV232" t="s">
        <v>1755</v>
      </c>
      <c r="CW232">
        <v>4</v>
      </c>
      <c r="CX232">
        <f t="shared" si="208"/>
        <v>1</v>
      </c>
      <c r="CY232" s="629">
        <f t="shared" si="209"/>
        <v>1</v>
      </c>
      <c r="CZ232">
        <v>0</v>
      </c>
      <c r="DA232" t="s">
        <v>1764</v>
      </c>
      <c r="DB232">
        <v>0</v>
      </c>
      <c r="DC232" s="626">
        <f t="shared" si="210"/>
        <v>0</v>
      </c>
      <c r="DD232" t="s">
        <v>636</v>
      </c>
      <c r="DE232">
        <v>4</v>
      </c>
      <c r="DF232" s="627">
        <f t="shared" si="211"/>
        <v>1</v>
      </c>
      <c r="DG232" s="628">
        <f t="shared" si="212"/>
        <v>0.65</v>
      </c>
      <c r="DH232" t="s">
        <v>639</v>
      </c>
      <c r="DI232">
        <v>4</v>
      </c>
      <c r="DJ232" s="627">
        <f t="shared" si="213"/>
        <v>1</v>
      </c>
      <c r="DK232" t="s">
        <v>636</v>
      </c>
      <c r="DL232">
        <v>4</v>
      </c>
      <c r="DM232" s="627">
        <f t="shared" si="214"/>
        <v>1</v>
      </c>
      <c r="DN232" t="s">
        <v>1119</v>
      </c>
      <c r="DO232">
        <v>0</v>
      </c>
      <c r="DP232" s="627">
        <f t="shared" si="215"/>
        <v>0</v>
      </c>
      <c r="DQ232" t="s">
        <v>880</v>
      </c>
      <c r="DR232">
        <v>4</v>
      </c>
      <c r="DS232" s="627">
        <f t="shared" si="216"/>
        <v>1</v>
      </c>
      <c r="DT232" t="s">
        <v>880</v>
      </c>
      <c r="DU232">
        <v>4</v>
      </c>
      <c r="DV232" s="627">
        <f t="shared" si="217"/>
        <v>1</v>
      </c>
      <c r="DW232" t="s">
        <v>639</v>
      </c>
      <c r="DX232">
        <v>4</v>
      </c>
      <c r="DY232" s="627">
        <f t="shared" si="218"/>
        <v>1</v>
      </c>
      <c r="DZ232" t="s">
        <v>880</v>
      </c>
      <c r="EA232">
        <v>4</v>
      </c>
      <c r="EB232" s="627">
        <f t="shared" si="219"/>
        <v>1</v>
      </c>
      <c r="EC232">
        <v>6.3</v>
      </c>
      <c r="ED232" t="s">
        <v>1826</v>
      </c>
      <c r="EE232">
        <v>1</v>
      </c>
      <c r="EF232" s="630">
        <f t="shared" si="220"/>
        <v>0.35714285714285721</v>
      </c>
      <c r="EG232">
        <v>6.7</v>
      </c>
      <c r="EH232" t="s">
        <v>1826</v>
      </c>
      <c r="EI232">
        <v>1</v>
      </c>
      <c r="EJ232" s="630">
        <f t="shared" si="221"/>
        <v>0.32999999999999996</v>
      </c>
      <c r="EK232" s="630">
        <f t="shared" si="222"/>
        <v>0.34357142857142858</v>
      </c>
      <c r="EL232" s="628">
        <f t="shared" si="223"/>
        <v>0.79294642857142861</v>
      </c>
      <c r="EM232">
        <v>2</v>
      </c>
      <c r="EN232" t="s">
        <v>1776</v>
      </c>
      <c r="EO232" s="624">
        <v>1</v>
      </c>
      <c r="EP232" s="629">
        <f t="shared" si="224"/>
        <v>0.25</v>
      </c>
      <c r="EQ232">
        <v>0</v>
      </c>
      <c r="ER232" t="s">
        <v>1777</v>
      </c>
      <c r="ES232">
        <v>0</v>
      </c>
      <c r="ET232" s="629">
        <f t="shared" si="225"/>
        <v>0</v>
      </c>
      <c r="EU232">
        <v>2</v>
      </c>
      <c r="EV232" t="s">
        <v>1778</v>
      </c>
      <c r="EW232" s="624">
        <v>4</v>
      </c>
      <c r="EX232" s="629">
        <f t="shared" si="226"/>
        <v>1</v>
      </c>
      <c r="EY232">
        <v>4</v>
      </c>
      <c r="EZ232" t="s">
        <v>1782</v>
      </c>
      <c r="FA232" s="624">
        <v>2</v>
      </c>
      <c r="FB232" s="629">
        <f t="shared" si="227"/>
        <v>0.5</v>
      </c>
      <c r="FC232" t="s">
        <v>1024</v>
      </c>
      <c r="FD232">
        <v>0</v>
      </c>
      <c r="FE232" s="627">
        <f t="shared" si="228"/>
        <v>0</v>
      </c>
      <c r="FF232" s="628">
        <f t="shared" si="229"/>
        <v>0.35</v>
      </c>
      <c r="FG232">
        <v>0.59399999999999997</v>
      </c>
      <c r="FH232" t="s">
        <v>1793</v>
      </c>
      <c r="FI232">
        <v>3</v>
      </c>
      <c r="FJ232" s="623">
        <f t="shared" si="230"/>
        <v>0.66666666666666663</v>
      </c>
      <c r="FK232">
        <v>2</v>
      </c>
      <c r="FL232">
        <v>0.3010299956639812</v>
      </c>
      <c r="FM232" t="s">
        <v>1732</v>
      </c>
      <c r="FN232" s="624">
        <v>0</v>
      </c>
      <c r="FO232" s="629">
        <f t="shared" si="231"/>
        <v>0</v>
      </c>
      <c r="FP232">
        <v>1</v>
      </c>
      <c r="FQ232" t="s">
        <v>1737</v>
      </c>
      <c r="FR232" s="624">
        <v>1</v>
      </c>
      <c r="FS232" s="629">
        <f t="shared" si="232"/>
        <v>0.25</v>
      </c>
      <c r="FT232">
        <v>0</v>
      </c>
      <c r="FU232" t="s">
        <v>1730</v>
      </c>
      <c r="FV232" s="624">
        <v>0</v>
      </c>
      <c r="FW232" s="629">
        <f t="shared" si="233"/>
        <v>0</v>
      </c>
      <c r="FX232" s="628">
        <f t="shared" si="234"/>
        <v>0.22916666666666666</v>
      </c>
      <c r="FY232" s="631">
        <f t="shared" si="235"/>
        <v>0.42381951616135632</v>
      </c>
    </row>
    <row r="233" spans="1:181">
      <c r="A233" t="s">
        <v>577</v>
      </c>
      <c r="B233" t="s">
        <v>576</v>
      </c>
      <c r="C233" t="s">
        <v>632</v>
      </c>
      <c r="D233" t="s">
        <v>1308</v>
      </c>
      <c r="E233" t="s">
        <v>991</v>
      </c>
      <c r="F233" t="s">
        <v>993</v>
      </c>
      <c r="G233" t="s">
        <v>994</v>
      </c>
      <c r="H233" t="s">
        <v>34</v>
      </c>
      <c r="I233">
        <v>2128</v>
      </c>
      <c r="J233" s="626">
        <f t="shared" si="177"/>
        <v>7.3751280233583585E-2</v>
      </c>
      <c r="K233">
        <v>12507622</v>
      </c>
      <c r="L233" s="626">
        <f t="shared" si="178"/>
        <v>6.0891280028412917E-2</v>
      </c>
      <c r="M233">
        <v>199</v>
      </c>
      <c r="N233" s="626">
        <f t="shared" si="179"/>
        <v>0.14730423985949426</v>
      </c>
      <c r="O233" t="s">
        <v>880</v>
      </c>
      <c r="P233">
        <v>0</v>
      </c>
      <c r="Q233" s="627">
        <f t="shared" si="180"/>
        <v>0</v>
      </c>
      <c r="R233">
        <v>0</v>
      </c>
      <c r="T233" t="s">
        <v>1726</v>
      </c>
      <c r="U233">
        <v>0</v>
      </c>
      <c r="V233">
        <f t="shared" si="181"/>
        <v>1</v>
      </c>
      <c r="W233" s="626">
        <f t="shared" si="182"/>
        <v>0</v>
      </c>
      <c r="X233" s="628">
        <f t="shared" si="183"/>
        <v>5.6389360024298153E-2</v>
      </c>
      <c r="Y233" t="s">
        <v>639</v>
      </c>
      <c r="Z233">
        <v>4</v>
      </c>
      <c r="AA233" s="627">
        <f t="shared" si="184"/>
        <v>1</v>
      </c>
      <c r="AB233" t="s">
        <v>639</v>
      </c>
      <c r="AC233">
        <v>4</v>
      </c>
      <c r="AD233" s="627">
        <f t="shared" si="185"/>
        <v>1</v>
      </c>
      <c r="AE233" t="s">
        <v>640</v>
      </c>
      <c r="AF233">
        <v>0</v>
      </c>
      <c r="AG233" s="627">
        <f t="shared" si="186"/>
        <v>0</v>
      </c>
      <c r="AH233" t="s">
        <v>1314</v>
      </c>
      <c r="AI233">
        <v>0</v>
      </c>
      <c r="AJ233" s="627">
        <f t="shared" si="187"/>
        <v>0</v>
      </c>
      <c r="AK233" t="s">
        <v>1405</v>
      </c>
      <c r="AL233">
        <v>0</v>
      </c>
      <c r="AM233" s="627">
        <f t="shared" si="188"/>
        <v>0</v>
      </c>
      <c r="AN233">
        <v>1</v>
      </c>
      <c r="AO233" t="s">
        <v>1765</v>
      </c>
      <c r="AP233">
        <v>4</v>
      </c>
      <c r="AQ233" s="629">
        <f t="shared" si="189"/>
        <v>1</v>
      </c>
      <c r="AR233" t="s">
        <v>636</v>
      </c>
      <c r="AS233">
        <v>4</v>
      </c>
      <c r="AT233" s="627">
        <f t="shared" si="190"/>
        <v>1</v>
      </c>
      <c r="AU233">
        <v>3</v>
      </c>
      <c r="AV233" t="s">
        <v>1771</v>
      </c>
      <c r="AW233">
        <v>2</v>
      </c>
      <c r="AX233" s="629">
        <f t="shared" si="191"/>
        <v>0.5</v>
      </c>
      <c r="AY233" t="s">
        <v>674</v>
      </c>
      <c r="AZ233">
        <v>3</v>
      </c>
      <c r="BA233" s="627">
        <f t="shared" si="192"/>
        <v>0.75</v>
      </c>
      <c r="BB233" t="s">
        <v>647</v>
      </c>
      <c r="BC233">
        <v>4</v>
      </c>
      <c r="BD233" s="627">
        <f t="shared" si="193"/>
        <v>1</v>
      </c>
      <c r="BE233" t="s">
        <v>647</v>
      </c>
      <c r="BF233">
        <v>4</v>
      </c>
      <c r="BG233" s="627">
        <f t="shared" si="194"/>
        <v>1</v>
      </c>
      <c r="BH233" s="628">
        <f t="shared" si="195"/>
        <v>0.65909090909090906</v>
      </c>
      <c r="BI233">
        <v>0</v>
      </c>
      <c r="BJ233" t="s">
        <v>1741</v>
      </c>
      <c r="BK233">
        <v>4</v>
      </c>
      <c r="BL233" s="627">
        <f t="shared" si="196"/>
        <v>1</v>
      </c>
      <c r="BM233" t="s">
        <v>641</v>
      </c>
      <c r="BN233">
        <v>0</v>
      </c>
      <c r="BO233" s="627">
        <f t="shared" si="197"/>
        <v>0</v>
      </c>
      <c r="BP233">
        <v>2</v>
      </c>
      <c r="BQ233" t="s">
        <v>1746</v>
      </c>
      <c r="BR233">
        <v>3</v>
      </c>
      <c r="BS233">
        <f t="shared" si="198"/>
        <v>0.75</v>
      </c>
      <c r="BT233">
        <v>3</v>
      </c>
      <c r="BU233" t="s">
        <v>1747</v>
      </c>
      <c r="BV233">
        <v>2</v>
      </c>
      <c r="BW233">
        <f t="shared" si="199"/>
        <v>0.5</v>
      </c>
      <c r="BX233" s="629">
        <f t="shared" si="200"/>
        <v>0.625</v>
      </c>
      <c r="BY233" t="s">
        <v>642</v>
      </c>
      <c r="BZ233">
        <v>3</v>
      </c>
      <c r="CA233" s="627">
        <f t="shared" si="201"/>
        <v>0.75</v>
      </c>
      <c r="CB233" t="s">
        <v>662</v>
      </c>
      <c r="CC233">
        <v>3</v>
      </c>
      <c r="CD233" s="627">
        <f t="shared" si="202"/>
        <v>0.75</v>
      </c>
      <c r="CE233" t="s">
        <v>643</v>
      </c>
      <c r="CF233">
        <v>3</v>
      </c>
      <c r="CG233" s="627">
        <f t="shared" si="203"/>
        <v>0.75</v>
      </c>
      <c r="CH233">
        <v>1</v>
      </c>
      <c r="CI233" t="s">
        <v>1751</v>
      </c>
      <c r="CJ233">
        <v>3</v>
      </c>
      <c r="CK233">
        <f t="shared" si="204"/>
        <v>0.75</v>
      </c>
      <c r="CL233">
        <v>2</v>
      </c>
      <c r="CM233" t="s">
        <v>1751</v>
      </c>
      <c r="CN233">
        <v>3</v>
      </c>
      <c r="CO233">
        <f t="shared" si="205"/>
        <v>0.75</v>
      </c>
      <c r="CP233" s="629">
        <f t="shared" si="206"/>
        <v>0.75</v>
      </c>
      <c r="CQ233">
        <v>0</v>
      </c>
      <c r="CR233" t="s">
        <v>1755</v>
      </c>
      <c r="CS233">
        <v>4</v>
      </c>
      <c r="CT233">
        <f t="shared" si="207"/>
        <v>1</v>
      </c>
      <c r="CU233">
        <v>0</v>
      </c>
      <c r="CV233" t="s">
        <v>1755</v>
      </c>
      <c r="CW233">
        <v>4</v>
      </c>
      <c r="CX233">
        <f t="shared" si="208"/>
        <v>1</v>
      </c>
      <c r="CY233" s="629">
        <f t="shared" si="209"/>
        <v>1</v>
      </c>
      <c r="CZ233">
        <v>1</v>
      </c>
      <c r="DA233" t="s">
        <v>1763</v>
      </c>
      <c r="DB233">
        <v>1</v>
      </c>
      <c r="DC233" s="626">
        <f t="shared" si="210"/>
        <v>0.125</v>
      </c>
      <c r="DD233" t="s">
        <v>1369</v>
      </c>
      <c r="DE233">
        <v>3</v>
      </c>
      <c r="DF233" s="627">
        <f t="shared" si="211"/>
        <v>0.75</v>
      </c>
      <c r="DG233" s="628">
        <f t="shared" si="212"/>
        <v>0.65</v>
      </c>
      <c r="DH233" t="s">
        <v>639</v>
      </c>
      <c r="DI233">
        <v>4</v>
      </c>
      <c r="DJ233" s="627">
        <f t="shared" si="213"/>
        <v>1</v>
      </c>
      <c r="DK233" t="s">
        <v>636</v>
      </c>
      <c r="DL233">
        <v>4</v>
      </c>
      <c r="DM233" s="627">
        <f t="shared" si="214"/>
        <v>1</v>
      </c>
      <c r="DN233" t="s">
        <v>880</v>
      </c>
      <c r="DO233">
        <v>4</v>
      </c>
      <c r="DP233" s="627">
        <f t="shared" si="215"/>
        <v>1</v>
      </c>
      <c r="DQ233" t="s">
        <v>880</v>
      </c>
      <c r="DR233">
        <v>4</v>
      </c>
      <c r="DS233" s="627">
        <f t="shared" si="216"/>
        <v>1</v>
      </c>
      <c r="DT233" t="s">
        <v>880</v>
      </c>
      <c r="DU233">
        <v>4</v>
      </c>
      <c r="DV233" s="627">
        <f t="shared" si="217"/>
        <v>1</v>
      </c>
      <c r="DW233" t="s">
        <v>639</v>
      </c>
      <c r="DX233">
        <v>4</v>
      </c>
      <c r="DY233" s="627">
        <f t="shared" si="218"/>
        <v>1</v>
      </c>
      <c r="DZ233" t="s">
        <v>1119</v>
      </c>
      <c r="EA233">
        <v>0</v>
      </c>
      <c r="EB233" s="627">
        <f t="shared" si="219"/>
        <v>0</v>
      </c>
      <c r="EC233">
        <v>4</v>
      </c>
      <c r="ED233" t="s">
        <v>1825</v>
      </c>
      <c r="EE233">
        <v>2</v>
      </c>
      <c r="EF233" s="630">
        <f t="shared" si="220"/>
        <v>0.59183673469387754</v>
      </c>
      <c r="EG233">
        <v>4.9000000000000004</v>
      </c>
      <c r="EH233" t="s">
        <v>1825</v>
      </c>
      <c r="EI233">
        <v>2</v>
      </c>
      <c r="EJ233" s="630">
        <f t="shared" si="221"/>
        <v>0.51</v>
      </c>
      <c r="EK233" s="630">
        <f t="shared" si="222"/>
        <v>0.55091836734693878</v>
      </c>
      <c r="EL233" s="628">
        <f t="shared" si="223"/>
        <v>0.81886479591836736</v>
      </c>
      <c r="EM233">
        <v>1</v>
      </c>
      <c r="EN233" t="s">
        <v>1776</v>
      </c>
      <c r="EO233" s="624">
        <v>1</v>
      </c>
      <c r="EP233" s="629">
        <f t="shared" si="224"/>
        <v>0.25</v>
      </c>
      <c r="EQ233">
        <v>0</v>
      </c>
      <c r="ER233" t="s">
        <v>1777</v>
      </c>
      <c r="ES233">
        <v>0</v>
      </c>
      <c r="ET233" s="629">
        <f t="shared" si="225"/>
        <v>0</v>
      </c>
      <c r="EU233">
        <v>1</v>
      </c>
      <c r="EV233" t="s">
        <v>1779</v>
      </c>
      <c r="EW233" s="624">
        <v>3</v>
      </c>
      <c r="EX233" s="629">
        <f t="shared" si="226"/>
        <v>0.75</v>
      </c>
      <c r="EY233">
        <v>4</v>
      </c>
      <c r="EZ233" t="s">
        <v>1782</v>
      </c>
      <c r="FA233" s="624">
        <v>2</v>
      </c>
      <c r="FB233" s="629">
        <f t="shared" si="227"/>
        <v>0.5</v>
      </c>
      <c r="FC233" t="s">
        <v>1024</v>
      </c>
      <c r="FD233">
        <v>0</v>
      </c>
      <c r="FE233" s="627">
        <f t="shared" si="228"/>
        <v>0</v>
      </c>
      <c r="FF233" s="628">
        <f t="shared" si="229"/>
        <v>0.3</v>
      </c>
      <c r="FG233">
        <v>0.66500000000000004</v>
      </c>
      <c r="FH233" t="s">
        <v>1791</v>
      </c>
      <c r="FI233">
        <v>2</v>
      </c>
      <c r="FJ233" s="623">
        <f t="shared" si="230"/>
        <v>0.33333333333333331</v>
      </c>
      <c r="FK233">
        <v>2</v>
      </c>
      <c r="FL233">
        <v>0.3010299956639812</v>
      </c>
      <c r="FM233" t="s">
        <v>1732</v>
      </c>
      <c r="FN233" s="624">
        <v>0</v>
      </c>
      <c r="FO233" s="629">
        <f t="shared" si="231"/>
        <v>0</v>
      </c>
      <c r="FP233">
        <v>0</v>
      </c>
      <c r="FQ233" t="s">
        <v>1730</v>
      </c>
      <c r="FR233" s="624">
        <v>0</v>
      </c>
      <c r="FS233" s="629">
        <f t="shared" si="232"/>
        <v>0</v>
      </c>
      <c r="FT233">
        <v>0</v>
      </c>
      <c r="FU233" t="s">
        <v>1730</v>
      </c>
      <c r="FV233" s="624">
        <v>0</v>
      </c>
      <c r="FW233" s="629">
        <f t="shared" si="233"/>
        <v>0</v>
      </c>
      <c r="FX233" s="628">
        <f t="shared" si="234"/>
        <v>8.3333333333333329E-2</v>
      </c>
      <c r="FY233" s="631">
        <f t="shared" si="235"/>
        <v>0.42794639972781795</v>
      </c>
    </row>
    <row r="234" spans="1:181">
      <c r="A234" t="s">
        <v>303</v>
      </c>
      <c r="B234" t="s">
        <v>302</v>
      </c>
      <c r="C234" t="s">
        <v>632</v>
      </c>
      <c r="D234" t="s">
        <v>1310</v>
      </c>
      <c r="E234" t="s">
        <v>991</v>
      </c>
      <c r="F234" t="s">
        <v>990</v>
      </c>
      <c r="G234" t="s">
        <v>992</v>
      </c>
      <c r="H234" t="s">
        <v>47</v>
      </c>
      <c r="I234">
        <v>8309</v>
      </c>
      <c r="J234" s="626">
        <f t="shared" si="177"/>
        <v>0.30000000257670467</v>
      </c>
      <c r="K234">
        <v>27209525.34</v>
      </c>
      <c r="L234" s="626">
        <f t="shared" si="178"/>
        <v>0.21557913883052085</v>
      </c>
      <c r="M234">
        <v>325</v>
      </c>
      <c r="N234" s="626">
        <f t="shared" si="179"/>
        <v>0.25230655240886507</v>
      </c>
      <c r="O234" t="s">
        <v>1119</v>
      </c>
      <c r="P234">
        <v>4</v>
      </c>
      <c r="Q234" s="627">
        <f t="shared" si="180"/>
        <v>1</v>
      </c>
      <c r="R234">
        <v>5</v>
      </c>
      <c r="S234">
        <v>0.69897000433601886</v>
      </c>
      <c r="T234" t="s">
        <v>1727</v>
      </c>
      <c r="U234">
        <v>1</v>
      </c>
      <c r="V234">
        <f t="shared" si="181"/>
        <v>6</v>
      </c>
      <c r="W234" s="626">
        <f t="shared" si="182"/>
        <v>0.23322662716089909</v>
      </c>
      <c r="X234" s="628">
        <f t="shared" si="183"/>
        <v>0.40022246419539786</v>
      </c>
      <c r="Y234" t="s">
        <v>639</v>
      </c>
      <c r="Z234">
        <v>4</v>
      </c>
      <c r="AA234" s="627">
        <f t="shared" si="184"/>
        <v>1</v>
      </c>
      <c r="AB234" t="s">
        <v>639</v>
      </c>
      <c r="AC234">
        <v>4</v>
      </c>
      <c r="AD234" s="627">
        <f t="shared" si="185"/>
        <v>1</v>
      </c>
      <c r="AE234" t="s">
        <v>640</v>
      </c>
      <c r="AF234">
        <v>0</v>
      </c>
      <c r="AG234" s="627">
        <f t="shared" si="186"/>
        <v>0</v>
      </c>
      <c r="AH234" t="s">
        <v>1314</v>
      </c>
      <c r="AI234">
        <v>0</v>
      </c>
      <c r="AJ234" s="627">
        <f t="shared" si="187"/>
        <v>0</v>
      </c>
      <c r="AK234" t="s">
        <v>1404</v>
      </c>
      <c r="AL234">
        <v>1</v>
      </c>
      <c r="AM234" s="627">
        <f t="shared" si="188"/>
        <v>0.25</v>
      </c>
      <c r="AN234">
        <v>1</v>
      </c>
      <c r="AO234" t="s">
        <v>1765</v>
      </c>
      <c r="AP234">
        <v>4</v>
      </c>
      <c r="AQ234" s="629">
        <f t="shared" si="189"/>
        <v>1</v>
      </c>
      <c r="AR234" t="s">
        <v>636</v>
      </c>
      <c r="AS234">
        <v>4</v>
      </c>
      <c r="AT234" s="627">
        <f t="shared" si="190"/>
        <v>1</v>
      </c>
      <c r="AU234">
        <v>2</v>
      </c>
      <c r="AV234" t="s">
        <v>1772</v>
      </c>
      <c r="AW234">
        <v>1</v>
      </c>
      <c r="AX234" s="629">
        <f t="shared" si="191"/>
        <v>0.25</v>
      </c>
      <c r="AY234" t="s">
        <v>650</v>
      </c>
      <c r="AZ234">
        <v>2</v>
      </c>
      <c r="BA234" s="627">
        <f t="shared" si="192"/>
        <v>0.5</v>
      </c>
      <c r="BB234" t="s">
        <v>1067</v>
      </c>
      <c r="BC234">
        <v>3</v>
      </c>
      <c r="BD234" s="627">
        <f t="shared" si="193"/>
        <v>0.75</v>
      </c>
      <c r="BE234" t="s">
        <v>647</v>
      </c>
      <c r="BF234">
        <v>4</v>
      </c>
      <c r="BG234" s="627">
        <f t="shared" si="194"/>
        <v>1</v>
      </c>
      <c r="BH234" s="628">
        <f t="shared" si="195"/>
        <v>0.61363636363636365</v>
      </c>
      <c r="BI234">
        <v>0</v>
      </c>
      <c r="BJ234" t="s">
        <v>1741</v>
      </c>
      <c r="BK234">
        <v>4</v>
      </c>
      <c r="BL234" s="627">
        <f t="shared" si="196"/>
        <v>1</v>
      </c>
      <c r="BM234" t="s">
        <v>641</v>
      </c>
      <c r="BN234">
        <v>0</v>
      </c>
      <c r="BO234" s="627">
        <f t="shared" si="197"/>
        <v>0</v>
      </c>
      <c r="BP234">
        <v>0</v>
      </c>
      <c r="BQ234" t="s">
        <v>1745</v>
      </c>
      <c r="BR234">
        <v>4</v>
      </c>
      <c r="BS234">
        <f t="shared" si="198"/>
        <v>1</v>
      </c>
      <c r="BT234">
        <v>0</v>
      </c>
      <c r="BU234" t="s">
        <v>1745</v>
      </c>
      <c r="BV234">
        <v>4</v>
      </c>
      <c r="BW234">
        <f t="shared" si="199"/>
        <v>1</v>
      </c>
      <c r="BX234" s="629">
        <f t="shared" si="200"/>
        <v>1</v>
      </c>
      <c r="BY234" t="s">
        <v>653</v>
      </c>
      <c r="BZ234">
        <v>4</v>
      </c>
      <c r="CA234" s="627">
        <f t="shared" si="201"/>
        <v>1</v>
      </c>
      <c r="CB234" t="s">
        <v>654</v>
      </c>
      <c r="CC234">
        <v>4</v>
      </c>
      <c r="CD234" s="627">
        <f t="shared" si="202"/>
        <v>1</v>
      </c>
      <c r="CE234" t="s">
        <v>659</v>
      </c>
      <c r="CF234">
        <v>4</v>
      </c>
      <c r="CG234" s="627">
        <f t="shared" si="203"/>
        <v>1</v>
      </c>
      <c r="CH234">
        <v>0</v>
      </c>
      <c r="CI234" t="s">
        <v>1750</v>
      </c>
      <c r="CJ234">
        <v>4</v>
      </c>
      <c r="CK234">
        <f t="shared" si="204"/>
        <v>1</v>
      </c>
      <c r="CL234">
        <v>0</v>
      </c>
      <c r="CM234" t="s">
        <v>1750</v>
      </c>
      <c r="CN234">
        <v>4</v>
      </c>
      <c r="CO234">
        <f t="shared" si="205"/>
        <v>1</v>
      </c>
      <c r="CP234" s="629">
        <f t="shared" si="206"/>
        <v>1</v>
      </c>
      <c r="CQ234">
        <v>0</v>
      </c>
      <c r="CR234" t="s">
        <v>1755</v>
      </c>
      <c r="CS234">
        <v>4</v>
      </c>
      <c r="CT234">
        <f t="shared" si="207"/>
        <v>1</v>
      </c>
      <c r="CU234">
        <v>0</v>
      </c>
      <c r="CV234" t="s">
        <v>1755</v>
      </c>
      <c r="CW234">
        <v>4</v>
      </c>
      <c r="CX234">
        <f t="shared" si="208"/>
        <v>1</v>
      </c>
      <c r="CY234" s="629">
        <f t="shared" si="209"/>
        <v>1</v>
      </c>
      <c r="CZ234">
        <v>0</v>
      </c>
      <c r="DA234" t="s">
        <v>1764</v>
      </c>
      <c r="DB234">
        <v>0</v>
      </c>
      <c r="DC234" s="626">
        <f t="shared" si="210"/>
        <v>0</v>
      </c>
      <c r="DD234" t="s">
        <v>636</v>
      </c>
      <c r="DE234">
        <v>4</v>
      </c>
      <c r="DF234" s="627">
        <f t="shared" si="211"/>
        <v>1</v>
      </c>
      <c r="DG234" s="628">
        <f t="shared" si="212"/>
        <v>0.8</v>
      </c>
      <c r="DH234" t="s">
        <v>639</v>
      </c>
      <c r="DI234">
        <v>4</v>
      </c>
      <c r="DJ234" s="627">
        <f t="shared" si="213"/>
        <v>1</v>
      </c>
      <c r="DK234" t="s">
        <v>636</v>
      </c>
      <c r="DL234">
        <v>4</v>
      </c>
      <c r="DM234" s="627">
        <f t="shared" si="214"/>
        <v>1</v>
      </c>
      <c r="DN234" t="s">
        <v>1119</v>
      </c>
      <c r="DO234">
        <v>0</v>
      </c>
      <c r="DP234" s="627">
        <f t="shared" si="215"/>
        <v>0</v>
      </c>
      <c r="DQ234" t="s">
        <v>880</v>
      </c>
      <c r="DR234">
        <v>4</v>
      </c>
      <c r="DS234" s="627">
        <f t="shared" si="216"/>
        <v>1</v>
      </c>
      <c r="DT234" t="s">
        <v>880</v>
      </c>
      <c r="DU234">
        <v>4</v>
      </c>
      <c r="DV234" s="627">
        <f t="shared" si="217"/>
        <v>1</v>
      </c>
      <c r="DW234" t="s">
        <v>639</v>
      </c>
      <c r="DX234">
        <v>4</v>
      </c>
      <c r="DY234" s="627">
        <f t="shared" si="218"/>
        <v>1</v>
      </c>
      <c r="DZ234" t="s">
        <v>880</v>
      </c>
      <c r="EA234">
        <v>4</v>
      </c>
      <c r="EB234" s="627">
        <f t="shared" si="219"/>
        <v>1</v>
      </c>
      <c r="EC234">
        <v>2.7</v>
      </c>
      <c r="ED234" t="s">
        <v>1824</v>
      </c>
      <c r="EE234">
        <v>3</v>
      </c>
      <c r="EF234" s="630">
        <f t="shared" si="220"/>
        <v>0.72448979591836737</v>
      </c>
      <c r="EG234">
        <v>8.1999999999999993</v>
      </c>
      <c r="EH234" t="s">
        <v>1827</v>
      </c>
      <c r="EI234">
        <v>0</v>
      </c>
      <c r="EJ234" s="630">
        <f t="shared" si="221"/>
        <v>0.18000000000000005</v>
      </c>
      <c r="EK234" s="630">
        <f t="shared" si="222"/>
        <v>0.45224489795918371</v>
      </c>
      <c r="EL234" s="628">
        <f t="shared" si="223"/>
        <v>0.80653061224489797</v>
      </c>
      <c r="EM234">
        <v>1</v>
      </c>
      <c r="EN234" t="s">
        <v>1776</v>
      </c>
      <c r="EO234" s="624">
        <v>1</v>
      </c>
      <c r="EP234" s="629">
        <f t="shared" si="224"/>
        <v>0.25</v>
      </c>
      <c r="EQ234">
        <v>0</v>
      </c>
      <c r="ER234" t="s">
        <v>1777</v>
      </c>
      <c r="ES234">
        <v>0</v>
      </c>
      <c r="ET234" s="629">
        <f t="shared" si="225"/>
        <v>0</v>
      </c>
      <c r="EU234">
        <v>1</v>
      </c>
      <c r="EV234" t="s">
        <v>1779</v>
      </c>
      <c r="EW234" s="624">
        <v>3</v>
      </c>
      <c r="EX234" s="629">
        <f t="shared" si="226"/>
        <v>0.75</v>
      </c>
      <c r="EY234">
        <v>7</v>
      </c>
      <c r="EZ234" t="s">
        <v>1780</v>
      </c>
      <c r="FA234" s="624">
        <v>4</v>
      </c>
      <c r="FB234" s="629">
        <f t="shared" si="227"/>
        <v>1</v>
      </c>
      <c r="FC234" t="s">
        <v>1024</v>
      </c>
      <c r="FD234">
        <v>0</v>
      </c>
      <c r="FE234" s="627">
        <f t="shared" si="228"/>
        <v>0</v>
      </c>
      <c r="FF234" s="628">
        <f t="shared" si="229"/>
        <v>0.4</v>
      </c>
      <c r="FG234">
        <v>0.52700000000000002</v>
      </c>
      <c r="FH234" t="s">
        <v>1793</v>
      </c>
      <c r="FI234">
        <v>3</v>
      </c>
      <c r="FJ234" s="623">
        <f t="shared" si="230"/>
        <v>0.66666666666666663</v>
      </c>
      <c r="FK234">
        <v>26</v>
      </c>
      <c r="FL234">
        <v>1.414973347970818</v>
      </c>
      <c r="FM234" t="s">
        <v>1734</v>
      </c>
      <c r="FN234" s="624">
        <v>2</v>
      </c>
      <c r="FO234" s="629">
        <f t="shared" si="231"/>
        <v>0.5</v>
      </c>
      <c r="FP234">
        <v>3</v>
      </c>
      <c r="FQ234" t="s">
        <v>1739</v>
      </c>
      <c r="FR234" s="624">
        <v>2</v>
      </c>
      <c r="FS234" s="629">
        <f t="shared" si="232"/>
        <v>0.5</v>
      </c>
      <c r="FT234">
        <v>1</v>
      </c>
      <c r="FU234" t="s">
        <v>1737</v>
      </c>
      <c r="FV234" s="624">
        <v>1</v>
      </c>
      <c r="FW234" s="629">
        <f t="shared" si="233"/>
        <v>0.25</v>
      </c>
      <c r="FX234" s="628">
        <f t="shared" si="234"/>
        <v>0.47916666666666663</v>
      </c>
      <c r="FY234" s="631">
        <f t="shared" si="235"/>
        <v>0.5832593511238876</v>
      </c>
    </row>
    <row r="235" spans="1:181">
      <c r="A235" t="s">
        <v>288</v>
      </c>
      <c r="B235" t="s">
        <v>287</v>
      </c>
      <c r="C235" t="s">
        <v>632</v>
      </c>
      <c r="D235" t="s">
        <v>1310</v>
      </c>
      <c r="E235" t="s">
        <v>988</v>
      </c>
      <c r="F235" t="s">
        <v>970</v>
      </c>
      <c r="G235" t="s">
        <v>998</v>
      </c>
      <c r="H235" t="s">
        <v>50</v>
      </c>
      <c r="I235">
        <v>8864</v>
      </c>
      <c r="J235" s="626">
        <f t="shared" si="177"/>
        <v>0.3107395788238938</v>
      </c>
      <c r="K235">
        <v>17295616.73</v>
      </c>
      <c r="L235" s="626">
        <f t="shared" si="178"/>
        <v>0.12539819410224484</v>
      </c>
      <c r="M235">
        <v>332</v>
      </c>
      <c r="N235" s="626">
        <f t="shared" si="179"/>
        <v>0.25686819156787249</v>
      </c>
      <c r="O235" t="s">
        <v>880</v>
      </c>
      <c r="P235">
        <v>0</v>
      </c>
      <c r="Q235" s="627">
        <f t="shared" si="180"/>
        <v>0</v>
      </c>
      <c r="R235">
        <v>0</v>
      </c>
      <c r="T235" t="s">
        <v>1726</v>
      </c>
      <c r="U235">
        <v>0</v>
      </c>
      <c r="V235">
        <f t="shared" si="181"/>
        <v>1</v>
      </c>
      <c r="W235" s="626">
        <f t="shared" si="182"/>
        <v>0</v>
      </c>
      <c r="X235" s="628">
        <f t="shared" si="183"/>
        <v>0.13860119289880224</v>
      </c>
      <c r="Y235" t="s">
        <v>639</v>
      </c>
      <c r="Z235">
        <v>4</v>
      </c>
      <c r="AA235" s="627">
        <f t="shared" si="184"/>
        <v>1</v>
      </c>
      <c r="AB235" t="s">
        <v>639</v>
      </c>
      <c r="AC235">
        <v>4</v>
      </c>
      <c r="AD235" s="627">
        <f t="shared" si="185"/>
        <v>1</v>
      </c>
      <c r="AE235" t="s">
        <v>640</v>
      </c>
      <c r="AF235">
        <v>0</v>
      </c>
      <c r="AG235" s="627">
        <f t="shared" si="186"/>
        <v>0</v>
      </c>
      <c r="AH235" t="s">
        <v>1314</v>
      </c>
      <c r="AI235">
        <v>0</v>
      </c>
      <c r="AJ235" s="627">
        <f t="shared" si="187"/>
        <v>0</v>
      </c>
      <c r="AK235" t="s">
        <v>1404</v>
      </c>
      <c r="AL235">
        <v>1</v>
      </c>
      <c r="AM235" s="627">
        <f t="shared" si="188"/>
        <v>0.25</v>
      </c>
      <c r="AN235">
        <v>1</v>
      </c>
      <c r="AO235" t="s">
        <v>1765</v>
      </c>
      <c r="AP235">
        <v>4</v>
      </c>
      <c r="AQ235" s="629">
        <f t="shared" si="189"/>
        <v>1</v>
      </c>
      <c r="AR235" t="s">
        <v>636</v>
      </c>
      <c r="AS235">
        <v>4</v>
      </c>
      <c r="AT235" s="627">
        <f t="shared" si="190"/>
        <v>1</v>
      </c>
      <c r="AU235">
        <v>1</v>
      </c>
      <c r="AV235" t="s">
        <v>1789</v>
      </c>
      <c r="AW235">
        <v>0</v>
      </c>
      <c r="AX235" s="629">
        <f t="shared" si="191"/>
        <v>0</v>
      </c>
      <c r="AY235" t="s">
        <v>634</v>
      </c>
      <c r="AZ235">
        <v>1</v>
      </c>
      <c r="BA235" s="627">
        <f t="shared" si="192"/>
        <v>0.25</v>
      </c>
      <c r="BB235" t="s">
        <v>1058</v>
      </c>
      <c r="BC235">
        <v>2</v>
      </c>
      <c r="BD235" s="627">
        <f t="shared" si="193"/>
        <v>0.5</v>
      </c>
      <c r="BE235" t="s">
        <v>647</v>
      </c>
      <c r="BF235">
        <v>4</v>
      </c>
      <c r="BG235" s="627">
        <f t="shared" si="194"/>
        <v>1</v>
      </c>
      <c r="BH235" s="628">
        <f t="shared" si="195"/>
        <v>0.54545454545454541</v>
      </c>
      <c r="BI235">
        <v>0</v>
      </c>
      <c r="BJ235" t="s">
        <v>1741</v>
      </c>
      <c r="BK235">
        <v>4</v>
      </c>
      <c r="BL235" s="627">
        <f t="shared" si="196"/>
        <v>1</v>
      </c>
      <c r="BM235" t="s">
        <v>1395</v>
      </c>
      <c r="BN235">
        <v>4</v>
      </c>
      <c r="BO235" s="627">
        <f t="shared" si="197"/>
        <v>1</v>
      </c>
      <c r="BP235">
        <v>1</v>
      </c>
      <c r="BQ235" t="s">
        <v>1746</v>
      </c>
      <c r="BR235">
        <v>3</v>
      </c>
      <c r="BS235">
        <f t="shared" si="198"/>
        <v>0.75</v>
      </c>
      <c r="BT235">
        <v>0</v>
      </c>
      <c r="BU235" t="s">
        <v>1745</v>
      </c>
      <c r="BV235">
        <v>4</v>
      </c>
      <c r="BW235">
        <f t="shared" si="199"/>
        <v>1</v>
      </c>
      <c r="BX235" s="629">
        <f t="shared" si="200"/>
        <v>0.875</v>
      </c>
      <c r="BY235" t="s">
        <v>658</v>
      </c>
      <c r="BZ235">
        <v>2</v>
      </c>
      <c r="CA235" s="627">
        <f t="shared" si="201"/>
        <v>0.5</v>
      </c>
      <c r="CB235" t="s">
        <v>662</v>
      </c>
      <c r="CC235">
        <v>3</v>
      </c>
      <c r="CD235" s="627">
        <f t="shared" si="202"/>
        <v>0.75</v>
      </c>
      <c r="CE235" t="s">
        <v>643</v>
      </c>
      <c r="CF235">
        <v>3</v>
      </c>
      <c r="CG235" s="627">
        <f t="shared" si="203"/>
        <v>0.75</v>
      </c>
      <c r="CH235">
        <v>0</v>
      </c>
      <c r="CI235" t="s">
        <v>1750</v>
      </c>
      <c r="CJ235">
        <v>4</v>
      </c>
      <c r="CK235">
        <f t="shared" si="204"/>
        <v>1</v>
      </c>
      <c r="CL235">
        <v>0</v>
      </c>
      <c r="CM235" t="s">
        <v>1750</v>
      </c>
      <c r="CN235">
        <v>4</v>
      </c>
      <c r="CO235">
        <f t="shared" si="205"/>
        <v>1</v>
      </c>
      <c r="CP235" s="629">
        <f t="shared" si="206"/>
        <v>1</v>
      </c>
      <c r="CQ235">
        <v>0</v>
      </c>
      <c r="CR235" t="s">
        <v>1755</v>
      </c>
      <c r="CS235">
        <v>4</v>
      </c>
      <c r="CT235">
        <f t="shared" si="207"/>
        <v>1</v>
      </c>
      <c r="CU235">
        <v>0</v>
      </c>
      <c r="CV235" t="s">
        <v>1755</v>
      </c>
      <c r="CW235">
        <v>4</v>
      </c>
      <c r="CX235">
        <f t="shared" si="208"/>
        <v>1</v>
      </c>
      <c r="CY235" s="629">
        <f t="shared" si="209"/>
        <v>1</v>
      </c>
      <c r="CZ235">
        <v>2</v>
      </c>
      <c r="DA235" t="s">
        <v>1762</v>
      </c>
      <c r="DB235">
        <v>2</v>
      </c>
      <c r="DC235" s="626">
        <f t="shared" si="210"/>
        <v>0.25</v>
      </c>
      <c r="DD235" t="s">
        <v>1369</v>
      </c>
      <c r="DE235">
        <v>3</v>
      </c>
      <c r="DF235" s="627">
        <f t="shared" si="211"/>
        <v>0.75</v>
      </c>
      <c r="DG235" s="628">
        <f t="shared" si="212"/>
        <v>0.78749999999999998</v>
      </c>
      <c r="DH235" t="s">
        <v>1407</v>
      </c>
      <c r="DI235">
        <v>1</v>
      </c>
      <c r="DJ235" s="627">
        <f t="shared" si="213"/>
        <v>0.25</v>
      </c>
      <c r="DK235" t="s">
        <v>640</v>
      </c>
      <c r="DL235">
        <v>0</v>
      </c>
      <c r="DM235" s="627">
        <f t="shared" si="214"/>
        <v>0</v>
      </c>
      <c r="DN235" t="s">
        <v>1119</v>
      </c>
      <c r="DO235">
        <v>0</v>
      </c>
      <c r="DP235" s="627">
        <f t="shared" si="215"/>
        <v>0</v>
      </c>
      <c r="DQ235" t="s">
        <v>880</v>
      </c>
      <c r="DR235">
        <v>4</v>
      </c>
      <c r="DS235" s="627">
        <f t="shared" si="216"/>
        <v>1</v>
      </c>
      <c r="DT235" t="s">
        <v>880</v>
      </c>
      <c r="DU235">
        <v>4</v>
      </c>
      <c r="DV235" s="627">
        <f t="shared" si="217"/>
        <v>1</v>
      </c>
      <c r="DW235" t="s">
        <v>1409</v>
      </c>
      <c r="DX235">
        <v>1</v>
      </c>
      <c r="DY235" s="627">
        <f t="shared" si="218"/>
        <v>0.25</v>
      </c>
      <c r="DZ235" t="s">
        <v>1119</v>
      </c>
      <c r="EA235">
        <v>0</v>
      </c>
      <c r="EB235" s="627">
        <f t="shared" si="219"/>
        <v>0</v>
      </c>
      <c r="EC235">
        <v>7.4</v>
      </c>
      <c r="ED235" t="s">
        <v>1826</v>
      </c>
      <c r="EE235">
        <v>1</v>
      </c>
      <c r="EF235" s="630">
        <f t="shared" si="220"/>
        <v>0.24489795918367352</v>
      </c>
      <c r="EG235">
        <v>7.1</v>
      </c>
      <c r="EH235" t="s">
        <v>1826</v>
      </c>
      <c r="EI235">
        <v>1</v>
      </c>
      <c r="EJ235" s="630">
        <f t="shared" si="221"/>
        <v>0.29000000000000004</v>
      </c>
      <c r="EK235" s="630">
        <f t="shared" si="222"/>
        <v>0.26744897959183678</v>
      </c>
      <c r="EL235" s="628">
        <f t="shared" si="223"/>
        <v>0.34593112244897961</v>
      </c>
      <c r="EM235">
        <v>5</v>
      </c>
      <c r="EN235" t="s">
        <v>1774</v>
      </c>
      <c r="EO235" s="624">
        <v>3</v>
      </c>
      <c r="EP235" s="629">
        <f t="shared" si="224"/>
        <v>0.75</v>
      </c>
      <c r="EQ235">
        <v>0</v>
      </c>
      <c r="ER235" t="s">
        <v>1777</v>
      </c>
      <c r="ES235">
        <v>0</v>
      </c>
      <c r="ET235" s="629">
        <f t="shared" si="225"/>
        <v>0</v>
      </c>
      <c r="EU235">
        <v>0</v>
      </c>
      <c r="EV235" t="s">
        <v>1778</v>
      </c>
      <c r="EW235" s="624">
        <v>0</v>
      </c>
      <c r="EX235" s="629">
        <f t="shared" si="226"/>
        <v>0</v>
      </c>
      <c r="EY235">
        <v>11</v>
      </c>
      <c r="EZ235" t="s">
        <v>1780</v>
      </c>
      <c r="FA235" s="624">
        <v>4</v>
      </c>
      <c r="FB235" s="629">
        <f t="shared" si="227"/>
        <v>1</v>
      </c>
      <c r="FC235" t="s">
        <v>1024</v>
      </c>
      <c r="FD235">
        <v>0</v>
      </c>
      <c r="FE235" s="627">
        <f t="shared" si="228"/>
        <v>0</v>
      </c>
      <c r="FF235" s="628">
        <f t="shared" si="229"/>
        <v>0.35</v>
      </c>
      <c r="FG235">
        <v>0.55300000000000005</v>
      </c>
      <c r="FH235" t="s">
        <v>1793</v>
      </c>
      <c r="FI235">
        <v>3</v>
      </c>
      <c r="FJ235" s="623">
        <f t="shared" si="230"/>
        <v>0.66666666666666663</v>
      </c>
      <c r="FK235">
        <v>21</v>
      </c>
      <c r="FL235">
        <v>1.3222192947339193</v>
      </c>
      <c r="FM235" t="s">
        <v>1734</v>
      </c>
      <c r="FN235" s="624">
        <v>2</v>
      </c>
      <c r="FO235" s="629">
        <f t="shared" si="231"/>
        <v>0.5</v>
      </c>
      <c r="FP235">
        <v>3</v>
      </c>
      <c r="FQ235" t="s">
        <v>1739</v>
      </c>
      <c r="FR235" s="624">
        <v>2</v>
      </c>
      <c r="FS235" s="629">
        <f t="shared" si="232"/>
        <v>0.5</v>
      </c>
      <c r="FT235">
        <v>0</v>
      </c>
      <c r="FU235" t="s">
        <v>1730</v>
      </c>
      <c r="FV235" s="624">
        <v>0</v>
      </c>
      <c r="FW235" s="629">
        <f t="shared" si="233"/>
        <v>0</v>
      </c>
      <c r="FX235" s="628">
        <f t="shared" si="234"/>
        <v>0.41666666666666663</v>
      </c>
      <c r="FY235" s="631">
        <f t="shared" si="235"/>
        <v>0.43069225457816568</v>
      </c>
    </row>
    <row r="236" spans="1:181">
      <c r="A236" t="s">
        <v>505</v>
      </c>
      <c r="B236" t="s">
        <v>504</v>
      </c>
      <c r="C236" t="s">
        <v>632</v>
      </c>
      <c r="D236" t="s">
        <v>1308</v>
      </c>
      <c r="E236" t="s">
        <v>968</v>
      </c>
      <c r="F236" t="s">
        <v>967</v>
      </c>
      <c r="G236" t="s">
        <v>976</v>
      </c>
      <c r="H236" t="s">
        <v>127</v>
      </c>
      <c r="I236">
        <v>2666</v>
      </c>
      <c r="J236" s="626">
        <f t="shared" si="177"/>
        <v>0.11118875302952778</v>
      </c>
      <c r="K236">
        <v>9859769.0800000001</v>
      </c>
      <c r="L236" s="626">
        <f t="shared" si="178"/>
        <v>1.3548151640342926E-2</v>
      </c>
      <c r="M236">
        <v>153</v>
      </c>
      <c r="N236" s="626">
        <f t="shared" si="179"/>
        <v>9.1034133400893807E-2</v>
      </c>
      <c r="O236" t="s">
        <v>880</v>
      </c>
      <c r="P236">
        <v>0</v>
      </c>
      <c r="Q236" s="627">
        <f t="shared" si="180"/>
        <v>0</v>
      </c>
      <c r="R236">
        <v>0</v>
      </c>
      <c r="T236" t="s">
        <v>1726</v>
      </c>
      <c r="U236">
        <v>0</v>
      </c>
      <c r="V236">
        <f t="shared" si="181"/>
        <v>1</v>
      </c>
      <c r="W236" s="626">
        <f t="shared" si="182"/>
        <v>0</v>
      </c>
      <c r="X236" s="628">
        <f t="shared" si="183"/>
        <v>4.3154207614152909E-2</v>
      </c>
      <c r="Y236" t="s">
        <v>639</v>
      </c>
      <c r="Z236">
        <v>4</v>
      </c>
      <c r="AA236" s="627">
        <f t="shared" si="184"/>
        <v>1</v>
      </c>
      <c r="AB236" t="s">
        <v>639</v>
      </c>
      <c r="AC236">
        <v>4</v>
      </c>
      <c r="AD236" s="627">
        <f t="shared" si="185"/>
        <v>1</v>
      </c>
      <c r="AE236" t="s">
        <v>640</v>
      </c>
      <c r="AF236">
        <v>0</v>
      </c>
      <c r="AG236" s="627">
        <f t="shared" si="186"/>
        <v>0</v>
      </c>
      <c r="AH236" t="s">
        <v>1314</v>
      </c>
      <c r="AI236">
        <v>0</v>
      </c>
      <c r="AJ236" s="627">
        <f t="shared" si="187"/>
        <v>0</v>
      </c>
      <c r="AK236" t="s">
        <v>1405</v>
      </c>
      <c r="AL236">
        <v>0</v>
      </c>
      <c r="AM236" s="627">
        <f t="shared" si="188"/>
        <v>0</v>
      </c>
      <c r="AN236">
        <v>1</v>
      </c>
      <c r="AO236" t="s">
        <v>1765</v>
      </c>
      <c r="AP236">
        <v>4</v>
      </c>
      <c r="AQ236" s="629">
        <f t="shared" si="189"/>
        <v>1</v>
      </c>
      <c r="AR236" t="s">
        <v>640</v>
      </c>
      <c r="AS236">
        <v>0</v>
      </c>
      <c r="AT236" s="627">
        <f t="shared" si="190"/>
        <v>0</v>
      </c>
      <c r="AU236">
        <v>1</v>
      </c>
      <c r="AV236" t="s">
        <v>1789</v>
      </c>
      <c r="AW236">
        <v>0</v>
      </c>
      <c r="AX236" s="629">
        <f t="shared" si="191"/>
        <v>0</v>
      </c>
      <c r="AY236" t="s">
        <v>634</v>
      </c>
      <c r="AZ236">
        <v>1</v>
      </c>
      <c r="BA236" s="627">
        <f t="shared" si="192"/>
        <v>0.25</v>
      </c>
      <c r="BB236" t="s">
        <v>635</v>
      </c>
      <c r="BC236">
        <v>1</v>
      </c>
      <c r="BD236" s="627">
        <f t="shared" si="193"/>
        <v>0.25</v>
      </c>
      <c r="BE236" t="s">
        <v>635</v>
      </c>
      <c r="BF236">
        <v>1</v>
      </c>
      <c r="BG236" s="627">
        <f t="shared" si="194"/>
        <v>0.25</v>
      </c>
      <c r="BH236" s="628">
        <f t="shared" si="195"/>
        <v>0.34090909090909088</v>
      </c>
      <c r="BI236">
        <v>0</v>
      </c>
      <c r="BJ236" t="s">
        <v>1741</v>
      </c>
      <c r="BK236">
        <v>4</v>
      </c>
      <c r="BL236" s="627">
        <f t="shared" si="196"/>
        <v>1</v>
      </c>
      <c r="BM236" t="s">
        <v>1395</v>
      </c>
      <c r="BN236">
        <v>4</v>
      </c>
      <c r="BO236" s="627">
        <f t="shared" si="197"/>
        <v>1</v>
      </c>
      <c r="BP236">
        <v>6</v>
      </c>
      <c r="BQ236" t="s">
        <v>1748</v>
      </c>
      <c r="BR236">
        <v>1</v>
      </c>
      <c r="BS236">
        <f t="shared" si="198"/>
        <v>0.25</v>
      </c>
      <c r="BT236">
        <v>6</v>
      </c>
      <c r="BU236" t="s">
        <v>1748</v>
      </c>
      <c r="BV236">
        <v>1</v>
      </c>
      <c r="BW236">
        <f t="shared" si="199"/>
        <v>0.25</v>
      </c>
      <c r="BX236" s="629">
        <f t="shared" si="200"/>
        <v>0.25</v>
      </c>
      <c r="BY236" t="s">
        <v>661</v>
      </c>
      <c r="BZ236">
        <v>0</v>
      </c>
      <c r="CA236" s="627">
        <f t="shared" si="201"/>
        <v>0</v>
      </c>
      <c r="CB236" t="s">
        <v>669</v>
      </c>
      <c r="CC236">
        <v>2</v>
      </c>
      <c r="CD236" s="627">
        <f t="shared" si="202"/>
        <v>0.5</v>
      </c>
      <c r="CE236" t="s">
        <v>667</v>
      </c>
      <c r="CF236">
        <v>1</v>
      </c>
      <c r="CG236" s="627">
        <f t="shared" si="203"/>
        <v>0.25</v>
      </c>
      <c r="CH236">
        <v>0</v>
      </c>
      <c r="CI236" t="s">
        <v>1750</v>
      </c>
      <c r="CJ236">
        <v>4</v>
      </c>
      <c r="CK236">
        <f t="shared" si="204"/>
        <v>1</v>
      </c>
      <c r="CL236">
        <v>0</v>
      </c>
      <c r="CM236" t="s">
        <v>1750</v>
      </c>
      <c r="CN236">
        <v>4</v>
      </c>
      <c r="CO236">
        <f t="shared" si="205"/>
        <v>1</v>
      </c>
      <c r="CP236" s="629">
        <f t="shared" si="206"/>
        <v>1</v>
      </c>
      <c r="CQ236">
        <v>0</v>
      </c>
      <c r="CR236" t="s">
        <v>1755</v>
      </c>
      <c r="CS236">
        <v>4</v>
      </c>
      <c r="CT236">
        <f t="shared" si="207"/>
        <v>1</v>
      </c>
      <c r="CU236">
        <v>0</v>
      </c>
      <c r="CV236" t="s">
        <v>1755</v>
      </c>
      <c r="CW236">
        <v>4</v>
      </c>
      <c r="CX236">
        <f t="shared" si="208"/>
        <v>1</v>
      </c>
      <c r="CY236" s="629">
        <f t="shared" si="209"/>
        <v>1</v>
      </c>
      <c r="CZ236">
        <v>1</v>
      </c>
      <c r="DA236" t="s">
        <v>1763</v>
      </c>
      <c r="DB236">
        <v>1</v>
      </c>
      <c r="DC236" s="626">
        <f t="shared" si="210"/>
        <v>0.125</v>
      </c>
      <c r="DD236" t="s">
        <v>636</v>
      </c>
      <c r="DE236">
        <v>4</v>
      </c>
      <c r="DF236" s="627">
        <f t="shared" si="211"/>
        <v>1</v>
      </c>
      <c r="DG236" s="628">
        <f t="shared" si="212"/>
        <v>0.61250000000000004</v>
      </c>
      <c r="DH236" t="s">
        <v>639</v>
      </c>
      <c r="DI236">
        <v>4</v>
      </c>
      <c r="DJ236" s="627">
        <f t="shared" si="213"/>
        <v>1</v>
      </c>
      <c r="DK236" t="s">
        <v>640</v>
      </c>
      <c r="DL236">
        <v>0</v>
      </c>
      <c r="DM236" s="627">
        <f t="shared" si="214"/>
        <v>0</v>
      </c>
      <c r="DN236" t="s">
        <v>1119</v>
      </c>
      <c r="DO236">
        <v>0</v>
      </c>
      <c r="DP236" s="627">
        <f t="shared" si="215"/>
        <v>0</v>
      </c>
      <c r="DQ236" t="s">
        <v>880</v>
      </c>
      <c r="DR236">
        <v>4</v>
      </c>
      <c r="DS236" s="627">
        <f t="shared" si="216"/>
        <v>1</v>
      </c>
      <c r="DT236" t="s">
        <v>880</v>
      </c>
      <c r="DU236">
        <v>4</v>
      </c>
      <c r="DV236" s="627">
        <f t="shared" si="217"/>
        <v>1</v>
      </c>
      <c r="DW236" t="s">
        <v>639</v>
      </c>
      <c r="DX236">
        <v>4</v>
      </c>
      <c r="DY236" s="627">
        <f t="shared" si="218"/>
        <v>1</v>
      </c>
      <c r="DZ236" t="s">
        <v>880</v>
      </c>
      <c r="EA236">
        <v>4</v>
      </c>
      <c r="EB236" s="627">
        <f t="shared" si="219"/>
        <v>1</v>
      </c>
      <c r="EC236">
        <v>7.3</v>
      </c>
      <c r="ED236" t="s">
        <v>1826</v>
      </c>
      <c r="EE236">
        <v>1</v>
      </c>
      <c r="EF236" s="630">
        <f t="shared" si="220"/>
        <v>0.25510204081632659</v>
      </c>
      <c r="EG236">
        <v>7.4</v>
      </c>
      <c r="EH236" t="s">
        <v>1826</v>
      </c>
      <c r="EI236">
        <v>1</v>
      </c>
      <c r="EJ236" s="630">
        <f t="shared" si="221"/>
        <v>0.26</v>
      </c>
      <c r="EK236" s="630">
        <f t="shared" si="222"/>
        <v>0.2575510204081633</v>
      </c>
      <c r="EL236" s="628">
        <f t="shared" si="223"/>
        <v>0.65719387755102043</v>
      </c>
      <c r="EM236">
        <v>0</v>
      </c>
      <c r="EN236" t="s">
        <v>1777</v>
      </c>
      <c r="EO236" s="624">
        <v>0</v>
      </c>
      <c r="EP236" s="629">
        <f t="shared" si="224"/>
        <v>0</v>
      </c>
      <c r="EQ236">
        <v>0</v>
      </c>
      <c r="ER236" t="s">
        <v>1777</v>
      </c>
      <c r="ES236">
        <v>0</v>
      </c>
      <c r="ET236" s="629">
        <f t="shared" si="225"/>
        <v>0</v>
      </c>
      <c r="EU236">
        <v>3</v>
      </c>
      <c r="EV236" t="s">
        <v>1777</v>
      </c>
      <c r="EW236" s="624">
        <v>4</v>
      </c>
      <c r="EX236" s="629">
        <f t="shared" si="226"/>
        <v>1</v>
      </c>
      <c r="EY236">
        <v>10</v>
      </c>
      <c r="EZ236" t="s">
        <v>1780</v>
      </c>
      <c r="FA236" s="624">
        <v>4</v>
      </c>
      <c r="FB236" s="629">
        <f t="shared" si="227"/>
        <v>1</v>
      </c>
      <c r="FC236" t="s">
        <v>1024</v>
      </c>
      <c r="FD236">
        <v>0</v>
      </c>
      <c r="FE236" s="627">
        <f t="shared" si="228"/>
        <v>0</v>
      </c>
      <c r="FF236" s="628">
        <f t="shared" si="229"/>
        <v>0.4</v>
      </c>
      <c r="FG236">
        <v>0.53700000000000003</v>
      </c>
      <c r="FH236" t="s">
        <v>1793</v>
      </c>
      <c r="FI236">
        <v>3</v>
      </c>
      <c r="FJ236" s="623">
        <f t="shared" si="230"/>
        <v>0.66666666666666663</v>
      </c>
      <c r="FK236">
        <v>13</v>
      </c>
      <c r="FL236">
        <v>1.1139433523068367</v>
      </c>
      <c r="FM236" t="s">
        <v>1734</v>
      </c>
      <c r="FN236" s="624">
        <v>2</v>
      </c>
      <c r="FO236" s="629">
        <f t="shared" si="231"/>
        <v>0.5</v>
      </c>
      <c r="FP236">
        <v>0</v>
      </c>
      <c r="FQ236" t="s">
        <v>1730</v>
      </c>
      <c r="FR236" s="624">
        <v>0</v>
      </c>
      <c r="FS236" s="629">
        <f t="shared" si="232"/>
        <v>0</v>
      </c>
      <c r="FT236">
        <v>1</v>
      </c>
      <c r="FU236" t="s">
        <v>1737</v>
      </c>
      <c r="FV236" s="624">
        <v>1</v>
      </c>
      <c r="FW236" s="629">
        <f t="shared" si="233"/>
        <v>0.25</v>
      </c>
      <c r="FX236" s="628">
        <f t="shared" si="234"/>
        <v>0.35416666666666663</v>
      </c>
      <c r="FY236" s="631">
        <f t="shared" si="235"/>
        <v>0.40132064045682175</v>
      </c>
    </row>
    <row r="237" spans="1:181">
      <c r="A237" t="s">
        <v>605</v>
      </c>
      <c r="B237" t="s">
        <v>604</v>
      </c>
      <c r="C237" t="s">
        <v>644</v>
      </c>
      <c r="D237" t="s">
        <v>1308</v>
      </c>
      <c r="E237" t="s">
        <v>968</v>
      </c>
      <c r="F237" t="s">
        <v>967</v>
      </c>
      <c r="G237" t="s">
        <v>976</v>
      </c>
      <c r="H237" t="s">
        <v>16</v>
      </c>
      <c r="I237">
        <v>1365</v>
      </c>
      <c r="J237" s="626">
        <f t="shared" si="177"/>
        <v>0</v>
      </c>
      <c r="K237">
        <v>10214442.809999999</v>
      </c>
      <c r="L237" s="626">
        <f t="shared" si="178"/>
        <v>2.058167611775865E-2</v>
      </c>
      <c r="M237">
        <v>120</v>
      </c>
      <c r="N237" s="626">
        <f t="shared" si="179"/>
        <v>3.9028319200511648E-2</v>
      </c>
      <c r="O237" t="s">
        <v>880</v>
      </c>
      <c r="P237">
        <v>0</v>
      </c>
      <c r="Q237" s="627">
        <f t="shared" si="180"/>
        <v>0</v>
      </c>
      <c r="R237">
        <v>0</v>
      </c>
      <c r="T237" t="s">
        <v>1726</v>
      </c>
      <c r="U237">
        <v>0</v>
      </c>
      <c r="V237">
        <f t="shared" si="181"/>
        <v>1</v>
      </c>
      <c r="W237" s="626">
        <f t="shared" si="182"/>
        <v>0</v>
      </c>
      <c r="X237" s="628">
        <f t="shared" si="183"/>
        <v>1.192199906365406E-2</v>
      </c>
      <c r="Y237" t="s">
        <v>639</v>
      </c>
      <c r="Z237">
        <v>4</v>
      </c>
      <c r="AA237" s="627">
        <f t="shared" si="184"/>
        <v>1</v>
      </c>
      <c r="AB237" t="s">
        <v>639</v>
      </c>
      <c r="AC237">
        <v>4</v>
      </c>
      <c r="AD237" s="627">
        <f t="shared" si="185"/>
        <v>1</v>
      </c>
      <c r="AE237" t="s">
        <v>640</v>
      </c>
      <c r="AF237">
        <v>0</v>
      </c>
      <c r="AG237" s="627">
        <f t="shared" si="186"/>
        <v>0</v>
      </c>
      <c r="AH237" t="s">
        <v>1314</v>
      </c>
      <c r="AI237">
        <v>0</v>
      </c>
      <c r="AJ237" s="627">
        <f t="shared" si="187"/>
        <v>0</v>
      </c>
      <c r="AK237" t="s">
        <v>1405</v>
      </c>
      <c r="AL237">
        <v>0</v>
      </c>
      <c r="AM237" s="627">
        <f t="shared" si="188"/>
        <v>0</v>
      </c>
      <c r="AN237">
        <v>1</v>
      </c>
      <c r="AO237" t="s">
        <v>1765</v>
      </c>
      <c r="AP237">
        <v>4</v>
      </c>
      <c r="AQ237" s="629">
        <f t="shared" si="189"/>
        <v>1</v>
      </c>
      <c r="AR237" t="s">
        <v>636</v>
      </c>
      <c r="AS237">
        <v>4</v>
      </c>
      <c r="AT237" s="627">
        <f t="shared" si="190"/>
        <v>1</v>
      </c>
      <c r="AU237">
        <v>1</v>
      </c>
      <c r="AV237" t="s">
        <v>1789</v>
      </c>
      <c r="AW237">
        <v>0</v>
      </c>
      <c r="AX237" s="629">
        <f t="shared" si="191"/>
        <v>0</v>
      </c>
      <c r="AY237" t="s">
        <v>674</v>
      </c>
      <c r="AZ237">
        <v>3</v>
      </c>
      <c r="BA237" s="627">
        <f t="shared" si="192"/>
        <v>0.75</v>
      </c>
      <c r="BB237" t="s">
        <v>646</v>
      </c>
      <c r="BC237">
        <v>0</v>
      </c>
      <c r="BD237" s="627">
        <f t="shared" si="193"/>
        <v>0</v>
      </c>
      <c r="BE237" t="s">
        <v>635</v>
      </c>
      <c r="BF237">
        <v>1</v>
      </c>
      <c r="BG237" s="627">
        <f t="shared" si="194"/>
        <v>0.25</v>
      </c>
      <c r="BH237" s="628">
        <f t="shared" si="195"/>
        <v>0.45454545454545453</v>
      </c>
      <c r="BI237">
        <v>0</v>
      </c>
      <c r="BJ237" t="s">
        <v>1741</v>
      </c>
      <c r="BK237">
        <v>4</v>
      </c>
      <c r="BL237" s="627">
        <f t="shared" si="196"/>
        <v>1</v>
      </c>
      <c r="BM237" t="s">
        <v>641</v>
      </c>
      <c r="BN237">
        <v>0</v>
      </c>
      <c r="BO237" s="627">
        <f t="shared" si="197"/>
        <v>0</v>
      </c>
      <c r="BP237">
        <v>2</v>
      </c>
      <c r="BQ237" t="s">
        <v>1746</v>
      </c>
      <c r="BR237">
        <v>3</v>
      </c>
      <c r="BS237">
        <f t="shared" si="198"/>
        <v>0.75</v>
      </c>
      <c r="BT237">
        <v>0</v>
      </c>
      <c r="BU237" t="s">
        <v>1745</v>
      </c>
      <c r="BV237">
        <v>4</v>
      </c>
      <c r="BW237">
        <f t="shared" si="199"/>
        <v>1</v>
      </c>
      <c r="BX237" s="629">
        <f t="shared" si="200"/>
        <v>0.875</v>
      </c>
      <c r="BY237" t="s">
        <v>642</v>
      </c>
      <c r="BZ237">
        <v>3</v>
      </c>
      <c r="CA237" s="627">
        <f t="shared" si="201"/>
        <v>0.75</v>
      </c>
      <c r="CB237" t="s">
        <v>642</v>
      </c>
      <c r="CC237">
        <v>0</v>
      </c>
      <c r="CD237" s="627">
        <f t="shared" si="202"/>
        <v>0</v>
      </c>
      <c r="CE237" t="s">
        <v>667</v>
      </c>
      <c r="CF237">
        <v>1</v>
      </c>
      <c r="CG237" s="627">
        <f t="shared" si="203"/>
        <v>0.25</v>
      </c>
      <c r="CH237">
        <v>2</v>
      </c>
      <c r="CI237" t="s">
        <v>1751</v>
      </c>
      <c r="CJ237">
        <v>3</v>
      </c>
      <c r="CK237">
        <f t="shared" si="204"/>
        <v>0.75</v>
      </c>
      <c r="CL237">
        <v>0</v>
      </c>
      <c r="CM237" t="s">
        <v>1750</v>
      </c>
      <c r="CN237">
        <v>4</v>
      </c>
      <c r="CO237">
        <f t="shared" si="205"/>
        <v>1</v>
      </c>
      <c r="CP237" s="629">
        <f t="shared" si="206"/>
        <v>0.875</v>
      </c>
      <c r="CQ237">
        <v>0</v>
      </c>
      <c r="CR237" t="s">
        <v>1755</v>
      </c>
      <c r="CS237">
        <v>4</v>
      </c>
      <c r="CT237">
        <f t="shared" si="207"/>
        <v>1</v>
      </c>
      <c r="CU237">
        <v>0</v>
      </c>
      <c r="CV237" t="s">
        <v>1755</v>
      </c>
      <c r="CW237">
        <v>4</v>
      </c>
      <c r="CX237">
        <f t="shared" si="208"/>
        <v>1</v>
      </c>
      <c r="CY237" s="629">
        <f t="shared" si="209"/>
        <v>1</v>
      </c>
      <c r="CZ237">
        <v>0</v>
      </c>
      <c r="DA237" t="s">
        <v>1764</v>
      </c>
      <c r="DB237">
        <v>0</v>
      </c>
      <c r="DC237" s="626">
        <f t="shared" si="210"/>
        <v>0</v>
      </c>
      <c r="DD237" t="s">
        <v>1369</v>
      </c>
      <c r="DE237">
        <v>3</v>
      </c>
      <c r="DF237" s="627">
        <f t="shared" si="211"/>
        <v>0.75</v>
      </c>
      <c r="DG237" s="628">
        <f t="shared" si="212"/>
        <v>0.55000000000000004</v>
      </c>
      <c r="DH237" t="s">
        <v>639</v>
      </c>
      <c r="DI237">
        <v>4</v>
      </c>
      <c r="DJ237" s="627">
        <f t="shared" si="213"/>
        <v>1</v>
      </c>
      <c r="DK237" t="s">
        <v>640</v>
      </c>
      <c r="DL237">
        <v>0</v>
      </c>
      <c r="DM237" s="627">
        <f t="shared" si="214"/>
        <v>0</v>
      </c>
      <c r="DN237" t="s">
        <v>880</v>
      </c>
      <c r="DO237">
        <v>4</v>
      </c>
      <c r="DP237" s="627">
        <f t="shared" si="215"/>
        <v>1</v>
      </c>
      <c r="DQ237" t="s">
        <v>880</v>
      </c>
      <c r="DR237">
        <v>4</v>
      </c>
      <c r="DS237" s="627">
        <f t="shared" si="216"/>
        <v>1</v>
      </c>
      <c r="DT237" t="s">
        <v>880</v>
      </c>
      <c r="DU237">
        <v>4</v>
      </c>
      <c r="DV237" s="627">
        <f t="shared" si="217"/>
        <v>1</v>
      </c>
      <c r="DW237" t="s">
        <v>639</v>
      </c>
      <c r="DX237">
        <v>4</v>
      </c>
      <c r="DY237" s="627">
        <f t="shared" si="218"/>
        <v>1</v>
      </c>
      <c r="DZ237" t="s">
        <v>880</v>
      </c>
      <c r="EA237">
        <v>4</v>
      </c>
      <c r="EB237" s="627">
        <f t="shared" si="219"/>
        <v>1</v>
      </c>
      <c r="EC237">
        <v>5.7</v>
      </c>
      <c r="ED237" t="s">
        <v>1825</v>
      </c>
      <c r="EE237">
        <v>2</v>
      </c>
      <c r="EF237" s="630">
        <f t="shared" si="220"/>
        <v>0.41836734693877553</v>
      </c>
      <c r="EG237">
        <v>10</v>
      </c>
      <c r="EH237" t="s">
        <v>1827</v>
      </c>
      <c r="EI237">
        <v>0</v>
      </c>
      <c r="EJ237" s="630">
        <f t="shared" si="221"/>
        <v>0</v>
      </c>
      <c r="EK237" s="630">
        <f t="shared" si="222"/>
        <v>0.20918367346938777</v>
      </c>
      <c r="EL237" s="628">
        <f t="shared" si="223"/>
        <v>0.77614795918367352</v>
      </c>
      <c r="EM237">
        <v>0</v>
      </c>
      <c r="EN237" t="s">
        <v>1777</v>
      </c>
      <c r="EO237" s="624">
        <v>0</v>
      </c>
      <c r="EP237" s="629">
        <f t="shared" si="224"/>
        <v>0</v>
      </c>
      <c r="EQ237">
        <v>0</v>
      </c>
      <c r="ER237" t="s">
        <v>1777</v>
      </c>
      <c r="ES237">
        <v>0</v>
      </c>
      <c r="ET237" s="629">
        <f t="shared" si="225"/>
        <v>0</v>
      </c>
      <c r="EU237">
        <v>0</v>
      </c>
      <c r="EV237" t="s">
        <v>1777</v>
      </c>
      <c r="EW237" s="624">
        <v>0</v>
      </c>
      <c r="EX237" s="629">
        <f t="shared" si="226"/>
        <v>0</v>
      </c>
      <c r="EY237">
        <v>0</v>
      </c>
      <c r="EZ237" t="s">
        <v>1784</v>
      </c>
      <c r="FA237" s="624">
        <v>0</v>
      </c>
      <c r="FB237" s="629">
        <f t="shared" si="227"/>
        <v>0</v>
      </c>
      <c r="FC237" t="s">
        <v>1024</v>
      </c>
      <c r="FD237">
        <v>0</v>
      </c>
      <c r="FE237" s="627">
        <f t="shared" si="228"/>
        <v>0</v>
      </c>
      <c r="FF237" s="628">
        <f t="shared" si="229"/>
        <v>0</v>
      </c>
      <c r="FG237">
        <v>0.65800000000000003</v>
      </c>
      <c r="FH237" t="s">
        <v>1791</v>
      </c>
      <c r="FI237">
        <v>2</v>
      </c>
      <c r="FJ237" s="623">
        <f t="shared" si="230"/>
        <v>0.33333333333333331</v>
      </c>
      <c r="FK237">
        <v>2</v>
      </c>
      <c r="FL237">
        <v>0.3010299956639812</v>
      </c>
      <c r="FM237" t="s">
        <v>1732</v>
      </c>
      <c r="FN237" s="624">
        <v>0</v>
      </c>
      <c r="FO237" s="629">
        <f t="shared" si="231"/>
        <v>0</v>
      </c>
      <c r="FP237">
        <v>0</v>
      </c>
      <c r="FQ237" t="s">
        <v>1730</v>
      </c>
      <c r="FR237" s="624">
        <v>0</v>
      </c>
      <c r="FS237" s="629">
        <f t="shared" si="232"/>
        <v>0</v>
      </c>
      <c r="FT237">
        <v>0</v>
      </c>
      <c r="FU237" t="s">
        <v>1730</v>
      </c>
      <c r="FV237" s="624">
        <v>0</v>
      </c>
      <c r="FW237" s="629">
        <f t="shared" si="233"/>
        <v>0</v>
      </c>
      <c r="FX237" s="628">
        <f t="shared" si="234"/>
        <v>8.3333333333333329E-2</v>
      </c>
      <c r="FY237" s="631">
        <f t="shared" si="235"/>
        <v>0.31265812435435253</v>
      </c>
    </row>
    <row r="238" spans="1:181">
      <c r="A238" t="s">
        <v>144</v>
      </c>
      <c r="B238" t="s">
        <v>143</v>
      </c>
      <c r="C238" t="s">
        <v>632</v>
      </c>
      <c r="D238" t="s">
        <v>1311</v>
      </c>
      <c r="E238" t="s">
        <v>978</v>
      </c>
      <c r="F238" t="s">
        <v>977</v>
      </c>
      <c r="G238" t="s">
        <v>985</v>
      </c>
      <c r="H238" t="s">
        <v>5</v>
      </c>
      <c r="I238">
        <v>21920</v>
      </c>
      <c r="J238" s="626">
        <f t="shared" si="177"/>
        <v>0.46112308140608055</v>
      </c>
      <c r="K238">
        <v>44599366.509999998</v>
      </c>
      <c r="L238" s="626">
        <f t="shared" si="178"/>
        <v>0.31392777252654308</v>
      </c>
      <c r="M238">
        <v>720</v>
      </c>
      <c r="N238" s="626">
        <f t="shared" si="179"/>
        <v>0.42257792093301949</v>
      </c>
      <c r="O238" t="s">
        <v>880</v>
      </c>
      <c r="P238">
        <v>0</v>
      </c>
      <c r="Q238" s="627">
        <f t="shared" si="180"/>
        <v>0</v>
      </c>
      <c r="R238">
        <v>0</v>
      </c>
      <c r="T238" t="s">
        <v>1726</v>
      </c>
      <c r="U238">
        <v>0</v>
      </c>
      <c r="V238">
        <f t="shared" si="181"/>
        <v>1</v>
      </c>
      <c r="W238" s="626">
        <f t="shared" si="182"/>
        <v>0</v>
      </c>
      <c r="X238" s="628">
        <f t="shared" si="183"/>
        <v>0.23952575497312861</v>
      </c>
      <c r="Y238" t="s">
        <v>639</v>
      </c>
      <c r="Z238">
        <v>4</v>
      </c>
      <c r="AA238" s="627">
        <f t="shared" si="184"/>
        <v>1</v>
      </c>
      <c r="AB238" t="s">
        <v>639</v>
      </c>
      <c r="AC238">
        <v>4</v>
      </c>
      <c r="AD238" s="627">
        <f t="shared" si="185"/>
        <v>1</v>
      </c>
      <c r="AE238" t="s">
        <v>640</v>
      </c>
      <c r="AF238">
        <v>0</v>
      </c>
      <c r="AG238" s="627">
        <f t="shared" si="186"/>
        <v>0</v>
      </c>
      <c r="AH238" t="s">
        <v>1314</v>
      </c>
      <c r="AI238">
        <v>0</v>
      </c>
      <c r="AJ238" s="627">
        <f t="shared" si="187"/>
        <v>0</v>
      </c>
      <c r="AK238" t="s">
        <v>1406</v>
      </c>
      <c r="AL238">
        <v>3</v>
      </c>
      <c r="AM238" s="627">
        <f t="shared" si="188"/>
        <v>0.75</v>
      </c>
      <c r="AN238">
        <v>1</v>
      </c>
      <c r="AO238" t="s">
        <v>1765</v>
      </c>
      <c r="AP238">
        <v>4</v>
      </c>
      <c r="AQ238" s="629">
        <f t="shared" si="189"/>
        <v>1</v>
      </c>
      <c r="AR238" t="s">
        <v>636</v>
      </c>
      <c r="AS238">
        <v>4</v>
      </c>
      <c r="AT238" s="627">
        <f t="shared" si="190"/>
        <v>1</v>
      </c>
      <c r="AU238">
        <v>1</v>
      </c>
      <c r="AV238" t="s">
        <v>1789</v>
      </c>
      <c r="AW238">
        <v>0</v>
      </c>
      <c r="AX238" s="629">
        <f t="shared" si="191"/>
        <v>0</v>
      </c>
      <c r="AY238" t="s">
        <v>650</v>
      </c>
      <c r="AZ238">
        <v>2</v>
      </c>
      <c r="BA238" s="627">
        <f t="shared" si="192"/>
        <v>0.5</v>
      </c>
      <c r="BB238" t="s">
        <v>675</v>
      </c>
      <c r="BC238">
        <v>0</v>
      </c>
      <c r="BD238" s="627">
        <f t="shared" si="193"/>
        <v>0</v>
      </c>
      <c r="BE238" t="s">
        <v>647</v>
      </c>
      <c r="BF238">
        <v>4</v>
      </c>
      <c r="BG238" s="627">
        <f t="shared" si="194"/>
        <v>1</v>
      </c>
      <c r="BH238" s="628">
        <f t="shared" si="195"/>
        <v>0.56818181818181823</v>
      </c>
      <c r="BI238">
        <v>0</v>
      </c>
      <c r="BJ238" t="s">
        <v>1741</v>
      </c>
      <c r="BK238">
        <v>4</v>
      </c>
      <c r="BL238" s="627">
        <f t="shared" si="196"/>
        <v>1</v>
      </c>
      <c r="BM238" t="s">
        <v>641</v>
      </c>
      <c r="BN238">
        <v>0</v>
      </c>
      <c r="BO238" s="627">
        <f t="shared" si="197"/>
        <v>0</v>
      </c>
      <c r="BP238">
        <v>1</v>
      </c>
      <c r="BQ238" t="s">
        <v>1746</v>
      </c>
      <c r="BR238">
        <v>3</v>
      </c>
      <c r="BS238">
        <f t="shared" si="198"/>
        <v>0.75</v>
      </c>
      <c r="BT238">
        <v>1</v>
      </c>
      <c r="BU238" t="s">
        <v>1746</v>
      </c>
      <c r="BV238">
        <v>3</v>
      </c>
      <c r="BW238">
        <f t="shared" si="199"/>
        <v>0.75</v>
      </c>
      <c r="BX238" s="629">
        <f t="shared" si="200"/>
        <v>0.75</v>
      </c>
      <c r="BY238" t="s">
        <v>642</v>
      </c>
      <c r="BZ238">
        <v>3</v>
      </c>
      <c r="CA238" s="627">
        <f t="shared" si="201"/>
        <v>0.75</v>
      </c>
      <c r="CB238" t="s">
        <v>669</v>
      </c>
      <c r="CC238">
        <v>2</v>
      </c>
      <c r="CD238" s="627">
        <f t="shared" si="202"/>
        <v>0.5</v>
      </c>
      <c r="CE238" t="s">
        <v>667</v>
      </c>
      <c r="CF238">
        <v>1</v>
      </c>
      <c r="CG238" s="627">
        <f t="shared" si="203"/>
        <v>0.25</v>
      </c>
      <c r="CH238">
        <v>7</v>
      </c>
      <c r="CI238" t="s">
        <v>1753</v>
      </c>
      <c r="CJ238">
        <v>1</v>
      </c>
      <c r="CK238">
        <f t="shared" si="204"/>
        <v>0.25</v>
      </c>
      <c r="CL238">
        <v>8</v>
      </c>
      <c r="CM238" t="s">
        <v>1753</v>
      </c>
      <c r="CN238">
        <v>1</v>
      </c>
      <c r="CO238">
        <f t="shared" si="205"/>
        <v>0.25</v>
      </c>
      <c r="CP238" s="629">
        <f t="shared" si="206"/>
        <v>0.25</v>
      </c>
      <c r="CQ238">
        <v>0</v>
      </c>
      <c r="CR238" t="s">
        <v>1755</v>
      </c>
      <c r="CS238">
        <v>4</v>
      </c>
      <c r="CT238">
        <f t="shared" si="207"/>
        <v>1</v>
      </c>
      <c r="CU238">
        <v>1</v>
      </c>
      <c r="CV238" t="s">
        <v>1756</v>
      </c>
      <c r="CW238">
        <v>3</v>
      </c>
      <c r="CX238">
        <f t="shared" si="208"/>
        <v>0.75</v>
      </c>
      <c r="CY238" s="629">
        <f t="shared" si="209"/>
        <v>0.875</v>
      </c>
      <c r="CZ238">
        <v>3</v>
      </c>
      <c r="DA238" t="s">
        <v>1761</v>
      </c>
      <c r="DB238">
        <v>3</v>
      </c>
      <c r="DC238" s="626">
        <f t="shared" si="210"/>
        <v>0.375</v>
      </c>
      <c r="DD238" t="s">
        <v>636</v>
      </c>
      <c r="DE238">
        <v>4</v>
      </c>
      <c r="DF238" s="627">
        <f t="shared" si="211"/>
        <v>1</v>
      </c>
      <c r="DG238" s="628">
        <f t="shared" si="212"/>
        <v>0.57499999999999996</v>
      </c>
      <c r="DH238" t="s">
        <v>639</v>
      </c>
      <c r="DI238">
        <v>4</v>
      </c>
      <c r="DJ238" s="627">
        <f t="shared" si="213"/>
        <v>1</v>
      </c>
      <c r="DK238" t="s">
        <v>640</v>
      </c>
      <c r="DL238">
        <v>0</v>
      </c>
      <c r="DM238" s="627">
        <f t="shared" si="214"/>
        <v>0</v>
      </c>
      <c r="DN238" t="s">
        <v>880</v>
      </c>
      <c r="DO238">
        <v>4</v>
      </c>
      <c r="DP238" s="627">
        <f t="shared" si="215"/>
        <v>1</v>
      </c>
      <c r="DQ238" t="s">
        <v>880</v>
      </c>
      <c r="DR238">
        <v>4</v>
      </c>
      <c r="DS238" s="627">
        <f t="shared" si="216"/>
        <v>1</v>
      </c>
      <c r="DT238" t="s">
        <v>880</v>
      </c>
      <c r="DU238">
        <v>4</v>
      </c>
      <c r="DV238" s="627">
        <f t="shared" si="217"/>
        <v>1</v>
      </c>
      <c r="DW238" t="s">
        <v>639</v>
      </c>
      <c r="DX238">
        <v>4</v>
      </c>
      <c r="DY238" s="627">
        <f t="shared" si="218"/>
        <v>1</v>
      </c>
      <c r="DZ238" t="s">
        <v>1119</v>
      </c>
      <c r="EA238">
        <v>0</v>
      </c>
      <c r="EB238" s="627">
        <f t="shared" si="219"/>
        <v>0</v>
      </c>
      <c r="EC238">
        <v>7.6</v>
      </c>
      <c r="ED238" t="s">
        <v>1826</v>
      </c>
      <c r="EE238">
        <v>1</v>
      </c>
      <c r="EF238" s="630">
        <f t="shared" si="220"/>
        <v>0.22448979591836749</v>
      </c>
      <c r="EG238">
        <v>8.6999999999999993</v>
      </c>
      <c r="EH238" t="s">
        <v>1827</v>
      </c>
      <c r="EI238">
        <v>0</v>
      </c>
      <c r="EJ238" s="630">
        <f t="shared" si="221"/>
        <v>0.13000000000000012</v>
      </c>
      <c r="EK238" s="630">
        <f t="shared" si="222"/>
        <v>0.1772448979591838</v>
      </c>
      <c r="EL238" s="628">
        <f t="shared" si="223"/>
        <v>0.64715561224489793</v>
      </c>
      <c r="EM238">
        <v>4</v>
      </c>
      <c r="EN238" t="s">
        <v>1775</v>
      </c>
      <c r="EO238" s="624">
        <v>2</v>
      </c>
      <c r="EP238" s="629">
        <f t="shared" si="224"/>
        <v>0.5</v>
      </c>
      <c r="EQ238">
        <v>0</v>
      </c>
      <c r="ER238" t="s">
        <v>1777</v>
      </c>
      <c r="ES238">
        <v>0</v>
      </c>
      <c r="ET238" s="629">
        <f t="shared" si="225"/>
        <v>0</v>
      </c>
      <c r="EU238">
        <v>6</v>
      </c>
      <c r="EV238" t="s">
        <v>1778</v>
      </c>
      <c r="EW238" s="624">
        <v>4</v>
      </c>
      <c r="EX238" s="629">
        <f t="shared" si="226"/>
        <v>1</v>
      </c>
      <c r="EY238">
        <v>4</v>
      </c>
      <c r="EZ238" t="s">
        <v>1782</v>
      </c>
      <c r="FA238" s="624">
        <v>2</v>
      </c>
      <c r="FB238" s="629">
        <f t="shared" si="227"/>
        <v>0.5</v>
      </c>
      <c r="FC238" t="s">
        <v>1024</v>
      </c>
      <c r="FD238">
        <v>0</v>
      </c>
      <c r="FE238" s="627">
        <f t="shared" si="228"/>
        <v>0</v>
      </c>
      <c r="FF238" s="628">
        <f t="shared" si="229"/>
        <v>0.4</v>
      </c>
      <c r="FG238">
        <v>0.73</v>
      </c>
      <c r="FH238" t="s">
        <v>1791</v>
      </c>
      <c r="FI238">
        <v>2</v>
      </c>
      <c r="FJ238" s="623">
        <f t="shared" si="230"/>
        <v>0.33333333333333331</v>
      </c>
      <c r="FK238">
        <v>22</v>
      </c>
      <c r="FL238">
        <v>1.3424226808222062</v>
      </c>
      <c r="FM238" t="s">
        <v>1734</v>
      </c>
      <c r="FN238" s="624">
        <v>2</v>
      </c>
      <c r="FO238" s="629">
        <f t="shared" si="231"/>
        <v>0.5</v>
      </c>
      <c r="FP238">
        <v>1</v>
      </c>
      <c r="FQ238" t="s">
        <v>1737</v>
      </c>
      <c r="FR238" s="624">
        <v>1</v>
      </c>
      <c r="FS238" s="629">
        <f t="shared" si="232"/>
        <v>0.25</v>
      </c>
      <c r="FT238">
        <v>4</v>
      </c>
      <c r="FU238" t="s">
        <v>1739</v>
      </c>
      <c r="FV238" s="624">
        <v>2</v>
      </c>
      <c r="FW238" s="629">
        <f t="shared" si="233"/>
        <v>0.5</v>
      </c>
      <c r="FX238" s="628">
        <f t="shared" si="234"/>
        <v>0.39583333333333331</v>
      </c>
      <c r="FY238" s="631">
        <f t="shared" si="235"/>
        <v>0.47094941978886301</v>
      </c>
    </row>
    <row r="239" spans="1:181">
      <c r="A239" t="s">
        <v>36</v>
      </c>
      <c r="B239" t="s">
        <v>35</v>
      </c>
      <c r="C239" t="s">
        <v>644</v>
      </c>
      <c r="D239" t="s">
        <v>1298</v>
      </c>
      <c r="E239" t="s">
        <v>968</v>
      </c>
      <c r="F239" t="s">
        <v>967</v>
      </c>
      <c r="G239" t="s">
        <v>976</v>
      </c>
      <c r="H239" t="s">
        <v>2</v>
      </c>
      <c r="I239">
        <v>80936</v>
      </c>
      <c r="J239" s="626">
        <f t="shared" si="177"/>
        <v>0.6780874654449095</v>
      </c>
      <c r="K239">
        <v>199855645.34</v>
      </c>
      <c r="L239" s="626">
        <f t="shared" si="178"/>
        <v>0.61244029574746184</v>
      </c>
      <c r="M239">
        <v>2813</v>
      </c>
      <c r="N239" s="626">
        <f t="shared" si="179"/>
        <v>0.71429362009086728</v>
      </c>
      <c r="O239" t="s">
        <v>1119</v>
      </c>
      <c r="P239">
        <v>4</v>
      </c>
      <c r="Q239" s="627">
        <f t="shared" si="180"/>
        <v>1</v>
      </c>
      <c r="R239">
        <v>74</v>
      </c>
      <c r="S239">
        <v>1.8692317197309762</v>
      </c>
      <c r="T239" t="s">
        <v>1728</v>
      </c>
      <c r="U239">
        <v>3</v>
      </c>
      <c r="V239">
        <f t="shared" si="181"/>
        <v>75</v>
      </c>
      <c r="W239" s="626">
        <f t="shared" si="182"/>
        <v>0.56199127607299482</v>
      </c>
      <c r="X239" s="628">
        <f t="shared" si="183"/>
        <v>0.71336253147124662</v>
      </c>
      <c r="Y239" t="s">
        <v>639</v>
      </c>
      <c r="Z239">
        <v>4</v>
      </c>
      <c r="AA239" s="627">
        <f t="shared" si="184"/>
        <v>1</v>
      </c>
      <c r="AB239" t="s">
        <v>639</v>
      </c>
      <c r="AC239">
        <v>4</v>
      </c>
      <c r="AD239" s="627">
        <f t="shared" si="185"/>
        <v>1</v>
      </c>
      <c r="AE239" t="s">
        <v>640</v>
      </c>
      <c r="AF239">
        <v>0</v>
      </c>
      <c r="AG239" s="627">
        <f t="shared" si="186"/>
        <v>0</v>
      </c>
      <c r="AH239" t="s">
        <v>1402</v>
      </c>
      <c r="AI239">
        <v>2</v>
      </c>
      <c r="AJ239" s="627">
        <f t="shared" si="187"/>
        <v>0.5</v>
      </c>
      <c r="AK239" t="s">
        <v>1404</v>
      </c>
      <c r="AL239">
        <v>1</v>
      </c>
      <c r="AM239" s="627">
        <f t="shared" si="188"/>
        <v>0.25</v>
      </c>
      <c r="AN239">
        <v>5</v>
      </c>
      <c r="AO239" t="s">
        <v>1768</v>
      </c>
      <c r="AP239">
        <v>1</v>
      </c>
      <c r="AQ239" s="629">
        <f t="shared" si="189"/>
        <v>0.25</v>
      </c>
      <c r="AR239" t="s">
        <v>636</v>
      </c>
      <c r="AS239">
        <v>4</v>
      </c>
      <c r="AT239" s="627">
        <f t="shared" si="190"/>
        <v>1</v>
      </c>
      <c r="AU239">
        <v>3</v>
      </c>
      <c r="AV239" t="s">
        <v>1771</v>
      </c>
      <c r="AW239">
        <v>2</v>
      </c>
      <c r="AX239" s="629">
        <f t="shared" si="191"/>
        <v>0.5</v>
      </c>
      <c r="AY239" t="s">
        <v>650</v>
      </c>
      <c r="AZ239">
        <v>2</v>
      </c>
      <c r="BA239" s="627">
        <f t="shared" si="192"/>
        <v>0.5</v>
      </c>
      <c r="BB239" t="s">
        <v>689</v>
      </c>
      <c r="BC239">
        <v>2</v>
      </c>
      <c r="BD239" s="627">
        <f t="shared" si="193"/>
        <v>0.5</v>
      </c>
      <c r="BE239" t="s">
        <v>647</v>
      </c>
      <c r="BF239">
        <v>4</v>
      </c>
      <c r="BG239" s="627">
        <f t="shared" si="194"/>
        <v>1</v>
      </c>
      <c r="BH239" s="628">
        <f t="shared" si="195"/>
        <v>0.59090909090909094</v>
      </c>
      <c r="BI239">
        <v>0</v>
      </c>
      <c r="BJ239" t="s">
        <v>1741</v>
      </c>
      <c r="BK239">
        <v>4</v>
      </c>
      <c r="BL239" s="627">
        <f t="shared" si="196"/>
        <v>1</v>
      </c>
      <c r="BM239" t="s">
        <v>1395</v>
      </c>
      <c r="BN239">
        <v>4</v>
      </c>
      <c r="BO239" s="627">
        <f t="shared" si="197"/>
        <v>1</v>
      </c>
      <c r="BP239">
        <v>0</v>
      </c>
      <c r="BQ239" t="s">
        <v>1745</v>
      </c>
      <c r="BR239">
        <v>4</v>
      </c>
      <c r="BS239">
        <f t="shared" si="198"/>
        <v>1</v>
      </c>
      <c r="BT239">
        <v>0</v>
      </c>
      <c r="BU239" t="s">
        <v>1745</v>
      </c>
      <c r="BV239">
        <v>4</v>
      </c>
      <c r="BW239">
        <f t="shared" si="199"/>
        <v>1</v>
      </c>
      <c r="BX239" s="629">
        <f t="shared" si="200"/>
        <v>1</v>
      </c>
      <c r="BY239" t="s">
        <v>653</v>
      </c>
      <c r="BZ239">
        <v>4</v>
      </c>
      <c r="CA239" s="627">
        <f t="shared" si="201"/>
        <v>1</v>
      </c>
      <c r="CB239" t="s">
        <v>654</v>
      </c>
      <c r="CC239">
        <v>4</v>
      </c>
      <c r="CD239" s="627">
        <f t="shared" si="202"/>
        <v>1</v>
      </c>
      <c r="CE239" t="s">
        <v>659</v>
      </c>
      <c r="CF239">
        <v>4</v>
      </c>
      <c r="CG239" s="627">
        <f t="shared" si="203"/>
        <v>1</v>
      </c>
      <c r="CH239">
        <v>0</v>
      </c>
      <c r="CI239" t="s">
        <v>1750</v>
      </c>
      <c r="CJ239">
        <v>4</v>
      </c>
      <c r="CK239">
        <f t="shared" si="204"/>
        <v>1</v>
      </c>
      <c r="CL239">
        <v>0</v>
      </c>
      <c r="CM239" t="s">
        <v>1750</v>
      </c>
      <c r="CN239">
        <v>4</v>
      </c>
      <c r="CO239">
        <f t="shared" si="205"/>
        <v>1</v>
      </c>
      <c r="CP239" s="629">
        <f t="shared" si="206"/>
        <v>1</v>
      </c>
      <c r="CQ239">
        <v>0</v>
      </c>
      <c r="CR239" t="s">
        <v>1755</v>
      </c>
      <c r="CS239">
        <v>4</v>
      </c>
      <c r="CT239">
        <f t="shared" si="207"/>
        <v>1</v>
      </c>
      <c r="CU239">
        <v>1</v>
      </c>
      <c r="CV239" t="s">
        <v>1756</v>
      </c>
      <c r="CW239">
        <v>3</v>
      </c>
      <c r="CX239">
        <f t="shared" si="208"/>
        <v>0.75</v>
      </c>
      <c r="CY239" s="629">
        <f t="shared" si="209"/>
        <v>0.875</v>
      </c>
      <c r="CZ239">
        <v>2</v>
      </c>
      <c r="DA239" t="s">
        <v>1762</v>
      </c>
      <c r="DB239">
        <v>2</v>
      </c>
      <c r="DC239" s="626">
        <f t="shared" si="210"/>
        <v>0.25</v>
      </c>
      <c r="DD239" t="s">
        <v>636</v>
      </c>
      <c r="DE239">
        <v>4</v>
      </c>
      <c r="DF239" s="627">
        <f t="shared" si="211"/>
        <v>1</v>
      </c>
      <c r="DG239" s="628">
        <f t="shared" si="212"/>
        <v>0.91249999999999998</v>
      </c>
      <c r="DH239" t="s">
        <v>639</v>
      </c>
      <c r="DI239">
        <v>4</v>
      </c>
      <c r="DJ239" s="627">
        <f t="shared" si="213"/>
        <v>1</v>
      </c>
      <c r="DK239" t="s">
        <v>640</v>
      </c>
      <c r="DL239">
        <v>0</v>
      </c>
      <c r="DM239" s="627">
        <f t="shared" si="214"/>
        <v>0</v>
      </c>
      <c r="DN239" t="s">
        <v>1119</v>
      </c>
      <c r="DO239">
        <v>0</v>
      </c>
      <c r="DP239" s="627">
        <f t="shared" si="215"/>
        <v>0</v>
      </c>
      <c r="DQ239" t="s">
        <v>880</v>
      </c>
      <c r="DR239">
        <v>4</v>
      </c>
      <c r="DS239" s="627">
        <f t="shared" si="216"/>
        <v>1</v>
      </c>
      <c r="DT239" t="s">
        <v>880</v>
      </c>
      <c r="DU239">
        <v>4</v>
      </c>
      <c r="DV239" s="627">
        <f t="shared" si="217"/>
        <v>1</v>
      </c>
      <c r="DW239" t="s">
        <v>1409</v>
      </c>
      <c r="DX239">
        <v>1</v>
      </c>
      <c r="DY239" s="627">
        <f t="shared" si="218"/>
        <v>0.25</v>
      </c>
      <c r="DZ239" t="s">
        <v>1119</v>
      </c>
      <c r="EA239">
        <v>0</v>
      </c>
      <c r="EB239" s="627">
        <f t="shared" si="219"/>
        <v>0</v>
      </c>
      <c r="EC239">
        <v>8.8000000000000007</v>
      </c>
      <c r="ED239" t="s">
        <v>1827</v>
      </c>
      <c r="EE239">
        <v>0</v>
      </c>
      <c r="EF239" s="630">
        <f t="shared" si="220"/>
        <v>0.10204081632653061</v>
      </c>
      <c r="EG239">
        <v>9.8000000000000007</v>
      </c>
      <c r="EH239" t="s">
        <v>1827</v>
      </c>
      <c r="EI239">
        <v>0</v>
      </c>
      <c r="EJ239" s="630">
        <f t="shared" si="221"/>
        <v>1.9999999999999907E-2</v>
      </c>
      <c r="EK239" s="630">
        <f t="shared" si="222"/>
        <v>6.1020408163265261E-2</v>
      </c>
      <c r="EL239" s="628">
        <f t="shared" si="223"/>
        <v>0.41387755102040813</v>
      </c>
      <c r="EM239">
        <v>4</v>
      </c>
      <c r="EN239" t="s">
        <v>1775</v>
      </c>
      <c r="EO239" s="624">
        <v>2</v>
      </c>
      <c r="EP239" s="629">
        <f t="shared" si="224"/>
        <v>0.5</v>
      </c>
      <c r="EQ239">
        <v>0</v>
      </c>
      <c r="ER239" t="s">
        <v>1777</v>
      </c>
      <c r="ES239">
        <v>0</v>
      </c>
      <c r="ET239" s="629">
        <f t="shared" si="225"/>
        <v>0</v>
      </c>
      <c r="EU239">
        <v>1</v>
      </c>
      <c r="EV239" t="s">
        <v>1778</v>
      </c>
      <c r="EW239" s="624">
        <v>3</v>
      </c>
      <c r="EX239" s="629">
        <f t="shared" si="226"/>
        <v>0.75</v>
      </c>
      <c r="EY239">
        <v>2</v>
      </c>
      <c r="EZ239" t="s">
        <v>1783</v>
      </c>
      <c r="FA239" s="624">
        <v>1</v>
      </c>
      <c r="FB239" s="629">
        <f t="shared" si="227"/>
        <v>0.25</v>
      </c>
      <c r="FC239" t="s">
        <v>1024</v>
      </c>
      <c r="FD239">
        <v>0</v>
      </c>
      <c r="FE239" s="627">
        <f t="shared" si="228"/>
        <v>0</v>
      </c>
      <c r="FF239" s="628">
        <f t="shared" si="229"/>
        <v>0.3</v>
      </c>
      <c r="FG239">
        <v>0.76200000000000001</v>
      </c>
      <c r="FH239" t="s">
        <v>1792</v>
      </c>
      <c r="FI239">
        <v>1</v>
      </c>
      <c r="FJ239" s="623">
        <f t="shared" si="230"/>
        <v>0</v>
      </c>
      <c r="FK239">
        <v>65</v>
      </c>
      <c r="FL239">
        <v>1.8129133566428555</v>
      </c>
      <c r="FM239" t="s">
        <v>1735</v>
      </c>
      <c r="FN239" s="624">
        <v>3</v>
      </c>
      <c r="FO239" s="629">
        <f t="shared" si="231"/>
        <v>0.75</v>
      </c>
      <c r="FP239">
        <v>25</v>
      </c>
      <c r="FQ239" t="s">
        <v>1738</v>
      </c>
      <c r="FR239" s="624">
        <v>4</v>
      </c>
      <c r="FS239" s="629">
        <f t="shared" si="232"/>
        <v>1</v>
      </c>
      <c r="FT239">
        <v>10</v>
      </c>
      <c r="FU239" t="s">
        <v>1738</v>
      </c>
      <c r="FV239" s="624">
        <v>4</v>
      </c>
      <c r="FW239" s="629">
        <f t="shared" si="233"/>
        <v>1</v>
      </c>
      <c r="FX239" s="628">
        <f t="shared" si="234"/>
        <v>0.6875</v>
      </c>
      <c r="FY239" s="631">
        <f t="shared" si="235"/>
        <v>0.60302486223345764</v>
      </c>
    </row>
    <row r="240" spans="1:181">
      <c r="A240" t="s">
        <v>531</v>
      </c>
      <c r="B240" t="s">
        <v>530</v>
      </c>
      <c r="C240" t="s">
        <v>632</v>
      </c>
      <c r="D240" t="s">
        <v>1308</v>
      </c>
      <c r="E240" t="s">
        <v>988</v>
      </c>
      <c r="F240" t="s">
        <v>1002</v>
      </c>
      <c r="G240" t="s">
        <v>999</v>
      </c>
      <c r="H240" t="s">
        <v>130</v>
      </c>
      <c r="I240">
        <v>2545</v>
      </c>
      <c r="J240" s="626">
        <f t="shared" si="177"/>
        <v>0.10347383295722841</v>
      </c>
      <c r="K240">
        <v>14942606.430000002</v>
      </c>
      <c r="L240" s="626">
        <f t="shared" si="178"/>
        <v>9.6293502060223385E-2</v>
      </c>
      <c r="M240">
        <v>171</v>
      </c>
      <c r="N240" s="626">
        <f t="shared" si="179"/>
        <v>0.11484343860152517</v>
      </c>
      <c r="O240" t="s">
        <v>880</v>
      </c>
      <c r="P240">
        <v>0</v>
      </c>
      <c r="Q240" s="627">
        <f t="shared" si="180"/>
        <v>0</v>
      </c>
      <c r="R240">
        <v>0</v>
      </c>
      <c r="T240" t="s">
        <v>1726</v>
      </c>
      <c r="U240">
        <v>0</v>
      </c>
      <c r="V240">
        <f t="shared" si="181"/>
        <v>1</v>
      </c>
      <c r="W240" s="626">
        <f t="shared" si="182"/>
        <v>0</v>
      </c>
      <c r="X240" s="628">
        <f t="shared" si="183"/>
        <v>6.2922154723795393E-2</v>
      </c>
      <c r="Y240" t="s">
        <v>639</v>
      </c>
      <c r="Z240">
        <v>4</v>
      </c>
      <c r="AA240" s="627">
        <f t="shared" si="184"/>
        <v>1</v>
      </c>
      <c r="AB240" t="s">
        <v>639</v>
      </c>
      <c r="AC240">
        <v>4</v>
      </c>
      <c r="AD240" s="627">
        <f t="shared" si="185"/>
        <v>1</v>
      </c>
      <c r="AE240" t="s">
        <v>640</v>
      </c>
      <c r="AF240">
        <v>0</v>
      </c>
      <c r="AG240" s="627">
        <f t="shared" si="186"/>
        <v>0</v>
      </c>
      <c r="AH240" t="s">
        <v>1400</v>
      </c>
      <c r="AI240">
        <v>3</v>
      </c>
      <c r="AJ240" s="627">
        <f t="shared" si="187"/>
        <v>0.75</v>
      </c>
      <c r="AK240" t="s">
        <v>1404</v>
      </c>
      <c r="AL240">
        <v>1</v>
      </c>
      <c r="AM240" s="627">
        <f t="shared" si="188"/>
        <v>0.25</v>
      </c>
      <c r="AN240">
        <v>1</v>
      </c>
      <c r="AO240" t="s">
        <v>1765</v>
      </c>
      <c r="AP240">
        <v>4</v>
      </c>
      <c r="AQ240" s="629">
        <f t="shared" si="189"/>
        <v>1</v>
      </c>
      <c r="AR240" t="s">
        <v>636</v>
      </c>
      <c r="AS240">
        <v>4</v>
      </c>
      <c r="AT240" s="627">
        <f t="shared" si="190"/>
        <v>1</v>
      </c>
      <c r="AU240">
        <v>5</v>
      </c>
      <c r="AV240" t="s">
        <v>1788</v>
      </c>
      <c r="AW240">
        <v>4</v>
      </c>
      <c r="AX240" s="629">
        <f t="shared" si="191"/>
        <v>1</v>
      </c>
      <c r="AY240" t="s">
        <v>679</v>
      </c>
      <c r="AZ240">
        <v>4</v>
      </c>
      <c r="BA240" s="627">
        <f t="shared" si="192"/>
        <v>1</v>
      </c>
      <c r="BB240" t="s">
        <v>647</v>
      </c>
      <c r="BC240">
        <v>4</v>
      </c>
      <c r="BD240" s="627">
        <f t="shared" si="193"/>
        <v>1</v>
      </c>
      <c r="BE240" t="s">
        <v>647</v>
      </c>
      <c r="BF240">
        <v>4</v>
      </c>
      <c r="BG240" s="627">
        <f t="shared" si="194"/>
        <v>1</v>
      </c>
      <c r="BH240" s="628">
        <f t="shared" si="195"/>
        <v>0.81818181818181823</v>
      </c>
      <c r="BI240">
        <v>0</v>
      </c>
      <c r="BJ240" t="s">
        <v>1741</v>
      </c>
      <c r="BK240">
        <v>4</v>
      </c>
      <c r="BL240" s="627">
        <f t="shared" si="196"/>
        <v>1</v>
      </c>
      <c r="BM240" t="s">
        <v>1395</v>
      </c>
      <c r="BN240">
        <v>4</v>
      </c>
      <c r="BO240" s="627">
        <f t="shared" si="197"/>
        <v>1</v>
      </c>
      <c r="BP240">
        <v>3</v>
      </c>
      <c r="BQ240" t="s">
        <v>1747</v>
      </c>
      <c r="BR240">
        <v>2</v>
      </c>
      <c r="BS240">
        <f t="shared" si="198"/>
        <v>0.5</v>
      </c>
      <c r="BT240">
        <v>7</v>
      </c>
      <c r="BU240" t="s">
        <v>1748</v>
      </c>
      <c r="BV240">
        <v>1</v>
      </c>
      <c r="BW240">
        <f t="shared" si="199"/>
        <v>0.25</v>
      </c>
      <c r="BX240" s="629">
        <f t="shared" si="200"/>
        <v>0.375</v>
      </c>
      <c r="BY240" t="s">
        <v>658</v>
      </c>
      <c r="BZ240">
        <v>2</v>
      </c>
      <c r="CA240" s="627">
        <f t="shared" si="201"/>
        <v>0.5</v>
      </c>
      <c r="CB240" t="s">
        <v>649</v>
      </c>
      <c r="CC240">
        <v>1</v>
      </c>
      <c r="CD240" s="627">
        <f t="shared" si="202"/>
        <v>0.25</v>
      </c>
      <c r="CE240" t="s">
        <v>643</v>
      </c>
      <c r="CF240">
        <v>3</v>
      </c>
      <c r="CG240" s="627">
        <f t="shared" si="203"/>
        <v>0.75</v>
      </c>
      <c r="CH240">
        <v>0</v>
      </c>
      <c r="CI240" t="s">
        <v>1750</v>
      </c>
      <c r="CJ240">
        <v>4</v>
      </c>
      <c r="CK240">
        <f t="shared" si="204"/>
        <v>1</v>
      </c>
      <c r="CL240">
        <v>0</v>
      </c>
      <c r="CM240" t="s">
        <v>1750</v>
      </c>
      <c r="CN240">
        <v>4</v>
      </c>
      <c r="CO240">
        <f t="shared" si="205"/>
        <v>1</v>
      </c>
      <c r="CP240" s="629">
        <f t="shared" si="206"/>
        <v>1</v>
      </c>
      <c r="CQ240">
        <v>0</v>
      </c>
      <c r="CR240" t="s">
        <v>1755</v>
      </c>
      <c r="CS240">
        <v>4</v>
      </c>
      <c r="CT240">
        <f t="shared" si="207"/>
        <v>1</v>
      </c>
      <c r="CU240">
        <v>0</v>
      </c>
      <c r="CV240" t="s">
        <v>1755</v>
      </c>
      <c r="CW240">
        <v>4</v>
      </c>
      <c r="CX240">
        <f t="shared" si="208"/>
        <v>1</v>
      </c>
      <c r="CY240" s="629">
        <f t="shared" si="209"/>
        <v>1</v>
      </c>
      <c r="CZ240">
        <v>0</v>
      </c>
      <c r="DA240" t="s">
        <v>1764</v>
      </c>
      <c r="DB240">
        <v>0</v>
      </c>
      <c r="DC240" s="626">
        <f t="shared" si="210"/>
        <v>0</v>
      </c>
      <c r="DD240" t="s">
        <v>1369</v>
      </c>
      <c r="DE240">
        <v>3</v>
      </c>
      <c r="DF240" s="627">
        <f t="shared" si="211"/>
        <v>0.75</v>
      </c>
      <c r="DG240" s="628">
        <f t="shared" si="212"/>
        <v>0.66249999999999998</v>
      </c>
      <c r="DH240" t="s">
        <v>639</v>
      </c>
      <c r="DI240">
        <v>4</v>
      </c>
      <c r="DJ240" s="627">
        <f t="shared" si="213"/>
        <v>1</v>
      </c>
      <c r="DK240" t="s">
        <v>640</v>
      </c>
      <c r="DL240">
        <v>0</v>
      </c>
      <c r="DM240" s="627">
        <f t="shared" si="214"/>
        <v>0</v>
      </c>
      <c r="DN240" t="s">
        <v>880</v>
      </c>
      <c r="DO240">
        <v>4</v>
      </c>
      <c r="DP240" s="627">
        <f t="shared" si="215"/>
        <v>1</v>
      </c>
      <c r="DQ240" t="s">
        <v>880</v>
      </c>
      <c r="DR240">
        <v>4</v>
      </c>
      <c r="DS240" s="627">
        <f t="shared" si="216"/>
        <v>1</v>
      </c>
      <c r="DT240" t="s">
        <v>880</v>
      </c>
      <c r="DU240">
        <v>4</v>
      </c>
      <c r="DV240" s="627">
        <f t="shared" si="217"/>
        <v>1</v>
      </c>
      <c r="DW240" t="s">
        <v>639</v>
      </c>
      <c r="DX240">
        <v>4</v>
      </c>
      <c r="DY240" s="627">
        <f t="shared" si="218"/>
        <v>1</v>
      </c>
      <c r="DZ240" t="s">
        <v>1119</v>
      </c>
      <c r="EA240">
        <v>0</v>
      </c>
      <c r="EB240" s="627">
        <f t="shared" si="219"/>
        <v>0</v>
      </c>
      <c r="EC240">
        <v>8.1</v>
      </c>
      <c r="ED240" t="s">
        <v>1827</v>
      </c>
      <c r="EE240">
        <v>0</v>
      </c>
      <c r="EF240" s="630">
        <f t="shared" si="220"/>
        <v>0.17346938775510212</v>
      </c>
      <c r="EG240">
        <v>7.9</v>
      </c>
      <c r="EH240" t="s">
        <v>1826</v>
      </c>
      <c r="EI240">
        <v>1</v>
      </c>
      <c r="EJ240" s="630">
        <f t="shared" si="221"/>
        <v>0.20999999999999996</v>
      </c>
      <c r="EK240" s="630">
        <f t="shared" si="222"/>
        <v>0.19173469387755104</v>
      </c>
      <c r="EL240" s="628">
        <f t="shared" si="223"/>
        <v>0.64896683673469391</v>
      </c>
      <c r="EM240">
        <v>1</v>
      </c>
      <c r="EN240" t="s">
        <v>1776</v>
      </c>
      <c r="EO240" s="624">
        <v>1</v>
      </c>
      <c r="EP240" s="629">
        <f t="shared" si="224"/>
        <v>0.25</v>
      </c>
      <c r="EQ240">
        <v>0</v>
      </c>
      <c r="ER240" t="s">
        <v>1777</v>
      </c>
      <c r="ES240">
        <v>0</v>
      </c>
      <c r="ET240" s="629">
        <f t="shared" si="225"/>
        <v>0</v>
      </c>
      <c r="EU240">
        <v>3</v>
      </c>
      <c r="EV240" t="s">
        <v>1779</v>
      </c>
      <c r="EW240" s="624">
        <v>4</v>
      </c>
      <c r="EX240" s="629">
        <f t="shared" si="226"/>
        <v>1</v>
      </c>
      <c r="EY240">
        <v>5</v>
      </c>
      <c r="EZ240" t="s">
        <v>1781</v>
      </c>
      <c r="FA240" s="624">
        <v>3</v>
      </c>
      <c r="FB240" s="629">
        <f t="shared" si="227"/>
        <v>0.75</v>
      </c>
      <c r="FC240" t="s">
        <v>1024</v>
      </c>
      <c r="FD240">
        <v>0</v>
      </c>
      <c r="FE240" s="627">
        <f t="shared" si="228"/>
        <v>0</v>
      </c>
      <c r="FF240" s="628">
        <f t="shared" si="229"/>
        <v>0.4</v>
      </c>
      <c r="FG240">
        <v>0.55100000000000005</v>
      </c>
      <c r="FH240" t="s">
        <v>1793</v>
      </c>
      <c r="FI240">
        <v>3</v>
      </c>
      <c r="FJ240" s="623">
        <f t="shared" si="230"/>
        <v>0.66666666666666663</v>
      </c>
      <c r="FK240">
        <v>10</v>
      </c>
      <c r="FL240">
        <v>1</v>
      </c>
      <c r="FM240" t="s">
        <v>1733</v>
      </c>
      <c r="FN240" s="624">
        <v>1</v>
      </c>
      <c r="FO240" s="629">
        <f t="shared" si="231"/>
        <v>0.25</v>
      </c>
      <c r="FP240">
        <v>1</v>
      </c>
      <c r="FQ240" t="s">
        <v>1737</v>
      </c>
      <c r="FR240" s="624">
        <v>1</v>
      </c>
      <c r="FS240" s="629">
        <f t="shared" si="232"/>
        <v>0.25</v>
      </c>
      <c r="FT240">
        <v>0</v>
      </c>
      <c r="FU240" t="s">
        <v>1730</v>
      </c>
      <c r="FV240" s="624">
        <v>0</v>
      </c>
      <c r="FW240" s="629">
        <f t="shared" si="233"/>
        <v>0</v>
      </c>
      <c r="FX240" s="628">
        <f t="shared" si="234"/>
        <v>0.29166666666666663</v>
      </c>
      <c r="FY240" s="631">
        <f t="shared" si="235"/>
        <v>0.48070624605116236</v>
      </c>
    </row>
    <row r="241" spans="1:181">
      <c r="A241" t="s">
        <v>495</v>
      </c>
      <c r="B241" t="s">
        <v>494</v>
      </c>
      <c r="C241" t="s">
        <v>632</v>
      </c>
      <c r="D241" t="s">
        <v>1308</v>
      </c>
      <c r="E241" t="s">
        <v>978</v>
      </c>
      <c r="F241" t="s">
        <v>977</v>
      </c>
      <c r="G241" t="s">
        <v>979</v>
      </c>
      <c r="H241" t="s">
        <v>5</v>
      </c>
      <c r="I241">
        <v>2944</v>
      </c>
      <c r="J241" s="626">
        <f t="shared" si="177"/>
        <v>0.12766380773863545</v>
      </c>
      <c r="K241">
        <v>11887497.4</v>
      </c>
      <c r="L241" s="626">
        <f t="shared" si="178"/>
        <v>5.0770665813793303E-2</v>
      </c>
      <c r="M241">
        <v>190</v>
      </c>
      <c r="N241" s="626">
        <f t="shared" si="179"/>
        <v>0.1373972381002386</v>
      </c>
      <c r="O241" t="s">
        <v>880</v>
      </c>
      <c r="P241">
        <v>0</v>
      </c>
      <c r="Q241" s="627">
        <f t="shared" si="180"/>
        <v>0</v>
      </c>
      <c r="R241">
        <v>0</v>
      </c>
      <c r="T241" t="s">
        <v>1726</v>
      </c>
      <c r="U241">
        <v>0</v>
      </c>
      <c r="V241">
        <f t="shared" si="181"/>
        <v>1</v>
      </c>
      <c r="W241" s="626">
        <f t="shared" si="182"/>
        <v>0</v>
      </c>
      <c r="X241" s="628">
        <f t="shared" si="183"/>
        <v>6.3166342330533462E-2</v>
      </c>
      <c r="Y241" t="s">
        <v>639</v>
      </c>
      <c r="Z241">
        <v>4</v>
      </c>
      <c r="AA241" s="627">
        <f t="shared" si="184"/>
        <v>1</v>
      </c>
      <c r="AB241" t="s">
        <v>639</v>
      </c>
      <c r="AC241">
        <v>4</v>
      </c>
      <c r="AD241" s="627">
        <f t="shared" si="185"/>
        <v>1</v>
      </c>
      <c r="AE241" t="s">
        <v>640</v>
      </c>
      <c r="AF241">
        <v>0</v>
      </c>
      <c r="AG241" s="627">
        <f t="shared" si="186"/>
        <v>0</v>
      </c>
      <c r="AH241" t="s">
        <v>1314</v>
      </c>
      <c r="AI241">
        <v>0</v>
      </c>
      <c r="AJ241" s="627">
        <f t="shared" si="187"/>
        <v>0</v>
      </c>
      <c r="AK241" t="s">
        <v>1404</v>
      </c>
      <c r="AL241">
        <v>1</v>
      </c>
      <c r="AM241" s="627">
        <f t="shared" si="188"/>
        <v>0.25</v>
      </c>
      <c r="AN241">
        <v>1</v>
      </c>
      <c r="AO241" t="s">
        <v>1765</v>
      </c>
      <c r="AP241">
        <v>4</v>
      </c>
      <c r="AQ241" s="629">
        <f t="shared" si="189"/>
        <v>1</v>
      </c>
      <c r="AR241" t="s">
        <v>636</v>
      </c>
      <c r="AS241">
        <v>4</v>
      </c>
      <c r="AT241" s="627">
        <f t="shared" si="190"/>
        <v>1</v>
      </c>
      <c r="AU241">
        <v>1</v>
      </c>
      <c r="AV241" t="s">
        <v>1789</v>
      </c>
      <c r="AW241">
        <v>0</v>
      </c>
      <c r="AX241" s="629">
        <f t="shared" si="191"/>
        <v>0</v>
      </c>
      <c r="AY241" t="s">
        <v>634</v>
      </c>
      <c r="AZ241">
        <v>1</v>
      </c>
      <c r="BA241" s="627">
        <f t="shared" si="192"/>
        <v>0.25</v>
      </c>
      <c r="BB241" t="s">
        <v>1053</v>
      </c>
      <c r="BC241">
        <v>3</v>
      </c>
      <c r="BD241" s="627">
        <f t="shared" si="193"/>
        <v>0.75</v>
      </c>
      <c r="BE241" t="s">
        <v>647</v>
      </c>
      <c r="BF241">
        <v>4</v>
      </c>
      <c r="BG241" s="627">
        <f t="shared" si="194"/>
        <v>1</v>
      </c>
      <c r="BH241" s="628">
        <f t="shared" si="195"/>
        <v>0.56818181818181823</v>
      </c>
      <c r="BI241">
        <v>0</v>
      </c>
      <c r="BJ241" t="s">
        <v>1741</v>
      </c>
      <c r="BK241">
        <v>4</v>
      </c>
      <c r="BL241" s="627">
        <f t="shared" si="196"/>
        <v>1</v>
      </c>
      <c r="BM241" t="s">
        <v>641</v>
      </c>
      <c r="BN241">
        <v>0</v>
      </c>
      <c r="BO241" s="627">
        <f t="shared" si="197"/>
        <v>0</v>
      </c>
      <c r="BP241">
        <v>0</v>
      </c>
      <c r="BQ241" t="s">
        <v>1745</v>
      </c>
      <c r="BR241">
        <v>4</v>
      </c>
      <c r="BS241">
        <f t="shared" si="198"/>
        <v>1</v>
      </c>
      <c r="BT241">
        <v>0</v>
      </c>
      <c r="BU241" t="s">
        <v>1745</v>
      </c>
      <c r="BV241">
        <v>4</v>
      </c>
      <c r="BW241">
        <f t="shared" si="199"/>
        <v>1</v>
      </c>
      <c r="BX241" s="629">
        <f t="shared" si="200"/>
        <v>1</v>
      </c>
      <c r="BY241" t="s">
        <v>653</v>
      </c>
      <c r="BZ241">
        <v>4</v>
      </c>
      <c r="CA241" s="627">
        <f t="shared" si="201"/>
        <v>1</v>
      </c>
      <c r="CB241" t="s">
        <v>662</v>
      </c>
      <c r="CC241">
        <v>3</v>
      </c>
      <c r="CD241" s="627">
        <f t="shared" si="202"/>
        <v>0.75</v>
      </c>
      <c r="CE241" t="s">
        <v>643</v>
      </c>
      <c r="CF241">
        <v>3</v>
      </c>
      <c r="CG241" s="627">
        <f t="shared" si="203"/>
        <v>0.75</v>
      </c>
      <c r="CH241">
        <v>0</v>
      </c>
      <c r="CI241" t="s">
        <v>1750</v>
      </c>
      <c r="CJ241">
        <v>4</v>
      </c>
      <c r="CK241">
        <f t="shared" si="204"/>
        <v>1</v>
      </c>
      <c r="CL241">
        <v>0</v>
      </c>
      <c r="CM241" t="s">
        <v>1750</v>
      </c>
      <c r="CN241">
        <v>4</v>
      </c>
      <c r="CO241">
        <f t="shared" si="205"/>
        <v>1</v>
      </c>
      <c r="CP241" s="629">
        <f t="shared" si="206"/>
        <v>1</v>
      </c>
      <c r="CQ241">
        <v>0</v>
      </c>
      <c r="CR241" t="s">
        <v>1755</v>
      </c>
      <c r="CS241">
        <v>4</v>
      </c>
      <c r="CT241">
        <f t="shared" si="207"/>
        <v>1</v>
      </c>
      <c r="CU241">
        <v>0</v>
      </c>
      <c r="CV241" t="s">
        <v>1755</v>
      </c>
      <c r="CW241">
        <v>4</v>
      </c>
      <c r="CX241">
        <f t="shared" si="208"/>
        <v>1</v>
      </c>
      <c r="CY241" s="629">
        <f t="shared" si="209"/>
        <v>1</v>
      </c>
      <c r="CZ241">
        <v>0</v>
      </c>
      <c r="DA241" t="s">
        <v>1764</v>
      </c>
      <c r="DB241">
        <v>0</v>
      </c>
      <c r="DC241" s="626">
        <f t="shared" si="210"/>
        <v>0</v>
      </c>
      <c r="DD241" t="s">
        <v>636</v>
      </c>
      <c r="DE241">
        <v>4</v>
      </c>
      <c r="DF241" s="627">
        <f t="shared" si="211"/>
        <v>1</v>
      </c>
      <c r="DG241" s="628">
        <f t="shared" si="212"/>
        <v>0.75</v>
      </c>
      <c r="DH241" t="s">
        <v>639</v>
      </c>
      <c r="DI241">
        <v>4</v>
      </c>
      <c r="DJ241" s="627">
        <f t="shared" si="213"/>
        <v>1</v>
      </c>
      <c r="DK241" t="s">
        <v>640</v>
      </c>
      <c r="DL241">
        <v>0</v>
      </c>
      <c r="DM241" s="627">
        <f t="shared" si="214"/>
        <v>0</v>
      </c>
      <c r="DN241" t="s">
        <v>1119</v>
      </c>
      <c r="DO241">
        <v>0</v>
      </c>
      <c r="DP241" s="627">
        <f t="shared" si="215"/>
        <v>0</v>
      </c>
      <c r="DQ241" t="s">
        <v>880</v>
      </c>
      <c r="DR241">
        <v>4</v>
      </c>
      <c r="DS241" s="627">
        <f t="shared" si="216"/>
        <v>1</v>
      </c>
      <c r="DT241" t="s">
        <v>880</v>
      </c>
      <c r="DU241">
        <v>4</v>
      </c>
      <c r="DV241" s="627">
        <f t="shared" si="217"/>
        <v>1</v>
      </c>
      <c r="DW241" t="s">
        <v>639</v>
      </c>
      <c r="DX241">
        <v>4</v>
      </c>
      <c r="DY241" s="627">
        <f t="shared" si="218"/>
        <v>1</v>
      </c>
      <c r="DZ241" t="s">
        <v>880</v>
      </c>
      <c r="EA241">
        <v>4</v>
      </c>
      <c r="EB241" s="627">
        <f t="shared" si="219"/>
        <v>1</v>
      </c>
      <c r="EC241">
        <v>8.3000000000000007</v>
      </c>
      <c r="ED241" t="s">
        <v>1827</v>
      </c>
      <c r="EE241">
        <v>0</v>
      </c>
      <c r="EF241" s="630">
        <f t="shared" si="220"/>
        <v>0.15306122448979587</v>
      </c>
      <c r="EG241">
        <v>10</v>
      </c>
      <c r="EH241" t="s">
        <v>1827</v>
      </c>
      <c r="EI241">
        <v>0</v>
      </c>
      <c r="EJ241" s="630">
        <f t="shared" si="221"/>
        <v>0</v>
      </c>
      <c r="EK241" s="630">
        <f t="shared" si="222"/>
        <v>7.6530612244897933E-2</v>
      </c>
      <c r="EL241" s="628">
        <f t="shared" si="223"/>
        <v>0.63456632653061229</v>
      </c>
      <c r="EM241">
        <v>3</v>
      </c>
      <c r="EO241" s="624">
        <v>2</v>
      </c>
      <c r="EP241" s="629">
        <f t="shared" si="224"/>
        <v>0.5</v>
      </c>
      <c r="EQ241">
        <v>0</v>
      </c>
      <c r="ER241" t="s">
        <v>1777</v>
      </c>
      <c r="ES241">
        <v>0</v>
      </c>
      <c r="ET241" s="629">
        <f t="shared" si="225"/>
        <v>0</v>
      </c>
      <c r="EU241">
        <v>0</v>
      </c>
      <c r="EV241" t="s">
        <v>1778</v>
      </c>
      <c r="EW241" s="624">
        <v>0</v>
      </c>
      <c r="EX241" s="629">
        <f t="shared" si="226"/>
        <v>0</v>
      </c>
      <c r="EY241">
        <v>2</v>
      </c>
      <c r="EZ241" t="s">
        <v>1783</v>
      </c>
      <c r="FA241" s="624">
        <v>1</v>
      </c>
      <c r="FB241" s="629">
        <f t="shared" si="227"/>
        <v>0.25</v>
      </c>
      <c r="FC241" t="s">
        <v>1024</v>
      </c>
      <c r="FD241">
        <v>0</v>
      </c>
      <c r="FE241" s="627">
        <f t="shared" si="228"/>
        <v>0</v>
      </c>
      <c r="FF241" s="628">
        <f t="shared" si="229"/>
        <v>0.15</v>
      </c>
      <c r="FG241">
        <v>0.64900000000000002</v>
      </c>
      <c r="FH241" t="s">
        <v>1791</v>
      </c>
      <c r="FI241">
        <v>2</v>
      </c>
      <c r="FJ241" s="623">
        <f t="shared" si="230"/>
        <v>0.33333333333333331</v>
      </c>
      <c r="FK241">
        <v>7</v>
      </c>
      <c r="FL241">
        <v>0.84509804001425681</v>
      </c>
      <c r="FM241" t="s">
        <v>1733</v>
      </c>
      <c r="FN241" s="624">
        <v>1</v>
      </c>
      <c r="FO241" s="629">
        <f t="shared" si="231"/>
        <v>0.25</v>
      </c>
      <c r="FP241">
        <v>1</v>
      </c>
      <c r="FQ241" t="s">
        <v>1737</v>
      </c>
      <c r="FR241" s="624">
        <v>1</v>
      </c>
      <c r="FS241" s="629">
        <f t="shared" si="232"/>
        <v>0.25</v>
      </c>
      <c r="FT241">
        <v>0</v>
      </c>
      <c r="FU241" t="s">
        <v>1730</v>
      </c>
      <c r="FV241" s="624">
        <v>0</v>
      </c>
      <c r="FW241" s="629">
        <f t="shared" si="233"/>
        <v>0</v>
      </c>
      <c r="FX241" s="628">
        <f t="shared" si="234"/>
        <v>0.20833333333333331</v>
      </c>
      <c r="FY241" s="631">
        <f t="shared" si="235"/>
        <v>0.39570797006271619</v>
      </c>
    </row>
    <row r="242" spans="1:181">
      <c r="A242" t="s">
        <v>252</v>
      </c>
      <c r="B242" t="s">
        <v>251</v>
      </c>
      <c r="C242" t="s">
        <v>632</v>
      </c>
      <c r="D242" t="s">
        <v>1309</v>
      </c>
      <c r="E242" t="s">
        <v>968</v>
      </c>
      <c r="F242" t="s">
        <v>975</v>
      </c>
      <c r="G242" t="s">
        <v>976</v>
      </c>
      <c r="H242" t="s">
        <v>16</v>
      </c>
      <c r="I242">
        <v>10944</v>
      </c>
      <c r="J242" s="626">
        <f t="shared" si="177"/>
        <v>0.34575148266878025</v>
      </c>
      <c r="K242">
        <v>27393615.080000002</v>
      </c>
      <c r="L242" s="626">
        <f t="shared" si="178"/>
        <v>0.2169211338285981</v>
      </c>
      <c r="M242">
        <v>395</v>
      </c>
      <c r="N242" s="626">
        <f t="shared" si="179"/>
        <v>0.294061827067019</v>
      </c>
      <c r="O242" t="s">
        <v>880</v>
      </c>
      <c r="P242">
        <v>0</v>
      </c>
      <c r="Q242" s="627">
        <f t="shared" si="180"/>
        <v>0</v>
      </c>
      <c r="R242">
        <v>0</v>
      </c>
      <c r="T242" t="s">
        <v>1726</v>
      </c>
      <c r="U242">
        <v>0</v>
      </c>
      <c r="V242">
        <f t="shared" si="181"/>
        <v>1</v>
      </c>
      <c r="W242" s="626">
        <f t="shared" si="182"/>
        <v>0</v>
      </c>
      <c r="X242" s="628">
        <f t="shared" si="183"/>
        <v>0.17134688871287945</v>
      </c>
      <c r="Y242" t="s">
        <v>639</v>
      </c>
      <c r="Z242">
        <v>4</v>
      </c>
      <c r="AA242" s="627">
        <f t="shared" si="184"/>
        <v>1</v>
      </c>
      <c r="AB242" t="s">
        <v>639</v>
      </c>
      <c r="AC242">
        <v>4</v>
      </c>
      <c r="AD242" s="627">
        <f t="shared" si="185"/>
        <v>1</v>
      </c>
      <c r="AE242" t="s">
        <v>640</v>
      </c>
      <c r="AF242">
        <v>0</v>
      </c>
      <c r="AG242" s="627">
        <f t="shared" si="186"/>
        <v>0</v>
      </c>
      <c r="AH242" t="s">
        <v>1314</v>
      </c>
      <c r="AI242">
        <v>0</v>
      </c>
      <c r="AJ242" s="627">
        <f t="shared" si="187"/>
        <v>0</v>
      </c>
      <c r="AK242" t="s">
        <v>1405</v>
      </c>
      <c r="AL242">
        <v>0</v>
      </c>
      <c r="AM242" s="627">
        <f t="shared" si="188"/>
        <v>0</v>
      </c>
      <c r="AN242">
        <v>1</v>
      </c>
      <c r="AO242" t="s">
        <v>1765</v>
      </c>
      <c r="AP242">
        <v>4</v>
      </c>
      <c r="AQ242" s="629">
        <f t="shared" si="189"/>
        <v>1</v>
      </c>
      <c r="AR242" t="s">
        <v>640</v>
      </c>
      <c r="AS242">
        <v>0</v>
      </c>
      <c r="AT242" s="627">
        <f t="shared" si="190"/>
        <v>0</v>
      </c>
      <c r="AU242">
        <v>1</v>
      </c>
      <c r="AV242" t="s">
        <v>1789</v>
      </c>
      <c r="AW242">
        <v>0</v>
      </c>
      <c r="AX242" s="629">
        <f t="shared" si="191"/>
        <v>0</v>
      </c>
      <c r="AY242" t="s">
        <v>634</v>
      </c>
      <c r="AZ242">
        <v>1</v>
      </c>
      <c r="BA242" s="627">
        <f t="shared" si="192"/>
        <v>0.25</v>
      </c>
      <c r="BB242" t="s">
        <v>646</v>
      </c>
      <c r="BC242">
        <v>0</v>
      </c>
      <c r="BD242" s="627">
        <f t="shared" si="193"/>
        <v>0</v>
      </c>
      <c r="BE242" t="s">
        <v>1053</v>
      </c>
      <c r="BF242">
        <v>3</v>
      </c>
      <c r="BG242" s="627">
        <f t="shared" si="194"/>
        <v>0.75</v>
      </c>
      <c r="BH242" s="628">
        <f t="shared" si="195"/>
        <v>0.36363636363636365</v>
      </c>
      <c r="BI242">
        <v>0</v>
      </c>
      <c r="BJ242" t="s">
        <v>1741</v>
      </c>
      <c r="BK242">
        <v>4</v>
      </c>
      <c r="BL242" s="627">
        <f t="shared" si="196"/>
        <v>1</v>
      </c>
      <c r="BM242" t="s">
        <v>1395</v>
      </c>
      <c r="BN242">
        <v>4</v>
      </c>
      <c r="BO242" s="627">
        <f t="shared" si="197"/>
        <v>1</v>
      </c>
      <c r="BP242">
        <v>0</v>
      </c>
      <c r="BQ242" t="s">
        <v>1745</v>
      </c>
      <c r="BR242">
        <v>4</v>
      </c>
      <c r="BS242">
        <f t="shared" si="198"/>
        <v>1</v>
      </c>
      <c r="BT242">
        <v>0</v>
      </c>
      <c r="BU242" t="s">
        <v>1745</v>
      </c>
      <c r="BV242">
        <v>4</v>
      </c>
      <c r="BW242">
        <f t="shared" si="199"/>
        <v>1</v>
      </c>
      <c r="BX242" s="629">
        <f t="shared" si="200"/>
        <v>1</v>
      </c>
      <c r="BY242" t="s">
        <v>642</v>
      </c>
      <c r="BZ242">
        <v>3</v>
      </c>
      <c r="CA242" s="627">
        <f t="shared" si="201"/>
        <v>0.75</v>
      </c>
      <c r="CB242" t="s">
        <v>669</v>
      </c>
      <c r="CC242">
        <v>2</v>
      </c>
      <c r="CD242" s="627">
        <f t="shared" si="202"/>
        <v>0.5</v>
      </c>
      <c r="CE242" t="s">
        <v>643</v>
      </c>
      <c r="CF242">
        <v>3</v>
      </c>
      <c r="CG242" s="627">
        <f t="shared" si="203"/>
        <v>0.75</v>
      </c>
      <c r="CH242">
        <v>0</v>
      </c>
      <c r="CI242" t="s">
        <v>1750</v>
      </c>
      <c r="CJ242">
        <v>4</v>
      </c>
      <c r="CK242">
        <f t="shared" si="204"/>
        <v>1</v>
      </c>
      <c r="CL242">
        <v>0</v>
      </c>
      <c r="CM242" t="s">
        <v>1750</v>
      </c>
      <c r="CN242">
        <v>4</v>
      </c>
      <c r="CO242">
        <f t="shared" si="205"/>
        <v>1</v>
      </c>
      <c r="CP242" s="629">
        <f t="shared" si="206"/>
        <v>1</v>
      </c>
      <c r="CQ242">
        <v>0</v>
      </c>
      <c r="CR242" t="s">
        <v>1755</v>
      </c>
      <c r="CS242">
        <v>4</v>
      </c>
      <c r="CT242">
        <f t="shared" si="207"/>
        <v>1</v>
      </c>
      <c r="CU242">
        <v>0</v>
      </c>
      <c r="CV242" t="s">
        <v>1755</v>
      </c>
      <c r="CW242">
        <v>4</v>
      </c>
      <c r="CX242">
        <f t="shared" si="208"/>
        <v>1</v>
      </c>
      <c r="CY242" s="629">
        <f t="shared" si="209"/>
        <v>1</v>
      </c>
      <c r="CZ242">
        <v>0</v>
      </c>
      <c r="DA242" t="s">
        <v>1764</v>
      </c>
      <c r="DB242">
        <v>0</v>
      </c>
      <c r="DC242" s="626">
        <f t="shared" si="210"/>
        <v>0</v>
      </c>
      <c r="DD242" t="s">
        <v>636</v>
      </c>
      <c r="DE242">
        <v>4</v>
      </c>
      <c r="DF242" s="627">
        <f t="shared" si="211"/>
        <v>1</v>
      </c>
      <c r="DG242" s="628">
        <f t="shared" si="212"/>
        <v>0.8</v>
      </c>
      <c r="DH242" t="s">
        <v>639</v>
      </c>
      <c r="DI242">
        <v>4</v>
      </c>
      <c r="DJ242" s="627">
        <f t="shared" si="213"/>
        <v>1</v>
      </c>
      <c r="DK242" t="s">
        <v>640</v>
      </c>
      <c r="DL242">
        <v>0</v>
      </c>
      <c r="DM242" s="627">
        <f t="shared" si="214"/>
        <v>0</v>
      </c>
      <c r="DN242" t="s">
        <v>880</v>
      </c>
      <c r="DO242">
        <v>4</v>
      </c>
      <c r="DP242" s="627">
        <f t="shared" si="215"/>
        <v>1</v>
      </c>
      <c r="DS242" s="627">
        <f t="shared" si="216"/>
        <v>0</v>
      </c>
      <c r="DV242" s="627">
        <f t="shared" si="217"/>
        <v>0</v>
      </c>
      <c r="DW242" t="s">
        <v>639</v>
      </c>
      <c r="DX242">
        <v>4</v>
      </c>
      <c r="DY242" s="627">
        <f t="shared" si="218"/>
        <v>1</v>
      </c>
      <c r="EB242" s="627">
        <f t="shared" si="219"/>
        <v>0</v>
      </c>
      <c r="EC242">
        <v>6.5</v>
      </c>
      <c r="ED242" t="s">
        <v>1826</v>
      </c>
      <c r="EE242">
        <v>1</v>
      </c>
      <c r="EF242" s="630">
        <f t="shared" si="220"/>
        <v>0.33673469387755106</v>
      </c>
      <c r="EG242">
        <v>10</v>
      </c>
      <c r="EH242" t="s">
        <v>1827</v>
      </c>
      <c r="EI242">
        <v>0</v>
      </c>
      <c r="EJ242" s="630">
        <f t="shared" si="221"/>
        <v>0</v>
      </c>
      <c r="EK242" s="630">
        <f t="shared" si="222"/>
        <v>0.16836734693877553</v>
      </c>
      <c r="EL242" s="628">
        <f t="shared" si="223"/>
        <v>0.39604591836734693</v>
      </c>
      <c r="EM242">
        <v>0</v>
      </c>
      <c r="EN242" t="s">
        <v>1777</v>
      </c>
      <c r="EO242" s="624">
        <v>0</v>
      </c>
      <c r="EP242" s="629">
        <f t="shared" si="224"/>
        <v>0</v>
      </c>
      <c r="EQ242">
        <v>0</v>
      </c>
      <c r="ER242" t="s">
        <v>1777</v>
      </c>
      <c r="ES242">
        <v>0</v>
      </c>
      <c r="ET242" s="629">
        <f t="shared" si="225"/>
        <v>0</v>
      </c>
      <c r="EU242">
        <v>2</v>
      </c>
      <c r="EV242" t="s">
        <v>1777</v>
      </c>
      <c r="EW242" s="624">
        <v>4</v>
      </c>
      <c r="EX242" s="629">
        <f t="shared" si="226"/>
        <v>1</v>
      </c>
      <c r="EY242">
        <v>3</v>
      </c>
      <c r="EZ242" t="s">
        <v>1782</v>
      </c>
      <c r="FA242" s="624">
        <v>2</v>
      </c>
      <c r="FB242" s="629">
        <f t="shared" si="227"/>
        <v>0.5</v>
      </c>
      <c r="FC242" t="s">
        <v>1024</v>
      </c>
      <c r="FD242">
        <v>0</v>
      </c>
      <c r="FE242" s="627">
        <f t="shared" si="228"/>
        <v>0</v>
      </c>
      <c r="FF242" s="628">
        <f t="shared" si="229"/>
        <v>0.3</v>
      </c>
      <c r="FG242">
        <v>0.67600000000000005</v>
      </c>
      <c r="FH242" t="s">
        <v>1791</v>
      </c>
      <c r="FI242">
        <v>2</v>
      </c>
      <c r="FJ242" s="623">
        <f t="shared" si="230"/>
        <v>0.33333333333333331</v>
      </c>
      <c r="FK242">
        <v>31</v>
      </c>
      <c r="FL242">
        <v>1.4913616938342726</v>
      </c>
      <c r="FM242" t="s">
        <v>1734</v>
      </c>
      <c r="FN242" s="624">
        <v>2</v>
      </c>
      <c r="FO242" s="629">
        <f t="shared" si="231"/>
        <v>0.5</v>
      </c>
      <c r="FP242">
        <v>2</v>
      </c>
      <c r="FQ242" t="s">
        <v>1737</v>
      </c>
      <c r="FR242" s="624">
        <v>1</v>
      </c>
      <c r="FS242" s="629">
        <f t="shared" si="232"/>
        <v>0.25</v>
      </c>
      <c r="FT242">
        <v>1</v>
      </c>
      <c r="FU242" t="s">
        <v>1737</v>
      </c>
      <c r="FV242" s="624">
        <v>1</v>
      </c>
      <c r="FW242" s="629">
        <f t="shared" si="233"/>
        <v>0.25</v>
      </c>
      <c r="FX242" s="628">
        <f t="shared" si="234"/>
        <v>0.33333333333333331</v>
      </c>
      <c r="FY242" s="631">
        <f t="shared" si="235"/>
        <v>0.39406041734165392</v>
      </c>
    </row>
    <row r="243" spans="1:181">
      <c r="A243" t="s">
        <v>389</v>
      </c>
      <c r="B243" t="s">
        <v>388</v>
      </c>
      <c r="C243" t="s">
        <v>632</v>
      </c>
      <c r="D243" t="s">
        <v>1310</v>
      </c>
      <c r="E243" t="s">
        <v>965</v>
      </c>
      <c r="F243" t="s">
        <v>983</v>
      </c>
      <c r="G243" t="s">
        <v>966</v>
      </c>
      <c r="H243" t="s">
        <v>83</v>
      </c>
      <c r="I243">
        <v>5360</v>
      </c>
      <c r="J243" s="626">
        <f t="shared" si="177"/>
        <v>0.22718763842381465</v>
      </c>
      <c r="K243">
        <v>14586843.01</v>
      </c>
      <c r="L243" s="626">
        <f t="shared" si="178"/>
        <v>9.1497666939713548E-2</v>
      </c>
      <c r="M243">
        <v>224</v>
      </c>
      <c r="N243" s="626">
        <f t="shared" si="179"/>
        <v>0.17263673080707267</v>
      </c>
      <c r="O243" t="s">
        <v>880</v>
      </c>
      <c r="P243">
        <v>0</v>
      </c>
      <c r="Q243" s="627">
        <f t="shared" si="180"/>
        <v>0</v>
      </c>
      <c r="R243">
        <v>0</v>
      </c>
      <c r="T243" t="s">
        <v>1726</v>
      </c>
      <c r="U243">
        <v>0</v>
      </c>
      <c r="V243">
        <f t="shared" si="181"/>
        <v>1</v>
      </c>
      <c r="W243" s="626">
        <f t="shared" si="182"/>
        <v>0</v>
      </c>
      <c r="X243" s="628">
        <f t="shared" si="183"/>
        <v>9.826440723412018E-2</v>
      </c>
      <c r="Y243" t="s">
        <v>639</v>
      </c>
      <c r="Z243">
        <v>4</v>
      </c>
      <c r="AA243" s="627">
        <f t="shared" si="184"/>
        <v>1</v>
      </c>
      <c r="AB243" t="s">
        <v>639</v>
      </c>
      <c r="AC243">
        <v>4</v>
      </c>
      <c r="AD243" s="627">
        <f t="shared" si="185"/>
        <v>1</v>
      </c>
      <c r="AE243" t="s">
        <v>636</v>
      </c>
      <c r="AF243">
        <v>4</v>
      </c>
      <c r="AG243" s="627">
        <f t="shared" si="186"/>
        <v>1</v>
      </c>
      <c r="AH243" t="s">
        <v>1314</v>
      </c>
      <c r="AI243">
        <v>0</v>
      </c>
      <c r="AJ243" s="627">
        <f t="shared" si="187"/>
        <v>0</v>
      </c>
      <c r="AK243" t="s">
        <v>1406</v>
      </c>
      <c r="AL243">
        <v>3</v>
      </c>
      <c r="AM243" s="627">
        <f t="shared" si="188"/>
        <v>0.75</v>
      </c>
      <c r="AN243">
        <v>1</v>
      </c>
      <c r="AO243" t="s">
        <v>1765</v>
      </c>
      <c r="AP243">
        <v>4</v>
      </c>
      <c r="AQ243" s="629">
        <f t="shared" si="189"/>
        <v>1</v>
      </c>
      <c r="AR243" t="s">
        <v>640</v>
      </c>
      <c r="AS243">
        <v>0</v>
      </c>
      <c r="AT243" s="627">
        <f t="shared" si="190"/>
        <v>0</v>
      </c>
      <c r="AU243">
        <v>2</v>
      </c>
      <c r="AV243" t="s">
        <v>1772</v>
      </c>
      <c r="AW243">
        <v>1</v>
      </c>
      <c r="AX243" s="629">
        <f t="shared" si="191"/>
        <v>0.25</v>
      </c>
      <c r="AY243" t="s">
        <v>634</v>
      </c>
      <c r="AZ243">
        <v>1</v>
      </c>
      <c r="BA243" s="627">
        <f t="shared" si="192"/>
        <v>0.25</v>
      </c>
      <c r="BB243" t="s">
        <v>675</v>
      </c>
      <c r="BC243">
        <v>0</v>
      </c>
      <c r="BD243" s="627">
        <f t="shared" si="193"/>
        <v>0</v>
      </c>
      <c r="BE243" t="s">
        <v>646</v>
      </c>
      <c r="BF243">
        <v>1</v>
      </c>
      <c r="BG243" s="627">
        <f t="shared" si="194"/>
        <v>0.25</v>
      </c>
      <c r="BH243" s="628">
        <f t="shared" si="195"/>
        <v>0.5</v>
      </c>
      <c r="BI243">
        <v>0</v>
      </c>
      <c r="BJ243" t="s">
        <v>1741</v>
      </c>
      <c r="BK243">
        <v>4</v>
      </c>
      <c r="BL243" s="627">
        <f t="shared" si="196"/>
        <v>1</v>
      </c>
      <c r="BM243" t="s">
        <v>641</v>
      </c>
      <c r="BN243">
        <v>0</v>
      </c>
      <c r="BO243" s="627">
        <f t="shared" si="197"/>
        <v>0</v>
      </c>
      <c r="BP243">
        <v>2</v>
      </c>
      <c r="BQ243" t="s">
        <v>1746</v>
      </c>
      <c r="BR243">
        <v>3</v>
      </c>
      <c r="BS243">
        <f t="shared" si="198"/>
        <v>0.75</v>
      </c>
      <c r="BT243">
        <v>0</v>
      </c>
      <c r="BU243" t="s">
        <v>1745</v>
      </c>
      <c r="BV243">
        <v>4</v>
      </c>
      <c r="BW243">
        <f t="shared" si="199"/>
        <v>1</v>
      </c>
      <c r="BX243" s="629">
        <f t="shared" si="200"/>
        <v>0.875</v>
      </c>
      <c r="BY243" t="s">
        <v>642</v>
      </c>
      <c r="BZ243">
        <v>3</v>
      </c>
      <c r="CA243" s="627">
        <f t="shared" si="201"/>
        <v>0.75</v>
      </c>
      <c r="CB243" t="s">
        <v>654</v>
      </c>
      <c r="CC243">
        <v>4</v>
      </c>
      <c r="CD243" s="627">
        <f t="shared" si="202"/>
        <v>1</v>
      </c>
      <c r="CE243" t="s">
        <v>667</v>
      </c>
      <c r="CF243">
        <v>1</v>
      </c>
      <c r="CG243" s="627">
        <f t="shared" si="203"/>
        <v>0.25</v>
      </c>
      <c r="CH243">
        <v>0</v>
      </c>
      <c r="CI243" t="s">
        <v>1750</v>
      </c>
      <c r="CJ243">
        <v>4</v>
      </c>
      <c r="CK243">
        <f t="shared" si="204"/>
        <v>1</v>
      </c>
      <c r="CL243">
        <v>0</v>
      </c>
      <c r="CM243" t="s">
        <v>1750</v>
      </c>
      <c r="CN243">
        <v>4</v>
      </c>
      <c r="CO243">
        <f t="shared" si="205"/>
        <v>1</v>
      </c>
      <c r="CP243" s="629">
        <f t="shared" si="206"/>
        <v>1</v>
      </c>
      <c r="CQ243">
        <v>0</v>
      </c>
      <c r="CR243" t="s">
        <v>1755</v>
      </c>
      <c r="CS243">
        <v>4</v>
      </c>
      <c r="CT243">
        <f t="shared" si="207"/>
        <v>1</v>
      </c>
      <c r="CU243">
        <v>0</v>
      </c>
      <c r="CV243" t="s">
        <v>1755</v>
      </c>
      <c r="CW243">
        <v>4</v>
      </c>
      <c r="CX243">
        <f t="shared" si="208"/>
        <v>1</v>
      </c>
      <c r="CY243" s="629">
        <f t="shared" si="209"/>
        <v>1</v>
      </c>
      <c r="CZ243">
        <v>2</v>
      </c>
      <c r="DA243" t="s">
        <v>1762</v>
      </c>
      <c r="DB243">
        <v>2</v>
      </c>
      <c r="DC243" s="626">
        <f t="shared" si="210"/>
        <v>0.25</v>
      </c>
      <c r="DD243" t="s">
        <v>636</v>
      </c>
      <c r="DE243">
        <v>4</v>
      </c>
      <c r="DF243" s="627">
        <f t="shared" si="211"/>
        <v>1</v>
      </c>
      <c r="DG243" s="628">
        <f t="shared" si="212"/>
        <v>0.71250000000000002</v>
      </c>
      <c r="DH243" t="s">
        <v>639</v>
      </c>
      <c r="DI243">
        <v>4</v>
      </c>
      <c r="DJ243" s="627">
        <f t="shared" si="213"/>
        <v>1</v>
      </c>
      <c r="DK243" t="s">
        <v>640</v>
      </c>
      <c r="DL243">
        <v>0</v>
      </c>
      <c r="DM243" s="627">
        <f t="shared" si="214"/>
        <v>0</v>
      </c>
      <c r="DN243" t="s">
        <v>880</v>
      </c>
      <c r="DO243">
        <v>4</v>
      </c>
      <c r="DP243" s="627">
        <f t="shared" si="215"/>
        <v>1</v>
      </c>
      <c r="DQ243" t="s">
        <v>880</v>
      </c>
      <c r="DR243">
        <v>4</v>
      </c>
      <c r="DS243" s="627">
        <f t="shared" si="216"/>
        <v>1</v>
      </c>
      <c r="DT243" t="s">
        <v>880</v>
      </c>
      <c r="DU243">
        <v>4</v>
      </c>
      <c r="DV243" s="627">
        <f t="shared" si="217"/>
        <v>1</v>
      </c>
      <c r="DW243" t="s">
        <v>639</v>
      </c>
      <c r="DX243">
        <v>4</v>
      </c>
      <c r="DY243" s="627">
        <f t="shared" si="218"/>
        <v>1</v>
      </c>
      <c r="DZ243" t="s">
        <v>1119</v>
      </c>
      <c r="EA243">
        <v>0</v>
      </c>
      <c r="EB243" s="627">
        <f t="shared" si="219"/>
        <v>0</v>
      </c>
      <c r="EC243">
        <v>7.8</v>
      </c>
      <c r="ED243" t="s">
        <v>1826</v>
      </c>
      <c r="EE243">
        <v>1</v>
      </c>
      <c r="EF243" s="630">
        <f t="shared" si="220"/>
        <v>0.20408163265306134</v>
      </c>
      <c r="EG243">
        <v>7.5</v>
      </c>
      <c r="EH243" t="s">
        <v>1826</v>
      </c>
      <c r="EI243">
        <v>1</v>
      </c>
      <c r="EJ243" s="630">
        <f t="shared" si="221"/>
        <v>0.25</v>
      </c>
      <c r="EK243" s="630">
        <f t="shared" si="222"/>
        <v>0.22704081632653067</v>
      </c>
      <c r="EL243" s="628">
        <f t="shared" si="223"/>
        <v>0.65338010204081631</v>
      </c>
      <c r="EM243">
        <v>1</v>
      </c>
      <c r="EN243" t="s">
        <v>1776</v>
      </c>
      <c r="EO243" s="624">
        <v>1</v>
      </c>
      <c r="EP243" s="629">
        <f t="shared" si="224"/>
        <v>0.25</v>
      </c>
      <c r="EQ243">
        <v>0</v>
      </c>
      <c r="ER243" t="s">
        <v>1777</v>
      </c>
      <c r="ES243">
        <v>0</v>
      </c>
      <c r="ET243" s="629">
        <f t="shared" si="225"/>
        <v>0</v>
      </c>
      <c r="EU243">
        <v>3</v>
      </c>
      <c r="EV243" t="s">
        <v>1779</v>
      </c>
      <c r="EW243" s="624">
        <v>4</v>
      </c>
      <c r="EX243" s="629">
        <f t="shared" si="226"/>
        <v>1</v>
      </c>
      <c r="EY243">
        <v>5</v>
      </c>
      <c r="EZ243" t="s">
        <v>1781</v>
      </c>
      <c r="FA243" s="624">
        <v>3</v>
      </c>
      <c r="FB243" s="629">
        <f t="shared" si="227"/>
        <v>0.75</v>
      </c>
      <c r="FC243" t="s">
        <v>1024</v>
      </c>
      <c r="FD243">
        <v>0</v>
      </c>
      <c r="FE243" s="627">
        <f t="shared" si="228"/>
        <v>0</v>
      </c>
      <c r="FF243" s="628">
        <f t="shared" si="229"/>
        <v>0.4</v>
      </c>
      <c r="FG243">
        <v>0.66800000000000004</v>
      </c>
      <c r="FH243" t="s">
        <v>1791</v>
      </c>
      <c r="FI243">
        <v>2</v>
      </c>
      <c r="FJ243" s="623">
        <f t="shared" si="230"/>
        <v>0.33333333333333331</v>
      </c>
      <c r="FK243">
        <v>16</v>
      </c>
      <c r="FL243">
        <v>1.2041199826559248</v>
      </c>
      <c r="FM243" t="s">
        <v>1734</v>
      </c>
      <c r="FN243" s="624">
        <v>2</v>
      </c>
      <c r="FO243" s="629">
        <f t="shared" si="231"/>
        <v>0.5</v>
      </c>
      <c r="FP243">
        <v>1</v>
      </c>
      <c r="FQ243" t="s">
        <v>1737</v>
      </c>
      <c r="FR243" s="624">
        <v>1</v>
      </c>
      <c r="FS243" s="629">
        <f t="shared" si="232"/>
        <v>0.25</v>
      </c>
      <c r="FT243">
        <v>1</v>
      </c>
      <c r="FU243" t="s">
        <v>1737</v>
      </c>
      <c r="FV243" s="624">
        <v>1</v>
      </c>
      <c r="FW243" s="629">
        <f t="shared" si="233"/>
        <v>0.25</v>
      </c>
      <c r="FX243" s="628">
        <f t="shared" si="234"/>
        <v>0.33333333333333331</v>
      </c>
      <c r="FY243" s="631">
        <f t="shared" si="235"/>
        <v>0.44957964043471166</v>
      </c>
    </row>
    <row r="244" spans="1:181">
      <c r="A244" t="s">
        <v>272</v>
      </c>
      <c r="B244" t="s">
        <v>271</v>
      </c>
      <c r="C244" t="s">
        <v>644</v>
      </c>
      <c r="D244" t="s">
        <v>1310</v>
      </c>
      <c r="E244" t="s">
        <v>968</v>
      </c>
      <c r="F244" t="s">
        <v>967</v>
      </c>
      <c r="G244" t="s">
        <v>969</v>
      </c>
      <c r="H244" t="s">
        <v>74</v>
      </c>
      <c r="I244">
        <v>9516</v>
      </c>
      <c r="J244" s="626">
        <f t="shared" si="177"/>
        <v>0.32252848242261672</v>
      </c>
      <c r="K244">
        <v>23347561.379999999</v>
      </c>
      <c r="L244" s="626">
        <f t="shared" si="178"/>
        <v>0.18511349689472822</v>
      </c>
      <c r="M244">
        <v>323</v>
      </c>
      <c r="N244" s="626">
        <f t="shared" si="179"/>
        <v>0.25098517099984607</v>
      </c>
      <c r="O244" t="s">
        <v>880</v>
      </c>
      <c r="P244">
        <v>0</v>
      </c>
      <c r="Q244" s="627">
        <f t="shared" si="180"/>
        <v>0</v>
      </c>
      <c r="R244">
        <v>0</v>
      </c>
      <c r="T244" t="s">
        <v>1726</v>
      </c>
      <c r="U244">
        <v>0</v>
      </c>
      <c r="V244">
        <f t="shared" si="181"/>
        <v>1</v>
      </c>
      <c r="W244" s="626">
        <f t="shared" si="182"/>
        <v>0</v>
      </c>
      <c r="X244" s="628">
        <f t="shared" si="183"/>
        <v>0.15172543006343822</v>
      </c>
      <c r="Y244" t="s">
        <v>639</v>
      </c>
      <c r="Z244">
        <v>4</v>
      </c>
      <c r="AA244" s="627">
        <f t="shared" si="184"/>
        <v>1</v>
      </c>
      <c r="AB244" t="s">
        <v>1399</v>
      </c>
      <c r="AC244">
        <v>1</v>
      </c>
      <c r="AD244" s="627">
        <f t="shared" si="185"/>
        <v>0.25</v>
      </c>
      <c r="AE244" t="s">
        <v>640</v>
      </c>
      <c r="AF244">
        <v>0</v>
      </c>
      <c r="AG244" s="627">
        <f t="shared" si="186"/>
        <v>0</v>
      </c>
      <c r="AH244" t="s">
        <v>1314</v>
      </c>
      <c r="AI244">
        <v>0</v>
      </c>
      <c r="AJ244" s="627">
        <f t="shared" si="187"/>
        <v>0</v>
      </c>
      <c r="AK244" t="s">
        <v>1404</v>
      </c>
      <c r="AL244">
        <v>1</v>
      </c>
      <c r="AM244" s="627">
        <f t="shared" si="188"/>
        <v>0.25</v>
      </c>
      <c r="AN244">
        <v>1</v>
      </c>
      <c r="AO244" t="s">
        <v>1765</v>
      </c>
      <c r="AP244">
        <v>4</v>
      </c>
      <c r="AQ244" s="629">
        <f t="shared" si="189"/>
        <v>1</v>
      </c>
      <c r="AR244" t="s">
        <v>636</v>
      </c>
      <c r="AS244">
        <v>4</v>
      </c>
      <c r="AT244" s="627">
        <f t="shared" si="190"/>
        <v>1</v>
      </c>
      <c r="AU244">
        <v>2</v>
      </c>
      <c r="AV244" t="s">
        <v>1772</v>
      </c>
      <c r="AW244">
        <v>1</v>
      </c>
      <c r="AX244" s="629">
        <f t="shared" si="191"/>
        <v>0.25</v>
      </c>
      <c r="AY244" t="s">
        <v>650</v>
      </c>
      <c r="AZ244">
        <v>2</v>
      </c>
      <c r="BA244" s="627">
        <f t="shared" si="192"/>
        <v>0.5</v>
      </c>
      <c r="BB244" t="s">
        <v>646</v>
      </c>
      <c r="BC244">
        <v>0</v>
      </c>
      <c r="BD244" s="627">
        <f t="shared" si="193"/>
        <v>0</v>
      </c>
      <c r="BE244" t="s">
        <v>675</v>
      </c>
      <c r="BF244">
        <v>0</v>
      </c>
      <c r="BG244" s="627">
        <f t="shared" si="194"/>
        <v>0</v>
      </c>
      <c r="BH244" s="628">
        <f t="shared" si="195"/>
        <v>0.38636363636363635</v>
      </c>
      <c r="BI244">
        <v>0</v>
      </c>
      <c r="BJ244" t="s">
        <v>1741</v>
      </c>
      <c r="BK244">
        <v>4</v>
      </c>
      <c r="BL244" s="627">
        <f t="shared" si="196"/>
        <v>1</v>
      </c>
      <c r="BM244" t="s">
        <v>1395</v>
      </c>
      <c r="BN244">
        <v>4</v>
      </c>
      <c r="BO244" s="627">
        <f t="shared" si="197"/>
        <v>1</v>
      </c>
      <c r="BP244">
        <v>0</v>
      </c>
      <c r="BQ244" t="s">
        <v>1745</v>
      </c>
      <c r="BR244">
        <v>4</v>
      </c>
      <c r="BS244">
        <f t="shared" si="198"/>
        <v>1</v>
      </c>
      <c r="BT244">
        <v>0</v>
      </c>
      <c r="BU244" t="s">
        <v>1745</v>
      </c>
      <c r="BV244">
        <v>4</v>
      </c>
      <c r="BW244">
        <f t="shared" si="199"/>
        <v>1</v>
      </c>
      <c r="BX244" s="629">
        <f t="shared" si="200"/>
        <v>1</v>
      </c>
      <c r="BY244" t="s">
        <v>653</v>
      </c>
      <c r="BZ244">
        <v>4</v>
      </c>
      <c r="CA244" s="627">
        <f t="shared" si="201"/>
        <v>1</v>
      </c>
      <c r="CB244" t="s">
        <v>662</v>
      </c>
      <c r="CC244">
        <v>3</v>
      </c>
      <c r="CD244" s="627">
        <f t="shared" si="202"/>
        <v>0.75</v>
      </c>
      <c r="CE244" t="s">
        <v>663</v>
      </c>
      <c r="CF244">
        <v>0</v>
      </c>
      <c r="CG244" s="627">
        <f t="shared" si="203"/>
        <v>0</v>
      </c>
      <c r="CH244">
        <v>0</v>
      </c>
      <c r="CI244" t="s">
        <v>1750</v>
      </c>
      <c r="CJ244">
        <v>4</v>
      </c>
      <c r="CK244">
        <f t="shared" si="204"/>
        <v>1</v>
      </c>
      <c r="CL244">
        <v>0</v>
      </c>
      <c r="CM244" t="s">
        <v>1750</v>
      </c>
      <c r="CN244">
        <v>4</v>
      </c>
      <c r="CO244">
        <f t="shared" si="205"/>
        <v>1</v>
      </c>
      <c r="CP244" s="629">
        <f t="shared" si="206"/>
        <v>1</v>
      </c>
      <c r="CQ244">
        <v>0</v>
      </c>
      <c r="CR244" t="s">
        <v>1755</v>
      </c>
      <c r="CS244">
        <v>4</v>
      </c>
      <c r="CT244">
        <f t="shared" si="207"/>
        <v>1</v>
      </c>
      <c r="CU244">
        <v>0</v>
      </c>
      <c r="CV244" t="s">
        <v>1755</v>
      </c>
      <c r="CW244">
        <v>4</v>
      </c>
      <c r="CX244">
        <f t="shared" si="208"/>
        <v>1</v>
      </c>
      <c r="CY244" s="629">
        <f t="shared" si="209"/>
        <v>1</v>
      </c>
      <c r="CZ244">
        <v>1</v>
      </c>
      <c r="DA244" t="s">
        <v>1763</v>
      </c>
      <c r="DB244">
        <v>1</v>
      </c>
      <c r="DC244" s="626">
        <f t="shared" si="210"/>
        <v>0.125</v>
      </c>
      <c r="DD244" t="s">
        <v>636</v>
      </c>
      <c r="DE244">
        <v>4</v>
      </c>
      <c r="DF244" s="627">
        <f t="shared" si="211"/>
        <v>1</v>
      </c>
      <c r="DG244" s="628">
        <f t="shared" si="212"/>
        <v>0.78749999999999998</v>
      </c>
      <c r="DH244" t="s">
        <v>1407</v>
      </c>
      <c r="DI244">
        <v>1</v>
      </c>
      <c r="DJ244" s="627">
        <f t="shared" si="213"/>
        <v>0.25</v>
      </c>
      <c r="DK244" t="s">
        <v>636</v>
      </c>
      <c r="DL244">
        <v>4</v>
      </c>
      <c r="DM244" s="627">
        <f t="shared" si="214"/>
        <v>1</v>
      </c>
      <c r="DN244" t="s">
        <v>1119</v>
      </c>
      <c r="DO244">
        <v>0</v>
      </c>
      <c r="DP244" s="627">
        <f t="shared" si="215"/>
        <v>0</v>
      </c>
      <c r="DS244" s="627">
        <f t="shared" si="216"/>
        <v>0</v>
      </c>
      <c r="DV244" s="627">
        <f t="shared" si="217"/>
        <v>0</v>
      </c>
      <c r="DW244" t="s">
        <v>639</v>
      </c>
      <c r="DX244">
        <v>4</v>
      </c>
      <c r="DY244" s="627">
        <f t="shared" si="218"/>
        <v>1</v>
      </c>
      <c r="EB244" s="627">
        <f t="shared" si="219"/>
        <v>0</v>
      </c>
      <c r="EC244">
        <v>7.6</v>
      </c>
      <c r="ED244" t="s">
        <v>1826</v>
      </c>
      <c r="EE244">
        <v>1</v>
      </c>
      <c r="EF244" s="630">
        <f t="shared" si="220"/>
        <v>0.22448979591836749</v>
      </c>
      <c r="EG244">
        <v>8.1</v>
      </c>
      <c r="EH244" t="s">
        <v>1827</v>
      </c>
      <c r="EI244">
        <v>0</v>
      </c>
      <c r="EJ244" s="630">
        <f t="shared" si="221"/>
        <v>0.19000000000000006</v>
      </c>
      <c r="EK244" s="630">
        <f t="shared" si="222"/>
        <v>0.20724489795918377</v>
      </c>
      <c r="EL244" s="628">
        <f t="shared" si="223"/>
        <v>0.30715561224489796</v>
      </c>
      <c r="EM244">
        <v>1</v>
      </c>
      <c r="EN244" t="s">
        <v>1776</v>
      </c>
      <c r="EO244" s="624">
        <v>1</v>
      </c>
      <c r="EP244" s="629">
        <f t="shared" si="224"/>
        <v>0.25</v>
      </c>
      <c r="EQ244">
        <v>0</v>
      </c>
      <c r="ER244" t="s">
        <v>1777</v>
      </c>
      <c r="ES244">
        <v>0</v>
      </c>
      <c r="ET244" s="629">
        <f t="shared" si="225"/>
        <v>0</v>
      </c>
      <c r="EU244">
        <v>0</v>
      </c>
      <c r="EV244" t="s">
        <v>1779</v>
      </c>
      <c r="EW244" s="624">
        <v>0</v>
      </c>
      <c r="EX244" s="629">
        <f t="shared" si="226"/>
        <v>0</v>
      </c>
      <c r="EY244">
        <v>1</v>
      </c>
      <c r="EZ244" t="s">
        <v>1783</v>
      </c>
      <c r="FA244" s="624">
        <v>1</v>
      </c>
      <c r="FB244" s="629">
        <f t="shared" si="227"/>
        <v>0.25</v>
      </c>
      <c r="FC244" t="s">
        <v>1024</v>
      </c>
      <c r="FD244">
        <v>0</v>
      </c>
      <c r="FE244" s="627">
        <f t="shared" si="228"/>
        <v>0</v>
      </c>
      <c r="FF244" s="628">
        <f t="shared" si="229"/>
        <v>0.1</v>
      </c>
      <c r="FG244">
        <v>0.56399999999999995</v>
      </c>
      <c r="FH244" t="s">
        <v>1793</v>
      </c>
      <c r="FI244">
        <v>3</v>
      </c>
      <c r="FJ244" s="623">
        <f t="shared" si="230"/>
        <v>0.66666666666666663</v>
      </c>
      <c r="FK244">
        <v>27</v>
      </c>
      <c r="FL244">
        <v>1.4313637641589874</v>
      </c>
      <c r="FM244" t="s">
        <v>1734</v>
      </c>
      <c r="FN244" s="624">
        <v>2</v>
      </c>
      <c r="FO244" s="629">
        <f t="shared" si="231"/>
        <v>0.5</v>
      </c>
      <c r="FP244">
        <v>1</v>
      </c>
      <c r="FQ244" t="s">
        <v>1737</v>
      </c>
      <c r="FR244" s="624">
        <v>1</v>
      </c>
      <c r="FS244" s="629">
        <f t="shared" si="232"/>
        <v>0.25</v>
      </c>
      <c r="FT244">
        <v>2</v>
      </c>
      <c r="FU244" t="s">
        <v>1737</v>
      </c>
      <c r="FV244" s="624">
        <v>1</v>
      </c>
      <c r="FW244" s="629">
        <f t="shared" si="233"/>
        <v>0.25</v>
      </c>
      <c r="FX244" s="628">
        <f t="shared" si="234"/>
        <v>0.41666666666666663</v>
      </c>
      <c r="FY244" s="631">
        <f t="shared" si="235"/>
        <v>0.35823522422310655</v>
      </c>
    </row>
    <row r="245" spans="1:181">
      <c r="A245" t="s">
        <v>76</v>
      </c>
      <c r="B245" t="s">
        <v>75</v>
      </c>
      <c r="C245" t="s">
        <v>644</v>
      </c>
      <c r="D245" t="s">
        <v>1311</v>
      </c>
      <c r="E245" t="s">
        <v>988</v>
      </c>
      <c r="F245" t="s">
        <v>1002</v>
      </c>
      <c r="G245" t="s">
        <v>989</v>
      </c>
      <c r="H245" t="s">
        <v>2</v>
      </c>
      <c r="I245">
        <v>48606</v>
      </c>
      <c r="J245" s="626">
        <f t="shared" si="177"/>
        <v>0.59339318615014269</v>
      </c>
      <c r="K245">
        <v>215043298.38999999</v>
      </c>
      <c r="L245" s="626">
        <f t="shared" si="178"/>
        <v>0.62701768399698976</v>
      </c>
      <c r="M245">
        <v>1970</v>
      </c>
      <c r="N245" s="626">
        <f t="shared" si="179"/>
        <v>0.63804049052890566</v>
      </c>
      <c r="O245" t="s">
        <v>1119</v>
      </c>
      <c r="P245">
        <v>4</v>
      </c>
      <c r="Q245" s="627">
        <f t="shared" si="180"/>
        <v>1</v>
      </c>
      <c r="R245">
        <v>61</v>
      </c>
      <c r="S245">
        <v>1.7853298350107671</v>
      </c>
      <c r="T245" t="s">
        <v>1728</v>
      </c>
      <c r="U245">
        <v>3</v>
      </c>
      <c r="V245">
        <f t="shared" si="181"/>
        <v>62</v>
      </c>
      <c r="W245" s="626">
        <f t="shared" si="182"/>
        <v>0.53721364334607791</v>
      </c>
      <c r="X245" s="628">
        <f t="shared" si="183"/>
        <v>0.67913300080442318</v>
      </c>
      <c r="Y245" t="s">
        <v>1397</v>
      </c>
      <c r="Z245">
        <v>1</v>
      </c>
      <c r="AA245" s="627">
        <f t="shared" si="184"/>
        <v>0.25</v>
      </c>
      <c r="AB245" t="s">
        <v>1399</v>
      </c>
      <c r="AC245">
        <v>1</v>
      </c>
      <c r="AD245" s="627">
        <f t="shared" si="185"/>
        <v>0.25</v>
      </c>
      <c r="AE245" t="s">
        <v>640</v>
      </c>
      <c r="AF245">
        <v>0</v>
      </c>
      <c r="AG245" s="627">
        <f t="shared" si="186"/>
        <v>0</v>
      </c>
      <c r="AH245" t="s">
        <v>1314</v>
      </c>
      <c r="AI245">
        <v>0</v>
      </c>
      <c r="AJ245" s="627">
        <f t="shared" si="187"/>
        <v>0</v>
      </c>
      <c r="AK245" t="s">
        <v>1404</v>
      </c>
      <c r="AL245">
        <v>1</v>
      </c>
      <c r="AM245" s="627">
        <f t="shared" si="188"/>
        <v>0.25</v>
      </c>
      <c r="AN245">
        <v>3</v>
      </c>
      <c r="AO245" t="s">
        <v>1767</v>
      </c>
      <c r="AP245">
        <v>2</v>
      </c>
      <c r="AQ245" s="629">
        <f t="shared" si="189"/>
        <v>0.5</v>
      </c>
      <c r="AR245" t="s">
        <v>636</v>
      </c>
      <c r="AS245">
        <v>4</v>
      </c>
      <c r="AT245" s="627">
        <f t="shared" si="190"/>
        <v>1</v>
      </c>
      <c r="AU245">
        <v>3</v>
      </c>
      <c r="AV245" t="s">
        <v>1771</v>
      </c>
      <c r="AW245">
        <v>2</v>
      </c>
      <c r="AX245" s="629">
        <f t="shared" si="191"/>
        <v>0.5</v>
      </c>
      <c r="AY245" t="s">
        <v>650</v>
      </c>
      <c r="AZ245">
        <v>2</v>
      </c>
      <c r="BA245" s="627">
        <f t="shared" si="192"/>
        <v>0.5</v>
      </c>
      <c r="BB245" t="s">
        <v>635</v>
      </c>
      <c r="BC245">
        <v>1</v>
      </c>
      <c r="BD245" s="627">
        <f t="shared" si="193"/>
        <v>0.25</v>
      </c>
      <c r="BE245" t="s">
        <v>647</v>
      </c>
      <c r="BF245">
        <v>4</v>
      </c>
      <c r="BG245" s="627">
        <f t="shared" si="194"/>
        <v>1</v>
      </c>
      <c r="BH245" s="628">
        <f t="shared" si="195"/>
        <v>0.40909090909090912</v>
      </c>
      <c r="BI245">
        <v>0</v>
      </c>
      <c r="BJ245" t="s">
        <v>1741</v>
      </c>
      <c r="BK245">
        <v>4</v>
      </c>
      <c r="BL245" s="627">
        <f t="shared" si="196"/>
        <v>1</v>
      </c>
      <c r="BM245" t="s">
        <v>1395</v>
      </c>
      <c r="BN245">
        <v>4</v>
      </c>
      <c r="BO245" s="627">
        <f t="shared" si="197"/>
        <v>1</v>
      </c>
      <c r="BP245">
        <v>1</v>
      </c>
      <c r="BQ245" t="s">
        <v>1746</v>
      </c>
      <c r="BR245">
        <v>3</v>
      </c>
      <c r="BS245">
        <f t="shared" si="198"/>
        <v>0.75</v>
      </c>
      <c r="BT245">
        <v>1</v>
      </c>
      <c r="BU245" t="s">
        <v>1746</v>
      </c>
      <c r="BV245">
        <v>3</v>
      </c>
      <c r="BW245">
        <f t="shared" si="199"/>
        <v>0.75</v>
      </c>
      <c r="BX245" s="629">
        <f t="shared" si="200"/>
        <v>0.75</v>
      </c>
      <c r="BY245" t="s">
        <v>653</v>
      </c>
      <c r="BZ245">
        <v>4</v>
      </c>
      <c r="CA245" s="627">
        <f t="shared" si="201"/>
        <v>1</v>
      </c>
      <c r="CB245" t="s">
        <v>654</v>
      </c>
      <c r="CC245">
        <v>4</v>
      </c>
      <c r="CD245" s="627">
        <f t="shared" si="202"/>
        <v>1</v>
      </c>
      <c r="CE245" t="s">
        <v>667</v>
      </c>
      <c r="CF245">
        <v>1</v>
      </c>
      <c r="CG245" s="627">
        <f t="shared" si="203"/>
        <v>0.25</v>
      </c>
      <c r="CH245">
        <v>0</v>
      </c>
      <c r="CI245" t="s">
        <v>1750</v>
      </c>
      <c r="CJ245">
        <v>4</v>
      </c>
      <c r="CK245">
        <f t="shared" si="204"/>
        <v>1</v>
      </c>
      <c r="CL245">
        <v>0</v>
      </c>
      <c r="CM245" t="s">
        <v>1750</v>
      </c>
      <c r="CN245">
        <v>4</v>
      </c>
      <c r="CO245">
        <f t="shared" si="205"/>
        <v>1</v>
      </c>
      <c r="CP245" s="629">
        <f t="shared" si="206"/>
        <v>1</v>
      </c>
      <c r="CQ245">
        <v>2</v>
      </c>
      <c r="CR245" t="s">
        <v>1756</v>
      </c>
      <c r="CS245">
        <v>3</v>
      </c>
      <c r="CT245">
        <f t="shared" si="207"/>
        <v>0.75</v>
      </c>
      <c r="CU245">
        <v>1</v>
      </c>
      <c r="CV245" t="s">
        <v>1756</v>
      </c>
      <c r="CW245">
        <v>3</v>
      </c>
      <c r="CX245">
        <f t="shared" si="208"/>
        <v>0.75</v>
      </c>
      <c r="CY245" s="629">
        <f t="shared" si="209"/>
        <v>0.75</v>
      </c>
      <c r="CZ245">
        <v>1</v>
      </c>
      <c r="DA245" t="s">
        <v>1763</v>
      </c>
      <c r="DB245">
        <v>1</v>
      </c>
      <c r="DC245" s="626">
        <f t="shared" si="210"/>
        <v>0.125</v>
      </c>
      <c r="DD245" t="s">
        <v>636</v>
      </c>
      <c r="DE245">
        <v>4</v>
      </c>
      <c r="DF245" s="627">
        <f t="shared" si="211"/>
        <v>1</v>
      </c>
      <c r="DG245" s="628">
        <f t="shared" si="212"/>
        <v>0.78749999999999998</v>
      </c>
      <c r="DH245" t="s">
        <v>1407</v>
      </c>
      <c r="DI245">
        <v>1</v>
      </c>
      <c r="DJ245" s="627">
        <f t="shared" si="213"/>
        <v>0.25</v>
      </c>
      <c r="DK245" t="s">
        <v>640</v>
      </c>
      <c r="DL245">
        <v>0</v>
      </c>
      <c r="DM245" s="627">
        <f t="shared" si="214"/>
        <v>0</v>
      </c>
      <c r="DN245" t="s">
        <v>1119</v>
      </c>
      <c r="DO245">
        <v>0</v>
      </c>
      <c r="DP245" s="627">
        <f t="shared" si="215"/>
        <v>0</v>
      </c>
      <c r="DQ245" t="s">
        <v>880</v>
      </c>
      <c r="DR245">
        <v>4</v>
      </c>
      <c r="DS245" s="627">
        <f t="shared" si="216"/>
        <v>1</v>
      </c>
      <c r="DT245" t="s">
        <v>880</v>
      </c>
      <c r="DU245">
        <v>4</v>
      </c>
      <c r="DV245" s="627">
        <f t="shared" si="217"/>
        <v>1</v>
      </c>
      <c r="DW245" t="s">
        <v>1408</v>
      </c>
      <c r="DX245">
        <v>2</v>
      </c>
      <c r="DY245" s="627">
        <f t="shared" si="218"/>
        <v>0.5</v>
      </c>
      <c r="DZ245" t="s">
        <v>880</v>
      </c>
      <c r="EA245">
        <v>4</v>
      </c>
      <c r="EB245" s="627">
        <f t="shared" si="219"/>
        <v>1</v>
      </c>
      <c r="EC245">
        <v>9.6</v>
      </c>
      <c r="ED245" t="s">
        <v>1827</v>
      </c>
      <c r="EE245">
        <v>0</v>
      </c>
      <c r="EF245" s="630">
        <f t="shared" si="220"/>
        <v>2.0408163265306256E-2</v>
      </c>
      <c r="EG245">
        <v>9.6</v>
      </c>
      <c r="EH245" t="s">
        <v>1827</v>
      </c>
      <c r="EI245">
        <v>0</v>
      </c>
      <c r="EJ245" s="630">
        <f t="shared" si="221"/>
        <v>4.0000000000000036E-2</v>
      </c>
      <c r="EK245" s="630">
        <f t="shared" si="222"/>
        <v>3.0204081632653146E-2</v>
      </c>
      <c r="EL245" s="628">
        <f t="shared" si="223"/>
        <v>0.47252551020408162</v>
      </c>
      <c r="EM245">
        <v>5</v>
      </c>
      <c r="EN245" t="s">
        <v>1774</v>
      </c>
      <c r="EO245" s="624">
        <v>3</v>
      </c>
      <c r="EP245" s="629">
        <f t="shared" si="224"/>
        <v>0.75</v>
      </c>
      <c r="EQ245">
        <v>0</v>
      </c>
      <c r="ER245" t="s">
        <v>1777</v>
      </c>
      <c r="ES245">
        <v>0</v>
      </c>
      <c r="ET245" s="629">
        <f t="shared" si="225"/>
        <v>0</v>
      </c>
      <c r="EU245">
        <v>4</v>
      </c>
      <c r="EV245" t="s">
        <v>1778</v>
      </c>
      <c r="EW245" s="624">
        <v>4</v>
      </c>
      <c r="EX245" s="629">
        <f t="shared" si="226"/>
        <v>1</v>
      </c>
      <c r="EY245">
        <v>4</v>
      </c>
      <c r="EZ245" t="s">
        <v>1782</v>
      </c>
      <c r="FA245" s="624">
        <v>2</v>
      </c>
      <c r="FB245" s="629">
        <f t="shared" si="227"/>
        <v>0.5</v>
      </c>
      <c r="FC245" t="s">
        <v>1024</v>
      </c>
      <c r="FD245">
        <v>0</v>
      </c>
      <c r="FE245" s="627">
        <f t="shared" si="228"/>
        <v>0</v>
      </c>
      <c r="FF245" s="628">
        <f t="shared" si="229"/>
        <v>0.45</v>
      </c>
      <c r="FG245">
        <v>0.753</v>
      </c>
      <c r="FH245" t="s">
        <v>1792</v>
      </c>
      <c r="FI245">
        <v>1</v>
      </c>
      <c r="FJ245" s="623">
        <f t="shared" si="230"/>
        <v>0</v>
      </c>
      <c r="FK245">
        <v>95</v>
      </c>
      <c r="FL245">
        <v>1.9777236052888478</v>
      </c>
      <c r="FM245" t="s">
        <v>1735</v>
      </c>
      <c r="FN245" s="624">
        <v>3</v>
      </c>
      <c r="FO245" s="629">
        <f t="shared" si="231"/>
        <v>0.75</v>
      </c>
      <c r="FP245">
        <v>24</v>
      </c>
      <c r="FQ245" t="s">
        <v>1738</v>
      </c>
      <c r="FR245" s="624">
        <v>4</v>
      </c>
      <c r="FS245" s="629">
        <f t="shared" si="232"/>
        <v>1</v>
      </c>
      <c r="FT245">
        <v>7</v>
      </c>
      <c r="FU245" t="s">
        <v>1740</v>
      </c>
      <c r="FV245" s="624">
        <v>3</v>
      </c>
      <c r="FW245" s="629">
        <f t="shared" si="233"/>
        <v>0.75</v>
      </c>
      <c r="FX245" s="628">
        <f t="shared" si="234"/>
        <v>0.625</v>
      </c>
      <c r="FY245" s="631">
        <f t="shared" si="235"/>
        <v>0.57054157001656902</v>
      </c>
    </row>
    <row r="246" spans="1:181">
      <c r="A246" t="s">
        <v>110</v>
      </c>
      <c r="B246" t="s">
        <v>109</v>
      </c>
      <c r="C246" t="s">
        <v>673</v>
      </c>
      <c r="D246" t="s">
        <v>1311</v>
      </c>
      <c r="E246" t="s">
        <v>968</v>
      </c>
      <c r="F246" t="s">
        <v>967</v>
      </c>
      <c r="G246" t="s">
        <v>981</v>
      </c>
      <c r="H246" t="s">
        <v>5</v>
      </c>
      <c r="I246">
        <v>32720</v>
      </c>
      <c r="J246" s="626">
        <f t="shared" si="177"/>
        <v>0.52765897160417441</v>
      </c>
      <c r="K246">
        <v>60584192.390000008</v>
      </c>
      <c r="L246" s="626">
        <f t="shared" si="178"/>
        <v>0.37489193880303334</v>
      </c>
      <c r="M246">
        <v>812</v>
      </c>
      <c r="N246" s="626">
        <f t="shared" si="179"/>
        <v>0.44831882310393928</v>
      </c>
      <c r="O246" t="s">
        <v>1119</v>
      </c>
      <c r="P246">
        <v>4</v>
      </c>
      <c r="Q246" s="627">
        <f t="shared" si="180"/>
        <v>1</v>
      </c>
      <c r="R246">
        <v>101</v>
      </c>
      <c r="S246">
        <v>2.0043213737826426</v>
      </c>
      <c r="T246" t="s">
        <v>1729</v>
      </c>
      <c r="U246">
        <v>4</v>
      </c>
      <c r="V246">
        <f t="shared" si="181"/>
        <v>102</v>
      </c>
      <c r="W246" s="626">
        <f t="shared" si="182"/>
        <v>0.60201540914298501</v>
      </c>
      <c r="X246" s="628">
        <f t="shared" si="183"/>
        <v>0.5905770285308265</v>
      </c>
      <c r="Y246" t="s">
        <v>1398</v>
      </c>
      <c r="Z246">
        <v>2</v>
      </c>
      <c r="AA246" s="627">
        <f t="shared" si="184"/>
        <v>0.5</v>
      </c>
      <c r="AB246" t="s">
        <v>639</v>
      </c>
      <c r="AC246">
        <v>4</v>
      </c>
      <c r="AD246" s="627">
        <f t="shared" si="185"/>
        <v>1</v>
      </c>
      <c r="AE246" t="s">
        <v>640</v>
      </c>
      <c r="AF246">
        <v>0</v>
      </c>
      <c r="AG246" s="627">
        <f t="shared" si="186"/>
        <v>0</v>
      </c>
      <c r="AH246" t="s">
        <v>1314</v>
      </c>
      <c r="AI246">
        <v>0</v>
      </c>
      <c r="AJ246" s="627">
        <f t="shared" si="187"/>
        <v>0</v>
      </c>
      <c r="AK246" t="s">
        <v>1406</v>
      </c>
      <c r="AL246">
        <v>3</v>
      </c>
      <c r="AM246" s="627">
        <f t="shared" si="188"/>
        <v>0.75</v>
      </c>
      <c r="AN246">
        <v>1</v>
      </c>
      <c r="AO246" t="s">
        <v>1765</v>
      </c>
      <c r="AP246">
        <v>4</v>
      </c>
      <c r="AQ246" s="629">
        <f t="shared" si="189"/>
        <v>1</v>
      </c>
      <c r="AR246" t="s">
        <v>636</v>
      </c>
      <c r="AS246">
        <v>4</v>
      </c>
      <c r="AT246" s="627">
        <f t="shared" si="190"/>
        <v>1</v>
      </c>
      <c r="AU246">
        <v>4</v>
      </c>
      <c r="AV246" t="s">
        <v>1770</v>
      </c>
      <c r="AW246">
        <v>3</v>
      </c>
      <c r="AX246" s="629">
        <f t="shared" si="191"/>
        <v>0.75</v>
      </c>
      <c r="AY246" t="s">
        <v>634</v>
      </c>
      <c r="AZ246">
        <v>1</v>
      </c>
      <c r="BA246" s="627">
        <f t="shared" si="192"/>
        <v>0.25</v>
      </c>
      <c r="BB246" t="s">
        <v>1069</v>
      </c>
      <c r="BC246">
        <v>3</v>
      </c>
      <c r="BD246" s="627">
        <f t="shared" si="193"/>
        <v>0.75</v>
      </c>
      <c r="BE246" t="s">
        <v>647</v>
      </c>
      <c r="BF246">
        <v>4</v>
      </c>
      <c r="BG246" s="627">
        <f t="shared" si="194"/>
        <v>1</v>
      </c>
      <c r="BH246" s="628">
        <f t="shared" si="195"/>
        <v>0.63636363636363635</v>
      </c>
      <c r="BI246">
        <v>0</v>
      </c>
      <c r="BJ246" t="s">
        <v>1741</v>
      </c>
      <c r="BK246">
        <v>4</v>
      </c>
      <c r="BL246" s="627">
        <f t="shared" si="196"/>
        <v>1</v>
      </c>
      <c r="BM246" t="s">
        <v>1395</v>
      </c>
      <c r="BN246">
        <v>4</v>
      </c>
      <c r="BO246" s="627">
        <f t="shared" si="197"/>
        <v>1</v>
      </c>
      <c r="BP246">
        <v>0</v>
      </c>
      <c r="BQ246" t="s">
        <v>1745</v>
      </c>
      <c r="BR246">
        <v>4</v>
      </c>
      <c r="BS246">
        <f t="shared" si="198"/>
        <v>1</v>
      </c>
      <c r="BT246">
        <v>0</v>
      </c>
      <c r="BU246" t="s">
        <v>1745</v>
      </c>
      <c r="BV246">
        <v>4</v>
      </c>
      <c r="BW246">
        <f t="shared" si="199"/>
        <v>1</v>
      </c>
      <c r="BX246" s="629">
        <f t="shared" si="200"/>
        <v>1</v>
      </c>
      <c r="BY246" t="s">
        <v>653</v>
      </c>
      <c r="BZ246">
        <v>4</v>
      </c>
      <c r="CA246" s="627">
        <f t="shared" si="201"/>
        <v>1</v>
      </c>
      <c r="CB246" t="s">
        <v>654</v>
      </c>
      <c r="CC246">
        <v>4</v>
      </c>
      <c r="CD246" s="627">
        <f t="shared" si="202"/>
        <v>1</v>
      </c>
      <c r="CE246" t="s">
        <v>643</v>
      </c>
      <c r="CF246">
        <v>3</v>
      </c>
      <c r="CG246" s="627">
        <f t="shared" si="203"/>
        <v>0.75</v>
      </c>
      <c r="CH246">
        <v>0</v>
      </c>
      <c r="CI246" t="s">
        <v>1750</v>
      </c>
      <c r="CJ246">
        <v>4</v>
      </c>
      <c r="CK246">
        <f t="shared" si="204"/>
        <v>1</v>
      </c>
      <c r="CL246">
        <v>0</v>
      </c>
      <c r="CM246" t="s">
        <v>1750</v>
      </c>
      <c r="CN246">
        <v>4</v>
      </c>
      <c r="CO246">
        <f t="shared" si="205"/>
        <v>1</v>
      </c>
      <c r="CP246" s="629">
        <f t="shared" si="206"/>
        <v>1</v>
      </c>
      <c r="CQ246">
        <v>0</v>
      </c>
      <c r="CR246" t="s">
        <v>1755</v>
      </c>
      <c r="CS246">
        <v>4</v>
      </c>
      <c r="CT246">
        <f t="shared" si="207"/>
        <v>1</v>
      </c>
      <c r="CU246">
        <v>0</v>
      </c>
      <c r="CV246" t="s">
        <v>1755</v>
      </c>
      <c r="CW246">
        <v>4</v>
      </c>
      <c r="CX246">
        <f t="shared" si="208"/>
        <v>1</v>
      </c>
      <c r="CY246" s="629">
        <f t="shared" si="209"/>
        <v>1</v>
      </c>
      <c r="CZ246">
        <v>0</v>
      </c>
      <c r="DA246" t="s">
        <v>1764</v>
      </c>
      <c r="DB246">
        <v>0</v>
      </c>
      <c r="DC246" s="626">
        <f t="shared" si="210"/>
        <v>0</v>
      </c>
      <c r="DD246" t="s">
        <v>636</v>
      </c>
      <c r="DE246">
        <v>4</v>
      </c>
      <c r="DF246" s="627">
        <f t="shared" si="211"/>
        <v>1</v>
      </c>
      <c r="DG246" s="628">
        <f t="shared" si="212"/>
        <v>0.875</v>
      </c>
      <c r="DH246" t="s">
        <v>1407</v>
      </c>
      <c r="DI246">
        <v>1</v>
      </c>
      <c r="DJ246" s="627">
        <f t="shared" si="213"/>
        <v>0.25</v>
      </c>
      <c r="DK246" t="s">
        <v>636</v>
      </c>
      <c r="DL246">
        <v>4</v>
      </c>
      <c r="DM246" s="627">
        <f t="shared" si="214"/>
        <v>1</v>
      </c>
      <c r="DN246" t="s">
        <v>1119</v>
      </c>
      <c r="DO246">
        <v>0</v>
      </c>
      <c r="DP246" s="627">
        <f t="shared" si="215"/>
        <v>0</v>
      </c>
      <c r="DQ246" t="s">
        <v>880</v>
      </c>
      <c r="DR246">
        <v>4</v>
      </c>
      <c r="DS246" s="627">
        <f t="shared" si="216"/>
        <v>1</v>
      </c>
      <c r="DT246" t="s">
        <v>880</v>
      </c>
      <c r="DU246">
        <v>4</v>
      </c>
      <c r="DV246" s="627">
        <f t="shared" si="217"/>
        <v>1</v>
      </c>
      <c r="DW246" t="s">
        <v>639</v>
      </c>
      <c r="DX246">
        <v>4</v>
      </c>
      <c r="DY246" s="627">
        <f t="shared" si="218"/>
        <v>1</v>
      </c>
      <c r="DZ246" t="s">
        <v>1119</v>
      </c>
      <c r="EA246">
        <v>0</v>
      </c>
      <c r="EB246" s="627">
        <f t="shared" si="219"/>
        <v>0</v>
      </c>
      <c r="EC246">
        <v>7.8</v>
      </c>
      <c r="ED246" t="s">
        <v>1826</v>
      </c>
      <c r="EE246">
        <v>1</v>
      </c>
      <c r="EF246" s="630">
        <f t="shared" si="220"/>
        <v>0.20408163265306134</v>
      </c>
      <c r="EG246">
        <v>8.3000000000000007</v>
      </c>
      <c r="EH246" t="s">
        <v>1827</v>
      </c>
      <c r="EI246">
        <v>0</v>
      </c>
      <c r="EJ246" s="630">
        <f t="shared" si="221"/>
        <v>0.16999999999999993</v>
      </c>
      <c r="EK246" s="630">
        <f t="shared" si="222"/>
        <v>0.18704081632653063</v>
      </c>
      <c r="EL246" s="628">
        <f t="shared" si="223"/>
        <v>0.55463010204081631</v>
      </c>
      <c r="EM246">
        <v>21</v>
      </c>
      <c r="EN246" t="s">
        <v>1773</v>
      </c>
      <c r="EO246" s="624">
        <v>4</v>
      </c>
      <c r="EP246" s="629">
        <f t="shared" si="224"/>
        <v>1</v>
      </c>
      <c r="EQ246">
        <v>0</v>
      </c>
      <c r="ER246" t="s">
        <v>1777</v>
      </c>
      <c r="ES246">
        <v>0</v>
      </c>
      <c r="ET246" s="629">
        <f t="shared" si="225"/>
        <v>0</v>
      </c>
      <c r="EU246">
        <v>13</v>
      </c>
      <c r="EV246" t="s">
        <v>1778</v>
      </c>
      <c r="EW246" s="624">
        <v>4</v>
      </c>
      <c r="EX246" s="629">
        <f t="shared" si="226"/>
        <v>1</v>
      </c>
      <c r="EY246">
        <v>1</v>
      </c>
      <c r="EZ246" t="s">
        <v>1783</v>
      </c>
      <c r="FA246" s="624">
        <v>1</v>
      </c>
      <c r="FB246" s="629">
        <f t="shared" si="227"/>
        <v>0.25</v>
      </c>
      <c r="FC246" t="s">
        <v>1024</v>
      </c>
      <c r="FD246">
        <v>0</v>
      </c>
      <c r="FE246" s="627">
        <f t="shared" si="228"/>
        <v>0</v>
      </c>
      <c r="FF246" s="628">
        <f t="shared" si="229"/>
        <v>0.45</v>
      </c>
      <c r="FG246">
        <v>0.65900000000000003</v>
      </c>
      <c r="FH246" t="s">
        <v>1791</v>
      </c>
      <c r="FI246">
        <v>2</v>
      </c>
      <c r="FJ246" s="623">
        <f t="shared" si="230"/>
        <v>0.33333333333333331</v>
      </c>
      <c r="FK246">
        <v>33</v>
      </c>
      <c r="FL246">
        <v>1.5185139398778875</v>
      </c>
      <c r="FM246" t="s">
        <v>1735</v>
      </c>
      <c r="FN246" s="624">
        <v>3</v>
      </c>
      <c r="FO246" s="629">
        <f t="shared" si="231"/>
        <v>0.75</v>
      </c>
      <c r="FP246">
        <v>9</v>
      </c>
      <c r="FQ246" t="s">
        <v>1738</v>
      </c>
      <c r="FR246" s="624">
        <v>4</v>
      </c>
      <c r="FS246" s="629">
        <f t="shared" si="232"/>
        <v>1</v>
      </c>
      <c r="FT246">
        <v>2</v>
      </c>
      <c r="FU246" t="s">
        <v>1737</v>
      </c>
      <c r="FV246" s="624">
        <v>1</v>
      </c>
      <c r="FW246" s="629">
        <f t="shared" si="233"/>
        <v>0.25</v>
      </c>
      <c r="FX246" s="628">
        <f t="shared" si="234"/>
        <v>0.58333333333333326</v>
      </c>
      <c r="FY246" s="631">
        <f t="shared" si="235"/>
        <v>0.61498401671143543</v>
      </c>
    </row>
    <row r="247" spans="1:181">
      <c r="A247" t="s">
        <v>469</v>
      </c>
      <c r="B247" t="s">
        <v>468</v>
      </c>
      <c r="C247" t="s">
        <v>681</v>
      </c>
      <c r="D247" t="s">
        <v>1308</v>
      </c>
      <c r="E247" t="s">
        <v>978</v>
      </c>
      <c r="F247" t="s">
        <v>977</v>
      </c>
      <c r="G247" t="s">
        <v>982</v>
      </c>
      <c r="H247" t="s">
        <v>25</v>
      </c>
      <c r="I247">
        <v>3634</v>
      </c>
      <c r="J247" s="626">
        <f t="shared" si="177"/>
        <v>0.16263776500707192</v>
      </c>
      <c r="K247">
        <v>12057974.59</v>
      </c>
      <c r="L247" s="626">
        <f t="shared" si="178"/>
        <v>5.3604585268266475E-2</v>
      </c>
      <c r="M247">
        <v>182</v>
      </c>
      <c r="N247" s="626">
        <f t="shared" si="179"/>
        <v>0.12818880292811585</v>
      </c>
      <c r="O247" t="s">
        <v>880</v>
      </c>
      <c r="P247">
        <v>0</v>
      </c>
      <c r="Q247" s="627">
        <f t="shared" si="180"/>
        <v>0</v>
      </c>
      <c r="R247">
        <v>0</v>
      </c>
      <c r="T247" t="s">
        <v>1726</v>
      </c>
      <c r="U247">
        <v>0</v>
      </c>
      <c r="V247">
        <f t="shared" si="181"/>
        <v>1</v>
      </c>
      <c r="W247" s="626">
        <f t="shared" si="182"/>
        <v>0</v>
      </c>
      <c r="X247" s="628">
        <f t="shared" si="183"/>
        <v>6.8886230640690854E-2</v>
      </c>
      <c r="Y247" t="s">
        <v>639</v>
      </c>
      <c r="Z247">
        <v>4</v>
      </c>
      <c r="AA247" s="627">
        <f t="shared" si="184"/>
        <v>1</v>
      </c>
      <c r="AB247" t="s">
        <v>639</v>
      </c>
      <c r="AC247">
        <v>4</v>
      </c>
      <c r="AD247" s="627">
        <f t="shared" si="185"/>
        <v>1</v>
      </c>
      <c r="AE247" t="s">
        <v>640</v>
      </c>
      <c r="AF247">
        <v>0</v>
      </c>
      <c r="AG247" s="627">
        <f t="shared" si="186"/>
        <v>0</v>
      </c>
      <c r="AH247" t="s">
        <v>1314</v>
      </c>
      <c r="AI247">
        <v>0</v>
      </c>
      <c r="AJ247" s="627">
        <f t="shared" si="187"/>
        <v>0</v>
      </c>
      <c r="AK247" t="s">
        <v>1406</v>
      </c>
      <c r="AL247">
        <v>3</v>
      </c>
      <c r="AM247" s="627">
        <f t="shared" si="188"/>
        <v>0.75</v>
      </c>
      <c r="AN247">
        <v>1</v>
      </c>
      <c r="AO247" t="s">
        <v>1765</v>
      </c>
      <c r="AP247">
        <v>4</v>
      </c>
      <c r="AQ247" s="629">
        <f t="shared" si="189"/>
        <v>1</v>
      </c>
      <c r="AR247" t="s">
        <v>636</v>
      </c>
      <c r="AS247">
        <v>4</v>
      </c>
      <c r="AT247" s="627">
        <f t="shared" si="190"/>
        <v>1</v>
      </c>
      <c r="AU247">
        <v>3</v>
      </c>
      <c r="AV247" t="s">
        <v>1771</v>
      </c>
      <c r="AW247">
        <v>2</v>
      </c>
      <c r="AX247" s="629">
        <f t="shared" si="191"/>
        <v>0.5</v>
      </c>
      <c r="AY247" t="s">
        <v>650</v>
      </c>
      <c r="AZ247">
        <v>2</v>
      </c>
      <c r="BA247" s="627">
        <f t="shared" si="192"/>
        <v>0.5</v>
      </c>
      <c r="BB247" t="s">
        <v>635</v>
      </c>
      <c r="BC247">
        <v>1</v>
      </c>
      <c r="BD247" s="627">
        <f t="shared" si="193"/>
        <v>0.25</v>
      </c>
      <c r="BE247" t="s">
        <v>635</v>
      </c>
      <c r="BF247">
        <v>1</v>
      </c>
      <c r="BG247" s="627">
        <f t="shared" si="194"/>
        <v>0.25</v>
      </c>
      <c r="BH247" s="628">
        <f t="shared" si="195"/>
        <v>0.56818181818181823</v>
      </c>
      <c r="BI247">
        <v>0</v>
      </c>
      <c r="BJ247" t="s">
        <v>1741</v>
      </c>
      <c r="BK247">
        <v>4</v>
      </c>
      <c r="BL247" s="627">
        <f t="shared" si="196"/>
        <v>1</v>
      </c>
      <c r="BM247" t="s">
        <v>1395</v>
      </c>
      <c r="BN247">
        <v>4</v>
      </c>
      <c r="BO247" s="627">
        <f t="shared" si="197"/>
        <v>1</v>
      </c>
      <c r="BP247">
        <v>0</v>
      </c>
      <c r="BQ247" t="s">
        <v>1745</v>
      </c>
      <c r="BR247">
        <v>4</v>
      </c>
      <c r="BS247">
        <f t="shared" si="198"/>
        <v>1</v>
      </c>
      <c r="BT247">
        <v>0</v>
      </c>
      <c r="BU247" t="s">
        <v>1745</v>
      </c>
      <c r="BV247">
        <v>4</v>
      </c>
      <c r="BW247">
        <f t="shared" si="199"/>
        <v>1</v>
      </c>
      <c r="BX247" s="629">
        <f t="shared" si="200"/>
        <v>1</v>
      </c>
      <c r="BY247" t="s">
        <v>653</v>
      </c>
      <c r="BZ247">
        <v>4</v>
      </c>
      <c r="CA247" s="627">
        <f t="shared" si="201"/>
        <v>1</v>
      </c>
      <c r="CB247" t="s">
        <v>654</v>
      </c>
      <c r="CC247">
        <v>4</v>
      </c>
      <c r="CD247" s="627">
        <f t="shared" si="202"/>
        <v>1</v>
      </c>
      <c r="CE247" t="s">
        <v>659</v>
      </c>
      <c r="CF247">
        <v>4</v>
      </c>
      <c r="CG247" s="627">
        <f t="shared" si="203"/>
        <v>1</v>
      </c>
      <c r="CH247">
        <v>0</v>
      </c>
      <c r="CI247" t="s">
        <v>1750</v>
      </c>
      <c r="CJ247">
        <v>4</v>
      </c>
      <c r="CK247">
        <f t="shared" si="204"/>
        <v>1</v>
      </c>
      <c r="CL247">
        <v>0</v>
      </c>
      <c r="CM247" t="s">
        <v>1750</v>
      </c>
      <c r="CN247">
        <v>4</v>
      </c>
      <c r="CO247">
        <f t="shared" si="205"/>
        <v>1</v>
      </c>
      <c r="CP247" s="629">
        <f t="shared" si="206"/>
        <v>1</v>
      </c>
      <c r="CQ247">
        <v>0</v>
      </c>
      <c r="CR247" t="s">
        <v>1755</v>
      </c>
      <c r="CS247">
        <v>4</v>
      </c>
      <c r="CT247">
        <f t="shared" si="207"/>
        <v>1</v>
      </c>
      <c r="CU247">
        <v>0</v>
      </c>
      <c r="CV247" t="s">
        <v>1755</v>
      </c>
      <c r="CW247">
        <v>4</v>
      </c>
      <c r="CX247">
        <f t="shared" si="208"/>
        <v>1</v>
      </c>
      <c r="CY247" s="629">
        <f t="shared" si="209"/>
        <v>1</v>
      </c>
      <c r="CZ247">
        <v>1</v>
      </c>
      <c r="DA247" t="s">
        <v>1763</v>
      </c>
      <c r="DB247">
        <v>1</v>
      </c>
      <c r="DC247" s="626">
        <f t="shared" si="210"/>
        <v>0.125</v>
      </c>
      <c r="DD247" t="s">
        <v>636</v>
      </c>
      <c r="DE247">
        <v>4</v>
      </c>
      <c r="DF247" s="627">
        <f t="shared" si="211"/>
        <v>1</v>
      </c>
      <c r="DG247" s="628">
        <f t="shared" si="212"/>
        <v>0.91249999999999998</v>
      </c>
      <c r="DH247" t="s">
        <v>1407</v>
      </c>
      <c r="DI247">
        <v>1</v>
      </c>
      <c r="DJ247" s="627">
        <f t="shared" si="213"/>
        <v>0.25</v>
      </c>
      <c r="DK247" t="s">
        <v>640</v>
      </c>
      <c r="DL247">
        <v>0</v>
      </c>
      <c r="DM247" s="627">
        <f t="shared" si="214"/>
        <v>0</v>
      </c>
      <c r="DN247" t="s">
        <v>1119</v>
      </c>
      <c r="DO247">
        <v>0</v>
      </c>
      <c r="DP247" s="627">
        <f t="shared" si="215"/>
        <v>0</v>
      </c>
      <c r="DQ247" t="s">
        <v>880</v>
      </c>
      <c r="DR247">
        <v>4</v>
      </c>
      <c r="DS247" s="627">
        <f t="shared" si="216"/>
        <v>1</v>
      </c>
      <c r="DT247" t="s">
        <v>880</v>
      </c>
      <c r="DU247">
        <v>4</v>
      </c>
      <c r="DV247" s="627">
        <f t="shared" si="217"/>
        <v>1</v>
      </c>
      <c r="DW247" t="s">
        <v>639</v>
      </c>
      <c r="DX247">
        <v>4</v>
      </c>
      <c r="DY247" s="627">
        <f t="shared" si="218"/>
        <v>1</v>
      </c>
      <c r="DZ247" t="s">
        <v>1119</v>
      </c>
      <c r="EA247">
        <v>0</v>
      </c>
      <c r="EB247" s="627">
        <f t="shared" si="219"/>
        <v>0</v>
      </c>
      <c r="EC247">
        <v>8.1</v>
      </c>
      <c r="ED247" t="s">
        <v>1827</v>
      </c>
      <c r="EE247">
        <v>0</v>
      </c>
      <c r="EF247" s="630">
        <f t="shared" si="220"/>
        <v>0.17346938775510212</v>
      </c>
      <c r="EG247">
        <v>8.6</v>
      </c>
      <c r="EH247" t="s">
        <v>1827</v>
      </c>
      <c r="EI247">
        <v>0</v>
      </c>
      <c r="EJ247" s="630">
        <f t="shared" si="221"/>
        <v>0.14000000000000001</v>
      </c>
      <c r="EK247" s="630">
        <f t="shared" si="222"/>
        <v>0.15673469387755107</v>
      </c>
      <c r="EL247" s="628">
        <f t="shared" si="223"/>
        <v>0.42584183673469389</v>
      </c>
      <c r="EM247">
        <v>0</v>
      </c>
      <c r="EN247" t="s">
        <v>1777</v>
      </c>
      <c r="EO247" s="624">
        <v>0</v>
      </c>
      <c r="EP247" s="629">
        <f t="shared" si="224"/>
        <v>0</v>
      </c>
      <c r="EQ247">
        <v>0</v>
      </c>
      <c r="ER247" t="s">
        <v>1777</v>
      </c>
      <c r="ES247">
        <v>0</v>
      </c>
      <c r="ET247" s="629">
        <f t="shared" si="225"/>
        <v>0</v>
      </c>
      <c r="EU247">
        <v>1</v>
      </c>
      <c r="EV247" t="s">
        <v>1777</v>
      </c>
      <c r="EW247" s="624">
        <v>3</v>
      </c>
      <c r="EX247" s="629">
        <f t="shared" si="226"/>
        <v>0.75</v>
      </c>
      <c r="EY247">
        <v>4</v>
      </c>
      <c r="EZ247" t="s">
        <v>1782</v>
      </c>
      <c r="FA247" s="624">
        <v>2</v>
      </c>
      <c r="FB247" s="629">
        <f t="shared" si="227"/>
        <v>0.5</v>
      </c>
      <c r="FC247" t="s">
        <v>1024</v>
      </c>
      <c r="FD247">
        <v>0</v>
      </c>
      <c r="FE247" s="627">
        <f t="shared" si="228"/>
        <v>0</v>
      </c>
      <c r="FF247" s="628">
        <f t="shared" si="229"/>
        <v>0.25</v>
      </c>
      <c r="FG247">
        <v>0.64400000000000002</v>
      </c>
      <c r="FH247" t="s">
        <v>1791</v>
      </c>
      <c r="FI247">
        <v>2</v>
      </c>
      <c r="FJ247" s="623">
        <f t="shared" si="230"/>
        <v>0.33333333333333331</v>
      </c>
      <c r="FK247">
        <v>1</v>
      </c>
      <c r="FL247">
        <v>0</v>
      </c>
      <c r="FM247" t="s">
        <v>1732</v>
      </c>
      <c r="FN247" s="624">
        <v>0</v>
      </c>
      <c r="FO247" s="629">
        <f t="shared" si="231"/>
        <v>0</v>
      </c>
      <c r="FP247">
        <v>0</v>
      </c>
      <c r="FQ247" t="s">
        <v>1730</v>
      </c>
      <c r="FR247" s="624">
        <v>0</v>
      </c>
      <c r="FS247" s="629">
        <f t="shared" si="232"/>
        <v>0</v>
      </c>
      <c r="FT247">
        <v>0</v>
      </c>
      <c r="FU247" t="s">
        <v>1730</v>
      </c>
      <c r="FV247" s="624">
        <v>0</v>
      </c>
      <c r="FW247" s="629">
        <f t="shared" si="233"/>
        <v>0</v>
      </c>
      <c r="FX247" s="628">
        <f t="shared" si="234"/>
        <v>8.3333333333333329E-2</v>
      </c>
      <c r="FY247" s="631">
        <f t="shared" si="235"/>
        <v>0.38479053648175604</v>
      </c>
    </row>
    <row r="248" spans="1:181">
      <c r="A248" t="s">
        <v>367</v>
      </c>
      <c r="B248" t="s">
        <v>366</v>
      </c>
      <c r="C248" t="s">
        <v>632</v>
      </c>
      <c r="D248" t="s">
        <v>1310</v>
      </c>
      <c r="E248" t="s">
        <v>971</v>
      </c>
      <c r="F248" t="s">
        <v>1002</v>
      </c>
      <c r="G248" t="s">
        <v>996</v>
      </c>
      <c r="H248" t="s">
        <v>88</v>
      </c>
      <c r="I248">
        <v>6260</v>
      </c>
      <c r="J248" s="626">
        <f t="shared" si="177"/>
        <v>0.25296842368977585</v>
      </c>
      <c r="K248">
        <v>20245326.390000001</v>
      </c>
      <c r="L248" s="626">
        <f t="shared" si="178"/>
        <v>0.15673880952229277</v>
      </c>
      <c r="M248">
        <v>217</v>
      </c>
      <c r="N248" s="626">
        <f t="shared" si="179"/>
        <v>0.16584050575386899</v>
      </c>
      <c r="O248" t="s">
        <v>880</v>
      </c>
      <c r="P248">
        <v>0</v>
      </c>
      <c r="Q248" s="627">
        <f t="shared" si="180"/>
        <v>0</v>
      </c>
      <c r="R248">
        <v>0</v>
      </c>
      <c r="T248" t="s">
        <v>1726</v>
      </c>
      <c r="U248">
        <v>0</v>
      </c>
      <c r="V248">
        <f t="shared" si="181"/>
        <v>1</v>
      </c>
      <c r="W248" s="626">
        <f t="shared" si="182"/>
        <v>0</v>
      </c>
      <c r="X248" s="628">
        <f t="shared" si="183"/>
        <v>0.11510954779318752</v>
      </c>
      <c r="Y248" t="s">
        <v>639</v>
      </c>
      <c r="Z248">
        <v>4</v>
      </c>
      <c r="AA248" s="627">
        <f t="shared" si="184"/>
        <v>1</v>
      </c>
      <c r="AB248" t="s">
        <v>639</v>
      </c>
      <c r="AC248">
        <v>4</v>
      </c>
      <c r="AD248" s="627">
        <f t="shared" si="185"/>
        <v>1</v>
      </c>
      <c r="AE248" t="s">
        <v>640</v>
      </c>
      <c r="AF248">
        <v>0</v>
      </c>
      <c r="AG248" s="627">
        <f t="shared" si="186"/>
        <v>0</v>
      </c>
      <c r="AH248" t="s">
        <v>1314</v>
      </c>
      <c r="AI248">
        <v>0</v>
      </c>
      <c r="AJ248" s="627">
        <f t="shared" si="187"/>
        <v>0</v>
      </c>
      <c r="AK248" t="s">
        <v>1404</v>
      </c>
      <c r="AL248">
        <v>1</v>
      </c>
      <c r="AM248" s="627">
        <f t="shared" si="188"/>
        <v>0.25</v>
      </c>
      <c r="AN248">
        <v>1</v>
      </c>
      <c r="AO248" t="s">
        <v>1765</v>
      </c>
      <c r="AP248">
        <v>4</v>
      </c>
      <c r="AQ248" s="629">
        <f t="shared" si="189"/>
        <v>1</v>
      </c>
      <c r="AR248" t="s">
        <v>636</v>
      </c>
      <c r="AS248">
        <v>4</v>
      </c>
      <c r="AT248" s="627">
        <f t="shared" si="190"/>
        <v>1</v>
      </c>
      <c r="AU248">
        <v>4</v>
      </c>
      <c r="AV248" t="s">
        <v>1770</v>
      </c>
      <c r="AW248">
        <v>3</v>
      </c>
      <c r="AX248" s="629">
        <f t="shared" si="191"/>
        <v>0.75</v>
      </c>
      <c r="AY248" t="s">
        <v>634</v>
      </c>
      <c r="AZ248">
        <v>1</v>
      </c>
      <c r="BA248" s="627">
        <f t="shared" si="192"/>
        <v>0.25</v>
      </c>
      <c r="BB248" t="s">
        <v>1058</v>
      </c>
      <c r="BC248">
        <v>2</v>
      </c>
      <c r="BD248" s="627">
        <f t="shared" si="193"/>
        <v>0.5</v>
      </c>
      <c r="BE248" t="s">
        <v>647</v>
      </c>
      <c r="BF248">
        <v>4</v>
      </c>
      <c r="BG248" s="627">
        <f t="shared" si="194"/>
        <v>1</v>
      </c>
      <c r="BH248" s="628">
        <f t="shared" si="195"/>
        <v>0.61363636363636365</v>
      </c>
      <c r="BI248">
        <v>0</v>
      </c>
      <c r="BJ248" t="s">
        <v>1741</v>
      </c>
      <c r="BK248">
        <v>4</v>
      </c>
      <c r="BL248" s="627">
        <f t="shared" si="196"/>
        <v>1</v>
      </c>
      <c r="BM248" t="s">
        <v>1395</v>
      </c>
      <c r="BN248">
        <v>4</v>
      </c>
      <c r="BO248" s="627">
        <f t="shared" si="197"/>
        <v>1</v>
      </c>
      <c r="BP248">
        <v>25</v>
      </c>
      <c r="BQ248" t="s">
        <v>1749</v>
      </c>
      <c r="BR248">
        <v>0</v>
      </c>
      <c r="BS248">
        <f t="shared" si="198"/>
        <v>0</v>
      </c>
      <c r="BT248">
        <v>28</v>
      </c>
      <c r="BU248" t="s">
        <v>1749</v>
      </c>
      <c r="BV248">
        <v>0</v>
      </c>
      <c r="BW248">
        <f t="shared" si="199"/>
        <v>0</v>
      </c>
      <c r="BX248" s="629">
        <f t="shared" si="200"/>
        <v>0</v>
      </c>
      <c r="BY248" t="s">
        <v>642</v>
      </c>
      <c r="BZ248">
        <v>3</v>
      </c>
      <c r="CA248" s="627">
        <f t="shared" si="201"/>
        <v>0.75</v>
      </c>
      <c r="CB248" t="s">
        <v>669</v>
      </c>
      <c r="CC248">
        <v>2</v>
      </c>
      <c r="CD248" s="627">
        <f t="shared" si="202"/>
        <v>0.5</v>
      </c>
      <c r="CE248" t="s">
        <v>667</v>
      </c>
      <c r="CF248">
        <v>1</v>
      </c>
      <c r="CG248" s="627">
        <f t="shared" si="203"/>
        <v>0.25</v>
      </c>
      <c r="CH248">
        <v>4</v>
      </c>
      <c r="CI248" t="s">
        <v>1752</v>
      </c>
      <c r="CJ248">
        <v>2</v>
      </c>
      <c r="CK248">
        <f t="shared" si="204"/>
        <v>0.5</v>
      </c>
      <c r="CL248">
        <v>3</v>
      </c>
      <c r="CM248" t="s">
        <v>1752</v>
      </c>
      <c r="CN248">
        <v>2</v>
      </c>
      <c r="CO248">
        <f t="shared" si="205"/>
        <v>0.5</v>
      </c>
      <c r="CP248" s="629">
        <f t="shared" si="206"/>
        <v>0.5</v>
      </c>
      <c r="CQ248">
        <v>0</v>
      </c>
      <c r="CR248" t="s">
        <v>1755</v>
      </c>
      <c r="CS248">
        <v>4</v>
      </c>
      <c r="CT248">
        <f t="shared" si="207"/>
        <v>1</v>
      </c>
      <c r="CU248">
        <v>0</v>
      </c>
      <c r="CV248" t="s">
        <v>1755</v>
      </c>
      <c r="CW248">
        <v>4</v>
      </c>
      <c r="CX248">
        <f t="shared" si="208"/>
        <v>1</v>
      </c>
      <c r="CY248" s="629">
        <f t="shared" si="209"/>
        <v>1</v>
      </c>
      <c r="CZ248">
        <v>4</v>
      </c>
      <c r="DA248" t="s">
        <v>1761</v>
      </c>
      <c r="DB248">
        <v>3</v>
      </c>
      <c r="DC248" s="626">
        <f t="shared" si="210"/>
        <v>0.5</v>
      </c>
      <c r="DD248" t="s">
        <v>1369</v>
      </c>
      <c r="DE248">
        <v>3</v>
      </c>
      <c r="DF248" s="627">
        <f t="shared" si="211"/>
        <v>0.75</v>
      </c>
      <c r="DG248" s="628">
        <f t="shared" si="212"/>
        <v>0.625</v>
      </c>
      <c r="DH248" t="s">
        <v>1396</v>
      </c>
      <c r="DI248">
        <v>0</v>
      </c>
      <c r="DJ248" s="627">
        <f t="shared" si="213"/>
        <v>0</v>
      </c>
      <c r="DK248" t="s">
        <v>640</v>
      </c>
      <c r="DL248">
        <v>0</v>
      </c>
      <c r="DM248" s="627">
        <f t="shared" si="214"/>
        <v>0</v>
      </c>
      <c r="DN248" t="s">
        <v>1119</v>
      </c>
      <c r="DO248">
        <v>0</v>
      </c>
      <c r="DP248" s="627">
        <f t="shared" si="215"/>
        <v>0</v>
      </c>
      <c r="DQ248" t="s">
        <v>880</v>
      </c>
      <c r="DR248">
        <v>4</v>
      </c>
      <c r="DS248" s="627">
        <f t="shared" si="216"/>
        <v>1</v>
      </c>
      <c r="DT248" t="s">
        <v>880</v>
      </c>
      <c r="DU248">
        <v>4</v>
      </c>
      <c r="DV248" s="627">
        <f t="shared" si="217"/>
        <v>1</v>
      </c>
      <c r="DW248" t="s">
        <v>639</v>
      </c>
      <c r="DX248">
        <v>4</v>
      </c>
      <c r="DY248" s="627">
        <f t="shared" si="218"/>
        <v>1</v>
      </c>
      <c r="DZ248" t="s">
        <v>1119</v>
      </c>
      <c r="EA248">
        <v>0</v>
      </c>
      <c r="EB248" s="627">
        <f t="shared" si="219"/>
        <v>0</v>
      </c>
      <c r="EC248">
        <v>7.9</v>
      </c>
      <c r="ED248" t="s">
        <v>1826</v>
      </c>
      <c r="EE248">
        <v>1</v>
      </c>
      <c r="EF248" s="630">
        <f t="shared" si="220"/>
        <v>0.19387755102040816</v>
      </c>
      <c r="EG248">
        <v>7.4</v>
      </c>
      <c r="EH248" t="s">
        <v>1826</v>
      </c>
      <c r="EI248">
        <v>1</v>
      </c>
      <c r="EJ248" s="630">
        <f t="shared" si="221"/>
        <v>0.26</v>
      </c>
      <c r="EK248" s="630">
        <f t="shared" si="222"/>
        <v>0.22693877551020408</v>
      </c>
      <c r="EL248" s="628">
        <f t="shared" si="223"/>
        <v>0.40336734693877552</v>
      </c>
      <c r="EM248">
        <v>0</v>
      </c>
      <c r="EN248" t="s">
        <v>1777</v>
      </c>
      <c r="EO248" s="624">
        <v>0</v>
      </c>
      <c r="EP248" s="629">
        <f t="shared" si="224"/>
        <v>0</v>
      </c>
      <c r="EQ248">
        <v>0</v>
      </c>
      <c r="ER248" t="s">
        <v>1777</v>
      </c>
      <c r="ES248">
        <v>0</v>
      </c>
      <c r="ET248" s="629">
        <f t="shared" si="225"/>
        <v>0</v>
      </c>
      <c r="EU248">
        <v>0</v>
      </c>
      <c r="EV248" t="s">
        <v>1777</v>
      </c>
      <c r="EW248" s="624">
        <v>0</v>
      </c>
      <c r="EX248" s="629">
        <f t="shared" si="226"/>
        <v>0</v>
      </c>
      <c r="EY248">
        <v>3</v>
      </c>
      <c r="EZ248" t="s">
        <v>1782</v>
      </c>
      <c r="FA248" s="624">
        <v>2</v>
      </c>
      <c r="FB248" s="629">
        <f t="shared" si="227"/>
        <v>0.5</v>
      </c>
      <c r="FC248" t="s">
        <v>1024</v>
      </c>
      <c r="FD248">
        <v>0</v>
      </c>
      <c r="FE248" s="627">
        <f t="shared" si="228"/>
        <v>0</v>
      </c>
      <c r="FF248" s="628">
        <f t="shared" si="229"/>
        <v>0.1</v>
      </c>
      <c r="FG248">
        <v>0.65700000000000003</v>
      </c>
      <c r="FH248" t="s">
        <v>1791</v>
      </c>
      <c r="FI248">
        <v>2</v>
      </c>
      <c r="FJ248" s="623">
        <f t="shared" si="230"/>
        <v>0.33333333333333331</v>
      </c>
      <c r="FK248">
        <v>0</v>
      </c>
      <c r="FM248" t="s">
        <v>1732</v>
      </c>
      <c r="FN248" s="624">
        <v>0</v>
      </c>
      <c r="FO248" s="629">
        <f t="shared" si="231"/>
        <v>0</v>
      </c>
      <c r="FP248">
        <v>0</v>
      </c>
      <c r="FQ248" t="s">
        <v>1730</v>
      </c>
      <c r="FR248" s="624">
        <v>0</v>
      </c>
      <c r="FS248" s="629">
        <f t="shared" si="232"/>
        <v>0</v>
      </c>
      <c r="FT248">
        <v>0</v>
      </c>
      <c r="FU248" t="s">
        <v>1730</v>
      </c>
      <c r="FV248" s="624">
        <v>0</v>
      </c>
      <c r="FW248" s="629">
        <f t="shared" si="233"/>
        <v>0</v>
      </c>
      <c r="FX248" s="628">
        <f t="shared" si="234"/>
        <v>8.3333333333333329E-2</v>
      </c>
      <c r="FY248" s="631">
        <f t="shared" si="235"/>
        <v>0.32340776528360998</v>
      </c>
    </row>
    <row r="249" spans="1:181">
      <c r="A249" t="s">
        <v>331</v>
      </c>
      <c r="B249" t="s">
        <v>330</v>
      </c>
      <c r="C249" t="s">
        <v>644</v>
      </c>
      <c r="D249" t="s">
        <v>1310</v>
      </c>
      <c r="E249" t="s">
        <v>991</v>
      </c>
      <c r="F249" t="s">
        <v>990</v>
      </c>
      <c r="G249" t="s">
        <v>992</v>
      </c>
      <c r="H249" t="s">
        <v>47</v>
      </c>
      <c r="I249">
        <v>7226</v>
      </c>
      <c r="J249" s="626">
        <f t="shared" si="177"/>
        <v>0.27680409864099048</v>
      </c>
      <c r="K249">
        <v>23218944.189999998</v>
      </c>
      <c r="L249" s="626">
        <f t="shared" si="178"/>
        <v>0.18401407657117622</v>
      </c>
      <c r="M249">
        <v>291</v>
      </c>
      <c r="N249" s="626">
        <f t="shared" si="179"/>
        <v>0.22865216895086449</v>
      </c>
      <c r="O249" t="s">
        <v>880</v>
      </c>
      <c r="P249">
        <v>0</v>
      </c>
      <c r="Q249" s="627">
        <f t="shared" si="180"/>
        <v>0</v>
      </c>
      <c r="R249">
        <v>0</v>
      </c>
      <c r="T249" t="s">
        <v>1726</v>
      </c>
      <c r="U249">
        <v>0</v>
      </c>
      <c r="V249">
        <f t="shared" si="181"/>
        <v>1</v>
      </c>
      <c r="W249" s="626">
        <f t="shared" si="182"/>
        <v>0</v>
      </c>
      <c r="X249" s="628">
        <f t="shared" si="183"/>
        <v>0.13789406883260624</v>
      </c>
      <c r="Y249" t="s">
        <v>639</v>
      </c>
      <c r="Z249">
        <v>4</v>
      </c>
      <c r="AA249" s="627">
        <f t="shared" si="184"/>
        <v>1</v>
      </c>
      <c r="AB249" t="s">
        <v>639</v>
      </c>
      <c r="AC249">
        <v>4</v>
      </c>
      <c r="AD249" s="627">
        <f t="shared" si="185"/>
        <v>1</v>
      </c>
      <c r="AE249" t="s">
        <v>640</v>
      </c>
      <c r="AF249">
        <v>0</v>
      </c>
      <c r="AG249" s="627">
        <f t="shared" si="186"/>
        <v>0</v>
      </c>
      <c r="AH249" t="s">
        <v>1314</v>
      </c>
      <c r="AI249">
        <v>0</v>
      </c>
      <c r="AJ249" s="627">
        <f t="shared" si="187"/>
        <v>0</v>
      </c>
      <c r="AK249" t="s">
        <v>1404</v>
      </c>
      <c r="AL249">
        <v>1</v>
      </c>
      <c r="AM249" s="627">
        <f t="shared" si="188"/>
        <v>0.25</v>
      </c>
      <c r="AN249">
        <v>1</v>
      </c>
      <c r="AO249" t="s">
        <v>1765</v>
      </c>
      <c r="AP249">
        <v>4</v>
      </c>
      <c r="AQ249" s="629">
        <f t="shared" si="189"/>
        <v>1</v>
      </c>
      <c r="AR249" t="s">
        <v>636</v>
      </c>
      <c r="AS249">
        <v>4</v>
      </c>
      <c r="AT249" s="627">
        <f t="shared" si="190"/>
        <v>1</v>
      </c>
      <c r="AU249">
        <v>2</v>
      </c>
      <c r="AV249" t="s">
        <v>1772</v>
      </c>
      <c r="AW249">
        <v>1</v>
      </c>
      <c r="AX249" s="629">
        <f t="shared" si="191"/>
        <v>0.25</v>
      </c>
      <c r="AY249" t="s">
        <v>634</v>
      </c>
      <c r="AZ249">
        <v>1</v>
      </c>
      <c r="BA249" s="627">
        <f t="shared" si="192"/>
        <v>0.25</v>
      </c>
      <c r="BB249" t="s">
        <v>675</v>
      </c>
      <c r="BC249">
        <v>0</v>
      </c>
      <c r="BD249" s="627">
        <f t="shared" si="193"/>
        <v>0</v>
      </c>
      <c r="BE249" t="s">
        <v>1072</v>
      </c>
      <c r="BF249">
        <v>3</v>
      </c>
      <c r="BG249" s="627">
        <f t="shared" si="194"/>
        <v>0.75</v>
      </c>
      <c r="BH249" s="628">
        <f t="shared" si="195"/>
        <v>0.5</v>
      </c>
      <c r="BI249">
        <v>0</v>
      </c>
      <c r="BJ249" t="s">
        <v>1741</v>
      </c>
      <c r="BK249">
        <v>4</v>
      </c>
      <c r="BL249" s="627">
        <f t="shared" si="196"/>
        <v>1</v>
      </c>
      <c r="BM249" t="s">
        <v>1395</v>
      </c>
      <c r="BN249">
        <v>4</v>
      </c>
      <c r="BO249" s="627">
        <f t="shared" si="197"/>
        <v>1</v>
      </c>
      <c r="BP249">
        <v>1</v>
      </c>
      <c r="BQ249" t="s">
        <v>1746</v>
      </c>
      <c r="BR249">
        <v>3</v>
      </c>
      <c r="BS249">
        <f t="shared" si="198"/>
        <v>0.75</v>
      </c>
      <c r="BT249">
        <v>0</v>
      </c>
      <c r="BU249" t="s">
        <v>1745</v>
      </c>
      <c r="BV249">
        <v>4</v>
      </c>
      <c r="BW249">
        <f t="shared" si="199"/>
        <v>1</v>
      </c>
      <c r="BX249" s="629">
        <f t="shared" si="200"/>
        <v>0.875</v>
      </c>
      <c r="BY249" t="s">
        <v>658</v>
      </c>
      <c r="BZ249">
        <v>2</v>
      </c>
      <c r="CA249" s="627">
        <f t="shared" si="201"/>
        <v>0.5</v>
      </c>
      <c r="CB249" t="s">
        <v>649</v>
      </c>
      <c r="CC249">
        <v>1</v>
      </c>
      <c r="CD249" s="627">
        <f t="shared" si="202"/>
        <v>0.25</v>
      </c>
      <c r="CE249" t="s">
        <v>659</v>
      </c>
      <c r="CF249">
        <v>4</v>
      </c>
      <c r="CG249" s="627">
        <f t="shared" si="203"/>
        <v>1</v>
      </c>
      <c r="CH249">
        <v>0</v>
      </c>
      <c r="CI249" t="s">
        <v>1750</v>
      </c>
      <c r="CJ249">
        <v>4</v>
      </c>
      <c r="CK249">
        <f t="shared" si="204"/>
        <v>1</v>
      </c>
      <c r="CL249">
        <v>0</v>
      </c>
      <c r="CM249" t="s">
        <v>1750</v>
      </c>
      <c r="CN249">
        <v>4</v>
      </c>
      <c r="CO249">
        <f t="shared" si="205"/>
        <v>1</v>
      </c>
      <c r="CP249" s="629">
        <f t="shared" si="206"/>
        <v>1</v>
      </c>
      <c r="CQ249">
        <v>2</v>
      </c>
      <c r="CR249" t="s">
        <v>1756</v>
      </c>
      <c r="CS249">
        <v>3</v>
      </c>
      <c r="CT249">
        <f t="shared" si="207"/>
        <v>0.75</v>
      </c>
      <c r="CU249">
        <v>2</v>
      </c>
      <c r="CV249" t="s">
        <v>1756</v>
      </c>
      <c r="CW249">
        <v>3</v>
      </c>
      <c r="CX249">
        <f t="shared" si="208"/>
        <v>0.75</v>
      </c>
      <c r="CY249" s="629">
        <f t="shared" si="209"/>
        <v>0.75</v>
      </c>
      <c r="CZ249">
        <v>3</v>
      </c>
      <c r="DA249" t="s">
        <v>1761</v>
      </c>
      <c r="DB249">
        <v>3</v>
      </c>
      <c r="DC249" s="626">
        <f t="shared" si="210"/>
        <v>0.375</v>
      </c>
      <c r="DD249" t="s">
        <v>636</v>
      </c>
      <c r="DE249">
        <v>4</v>
      </c>
      <c r="DF249" s="627">
        <f t="shared" si="211"/>
        <v>1</v>
      </c>
      <c r="DG249" s="628">
        <f t="shared" si="212"/>
        <v>0.77500000000000002</v>
      </c>
      <c r="DH249" t="s">
        <v>639</v>
      </c>
      <c r="DI249">
        <v>4</v>
      </c>
      <c r="DJ249" s="627">
        <f t="shared" si="213"/>
        <v>1</v>
      </c>
      <c r="DK249" t="s">
        <v>640</v>
      </c>
      <c r="DL249">
        <v>0</v>
      </c>
      <c r="DM249" s="627">
        <f t="shared" si="214"/>
        <v>0</v>
      </c>
      <c r="DN249" t="s">
        <v>880</v>
      </c>
      <c r="DO249">
        <v>4</v>
      </c>
      <c r="DP249" s="627">
        <f t="shared" si="215"/>
        <v>1</v>
      </c>
      <c r="DQ249" t="s">
        <v>880</v>
      </c>
      <c r="DR249">
        <v>4</v>
      </c>
      <c r="DS249" s="627">
        <f t="shared" si="216"/>
        <v>1</v>
      </c>
      <c r="DT249" t="s">
        <v>880</v>
      </c>
      <c r="DU249">
        <v>4</v>
      </c>
      <c r="DV249" s="627">
        <f t="shared" si="217"/>
        <v>1</v>
      </c>
      <c r="DW249" t="s">
        <v>639</v>
      </c>
      <c r="DX249">
        <v>4</v>
      </c>
      <c r="DY249" s="627">
        <f t="shared" si="218"/>
        <v>1</v>
      </c>
      <c r="DZ249" t="s">
        <v>880</v>
      </c>
      <c r="EA249">
        <v>4</v>
      </c>
      <c r="EB249" s="627">
        <f t="shared" si="219"/>
        <v>1</v>
      </c>
      <c r="EC249">
        <v>5.9</v>
      </c>
      <c r="ED249" t="s">
        <v>1825</v>
      </c>
      <c r="EE249">
        <v>2</v>
      </c>
      <c r="EF249" s="630">
        <f t="shared" si="220"/>
        <v>0.39795918367346939</v>
      </c>
      <c r="EG249">
        <v>7.9</v>
      </c>
      <c r="EH249" t="s">
        <v>1826</v>
      </c>
      <c r="EI249">
        <v>1</v>
      </c>
      <c r="EJ249" s="630">
        <f t="shared" si="221"/>
        <v>0.20999999999999996</v>
      </c>
      <c r="EK249" s="630">
        <f t="shared" si="222"/>
        <v>0.30397959183673467</v>
      </c>
      <c r="EL249" s="628">
        <f t="shared" si="223"/>
        <v>0.78799744897959179</v>
      </c>
      <c r="EM249">
        <v>0</v>
      </c>
      <c r="EN249" t="s">
        <v>1777</v>
      </c>
      <c r="EO249" s="624">
        <v>0</v>
      </c>
      <c r="EP249" s="629">
        <f t="shared" si="224"/>
        <v>0</v>
      </c>
      <c r="EQ249">
        <v>0</v>
      </c>
      <c r="ER249" t="s">
        <v>1777</v>
      </c>
      <c r="ES249">
        <v>0</v>
      </c>
      <c r="ET249" s="629">
        <f t="shared" si="225"/>
        <v>0</v>
      </c>
      <c r="EU249">
        <v>0</v>
      </c>
      <c r="EV249" t="s">
        <v>1777</v>
      </c>
      <c r="EW249" s="624">
        <v>0</v>
      </c>
      <c r="EX249" s="629">
        <f t="shared" si="226"/>
        <v>0</v>
      </c>
      <c r="EY249">
        <v>5</v>
      </c>
      <c r="EZ249" t="s">
        <v>1781</v>
      </c>
      <c r="FA249" s="624">
        <v>3</v>
      </c>
      <c r="FB249" s="629">
        <f t="shared" si="227"/>
        <v>0.75</v>
      </c>
      <c r="FC249" t="s">
        <v>1024</v>
      </c>
      <c r="FD249">
        <v>0</v>
      </c>
      <c r="FE249" s="627">
        <f t="shared" si="228"/>
        <v>0</v>
      </c>
      <c r="FF249" s="628">
        <f t="shared" si="229"/>
        <v>0.15</v>
      </c>
      <c r="FG249">
        <v>0.53300000000000003</v>
      </c>
      <c r="FH249" t="s">
        <v>1793</v>
      </c>
      <c r="FI249">
        <v>3</v>
      </c>
      <c r="FJ249" s="623">
        <f t="shared" si="230"/>
        <v>0.66666666666666663</v>
      </c>
      <c r="FK249">
        <v>27</v>
      </c>
      <c r="FL249">
        <v>1.4313637641589874</v>
      </c>
      <c r="FM249" t="s">
        <v>1734</v>
      </c>
      <c r="FN249" s="624">
        <v>2</v>
      </c>
      <c r="FO249" s="629">
        <f t="shared" si="231"/>
        <v>0.5</v>
      </c>
      <c r="FP249">
        <v>2</v>
      </c>
      <c r="FQ249" t="s">
        <v>1737</v>
      </c>
      <c r="FR249" s="624">
        <v>1</v>
      </c>
      <c r="FS249" s="629">
        <f t="shared" si="232"/>
        <v>0.25</v>
      </c>
      <c r="FT249">
        <v>0</v>
      </c>
      <c r="FU249" t="s">
        <v>1730</v>
      </c>
      <c r="FV249" s="624">
        <v>0</v>
      </c>
      <c r="FW249" s="629">
        <f t="shared" si="233"/>
        <v>0</v>
      </c>
      <c r="FX249" s="628">
        <f t="shared" si="234"/>
        <v>0.35416666666666663</v>
      </c>
      <c r="FY249" s="631">
        <f t="shared" si="235"/>
        <v>0.45084303074647741</v>
      </c>
    </row>
    <row r="250" spans="1:181">
      <c r="A250" t="s">
        <v>118</v>
      </c>
      <c r="B250" t="s">
        <v>117</v>
      </c>
      <c r="C250" t="s">
        <v>693</v>
      </c>
      <c r="D250" t="s">
        <v>1311</v>
      </c>
      <c r="E250" t="s">
        <v>965</v>
      </c>
      <c r="F250" t="s">
        <v>983</v>
      </c>
      <c r="G250" t="s">
        <v>984</v>
      </c>
      <c r="H250" t="s">
        <v>22</v>
      </c>
      <c r="I250">
        <v>26247</v>
      </c>
      <c r="J250" s="626">
        <f t="shared" si="177"/>
        <v>0.49104563960684683</v>
      </c>
      <c r="K250">
        <v>43145117.730000004</v>
      </c>
      <c r="L250" s="626">
        <f t="shared" si="178"/>
        <v>0.3073300212277818</v>
      </c>
      <c r="M250">
        <v>936</v>
      </c>
      <c r="N250" s="626">
        <f t="shared" si="179"/>
        <v>0.47874043095379959</v>
      </c>
      <c r="O250" t="s">
        <v>880</v>
      </c>
      <c r="P250">
        <v>0</v>
      </c>
      <c r="Q250" s="627">
        <f t="shared" si="180"/>
        <v>0</v>
      </c>
      <c r="R250">
        <v>0</v>
      </c>
      <c r="T250" t="s">
        <v>1726</v>
      </c>
      <c r="U250">
        <v>0</v>
      </c>
      <c r="V250">
        <f t="shared" si="181"/>
        <v>1</v>
      </c>
      <c r="W250" s="626">
        <f t="shared" si="182"/>
        <v>0</v>
      </c>
      <c r="X250" s="628">
        <f t="shared" si="183"/>
        <v>0.25542321835768567</v>
      </c>
      <c r="Y250" t="s">
        <v>1398</v>
      </c>
      <c r="Z250">
        <v>2</v>
      </c>
      <c r="AA250" s="627">
        <f t="shared" si="184"/>
        <v>0.5</v>
      </c>
      <c r="AB250" t="s">
        <v>1398</v>
      </c>
      <c r="AC250">
        <v>2</v>
      </c>
      <c r="AD250" s="627">
        <f t="shared" si="185"/>
        <v>0.5</v>
      </c>
      <c r="AE250" t="s">
        <v>640</v>
      </c>
      <c r="AF250">
        <v>0</v>
      </c>
      <c r="AG250" s="627">
        <f t="shared" si="186"/>
        <v>0</v>
      </c>
      <c r="AH250" t="s">
        <v>1314</v>
      </c>
      <c r="AI250">
        <v>0</v>
      </c>
      <c r="AJ250" s="627">
        <f t="shared" si="187"/>
        <v>0</v>
      </c>
      <c r="AK250" t="s">
        <v>1406</v>
      </c>
      <c r="AL250">
        <v>3</v>
      </c>
      <c r="AM250" s="627">
        <f t="shared" si="188"/>
        <v>0.75</v>
      </c>
      <c r="AN250">
        <v>2</v>
      </c>
      <c r="AO250" t="s">
        <v>1766</v>
      </c>
      <c r="AP250">
        <v>3</v>
      </c>
      <c r="AQ250" s="629">
        <f t="shared" si="189"/>
        <v>0.75</v>
      </c>
      <c r="AR250" t="s">
        <v>636</v>
      </c>
      <c r="AS250">
        <v>4</v>
      </c>
      <c r="AT250" s="627">
        <f t="shared" si="190"/>
        <v>1</v>
      </c>
      <c r="AU250">
        <v>3</v>
      </c>
      <c r="AV250" t="s">
        <v>1771</v>
      </c>
      <c r="AW250">
        <v>2</v>
      </c>
      <c r="AX250" s="629">
        <f t="shared" si="191"/>
        <v>0.5</v>
      </c>
      <c r="AY250" t="s">
        <v>634</v>
      </c>
      <c r="AZ250">
        <v>1</v>
      </c>
      <c r="BA250" s="627">
        <f t="shared" si="192"/>
        <v>0.25</v>
      </c>
      <c r="BB250" t="s">
        <v>635</v>
      </c>
      <c r="BC250">
        <v>1</v>
      </c>
      <c r="BD250" s="627">
        <f t="shared" si="193"/>
        <v>0.25</v>
      </c>
      <c r="BE250" t="s">
        <v>646</v>
      </c>
      <c r="BF250">
        <v>1</v>
      </c>
      <c r="BG250" s="627">
        <f t="shared" si="194"/>
        <v>0.25</v>
      </c>
      <c r="BH250" s="628">
        <f t="shared" si="195"/>
        <v>0.43181818181818182</v>
      </c>
      <c r="BI250">
        <v>0</v>
      </c>
      <c r="BJ250" t="s">
        <v>1741</v>
      </c>
      <c r="BK250">
        <v>4</v>
      </c>
      <c r="BL250" s="627">
        <f t="shared" si="196"/>
        <v>1</v>
      </c>
      <c r="BM250" t="s">
        <v>641</v>
      </c>
      <c r="BN250">
        <v>0</v>
      </c>
      <c r="BO250" s="627">
        <f t="shared" si="197"/>
        <v>0</v>
      </c>
      <c r="BP250">
        <v>0</v>
      </c>
      <c r="BQ250" t="s">
        <v>1745</v>
      </c>
      <c r="BR250">
        <v>4</v>
      </c>
      <c r="BS250">
        <f t="shared" si="198"/>
        <v>1</v>
      </c>
      <c r="BT250">
        <v>9</v>
      </c>
      <c r="BU250" t="s">
        <v>1749</v>
      </c>
      <c r="BV250">
        <v>0</v>
      </c>
      <c r="BW250">
        <f t="shared" si="199"/>
        <v>0</v>
      </c>
      <c r="BX250" s="629">
        <f t="shared" si="200"/>
        <v>0.5</v>
      </c>
      <c r="BY250" t="s">
        <v>648</v>
      </c>
      <c r="BZ250">
        <v>1</v>
      </c>
      <c r="CA250" s="627">
        <f t="shared" si="201"/>
        <v>0.25</v>
      </c>
      <c r="CB250" t="s">
        <v>649</v>
      </c>
      <c r="CC250">
        <v>1</v>
      </c>
      <c r="CD250" s="627">
        <f t="shared" si="202"/>
        <v>0.25</v>
      </c>
      <c r="CE250" t="s">
        <v>667</v>
      </c>
      <c r="CF250">
        <v>1</v>
      </c>
      <c r="CG250" s="627">
        <f t="shared" si="203"/>
        <v>0.25</v>
      </c>
      <c r="CH250">
        <v>1</v>
      </c>
      <c r="CI250" t="s">
        <v>1751</v>
      </c>
      <c r="CJ250">
        <v>3</v>
      </c>
      <c r="CK250">
        <f t="shared" si="204"/>
        <v>0.75</v>
      </c>
      <c r="CL250">
        <v>1</v>
      </c>
      <c r="CM250" t="s">
        <v>1751</v>
      </c>
      <c r="CN250">
        <v>3</v>
      </c>
      <c r="CO250">
        <f t="shared" si="205"/>
        <v>0.75</v>
      </c>
      <c r="CP250" s="629">
        <f t="shared" si="206"/>
        <v>0.75</v>
      </c>
      <c r="CQ250">
        <v>0</v>
      </c>
      <c r="CR250" t="s">
        <v>1755</v>
      </c>
      <c r="CS250">
        <v>4</v>
      </c>
      <c r="CT250">
        <f t="shared" si="207"/>
        <v>1</v>
      </c>
      <c r="CU250">
        <v>0</v>
      </c>
      <c r="CV250" t="s">
        <v>1755</v>
      </c>
      <c r="CW250">
        <v>4</v>
      </c>
      <c r="CX250">
        <f t="shared" si="208"/>
        <v>1</v>
      </c>
      <c r="CY250" s="629">
        <f t="shared" si="209"/>
        <v>1</v>
      </c>
      <c r="CZ250">
        <v>3</v>
      </c>
      <c r="DA250" t="s">
        <v>1761</v>
      </c>
      <c r="DB250">
        <v>3</v>
      </c>
      <c r="DC250" s="626">
        <f t="shared" si="210"/>
        <v>0.375</v>
      </c>
      <c r="DD250" t="s">
        <v>1369</v>
      </c>
      <c r="DE250">
        <v>3</v>
      </c>
      <c r="DF250" s="627">
        <f t="shared" si="211"/>
        <v>0.75</v>
      </c>
      <c r="DG250" s="628">
        <f t="shared" si="212"/>
        <v>0.51249999999999996</v>
      </c>
      <c r="DH250" t="s">
        <v>1407</v>
      </c>
      <c r="DI250">
        <v>1</v>
      </c>
      <c r="DJ250" s="627">
        <f t="shared" si="213"/>
        <v>0.25</v>
      </c>
      <c r="DK250" t="s">
        <v>640</v>
      </c>
      <c r="DL250">
        <v>0</v>
      </c>
      <c r="DM250" s="627">
        <f t="shared" si="214"/>
        <v>0</v>
      </c>
      <c r="DN250" t="s">
        <v>880</v>
      </c>
      <c r="DO250">
        <v>4</v>
      </c>
      <c r="DP250" s="627">
        <f t="shared" si="215"/>
        <v>1</v>
      </c>
      <c r="DQ250" t="s">
        <v>880</v>
      </c>
      <c r="DR250">
        <v>4</v>
      </c>
      <c r="DS250" s="627">
        <f t="shared" si="216"/>
        <v>1</v>
      </c>
      <c r="DT250" t="s">
        <v>880</v>
      </c>
      <c r="DU250">
        <v>4</v>
      </c>
      <c r="DV250" s="627">
        <f t="shared" si="217"/>
        <v>1</v>
      </c>
      <c r="DW250" t="s">
        <v>1396</v>
      </c>
      <c r="DX250">
        <v>0</v>
      </c>
      <c r="DY250" s="627">
        <f t="shared" si="218"/>
        <v>0</v>
      </c>
      <c r="DZ250" t="s">
        <v>880</v>
      </c>
      <c r="EA250">
        <v>4</v>
      </c>
      <c r="EB250" s="627">
        <f t="shared" si="219"/>
        <v>1</v>
      </c>
      <c r="EC250">
        <v>6.5</v>
      </c>
      <c r="ED250" t="s">
        <v>1826</v>
      </c>
      <c r="EE250">
        <v>1</v>
      </c>
      <c r="EF250" s="630">
        <f t="shared" si="220"/>
        <v>0.33673469387755106</v>
      </c>
      <c r="EG250">
        <v>6.6</v>
      </c>
      <c r="EH250" t="s">
        <v>1826</v>
      </c>
      <c r="EI250">
        <v>1</v>
      </c>
      <c r="EJ250" s="630">
        <f t="shared" si="221"/>
        <v>0.34000000000000008</v>
      </c>
      <c r="EK250" s="630">
        <f t="shared" si="222"/>
        <v>0.33836734693877557</v>
      </c>
      <c r="EL250" s="628">
        <f t="shared" si="223"/>
        <v>0.57354591836734692</v>
      </c>
      <c r="EM250">
        <v>7</v>
      </c>
      <c r="EN250" t="s">
        <v>1774</v>
      </c>
      <c r="EO250" s="624">
        <v>3</v>
      </c>
      <c r="EP250" s="629">
        <f t="shared" si="224"/>
        <v>0.75</v>
      </c>
      <c r="EQ250">
        <v>0</v>
      </c>
      <c r="ER250" t="s">
        <v>1777</v>
      </c>
      <c r="ES250">
        <v>0</v>
      </c>
      <c r="ET250" s="629">
        <f t="shared" si="225"/>
        <v>0</v>
      </c>
      <c r="EU250">
        <v>2</v>
      </c>
      <c r="EV250" t="s">
        <v>1778</v>
      </c>
      <c r="EW250" s="624">
        <v>4</v>
      </c>
      <c r="EX250" s="629">
        <f t="shared" si="226"/>
        <v>1</v>
      </c>
      <c r="EY250">
        <v>2</v>
      </c>
      <c r="EZ250" t="s">
        <v>1783</v>
      </c>
      <c r="FA250" s="624">
        <v>1</v>
      </c>
      <c r="FB250" s="629">
        <f t="shared" si="227"/>
        <v>0.25</v>
      </c>
      <c r="FC250" t="s">
        <v>1024</v>
      </c>
      <c r="FD250">
        <v>0</v>
      </c>
      <c r="FE250" s="627">
        <f t="shared" si="228"/>
        <v>0</v>
      </c>
      <c r="FF250" s="628">
        <f t="shared" si="229"/>
        <v>0.4</v>
      </c>
      <c r="FG250">
        <v>0.60699999999999998</v>
      </c>
      <c r="FH250" t="s">
        <v>1793</v>
      </c>
      <c r="FI250">
        <v>3</v>
      </c>
      <c r="FJ250" s="623">
        <f t="shared" si="230"/>
        <v>0.66666666666666663</v>
      </c>
      <c r="FK250">
        <v>55</v>
      </c>
      <c r="FL250">
        <v>1.7403626894942439</v>
      </c>
      <c r="FM250" t="s">
        <v>1735</v>
      </c>
      <c r="FN250" s="624">
        <v>3</v>
      </c>
      <c r="FO250" s="629">
        <f t="shared" si="231"/>
        <v>0.75</v>
      </c>
      <c r="FP250">
        <v>8</v>
      </c>
      <c r="FQ250" t="s">
        <v>1740</v>
      </c>
      <c r="FR250" s="624">
        <v>3</v>
      </c>
      <c r="FS250" s="629">
        <f t="shared" si="232"/>
        <v>0.75</v>
      </c>
      <c r="FT250">
        <v>7</v>
      </c>
      <c r="FU250" t="s">
        <v>1740</v>
      </c>
      <c r="FV250" s="624">
        <v>3</v>
      </c>
      <c r="FW250" s="629">
        <f t="shared" si="233"/>
        <v>0.75</v>
      </c>
      <c r="FX250" s="628">
        <f t="shared" si="234"/>
        <v>0.72916666666666663</v>
      </c>
      <c r="FY250" s="631">
        <f t="shared" si="235"/>
        <v>0.48374233086831347</v>
      </c>
    </row>
    <row r="251" spans="1:181">
      <c r="A251" t="s">
        <v>10</v>
      </c>
      <c r="B251" t="s">
        <v>9</v>
      </c>
      <c r="C251" t="s">
        <v>632</v>
      </c>
      <c r="D251" t="s">
        <v>1312</v>
      </c>
      <c r="E251" t="s">
        <v>978</v>
      </c>
      <c r="F251" t="s">
        <v>977</v>
      </c>
      <c r="G251" t="s">
        <v>985</v>
      </c>
      <c r="H251" t="s">
        <v>5</v>
      </c>
      <c r="I251">
        <v>232309</v>
      </c>
      <c r="J251" s="626">
        <f t="shared" si="177"/>
        <v>0.85322064968063716</v>
      </c>
      <c r="K251">
        <v>446156382.86999995</v>
      </c>
      <c r="L251" s="626">
        <f t="shared" si="178"/>
        <v>0.77227201181917982</v>
      </c>
      <c r="M251">
        <v>4999</v>
      </c>
      <c r="N251" s="626">
        <f t="shared" si="179"/>
        <v>0.83737698830436258</v>
      </c>
      <c r="O251" t="s">
        <v>880</v>
      </c>
      <c r="P251">
        <v>0</v>
      </c>
      <c r="Q251" s="627">
        <f t="shared" si="180"/>
        <v>0</v>
      </c>
      <c r="R251">
        <v>0</v>
      </c>
      <c r="T251" t="s">
        <v>1726</v>
      </c>
      <c r="U251">
        <v>0</v>
      </c>
      <c r="V251">
        <f t="shared" si="181"/>
        <v>1</v>
      </c>
      <c r="W251" s="626">
        <f t="shared" si="182"/>
        <v>0</v>
      </c>
      <c r="X251" s="628">
        <f t="shared" si="183"/>
        <v>0.49257392996083593</v>
      </c>
      <c r="Y251" t="s">
        <v>1397</v>
      </c>
      <c r="Z251">
        <v>1</v>
      </c>
      <c r="AA251" s="627">
        <f t="shared" si="184"/>
        <v>0.25</v>
      </c>
      <c r="AB251" t="s">
        <v>639</v>
      </c>
      <c r="AC251">
        <v>4</v>
      </c>
      <c r="AD251" s="627">
        <f t="shared" si="185"/>
        <v>1</v>
      </c>
      <c r="AE251" t="s">
        <v>640</v>
      </c>
      <c r="AF251">
        <v>0</v>
      </c>
      <c r="AG251" s="627">
        <f t="shared" si="186"/>
        <v>0</v>
      </c>
      <c r="AH251" t="s">
        <v>1314</v>
      </c>
      <c r="AI251">
        <v>0</v>
      </c>
      <c r="AJ251" s="627">
        <f t="shared" si="187"/>
        <v>0</v>
      </c>
      <c r="AK251" t="s">
        <v>1405</v>
      </c>
      <c r="AL251">
        <v>0</v>
      </c>
      <c r="AM251" s="627">
        <f t="shared" si="188"/>
        <v>0</v>
      </c>
      <c r="AN251">
        <v>3</v>
      </c>
      <c r="AO251" t="s">
        <v>1767</v>
      </c>
      <c r="AP251">
        <v>2</v>
      </c>
      <c r="AQ251" s="629">
        <f t="shared" si="189"/>
        <v>0.5</v>
      </c>
      <c r="AR251" t="s">
        <v>636</v>
      </c>
      <c r="AS251">
        <v>4</v>
      </c>
      <c r="AT251" s="627">
        <f t="shared" si="190"/>
        <v>1</v>
      </c>
      <c r="AU251">
        <v>4</v>
      </c>
      <c r="AV251" t="s">
        <v>1770</v>
      </c>
      <c r="AW251">
        <v>3</v>
      </c>
      <c r="AX251" s="629">
        <f t="shared" si="191"/>
        <v>0.75</v>
      </c>
      <c r="AY251" t="s">
        <v>650</v>
      </c>
      <c r="AZ251">
        <v>2</v>
      </c>
      <c r="BA251" s="627">
        <f t="shared" si="192"/>
        <v>0.5</v>
      </c>
      <c r="BB251" t="s">
        <v>1058</v>
      </c>
      <c r="BC251">
        <v>2</v>
      </c>
      <c r="BD251" s="627">
        <f t="shared" si="193"/>
        <v>0.5</v>
      </c>
      <c r="BE251" t="s">
        <v>635</v>
      </c>
      <c r="BF251">
        <v>1</v>
      </c>
      <c r="BG251" s="627">
        <f t="shared" si="194"/>
        <v>0.25</v>
      </c>
      <c r="BH251" s="628">
        <f t="shared" si="195"/>
        <v>0.43181818181818182</v>
      </c>
      <c r="BI251">
        <v>0</v>
      </c>
      <c r="BJ251" t="s">
        <v>1741</v>
      </c>
      <c r="BK251">
        <v>4</v>
      </c>
      <c r="BL251" s="627">
        <f t="shared" si="196"/>
        <v>1</v>
      </c>
      <c r="BM251" t="s">
        <v>641</v>
      </c>
      <c r="BN251">
        <v>0</v>
      </c>
      <c r="BO251" s="627">
        <f t="shared" si="197"/>
        <v>0</v>
      </c>
      <c r="BP251">
        <v>2</v>
      </c>
      <c r="BQ251" t="s">
        <v>1746</v>
      </c>
      <c r="BR251">
        <v>3</v>
      </c>
      <c r="BS251">
        <f t="shared" si="198"/>
        <v>0.75</v>
      </c>
      <c r="BT251">
        <v>0</v>
      </c>
      <c r="BU251" t="s">
        <v>1745</v>
      </c>
      <c r="BV251">
        <v>4</v>
      </c>
      <c r="BW251">
        <f t="shared" si="199"/>
        <v>1</v>
      </c>
      <c r="BX251" s="629">
        <f t="shared" si="200"/>
        <v>0.875</v>
      </c>
      <c r="BY251" t="s">
        <v>642</v>
      </c>
      <c r="BZ251">
        <v>3</v>
      </c>
      <c r="CA251" s="627">
        <f t="shared" si="201"/>
        <v>0.75</v>
      </c>
      <c r="CB251" t="s">
        <v>662</v>
      </c>
      <c r="CC251">
        <v>3</v>
      </c>
      <c r="CD251" s="627">
        <f t="shared" si="202"/>
        <v>0.75</v>
      </c>
      <c r="CE251" t="s">
        <v>667</v>
      </c>
      <c r="CF251">
        <v>1</v>
      </c>
      <c r="CG251" s="627">
        <f t="shared" si="203"/>
        <v>0.25</v>
      </c>
      <c r="CH251">
        <v>8</v>
      </c>
      <c r="CI251" t="s">
        <v>1753</v>
      </c>
      <c r="CJ251">
        <v>1</v>
      </c>
      <c r="CK251">
        <f t="shared" si="204"/>
        <v>0.25</v>
      </c>
      <c r="CL251">
        <v>10</v>
      </c>
      <c r="CM251" t="s">
        <v>1754</v>
      </c>
      <c r="CN251">
        <v>0</v>
      </c>
      <c r="CO251">
        <f t="shared" si="205"/>
        <v>0</v>
      </c>
      <c r="CP251" s="629">
        <f t="shared" si="206"/>
        <v>0.125</v>
      </c>
      <c r="CQ251">
        <v>3</v>
      </c>
      <c r="CR251" t="s">
        <v>1757</v>
      </c>
      <c r="CS251">
        <v>2</v>
      </c>
      <c r="CT251">
        <f t="shared" si="207"/>
        <v>0.5</v>
      </c>
      <c r="CU251">
        <v>4</v>
      </c>
      <c r="CV251" t="s">
        <v>1757</v>
      </c>
      <c r="CW251">
        <v>2</v>
      </c>
      <c r="CX251">
        <f t="shared" si="208"/>
        <v>0.5</v>
      </c>
      <c r="CY251" s="629">
        <f t="shared" si="209"/>
        <v>0.5</v>
      </c>
      <c r="CZ251">
        <v>0</v>
      </c>
      <c r="DA251" t="s">
        <v>1764</v>
      </c>
      <c r="DB251">
        <v>0</v>
      </c>
      <c r="DC251" s="626">
        <f t="shared" si="210"/>
        <v>0</v>
      </c>
      <c r="DD251" t="s">
        <v>1369</v>
      </c>
      <c r="DE251">
        <v>3</v>
      </c>
      <c r="DF251" s="627">
        <f t="shared" si="211"/>
        <v>0.75</v>
      </c>
      <c r="DG251" s="628">
        <f t="shared" si="212"/>
        <v>0.5</v>
      </c>
      <c r="DH251" t="s">
        <v>1396</v>
      </c>
      <c r="DI251">
        <v>0</v>
      </c>
      <c r="DJ251" s="627">
        <f t="shared" si="213"/>
        <v>0</v>
      </c>
      <c r="DK251" t="s">
        <v>640</v>
      </c>
      <c r="DL251">
        <v>0</v>
      </c>
      <c r="DM251" s="627">
        <f t="shared" si="214"/>
        <v>0</v>
      </c>
      <c r="DN251" t="s">
        <v>880</v>
      </c>
      <c r="DO251">
        <v>4</v>
      </c>
      <c r="DP251" s="627">
        <f t="shared" si="215"/>
        <v>1</v>
      </c>
      <c r="DQ251" t="s">
        <v>880</v>
      </c>
      <c r="DR251">
        <v>4</v>
      </c>
      <c r="DS251" s="627">
        <f t="shared" si="216"/>
        <v>1</v>
      </c>
      <c r="DT251" t="s">
        <v>880</v>
      </c>
      <c r="DU251">
        <v>4</v>
      </c>
      <c r="DV251" s="627">
        <f t="shared" si="217"/>
        <v>1</v>
      </c>
      <c r="DW251" t="s">
        <v>1409</v>
      </c>
      <c r="DX251">
        <v>1</v>
      </c>
      <c r="DY251" s="627">
        <f t="shared" si="218"/>
        <v>0.25</v>
      </c>
      <c r="DZ251" t="s">
        <v>1119</v>
      </c>
      <c r="EA251">
        <v>0</v>
      </c>
      <c r="EB251" s="627">
        <f t="shared" si="219"/>
        <v>0</v>
      </c>
      <c r="EC251">
        <v>2.4</v>
      </c>
      <c r="ED251" t="s">
        <v>1824</v>
      </c>
      <c r="EE251">
        <v>3</v>
      </c>
      <c r="EF251" s="630">
        <f t="shared" si="220"/>
        <v>0.75510204081632659</v>
      </c>
      <c r="EG251">
        <v>9</v>
      </c>
      <c r="EH251" t="s">
        <v>1827</v>
      </c>
      <c r="EI251">
        <v>0</v>
      </c>
      <c r="EJ251" s="630">
        <f t="shared" si="221"/>
        <v>9.9999999999999978E-2</v>
      </c>
      <c r="EK251" s="630">
        <f t="shared" si="222"/>
        <v>0.42755102040816328</v>
      </c>
      <c r="EL251" s="628">
        <f t="shared" si="223"/>
        <v>0.45969387755102042</v>
      </c>
      <c r="EM251">
        <v>8</v>
      </c>
      <c r="EN251" t="s">
        <v>1774</v>
      </c>
      <c r="EO251" s="624">
        <v>3</v>
      </c>
      <c r="EP251" s="629">
        <f t="shared" si="224"/>
        <v>0.75</v>
      </c>
      <c r="EQ251">
        <v>0</v>
      </c>
      <c r="ER251" t="s">
        <v>1777</v>
      </c>
      <c r="ES251">
        <v>0</v>
      </c>
      <c r="ET251" s="629">
        <f t="shared" si="225"/>
        <v>0</v>
      </c>
      <c r="EU251">
        <v>2</v>
      </c>
      <c r="EV251" t="s">
        <v>1778</v>
      </c>
      <c r="EW251" s="624">
        <v>4</v>
      </c>
      <c r="EX251" s="629">
        <f t="shared" si="226"/>
        <v>1</v>
      </c>
      <c r="EY251">
        <v>1</v>
      </c>
      <c r="EZ251" t="s">
        <v>1783</v>
      </c>
      <c r="FA251" s="624">
        <v>1</v>
      </c>
      <c r="FB251" s="629">
        <f t="shared" si="227"/>
        <v>0.25</v>
      </c>
      <c r="FC251" t="s">
        <v>1024</v>
      </c>
      <c r="FD251">
        <v>0</v>
      </c>
      <c r="FE251" s="627">
        <f t="shared" si="228"/>
        <v>0</v>
      </c>
      <c r="FF251" s="628">
        <f t="shared" si="229"/>
        <v>0.4</v>
      </c>
      <c r="FG251">
        <v>0.751</v>
      </c>
      <c r="FH251" t="s">
        <v>1792</v>
      </c>
      <c r="FI251">
        <v>1</v>
      </c>
      <c r="FJ251" s="623">
        <f t="shared" si="230"/>
        <v>0</v>
      </c>
      <c r="FK251">
        <v>185</v>
      </c>
      <c r="FL251">
        <v>2.2671717284030137</v>
      </c>
      <c r="FM251" t="s">
        <v>1736</v>
      </c>
      <c r="FN251" s="624">
        <v>4</v>
      </c>
      <c r="FO251" s="629">
        <f t="shared" si="231"/>
        <v>1</v>
      </c>
      <c r="FP251">
        <v>60</v>
      </c>
      <c r="FQ251" t="s">
        <v>1738</v>
      </c>
      <c r="FR251" s="624">
        <v>4</v>
      </c>
      <c r="FS251" s="629">
        <f t="shared" si="232"/>
        <v>1</v>
      </c>
      <c r="FT251">
        <v>39</v>
      </c>
      <c r="FU251" t="s">
        <v>1738</v>
      </c>
      <c r="FV251" s="624">
        <v>4</v>
      </c>
      <c r="FW251" s="629">
        <f t="shared" si="233"/>
        <v>1</v>
      </c>
      <c r="FX251" s="628">
        <f t="shared" si="234"/>
        <v>0.75</v>
      </c>
      <c r="FY251" s="631">
        <f t="shared" si="235"/>
        <v>0.50568099822167301</v>
      </c>
    </row>
    <row r="252" spans="1:181">
      <c r="A252" t="s">
        <v>204</v>
      </c>
      <c r="B252" t="s">
        <v>203</v>
      </c>
      <c r="C252" t="s">
        <v>681</v>
      </c>
      <c r="D252" t="s">
        <v>1309</v>
      </c>
      <c r="E252" t="s">
        <v>968</v>
      </c>
      <c r="F252" t="s">
        <v>967</v>
      </c>
      <c r="G252" t="s">
        <v>981</v>
      </c>
      <c r="H252" t="s">
        <v>88</v>
      </c>
      <c r="I252">
        <v>13901</v>
      </c>
      <c r="J252" s="626">
        <f t="shared" si="177"/>
        <v>0.38547655671367886</v>
      </c>
      <c r="K252">
        <v>31766931.030000001</v>
      </c>
      <c r="L252" s="626">
        <f t="shared" si="178"/>
        <v>0.24639987458934282</v>
      </c>
      <c r="M252">
        <v>447</v>
      </c>
      <c r="N252" s="626">
        <f t="shared" si="179"/>
        <v>0.32053561743675968</v>
      </c>
      <c r="O252" t="s">
        <v>880</v>
      </c>
      <c r="P252">
        <v>0</v>
      </c>
      <c r="Q252" s="627">
        <f t="shared" si="180"/>
        <v>0</v>
      </c>
      <c r="R252">
        <v>0</v>
      </c>
      <c r="T252" t="s">
        <v>1726</v>
      </c>
      <c r="U252">
        <v>0</v>
      </c>
      <c r="V252">
        <f t="shared" si="181"/>
        <v>1</v>
      </c>
      <c r="W252" s="626">
        <f t="shared" si="182"/>
        <v>0</v>
      </c>
      <c r="X252" s="628">
        <f t="shared" si="183"/>
        <v>0.19048240974795627</v>
      </c>
      <c r="Y252" t="s">
        <v>1397</v>
      </c>
      <c r="Z252">
        <v>1</v>
      </c>
      <c r="AA252" s="627">
        <f t="shared" si="184"/>
        <v>0.25</v>
      </c>
      <c r="AB252" t="s">
        <v>639</v>
      </c>
      <c r="AC252">
        <v>4</v>
      </c>
      <c r="AD252" s="627">
        <f t="shared" si="185"/>
        <v>1</v>
      </c>
      <c r="AE252" t="s">
        <v>640</v>
      </c>
      <c r="AF252">
        <v>0</v>
      </c>
      <c r="AG252" s="627">
        <f t="shared" si="186"/>
        <v>0</v>
      </c>
      <c r="AH252" t="s">
        <v>1314</v>
      </c>
      <c r="AI252">
        <v>0</v>
      </c>
      <c r="AJ252" s="627">
        <f t="shared" si="187"/>
        <v>0</v>
      </c>
      <c r="AK252" t="s">
        <v>1405</v>
      </c>
      <c r="AL252">
        <v>0</v>
      </c>
      <c r="AM252" s="627">
        <f t="shared" si="188"/>
        <v>0</v>
      </c>
      <c r="AN252">
        <v>1</v>
      </c>
      <c r="AO252" t="s">
        <v>1765</v>
      </c>
      <c r="AP252">
        <v>4</v>
      </c>
      <c r="AQ252" s="629">
        <f t="shared" si="189"/>
        <v>1</v>
      </c>
      <c r="AR252" t="s">
        <v>636</v>
      </c>
      <c r="AS252">
        <v>4</v>
      </c>
      <c r="AT252" s="627">
        <f t="shared" si="190"/>
        <v>1</v>
      </c>
      <c r="AU252">
        <v>1</v>
      </c>
      <c r="AV252" t="s">
        <v>1789</v>
      </c>
      <c r="AW252">
        <v>0</v>
      </c>
      <c r="AX252" s="629">
        <f t="shared" si="191"/>
        <v>0</v>
      </c>
      <c r="AY252" t="s">
        <v>650</v>
      </c>
      <c r="AZ252">
        <v>2</v>
      </c>
      <c r="BA252" s="627">
        <f t="shared" si="192"/>
        <v>0.5</v>
      </c>
      <c r="BB252" t="s">
        <v>635</v>
      </c>
      <c r="BC252">
        <v>1</v>
      </c>
      <c r="BD252" s="627">
        <f t="shared" si="193"/>
        <v>0.25</v>
      </c>
      <c r="BE252" t="s">
        <v>647</v>
      </c>
      <c r="BF252">
        <v>4</v>
      </c>
      <c r="BG252" s="627">
        <f t="shared" si="194"/>
        <v>1</v>
      </c>
      <c r="BH252" s="628">
        <f t="shared" si="195"/>
        <v>0.45454545454545453</v>
      </c>
      <c r="BI252">
        <v>0</v>
      </c>
      <c r="BJ252" t="s">
        <v>1741</v>
      </c>
      <c r="BK252">
        <v>4</v>
      </c>
      <c r="BL252" s="627">
        <f t="shared" si="196"/>
        <v>1</v>
      </c>
      <c r="BM252" t="s">
        <v>641</v>
      </c>
      <c r="BN252">
        <v>0</v>
      </c>
      <c r="BO252" s="627">
        <f t="shared" si="197"/>
        <v>0</v>
      </c>
      <c r="BP252">
        <v>2</v>
      </c>
      <c r="BQ252" t="s">
        <v>1746</v>
      </c>
      <c r="BR252">
        <v>3</v>
      </c>
      <c r="BS252">
        <f t="shared" si="198"/>
        <v>0.75</v>
      </c>
      <c r="BT252">
        <v>2</v>
      </c>
      <c r="BU252" t="s">
        <v>1746</v>
      </c>
      <c r="BV252">
        <v>3</v>
      </c>
      <c r="BW252">
        <f t="shared" si="199"/>
        <v>0.75</v>
      </c>
      <c r="BX252" s="629">
        <f t="shared" si="200"/>
        <v>0.75</v>
      </c>
      <c r="BY252" t="s">
        <v>642</v>
      </c>
      <c r="BZ252">
        <v>3</v>
      </c>
      <c r="CA252" s="627">
        <f t="shared" si="201"/>
        <v>0.75</v>
      </c>
      <c r="CB252" t="s">
        <v>654</v>
      </c>
      <c r="CC252">
        <v>4</v>
      </c>
      <c r="CD252" s="627">
        <f t="shared" si="202"/>
        <v>1</v>
      </c>
      <c r="CE252" t="s">
        <v>643</v>
      </c>
      <c r="CF252">
        <v>3</v>
      </c>
      <c r="CG252" s="627">
        <f t="shared" si="203"/>
        <v>0.75</v>
      </c>
      <c r="CH252">
        <v>2</v>
      </c>
      <c r="CI252" t="s">
        <v>1751</v>
      </c>
      <c r="CJ252">
        <v>3</v>
      </c>
      <c r="CK252">
        <f t="shared" si="204"/>
        <v>0.75</v>
      </c>
      <c r="CL252">
        <v>2</v>
      </c>
      <c r="CM252" t="s">
        <v>1751</v>
      </c>
      <c r="CN252">
        <v>3</v>
      </c>
      <c r="CO252">
        <f t="shared" si="205"/>
        <v>0.75</v>
      </c>
      <c r="CP252" s="629">
        <f t="shared" si="206"/>
        <v>0.75</v>
      </c>
      <c r="CQ252">
        <v>1</v>
      </c>
      <c r="CR252" t="s">
        <v>1756</v>
      </c>
      <c r="CS252">
        <v>3</v>
      </c>
      <c r="CT252">
        <f t="shared" si="207"/>
        <v>0.75</v>
      </c>
      <c r="CU252">
        <v>0</v>
      </c>
      <c r="CV252" t="s">
        <v>1755</v>
      </c>
      <c r="CW252">
        <v>4</v>
      </c>
      <c r="CX252">
        <f t="shared" si="208"/>
        <v>1</v>
      </c>
      <c r="CY252" s="629">
        <f t="shared" si="209"/>
        <v>0.875</v>
      </c>
      <c r="CZ252">
        <v>0</v>
      </c>
      <c r="DA252" t="s">
        <v>1764</v>
      </c>
      <c r="DB252">
        <v>0</v>
      </c>
      <c r="DC252" s="626">
        <f t="shared" si="210"/>
        <v>0</v>
      </c>
      <c r="DD252" t="s">
        <v>636</v>
      </c>
      <c r="DE252">
        <v>4</v>
      </c>
      <c r="DF252" s="627">
        <f t="shared" si="211"/>
        <v>1</v>
      </c>
      <c r="DG252" s="628">
        <f t="shared" si="212"/>
        <v>0.6875</v>
      </c>
      <c r="DH252" t="s">
        <v>1407</v>
      </c>
      <c r="DI252">
        <v>1</v>
      </c>
      <c r="DJ252" s="627">
        <f t="shared" si="213"/>
        <v>0.25</v>
      </c>
      <c r="DK252" t="s">
        <v>636</v>
      </c>
      <c r="DL252">
        <v>4</v>
      </c>
      <c r="DM252" s="627">
        <f t="shared" si="214"/>
        <v>1</v>
      </c>
      <c r="DN252" t="s">
        <v>1119</v>
      </c>
      <c r="DO252">
        <v>0</v>
      </c>
      <c r="DP252" s="627">
        <f t="shared" si="215"/>
        <v>0</v>
      </c>
      <c r="DQ252" t="s">
        <v>880</v>
      </c>
      <c r="DR252">
        <v>4</v>
      </c>
      <c r="DS252" s="627">
        <f t="shared" si="216"/>
        <v>1</v>
      </c>
      <c r="DT252" t="s">
        <v>880</v>
      </c>
      <c r="DU252">
        <v>4</v>
      </c>
      <c r="DV252" s="627">
        <f t="shared" si="217"/>
        <v>1</v>
      </c>
      <c r="DW252" t="s">
        <v>639</v>
      </c>
      <c r="DX252">
        <v>4</v>
      </c>
      <c r="DY252" s="627">
        <f t="shared" si="218"/>
        <v>1</v>
      </c>
      <c r="DZ252" t="s">
        <v>1119</v>
      </c>
      <c r="EA252">
        <v>0</v>
      </c>
      <c r="EB252" s="627">
        <f t="shared" si="219"/>
        <v>0</v>
      </c>
      <c r="EC252">
        <v>8.3000000000000007</v>
      </c>
      <c r="ED252" t="s">
        <v>1827</v>
      </c>
      <c r="EE252">
        <v>0</v>
      </c>
      <c r="EF252" s="630">
        <f t="shared" si="220"/>
        <v>0.15306122448979587</v>
      </c>
      <c r="EG252">
        <v>7.1</v>
      </c>
      <c r="EH252" t="s">
        <v>1826</v>
      </c>
      <c r="EI252">
        <v>1</v>
      </c>
      <c r="EJ252" s="630">
        <f t="shared" si="221"/>
        <v>0.29000000000000004</v>
      </c>
      <c r="EK252" s="630">
        <f t="shared" si="222"/>
        <v>0.22153061224489795</v>
      </c>
      <c r="EL252" s="628">
        <f t="shared" si="223"/>
        <v>0.55894132653061224</v>
      </c>
      <c r="EM252">
        <v>1</v>
      </c>
      <c r="EN252" t="s">
        <v>1776</v>
      </c>
      <c r="EO252" s="624">
        <v>1</v>
      </c>
      <c r="EP252" s="629">
        <f t="shared" si="224"/>
        <v>0.25</v>
      </c>
      <c r="EQ252">
        <v>0</v>
      </c>
      <c r="ER252" t="s">
        <v>1777</v>
      </c>
      <c r="ES252">
        <v>0</v>
      </c>
      <c r="ET252" s="629">
        <f t="shared" si="225"/>
        <v>0</v>
      </c>
      <c r="EU252">
        <v>0</v>
      </c>
      <c r="EV252" t="s">
        <v>1779</v>
      </c>
      <c r="EW252" s="624">
        <v>0</v>
      </c>
      <c r="EX252" s="629">
        <f t="shared" si="226"/>
        <v>0</v>
      </c>
      <c r="EY252">
        <v>4</v>
      </c>
      <c r="EZ252" t="s">
        <v>1782</v>
      </c>
      <c r="FA252" s="624">
        <v>2</v>
      </c>
      <c r="FB252" s="629">
        <f t="shared" si="227"/>
        <v>0.5</v>
      </c>
      <c r="FC252" t="s">
        <v>1024</v>
      </c>
      <c r="FD252">
        <v>0</v>
      </c>
      <c r="FE252" s="627">
        <f t="shared" si="228"/>
        <v>0</v>
      </c>
      <c r="FF252" s="628">
        <f t="shared" si="229"/>
        <v>0.15</v>
      </c>
      <c r="FG252">
        <v>0.66200000000000003</v>
      </c>
      <c r="FH252" t="s">
        <v>1791</v>
      </c>
      <c r="FI252">
        <v>2</v>
      </c>
      <c r="FJ252" s="623">
        <f t="shared" si="230"/>
        <v>0.33333333333333331</v>
      </c>
      <c r="FK252">
        <v>30</v>
      </c>
      <c r="FL252">
        <v>1.4771212547196624</v>
      </c>
      <c r="FM252" t="s">
        <v>1734</v>
      </c>
      <c r="FN252" s="624">
        <v>2</v>
      </c>
      <c r="FO252" s="629">
        <f t="shared" si="231"/>
        <v>0.5</v>
      </c>
      <c r="FP252">
        <v>2</v>
      </c>
      <c r="FQ252" t="s">
        <v>1737</v>
      </c>
      <c r="FR252" s="624">
        <v>1</v>
      </c>
      <c r="FS252" s="629">
        <f t="shared" si="232"/>
        <v>0.25</v>
      </c>
      <c r="FT252">
        <v>0</v>
      </c>
      <c r="FU252" t="s">
        <v>1730</v>
      </c>
      <c r="FV252" s="624">
        <v>0</v>
      </c>
      <c r="FW252" s="629">
        <f t="shared" si="233"/>
        <v>0</v>
      </c>
      <c r="FX252" s="628">
        <f t="shared" si="234"/>
        <v>0.27083333333333331</v>
      </c>
      <c r="FY252" s="631">
        <f t="shared" si="235"/>
        <v>0.3853837540262261</v>
      </c>
    </row>
    <row r="253" spans="1:181">
      <c r="A253" t="s">
        <v>282</v>
      </c>
      <c r="B253" t="s">
        <v>281</v>
      </c>
      <c r="C253" t="s">
        <v>632</v>
      </c>
      <c r="D253" t="s">
        <v>1310</v>
      </c>
      <c r="E253" t="s">
        <v>965</v>
      </c>
      <c r="F253" t="s">
        <v>983</v>
      </c>
      <c r="G253" t="s">
        <v>984</v>
      </c>
      <c r="H253" t="s">
        <v>22</v>
      </c>
      <c r="I253">
        <v>8823</v>
      </c>
      <c r="J253" s="626">
        <f t="shared" si="177"/>
        <v>0.30996952776728159</v>
      </c>
      <c r="K253">
        <v>17593707.32</v>
      </c>
      <c r="L253" s="626">
        <f t="shared" si="178"/>
        <v>0.12879917010525405</v>
      </c>
      <c r="M253">
        <v>319</v>
      </c>
      <c r="N253" s="626">
        <f t="shared" si="179"/>
        <v>0.24831768341677055</v>
      </c>
      <c r="O253" t="s">
        <v>880</v>
      </c>
      <c r="P253">
        <v>0</v>
      </c>
      <c r="Q253" s="627">
        <f t="shared" si="180"/>
        <v>0</v>
      </c>
      <c r="R253">
        <v>0</v>
      </c>
      <c r="T253" t="s">
        <v>1726</v>
      </c>
      <c r="U253">
        <v>0</v>
      </c>
      <c r="V253">
        <f t="shared" si="181"/>
        <v>1</v>
      </c>
      <c r="W253" s="626">
        <f t="shared" si="182"/>
        <v>0</v>
      </c>
      <c r="X253" s="628">
        <f t="shared" si="183"/>
        <v>0.13741727625786124</v>
      </c>
      <c r="Y253" t="s">
        <v>1397</v>
      </c>
      <c r="Z253">
        <v>1</v>
      </c>
      <c r="AA253" s="627">
        <f t="shared" si="184"/>
        <v>0.25</v>
      </c>
      <c r="AB253" t="s">
        <v>1398</v>
      </c>
      <c r="AC253">
        <v>2</v>
      </c>
      <c r="AD253" s="627">
        <f t="shared" si="185"/>
        <v>0.5</v>
      </c>
      <c r="AE253" t="s">
        <v>640</v>
      </c>
      <c r="AF253">
        <v>0</v>
      </c>
      <c r="AG253" s="627">
        <f t="shared" si="186"/>
        <v>0</v>
      </c>
      <c r="AH253" t="s">
        <v>1314</v>
      </c>
      <c r="AI253">
        <v>0</v>
      </c>
      <c r="AJ253" s="627">
        <f t="shared" si="187"/>
        <v>0</v>
      </c>
      <c r="AK253" t="s">
        <v>1404</v>
      </c>
      <c r="AL253">
        <v>1</v>
      </c>
      <c r="AM253" s="627">
        <f t="shared" si="188"/>
        <v>0.25</v>
      </c>
      <c r="AN253">
        <v>1</v>
      </c>
      <c r="AO253" t="s">
        <v>1765</v>
      </c>
      <c r="AP253">
        <v>4</v>
      </c>
      <c r="AQ253" s="629">
        <f t="shared" si="189"/>
        <v>1</v>
      </c>
      <c r="AR253" t="s">
        <v>636</v>
      </c>
      <c r="AS253">
        <v>4</v>
      </c>
      <c r="AT253" s="627">
        <f t="shared" si="190"/>
        <v>1</v>
      </c>
      <c r="AU253">
        <v>1</v>
      </c>
      <c r="AV253" t="s">
        <v>1789</v>
      </c>
      <c r="AW253">
        <v>0</v>
      </c>
      <c r="AX253" s="629">
        <f t="shared" si="191"/>
        <v>0</v>
      </c>
      <c r="AY253" t="s">
        <v>650</v>
      </c>
      <c r="AZ253">
        <v>2</v>
      </c>
      <c r="BA253" s="627">
        <f t="shared" si="192"/>
        <v>0.5</v>
      </c>
      <c r="BB253" t="s">
        <v>646</v>
      </c>
      <c r="BC253">
        <v>0</v>
      </c>
      <c r="BD253" s="627">
        <f t="shared" si="193"/>
        <v>0</v>
      </c>
      <c r="BE253" t="s">
        <v>647</v>
      </c>
      <c r="BF253">
        <v>4</v>
      </c>
      <c r="BG253" s="627">
        <f t="shared" si="194"/>
        <v>1</v>
      </c>
      <c r="BH253" s="628">
        <f t="shared" si="195"/>
        <v>0.40909090909090912</v>
      </c>
      <c r="BI253">
        <v>0</v>
      </c>
      <c r="BJ253" t="s">
        <v>1741</v>
      </c>
      <c r="BK253">
        <v>4</v>
      </c>
      <c r="BL253" s="627">
        <f t="shared" si="196"/>
        <v>1</v>
      </c>
      <c r="BM253" t="s">
        <v>666</v>
      </c>
      <c r="BN253">
        <v>3</v>
      </c>
      <c r="BO253" s="627">
        <f t="shared" si="197"/>
        <v>0.75</v>
      </c>
      <c r="BP253">
        <v>3</v>
      </c>
      <c r="BQ253" t="s">
        <v>1747</v>
      </c>
      <c r="BR253">
        <v>2</v>
      </c>
      <c r="BS253">
        <f t="shared" si="198"/>
        <v>0.5</v>
      </c>
      <c r="BT253">
        <v>6</v>
      </c>
      <c r="BU253" t="s">
        <v>1748</v>
      </c>
      <c r="BV253">
        <v>1</v>
      </c>
      <c r="BW253">
        <f t="shared" si="199"/>
        <v>0.25</v>
      </c>
      <c r="BX253" s="629">
        <f t="shared" si="200"/>
        <v>0.375</v>
      </c>
      <c r="BY253" t="s">
        <v>658</v>
      </c>
      <c r="BZ253">
        <v>2</v>
      </c>
      <c r="CA253" s="627">
        <f t="shared" si="201"/>
        <v>0.5</v>
      </c>
      <c r="CB253" t="s">
        <v>662</v>
      </c>
      <c r="CC253">
        <v>3</v>
      </c>
      <c r="CD253" s="627">
        <f t="shared" si="202"/>
        <v>0.75</v>
      </c>
      <c r="CE253" t="s">
        <v>659</v>
      </c>
      <c r="CF253">
        <v>4</v>
      </c>
      <c r="CG253" s="627">
        <f t="shared" si="203"/>
        <v>1</v>
      </c>
      <c r="CH253">
        <v>0</v>
      </c>
      <c r="CI253" t="s">
        <v>1750</v>
      </c>
      <c r="CJ253">
        <v>4</v>
      </c>
      <c r="CK253">
        <f t="shared" si="204"/>
        <v>1</v>
      </c>
      <c r="CL253">
        <v>0</v>
      </c>
      <c r="CM253" t="s">
        <v>1750</v>
      </c>
      <c r="CN253">
        <v>4</v>
      </c>
      <c r="CO253">
        <f t="shared" si="205"/>
        <v>1</v>
      </c>
      <c r="CP253" s="629">
        <f t="shared" si="206"/>
        <v>1</v>
      </c>
      <c r="CQ253">
        <v>0</v>
      </c>
      <c r="CR253" t="s">
        <v>1755</v>
      </c>
      <c r="CS253">
        <v>4</v>
      </c>
      <c r="CT253">
        <f t="shared" si="207"/>
        <v>1</v>
      </c>
      <c r="CU253">
        <v>0</v>
      </c>
      <c r="CV253" t="s">
        <v>1755</v>
      </c>
      <c r="CW253">
        <v>4</v>
      </c>
      <c r="CX253">
        <f t="shared" si="208"/>
        <v>1</v>
      </c>
      <c r="CY253" s="629">
        <f t="shared" si="209"/>
        <v>1</v>
      </c>
      <c r="CZ253">
        <v>3</v>
      </c>
      <c r="DA253" t="s">
        <v>1761</v>
      </c>
      <c r="DB253">
        <v>3</v>
      </c>
      <c r="DC253" s="626">
        <f t="shared" si="210"/>
        <v>0.375</v>
      </c>
      <c r="DD253" t="s">
        <v>1369</v>
      </c>
      <c r="DE253">
        <v>3</v>
      </c>
      <c r="DF253" s="627">
        <f t="shared" si="211"/>
        <v>0.75</v>
      </c>
      <c r="DG253" s="628">
        <f t="shared" si="212"/>
        <v>0.75</v>
      </c>
      <c r="DH253" t="s">
        <v>1398</v>
      </c>
      <c r="DI253">
        <v>2</v>
      </c>
      <c r="DJ253" s="627">
        <f t="shared" si="213"/>
        <v>0.5</v>
      </c>
      <c r="DK253" t="s">
        <v>640</v>
      </c>
      <c r="DL253">
        <v>0</v>
      </c>
      <c r="DM253" s="627">
        <f t="shared" si="214"/>
        <v>0</v>
      </c>
      <c r="DN253" t="s">
        <v>880</v>
      </c>
      <c r="DO253">
        <v>4</v>
      </c>
      <c r="DP253" s="627">
        <f t="shared" si="215"/>
        <v>1</v>
      </c>
      <c r="DQ253" t="s">
        <v>880</v>
      </c>
      <c r="DR253">
        <v>4</v>
      </c>
      <c r="DS253" s="627">
        <f t="shared" si="216"/>
        <v>1</v>
      </c>
      <c r="DT253" t="s">
        <v>880</v>
      </c>
      <c r="DU253">
        <v>4</v>
      </c>
      <c r="DV253" s="627">
        <f t="shared" si="217"/>
        <v>1</v>
      </c>
      <c r="DW253" t="s">
        <v>639</v>
      </c>
      <c r="DX253">
        <v>4</v>
      </c>
      <c r="DY253" s="627">
        <f t="shared" si="218"/>
        <v>1</v>
      </c>
      <c r="DZ253" t="s">
        <v>880</v>
      </c>
      <c r="EA253">
        <v>4</v>
      </c>
      <c r="EB253" s="627">
        <f t="shared" si="219"/>
        <v>1</v>
      </c>
      <c r="EC253">
        <v>7.5</v>
      </c>
      <c r="ED253" t="s">
        <v>1826</v>
      </c>
      <c r="EE253">
        <v>1</v>
      </c>
      <c r="EF253" s="630">
        <f t="shared" si="220"/>
        <v>0.23469387755102045</v>
      </c>
      <c r="EG253">
        <v>9.1</v>
      </c>
      <c r="EH253" t="s">
        <v>1827</v>
      </c>
      <c r="EI253">
        <v>0</v>
      </c>
      <c r="EJ253" s="630">
        <f t="shared" si="221"/>
        <v>9.000000000000008E-2</v>
      </c>
      <c r="EK253" s="630">
        <f t="shared" si="222"/>
        <v>0.16234693877551026</v>
      </c>
      <c r="EL253" s="628">
        <f t="shared" si="223"/>
        <v>0.70779336734693876</v>
      </c>
      <c r="EM253">
        <v>3</v>
      </c>
      <c r="EO253" s="624">
        <v>2</v>
      </c>
      <c r="EP253" s="629">
        <f t="shared" si="224"/>
        <v>0.5</v>
      </c>
      <c r="EQ253">
        <v>0</v>
      </c>
      <c r="ER253" t="s">
        <v>1777</v>
      </c>
      <c r="ES253">
        <v>0</v>
      </c>
      <c r="ET253" s="629">
        <f t="shared" si="225"/>
        <v>0</v>
      </c>
      <c r="EU253">
        <v>2</v>
      </c>
      <c r="EV253" t="s">
        <v>1778</v>
      </c>
      <c r="EW253" s="624">
        <v>4</v>
      </c>
      <c r="EX253" s="629">
        <f t="shared" si="226"/>
        <v>1</v>
      </c>
      <c r="EY253">
        <v>1</v>
      </c>
      <c r="EZ253" t="s">
        <v>1783</v>
      </c>
      <c r="FA253" s="624">
        <v>1</v>
      </c>
      <c r="FB253" s="629">
        <f t="shared" si="227"/>
        <v>0.25</v>
      </c>
      <c r="FC253" t="s">
        <v>1024</v>
      </c>
      <c r="FD253">
        <v>0</v>
      </c>
      <c r="FE253" s="627">
        <f t="shared" si="228"/>
        <v>0</v>
      </c>
      <c r="FF253" s="628">
        <f t="shared" si="229"/>
        <v>0.35</v>
      </c>
      <c r="FG253">
        <v>0.54100000000000004</v>
      </c>
      <c r="FH253" t="s">
        <v>1793</v>
      </c>
      <c r="FI253">
        <v>3</v>
      </c>
      <c r="FJ253" s="623">
        <f t="shared" si="230"/>
        <v>0.66666666666666663</v>
      </c>
      <c r="FK253">
        <v>39</v>
      </c>
      <c r="FL253">
        <v>1.5910646070264991</v>
      </c>
      <c r="FM253" t="s">
        <v>1735</v>
      </c>
      <c r="FN253" s="624">
        <v>3</v>
      </c>
      <c r="FO253" s="629">
        <f t="shared" si="231"/>
        <v>0.75</v>
      </c>
      <c r="FP253">
        <v>2</v>
      </c>
      <c r="FQ253" t="s">
        <v>1737</v>
      </c>
      <c r="FR253" s="624">
        <v>1</v>
      </c>
      <c r="FS253" s="629">
        <f t="shared" si="232"/>
        <v>0.25</v>
      </c>
      <c r="FT253">
        <v>3</v>
      </c>
      <c r="FU253" t="s">
        <v>1739</v>
      </c>
      <c r="FV253" s="624">
        <v>2</v>
      </c>
      <c r="FW253" s="629">
        <f t="shared" si="233"/>
        <v>0.5</v>
      </c>
      <c r="FX253" s="628">
        <f t="shared" si="234"/>
        <v>0.54166666666666663</v>
      </c>
      <c r="FY253" s="631">
        <f t="shared" si="235"/>
        <v>0.48266136989372926</v>
      </c>
    </row>
    <row r="254" spans="1:181">
      <c r="A254" t="s">
        <v>129</v>
      </c>
      <c r="B254" t="s">
        <v>128</v>
      </c>
      <c r="C254" t="s">
        <v>632</v>
      </c>
      <c r="D254" t="s">
        <v>1311</v>
      </c>
      <c r="E254" t="s">
        <v>968</v>
      </c>
      <c r="F254" t="s">
        <v>967</v>
      </c>
      <c r="G254" t="s">
        <v>976</v>
      </c>
      <c r="H254" t="s">
        <v>130</v>
      </c>
      <c r="I254">
        <v>23245</v>
      </c>
      <c r="J254" s="626">
        <f t="shared" si="177"/>
        <v>0.47087135174844114</v>
      </c>
      <c r="K254">
        <v>53382874.890000001</v>
      </c>
      <c r="L254" s="626">
        <f t="shared" si="178"/>
        <v>0.3497065373491966</v>
      </c>
      <c r="M254">
        <v>602</v>
      </c>
      <c r="N254" s="626">
        <f t="shared" si="179"/>
        <v>0.38426195882430225</v>
      </c>
      <c r="O254" t="s">
        <v>1119</v>
      </c>
      <c r="P254">
        <v>4</v>
      </c>
      <c r="Q254" s="627">
        <f t="shared" si="180"/>
        <v>1</v>
      </c>
      <c r="R254">
        <v>17</v>
      </c>
      <c r="S254">
        <v>1.2304489213782739</v>
      </c>
      <c r="T254" t="s">
        <v>1731</v>
      </c>
      <c r="U254">
        <v>2</v>
      </c>
      <c r="V254">
        <f t="shared" si="181"/>
        <v>18</v>
      </c>
      <c r="W254" s="626">
        <f t="shared" si="182"/>
        <v>0.37622887888276058</v>
      </c>
      <c r="X254" s="628">
        <f t="shared" si="183"/>
        <v>0.51621374536094011</v>
      </c>
      <c r="Y254" t="s">
        <v>639</v>
      </c>
      <c r="Z254">
        <v>4</v>
      </c>
      <c r="AA254" s="627">
        <f t="shared" si="184"/>
        <v>1</v>
      </c>
      <c r="AB254" t="s">
        <v>639</v>
      </c>
      <c r="AC254">
        <v>4</v>
      </c>
      <c r="AD254" s="627">
        <f t="shared" si="185"/>
        <v>1</v>
      </c>
      <c r="AE254" t="s">
        <v>640</v>
      </c>
      <c r="AF254">
        <v>0</v>
      </c>
      <c r="AG254" s="627">
        <f t="shared" si="186"/>
        <v>0</v>
      </c>
      <c r="AH254" t="s">
        <v>1314</v>
      </c>
      <c r="AI254">
        <v>0</v>
      </c>
      <c r="AJ254" s="627">
        <f t="shared" si="187"/>
        <v>0</v>
      </c>
      <c r="AK254" t="s">
        <v>1405</v>
      </c>
      <c r="AL254">
        <v>0</v>
      </c>
      <c r="AM254" s="627">
        <f t="shared" si="188"/>
        <v>0</v>
      </c>
      <c r="AN254">
        <v>1</v>
      </c>
      <c r="AO254" t="s">
        <v>1765</v>
      </c>
      <c r="AP254">
        <v>4</v>
      </c>
      <c r="AQ254" s="629">
        <f t="shared" si="189"/>
        <v>1</v>
      </c>
      <c r="AR254" t="s">
        <v>640</v>
      </c>
      <c r="AS254">
        <v>0</v>
      </c>
      <c r="AT254" s="627">
        <f t="shared" si="190"/>
        <v>0</v>
      </c>
      <c r="AU254">
        <v>1</v>
      </c>
      <c r="AV254" t="s">
        <v>1789</v>
      </c>
      <c r="AW254">
        <v>0</v>
      </c>
      <c r="AX254" s="629">
        <f t="shared" si="191"/>
        <v>0</v>
      </c>
      <c r="AY254" t="s">
        <v>634</v>
      </c>
      <c r="AZ254">
        <v>1</v>
      </c>
      <c r="BA254" s="627">
        <f t="shared" si="192"/>
        <v>0.25</v>
      </c>
      <c r="BB254" t="s">
        <v>635</v>
      </c>
      <c r="BC254">
        <v>1</v>
      </c>
      <c r="BD254" s="627">
        <f t="shared" si="193"/>
        <v>0.25</v>
      </c>
      <c r="BE254" t="s">
        <v>647</v>
      </c>
      <c r="BF254">
        <v>4</v>
      </c>
      <c r="BG254" s="627">
        <f t="shared" si="194"/>
        <v>1</v>
      </c>
      <c r="BH254" s="628">
        <f t="shared" si="195"/>
        <v>0.40909090909090912</v>
      </c>
      <c r="BI254">
        <v>0</v>
      </c>
      <c r="BJ254" t="s">
        <v>1741</v>
      </c>
      <c r="BK254">
        <v>4</v>
      </c>
      <c r="BL254" s="627">
        <f t="shared" si="196"/>
        <v>1</v>
      </c>
      <c r="BM254" t="s">
        <v>641</v>
      </c>
      <c r="BN254">
        <v>0</v>
      </c>
      <c r="BO254" s="627">
        <f t="shared" si="197"/>
        <v>0</v>
      </c>
      <c r="BP254">
        <v>3</v>
      </c>
      <c r="BQ254" t="s">
        <v>1747</v>
      </c>
      <c r="BR254">
        <v>2</v>
      </c>
      <c r="BS254">
        <f t="shared" si="198"/>
        <v>0.5</v>
      </c>
      <c r="BT254">
        <v>3</v>
      </c>
      <c r="BU254" t="s">
        <v>1747</v>
      </c>
      <c r="BV254">
        <v>2</v>
      </c>
      <c r="BW254">
        <f t="shared" si="199"/>
        <v>0.5</v>
      </c>
      <c r="BX254" s="629">
        <f t="shared" si="200"/>
        <v>0.5</v>
      </c>
      <c r="BY254" t="s">
        <v>648</v>
      </c>
      <c r="BZ254">
        <v>1</v>
      </c>
      <c r="CA254" s="627">
        <f t="shared" si="201"/>
        <v>0.25</v>
      </c>
      <c r="CB254" t="s">
        <v>649</v>
      </c>
      <c r="CC254">
        <v>1</v>
      </c>
      <c r="CD254" s="627">
        <f t="shared" si="202"/>
        <v>0.25</v>
      </c>
      <c r="CE254" t="s">
        <v>659</v>
      </c>
      <c r="CF254">
        <v>4</v>
      </c>
      <c r="CG254" s="627">
        <f t="shared" si="203"/>
        <v>1</v>
      </c>
      <c r="CH254">
        <v>2</v>
      </c>
      <c r="CI254" t="s">
        <v>1751</v>
      </c>
      <c r="CJ254">
        <v>3</v>
      </c>
      <c r="CK254">
        <f t="shared" si="204"/>
        <v>0.75</v>
      </c>
      <c r="CL254">
        <v>2</v>
      </c>
      <c r="CM254" t="s">
        <v>1751</v>
      </c>
      <c r="CN254">
        <v>3</v>
      </c>
      <c r="CO254">
        <f t="shared" si="205"/>
        <v>0.75</v>
      </c>
      <c r="CP254" s="629">
        <f t="shared" si="206"/>
        <v>0.75</v>
      </c>
      <c r="CQ254">
        <v>0</v>
      </c>
      <c r="CR254" t="s">
        <v>1755</v>
      </c>
      <c r="CS254">
        <v>4</v>
      </c>
      <c r="CT254">
        <f t="shared" si="207"/>
        <v>1</v>
      </c>
      <c r="CU254">
        <v>0</v>
      </c>
      <c r="CV254" t="s">
        <v>1755</v>
      </c>
      <c r="CW254">
        <v>4</v>
      </c>
      <c r="CX254">
        <f t="shared" si="208"/>
        <v>1</v>
      </c>
      <c r="CY254" s="629">
        <f t="shared" si="209"/>
        <v>1</v>
      </c>
      <c r="CZ254">
        <v>1</v>
      </c>
      <c r="DA254" t="s">
        <v>1763</v>
      </c>
      <c r="DB254">
        <v>1</v>
      </c>
      <c r="DC254" s="626">
        <f t="shared" si="210"/>
        <v>0.125</v>
      </c>
      <c r="DD254" t="s">
        <v>1369</v>
      </c>
      <c r="DE254">
        <v>3</v>
      </c>
      <c r="DF254" s="627">
        <f t="shared" si="211"/>
        <v>0.75</v>
      </c>
      <c r="DG254" s="628">
        <f t="shared" si="212"/>
        <v>0.5625</v>
      </c>
      <c r="DH254" t="s">
        <v>639</v>
      </c>
      <c r="DI254">
        <v>4</v>
      </c>
      <c r="DJ254" s="627">
        <f t="shared" si="213"/>
        <v>1</v>
      </c>
      <c r="DK254" t="s">
        <v>640</v>
      </c>
      <c r="DL254">
        <v>0</v>
      </c>
      <c r="DM254" s="627">
        <f t="shared" si="214"/>
        <v>0</v>
      </c>
      <c r="DN254" t="s">
        <v>1119</v>
      </c>
      <c r="DO254">
        <v>0</v>
      </c>
      <c r="DP254" s="627">
        <f t="shared" si="215"/>
        <v>0</v>
      </c>
      <c r="DQ254" t="s">
        <v>880</v>
      </c>
      <c r="DR254">
        <v>4</v>
      </c>
      <c r="DS254" s="627">
        <f t="shared" si="216"/>
        <v>1</v>
      </c>
      <c r="DT254" t="s">
        <v>880</v>
      </c>
      <c r="DU254">
        <v>4</v>
      </c>
      <c r="DV254" s="627">
        <f t="shared" si="217"/>
        <v>1</v>
      </c>
      <c r="DW254" t="s">
        <v>639</v>
      </c>
      <c r="DX254">
        <v>4</v>
      </c>
      <c r="DY254" s="627">
        <f t="shared" si="218"/>
        <v>1</v>
      </c>
      <c r="DZ254" t="s">
        <v>1119</v>
      </c>
      <c r="EA254">
        <v>0</v>
      </c>
      <c r="EB254" s="627">
        <f t="shared" si="219"/>
        <v>0</v>
      </c>
      <c r="EC254">
        <v>6.7</v>
      </c>
      <c r="ED254" t="s">
        <v>1826</v>
      </c>
      <c r="EE254">
        <v>1</v>
      </c>
      <c r="EF254" s="630">
        <f t="shared" si="220"/>
        <v>0.31632653061224492</v>
      </c>
      <c r="EG254">
        <v>7.7</v>
      </c>
      <c r="EH254" t="s">
        <v>1826</v>
      </c>
      <c r="EI254">
        <v>1</v>
      </c>
      <c r="EJ254" s="630">
        <f t="shared" si="221"/>
        <v>0.22999999999999998</v>
      </c>
      <c r="EK254" s="630">
        <f t="shared" si="222"/>
        <v>0.27316326530612245</v>
      </c>
      <c r="EL254" s="628">
        <f t="shared" si="223"/>
        <v>0.53414540816326528</v>
      </c>
      <c r="EM254">
        <v>2</v>
      </c>
      <c r="EN254" t="s">
        <v>1776</v>
      </c>
      <c r="EO254" s="624">
        <v>1</v>
      </c>
      <c r="EP254" s="629">
        <f t="shared" si="224"/>
        <v>0.25</v>
      </c>
      <c r="EQ254">
        <v>0</v>
      </c>
      <c r="ER254" t="s">
        <v>1777</v>
      </c>
      <c r="ES254">
        <v>0</v>
      </c>
      <c r="ET254" s="629">
        <f t="shared" si="225"/>
        <v>0</v>
      </c>
      <c r="EU254">
        <v>1</v>
      </c>
      <c r="EV254" t="s">
        <v>1778</v>
      </c>
      <c r="EW254" s="624">
        <v>3</v>
      </c>
      <c r="EX254" s="629">
        <f t="shared" si="226"/>
        <v>0.75</v>
      </c>
      <c r="EY254">
        <v>0</v>
      </c>
      <c r="EZ254" t="s">
        <v>1784</v>
      </c>
      <c r="FA254" s="624">
        <v>0</v>
      </c>
      <c r="FB254" s="629">
        <f t="shared" si="227"/>
        <v>0</v>
      </c>
      <c r="FC254" t="s">
        <v>1024</v>
      </c>
      <c r="FD254">
        <v>0</v>
      </c>
      <c r="FE254" s="627">
        <f t="shared" si="228"/>
        <v>0</v>
      </c>
      <c r="FF254" s="628">
        <f t="shared" si="229"/>
        <v>0.2</v>
      </c>
      <c r="FG254">
        <v>0.68799999999999994</v>
      </c>
      <c r="FH254" t="s">
        <v>1791</v>
      </c>
      <c r="FI254">
        <v>2</v>
      </c>
      <c r="FJ254" s="623">
        <f t="shared" si="230"/>
        <v>0.33333333333333331</v>
      </c>
      <c r="FK254">
        <v>39</v>
      </c>
      <c r="FL254">
        <v>1.5910646070264991</v>
      </c>
      <c r="FM254" t="s">
        <v>1735</v>
      </c>
      <c r="FN254" s="624">
        <v>3</v>
      </c>
      <c r="FO254" s="629">
        <f t="shared" si="231"/>
        <v>0.75</v>
      </c>
      <c r="FP254">
        <v>8</v>
      </c>
      <c r="FQ254" t="s">
        <v>1740</v>
      </c>
      <c r="FR254" s="624">
        <v>3</v>
      </c>
      <c r="FS254" s="629">
        <f t="shared" si="232"/>
        <v>0.75</v>
      </c>
      <c r="FT254">
        <v>1</v>
      </c>
      <c r="FU254" t="s">
        <v>1737</v>
      </c>
      <c r="FV254" s="624">
        <v>1</v>
      </c>
      <c r="FW254" s="629">
        <f t="shared" si="233"/>
        <v>0.25</v>
      </c>
      <c r="FX254" s="628">
        <f t="shared" si="234"/>
        <v>0.52083333333333326</v>
      </c>
      <c r="FY254" s="631">
        <f t="shared" si="235"/>
        <v>0.45713056599140794</v>
      </c>
    </row>
    <row r="255" spans="1:181">
      <c r="A255" t="s">
        <v>226</v>
      </c>
      <c r="B255" t="s">
        <v>225</v>
      </c>
      <c r="C255" t="s">
        <v>644</v>
      </c>
      <c r="D255" t="s">
        <v>1309</v>
      </c>
      <c r="E255" t="s">
        <v>991</v>
      </c>
      <c r="F255" t="s">
        <v>993</v>
      </c>
      <c r="G255" t="s">
        <v>994</v>
      </c>
      <c r="H255" t="s">
        <v>34</v>
      </c>
      <c r="I255">
        <v>12441</v>
      </c>
      <c r="J255" s="626">
        <f t="shared" si="177"/>
        <v>0.36704599930872583</v>
      </c>
      <c r="K255">
        <v>33313178.379999999</v>
      </c>
      <c r="L255" s="626">
        <f t="shared" si="178"/>
        <v>0.25585897251966988</v>
      </c>
      <c r="M255">
        <v>293</v>
      </c>
      <c r="N255" s="626">
        <f t="shared" si="179"/>
        <v>0.23011836035775676</v>
      </c>
      <c r="O255" t="s">
        <v>1119</v>
      </c>
      <c r="P255">
        <v>4</v>
      </c>
      <c r="Q255" s="627">
        <f t="shared" si="180"/>
        <v>1</v>
      </c>
      <c r="R255">
        <v>24</v>
      </c>
      <c r="S255">
        <v>1.3802112417116059</v>
      </c>
      <c r="T255" t="s">
        <v>1731</v>
      </c>
      <c r="U255">
        <v>2</v>
      </c>
      <c r="V255">
        <f t="shared" si="181"/>
        <v>25</v>
      </c>
      <c r="W255" s="626">
        <f t="shared" si="182"/>
        <v>0.41898902435113333</v>
      </c>
      <c r="X255" s="628">
        <f t="shared" si="183"/>
        <v>0.45440247130745715</v>
      </c>
      <c r="Y255" t="s">
        <v>639</v>
      </c>
      <c r="Z255">
        <v>4</v>
      </c>
      <c r="AA255" s="627">
        <f t="shared" si="184"/>
        <v>1</v>
      </c>
      <c r="AB255" t="s">
        <v>639</v>
      </c>
      <c r="AC255">
        <v>4</v>
      </c>
      <c r="AD255" s="627">
        <f t="shared" si="185"/>
        <v>1</v>
      </c>
      <c r="AE255" t="s">
        <v>640</v>
      </c>
      <c r="AF255">
        <v>0</v>
      </c>
      <c r="AG255" s="627">
        <f t="shared" si="186"/>
        <v>0</v>
      </c>
      <c r="AH255" t="s">
        <v>1400</v>
      </c>
      <c r="AI255">
        <v>3</v>
      </c>
      <c r="AJ255" s="627">
        <f t="shared" si="187"/>
        <v>0.75</v>
      </c>
      <c r="AK255" t="s">
        <v>1404</v>
      </c>
      <c r="AL255">
        <v>1</v>
      </c>
      <c r="AM255" s="627">
        <f t="shared" si="188"/>
        <v>0.25</v>
      </c>
      <c r="AN255">
        <v>1</v>
      </c>
      <c r="AO255" t="s">
        <v>1765</v>
      </c>
      <c r="AP255">
        <v>4</v>
      </c>
      <c r="AQ255" s="629">
        <f t="shared" si="189"/>
        <v>1</v>
      </c>
      <c r="AR255" t="s">
        <v>636</v>
      </c>
      <c r="AS255">
        <v>4</v>
      </c>
      <c r="AT255" s="627">
        <f t="shared" si="190"/>
        <v>1</v>
      </c>
      <c r="AU255">
        <v>1</v>
      </c>
      <c r="AV255" t="s">
        <v>1789</v>
      </c>
      <c r="AW255">
        <v>0</v>
      </c>
      <c r="AX255" s="629">
        <f t="shared" si="191"/>
        <v>0</v>
      </c>
      <c r="AY255" t="s">
        <v>674</v>
      </c>
      <c r="AZ255">
        <v>3</v>
      </c>
      <c r="BA255" s="627">
        <f t="shared" si="192"/>
        <v>0.75</v>
      </c>
      <c r="BB255" t="s">
        <v>675</v>
      </c>
      <c r="BC255">
        <v>0</v>
      </c>
      <c r="BD255" s="627">
        <f t="shared" si="193"/>
        <v>0</v>
      </c>
      <c r="BE255" t="s">
        <v>635</v>
      </c>
      <c r="BF255">
        <v>1</v>
      </c>
      <c r="BG255" s="627">
        <f t="shared" si="194"/>
        <v>0.25</v>
      </c>
      <c r="BH255" s="628">
        <f t="shared" si="195"/>
        <v>0.54545454545454541</v>
      </c>
      <c r="BI255">
        <v>0</v>
      </c>
      <c r="BJ255" t="s">
        <v>1741</v>
      </c>
      <c r="BK255">
        <v>4</v>
      </c>
      <c r="BL255" s="627">
        <f t="shared" si="196"/>
        <v>1</v>
      </c>
      <c r="BM255" t="s">
        <v>1395</v>
      </c>
      <c r="BN255">
        <v>4</v>
      </c>
      <c r="BO255" s="627">
        <f t="shared" si="197"/>
        <v>1</v>
      </c>
      <c r="BP255">
        <v>1</v>
      </c>
      <c r="BQ255" t="s">
        <v>1746</v>
      </c>
      <c r="BR255">
        <v>3</v>
      </c>
      <c r="BS255">
        <f t="shared" si="198"/>
        <v>0.75</v>
      </c>
      <c r="BT255">
        <v>5</v>
      </c>
      <c r="BU255" t="s">
        <v>1748</v>
      </c>
      <c r="BV255">
        <v>1</v>
      </c>
      <c r="BW255">
        <f t="shared" si="199"/>
        <v>0.25</v>
      </c>
      <c r="BX255" s="629">
        <f t="shared" si="200"/>
        <v>0.5</v>
      </c>
      <c r="BY255" t="s">
        <v>661</v>
      </c>
      <c r="BZ255">
        <v>0</v>
      </c>
      <c r="CA255" s="627">
        <f t="shared" si="201"/>
        <v>0</v>
      </c>
      <c r="CB255" t="s">
        <v>654</v>
      </c>
      <c r="CC255">
        <v>4</v>
      </c>
      <c r="CD255" s="627">
        <f t="shared" si="202"/>
        <v>1</v>
      </c>
      <c r="CE255" t="s">
        <v>659</v>
      </c>
      <c r="CF255">
        <v>4</v>
      </c>
      <c r="CG255" s="627">
        <f t="shared" si="203"/>
        <v>1</v>
      </c>
      <c r="CH255">
        <v>0</v>
      </c>
      <c r="CI255" t="s">
        <v>1750</v>
      </c>
      <c r="CJ255">
        <v>4</v>
      </c>
      <c r="CK255">
        <f t="shared" si="204"/>
        <v>1</v>
      </c>
      <c r="CL255">
        <v>0</v>
      </c>
      <c r="CM255" t="s">
        <v>1750</v>
      </c>
      <c r="CN255">
        <v>4</v>
      </c>
      <c r="CO255">
        <f t="shared" si="205"/>
        <v>1</v>
      </c>
      <c r="CP255" s="629">
        <f t="shared" si="206"/>
        <v>1</v>
      </c>
      <c r="CQ255">
        <v>0</v>
      </c>
      <c r="CR255" t="s">
        <v>1755</v>
      </c>
      <c r="CS255">
        <v>4</v>
      </c>
      <c r="CT255">
        <f t="shared" si="207"/>
        <v>1</v>
      </c>
      <c r="CU255">
        <v>0</v>
      </c>
      <c r="CV255" t="s">
        <v>1755</v>
      </c>
      <c r="CW255">
        <v>4</v>
      </c>
      <c r="CX255">
        <f t="shared" si="208"/>
        <v>1</v>
      </c>
      <c r="CY255" s="629">
        <f t="shared" si="209"/>
        <v>1</v>
      </c>
      <c r="CZ255">
        <v>1</v>
      </c>
      <c r="DA255" t="s">
        <v>1763</v>
      </c>
      <c r="DB255">
        <v>1</v>
      </c>
      <c r="DC255" s="626">
        <f t="shared" si="210"/>
        <v>0.125</v>
      </c>
      <c r="DD255" t="s">
        <v>636</v>
      </c>
      <c r="DE255">
        <v>4</v>
      </c>
      <c r="DF255" s="627">
        <f t="shared" si="211"/>
        <v>1</v>
      </c>
      <c r="DG255" s="628">
        <f t="shared" si="212"/>
        <v>0.76249999999999996</v>
      </c>
      <c r="DH255" t="s">
        <v>639</v>
      </c>
      <c r="DI255">
        <v>4</v>
      </c>
      <c r="DJ255" s="627">
        <f t="shared" si="213"/>
        <v>1</v>
      </c>
      <c r="DK255" t="s">
        <v>636</v>
      </c>
      <c r="DL255">
        <v>4</v>
      </c>
      <c r="DM255" s="627">
        <f t="shared" si="214"/>
        <v>1</v>
      </c>
      <c r="DN255" t="s">
        <v>880</v>
      </c>
      <c r="DO255">
        <v>4</v>
      </c>
      <c r="DP255" s="627">
        <f t="shared" si="215"/>
        <v>1</v>
      </c>
      <c r="DQ255" t="s">
        <v>880</v>
      </c>
      <c r="DR255">
        <v>4</v>
      </c>
      <c r="DS255" s="627">
        <f t="shared" si="216"/>
        <v>1</v>
      </c>
      <c r="DT255" t="s">
        <v>880</v>
      </c>
      <c r="DU255">
        <v>4</v>
      </c>
      <c r="DV255" s="627">
        <f t="shared" si="217"/>
        <v>1</v>
      </c>
      <c r="DW255" t="s">
        <v>639</v>
      </c>
      <c r="DX255">
        <v>4</v>
      </c>
      <c r="DY255" s="627">
        <f t="shared" si="218"/>
        <v>1</v>
      </c>
      <c r="DZ255" t="s">
        <v>1119</v>
      </c>
      <c r="EA255">
        <v>0</v>
      </c>
      <c r="EB255" s="627">
        <f t="shared" si="219"/>
        <v>0</v>
      </c>
      <c r="EC255">
        <v>6.6</v>
      </c>
      <c r="ED255" t="s">
        <v>1826</v>
      </c>
      <c r="EE255">
        <v>1</v>
      </c>
      <c r="EF255" s="630">
        <f t="shared" si="220"/>
        <v>0.3265306122448981</v>
      </c>
      <c r="EG255">
        <v>9.1</v>
      </c>
      <c r="EH255" t="s">
        <v>1827</v>
      </c>
      <c r="EI255">
        <v>0</v>
      </c>
      <c r="EJ255" s="630">
        <f t="shared" si="221"/>
        <v>9.000000000000008E-2</v>
      </c>
      <c r="EK255" s="630">
        <f t="shared" si="222"/>
        <v>0.20826530612244909</v>
      </c>
      <c r="EL255" s="628">
        <f t="shared" si="223"/>
        <v>0.77603316326530614</v>
      </c>
      <c r="EM255">
        <v>2</v>
      </c>
      <c r="EN255" t="s">
        <v>1776</v>
      </c>
      <c r="EO255" s="624">
        <v>1</v>
      </c>
      <c r="EP255" s="629">
        <f t="shared" si="224"/>
        <v>0.25</v>
      </c>
      <c r="EQ255">
        <v>0</v>
      </c>
      <c r="ER255" t="s">
        <v>1777</v>
      </c>
      <c r="ES255">
        <v>0</v>
      </c>
      <c r="ET255" s="629">
        <f t="shared" si="225"/>
        <v>0</v>
      </c>
      <c r="EU255">
        <v>0</v>
      </c>
      <c r="EV255" t="s">
        <v>1779</v>
      </c>
      <c r="EW255" s="624">
        <v>0</v>
      </c>
      <c r="EX255" s="629">
        <f t="shared" si="226"/>
        <v>0</v>
      </c>
      <c r="EY255">
        <v>15</v>
      </c>
      <c r="EZ255" t="s">
        <v>1780</v>
      </c>
      <c r="FA255" s="624">
        <v>4</v>
      </c>
      <c r="FB255" s="629">
        <f t="shared" si="227"/>
        <v>1</v>
      </c>
      <c r="FC255" t="s">
        <v>1024</v>
      </c>
      <c r="FD255">
        <v>0</v>
      </c>
      <c r="FE255" s="627">
        <f t="shared" si="228"/>
        <v>0</v>
      </c>
      <c r="FF255" s="628">
        <f t="shared" si="229"/>
        <v>0.25</v>
      </c>
      <c r="FG255">
        <v>0.71399999999999997</v>
      </c>
      <c r="FH255" t="s">
        <v>1791</v>
      </c>
      <c r="FI255">
        <v>2</v>
      </c>
      <c r="FJ255" s="623">
        <f t="shared" si="230"/>
        <v>0.33333333333333331</v>
      </c>
      <c r="FK255">
        <v>6</v>
      </c>
      <c r="FL255">
        <v>0.77815125038364363</v>
      </c>
      <c r="FM255" t="s">
        <v>1733</v>
      </c>
      <c r="FN255" s="624">
        <v>1</v>
      </c>
      <c r="FO255" s="629">
        <f t="shared" si="231"/>
        <v>0.25</v>
      </c>
      <c r="FP255">
        <v>2</v>
      </c>
      <c r="FQ255" t="s">
        <v>1737</v>
      </c>
      <c r="FR255" s="624">
        <v>1</v>
      </c>
      <c r="FS255" s="629">
        <f t="shared" si="232"/>
        <v>0.25</v>
      </c>
      <c r="FT255">
        <v>0</v>
      </c>
      <c r="FU255" t="s">
        <v>1730</v>
      </c>
      <c r="FV255" s="624">
        <v>0</v>
      </c>
      <c r="FW255" s="629">
        <f t="shared" si="233"/>
        <v>0</v>
      </c>
      <c r="FX255" s="628">
        <f t="shared" si="234"/>
        <v>0.20833333333333331</v>
      </c>
      <c r="FY255" s="631">
        <f t="shared" si="235"/>
        <v>0.49945391889344037</v>
      </c>
    </row>
    <row r="256" spans="1:181">
      <c r="A256" t="s">
        <v>489</v>
      </c>
      <c r="B256" t="s">
        <v>488</v>
      </c>
      <c r="C256" t="s">
        <v>632</v>
      </c>
      <c r="D256" t="s">
        <v>1308</v>
      </c>
      <c r="E256" t="s">
        <v>991</v>
      </c>
      <c r="F256" t="s">
        <v>993</v>
      </c>
      <c r="G256" t="s">
        <v>994</v>
      </c>
      <c r="H256" t="s">
        <v>34</v>
      </c>
      <c r="I256">
        <v>3224</v>
      </c>
      <c r="J256" s="626">
        <f t="shared" si="177"/>
        <v>0.14275422751377739</v>
      </c>
      <c r="K256">
        <v>12504234.17</v>
      </c>
      <c r="L256" s="626">
        <f t="shared" si="178"/>
        <v>6.0837364610231009E-2</v>
      </c>
      <c r="M256">
        <v>179</v>
      </c>
      <c r="N256" s="626">
        <f t="shared" si="179"/>
        <v>0.12463088542411459</v>
      </c>
      <c r="O256" t="s">
        <v>880</v>
      </c>
      <c r="P256">
        <v>0</v>
      </c>
      <c r="Q256" s="627">
        <f t="shared" si="180"/>
        <v>0</v>
      </c>
      <c r="R256">
        <v>0</v>
      </c>
      <c r="T256" t="s">
        <v>1726</v>
      </c>
      <c r="U256">
        <v>0</v>
      </c>
      <c r="V256">
        <f t="shared" si="181"/>
        <v>1</v>
      </c>
      <c r="W256" s="626">
        <f t="shared" si="182"/>
        <v>0</v>
      </c>
      <c r="X256" s="628">
        <f t="shared" si="183"/>
        <v>6.5644495509624604E-2</v>
      </c>
      <c r="Y256" t="s">
        <v>639</v>
      </c>
      <c r="Z256">
        <v>4</v>
      </c>
      <c r="AA256" s="627">
        <f t="shared" si="184"/>
        <v>1</v>
      </c>
      <c r="AB256" t="s">
        <v>1399</v>
      </c>
      <c r="AC256">
        <v>1</v>
      </c>
      <c r="AD256" s="627">
        <f t="shared" si="185"/>
        <v>0.25</v>
      </c>
      <c r="AE256" t="s">
        <v>640</v>
      </c>
      <c r="AF256">
        <v>0</v>
      </c>
      <c r="AG256" s="627">
        <f t="shared" si="186"/>
        <v>0</v>
      </c>
      <c r="AH256" t="s">
        <v>1400</v>
      </c>
      <c r="AI256">
        <v>3</v>
      </c>
      <c r="AJ256" s="627">
        <f t="shared" si="187"/>
        <v>0.75</v>
      </c>
      <c r="AK256" t="s">
        <v>1404</v>
      </c>
      <c r="AL256">
        <v>1</v>
      </c>
      <c r="AM256" s="627">
        <f t="shared" si="188"/>
        <v>0.25</v>
      </c>
      <c r="AN256">
        <v>1</v>
      </c>
      <c r="AO256" t="s">
        <v>1765</v>
      </c>
      <c r="AP256">
        <v>4</v>
      </c>
      <c r="AQ256" s="629">
        <f t="shared" si="189"/>
        <v>1</v>
      </c>
      <c r="AR256" t="s">
        <v>636</v>
      </c>
      <c r="AS256">
        <v>4</v>
      </c>
      <c r="AT256" s="627">
        <f t="shared" si="190"/>
        <v>1</v>
      </c>
      <c r="AU256">
        <v>2</v>
      </c>
      <c r="AV256" t="s">
        <v>1772</v>
      </c>
      <c r="AW256">
        <v>1</v>
      </c>
      <c r="AX256" s="629">
        <f t="shared" si="191"/>
        <v>0.25</v>
      </c>
      <c r="AY256" t="s">
        <v>650</v>
      </c>
      <c r="AZ256">
        <v>2</v>
      </c>
      <c r="BA256" s="627">
        <f t="shared" si="192"/>
        <v>0.5</v>
      </c>
      <c r="BB256" t="s">
        <v>646</v>
      </c>
      <c r="BC256">
        <v>0</v>
      </c>
      <c r="BD256" s="627">
        <f t="shared" si="193"/>
        <v>0</v>
      </c>
      <c r="BE256" t="s">
        <v>647</v>
      </c>
      <c r="BF256">
        <v>4</v>
      </c>
      <c r="BG256" s="627">
        <f t="shared" si="194"/>
        <v>1</v>
      </c>
      <c r="BH256" s="628">
        <f t="shared" si="195"/>
        <v>0.54545454545454541</v>
      </c>
      <c r="BI256">
        <v>0</v>
      </c>
      <c r="BJ256" t="s">
        <v>1741</v>
      </c>
      <c r="BK256">
        <v>4</v>
      </c>
      <c r="BL256" s="627">
        <f t="shared" si="196"/>
        <v>1</v>
      </c>
      <c r="BM256" t="s">
        <v>1395</v>
      </c>
      <c r="BN256">
        <v>4</v>
      </c>
      <c r="BO256" s="627">
        <f t="shared" si="197"/>
        <v>1</v>
      </c>
      <c r="BP256">
        <v>0</v>
      </c>
      <c r="BQ256" t="s">
        <v>1745</v>
      </c>
      <c r="BR256">
        <v>4</v>
      </c>
      <c r="BS256">
        <f t="shared" si="198"/>
        <v>1</v>
      </c>
      <c r="BT256">
        <v>0</v>
      </c>
      <c r="BU256" t="s">
        <v>1745</v>
      </c>
      <c r="BV256">
        <v>4</v>
      </c>
      <c r="BW256">
        <f t="shared" si="199"/>
        <v>1</v>
      </c>
      <c r="BX256" s="629">
        <f t="shared" si="200"/>
        <v>1</v>
      </c>
      <c r="BY256" t="s">
        <v>642</v>
      </c>
      <c r="BZ256">
        <v>3</v>
      </c>
      <c r="CA256" s="627">
        <f t="shared" si="201"/>
        <v>0.75</v>
      </c>
      <c r="CB256" t="s">
        <v>649</v>
      </c>
      <c r="CC256">
        <v>1</v>
      </c>
      <c r="CD256" s="627">
        <f t="shared" si="202"/>
        <v>0.25</v>
      </c>
      <c r="CE256" t="s">
        <v>643</v>
      </c>
      <c r="CF256">
        <v>3</v>
      </c>
      <c r="CG256" s="627">
        <f t="shared" si="203"/>
        <v>0.75</v>
      </c>
      <c r="CH256">
        <v>0</v>
      </c>
      <c r="CI256" t="s">
        <v>1750</v>
      </c>
      <c r="CJ256">
        <v>4</v>
      </c>
      <c r="CK256">
        <f t="shared" si="204"/>
        <v>1</v>
      </c>
      <c r="CL256">
        <v>0</v>
      </c>
      <c r="CM256" t="s">
        <v>1750</v>
      </c>
      <c r="CN256">
        <v>4</v>
      </c>
      <c r="CO256">
        <f t="shared" si="205"/>
        <v>1</v>
      </c>
      <c r="CP256" s="629">
        <f t="shared" si="206"/>
        <v>1</v>
      </c>
      <c r="CQ256">
        <v>0</v>
      </c>
      <c r="CR256" t="s">
        <v>1755</v>
      </c>
      <c r="CS256">
        <v>4</v>
      </c>
      <c r="CT256">
        <f t="shared" si="207"/>
        <v>1</v>
      </c>
      <c r="CU256">
        <v>0</v>
      </c>
      <c r="CV256" t="s">
        <v>1755</v>
      </c>
      <c r="CW256">
        <v>4</v>
      </c>
      <c r="CX256">
        <f t="shared" si="208"/>
        <v>1</v>
      </c>
      <c r="CY256" s="629">
        <f t="shared" si="209"/>
        <v>1</v>
      </c>
      <c r="CZ256">
        <v>0</v>
      </c>
      <c r="DA256" t="s">
        <v>1764</v>
      </c>
      <c r="DB256">
        <v>0</v>
      </c>
      <c r="DC256" s="626">
        <f t="shared" si="210"/>
        <v>0</v>
      </c>
      <c r="DD256" t="s">
        <v>1369</v>
      </c>
      <c r="DE256">
        <v>3</v>
      </c>
      <c r="DF256" s="627">
        <f t="shared" si="211"/>
        <v>0.75</v>
      </c>
      <c r="DG256" s="628">
        <f t="shared" si="212"/>
        <v>0.75</v>
      </c>
      <c r="DH256" t="s">
        <v>1407</v>
      </c>
      <c r="DI256">
        <v>1</v>
      </c>
      <c r="DJ256" s="627">
        <f t="shared" si="213"/>
        <v>0.25</v>
      </c>
      <c r="DK256" t="s">
        <v>636</v>
      </c>
      <c r="DL256">
        <v>4</v>
      </c>
      <c r="DM256" s="627">
        <f t="shared" si="214"/>
        <v>1</v>
      </c>
      <c r="DN256" t="s">
        <v>880</v>
      </c>
      <c r="DO256">
        <v>4</v>
      </c>
      <c r="DP256" s="627">
        <f t="shared" si="215"/>
        <v>1</v>
      </c>
      <c r="DQ256" t="s">
        <v>880</v>
      </c>
      <c r="DR256">
        <v>4</v>
      </c>
      <c r="DS256" s="627">
        <f t="shared" si="216"/>
        <v>1</v>
      </c>
      <c r="DT256" t="s">
        <v>880</v>
      </c>
      <c r="DU256">
        <v>4</v>
      </c>
      <c r="DV256" s="627">
        <f t="shared" si="217"/>
        <v>1</v>
      </c>
      <c r="DW256" t="s">
        <v>639</v>
      </c>
      <c r="DX256">
        <v>4</v>
      </c>
      <c r="DY256" s="627">
        <f t="shared" si="218"/>
        <v>1</v>
      </c>
      <c r="DZ256" t="s">
        <v>1119</v>
      </c>
      <c r="EA256">
        <v>0</v>
      </c>
      <c r="EB256" s="627">
        <f t="shared" si="219"/>
        <v>0</v>
      </c>
      <c r="EC256">
        <v>7.1</v>
      </c>
      <c r="ED256" t="s">
        <v>1826</v>
      </c>
      <c r="EE256">
        <v>1</v>
      </c>
      <c r="EF256" s="630">
        <f t="shared" si="220"/>
        <v>0.27551020408163274</v>
      </c>
      <c r="EG256">
        <v>8.1</v>
      </c>
      <c r="EH256" t="s">
        <v>1827</v>
      </c>
      <c r="EI256">
        <v>0</v>
      </c>
      <c r="EJ256" s="630">
        <f t="shared" si="221"/>
        <v>0.19000000000000006</v>
      </c>
      <c r="EK256" s="630">
        <f t="shared" si="222"/>
        <v>0.2327551020408164</v>
      </c>
      <c r="EL256" s="628">
        <f t="shared" si="223"/>
        <v>0.68534438775510209</v>
      </c>
      <c r="EM256">
        <v>1</v>
      </c>
      <c r="EN256" t="s">
        <v>1776</v>
      </c>
      <c r="EO256" s="624">
        <v>1</v>
      </c>
      <c r="EP256" s="629">
        <f t="shared" si="224"/>
        <v>0.25</v>
      </c>
      <c r="EQ256">
        <v>0</v>
      </c>
      <c r="ER256" t="s">
        <v>1777</v>
      </c>
      <c r="ES256">
        <v>0</v>
      </c>
      <c r="ET256" s="629">
        <f t="shared" si="225"/>
        <v>0</v>
      </c>
      <c r="EU256">
        <v>1</v>
      </c>
      <c r="EV256" t="s">
        <v>1779</v>
      </c>
      <c r="EW256" s="624">
        <v>3</v>
      </c>
      <c r="EX256" s="629">
        <f t="shared" si="226"/>
        <v>0.75</v>
      </c>
      <c r="EY256">
        <v>1</v>
      </c>
      <c r="EZ256" t="s">
        <v>1783</v>
      </c>
      <c r="FA256" s="624">
        <v>1</v>
      </c>
      <c r="FB256" s="629">
        <f t="shared" si="227"/>
        <v>0.25</v>
      </c>
      <c r="FC256" t="s">
        <v>1024</v>
      </c>
      <c r="FD256">
        <v>0</v>
      </c>
      <c r="FE256" s="627">
        <f t="shared" si="228"/>
        <v>0</v>
      </c>
      <c r="FF256" s="628">
        <f t="shared" si="229"/>
        <v>0.25</v>
      </c>
      <c r="FG256">
        <v>0.64400000000000002</v>
      </c>
      <c r="FH256" t="s">
        <v>1791</v>
      </c>
      <c r="FI256">
        <v>2</v>
      </c>
      <c r="FJ256" s="623">
        <f t="shared" si="230"/>
        <v>0.33333333333333331</v>
      </c>
      <c r="FK256">
        <v>4</v>
      </c>
      <c r="FL256">
        <v>0.6020599913279624</v>
      </c>
      <c r="FM256" t="s">
        <v>1733</v>
      </c>
      <c r="FN256" s="624">
        <v>1</v>
      </c>
      <c r="FO256" s="629">
        <f t="shared" si="231"/>
        <v>0.25</v>
      </c>
      <c r="FP256">
        <v>1</v>
      </c>
      <c r="FQ256" t="s">
        <v>1737</v>
      </c>
      <c r="FR256" s="624">
        <v>1</v>
      </c>
      <c r="FS256" s="629">
        <f t="shared" si="232"/>
        <v>0.25</v>
      </c>
      <c r="FT256">
        <v>0</v>
      </c>
      <c r="FU256" t="s">
        <v>1730</v>
      </c>
      <c r="FV256" s="624">
        <v>0</v>
      </c>
      <c r="FW256" s="629">
        <f t="shared" si="233"/>
        <v>0</v>
      </c>
      <c r="FX256" s="628">
        <f t="shared" si="234"/>
        <v>0.20833333333333331</v>
      </c>
      <c r="FY256" s="631">
        <f t="shared" si="235"/>
        <v>0.41746279367543426</v>
      </c>
    </row>
    <row r="257" spans="1:181">
      <c r="A257" t="s">
        <v>585</v>
      </c>
      <c r="B257" t="s">
        <v>584</v>
      </c>
      <c r="C257" t="s">
        <v>632</v>
      </c>
      <c r="D257" t="s">
        <v>1308</v>
      </c>
      <c r="E257" t="s">
        <v>968</v>
      </c>
      <c r="F257" t="s">
        <v>967</v>
      </c>
      <c r="G257" t="s">
        <v>976</v>
      </c>
      <c r="H257" t="s">
        <v>127</v>
      </c>
      <c r="I257">
        <v>1872</v>
      </c>
      <c r="J257" s="626">
        <f t="shared" si="177"/>
        <v>5.2461898554547338E-2</v>
      </c>
      <c r="K257">
        <v>9210923.1899999995</v>
      </c>
      <c r="L257" s="626">
        <f t="shared" si="178"/>
        <v>0</v>
      </c>
      <c r="M257">
        <v>111</v>
      </c>
      <c r="N257" s="626">
        <f t="shared" si="179"/>
        <v>2.2339629287214779E-2</v>
      </c>
      <c r="O257" t="s">
        <v>880</v>
      </c>
      <c r="P257">
        <v>0</v>
      </c>
      <c r="Q257" s="627">
        <f t="shared" si="180"/>
        <v>0</v>
      </c>
      <c r="R257">
        <v>0</v>
      </c>
      <c r="T257" t="s">
        <v>1726</v>
      </c>
      <c r="U257">
        <v>0</v>
      </c>
      <c r="V257">
        <f t="shared" si="181"/>
        <v>1</v>
      </c>
      <c r="W257" s="626">
        <f t="shared" si="182"/>
        <v>0</v>
      </c>
      <c r="X257" s="628">
        <f t="shared" si="183"/>
        <v>1.4960305568352423E-2</v>
      </c>
      <c r="Y257" t="s">
        <v>639</v>
      </c>
      <c r="Z257">
        <v>4</v>
      </c>
      <c r="AA257" s="627">
        <f t="shared" si="184"/>
        <v>1</v>
      </c>
      <c r="AB257" t="s">
        <v>639</v>
      </c>
      <c r="AC257">
        <v>4</v>
      </c>
      <c r="AD257" s="627">
        <f t="shared" si="185"/>
        <v>1</v>
      </c>
      <c r="AE257" t="s">
        <v>640</v>
      </c>
      <c r="AF257">
        <v>0</v>
      </c>
      <c r="AG257" s="627">
        <f t="shared" si="186"/>
        <v>0</v>
      </c>
      <c r="AH257" t="s">
        <v>1314</v>
      </c>
      <c r="AI257">
        <v>0</v>
      </c>
      <c r="AJ257" s="627">
        <f t="shared" si="187"/>
        <v>0</v>
      </c>
      <c r="AK257" t="s">
        <v>1405</v>
      </c>
      <c r="AL257">
        <v>0</v>
      </c>
      <c r="AM257" s="627">
        <f t="shared" si="188"/>
        <v>0</v>
      </c>
      <c r="AN257">
        <v>1</v>
      </c>
      <c r="AO257" t="s">
        <v>1765</v>
      </c>
      <c r="AP257">
        <v>4</v>
      </c>
      <c r="AQ257" s="629">
        <f t="shared" si="189"/>
        <v>1</v>
      </c>
      <c r="AR257" t="s">
        <v>636</v>
      </c>
      <c r="AS257">
        <v>4</v>
      </c>
      <c r="AT257" s="627">
        <f t="shared" si="190"/>
        <v>1</v>
      </c>
      <c r="AU257">
        <v>3</v>
      </c>
      <c r="AV257" t="s">
        <v>1771</v>
      </c>
      <c r="AW257">
        <v>2</v>
      </c>
      <c r="AX257" s="629">
        <f t="shared" si="191"/>
        <v>0.5</v>
      </c>
      <c r="AY257" t="s">
        <v>634</v>
      </c>
      <c r="AZ257">
        <v>1</v>
      </c>
      <c r="BA257" s="627">
        <f t="shared" si="192"/>
        <v>0.25</v>
      </c>
      <c r="BB257" t="s">
        <v>635</v>
      </c>
      <c r="BC257">
        <v>1</v>
      </c>
      <c r="BD257" s="627">
        <f t="shared" si="193"/>
        <v>0.25</v>
      </c>
      <c r="BE257" t="s">
        <v>635</v>
      </c>
      <c r="BF257">
        <v>1</v>
      </c>
      <c r="BG257" s="627">
        <f t="shared" si="194"/>
        <v>0.25</v>
      </c>
      <c r="BH257" s="628">
        <f t="shared" si="195"/>
        <v>0.47727272727272729</v>
      </c>
      <c r="BI257">
        <v>0</v>
      </c>
      <c r="BJ257" t="s">
        <v>1741</v>
      </c>
      <c r="BK257">
        <v>4</v>
      </c>
      <c r="BL257" s="627">
        <f t="shared" si="196"/>
        <v>1</v>
      </c>
      <c r="BM257" t="s">
        <v>1395</v>
      </c>
      <c r="BN257">
        <v>4</v>
      </c>
      <c r="BO257" s="627">
        <f t="shared" si="197"/>
        <v>1</v>
      </c>
      <c r="BP257">
        <v>0</v>
      </c>
      <c r="BQ257" t="s">
        <v>1745</v>
      </c>
      <c r="BR257">
        <v>4</v>
      </c>
      <c r="BS257">
        <f t="shared" si="198"/>
        <v>1</v>
      </c>
      <c r="BT257">
        <v>0</v>
      </c>
      <c r="BU257" t="s">
        <v>1745</v>
      </c>
      <c r="BV257">
        <v>4</v>
      </c>
      <c r="BW257">
        <f t="shared" si="199"/>
        <v>1</v>
      </c>
      <c r="BX257" s="629">
        <f t="shared" si="200"/>
        <v>1</v>
      </c>
      <c r="BY257" t="s">
        <v>642</v>
      </c>
      <c r="BZ257">
        <v>3</v>
      </c>
      <c r="CA257" s="627">
        <f t="shared" si="201"/>
        <v>0.75</v>
      </c>
      <c r="CB257" t="s">
        <v>642</v>
      </c>
      <c r="CC257">
        <v>0</v>
      </c>
      <c r="CD257" s="627">
        <f t="shared" si="202"/>
        <v>0</v>
      </c>
      <c r="CE257" t="s">
        <v>667</v>
      </c>
      <c r="CF257">
        <v>1</v>
      </c>
      <c r="CG257" s="627">
        <f t="shared" si="203"/>
        <v>0.25</v>
      </c>
      <c r="CH257">
        <v>0</v>
      </c>
      <c r="CI257" t="s">
        <v>1750</v>
      </c>
      <c r="CJ257">
        <v>4</v>
      </c>
      <c r="CK257">
        <f t="shared" si="204"/>
        <v>1</v>
      </c>
      <c r="CL257">
        <v>0</v>
      </c>
      <c r="CM257" t="s">
        <v>1750</v>
      </c>
      <c r="CN257">
        <v>4</v>
      </c>
      <c r="CO257">
        <f t="shared" si="205"/>
        <v>1</v>
      </c>
      <c r="CP257" s="629">
        <f t="shared" si="206"/>
        <v>1</v>
      </c>
      <c r="CQ257">
        <v>0</v>
      </c>
      <c r="CR257" t="s">
        <v>1755</v>
      </c>
      <c r="CS257">
        <v>4</v>
      </c>
      <c r="CT257">
        <f t="shared" si="207"/>
        <v>1</v>
      </c>
      <c r="CU257">
        <v>0</v>
      </c>
      <c r="CV257" t="s">
        <v>1755</v>
      </c>
      <c r="CW257">
        <v>4</v>
      </c>
      <c r="CX257">
        <f t="shared" si="208"/>
        <v>1</v>
      </c>
      <c r="CY257" s="629">
        <f t="shared" si="209"/>
        <v>1</v>
      </c>
      <c r="CZ257">
        <v>1</v>
      </c>
      <c r="DA257" t="s">
        <v>1763</v>
      </c>
      <c r="DB257">
        <v>1</v>
      </c>
      <c r="DC257" s="626">
        <f t="shared" si="210"/>
        <v>0.125</v>
      </c>
      <c r="DD257" t="s">
        <v>636</v>
      </c>
      <c r="DE257">
        <v>4</v>
      </c>
      <c r="DF257" s="627">
        <f t="shared" si="211"/>
        <v>1</v>
      </c>
      <c r="DG257" s="628">
        <f t="shared" si="212"/>
        <v>0.71250000000000002</v>
      </c>
      <c r="DH257" t="s">
        <v>639</v>
      </c>
      <c r="DI257">
        <v>4</v>
      </c>
      <c r="DJ257" s="627">
        <f t="shared" si="213"/>
        <v>1</v>
      </c>
      <c r="DK257" t="s">
        <v>640</v>
      </c>
      <c r="DL257">
        <v>0</v>
      </c>
      <c r="DM257" s="627">
        <f t="shared" si="214"/>
        <v>0</v>
      </c>
      <c r="DN257" t="s">
        <v>880</v>
      </c>
      <c r="DO257">
        <v>4</v>
      </c>
      <c r="DP257" s="627">
        <f t="shared" si="215"/>
        <v>1</v>
      </c>
      <c r="DQ257" t="s">
        <v>880</v>
      </c>
      <c r="DR257">
        <v>4</v>
      </c>
      <c r="DS257" s="627">
        <f t="shared" si="216"/>
        <v>1</v>
      </c>
      <c r="DT257" t="s">
        <v>880</v>
      </c>
      <c r="DU257">
        <v>4</v>
      </c>
      <c r="DV257" s="627">
        <f t="shared" si="217"/>
        <v>1</v>
      </c>
      <c r="DW257" t="s">
        <v>639</v>
      </c>
      <c r="DX257">
        <v>4</v>
      </c>
      <c r="DY257" s="627">
        <f t="shared" si="218"/>
        <v>1</v>
      </c>
      <c r="DZ257" t="s">
        <v>1119</v>
      </c>
      <c r="EA257">
        <v>0</v>
      </c>
      <c r="EB257" s="627">
        <f t="shared" si="219"/>
        <v>0</v>
      </c>
      <c r="EC257">
        <v>8.1</v>
      </c>
      <c r="ED257" t="s">
        <v>1827</v>
      </c>
      <c r="EE257">
        <v>0</v>
      </c>
      <c r="EF257" s="630">
        <f t="shared" si="220"/>
        <v>0.17346938775510212</v>
      </c>
      <c r="EG257">
        <v>6.8</v>
      </c>
      <c r="EH257" t="s">
        <v>1826</v>
      </c>
      <c r="EI257">
        <v>1</v>
      </c>
      <c r="EJ257" s="630">
        <f t="shared" si="221"/>
        <v>0.32000000000000006</v>
      </c>
      <c r="EK257" s="630">
        <f t="shared" si="222"/>
        <v>0.24673469387755109</v>
      </c>
      <c r="EL257" s="628">
        <f t="shared" si="223"/>
        <v>0.65584183673469387</v>
      </c>
      <c r="EM257">
        <v>0</v>
      </c>
      <c r="EN257" t="s">
        <v>1777</v>
      </c>
      <c r="EO257" s="624">
        <v>0</v>
      </c>
      <c r="EP257" s="629">
        <f t="shared" si="224"/>
        <v>0</v>
      </c>
      <c r="EQ257">
        <v>0</v>
      </c>
      <c r="ER257" t="s">
        <v>1777</v>
      </c>
      <c r="ES257">
        <v>0</v>
      </c>
      <c r="ET257" s="629">
        <f t="shared" si="225"/>
        <v>0</v>
      </c>
      <c r="EU257">
        <v>4</v>
      </c>
      <c r="EV257" t="s">
        <v>1777</v>
      </c>
      <c r="EW257" s="624">
        <v>4</v>
      </c>
      <c r="EX257" s="629">
        <f t="shared" si="226"/>
        <v>1</v>
      </c>
      <c r="EY257">
        <v>4</v>
      </c>
      <c r="EZ257" t="s">
        <v>1782</v>
      </c>
      <c r="FA257" s="624">
        <v>2</v>
      </c>
      <c r="FB257" s="629">
        <f t="shared" si="227"/>
        <v>0.5</v>
      </c>
      <c r="FC257" t="s">
        <v>1024</v>
      </c>
      <c r="FD257">
        <v>0</v>
      </c>
      <c r="FE257" s="627">
        <f t="shared" si="228"/>
        <v>0</v>
      </c>
      <c r="FF257" s="628">
        <f t="shared" si="229"/>
        <v>0.3</v>
      </c>
      <c r="FG257">
        <v>0.60099999999999998</v>
      </c>
      <c r="FH257" t="s">
        <v>1793</v>
      </c>
      <c r="FI257">
        <v>3</v>
      </c>
      <c r="FJ257" s="623">
        <f t="shared" si="230"/>
        <v>0.66666666666666663</v>
      </c>
      <c r="FK257">
        <v>37</v>
      </c>
      <c r="FL257">
        <v>1.568201724066995</v>
      </c>
      <c r="FM257" t="s">
        <v>1735</v>
      </c>
      <c r="FN257" s="624">
        <v>3</v>
      </c>
      <c r="FO257" s="629">
        <f t="shared" si="231"/>
        <v>0.75</v>
      </c>
      <c r="FP257">
        <v>0</v>
      </c>
      <c r="FQ257" t="s">
        <v>1730</v>
      </c>
      <c r="FR257" s="624">
        <v>0</v>
      </c>
      <c r="FS257" s="629">
        <f t="shared" si="232"/>
        <v>0</v>
      </c>
      <c r="FT257">
        <v>0</v>
      </c>
      <c r="FU257" t="s">
        <v>1730</v>
      </c>
      <c r="FV257" s="624">
        <v>0</v>
      </c>
      <c r="FW257" s="629">
        <f t="shared" si="233"/>
        <v>0</v>
      </c>
      <c r="FX257" s="628">
        <f t="shared" si="234"/>
        <v>0.35416666666666663</v>
      </c>
      <c r="FY257" s="631">
        <f t="shared" si="235"/>
        <v>0.41912358937374</v>
      </c>
    </row>
    <row r="258" spans="1:181">
      <c r="A258" t="s">
        <v>87</v>
      </c>
      <c r="B258" t="s">
        <v>86</v>
      </c>
      <c r="C258" t="s">
        <v>632</v>
      </c>
      <c r="D258" t="s">
        <v>1311</v>
      </c>
      <c r="E258" t="s">
        <v>968</v>
      </c>
      <c r="F258" t="s">
        <v>967</v>
      </c>
      <c r="G258" t="s">
        <v>981</v>
      </c>
      <c r="H258" t="s">
        <v>88</v>
      </c>
      <c r="I258">
        <v>38984</v>
      </c>
      <c r="J258" s="626">
        <f t="shared" ref="J258:J296" si="236">(LN(I258)-LN(SMALL($I$2:$I$296,1)))/(LN(LARGE($I$2:$I$296,1))-LN(SMALL($I$2:$I$296,1)))</f>
        <v>0.55675313602445964</v>
      </c>
      <c r="K258">
        <v>97707644.229999989</v>
      </c>
      <c r="L258" s="626">
        <f t="shared" ref="L258:L296" si="237">(LN(K258)-LN(SMALL($K$2:$K$296,1)))/(LN(LARGE($K$2:$K$296,1))-LN(SMALL($K$2:$K$296,1)))</f>
        <v>0.47001502534174905</v>
      </c>
      <c r="M258">
        <v>1090</v>
      </c>
      <c r="N258" s="626">
        <f t="shared" ref="N258:N296" si="238">(LN(M258)-LN(SMALL($M$2:$M$296,1)))/(LN(LARGE($M$2:$M$296,1))-LN(SMALL($M$2:$M$296,1)))</f>
        <v>0.51134598821977317</v>
      </c>
      <c r="O258" t="s">
        <v>1119</v>
      </c>
      <c r="P258">
        <v>4</v>
      </c>
      <c r="Q258" s="627">
        <f t="shared" ref="Q258:Q296" si="239">IF(O258="Não",0,1)</f>
        <v>1</v>
      </c>
      <c r="R258">
        <v>40</v>
      </c>
      <c r="S258">
        <v>1.6020599913279623</v>
      </c>
      <c r="T258" t="s">
        <v>1728</v>
      </c>
      <c r="U258">
        <v>3</v>
      </c>
      <c r="V258">
        <f t="shared" ref="V258:V296" si="240">R258+1</f>
        <v>41</v>
      </c>
      <c r="W258" s="626">
        <f t="shared" ref="W258:W296" si="241">IF(V258="",0,(LN(V258)-LN(SMALL($V$2:$V$296,1)))/(LN(LARGE($V$2:$V$296,1))-LN(SMALL($V$2:$V$296,1))))</f>
        <v>0.48338178349883049</v>
      </c>
      <c r="X258" s="628">
        <f t="shared" ref="X258:X296" si="242">AVERAGE(J258,L258,N258,Q258,W258)</f>
        <v>0.60429918661696247</v>
      </c>
      <c r="Y258" t="s">
        <v>639</v>
      </c>
      <c r="Z258">
        <v>4</v>
      </c>
      <c r="AA258" s="627">
        <f t="shared" ref="AA258:AA296" si="243">(Z258-SMALL($Z$2:$Z$296,1))/(LARGE($Z$2:$Z$296,1)-SMALL($Z$2:$Z$296,1))</f>
        <v>1</v>
      </c>
      <c r="AB258" t="s">
        <v>639</v>
      </c>
      <c r="AC258">
        <v>4</v>
      </c>
      <c r="AD258" s="627">
        <f t="shared" ref="AD258:AD296" si="244">(AC258-SMALL($AC$2:$AC$296,1))/(LARGE($AC$2:$AC$296,1)-SMALL($AC$2:$AC$296,1))</f>
        <v>1</v>
      </c>
      <c r="AE258" t="s">
        <v>640</v>
      </c>
      <c r="AF258">
        <v>0</v>
      </c>
      <c r="AG258" s="627">
        <f t="shared" ref="AG258:AG296" si="245">(AF258-SMALL($AF$2:$AF$296,1))/(LARGE($AF$2:$AF$296,1)-SMALL($AF$2:$AF$296,1))</f>
        <v>0</v>
      </c>
      <c r="AH258" t="s">
        <v>1314</v>
      </c>
      <c r="AI258">
        <v>0</v>
      </c>
      <c r="AJ258" s="627">
        <f t="shared" ref="AJ258:AJ296" si="246">(AI258-SMALL($AI$2:$AI$296,1))/(LARGE($AI$2:$AI$296,1)-SMALL($AI$2:$AI$296,1))</f>
        <v>0</v>
      </c>
      <c r="AK258" t="s">
        <v>1406</v>
      </c>
      <c r="AL258">
        <v>3</v>
      </c>
      <c r="AM258" s="627">
        <f t="shared" ref="AM258:AM296" si="247">(AL258-SMALL($AL$2:$AL$296,1))/(LARGE($AL$2:$AL$296,1)-SMALL($AL$2:$AL$296,1))</f>
        <v>0.75</v>
      </c>
      <c r="AN258">
        <v>2</v>
      </c>
      <c r="AO258" t="s">
        <v>1766</v>
      </c>
      <c r="AP258">
        <v>3</v>
      </c>
      <c r="AQ258" s="629">
        <f t="shared" ref="AQ258:AQ296" si="248">(AP258-SMALL($AP$2:$AP$296,1))/(LARGE($AP$2:$AP$296,1)-SMALL($AP$2:$AP$296,1))</f>
        <v>0.75</v>
      </c>
      <c r="AR258" t="s">
        <v>636</v>
      </c>
      <c r="AS258">
        <v>4</v>
      </c>
      <c r="AT258" s="627">
        <f t="shared" ref="AT258:AT296" si="249">(AS258-SMALL($AS$2:$AS$296,1))/(LARGE($AS$2:$AS$296,1)-SMALL($AS$2:$AS$296,1))</f>
        <v>1</v>
      </c>
      <c r="AU258">
        <v>2</v>
      </c>
      <c r="AV258" t="s">
        <v>1772</v>
      </c>
      <c r="AW258">
        <v>1</v>
      </c>
      <c r="AX258" s="629">
        <f t="shared" ref="AX258:AX296" si="250">(AW258-SMALL($AW$2:$AW$296,1))/(LARGE($AW$2:$AW$296,1)-SMALL($AW$2:$AW$296,1))</f>
        <v>0.25</v>
      </c>
      <c r="AY258" t="s">
        <v>650</v>
      </c>
      <c r="AZ258">
        <v>2</v>
      </c>
      <c r="BA258" s="627">
        <f t="shared" ref="BA258:BA296" si="251">(AZ258-SMALL($AZ$2:$AZ$296,1))/(LARGE($AZ$2:$AZ$296,1)-SMALL($AZ$2:$AZ$296,1))</f>
        <v>0.5</v>
      </c>
      <c r="BB258" t="s">
        <v>635</v>
      </c>
      <c r="BC258">
        <v>1</v>
      </c>
      <c r="BD258" s="627">
        <f t="shared" ref="BD258:BD296" si="252">(BC258-SMALL($BC$2:$BC$296,1))/(LARGE($BC$2:$BC$296,1)-SMALL($BC$2:$BC$296,1))</f>
        <v>0.25</v>
      </c>
      <c r="BE258" t="s">
        <v>647</v>
      </c>
      <c r="BF258">
        <v>4</v>
      </c>
      <c r="BG258" s="627">
        <f t="shared" ref="BG258:BG296" si="253">(BF258-SMALL($BF$2:$BF$296,1))/(LARGE($BF$2:$BF$296,1)-SMALL($BF$2:$BF$296,1))</f>
        <v>1</v>
      </c>
      <c r="BH258" s="628">
        <f t="shared" ref="BH258:BH296" si="254">AVERAGE(AA258,AD258,AG258,AJ258,AM258,AQ258,AT258,AX258,BA258,BD258,BG258)</f>
        <v>0.59090909090909094</v>
      </c>
      <c r="BI258">
        <v>1</v>
      </c>
      <c r="BJ258" t="s">
        <v>1742</v>
      </c>
      <c r="BK258">
        <v>3</v>
      </c>
      <c r="BL258" s="627">
        <f t="shared" ref="BL258:BL296" si="255">(BK258-SMALL($BK$2:$BK$296,1))/(LARGE($BK$2:$BK$296,1)-SMALL($BK$2:$BK$296,1))</f>
        <v>0.75</v>
      </c>
      <c r="BM258" t="s">
        <v>641</v>
      </c>
      <c r="BN258">
        <v>0</v>
      </c>
      <c r="BO258" s="627">
        <f t="shared" ref="BO258:BO296" si="256">(BN258-SMALL($BN$2:$BN$296,1))/(LARGE($BN$2:$BN$296,1)-SMALL($BN$2:$BN$296,1))</f>
        <v>0</v>
      </c>
      <c r="BP258">
        <v>3</v>
      </c>
      <c r="BQ258" t="s">
        <v>1747</v>
      </c>
      <c r="BR258">
        <v>2</v>
      </c>
      <c r="BS258">
        <f t="shared" ref="BS258:BS296" si="257">(BR258-SMALL($BR$2:$BR$296,1))/(LARGE($BR$2:$BR$296,1)-SMALL($BR$2:$BR$296,1))</f>
        <v>0.5</v>
      </c>
      <c r="BT258">
        <v>0</v>
      </c>
      <c r="BU258" t="s">
        <v>1745</v>
      </c>
      <c r="BV258">
        <v>4</v>
      </c>
      <c r="BW258">
        <f t="shared" ref="BW258:BW296" si="258">(BV258-SMALL($BV$2:$BV$296,1))/(LARGE($BV$2:$BV$296,1)-SMALL($BV$2:$BV$296,1))</f>
        <v>1</v>
      </c>
      <c r="BX258" s="629">
        <f t="shared" ref="BX258:BX296" si="259">AVERAGE(BS258,BW258)</f>
        <v>0.75</v>
      </c>
      <c r="BY258" t="s">
        <v>642</v>
      </c>
      <c r="BZ258">
        <v>3</v>
      </c>
      <c r="CA258" s="627">
        <f t="shared" ref="CA258:CA296" si="260">(BZ258-SMALL($BZ$2:$BZ$296,1))/(LARGE($BZ$2:$BZ$296,1)-SMALL($BZ$2:$BZ$296,1))</f>
        <v>0.75</v>
      </c>
      <c r="CB258" t="s">
        <v>662</v>
      </c>
      <c r="CC258">
        <v>3</v>
      </c>
      <c r="CD258" s="627">
        <f t="shared" ref="CD258:CD296" si="261">(CC258-SMALL($CC$2:$CC$296,1))/(LARGE($CC$2:$CC$296,1)-SMALL($CC$2:$CC$296,1))</f>
        <v>0.75</v>
      </c>
      <c r="CE258" t="s">
        <v>643</v>
      </c>
      <c r="CF258">
        <v>3</v>
      </c>
      <c r="CG258" s="627">
        <f t="shared" ref="CG258:CG296" si="262">(CF258-SMALL($CF$2:$CF$296,1))/(LARGE($CF$2:$CF$296,1)-SMALL($CF$2:$CF$296,1))</f>
        <v>0.75</v>
      </c>
      <c r="CH258">
        <v>3</v>
      </c>
      <c r="CI258" t="s">
        <v>1752</v>
      </c>
      <c r="CJ258">
        <v>2</v>
      </c>
      <c r="CK258">
        <f t="shared" ref="CK258:CK296" si="263">(CJ258-SMALL($CJ$2:$CJ$296,1))/(LARGE($CJ$2:$CJ$296,1)-SMALL($CJ$2:$CJ$296,1))</f>
        <v>0.5</v>
      </c>
      <c r="CL258">
        <v>3</v>
      </c>
      <c r="CM258" t="s">
        <v>1752</v>
      </c>
      <c r="CN258">
        <v>2</v>
      </c>
      <c r="CO258">
        <f t="shared" ref="CO258:CO296" si="264">(CN258-SMALL($CN$2:$CN$296,1))/(LARGE($CN$2:$CN$296,1)-SMALL($CN$2:$CN$296,1))</f>
        <v>0.5</v>
      </c>
      <c r="CP258" s="629">
        <f t="shared" ref="CP258:CP296" si="265">AVERAGE(CK258,CO258)</f>
        <v>0.5</v>
      </c>
      <c r="CQ258">
        <v>1</v>
      </c>
      <c r="CR258" t="s">
        <v>1756</v>
      </c>
      <c r="CS258">
        <v>3</v>
      </c>
      <c r="CT258">
        <f t="shared" ref="CT258:CT296" si="266">(CS258-SMALL($CS$2:$CS$296,1))/(LARGE($CS$2:$CS$296,1)-SMALL($CS$2:$CS$296,1))</f>
        <v>0.75</v>
      </c>
      <c r="CU258">
        <v>0</v>
      </c>
      <c r="CV258" t="s">
        <v>1755</v>
      </c>
      <c r="CW258">
        <v>4</v>
      </c>
      <c r="CX258">
        <f t="shared" ref="CX258:CX296" si="267">(CW258-SMALL($CW$2:$CW$296,1))/(LARGE($CW$2:$CW$296,1)-SMALL($CW$2:$CW$296,1))</f>
        <v>1</v>
      </c>
      <c r="CY258" s="629">
        <f t="shared" ref="CY258:CY296" si="268">AVERAGE(CT258,CX258)</f>
        <v>0.875</v>
      </c>
      <c r="CZ258">
        <v>0</v>
      </c>
      <c r="DA258" t="s">
        <v>1764</v>
      </c>
      <c r="DB258">
        <v>0</v>
      </c>
      <c r="DC258" s="626">
        <f t="shared" ref="DC258:DC296" si="269">(CZ258-SMALL($CZ$2:$CZ$296,1))/(LARGE($CZ$2:$CZ$296,1)-SMALL($CZ$2:$CZ$296,1))</f>
        <v>0</v>
      </c>
      <c r="DD258" t="s">
        <v>1369</v>
      </c>
      <c r="DE258">
        <v>3</v>
      </c>
      <c r="DF258" s="627">
        <f t="shared" ref="DF258:DF296" si="270">(DE258-SMALL($DE$2:$DE$296,1))/(LARGE($DE$2:$DE$296,1)-SMALL($DE$2:$DE$296,1))</f>
        <v>0.75</v>
      </c>
      <c r="DG258" s="628">
        <f t="shared" ref="DG258:DG296" si="271">AVERAGE(BL258,BO258,BX258,CA258,CD258,CG258,CP258,CY258,DC258,DF258)</f>
        <v>0.58750000000000002</v>
      </c>
      <c r="DH258" t="s">
        <v>1407</v>
      </c>
      <c r="DI258">
        <v>1</v>
      </c>
      <c r="DJ258" s="627">
        <f t="shared" ref="DJ258:DJ296" si="272">(DI258-SMALL($DI$2:$DI$296,1))/(LARGE($DI$2:$DI$296,1)-SMALL($DI$2:$DI$296,1))</f>
        <v>0.25</v>
      </c>
      <c r="DK258" t="s">
        <v>640</v>
      </c>
      <c r="DL258">
        <v>0</v>
      </c>
      <c r="DM258" s="627">
        <f t="shared" ref="DM258:DM296" si="273">(DL258-SMALL($DL$2:$DL$296,1))/(LARGE($DL$2:$DL$296,1)-SMALL($DL$2:$DL$296,1))</f>
        <v>0</v>
      </c>
      <c r="DN258" t="s">
        <v>1119</v>
      </c>
      <c r="DO258">
        <v>0</v>
      </c>
      <c r="DP258" s="627">
        <f t="shared" ref="DP258:DP296" si="274">(DO258-SMALL($DO$2:$DO$296,1))/(LARGE($DO$2:$DO$296,1)-SMALL($DO$2:$DO$296,1))</f>
        <v>0</v>
      </c>
      <c r="DQ258" t="s">
        <v>880</v>
      </c>
      <c r="DR258">
        <v>4</v>
      </c>
      <c r="DS258" s="627">
        <f t="shared" ref="DS258:DS296" si="275">(DR258-SMALL($DR$2:$DR$296,1))/(LARGE($DR$2:$DR$296,1)-SMALL($DR$2:$DR$296,1))</f>
        <v>1</v>
      </c>
      <c r="DT258" t="s">
        <v>880</v>
      </c>
      <c r="DU258">
        <v>4</v>
      </c>
      <c r="DV258" s="627">
        <f t="shared" ref="DV258:DV296" si="276">(DU258-SMALL($DU$2:$DU$296,1))/(LARGE($DU$2:$DU$296,1)-SMALL($DU$2:$DU$296,1))</f>
        <v>1</v>
      </c>
      <c r="DW258" t="s">
        <v>639</v>
      </c>
      <c r="DX258">
        <v>4</v>
      </c>
      <c r="DY258" s="627">
        <f t="shared" ref="DY258:DY296" si="277">(DX258-SMALL($DX$2:$DX$296,1))/(LARGE($DX$2:$DX$296,1)-SMALL($DX$2:$DX$296,1))</f>
        <v>1</v>
      </c>
      <c r="DZ258" t="s">
        <v>880</v>
      </c>
      <c r="EA258">
        <v>4</v>
      </c>
      <c r="EB258" s="627">
        <f t="shared" ref="EB258:EB296" si="278">(EA258-SMALL($EA$2:$EA$296,1))/(LARGE($EA$2:$EA$296,1)-SMALL($EA$2:$EA$296,1))</f>
        <v>1</v>
      </c>
      <c r="EC258">
        <v>8.3000000000000007</v>
      </c>
      <c r="ED258" t="s">
        <v>1827</v>
      </c>
      <c r="EE258">
        <v>0</v>
      </c>
      <c r="EF258" s="630">
        <f t="shared" ref="EF258:EF296" si="279">1-(EC258-SMALL($EC$2:$EC$296,1))/(LARGE($EC$2:$EC$296,1)-SMALL($EC$2:$EC$296,1))</f>
        <v>0.15306122448979587</v>
      </c>
      <c r="EG258">
        <v>8.6</v>
      </c>
      <c r="EH258" t="s">
        <v>1827</v>
      </c>
      <c r="EI258">
        <v>0</v>
      </c>
      <c r="EJ258" s="630">
        <f t="shared" ref="EJ258:EJ296" si="280">1-(EG258-SMALL($EG$2:$EG$296,1))/(LARGE($EG$2:$EG$296,1)-SMALL($EG$2:$EG$296,1))</f>
        <v>0.14000000000000001</v>
      </c>
      <c r="EK258" s="630">
        <f t="shared" ref="EK258:EK296" si="281">AVERAGE(EF258,EJ258)</f>
        <v>0.14653061224489794</v>
      </c>
      <c r="EL258" s="628">
        <f t="shared" ref="EL258:EL296" si="282">AVERAGE(DJ258,DM258,DP258,DS258,DV258,DY258,EB258,EK258)</f>
        <v>0.54956632653061221</v>
      </c>
      <c r="EM258">
        <v>4</v>
      </c>
      <c r="EN258" t="s">
        <v>1775</v>
      </c>
      <c r="EO258" s="624">
        <v>2</v>
      </c>
      <c r="EP258" s="629">
        <f t="shared" ref="EP258:EP296" si="283">(EO258-SMALL($EO$2:$EO$296,1))/(LARGE($EO$2:$EO$296,1)-SMALL($EO$2:$EO$296,1))</f>
        <v>0.5</v>
      </c>
      <c r="EQ258">
        <v>0</v>
      </c>
      <c r="ER258" t="s">
        <v>1777</v>
      </c>
      <c r="ES258">
        <v>0</v>
      </c>
      <c r="ET258" s="629">
        <f t="shared" ref="ET258:ET296" si="284">(ES258-SMALL($ES$2:$ES$296,1))/(LARGE($ES$2:$ES$296,1)-SMALL($ES$2:$ES$296,1))</f>
        <v>0</v>
      </c>
      <c r="EU258">
        <v>2</v>
      </c>
      <c r="EV258" t="s">
        <v>1778</v>
      </c>
      <c r="EW258" s="624">
        <v>4</v>
      </c>
      <c r="EX258" s="629">
        <f t="shared" ref="EX258:EX296" si="285">(EW258-SMALL($EW$2:$EW$296,1))/(LARGE($EW$2:$EW$296,1)-SMALL($EW$2:$EW$296,1))</f>
        <v>1</v>
      </c>
      <c r="EY258">
        <v>5</v>
      </c>
      <c r="EZ258" t="s">
        <v>1781</v>
      </c>
      <c r="FA258" s="624">
        <v>3</v>
      </c>
      <c r="FB258" s="629">
        <f t="shared" ref="FB258:FB296" si="286">(FA258-SMALL($FA$2:$FA$296,1))/(LARGE($FA$2:$FA$296,1)-SMALL($FA$2:$FA$296,1))</f>
        <v>0.75</v>
      </c>
      <c r="FC258" t="s">
        <v>1024</v>
      </c>
      <c r="FD258">
        <v>0</v>
      </c>
      <c r="FE258" s="627">
        <f t="shared" ref="FE258:FE296" si="287">(FD258-SMALL($FD$2:$FD$296,1))/(LARGE($FD$2:$FD$296,1)-SMALL($FD$2:$FD$296,1))</f>
        <v>0</v>
      </c>
      <c r="FF258" s="628">
        <f t="shared" ref="FF258:FF296" si="288">AVERAGE(EP258,ET258,EX258,FB258,FE258)</f>
        <v>0.45</v>
      </c>
      <c r="FG258">
        <v>0.66700000000000004</v>
      </c>
      <c r="FH258" t="s">
        <v>1791</v>
      </c>
      <c r="FI258">
        <v>2</v>
      </c>
      <c r="FJ258" s="623">
        <f t="shared" ref="FJ258:FJ296" si="289">(FI258-SMALL($FI$2:$FI$296,1))/(LARGE($FI$2:$FI$296,1)-SMALL($FI$2:$FI$296,1))</f>
        <v>0.33333333333333331</v>
      </c>
      <c r="FK258">
        <v>6</v>
      </c>
      <c r="FL258">
        <v>0.77815125038364363</v>
      </c>
      <c r="FM258" t="s">
        <v>1733</v>
      </c>
      <c r="FN258" s="624">
        <v>1</v>
      </c>
      <c r="FO258" s="629">
        <f t="shared" ref="FO258:FO296" si="290">(FN258-SMALL($FN$2:$FN$296,1))/(LARGE($FN$2:$FN$296,1)-SMALL($FN$2:$FN$296,1))</f>
        <v>0.25</v>
      </c>
      <c r="FP258">
        <v>11</v>
      </c>
      <c r="FQ258" t="s">
        <v>1738</v>
      </c>
      <c r="FR258" s="624">
        <v>4</v>
      </c>
      <c r="FS258" s="629">
        <f t="shared" ref="FS258:FS296" si="291">(FR258-SMALL($FR$2:$FR$296,1))/(LARGE($FR$2:$FR$296,1)-SMALL($FR$2:$FR$296,1))</f>
        <v>1</v>
      </c>
      <c r="FT258">
        <v>6</v>
      </c>
      <c r="FU258" t="s">
        <v>1740</v>
      </c>
      <c r="FV258" s="624">
        <v>3</v>
      </c>
      <c r="FW258" s="629">
        <f t="shared" ref="FW258:FW296" si="292">(FV258-SMALL($FV$2:$FV$296,1))/(LARGE($FV$2:$FV$296,1)-SMALL($FV$2:$FV$296,1))</f>
        <v>0.75</v>
      </c>
      <c r="FX258" s="628">
        <f t="shared" ref="FX258:FX296" si="293">AVERAGE(FJ258,FO258,FS258,FW258)</f>
        <v>0.58333333333333326</v>
      </c>
      <c r="FY258" s="631">
        <f t="shared" ref="FY258:FY296" si="294">AVERAGE(X258,BH258,DG258,EL258,FF258,FX258)</f>
        <v>0.5609346562316665</v>
      </c>
    </row>
    <row r="259" spans="1:181">
      <c r="A259" t="s">
        <v>407</v>
      </c>
      <c r="B259" t="s">
        <v>406</v>
      </c>
      <c r="C259" t="s">
        <v>632</v>
      </c>
      <c r="D259" t="s">
        <v>1310</v>
      </c>
      <c r="E259" t="s">
        <v>978</v>
      </c>
      <c r="F259" t="s">
        <v>977</v>
      </c>
      <c r="G259" t="s">
        <v>985</v>
      </c>
      <c r="H259" t="s">
        <v>5</v>
      </c>
      <c r="I259">
        <v>5373</v>
      </c>
      <c r="J259" s="626">
        <f t="shared" si="236"/>
        <v>0.22758999536477142</v>
      </c>
      <c r="K259">
        <v>16220309.860000001</v>
      </c>
      <c r="L259" s="626">
        <f t="shared" si="237"/>
        <v>0.11262299849814932</v>
      </c>
      <c r="M259">
        <v>201</v>
      </c>
      <c r="N259" s="626">
        <f t="shared" si="238"/>
        <v>0.14944488878371834</v>
      </c>
      <c r="O259" t="s">
        <v>880</v>
      </c>
      <c r="P259">
        <v>0</v>
      </c>
      <c r="Q259" s="627">
        <f t="shared" si="239"/>
        <v>0</v>
      </c>
      <c r="R259">
        <v>0</v>
      </c>
      <c r="T259" t="s">
        <v>1726</v>
      </c>
      <c r="U259">
        <v>0</v>
      </c>
      <c r="V259">
        <f t="shared" si="240"/>
        <v>1</v>
      </c>
      <c r="W259" s="626">
        <f t="shared" si="241"/>
        <v>0</v>
      </c>
      <c r="X259" s="628">
        <f t="shared" si="242"/>
        <v>9.7931576529327824E-2</v>
      </c>
      <c r="Y259" t="s">
        <v>1397</v>
      </c>
      <c r="Z259">
        <v>1</v>
      </c>
      <c r="AA259" s="627">
        <f t="shared" si="243"/>
        <v>0.25</v>
      </c>
      <c r="AB259" t="s">
        <v>1399</v>
      </c>
      <c r="AC259">
        <v>1</v>
      </c>
      <c r="AD259" s="627">
        <f t="shared" si="244"/>
        <v>0.25</v>
      </c>
      <c r="AE259" t="s">
        <v>640</v>
      </c>
      <c r="AF259">
        <v>0</v>
      </c>
      <c r="AG259" s="627">
        <f t="shared" si="245"/>
        <v>0</v>
      </c>
      <c r="AH259" t="s">
        <v>1402</v>
      </c>
      <c r="AI259">
        <v>2</v>
      </c>
      <c r="AJ259" s="627">
        <f t="shared" si="246"/>
        <v>0.5</v>
      </c>
      <c r="AK259" t="s">
        <v>1404</v>
      </c>
      <c r="AL259">
        <v>1</v>
      </c>
      <c r="AM259" s="627">
        <f t="shared" si="247"/>
        <v>0.25</v>
      </c>
      <c r="AN259">
        <v>1</v>
      </c>
      <c r="AO259" t="s">
        <v>1765</v>
      </c>
      <c r="AP259">
        <v>4</v>
      </c>
      <c r="AQ259" s="629">
        <f t="shared" si="248"/>
        <v>1</v>
      </c>
      <c r="AR259" t="s">
        <v>636</v>
      </c>
      <c r="AS259">
        <v>4</v>
      </c>
      <c r="AT259" s="627">
        <f t="shared" si="249"/>
        <v>1</v>
      </c>
      <c r="AU259">
        <v>2</v>
      </c>
      <c r="AV259" t="s">
        <v>1772</v>
      </c>
      <c r="AW259">
        <v>1</v>
      </c>
      <c r="AX259" s="629">
        <f t="shared" si="250"/>
        <v>0.25</v>
      </c>
      <c r="AY259" t="s">
        <v>650</v>
      </c>
      <c r="AZ259">
        <v>2</v>
      </c>
      <c r="BA259" s="627">
        <f t="shared" si="251"/>
        <v>0.5</v>
      </c>
      <c r="BB259" t="s">
        <v>675</v>
      </c>
      <c r="BC259">
        <v>0</v>
      </c>
      <c r="BD259" s="627">
        <f t="shared" si="252"/>
        <v>0</v>
      </c>
      <c r="BE259" t="s">
        <v>647</v>
      </c>
      <c r="BF259">
        <v>4</v>
      </c>
      <c r="BG259" s="627">
        <f t="shared" si="253"/>
        <v>1</v>
      </c>
      <c r="BH259" s="628">
        <f t="shared" si="254"/>
        <v>0.45454545454545453</v>
      </c>
      <c r="BI259">
        <v>0</v>
      </c>
      <c r="BJ259" t="s">
        <v>1741</v>
      </c>
      <c r="BK259">
        <v>4</v>
      </c>
      <c r="BL259" s="627">
        <f t="shared" si="255"/>
        <v>1</v>
      </c>
      <c r="BM259" t="s">
        <v>1395</v>
      </c>
      <c r="BN259">
        <v>4</v>
      </c>
      <c r="BO259" s="627">
        <f t="shared" si="256"/>
        <v>1</v>
      </c>
      <c r="BP259">
        <v>12</v>
      </c>
      <c r="BQ259" t="s">
        <v>1749</v>
      </c>
      <c r="BR259">
        <v>0</v>
      </c>
      <c r="BS259">
        <f t="shared" si="257"/>
        <v>0</v>
      </c>
      <c r="BT259">
        <v>15</v>
      </c>
      <c r="BU259" t="s">
        <v>1749</v>
      </c>
      <c r="BV259">
        <v>0</v>
      </c>
      <c r="BW259">
        <f t="shared" si="258"/>
        <v>0</v>
      </c>
      <c r="BX259" s="629">
        <f t="shared" si="259"/>
        <v>0</v>
      </c>
      <c r="BY259" t="s">
        <v>649</v>
      </c>
      <c r="BZ259">
        <v>2</v>
      </c>
      <c r="CA259" s="627">
        <f t="shared" si="260"/>
        <v>0.5</v>
      </c>
      <c r="CB259" t="s">
        <v>649</v>
      </c>
      <c r="CC259">
        <v>1</v>
      </c>
      <c r="CD259" s="627">
        <f t="shared" si="261"/>
        <v>0.25</v>
      </c>
      <c r="CE259" t="s">
        <v>663</v>
      </c>
      <c r="CF259">
        <v>0</v>
      </c>
      <c r="CG259" s="627">
        <f t="shared" si="262"/>
        <v>0</v>
      </c>
      <c r="CH259">
        <v>0</v>
      </c>
      <c r="CI259" t="s">
        <v>1750</v>
      </c>
      <c r="CJ259">
        <v>4</v>
      </c>
      <c r="CK259">
        <f t="shared" si="263"/>
        <v>1</v>
      </c>
      <c r="CL259">
        <v>0</v>
      </c>
      <c r="CM259" t="s">
        <v>1750</v>
      </c>
      <c r="CN259">
        <v>4</v>
      </c>
      <c r="CO259">
        <f t="shared" si="264"/>
        <v>1</v>
      </c>
      <c r="CP259" s="629">
        <f t="shared" si="265"/>
        <v>1</v>
      </c>
      <c r="CQ259">
        <v>0</v>
      </c>
      <c r="CR259" t="s">
        <v>1755</v>
      </c>
      <c r="CS259">
        <v>4</v>
      </c>
      <c r="CT259">
        <f t="shared" si="266"/>
        <v>1</v>
      </c>
      <c r="CU259">
        <v>0</v>
      </c>
      <c r="CV259" t="s">
        <v>1755</v>
      </c>
      <c r="CW259">
        <v>4</v>
      </c>
      <c r="CX259">
        <f t="shared" si="267"/>
        <v>1</v>
      </c>
      <c r="CY259" s="629">
        <f t="shared" si="268"/>
        <v>1</v>
      </c>
      <c r="CZ259">
        <v>1</v>
      </c>
      <c r="DA259" t="s">
        <v>1763</v>
      </c>
      <c r="DB259">
        <v>1</v>
      </c>
      <c r="DC259" s="626">
        <f t="shared" si="269"/>
        <v>0.125</v>
      </c>
      <c r="DD259" t="s">
        <v>636</v>
      </c>
      <c r="DE259">
        <v>4</v>
      </c>
      <c r="DF259" s="627">
        <f t="shared" si="270"/>
        <v>1</v>
      </c>
      <c r="DG259" s="628">
        <f t="shared" si="271"/>
        <v>0.58750000000000002</v>
      </c>
      <c r="DH259" t="s">
        <v>639</v>
      </c>
      <c r="DI259">
        <v>4</v>
      </c>
      <c r="DJ259" s="627">
        <f t="shared" si="272"/>
        <v>1</v>
      </c>
      <c r="DK259" t="s">
        <v>640</v>
      </c>
      <c r="DL259">
        <v>0</v>
      </c>
      <c r="DM259" s="627">
        <f t="shared" si="273"/>
        <v>0</v>
      </c>
      <c r="DN259" t="s">
        <v>1119</v>
      </c>
      <c r="DO259">
        <v>0</v>
      </c>
      <c r="DP259" s="627">
        <f t="shared" si="274"/>
        <v>0</v>
      </c>
      <c r="DQ259" t="s">
        <v>880</v>
      </c>
      <c r="DR259">
        <v>4</v>
      </c>
      <c r="DS259" s="627">
        <f t="shared" si="275"/>
        <v>1</v>
      </c>
      <c r="DT259" t="s">
        <v>880</v>
      </c>
      <c r="DU259">
        <v>4</v>
      </c>
      <c r="DV259" s="627">
        <f t="shared" si="276"/>
        <v>1</v>
      </c>
      <c r="DW259" t="s">
        <v>639</v>
      </c>
      <c r="DX259">
        <v>4</v>
      </c>
      <c r="DY259" s="627">
        <f t="shared" si="277"/>
        <v>1</v>
      </c>
      <c r="DZ259" t="s">
        <v>1119</v>
      </c>
      <c r="EA259">
        <v>0</v>
      </c>
      <c r="EB259" s="627">
        <f t="shared" si="278"/>
        <v>0</v>
      </c>
      <c r="EC259">
        <v>8.5</v>
      </c>
      <c r="ED259" t="s">
        <v>1827</v>
      </c>
      <c r="EE259">
        <v>0</v>
      </c>
      <c r="EF259" s="630">
        <f t="shared" si="279"/>
        <v>0.13265306122448983</v>
      </c>
      <c r="EG259">
        <v>10</v>
      </c>
      <c r="EH259" t="s">
        <v>1827</v>
      </c>
      <c r="EI259">
        <v>0</v>
      </c>
      <c r="EJ259" s="630">
        <f t="shared" si="280"/>
        <v>0</v>
      </c>
      <c r="EK259" s="630">
        <f t="shared" si="281"/>
        <v>6.6326530612244916E-2</v>
      </c>
      <c r="EL259" s="628">
        <f t="shared" si="282"/>
        <v>0.50829081632653061</v>
      </c>
      <c r="EM259">
        <v>0</v>
      </c>
      <c r="EN259" t="s">
        <v>1777</v>
      </c>
      <c r="EO259" s="624">
        <v>0</v>
      </c>
      <c r="EP259" s="629">
        <f t="shared" si="283"/>
        <v>0</v>
      </c>
      <c r="EQ259">
        <v>0</v>
      </c>
      <c r="ER259" t="s">
        <v>1777</v>
      </c>
      <c r="ES259">
        <v>0</v>
      </c>
      <c r="ET259" s="629">
        <f t="shared" si="284"/>
        <v>0</v>
      </c>
      <c r="EU259">
        <v>1</v>
      </c>
      <c r="EV259" t="s">
        <v>1777</v>
      </c>
      <c r="EW259" s="624">
        <v>3</v>
      </c>
      <c r="EX259" s="629">
        <f t="shared" si="285"/>
        <v>0.75</v>
      </c>
      <c r="EY259">
        <v>4</v>
      </c>
      <c r="EZ259" t="s">
        <v>1782</v>
      </c>
      <c r="FA259" s="624">
        <v>2</v>
      </c>
      <c r="FB259" s="629">
        <f t="shared" si="286"/>
        <v>0.5</v>
      </c>
      <c r="FC259" t="s">
        <v>1024</v>
      </c>
      <c r="FD259">
        <v>0</v>
      </c>
      <c r="FE259" s="627">
        <f t="shared" si="287"/>
        <v>0</v>
      </c>
      <c r="FF259" s="628">
        <f t="shared" si="288"/>
        <v>0.25</v>
      </c>
      <c r="FG259">
        <v>0.74</v>
      </c>
      <c r="FH259" t="s">
        <v>1791</v>
      </c>
      <c r="FI259">
        <v>2</v>
      </c>
      <c r="FJ259" s="623">
        <f t="shared" si="289"/>
        <v>0.33333333333333331</v>
      </c>
      <c r="FK259">
        <v>6</v>
      </c>
      <c r="FL259">
        <v>0.77815125038364363</v>
      </c>
      <c r="FM259" t="s">
        <v>1733</v>
      </c>
      <c r="FN259" s="624">
        <v>1</v>
      </c>
      <c r="FO259" s="629">
        <f t="shared" si="290"/>
        <v>0.25</v>
      </c>
      <c r="FP259">
        <v>0</v>
      </c>
      <c r="FQ259" t="s">
        <v>1730</v>
      </c>
      <c r="FR259" s="624">
        <v>0</v>
      </c>
      <c r="FS259" s="629">
        <f t="shared" si="291"/>
        <v>0</v>
      </c>
      <c r="FT259">
        <v>1</v>
      </c>
      <c r="FU259" t="s">
        <v>1737</v>
      </c>
      <c r="FV259" s="624">
        <v>1</v>
      </c>
      <c r="FW259" s="629">
        <f t="shared" si="292"/>
        <v>0.25</v>
      </c>
      <c r="FX259" s="628">
        <f t="shared" si="293"/>
        <v>0.20833333333333331</v>
      </c>
      <c r="FY259" s="631">
        <f t="shared" si="294"/>
        <v>0.3511001967891077</v>
      </c>
    </row>
    <row r="260" spans="1:181">
      <c r="A260" t="s">
        <v>284</v>
      </c>
      <c r="B260" t="s">
        <v>283</v>
      </c>
      <c r="C260" t="s">
        <v>671</v>
      </c>
      <c r="D260" t="s">
        <v>1310</v>
      </c>
      <c r="E260" t="s">
        <v>968</v>
      </c>
      <c r="F260" t="s">
        <v>975</v>
      </c>
      <c r="G260" t="s">
        <v>976</v>
      </c>
      <c r="H260" t="s">
        <v>127</v>
      </c>
      <c r="I260">
        <v>9524</v>
      </c>
      <c r="J260" s="626">
        <f t="shared" si="236"/>
        <v>0.32266805886701261</v>
      </c>
      <c r="K260">
        <v>21669576.719999999</v>
      </c>
      <c r="L260" s="626">
        <f t="shared" si="237"/>
        <v>0.17026957546075178</v>
      </c>
      <c r="M260">
        <v>344</v>
      </c>
      <c r="N260" s="626">
        <f t="shared" si="238"/>
        <v>0.26446886367279254</v>
      </c>
      <c r="O260" t="s">
        <v>880</v>
      </c>
      <c r="P260">
        <v>0</v>
      </c>
      <c r="Q260" s="627">
        <f t="shared" si="239"/>
        <v>0</v>
      </c>
      <c r="R260">
        <v>0</v>
      </c>
      <c r="T260" t="s">
        <v>1726</v>
      </c>
      <c r="U260">
        <v>0</v>
      </c>
      <c r="V260">
        <f t="shared" si="240"/>
        <v>1</v>
      </c>
      <c r="W260" s="626">
        <f t="shared" si="241"/>
        <v>0</v>
      </c>
      <c r="X260" s="628">
        <f t="shared" si="242"/>
        <v>0.15148129960011139</v>
      </c>
      <c r="Y260" t="s">
        <v>1398</v>
      </c>
      <c r="Z260">
        <v>2</v>
      </c>
      <c r="AA260" s="627">
        <f t="shared" si="243"/>
        <v>0.5</v>
      </c>
      <c r="AB260" t="s">
        <v>639</v>
      </c>
      <c r="AC260">
        <v>4</v>
      </c>
      <c r="AD260" s="627">
        <f t="shared" si="244"/>
        <v>1</v>
      </c>
      <c r="AE260" t="s">
        <v>640</v>
      </c>
      <c r="AF260">
        <v>0</v>
      </c>
      <c r="AG260" s="627">
        <f t="shared" si="245"/>
        <v>0</v>
      </c>
      <c r="AH260" t="s">
        <v>1314</v>
      </c>
      <c r="AI260">
        <v>0</v>
      </c>
      <c r="AJ260" s="627">
        <f t="shared" si="246"/>
        <v>0</v>
      </c>
      <c r="AK260" t="s">
        <v>1406</v>
      </c>
      <c r="AL260">
        <v>3</v>
      </c>
      <c r="AM260" s="627">
        <f t="shared" si="247"/>
        <v>0.75</v>
      </c>
      <c r="AN260">
        <v>1</v>
      </c>
      <c r="AO260" t="s">
        <v>1765</v>
      </c>
      <c r="AP260">
        <v>4</v>
      </c>
      <c r="AQ260" s="629">
        <f t="shared" si="248"/>
        <v>1</v>
      </c>
      <c r="AR260" t="s">
        <v>636</v>
      </c>
      <c r="AS260">
        <v>4</v>
      </c>
      <c r="AT260" s="627">
        <f t="shared" si="249"/>
        <v>1</v>
      </c>
      <c r="AU260">
        <v>2</v>
      </c>
      <c r="AV260" t="s">
        <v>1772</v>
      </c>
      <c r="AW260">
        <v>1</v>
      </c>
      <c r="AX260" s="629">
        <f t="shared" si="250"/>
        <v>0.25</v>
      </c>
      <c r="AY260" t="s">
        <v>650</v>
      </c>
      <c r="AZ260">
        <v>2</v>
      </c>
      <c r="BA260" s="627">
        <f t="shared" si="251"/>
        <v>0.5</v>
      </c>
      <c r="BB260" t="s">
        <v>675</v>
      </c>
      <c r="BC260">
        <v>0</v>
      </c>
      <c r="BD260" s="627">
        <f t="shared" si="252"/>
        <v>0</v>
      </c>
      <c r="BE260" t="s">
        <v>635</v>
      </c>
      <c r="BF260">
        <v>1</v>
      </c>
      <c r="BG260" s="627">
        <f t="shared" si="253"/>
        <v>0.25</v>
      </c>
      <c r="BH260" s="628">
        <f t="shared" si="254"/>
        <v>0.47727272727272729</v>
      </c>
      <c r="BI260">
        <v>0</v>
      </c>
      <c r="BJ260" t="s">
        <v>1741</v>
      </c>
      <c r="BK260">
        <v>4</v>
      </c>
      <c r="BL260" s="627">
        <f t="shared" si="255"/>
        <v>1</v>
      </c>
      <c r="BM260" t="s">
        <v>1395</v>
      </c>
      <c r="BN260">
        <v>4</v>
      </c>
      <c r="BO260" s="627">
        <f t="shared" si="256"/>
        <v>1</v>
      </c>
      <c r="BP260">
        <v>15</v>
      </c>
      <c r="BQ260" t="s">
        <v>1749</v>
      </c>
      <c r="BR260">
        <v>0</v>
      </c>
      <c r="BS260">
        <f t="shared" si="257"/>
        <v>0</v>
      </c>
      <c r="BT260">
        <v>1</v>
      </c>
      <c r="BU260" t="s">
        <v>1746</v>
      </c>
      <c r="BV260">
        <v>3</v>
      </c>
      <c r="BW260">
        <f t="shared" si="258"/>
        <v>0.75</v>
      </c>
      <c r="BX260" s="629">
        <f t="shared" si="259"/>
        <v>0.375</v>
      </c>
      <c r="BY260" t="s">
        <v>653</v>
      </c>
      <c r="BZ260">
        <v>4</v>
      </c>
      <c r="CA260" s="627">
        <f t="shared" si="260"/>
        <v>1</v>
      </c>
      <c r="CB260" t="s">
        <v>649</v>
      </c>
      <c r="CC260">
        <v>1</v>
      </c>
      <c r="CD260" s="627">
        <f t="shared" si="261"/>
        <v>0.25</v>
      </c>
      <c r="CE260" t="s">
        <v>663</v>
      </c>
      <c r="CF260">
        <v>0</v>
      </c>
      <c r="CG260" s="627">
        <f t="shared" si="262"/>
        <v>0</v>
      </c>
      <c r="CH260">
        <v>0</v>
      </c>
      <c r="CI260" t="s">
        <v>1750</v>
      </c>
      <c r="CJ260">
        <v>4</v>
      </c>
      <c r="CK260">
        <f t="shared" si="263"/>
        <v>1</v>
      </c>
      <c r="CL260">
        <v>1</v>
      </c>
      <c r="CM260" t="s">
        <v>1751</v>
      </c>
      <c r="CN260">
        <v>3</v>
      </c>
      <c r="CO260">
        <f t="shared" si="264"/>
        <v>0.75</v>
      </c>
      <c r="CP260" s="629">
        <f t="shared" si="265"/>
        <v>0.875</v>
      </c>
      <c r="CQ260">
        <v>0</v>
      </c>
      <c r="CR260" t="s">
        <v>1755</v>
      </c>
      <c r="CS260">
        <v>4</v>
      </c>
      <c r="CT260">
        <f t="shared" si="266"/>
        <v>1</v>
      </c>
      <c r="CU260">
        <v>0</v>
      </c>
      <c r="CV260" t="s">
        <v>1755</v>
      </c>
      <c r="CW260">
        <v>4</v>
      </c>
      <c r="CX260">
        <f t="shared" si="267"/>
        <v>1</v>
      </c>
      <c r="CY260" s="629">
        <f t="shared" si="268"/>
        <v>1</v>
      </c>
      <c r="CZ260">
        <v>1</v>
      </c>
      <c r="DA260" t="s">
        <v>1763</v>
      </c>
      <c r="DB260">
        <v>1</v>
      </c>
      <c r="DC260" s="626">
        <f t="shared" si="269"/>
        <v>0.125</v>
      </c>
      <c r="DD260" t="s">
        <v>636</v>
      </c>
      <c r="DE260">
        <v>4</v>
      </c>
      <c r="DF260" s="627">
        <f t="shared" si="270"/>
        <v>1</v>
      </c>
      <c r="DG260" s="628">
        <f t="shared" si="271"/>
        <v>0.66249999999999998</v>
      </c>
      <c r="DH260" t="s">
        <v>639</v>
      </c>
      <c r="DI260">
        <v>4</v>
      </c>
      <c r="DJ260" s="627">
        <f t="shared" si="272"/>
        <v>1</v>
      </c>
      <c r="DK260" t="s">
        <v>640</v>
      </c>
      <c r="DL260">
        <v>0</v>
      </c>
      <c r="DM260" s="627">
        <f t="shared" si="273"/>
        <v>0</v>
      </c>
      <c r="DN260" t="s">
        <v>880</v>
      </c>
      <c r="DO260">
        <v>4</v>
      </c>
      <c r="DP260" s="627">
        <f t="shared" si="274"/>
        <v>1</v>
      </c>
      <c r="DQ260" t="s">
        <v>880</v>
      </c>
      <c r="DR260">
        <v>4</v>
      </c>
      <c r="DS260" s="627">
        <f t="shared" si="275"/>
        <v>1</v>
      </c>
      <c r="DT260" t="s">
        <v>880</v>
      </c>
      <c r="DU260">
        <v>4</v>
      </c>
      <c r="DV260" s="627">
        <f t="shared" si="276"/>
        <v>1</v>
      </c>
      <c r="DW260" t="s">
        <v>639</v>
      </c>
      <c r="DX260">
        <v>4</v>
      </c>
      <c r="DY260" s="627">
        <f t="shared" si="277"/>
        <v>1</v>
      </c>
      <c r="DZ260" t="s">
        <v>1119</v>
      </c>
      <c r="EA260">
        <v>0</v>
      </c>
      <c r="EB260" s="627">
        <f t="shared" si="278"/>
        <v>0</v>
      </c>
      <c r="EC260">
        <v>6.4</v>
      </c>
      <c r="ED260" t="s">
        <v>1826</v>
      </c>
      <c r="EE260">
        <v>1</v>
      </c>
      <c r="EF260" s="630">
        <f t="shared" si="279"/>
        <v>0.34693877551020413</v>
      </c>
      <c r="EG260">
        <v>7.3</v>
      </c>
      <c r="EH260" t="s">
        <v>1826</v>
      </c>
      <c r="EI260">
        <v>1</v>
      </c>
      <c r="EJ260" s="630">
        <f t="shared" si="280"/>
        <v>0.27</v>
      </c>
      <c r="EK260" s="630">
        <f t="shared" si="281"/>
        <v>0.30846938775510208</v>
      </c>
      <c r="EL260" s="628">
        <f t="shared" si="282"/>
        <v>0.66355867346938779</v>
      </c>
      <c r="EM260">
        <v>1</v>
      </c>
      <c r="EN260" t="s">
        <v>1776</v>
      </c>
      <c r="EO260" s="624">
        <v>1</v>
      </c>
      <c r="EP260" s="629">
        <f t="shared" si="283"/>
        <v>0.25</v>
      </c>
      <c r="EQ260">
        <v>0</v>
      </c>
      <c r="ER260" t="s">
        <v>1777</v>
      </c>
      <c r="ES260">
        <v>0</v>
      </c>
      <c r="ET260" s="629">
        <f t="shared" si="284"/>
        <v>0</v>
      </c>
      <c r="EU260">
        <v>0</v>
      </c>
      <c r="EV260" t="s">
        <v>1779</v>
      </c>
      <c r="EW260" s="624">
        <v>0</v>
      </c>
      <c r="EX260" s="629">
        <f t="shared" si="285"/>
        <v>0</v>
      </c>
      <c r="EY260">
        <v>1</v>
      </c>
      <c r="EZ260" t="s">
        <v>1783</v>
      </c>
      <c r="FA260" s="624">
        <v>1</v>
      </c>
      <c r="FB260" s="629">
        <f t="shared" si="286"/>
        <v>0.25</v>
      </c>
      <c r="FC260" t="s">
        <v>1024</v>
      </c>
      <c r="FD260">
        <v>0</v>
      </c>
      <c r="FE260" s="627">
        <f t="shared" si="287"/>
        <v>0</v>
      </c>
      <c r="FF260" s="628">
        <f t="shared" si="288"/>
        <v>0.1</v>
      </c>
      <c r="FG260">
        <v>0.69</v>
      </c>
      <c r="FH260" t="s">
        <v>1791</v>
      </c>
      <c r="FI260">
        <v>2</v>
      </c>
      <c r="FJ260" s="623">
        <f t="shared" si="289"/>
        <v>0.33333333333333331</v>
      </c>
      <c r="FK260">
        <v>9</v>
      </c>
      <c r="FL260">
        <v>0.95424250943932487</v>
      </c>
      <c r="FM260" t="s">
        <v>1733</v>
      </c>
      <c r="FN260" s="624">
        <v>1</v>
      </c>
      <c r="FO260" s="629">
        <f t="shared" si="290"/>
        <v>0.25</v>
      </c>
      <c r="FP260">
        <v>0</v>
      </c>
      <c r="FQ260" t="s">
        <v>1730</v>
      </c>
      <c r="FR260" s="624">
        <v>0</v>
      </c>
      <c r="FS260" s="629">
        <f t="shared" si="291"/>
        <v>0</v>
      </c>
      <c r="FT260">
        <v>0</v>
      </c>
      <c r="FU260" t="s">
        <v>1730</v>
      </c>
      <c r="FV260" s="624">
        <v>0</v>
      </c>
      <c r="FW260" s="629">
        <f t="shared" si="292"/>
        <v>0</v>
      </c>
      <c r="FX260" s="628">
        <f t="shared" si="293"/>
        <v>0.14583333333333331</v>
      </c>
      <c r="FY260" s="631">
        <f t="shared" si="294"/>
        <v>0.36677433894592665</v>
      </c>
    </row>
    <row r="261" spans="1:181">
      <c r="A261" t="s">
        <v>180</v>
      </c>
      <c r="B261" t="s">
        <v>179</v>
      </c>
      <c r="C261" t="s">
        <v>681</v>
      </c>
      <c r="D261" t="s">
        <v>1309</v>
      </c>
      <c r="E261" t="s">
        <v>988</v>
      </c>
      <c r="F261" t="s">
        <v>1002</v>
      </c>
      <c r="G261" t="s">
        <v>989</v>
      </c>
      <c r="H261" t="s">
        <v>25</v>
      </c>
      <c r="I261">
        <v>18827</v>
      </c>
      <c r="J261" s="626">
        <f t="shared" si="236"/>
        <v>0.43585864823045622</v>
      </c>
      <c r="K261">
        <v>34264776.589999996</v>
      </c>
      <c r="L261" s="626">
        <f t="shared" si="237"/>
        <v>0.26146447523806321</v>
      </c>
      <c r="M261">
        <v>469</v>
      </c>
      <c r="N261" s="626">
        <f t="shared" si="238"/>
        <v>0.33082010263445333</v>
      </c>
      <c r="O261" t="s">
        <v>880</v>
      </c>
      <c r="P261">
        <v>0</v>
      </c>
      <c r="Q261" s="627">
        <f t="shared" si="239"/>
        <v>0</v>
      </c>
      <c r="R261">
        <v>0</v>
      </c>
      <c r="T261" t="s">
        <v>1726</v>
      </c>
      <c r="U261">
        <v>0</v>
      </c>
      <c r="V261">
        <f t="shared" si="240"/>
        <v>1</v>
      </c>
      <c r="W261" s="626">
        <f t="shared" si="241"/>
        <v>0</v>
      </c>
      <c r="X261" s="628">
        <f t="shared" si="242"/>
        <v>0.20562864522059457</v>
      </c>
      <c r="Y261" t="s">
        <v>639</v>
      </c>
      <c r="Z261">
        <v>4</v>
      </c>
      <c r="AA261" s="627">
        <f t="shared" si="243"/>
        <v>1</v>
      </c>
      <c r="AB261" t="s">
        <v>639</v>
      </c>
      <c r="AC261">
        <v>4</v>
      </c>
      <c r="AD261" s="627">
        <f t="shared" si="244"/>
        <v>1</v>
      </c>
      <c r="AE261" t="s">
        <v>640</v>
      </c>
      <c r="AF261">
        <v>0</v>
      </c>
      <c r="AG261" s="627">
        <f t="shared" si="245"/>
        <v>0</v>
      </c>
      <c r="AH261" t="s">
        <v>1314</v>
      </c>
      <c r="AI261">
        <v>0</v>
      </c>
      <c r="AJ261" s="627">
        <f t="shared" si="246"/>
        <v>0</v>
      </c>
      <c r="AK261" t="s">
        <v>1406</v>
      </c>
      <c r="AL261">
        <v>3</v>
      </c>
      <c r="AM261" s="627">
        <f t="shared" si="247"/>
        <v>0.75</v>
      </c>
      <c r="AN261">
        <v>1</v>
      </c>
      <c r="AO261" t="s">
        <v>1765</v>
      </c>
      <c r="AP261">
        <v>4</v>
      </c>
      <c r="AQ261" s="629">
        <f t="shared" si="248"/>
        <v>1</v>
      </c>
      <c r="AR261" t="s">
        <v>640</v>
      </c>
      <c r="AS261">
        <v>0</v>
      </c>
      <c r="AT261" s="627">
        <f t="shared" si="249"/>
        <v>0</v>
      </c>
      <c r="AU261">
        <v>3</v>
      </c>
      <c r="AV261" t="s">
        <v>1771</v>
      </c>
      <c r="AW261">
        <v>2</v>
      </c>
      <c r="AX261" s="629">
        <f t="shared" si="250"/>
        <v>0.5</v>
      </c>
      <c r="AY261" t="s">
        <v>650</v>
      </c>
      <c r="AZ261">
        <v>2</v>
      </c>
      <c r="BA261" s="627">
        <f t="shared" si="251"/>
        <v>0.5</v>
      </c>
      <c r="BB261" t="s">
        <v>635</v>
      </c>
      <c r="BC261">
        <v>1</v>
      </c>
      <c r="BD261" s="627">
        <f t="shared" si="252"/>
        <v>0.25</v>
      </c>
      <c r="BE261" t="s">
        <v>647</v>
      </c>
      <c r="BF261">
        <v>4</v>
      </c>
      <c r="BG261" s="627">
        <f t="shared" si="253"/>
        <v>1</v>
      </c>
      <c r="BH261" s="628">
        <f t="shared" si="254"/>
        <v>0.54545454545454541</v>
      </c>
      <c r="BI261">
        <v>0</v>
      </c>
      <c r="BJ261" t="s">
        <v>1741</v>
      </c>
      <c r="BK261">
        <v>4</v>
      </c>
      <c r="BL261" s="627">
        <f t="shared" si="255"/>
        <v>1</v>
      </c>
      <c r="BM261" t="s">
        <v>1395</v>
      </c>
      <c r="BN261">
        <v>4</v>
      </c>
      <c r="BO261" s="627">
        <f t="shared" si="256"/>
        <v>1</v>
      </c>
      <c r="BP261">
        <v>1</v>
      </c>
      <c r="BQ261" t="s">
        <v>1746</v>
      </c>
      <c r="BR261">
        <v>3</v>
      </c>
      <c r="BS261">
        <f t="shared" si="257"/>
        <v>0.75</v>
      </c>
      <c r="BT261">
        <v>1</v>
      </c>
      <c r="BU261" t="s">
        <v>1746</v>
      </c>
      <c r="BV261">
        <v>3</v>
      </c>
      <c r="BW261">
        <f t="shared" si="258"/>
        <v>0.75</v>
      </c>
      <c r="BX261" s="629">
        <f t="shared" si="259"/>
        <v>0.75</v>
      </c>
      <c r="BY261" t="s">
        <v>642</v>
      </c>
      <c r="BZ261">
        <v>3</v>
      </c>
      <c r="CA261" s="627">
        <f t="shared" si="260"/>
        <v>0.75</v>
      </c>
      <c r="CB261" t="s">
        <v>654</v>
      </c>
      <c r="CC261">
        <v>4</v>
      </c>
      <c r="CD261" s="627">
        <f t="shared" si="261"/>
        <v>1</v>
      </c>
      <c r="CE261" t="s">
        <v>659</v>
      </c>
      <c r="CF261">
        <v>4</v>
      </c>
      <c r="CG261" s="627">
        <f t="shared" si="262"/>
        <v>1</v>
      </c>
      <c r="CH261">
        <v>0</v>
      </c>
      <c r="CI261" t="s">
        <v>1750</v>
      </c>
      <c r="CJ261">
        <v>4</v>
      </c>
      <c r="CK261">
        <f t="shared" si="263"/>
        <v>1</v>
      </c>
      <c r="CL261">
        <v>1</v>
      </c>
      <c r="CM261" t="s">
        <v>1751</v>
      </c>
      <c r="CN261">
        <v>3</v>
      </c>
      <c r="CO261">
        <f t="shared" si="264"/>
        <v>0.75</v>
      </c>
      <c r="CP261" s="629">
        <f t="shared" si="265"/>
        <v>0.875</v>
      </c>
      <c r="CQ261">
        <v>0</v>
      </c>
      <c r="CR261" t="s">
        <v>1755</v>
      </c>
      <c r="CS261">
        <v>4</v>
      </c>
      <c r="CT261">
        <f t="shared" si="266"/>
        <v>1</v>
      </c>
      <c r="CU261">
        <v>0</v>
      </c>
      <c r="CV261" t="s">
        <v>1755</v>
      </c>
      <c r="CW261">
        <v>4</v>
      </c>
      <c r="CX261">
        <f t="shared" si="267"/>
        <v>1</v>
      </c>
      <c r="CY261" s="629">
        <f t="shared" si="268"/>
        <v>1</v>
      </c>
      <c r="CZ261">
        <v>1</v>
      </c>
      <c r="DA261" t="s">
        <v>1763</v>
      </c>
      <c r="DB261">
        <v>1</v>
      </c>
      <c r="DC261" s="626">
        <f t="shared" si="269"/>
        <v>0.125</v>
      </c>
      <c r="DD261" t="s">
        <v>636</v>
      </c>
      <c r="DE261">
        <v>4</v>
      </c>
      <c r="DF261" s="627">
        <f t="shared" si="270"/>
        <v>1</v>
      </c>
      <c r="DG261" s="628">
        <f t="shared" si="271"/>
        <v>0.85</v>
      </c>
      <c r="DH261" t="s">
        <v>1396</v>
      </c>
      <c r="DI261">
        <v>0</v>
      </c>
      <c r="DJ261" s="627">
        <f t="shared" si="272"/>
        <v>0</v>
      </c>
      <c r="DK261" t="s">
        <v>640</v>
      </c>
      <c r="DL261">
        <v>0</v>
      </c>
      <c r="DM261" s="627">
        <f t="shared" si="273"/>
        <v>0</v>
      </c>
      <c r="DN261" t="s">
        <v>880</v>
      </c>
      <c r="DO261">
        <v>4</v>
      </c>
      <c r="DP261" s="627">
        <f t="shared" si="274"/>
        <v>1</v>
      </c>
      <c r="DQ261" t="s">
        <v>880</v>
      </c>
      <c r="DR261">
        <v>4</v>
      </c>
      <c r="DS261" s="627">
        <f t="shared" si="275"/>
        <v>1</v>
      </c>
      <c r="DT261" t="s">
        <v>880</v>
      </c>
      <c r="DU261">
        <v>4</v>
      </c>
      <c r="DV261" s="627">
        <f t="shared" si="276"/>
        <v>1</v>
      </c>
      <c r="DW261" t="s">
        <v>639</v>
      </c>
      <c r="DX261">
        <v>4</v>
      </c>
      <c r="DY261" s="627">
        <f t="shared" si="277"/>
        <v>1</v>
      </c>
      <c r="DZ261" t="s">
        <v>880</v>
      </c>
      <c r="EA261">
        <v>4</v>
      </c>
      <c r="EB261" s="627">
        <f t="shared" si="278"/>
        <v>1</v>
      </c>
      <c r="EC261">
        <v>4.9000000000000004</v>
      </c>
      <c r="ED261" t="s">
        <v>1825</v>
      </c>
      <c r="EE261">
        <v>2</v>
      </c>
      <c r="EF261" s="630">
        <f t="shared" si="279"/>
        <v>0.5</v>
      </c>
      <c r="EG261">
        <v>8.1</v>
      </c>
      <c r="EH261" t="s">
        <v>1827</v>
      </c>
      <c r="EI261">
        <v>0</v>
      </c>
      <c r="EJ261" s="630">
        <f t="shared" si="280"/>
        <v>0.19000000000000006</v>
      </c>
      <c r="EK261" s="630">
        <f t="shared" si="281"/>
        <v>0.34500000000000003</v>
      </c>
      <c r="EL261" s="628">
        <f t="shared" si="282"/>
        <v>0.66812499999999997</v>
      </c>
      <c r="EM261">
        <v>0</v>
      </c>
      <c r="EN261" t="s">
        <v>1777</v>
      </c>
      <c r="EO261" s="624">
        <v>0</v>
      </c>
      <c r="EP261" s="629">
        <f t="shared" si="283"/>
        <v>0</v>
      </c>
      <c r="EQ261">
        <v>0</v>
      </c>
      <c r="ER261" t="s">
        <v>1777</v>
      </c>
      <c r="ES261">
        <v>0</v>
      </c>
      <c r="ET261" s="629">
        <f t="shared" si="284"/>
        <v>0</v>
      </c>
      <c r="EU261">
        <v>1</v>
      </c>
      <c r="EV261" t="s">
        <v>1777</v>
      </c>
      <c r="EW261" s="624">
        <v>3</v>
      </c>
      <c r="EX261" s="629">
        <f t="shared" si="285"/>
        <v>0.75</v>
      </c>
      <c r="EY261">
        <v>5</v>
      </c>
      <c r="EZ261" t="s">
        <v>1781</v>
      </c>
      <c r="FA261" s="624">
        <v>3</v>
      </c>
      <c r="FB261" s="629">
        <f t="shared" si="286"/>
        <v>0.75</v>
      </c>
      <c r="FC261" t="s">
        <v>1024</v>
      </c>
      <c r="FD261">
        <v>0</v>
      </c>
      <c r="FE261" s="627">
        <f t="shared" si="287"/>
        <v>0</v>
      </c>
      <c r="FF261" s="628">
        <f t="shared" si="288"/>
        <v>0.3</v>
      </c>
      <c r="FG261">
        <v>0.72299999999999998</v>
      </c>
      <c r="FH261" t="s">
        <v>1791</v>
      </c>
      <c r="FI261">
        <v>2</v>
      </c>
      <c r="FJ261" s="623">
        <f t="shared" si="289"/>
        <v>0.33333333333333331</v>
      </c>
      <c r="FK261">
        <v>6</v>
      </c>
      <c r="FL261">
        <v>0.77815125038364363</v>
      </c>
      <c r="FM261" t="s">
        <v>1733</v>
      </c>
      <c r="FN261" s="624">
        <v>1</v>
      </c>
      <c r="FO261" s="629">
        <f t="shared" si="290"/>
        <v>0.25</v>
      </c>
      <c r="FP261">
        <v>1</v>
      </c>
      <c r="FQ261" t="s">
        <v>1737</v>
      </c>
      <c r="FR261" s="624">
        <v>1</v>
      </c>
      <c r="FS261" s="629">
        <f t="shared" si="291"/>
        <v>0.25</v>
      </c>
      <c r="FT261">
        <v>6</v>
      </c>
      <c r="FU261" t="s">
        <v>1740</v>
      </c>
      <c r="FV261" s="624">
        <v>3</v>
      </c>
      <c r="FW261" s="629">
        <f t="shared" si="292"/>
        <v>0.75</v>
      </c>
      <c r="FX261" s="628">
        <f t="shared" si="293"/>
        <v>0.39583333333333331</v>
      </c>
      <c r="FY261" s="631">
        <f t="shared" si="294"/>
        <v>0.49417358733474553</v>
      </c>
    </row>
    <row r="262" spans="1:181">
      <c r="A262" t="s">
        <v>164</v>
      </c>
      <c r="B262" t="s">
        <v>163</v>
      </c>
      <c r="C262" t="s">
        <v>644</v>
      </c>
      <c r="D262" t="s">
        <v>1309</v>
      </c>
      <c r="E262" t="s">
        <v>968</v>
      </c>
      <c r="F262" t="s">
        <v>975</v>
      </c>
      <c r="G262" t="s">
        <v>980</v>
      </c>
      <c r="H262" t="s">
        <v>42</v>
      </c>
      <c r="I262">
        <v>17439</v>
      </c>
      <c r="J262" s="626">
        <f t="shared" si="236"/>
        <v>0.4231385326335369</v>
      </c>
      <c r="K262">
        <v>44931875.320000008</v>
      </c>
      <c r="L262" s="626">
        <f t="shared" si="237"/>
        <v>0.3154060904199697</v>
      </c>
      <c r="M262">
        <v>543</v>
      </c>
      <c r="N262" s="626">
        <f t="shared" si="238"/>
        <v>0.36218175046685075</v>
      </c>
      <c r="O262" t="s">
        <v>1119</v>
      </c>
      <c r="P262">
        <v>4</v>
      </c>
      <c r="Q262" s="627">
        <f t="shared" si="239"/>
        <v>1</v>
      </c>
      <c r="R262">
        <v>27</v>
      </c>
      <c r="S262">
        <v>1.4313637641589874</v>
      </c>
      <c r="T262" t="s">
        <v>1731</v>
      </c>
      <c r="U262">
        <v>2</v>
      </c>
      <c r="V262">
        <f t="shared" si="240"/>
        <v>28</v>
      </c>
      <c r="W262" s="626">
        <f t="shared" si="241"/>
        <v>0.43374059535643056</v>
      </c>
      <c r="X262" s="628">
        <f t="shared" si="242"/>
        <v>0.50689339377535769</v>
      </c>
      <c r="Y262" t="s">
        <v>639</v>
      </c>
      <c r="Z262">
        <v>4</v>
      </c>
      <c r="AA262" s="627">
        <f t="shared" si="243"/>
        <v>1</v>
      </c>
      <c r="AB262" t="s">
        <v>1399</v>
      </c>
      <c r="AC262">
        <v>1</v>
      </c>
      <c r="AD262" s="627">
        <f t="shared" si="244"/>
        <v>0.25</v>
      </c>
      <c r="AE262" t="s">
        <v>640</v>
      </c>
      <c r="AF262">
        <v>0</v>
      </c>
      <c r="AG262" s="627">
        <f t="shared" si="245"/>
        <v>0</v>
      </c>
      <c r="AH262" t="s">
        <v>1314</v>
      </c>
      <c r="AI262">
        <v>0</v>
      </c>
      <c r="AJ262" s="627">
        <f t="shared" si="246"/>
        <v>0</v>
      </c>
      <c r="AK262" t="s">
        <v>1406</v>
      </c>
      <c r="AL262">
        <v>3</v>
      </c>
      <c r="AM262" s="627">
        <f t="shared" si="247"/>
        <v>0.75</v>
      </c>
      <c r="AN262">
        <v>1</v>
      </c>
      <c r="AO262" t="s">
        <v>1765</v>
      </c>
      <c r="AP262">
        <v>4</v>
      </c>
      <c r="AQ262" s="629">
        <f t="shared" si="248"/>
        <v>1</v>
      </c>
      <c r="AR262" t="s">
        <v>636</v>
      </c>
      <c r="AS262">
        <v>4</v>
      </c>
      <c r="AT262" s="627">
        <f t="shared" si="249"/>
        <v>1</v>
      </c>
      <c r="AU262">
        <v>1</v>
      </c>
      <c r="AV262" t="s">
        <v>1789</v>
      </c>
      <c r="AW262">
        <v>0</v>
      </c>
      <c r="AX262" s="629">
        <f t="shared" si="250"/>
        <v>0</v>
      </c>
      <c r="AY262" t="s">
        <v>650</v>
      </c>
      <c r="AZ262">
        <v>2</v>
      </c>
      <c r="BA262" s="627">
        <f t="shared" si="251"/>
        <v>0.5</v>
      </c>
      <c r="BB262" t="s">
        <v>646</v>
      </c>
      <c r="BC262">
        <v>0</v>
      </c>
      <c r="BD262" s="627">
        <f t="shared" si="252"/>
        <v>0</v>
      </c>
      <c r="BE262" t="s">
        <v>647</v>
      </c>
      <c r="BF262">
        <v>4</v>
      </c>
      <c r="BG262" s="627">
        <f t="shared" si="253"/>
        <v>1</v>
      </c>
      <c r="BH262" s="628">
        <f t="shared" si="254"/>
        <v>0.5</v>
      </c>
      <c r="BI262">
        <v>0</v>
      </c>
      <c r="BJ262" t="s">
        <v>1741</v>
      </c>
      <c r="BK262">
        <v>4</v>
      </c>
      <c r="BL262" s="627">
        <f t="shared" si="255"/>
        <v>1</v>
      </c>
      <c r="BM262" t="s">
        <v>1395</v>
      </c>
      <c r="BN262">
        <v>4</v>
      </c>
      <c r="BO262" s="627">
        <f t="shared" si="256"/>
        <v>1</v>
      </c>
      <c r="BP262">
        <v>5</v>
      </c>
      <c r="BQ262" t="s">
        <v>1748</v>
      </c>
      <c r="BR262">
        <v>1</v>
      </c>
      <c r="BS262">
        <f t="shared" si="257"/>
        <v>0.25</v>
      </c>
      <c r="BT262">
        <v>3</v>
      </c>
      <c r="BU262" t="s">
        <v>1747</v>
      </c>
      <c r="BV262">
        <v>2</v>
      </c>
      <c r="BW262">
        <f t="shared" si="258"/>
        <v>0.5</v>
      </c>
      <c r="BX262" s="629">
        <f t="shared" si="259"/>
        <v>0.375</v>
      </c>
      <c r="BY262" t="s">
        <v>653</v>
      </c>
      <c r="BZ262">
        <v>4</v>
      </c>
      <c r="CA262" s="627">
        <f t="shared" si="260"/>
        <v>1</v>
      </c>
      <c r="CB262" t="s">
        <v>642</v>
      </c>
      <c r="CC262">
        <v>0</v>
      </c>
      <c r="CD262" s="627">
        <f t="shared" si="261"/>
        <v>0</v>
      </c>
      <c r="CE262" t="s">
        <v>643</v>
      </c>
      <c r="CF262">
        <v>3</v>
      </c>
      <c r="CG262" s="627">
        <f t="shared" si="262"/>
        <v>0.75</v>
      </c>
      <c r="CH262">
        <v>3</v>
      </c>
      <c r="CI262" t="s">
        <v>1752</v>
      </c>
      <c r="CJ262">
        <v>2</v>
      </c>
      <c r="CK262">
        <f t="shared" si="263"/>
        <v>0.5</v>
      </c>
      <c r="CL262">
        <v>0</v>
      </c>
      <c r="CM262" t="s">
        <v>1750</v>
      </c>
      <c r="CN262">
        <v>4</v>
      </c>
      <c r="CO262">
        <f t="shared" si="264"/>
        <v>1</v>
      </c>
      <c r="CP262" s="629">
        <f t="shared" si="265"/>
        <v>0.75</v>
      </c>
      <c r="CQ262">
        <v>0</v>
      </c>
      <c r="CR262" t="s">
        <v>1755</v>
      </c>
      <c r="CS262">
        <v>4</v>
      </c>
      <c r="CT262">
        <f t="shared" si="266"/>
        <v>1</v>
      </c>
      <c r="CU262">
        <v>0</v>
      </c>
      <c r="CV262" t="s">
        <v>1755</v>
      </c>
      <c r="CW262">
        <v>4</v>
      </c>
      <c r="CX262">
        <f t="shared" si="267"/>
        <v>1</v>
      </c>
      <c r="CY262" s="629">
        <f t="shared" si="268"/>
        <v>1</v>
      </c>
      <c r="CZ262">
        <v>1</v>
      </c>
      <c r="DA262" t="s">
        <v>1763</v>
      </c>
      <c r="DB262">
        <v>1</v>
      </c>
      <c r="DC262" s="626">
        <f t="shared" si="269"/>
        <v>0.125</v>
      </c>
      <c r="DD262" t="s">
        <v>636</v>
      </c>
      <c r="DE262">
        <v>4</v>
      </c>
      <c r="DF262" s="627">
        <f t="shared" si="270"/>
        <v>1</v>
      </c>
      <c r="DG262" s="628">
        <f t="shared" si="271"/>
        <v>0.7</v>
      </c>
      <c r="DH262" t="s">
        <v>1407</v>
      </c>
      <c r="DI262">
        <v>1</v>
      </c>
      <c r="DJ262" s="627">
        <f t="shared" si="272"/>
        <v>0.25</v>
      </c>
      <c r="DK262" t="s">
        <v>640</v>
      </c>
      <c r="DL262">
        <v>0</v>
      </c>
      <c r="DM262" s="627">
        <f t="shared" si="273"/>
        <v>0</v>
      </c>
      <c r="DN262" t="s">
        <v>880</v>
      </c>
      <c r="DO262">
        <v>4</v>
      </c>
      <c r="DP262" s="627">
        <f t="shared" si="274"/>
        <v>1</v>
      </c>
      <c r="DQ262" t="s">
        <v>880</v>
      </c>
      <c r="DR262">
        <v>4</v>
      </c>
      <c r="DS262" s="627">
        <f t="shared" si="275"/>
        <v>1</v>
      </c>
      <c r="DT262" t="s">
        <v>880</v>
      </c>
      <c r="DU262">
        <v>4</v>
      </c>
      <c r="DV262" s="627">
        <f t="shared" si="276"/>
        <v>1</v>
      </c>
      <c r="DW262" t="s">
        <v>1409</v>
      </c>
      <c r="DX262">
        <v>1</v>
      </c>
      <c r="DY262" s="627">
        <f t="shared" si="277"/>
        <v>0.25</v>
      </c>
      <c r="DZ262" t="s">
        <v>880</v>
      </c>
      <c r="EA262">
        <v>4</v>
      </c>
      <c r="EB262" s="627">
        <f t="shared" si="278"/>
        <v>1</v>
      </c>
      <c r="EC262">
        <v>4.9000000000000004</v>
      </c>
      <c r="ED262" t="s">
        <v>1825</v>
      </c>
      <c r="EE262">
        <v>2</v>
      </c>
      <c r="EF262" s="630">
        <f t="shared" si="279"/>
        <v>0.5</v>
      </c>
      <c r="EG262">
        <v>7.8</v>
      </c>
      <c r="EH262" t="s">
        <v>1826</v>
      </c>
      <c r="EI262">
        <v>1</v>
      </c>
      <c r="EJ262" s="630">
        <f t="shared" si="280"/>
        <v>0.21999999999999997</v>
      </c>
      <c r="EK262" s="630">
        <f t="shared" si="281"/>
        <v>0.36</v>
      </c>
      <c r="EL262" s="628">
        <f t="shared" si="282"/>
        <v>0.60750000000000004</v>
      </c>
      <c r="EM262">
        <v>2</v>
      </c>
      <c r="EN262" t="s">
        <v>1776</v>
      </c>
      <c r="EO262" s="624">
        <v>1</v>
      </c>
      <c r="EP262" s="629">
        <f t="shared" si="283"/>
        <v>0.25</v>
      </c>
      <c r="EQ262">
        <v>0</v>
      </c>
      <c r="ER262" t="s">
        <v>1777</v>
      </c>
      <c r="ES262">
        <v>0</v>
      </c>
      <c r="ET262" s="629">
        <f t="shared" si="284"/>
        <v>0</v>
      </c>
      <c r="EU262">
        <v>2</v>
      </c>
      <c r="EV262" t="s">
        <v>1778</v>
      </c>
      <c r="EW262" s="624">
        <v>4</v>
      </c>
      <c r="EX262" s="629">
        <f t="shared" si="285"/>
        <v>1</v>
      </c>
      <c r="EY262">
        <v>4</v>
      </c>
      <c r="EZ262" t="s">
        <v>1782</v>
      </c>
      <c r="FA262" s="624">
        <v>2</v>
      </c>
      <c r="FB262" s="629">
        <f t="shared" si="286"/>
        <v>0.5</v>
      </c>
      <c r="FC262" t="s">
        <v>1024</v>
      </c>
      <c r="FD262">
        <v>0</v>
      </c>
      <c r="FE262" s="627">
        <f t="shared" si="287"/>
        <v>0</v>
      </c>
      <c r="FF262" s="628">
        <f t="shared" si="288"/>
        <v>0.35</v>
      </c>
      <c r="FG262">
        <v>0.72499999999999998</v>
      </c>
      <c r="FH262" t="s">
        <v>1791</v>
      </c>
      <c r="FI262">
        <v>2</v>
      </c>
      <c r="FJ262" s="623">
        <f t="shared" si="289"/>
        <v>0.33333333333333331</v>
      </c>
      <c r="FK262">
        <v>12</v>
      </c>
      <c r="FL262">
        <v>1.0791812460476249</v>
      </c>
      <c r="FM262" t="s">
        <v>1734</v>
      </c>
      <c r="FN262" s="624">
        <v>2</v>
      </c>
      <c r="FO262" s="629">
        <f t="shared" si="290"/>
        <v>0.5</v>
      </c>
      <c r="FP262">
        <v>4</v>
      </c>
      <c r="FQ262" t="s">
        <v>1739</v>
      </c>
      <c r="FR262" s="624">
        <v>2</v>
      </c>
      <c r="FS262" s="629">
        <f t="shared" si="291"/>
        <v>0.5</v>
      </c>
      <c r="FT262">
        <v>1</v>
      </c>
      <c r="FU262" t="s">
        <v>1737</v>
      </c>
      <c r="FV262" s="624">
        <v>1</v>
      </c>
      <c r="FW262" s="629">
        <f t="shared" si="292"/>
        <v>0.25</v>
      </c>
      <c r="FX262" s="628">
        <f t="shared" si="293"/>
        <v>0.39583333333333331</v>
      </c>
      <c r="FY262" s="631">
        <f t="shared" si="294"/>
        <v>0.51003778785144849</v>
      </c>
    </row>
    <row r="263" spans="1:181">
      <c r="A263" t="s">
        <v>483</v>
      </c>
      <c r="B263" t="s">
        <v>482</v>
      </c>
      <c r="C263" t="s">
        <v>632</v>
      </c>
      <c r="D263" t="s">
        <v>1308</v>
      </c>
      <c r="E263" t="s">
        <v>968</v>
      </c>
      <c r="F263" t="s">
        <v>975</v>
      </c>
      <c r="G263" t="s">
        <v>976</v>
      </c>
      <c r="H263" t="s">
        <v>16</v>
      </c>
      <c r="I263">
        <v>3312</v>
      </c>
      <c r="J263" s="626">
        <f t="shared" si="236"/>
        <v>0.14722709400659115</v>
      </c>
      <c r="K263">
        <v>14137629.720000001</v>
      </c>
      <c r="L263" s="626">
        <f t="shared" si="237"/>
        <v>8.5272181407219941E-2</v>
      </c>
      <c r="M263">
        <v>147</v>
      </c>
      <c r="N263" s="626">
        <f t="shared" si="238"/>
        <v>8.2470467115446047E-2</v>
      </c>
      <c r="O263" t="s">
        <v>880</v>
      </c>
      <c r="P263">
        <v>0</v>
      </c>
      <c r="Q263" s="627">
        <f t="shared" si="239"/>
        <v>0</v>
      </c>
      <c r="R263">
        <v>0</v>
      </c>
      <c r="T263" t="s">
        <v>1726</v>
      </c>
      <c r="U263">
        <v>0</v>
      </c>
      <c r="V263">
        <f t="shared" si="240"/>
        <v>1</v>
      </c>
      <c r="W263" s="626">
        <f t="shared" si="241"/>
        <v>0</v>
      </c>
      <c r="X263" s="628">
        <f t="shared" si="242"/>
        <v>6.2993948505851424E-2</v>
      </c>
      <c r="Y263" t="s">
        <v>639</v>
      </c>
      <c r="Z263">
        <v>4</v>
      </c>
      <c r="AA263" s="627">
        <f t="shared" si="243"/>
        <v>1</v>
      </c>
      <c r="AB263" t="s">
        <v>639</v>
      </c>
      <c r="AC263">
        <v>4</v>
      </c>
      <c r="AD263" s="627">
        <f t="shared" si="244"/>
        <v>1</v>
      </c>
      <c r="AE263" t="s">
        <v>640</v>
      </c>
      <c r="AF263">
        <v>0</v>
      </c>
      <c r="AG263" s="627">
        <f t="shared" si="245"/>
        <v>0</v>
      </c>
      <c r="AH263" t="s">
        <v>1314</v>
      </c>
      <c r="AI263">
        <v>0</v>
      </c>
      <c r="AJ263" s="627">
        <f t="shared" si="246"/>
        <v>0</v>
      </c>
      <c r="AK263" t="s">
        <v>1405</v>
      </c>
      <c r="AL263">
        <v>0</v>
      </c>
      <c r="AM263" s="627">
        <f t="shared" si="247"/>
        <v>0</v>
      </c>
      <c r="AN263">
        <v>1</v>
      </c>
      <c r="AO263" t="s">
        <v>1765</v>
      </c>
      <c r="AP263">
        <v>4</v>
      </c>
      <c r="AQ263" s="629">
        <f t="shared" si="248"/>
        <v>1</v>
      </c>
      <c r="AR263" t="s">
        <v>640</v>
      </c>
      <c r="AS263">
        <v>0</v>
      </c>
      <c r="AT263" s="627">
        <f t="shared" si="249"/>
        <v>0</v>
      </c>
      <c r="AU263">
        <v>1</v>
      </c>
      <c r="AV263" t="s">
        <v>1789</v>
      </c>
      <c r="AW263">
        <v>0</v>
      </c>
      <c r="AX263" s="629">
        <f t="shared" si="250"/>
        <v>0</v>
      </c>
      <c r="AY263" t="s">
        <v>634</v>
      </c>
      <c r="AZ263">
        <v>1</v>
      </c>
      <c r="BA263" s="627">
        <f t="shared" si="251"/>
        <v>0.25</v>
      </c>
      <c r="BB263" t="s">
        <v>646</v>
      </c>
      <c r="BC263">
        <v>0</v>
      </c>
      <c r="BD263" s="627">
        <f t="shared" si="252"/>
        <v>0</v>
      </c>
      <c r="BE263" t="s">
        <v>670</v>
      </c>
      <c r="BF263">
        <v>0</v>
      </c>
      <c r="BG263" s="627">
        <f t="shared" si="253"/>
        <v>0</v>
      </c>
      <c r="BH263" s="628">
        <f t="shared" si="254"/>
        <v>0.29545454545454547</v>
      </c>
      <c r="BI263">
        <v>0</v>
      </c>
      <c r="BJ263" t="s">
        <v>1741</v>
      </c>
      <c r="BK263">
        <v>4</v>
      </c>
      <c r="BL263" s="627">
        <f t="shared" si="255"/>
        <v>1</v>
      </c>
      <c r="BM263" t="s">
        <v>1395</v>
      </c>
      <c r="BN263">
        <v>4</v>
      </c>
      <c r="BO263" s="627">
        <f t="shared" si="256"/>
        <v>1</v>
      </c>
      <c r="BP263">
        <v>2</v>
      </c>
      <c r="BQ263" t="s">
        <v>1746</v>
      </c>
      <c r="BR263">
        <v>3</v>
      </c>
      <c r="BS263">
        <f t="shared" si="257"/>
        <v>0.75</v>
      </c>
      <c r="BT263">
        <v>0</v>
      </c>
      <c r="BU263" t="s">
        <v>1745</v>
      </c>
      <c r="BV263">
        <v>4</v>
      </c>
      <c r="BW263">
        <f t="shared" si="258"/>
        <v>1</v>
      </c>
      <c r="BX263" s="629">
        <f t="shared" si="259"/>
        <v>0.875</v>
      </c>
      <c r="BY263" t="s">
        <v>658</v>
      </c>
      <c r="BZ263">
        <v>2</v>
      </c>
      <c r="CA263" s="627">
        <f t="shared" si="260"/>
        <v>0.5</v>
      </c>
      <c r="CB263" t="s">
        <v>642</v>
      </c>
      <c r="CC263">
        <v>0</v>
      </c>
      <c r="CD263" s="627">
        <f t="shared" si="261"/>
        <v>0</v>
      </c>
      <c r="CE263" t="s">
        <v>663</v>
      </c>
      <c r="CF263">
        <v>0</v>
      </c>
      <c r="CG263" s="627">
        <f t="shared" si="262"/>
        <v>0</v>
      </c>
      <c r="CH263">
        <v>0</v>
      </c>
      <c r="CI263" t="s">
        <v>1750</v>
      </c>
      <c r="CJ263">
        <v>4</v>
      </c>
      <c r="CK263">
        <f t="shared" si="263"/>
        <v>1</v>
      </c>
      <c r="CL263">
        <v>0</v>
      </c>
      <c r="CM263" t="s">
        <v>1750</v>
      </c>
      <c r="CN263">
        <v>4</v>
      </c>
      <c r="CO263">
        <f t="shared" si="264"/>
        <v>1</v>
      </c>
      <c r="CP263" s="629">
        <f t="shared" si="265"/>
        <v>1</v>
      </c>
      <c r="CQ263">
        <v>0</v>
      </c>
      <c r="CR263" t="s">
        <v>1755</v>
      </c>
      <c r="CS263">
        <v>4</v>
      </c>
      <c r="CT263">
        <f t="shared" si="266"/>
        <v>1</v>
      </c>
      <c r="CU263">
        <v>0</v>
      </c>
      <c r="CV263" t="s">
        <v>1755</v>
      </c>
      <c r="CW263">
        <v>4</v>
      </c>
      <c r="CX263">
        <f t="shared" si="267"/>
        <v>1</v>
      </c>
      <c r="CY263" s="629">
        <f t="shared" si="268"/>
        <v>1</v>
      </c>
      <c r="CZ263">
        <v>0</v>
      </c>
      <c r="DA263" t="s">
        <v>1764</v>
      </c>
      <c r="DB263">
        <v>0</v>
      </c>
      <c r="DC263" s="626">
        <f t="shared" si="269"/>
        <v>0</v>
      </c>
      <c r="DD263" t="s">
        <v>636</v>
      </c>
      <c r="DE263">
        <v>4</v>
      </c>
      <c r="DF263" s="627">
        <f t="shared" si="270"/>
        <v>1</v>
      </c>
      <c r="DG263" s="628">
        <f t="shared" si="271"/>
        <v>0.63749999999999996</v>
      </c>
      <c r="DH263" t="s">
        <v>639</v>
      </c>
      <c r="DI263">
        <v>4</v>
      </c>
      <c r="DJ263" s="627">
        <f t="shared" si="272"/>
        <v>1</v>
      </c>
      <c r="DK263" t="s">
        <v>640</v>
      </c>
      <c r="DL263">
        <v>0</v>
      </c>
      <c r="DM263" s="627">
        <f t="shared" si="273"/>
        <v>0</v>
      </c>
      <c r="DN263" t="s">
        <v>1119</v>
      </c>
      <c r="DO263">
        <v>0</v>
      </c>
      <c r="DP263" s="627">
        <f t="shared" si="274"/>
        <v>0</v>
      </c>
      <c r="DQ263" t="s">
        <v>880</v>
      </c>
      <c r="DR263">
        <v>4</v>
      </c>
      <c r="DS263" s="627">
        <f t="shared" si="275"/>
        <v>1</v>
      </c>
      <c r="DT263" t="s">
        <v>880</v>
      </c>
      <c r="DU263">
        <v>4</v>
      </c>
      <c r="DV263" s="627">
        <f t="shared" si="276"/>
        <v>1</v>
      </c>
      <c r="DW263" t="s">
        <v>639</v>
      </c>
      <c r="DX263">
        <v>4</v>
      </c>
      <c r="DY263" s="627">
        <f t="shared" si="277"/>
        <v>1</v>
      </c>
      <c r="DZ263" t="s">
        <v>880</v>
      </c>
      <c r="EA263">
        <v>4</v>
      </c>
      <c r="EB263" s="627">
        <f t="shared" si="278"/>
        <v>1</v>
      </c>
      <c r="EC263">
        <v>6.9</v>
      </c>
      <c r="ED263" t="s">
        <v>1826</v>
      </c>
      <c r="EE263">
        <v>1</v>
      </c>
      <c r="EF263" s="630">
        <f t="shared" si="279"/>
        <v>0.29591836734693877</v>
      </c>
      <c r="EG263">
        <v>9</v>
      </c>
      <c r="EH263" t="s">
        <v>1827</v>
      </c>
      <c r="EI263">
        <v>0</v>
      </c>
      <c r="EJ263" s="630">
        <f t="shared" si="280"/>
        <v>9.9999999999999978E-2</v>
      </c>
      <c r="EK263" s="630">
        <f t="shared" si="281"/>
        <v>0.19795918367346937</v>
      </c>
      <c r="EL263" s="628">
        <f t="shared" si="282"/>
        <v>0.64974489795918366</v>
      </c>
      <c r="EM263">
        <v>2</v>
      </c>
      <c r="EN263" t="s">
        <v>1776</v>
      </c>
      <c r="EO263" s="624">
        <v>1</v>
      </c>
      <c r="EP263" s="629">
        <f t="shared" si="283"/>
        <v>0.25</v>
      </c>
      <c r="EQ263">
        <v>0</v>
      </c>
      <c r="ER263" t="s">
        <v>1777</v>
      </c>
      <c r="ES263">
        <v>0</v>
      </c>
      <c r="ET263" s="629">
        <f t="shared" si="284"/>
        <v>0</v>
      </c>
      <c r="EU263">
        <v>0</v>
      </c>
      <c r="EV263" t="s">
        <v>1779</v>
      </c>
      <c r="EW263" s="624">
        <v>0</v>
      </c>
      <c r="EX263" s="629">
        <f t="shared" si="285"/>
        <v>0</v>
      </c>
      <c r="EY263">
        <v>7</v>
      </c>
      <c r="EZ263" t="s">
        <v>1780</v>
      </c>
      <c r="FA263" s="624">
        <v>4</v>
      </c>
      <c r="FB263" s="629">
        <f t="shared" si="286"/>
        <v>1</v>
      </c>
      <c r="FC263" t="s">
        <v>1024</v>
      </c>
      <c r="FD263">
        <v>0</v>
      </c>
      <c r="FE263" s="627">
        <f t="shared" si="287"/>
        <v>0</v>
      </c>
      <c r="FF263" s="628">
        <f t="shared" si="288"/>
        <v>0.25</v>
      </c>
      <c r="FG263">
        <v>0.63500000000000001</v>
      </c>
      <c r="FH263" t="s">
        <v>1791</v>
      </c>
      <c r="FI263">
        <v>2</v>
      </c>
      <c r="FJ263" s="623">
        <f t="shared" si="289"/>
        <v>0.33333333333333331</v>
      </c>
      <c r="FK263">
        <v>6</v>
      </c>
      <c r="FL263">
        <v>0.77815125038364363</v>
      </c>
      <c r="FM263" t="s">
        <v>1733</v>
      </c>
      <c r="FN263" s="624">
        <v>1</v>
      </c>
      <c r="FO263" s="629">
        <f t="shared" si="290"/>
        <v>0.25</v>
      </c>
      <c r="FP263">
        <v>0</v>
      </c>
      <c r="FQ263" t="s">
        <v>1730</v>
      </c>
      <c r="FR263" s="624">
        <v>0</v>
      </c>
      <c r="FS263" s="629">
        <f t="shared" si="291"/>
        <v>0</v>
      </c>
      <c r="FT263">
        <v>0</v>
      </c>
      <c r="FU263" t="s">
        <v>1730</v>
      </c>
      <c r="FV263" s="624">
        <v>0</v>
      </c>
      <c r="FW263" s="629">
        <f t="shared" si="292"/>
        <v>0</v>
      </c>
      <c r="FX263" s="628">
        <f t="shared" si="293"/>
        <v>0.14583333333333331</v>
      </c>
      <c r="FY263" s="631">
        <f t="shared" si="294"/>
        <v>0.340254454208819</v>
      </c>
    </row>
    <row r="264" spans="1:181">
      <c r="A264" t="s">
        <v>210</v>
      </c>
      <c r="B264" t="s">
        <v>209</v>
      </c>
      <c r="C264" t="s">
        <v>644</v>
      </c>
      <c r="D264" t="s">
        <v>1309</v>
      </c>
      <c r="E264" t="s">
        <v>991</v>
      </c>
      <c r="F264" t="s">
        <v>990</v>
      </c>
      <c r="G264" t="s">
        <v>997</v>
      </c>
      <c r="H264" t="s">
        <v>13</v>
      </c>
      <c r="I264">
        <v>13686</v>
      </c>
      <c r="J264" s="626">
        <f t="shared" si="236"/>
        <v>0.38288755796546892</v>
      </c>
      <c r="K264">
        <v>30102060.07</v>
      </c>
      <c r="L264" s="626">
        <f t="shared" si="237"/>
        <v>0.23568592265449295</v>
      </c>
      <c r="M264">
        <v>522</v>
      </c>
      <c r="N264" s="626">
        <f t="shared" si="238"/>
        <v>0.35373873069789008</v>
      </c>
      <c r="O264" t="s">
        <v>880</v>
      </c>
      <c r="P264">
        <v>0</v>
      </c>
      <c r="Q264" s="627">
        <f t="shared" si="239"/>
        <v>0</v>
      </c>
      <c r="R264">
        <v>0</v>
      </c>
      <c r="T264" t="s">
        <v>1726</v>
      </c>
      <c r="U264">
        <v>0</v>
      </c>
      <c r="V264">
        <f t="shared" si="240"/>
        <v>1</v>
      </c>
      <c r="W264" s="626">
        <f t="shared" si="241"/>
        <v>0</v>
      </c>
      <c r="X264" s="628">
        <f t="shared" si="242"/>
        <v>0.1944624422635704</v>
      </c>
      <c r="Y264" t="s">
        <v>639</v>
      </c>
      <c r="Z264">
        <v>4</v>
      </c>
      <c r="AA264" s="627">
        <f t="shared" si="243"/>
        <v>1</v>
      </c>
      <c r="AB264" t="s">
        <v>639</v>
      </c>
      <c r="AC264">
        <v>4</v>
      </c>
      <c r="AD264" s="627">
        <f t="shared" si="244"/>
        <v>1</v>
      </c>
      <c r="AE264" t="s">
        <v>636</v>
      </c>
      <c r="AF264">
        <v>4</v>
      </c>
      <c r="AG264" s="627">
        <f t="shared" si="245"/>
        <v>1</v>
      </c>
      <c r="AH264" t="s">
        <v>1314</v>
      </c>
      <c r="AI264">
        <v>0</v>
      </c>
      <c r="AJ264" s="627">
        <f t="shared" si="246"/>
        <v>0</v>
      </c>
      <c r="AK264" t="s">
        <v>1404</v>
      </c>
      <c r="AL264">
        <v>1</v>
      </c>
      <c r="AM264" s="627">
        <f t="shared" si="247"/>
        <v>0.25</v>
      </c>
      <c r="AN264">
        <v>1</v>
      </c>
      <c r="AO264" t="s">
        <v>1765</v>
      </c>
      <c r="AP264">
        <v>4</v>
      </c>
      <c r="AQ264" s="629">
        <f t="shared" si="248"/>
        <v>1</v>
      </c>
      <c r="AR264" t="s">
        <v>640</v>
      </c>
      <c r="AS264">
        <v>0</v>
      </c>
      <c r="AT264" s="627">
        <f t="shared" si="249"/>
        <v>0</v>
      </c>
      <c r="AU264">
        <v>1</v>
      </c>
      <c r="AV264" t="s">
        <v>1789</v>
      </c>
      <c r="AW264">
        <v>0</v>
      </c>
      <c r="AX264" s="629">
        <f t="shared" si="250"/>
        <v>0</v>
      </c>
      <c r="AY264" t="s">
        <v>679</v>
      </c>
      <c r="AZ264">
        <v>4</v>
      </c>
      <c r="BA264" s="627">
        <f t="shared" si="251"/>
        <v>1</v>
      </c>
      <c r="BB264" t="s">
        <v>646</v>
      </c>
      <c r="BC264">
        <v>0</v>
      </c>
      <c r="BD264" s="627">
        <f t="shared" si="252"/>
        <v>0</v>
      </c>
      <c r="BE264" t="s">
        <v>647</v>
      </c>
      <c r="BF264">
        <v>4</v>
      </c>
      <c r="BG264" s="627">
        <f t="shared" si="253"/>
        <v>1</v>
      </c>
      <c r="BH264" s="628">
        <f t="shared" si="254"/>
        <v>0.56818181818181823</v>
      </c>
      <c r="BI264">
        <v>0</v>
      </c>
      <c r="BJ264" t="s">
        <v>1741</v>
      </c>
      <c r="BK264">
        <v>4</v>
      </c>
      <c r="BL264" s="627">
        <f t="shared" si="255"/>
        <v>1</v>
      </c>
      <c r="BM264" t="s">
        <v>1395</v>
      </c>
      <c r="BN264">
        <v>4</v>
      </c>
      <c r="BO264" s="627">
        <f t="shared" si="256"/>
        <v>1</v>
      </c>
      <c r="BP264">
        <v>0</v>
      </c>
      <c r="BQ264" t="s">
        <v>1745</v>
      </c>
      <c r="BR264">
        <v>4</v>
      </c>
      <c r="BS264">
        <f t="shared" si="257"/>
        <v>1</v>
      </c>
      <c r="BT264">
        <v>0</v>
      </c>
      <c r="BU264" t="s">
        <v>1745</v>
      </c>
      <c r="BV264">
        <v>4</v>
      </c>
      <c r="BW264">
        <f t="shared" si="258"/>
        <v>1</v>
      </c>
      <c r="BX264" s="629">
        <f t="shared" si="259"/>
        <v>1</v>
      </c>
      <c r="BY264" t="s">
        <v>653</v>
      </c>
      <c r="BZ264">
        <v>4</v>
      </c>
      <c r="CA264" s="627">
        <f t="shared" si="260"/>
        <v>1</v>
      </c>
      <c r="CB264" t="s">
        <v>642</v>
      </c>
      <c r="CC264">
        <v>0</v>
      </c>
      <c r="CD264" s="627">
        <f t="shared" si="261"/>
        <v>0</v>
      </c>
      <c r="CE264" t="s">
        <v>659</v>
      </c>
      <c r="CF264">
        <v>4</v>
      </c>
      <c r="CG264" s="627">
        <f t="shared" si="262"/>
        <v>1</v>
      </c>
      <c r="CH264">
        <v>0</v>
      </c>
      <c r="CI264" t="s">
        <v>1750</v>
      </c>
      <c r="CJ264">
        <v>4</v>
      </c>
      <c r="CK264">
        <f t="shared" si="263"/>
        <v>1</v>
      </c>
      <c r="CL264">
        <v>0</v>
      </c>
      <c r="CM264" t="s">
        <v>1750</v>
      </c>
      <c r="CN264">
        <v>4</v>
      </c>
      <c r="CO264">
        <f t="shared" si="264"/>
        <v>1</v>
      </c>
      <c r="CP264" s="629">
        <f t="shared" si="265"/>
        <v>1</v>
      </c>
      <c r="CQ264">
        <v>0</v>
      </c>
      <c r="CR264" t="s">
        <v>1755</v>
      </c>
      <c r="CS264">
        <v>4</v>
      </c>
      <c r="CT264">
        <f t="shared" si="266"/>
        <v>1</v>
      </c>
      <c r="CU264">
        <v>0</v>
      </c>
      <c r="CV264" t="s">
        <v>1755</v>
      </c>
      <c r="CW264">
        <v>4</v>
      </c>
      <c r="CX264">
        <f t="shared" si="267"/>
        <v>1</v>
      </c>
      <c r="CY264" s="629">
        <f t="shared" si="268"/>
        <v>1</v>
      </c>
      <c r="CZ264">
        <v>1</v>
      </c>
      <c r="DA264" t="s">
        <v>1763</v>
      </c>
      <c r="DB264">
        <v>1</v>
      </c>
      <c r="DC264" s="626">
        <f t="shared" si="269"/>
        <v>0.125</v>
      </c>
      <c r="DD264" t="s">
        <v>636</v>
      </c>
      <c r="DE264">
        <v>4</v>
      </c>
      <c r="DF264" s="627">
        <f t="shared" si="270"/>
        <v>1</v>
      </c>
      <c r="DG264" s="628">
        <f t="shared" si="271"/>
        <v>0.8125</v>
      </c>
      <c r="DH264" t="s">
        <v>1407</v>
      </c>
      <c r="DI264">
        <v>1</v>
      </c>
      <c r="DJ264" s="627">
        <f t="shared" si="272"/>
        <v>0.25</v>
      </c>
      <c r="DK264" t="s">
        <v>640</v>
      </c>
      <c r="DL264">
        <v>0</v>
      </c>
      <c r="DM264" s="627">
        <f t="shared" si="273"/>
        <v>0</v>
      </c>
      <c r="DN264" t="s">
        <v>880</v>
      </c>
      <c r="DO264">
        <v>4</v>
      </c>
      <c r="DP264" s="627">
        <f t="shared" si="274"/>
        <v>1</v>
      </c>
      <c r="DQ264" t="s">
        <v>880</v>
      </c>
      <c r="DR264">
        <v>4</v>
      </c>
      <c r="DS264" s="627">
        <f t="shared" si="275"/>
        <v>1</v>
      </c>
      <c r="DT264" t="s">
        <v>880</v>
      </c>
      <c r="DU264">
        <v>4</v>
      </c>
      <c r="DV264" s="627">
        <f t="shared" si="276"/>
        <v>1</v>
      </c>
      <c r="DW264" t="s">
        <v>639</v>
      </c>
      <c r="DX264">
        <v>4</v>
      </c>
      <c r="DY264" s="627">
        <f t="shared" si="277"/>
        <v>1</v>
      </c>
      <c r="DZ264" t="s">
        <v>1119</v>
      </c>
      <c r="EA264">
        <v>0</v>
      </c>
      <c r="EB264" s="627">
        <f t="shared" si="278"/>
        <v>0</v>
      </c>
      <c r="EC264">
        <v>6.4</v>
      </c>
      <c r="ED264" t="s">
        <v>1826</v>
      </c>
      <c r="EE264">
        <v>1</v>
      </c>
      <c r="EF264" s="630">
        <f t="shared" si="279"/>
        <v>0.34693877551020413</v>
      </c>
      <c r="EG264">
        <v>8.6999999999999993</v>
      </c>
      <c r="EH264" t="s">
        <v>1827</v>
      </c>
      <c r="EI264">
        <v>0</v>
      </c>
      <c r="EJ264" s="630">
        <f t="shared" si="280"/>
        <v>0.13000000000000012</v>
      </c>
      <c r="EK264" s="630">
        <f t="shared" si="281"/>
        <v>0.23846938775510212</v>
      </c>
      <c r="EL264" s="628">
        <f t="shared" si="282"/>
        <v>0.56105867346938776</v>
      </c>
      <c r="EM264">
        <v>7</v>
      </c>
      <c r="EN264" t="s">
        <v>1774</v>
      </c>
      <c r="EO264" s="624">
        <v>3</v>
      </c>
      <c r="EP264" s="629">
        <f t="shared" si="283"/>
        <v>0.75</v>
      </c>
      <c r="EQ264">
        <v>0</v>
      </c>
      <c r="ER264" t="s">
        <v>1777</v>
      </c>
      <c r="ES264">
        <v>0</v>
      </c>
      <c r="ET264" s="629">
        <f t="shared" si="284"/>
        <v>0</v>
      </c>
      <c r="EU264">
        <v>2</v>
      </c>
      <c r="EV264" t="s">
        <v>1778</v>
      </c>
      <c r="EW264" s="624">
        <v>4</v>
      </c>
      <c r="EX264" s="629">
        <f t="shared" si="285"/>
        <v>1</v>
      </c>
      <c r="EY264">
        <v>6</v>
      </c>
      <c r="EZ264" t="s">
        <v>1781</v>
      </c>
      <c r="FA264" s="624">
        <v>3</v>
      </c>
      <c r="FB264" s="629">
        <f t="shared" si="286"/>
        <v>0.75</v>
      </c>
      <c r="FC264" t="s">
        <v>1024</v>
      </c>
      <c r="FD264">
        <v>0</v>
      </c>
      <c r="FE264" s="627">
        <f t="shared" si="287"/>
        <v>0</v>
      </c>
      <c r="FF264" s="628">
        <f t="shared" si="288"/>
        <v>0.5</v>
      </c>
      <c r="FG264">
        <v>0.70799999999999996</v>
      </c>
      <c r="FH264" t="s">
        <v>1791</v>
      </c>
      <c r="FI264">
        <v>2</v>
      </c>
      <c r="FJ264" s="623">
        <f t="shared" si="289"/>
        <v>0.33333333333333331</v>
      </c>
      <c r="FK264">
        <v>5</v>
      </c>
      <c r="FL264">
        <v>0.69897000433601886</v>
      </c>
      <c r="FM264" t="s">
        <v>1733</v>
      </c>
      <c r="FN264" s="624">
        <v>1</v>
      </c>
      <c r="FO264" s="629">
        <f t="shared" si="290"/>
        <v>0.25</v>
      </c>
      <c r="FP264">
        <v>3</v>
      </c>
      <c r="FQ264" t="s">
        <v>1739</v>
      </c>
      <c r="FR264" s="624">
        <v>2</v>
      </c>
      <c r="FS264" s="629">
        <f t="shared" si="291"/>
        <v>0.5</v>
      </c>
      <c r="FT264">
        <v>0</v>
      </c>
      <c r="FU264" t="s">
        <v>1730</v>
      </c>
      <c r="FV264" s="624">
        <v>0</v>
      </c>
      <c r="FW264" s="629">
        <f t="shared" si="292"/>
        <v>0</v>
      </c>
      <c r="FX264" s="628">
        <f t="shared" si="293"/>
        <v>0.27083333333333331</v>
      </c>
      <c r="FY264" s="631">
        <f t="shared" si="294"/>
        <v>0.48450604454135165</v>
      </c>
    </row>
    <row r="265" spans="1:181">
      <c r="A265" t="s">
        <v>108</v>
      </c>
      <c r="B265" t="s">
        <v>107</v>
      </c>
      <c r="C265" t="s">
        <v>644</v>
      </c>
      <c r="D265" t="s">
        <v>1311</v>
      </c>
      <c r="E265" t="s">
        <v>991</v>
      </c>
      <c r="F265" t="s">
        <v>990</v>
      </c>
      <c r="G265" t="s">
        <v>992</v>
      </c>
      <c r="H265" t="s">
        <v>47</v>
      </c>
      <c r="I265">
        <v>28966</v>
      </c>
      <c r="J265" s="626">
        <f t="shared" si="236"/>
        <v>0.50741788963340217</v>
      </c>
      <c r="K265">
        <v>57014024.640000001</v>
      </c>
      <c r="L265" s="626">
        <f t="shared" si="237"/>
        <v>0.36280382186161264</v>
      </c>
      <c r="M265">
        <v>873</v>
      </c>
      <c r="N265" s="626">
        <f t="shared" si="238"/>
        <v>0.4638245305394611</v>
      </c>
      <c r="O265" t="s">
        <v>1119</v>
      </c>
      <c r="P265">
        <v>4</v>
      </c>
      <c r="Q265" s="627">
        <f t="shared" si="239"/>
        <v>1</v>
      </c>
      <c r="R265">
        <v>37</v>
      </c>
      <c r="S265">
        <v>1.568201724066995</v>
      </c>
      <c r="T265" t="s">
        <v>1728</v>
      </c>
      <c r="U265">
        <v>3</v>
      </c>
      <c r="V265">
        <f t="shared" si="240"/>
        <v>38</v>
      </c>
      <c r="W265" s="626">
        <f t="shared" si="241"/>
        <v>0.47349098224978908</v>
      </c>
      <c r="X265" s="628">
        <f t="shared" si="242"/>
        <v>0.561507444856853</v>
      </c>
      <c r="Y265" t="s">
        <v>639</v>
      </c>
      <c r="Z265">
        <v>4</v>
      </c>
      <c r="AA265" s="627">
        <f t="shared" si="243"/>
        <v>1</v>
      </c>
      <c r="AB265" t="s">
        <v>639</v>
      </c>
      <c r="AC265">
        <v>4</v>
      </c>
      <c r="AD265" s="627">
        <f t="shared" si="244"/>
        <v>1</v>
      </c>
      <c r="AE265" t="s">
        <v>640</v>
      </c>
      <c r="AF265">
        <v>0</v>
      </c>
      <c r="AG265" s="627">
        <f t="shared" si="245"/>
        <v>0</v>
      </c>
      <c r="AH265" t="s">
        <v>1314</v>
      </c>
      <c r="AI265">
        <v>0</v>
      </c>
      <c r="AJ265" s="627">
        <f t="shared" si="246"/>
        <v>0</v>
      </c>
      <c r="AK265" t="s">
        <v>1404</v>
      </c>
      <c r="AL265">
        <v>1</v>
      </c>
      <c r="AM265" s="627">
        <f t="shared" si="247"/>
        <v>0.25</v>
      </c>
      <c r="AN265">
        <v>1</v>
      </c>
      <c r="AO265" t="s">
        <v>1765</v>
      </c>
      <c r="AP265">
        <v>4</v>
      </c>
      <c r="AQ265" s="629">
        <f t="shared" si="248"/>
        <v>1</v>
      </c>
      <c r="AR265" t="s">
        <v>640</v>
      </c>
      <c r="AS265">
        <v>0</v>
      </c>
      <c r="AT265" s="627">
        <f t="shared" si="249"/>
        <v>0</v>
      </c>
      <c r="AU265">
        <v>1</v>
      </c>
      <c r="AV265" t="s">
        <v>1789</v>
      </c>
      <c r="AW265">
        <v>0</v>
      </c>
      <c r="AX265" s="629">
        <f t="shared" si="250"/>
        <v>0</v>
      </c>
      <c r="AY265" t="s">
        <v>634</v>
      </c>
      <c r="AZ265">
        <v>1</v>
      </c>
      <c r="BA265" s="627">
        <f t="shared" si="251"/>
        <v>0.25</v>
      </c>
      <c r="BB265" t="s">
        <v>646</v>
      </c>
      <c r="BC265">
        <v>0</v>
      </c>
      <c r="BD265" s="627">
        <f t="shared" si="252"/>
        <v>0</v>
      </c>
      <c r="BE265" t="s">
        <v>635</v>
      </c>
      <c r="BF265">
        <v>1</v>
      </c>
      <c r="BG265" s="627">
        <f t="shared" si="253"/>
        <v>0.25</v>
      </c>
      <c r="BH265" s="628">
        <f t="shared" si="254"/>
        <v>0.34090909090909088</v>
      </c>
      <c r="BI265">
        <v>0</v>
      </c>
      <c r="BJ265" t="s">
        <v>1741</v>
      </c>
      <c r="BK265">
        <v>4</v>
      </c>
      <c r="BL265" s="627">
        <f t="shared" si="255"/>
        <v>1</v>
      </c>
      <c r="BM265" t="s">
        <v>1395</v>
      </c>
      <c r="BN265">
        <v>4</v>
      </c>
      <c r="BO265" s="627">
        <f t="shared" si="256"/>
        <v>1</v>
      </c>
      <c r="BP265">
        <v>0</v>
      </c>
      <c r="BQ265" t="s">
        <v>1745</v>
      </c>
      <c r="BR265">
        <v>4</v>
      </c>
      <c r="BS265">
        <f t="shared" si="257"/>
        <v>1</v>
      </c>
      <c r="BT265">
        <v>0</v>
      </c>
      <c r="BU265" t="s">
        <v>1745</v>
      </c>
      <c r="BV265">
        <v>4</v>
      </c>
      <c r="BW265">
        <f t="shared" si="258"/>
        <v>1</v>
      </c>
      <c r="BX265" s="629">
        <f t="shared" si="259"/>
        <v>1</v>
      </c>
      <c r="BY265" t="s">
        <v>653</v>
      </c>
      <c r="BZ265">
        <v>4</v>
      </c>
      <c r="CA265" s="627">
        <f t="shared" si="260"/>
        <v>1</v>
      </c>
      <c r="CB265" t="s">
        <v>649</v>
      </c>
      <c r="CC265">
        <v>1</v>
      </c>
      <c r="CD265" s="627">
        <f t="shared" si="261"/>
        <v>0.25</v>
      </c>
      <c r="CE265" t="s">
        <v>659</v>
      </c>
      <c r="CF265">
        <v>4</v>
      </c>
      <c r="CG265" s="627">
        <f t="shared" si="262"/>
        <v>1</v>
      </c>
      <c r="CH265">
        <v>0</v>
      </c>
      <c r="CI265" t="s">
        <v>1750</v>
      </c>
      <c r="CJ265">
        <v>4</v>
      </c>
      <c r="CK265">
        <f t="shared" si="263"/>
        <v>1</v>
      </c>
      <c r="CL265">
        <v>0</v>
      </c>
      <c r="CM265" t="s">
        <v>1750</v>
      </c>
      <c r="CN265">
        <v>4</v>
      </c>
      <c r="CO265">
        <f t="shared" si="264"/>
        <v>1</v>
      </c>
      <c r="CP265" s="629">
        <f t="shared" si="265"/>
        <v>1</v>
      </c>
      <c r="CQ265">
        <v>0</v>
      </c>
      <c r="CR265" t="s">
        <v>1755</v>
      </c>
      <c r="CS265">
        <v>4</v>
      </c>
      <c r="CT265">
        <f t="shared" si="266"/>
        <v>1</v>
      </c>
      <c r="CU265">
        <v>0</v>
      </c>
      <c r="CV265" t="s">
        <v>1755</v>
      </c>
      <c r="CW265">
        <v>4</v>
      </c>
      <c r="CX265">
        <f t="shared" si="267"/>
        <v>1</v>
      </c>
      <c r="CY265" s="629">
        <f t="shared" si="268"/>
        <v>1</v>
      </c>
      <c r="CZ265">
        <v>1</v>
      </c>
      <c r="DA265" t="s">
        <v>1763</v>
      </c>
      <c r="DB265">
        <v>1</v>
      </c>
      <c r="DC265" s="626">
        <f t="shared" si="269"/>
        <v>0.125</v>
      </c>
      <c r="DD265" t="s">
        <v>636</v>
      </c>
      <c r="DE265">
        <v>4</v>
      </c>
      <c r="DF265" s="627">
        <f t="shared" si="270"/>
        <v>1</v>
      </c>
      <c r="DG265" s="628">
        <f t="shared" si="271"/>
        <v>0.83750000000000002</v>
      </c>
      <c r="DH265" t="s">
        <v>639</v>
      </c>
      <c r="DI265">
        <v>4</v>
      </c>
      <c r="DJ265" s="627">
        <f t="shared" si="272"/>
        <v>1</v>
      </c>
      <c r="DK265" t="s">
        <v>636</v>
      </c>
      <c r="DL265">
        <v>4</v>
      </c>
      <c r="DM265" s="627">
        <f t="shared" si="273"/>
        <v>1</v>
      </c>
      <c r="DN265" t="s">
        <v>1119</v>
      </c>
      <c r="DO265">
        <v>0</v>
      </c>
      <c r="DP265" s="627">
        <f t="shared" si="274"/>
        <v>0</v>
      </c>
      <c r="DQ265" t="s">
        <v>880</v>
      </c>
      <c r="DR265">
        <v>4</v>
      </c>
      <c r="DS265" s="627">
        <f t="shared" si="275"/>
        <v>1</v>
      </c>
      <c r="DT265" t="s">
        <v>880</v>
      </c>
      <c r="DU265">
        <v>4</v>
      </c>
      <c r="DV265" s="627">
        <f t="shared" si="276"/>
        <v>1</v>
      </c>
      <c r="DW265" t="s">
        <v>639</v>
      </c>
      <c r="DX265">
        <v>4</v>
      </c>
      <c r="DY265" s="627">
        <f t="shared" si="277"/>
        <v>1</v>
      </c>
      <c r="DZ265" t="s">
        <v>1119</v>
      </c>
      <c r="EA265">
        <v>0</v>
      </c>
      <c r="EB265" s="627">
        <f t="shared" si="278"/>
        <v>0</v>
      </c>
      <c r="EC265">
        <v>7.5</v>
      </c>
      <c r="ED265" t="s">
        <v>1826</v>
      </c>
      <c r="EE265">
        <v>1</v>
      </c>
      <c r="EF265" s="630">
        <f t="shared" si="279"/>
        <v>0.23469387755102045</v>
      </c>
      <c r="EG265">
        <v>8.8000000000000007</v>
      </c>
      <c r="EH265" t="s">
        <v>1827</v>
      </c>
      <c r="EI265">
        <v>0</v>
      </c>
      <c r="EJ265" s="630">
        <f t="shared" si="280"/>
        <v>0.11999999999999988</v>
      </c>
      <c r="EK265" s="630">
        <f t="shared" si="281"/>
        <v>0.17734693877551017</v>
      </c>
      <c r="EL265" s="628">
        <f t="shared" si="282"/>
        <v>0.64716836734693872</v>
      </c>
      <c r="EM265">
        <v>3</v>
      </c>
      <c r="EO265" s="624">
        <v>2</v>
      </c>
      <c r="EP265" s="629">
        <f t="shared" si="283"/>
        <v>0.5</v>
      </c>
      <c r="EQ265">
        <v>0</v>
      </c>
      <c r="ER265" t="s">
        <v>1777</v>
      </c>
      <c r="ES265">
        <v>0</v>
      </c>
      <c r="ET265" s="629">
        <f t="shared" si="284"/>
        <v>0</v>
      </c>
      <c r="EU265">
        <v>3</v>
      </c>
      <c r="EV265" t="s">
        <v>1778</v>
      </c>
      <c r="EW265" s="624">
        <v>4</v>
      </c>
      <c r="EX265" s="629">
        <f t="shared" si="285"/>
        <v>1</v>
      </c>
      <c r="EY265">
        <v>7</v>
      </c>
      <c r="EZ265" t="s">
        <v>1780</v>
      </c>
      <c r="FA265" s="624">
        <v>4</v>
      </c>
      <c r="FB265" s="629">
        <f t="shared" si="286"/>
        <v>1</v>
      </c>
      <c r="FC265" t="s">
        <v>1024</v>
      </c>
      <c r="FD265">
        <v>0</v>
      </c>
      <c r="FE265" s="627">
        <f t="shared" si="287"/>
        <v>0</v>
      </c>
      <c r="FF265" s="628">
        <f t="shared" si="288"/>
        <v>0.5</v>
      </c>
      <c r="FG265">
        <v>0.63500000000000001</v>
      </c>
      <c r="FH265" t="s">
        <v>1791</v>
      </c>
      <c r="FI265">
        <v>2</v>
      </c>
      <c r="FJ265" s="623">
        <f t="shared" si="289"/>
        <v>0.33333333333333331</v>
      </c>
      <c r="FK265">
        <v>58</v>
      </c>
      <c r="FL265">
        <v>1.7634279935629373</v>
      </c>
      <c r="FM265" t="s">
        <v>1735</v>
      </c>
      <c r="FN265" s="624">
        <v>3</v>
      </c>
      <c r="FO265" s="629">
        <f t="shared" si="290"/>
        <v>0.75</v>
      </c>
      <c r="FP265">
        <v>11</v>
      </c>
      <c r="FQ265" t="s">
        <v>1738</v>
      </c>
      <c r="FR265" s="624">
        <v>4</v>
      </c>
      <c r="FS265" s="629">
        <f t="shared" si="291"/>
        <v>1</v>
      </c>
      <c r="FT265">
        <v>7</v>
      </c>
      <c r="FU265" t="s">
        <v>1740</v>
      </c>
      <c r="FV265" s="624">
        <v>3</v>
      </c>
      <c r="FW265" s="629">
        <f t="shared" si="292"/>
        <v>0.75</v>
      </c>
      <c r="FX265" s="628">
        <f t="shared" si="293"/>
        <v>0.70833333333333326</v>
      </c>
      <c r="FY265" s="631">
        <f t="shared" si="294"/>
        <v>0.59923637274103603</v>
      </c>
    </row>
    <row r="266" spans="1:181">
      <c r="A266" t="s">
        <v>517</v>
      </c>
      <c r="B266" t="s">
        <v>516</v>
      </c>
      <c r="C266" t="s">
        <v>632</v>
      </c>
      <c r="D266" t="s">
        <v>1308</v>
      </c>
      <c r="E266" t="s">
        <v>968</v>
      </c>
      <c r="F266" t="s">
        <v>975</v>
      </c>
      <c r="G266" t="s">
        <v>976</v>
      </c>
      <c r="H266" t="s">
        <v>16</v>
      </c>
      <c r="I266">
        <v>2624</v>
      </c>
      <c r="J266" s="626">
        <f t="shared" si="236"/>
        <v>0.10855125705002022</v>
      </c>
      <c r="K266">
        <v>12670128.549999999</v>
      </c>
      <c r="L266" s="626">
        <f t="shared" si="237"/>
        <v>6.3460476183114803E-2</v>
      </c>
      <c r="M266">
        <v>111</v>
      </c>
      <c r="N266" s="626">
        <f t="shared" si="238"/>
        <v>2.2339629287214779E-2</v>
      </c>
      <c r="O266" t="s">
        <v>880</v>
      </c>
      <c r="P266">
        <v>0</v>
      </c>
      <c r="Q266" s="627">
        <f t="shared" si="239"/>
        <v>0</v>
      </c>
      <c r="R266">
        <v>0</v>
      </c>
      <c r="T266" t="s">
        <v>1726</v>
      </c>
      <c r="U266">
        <v>0</v>
      </c>
      <c r="V266">
        <f t="shared" si="240"/>
        <v>1</v>
      </c>
      <c r="W266" s="626">
        <f t="shared" si="241"/>
        <v>0</v>
      </c>
      <c r="X266" s="628">
        <f t="shared" si="242"/>
        <v>3.8870272504069957E-2</v>
      </c>
      <c r="Y266" t="s">
        <v>639</v>
      </c>
      <c r="Z266">
        <v>4</v>
      </c>
      <c r="AA266" s="627">
        <f t="shared" si="243"/>
        <v>1</v>
      </c>
      <c r="AB266" t="s">
        <v>639</v>
      </c>
      <c r="AC266">
        <v>4</v>
      </c>
      <c r="AD266" s="627">
        <f t="shared" si="244"/>
        <v>1</v>
      </c>
      <c r="AE266" t="s">
        <v>640</v>
      </c>
      <c r="AF266">
        <v>0</v>
      </c>
      <c r="AG266" s="627">
        <f t="shared" si="245"/>
        <v>0</v>
      </c>
      <c r="AH266" t="s">
        <v>1314</v>
      </c>
      <c r="AI266">
        <v>0</v>
      </c>
      <c r="AJ266" s="627">
        <f t="shared" si="246"/>
        <v>0</v>
      </c>
      <c r="AK266" t="s">
        <v>1406</v>
      </c>
      <c r="AL266">
        <v>3</v>
      </c>
      <c r="AM266" s="627">
        <f t="shared" si="247"/>
        <v>0.75</v>
      </c>
      <c r="AN266">
        <v>1</v>
      </c>
      <c r="AO266" t="s">
        <v>1765</v>
      </c>
      <c r="AP266">
        <v>4</v>
      </c>
      <c r="AQ266" s="629">
        <f t="shared" si="248"/>
        <v>1</v>
      </c>
      <c r="AR266" t="s">
        <v>640</v>
      </c>
      <c r="AS266">
        <v>0</v>
      </c>
      <c r="AT266" s="627">
        <f t="shared" si="249"/>
        <v>0</v>
      </c>
      <c r="AU266">
        <v>2</v>
      </c>
      <c r="AV266" t="s">
        <v>1772</v>
      </c>
      <c r="AW266">
        <v>1</v>
      </c>
      <c r="AX266" s="629">
        <f t="shared" si="250"/>
        <v>0.25</v>
      </c>
      <c r="AY266" t="s">
        <v>650</v>
      </c>
      <c r="AZ266">
        <v>2</v>
      </c>
      <c r="BA266" s="627">
        <f t="shared" si="251"/>
        <v>0.5</v>
      </c>
      <c r="BB266" t="s">
        <v>635</v>
      </c>
      <c r="BC266">
        <v>1</v>
      </c>
      <c r="BD266" s="627">
        <f t="shared" si="252"/>
        <v>0.25</v>
      </c>
      <c r="BE266" t="s">
        <v>647</v>
      </c>
      <c r="BF266">
        <v>4</v>
      </c>
      <c r="BG266" s="627">
        <f t="shared" si="253"/>
        <v>1</v>
      </c>
      <c r="BH266" s="628">
        <f t="shared" si="254"/>
        <v>0.52272727272727271</v>
      </c>
      <c r="BI266">
        <v>0</v>
      </c>
      <c r="BJ266" t="s">
        <v>1741</v>
      </c>
      <c r="BK266">
        <v>4</v>
      </c>
      <c r="BL266" s="627">
        <f t="shared" si="255"/>
        <v>1</v>
      </c>
      <c r="BM266" t="s">
        <v>1395</v>
      </c>
      <c r="BN266">
        <v>4</v>
      </c>
      <c r="BO266" s="627">
        <f t="shared" si="256"/>
        <v>1</v>
      </c>
      <c r="BP266">
        <v>2</v>
      </c>
      <c r="BQ266" t="s">
        <v>1746</v>
      </c>
      <c r="BR266">
        <v>3</v>
      </c>
      <c r="BS266">
        <f t="shared" si="257"/>
        <v>0.75</v>
      </c>
      <c r="BT266">
        <v>2</v>
      </c>
      <c r="BU266" t="s">
        <v>1746</v>
      </c>
      <c r="BV266">
        <v>3</v>
      </c>
      <c r="BW266">
        <f t="shared" si="258"/>
        <v>0.75</v>
      </c>
      <c r="BX266" s="629">
        <f t="shared" si="259"/>
        <v>0.75</v>
      </c>
      <c r="BY266" t="s">
        <v>642</v>
      </c>
      <c r="BZ266">
        <v>3</v>
      </c>
      <c r="CA266" s="627">
        <f t="shared" si="260"/>
        <v>0.75</v>
      </c>
      <c r="CB266" t="s">
        <v>642</v>
      </c>
      <c r="CC266">
        <v>0</v>
      </c>
      <c r="CD266" s="627">
        <f t="shared" si="261"/>
        <v>0</v>
      </c>
      <c r="CE266" t="s">
        <v>667</v>
      </c>
      <c r="CF266">
        <v>1</v>
      </c>
      <c r="CG266" s="627">
        <f t="shared" si="262"/>
        <v>0.25</v>
      </c>
      <c r="CH266">
        <v>0</v>
      </c>
      <c r="CI266" t="s">
        <v>1750</v>
      </c>
      <c r="CJ266">
        <v>4</v>
      </c>
      <c r="CK266">
        <f t="shared" si="263"/>
        <v>1</v>
      </c>
      <c r="CL266">
        <v>0</v>
      </c>
      <c r="CM266" t="s">
        <v>1750</v>
      </c>
      <c r="CN266">
        <v>4</v>
      </c>
      <c r="CO266">
        <f t="shared" si="264"/>
        <v>1</v>
      </c>
      <c r="CP266" s="629">
        <f t="shared" si="265"/>
        <v>1</v>
      </c>
      <c r="CQ266">
        <v>0</v>
      </c>
      <c r="CR266" t="s">
        <v>1755</v>
      </c>
      <c r="CS266">
        <v>4</v>
      </c>
      <c r="CT266">
        <f t="shared" si="266"/>
        <v>1</v>
      </c>
      <c r="CU266">
        <v>0</v>
      </c>
      <c r="CV266" t="s">
        <v>1755</v>
      </c>
      <c r="CW266">
        <v>4</v>
      </c>
      <c r="CX266">
        <f t="shared" si="267"/>
        <v>1</v>
      </c>
      <c r="CY266" s="629">
        <f t="shared" si="268"/>
        <v>1</v>
      </c>
      <c r="CZ266">
        <v>1</v>
      </c>
      <c r="DA266" t="s">
        <v>1763</v>
      </c>
      <c r="DB266">
        <v>1</v>
      </c>
      <c r="DC266" s="626">
        <f t="shared" si="269"/>
        <v>0.125</v>
      </c>
      <c r="DD266" t="s">
        <v>1369</v>
      </c>
      <c r="DE266">
        <v>3</v>
      </c>
      <c r="DF266" s="627">
        <f t="shared" si="270"/>
        <v>0.75</v>
      </c>
      <c r="DG266" s="628">
        <f t="shared" si="271"/>
        <v>0.66249999999999998</v>
      </c>
      <c r="DH266" t="s">
        <v>1396</v>
      </c>
      <c r="DI266">
        <v>0</v>
      </c>
      <c r="DJ266" s="627">
        <f t="shared" si="272"/>
        <v>0</v>
      </c>
      <c r="DK266" t="s">
        <v>640</v>
      </c>
      <c r="DL266">
        <v>0</v>
      </c>
      <c r="DM266" s="627">
        <f t="shared" si="273"/>
        <v>0</v>
      </c>
      <c r="DN266" t="s">
        <v>880</v>
      </c>
      <c r="DO266">
        <v>4</v>
      </c>
      <c r="DP266" s="627">
        <f t="shared" si="274"/>
        <v>1</v>
      </c>
      <c r="DQ266" t="s">
        <v>880</v>
      </c>
      <c r="DR266">
        <v>4</v>
      </c>
      <c r="DS266" s="627">
        <f t="shared" si="275"/>
        <v>1</v>
      </c>
      <c r="DT266" t="s">
        <v>880</v>
      </c>
      <c r="DU266">
        <v>4</v>
      </c>
      <c r="DV266" s="627">
        <f t="shared" si="276"/>
        <v>1</v>
      </c>
      <c r="DW266" t="s">
        <v>639</v>
      </c>
      <c r="DX266">
        <v>4</v>
      </c>
      <c r="DY266" s="627">
        <f t="shared" si="277"/>
        <v>1</v>
      </c>
      <c r="DZ266" t="s">
        <v>1119</v>
      </c>
      <c r="EA266">
        <v>0</v>
      </c>
      <c r="EB266" s="627">
        <f t="shared" si="278"/>
        <v>0</v>
      </c>
      <c r="EC266">
        <v>8.5</v>
      </c>
      <c r="ED266" t="s">
        <v>1827</v>
      </c>
      <c r="EE266">
        <v>0</v>
      </c>
      <c r="EF266" s="630">
        <f t="shared" si="279"/>
        <v>0.13265306122448983</v>
      </c>
      <c r="EG266">
        <v>8.5</v>
      </c>
      <c r="EH266" t="s">
        <v>1827</v>
      </c>
      <c r="EI266">
        <v>0</v>
      </c>
      <c r="EJ266" s="630">
        <f t="shared" si="280"/>
        <v>0.15000000000000002</v>
      </c>
      <c r="EK266" s="630">
        <f t="shared" si="281"/>
        <v>0.14132653061224493</v>
      </c>
      <c r="EL266" s="628">
        <f t="shared" si="282"/>
        <v>0.51766581632653064</v>
      </c>
      <c r="EM266">
        <v>0</v>
      </c>
      <c r="EN266" t="s">
        <v>1777</v>
      </c>
      <c r="EO266" s="624">
        <v>0</v>
      </c>
      <c r="EP266" s="629">
        <f t="shared" si="283"/>
        <v>0</v>
      </c>
      <c r="EQ266">
        <v>0</v>
      </c>
      <c r="ER266" t="s">
        <v>1777</v>
      </c>
      <c r="ES266">
        <v>0</v>
      </c>
      <c r="ET266" s="629">
        <f t="shared" si="284"/>
        <v>0</v>
      </c>
      <c r="EU266">
        <v>2</v>
      </c>
      <c r="EV266" t="s">
        <v>1777</v>
      </c>
      <c r="EW266" s="624">
        <v>4</v>
      </c>
      <c r="EX266" s="629">
        <f t="shared" si="285"/>
        <v>1</v>
      </c>
      <c r="EY266">
        <v>3</v>
      </c>
      <c r="EZ266" t="s">
        <v>1782</v>
      </c>
      <c r="FA266" s="624">
        <v>2</v>
      </c>
      <c r="FB266" s="629">
        <f t="shared" si="286"/>
        <v>0.5</v>
      </c>
      <c r="FC266" t="s">
        <v>1024</v>
      </c>
      <c r="FD266">
        <v>0</v>
      </c>
      <c r="FE266" s="627">
        <f t="shared" si="287"/>
        <v>0</v>
      </c>
      <c r="FF266" s="628">
        <f t="shared" si="288"/>
        <v>0.3</v>
      </c>
      <c r="FG266">
        <v>0.63400000000000001</v>
      </c>
      <c r="FH266" t="s">
        <v>1791</v>
      </c>
      <c r="FI266">
        <v>2</v>
      </c>
      <c r="FJ266" s="623">
        <f t="shared" si="289"/>
        <v>0.33333333333333331</v>
      </c>
      <c r="FK266">
        <v>7</v>
      </c>
      <c r="FL266">
        <v>0.84509804001425681</v>
      </c>
      <c r="FM266" t="s">
        <v>1733</v>
      </c>
      <c r="FN266" s="624">
        <v>1</v>
      </c>
      <c r="FO266" s="629">
        <f t="shared" si="290"/>
        <v>0.25</v>
      </c>
      <c r="FP266">
        <v>0</v>
      </c>
      <c r="FQ266" t="s">
        <v>1730</v>
      </c>
      <c r="FR266" s="624">
        <v>0</v>
      </c>
      <c r="FS266" s="629">
        <f t="shared" si="291"/>
        <v>0</v>
      </c>
      <c r="FT266">
        <v>0</v>
      </c>
      <c r="FU266" t="s">
        <v>1730</v>
      </c>
      <c r="FV266" s="624">
        <v>0</v>
      </c>
      <c r="FW266" s="629">
        <f t="shared" si="292"/>
        <v>0</v>
      </c>
      <c r="FX266" s="628">
        <f t="shared" si="293"/>
        <v>0.14583333333333331</v>
      </c>
      <c r="FY266" s="631">
        <f t="shared" si="294"/>
        <v>0.36459944914853448</v>
      </c>
    </row>
    <row r="267" spans="1:181">
      <c r="A267" t="s">
        <v>158</v>
      </c>
      <c r="B267" t="s">
        <v>157</v>
      </c>
      <c r="C267" t="s">
        <v>632</v>
      </c>
      <c r="D267" t="s">
        <v>1309</v>
      </c>
      <c r="E267" t="s">
        <v>971</v>
      </c>
      <c r="F267" t="s">
        <v>970</v>
      </c>
      <c r="G267" t="s">
        <v>973</v>
      </c>
      <c r="H267" t="s">
        <v>50</v>
      </c>
      <c r="I267">
        <v>18060</v>
      </c>
      <c r="J267" s="626">
        <f t="shared" si="236"/>
        <v>0.42895030840594067</v>
      </c>
      <c r="K267">
        <v>44518042.879999995</v>
      </c>
      <c r="L267" s="626">
        <f t="shared" si="237"/>
        <v>0.3135645342456308</v>
      </c>
      <c r="M267">
        <v>720</v>
      </c>
      <c r="N267" s="626">
        <f t="shared" si="238"/>
        <v>0.42257792093301949</v>
      </c>
      <c r="O267" t="s">
        <v>880</v>
      </c>
      <c r="P267">
        <v>0</v>
      </c>
      <c r="Q267" s="627">
        <f t="shared" si="239"/>
        <v>0</v>
      </c>
      <c r="R267">
        <v>0</v>
      </c>
      <c r="T267" t="s">
        <v>1726</v>
      </c>
      <c r="U267">
        <v>0</v>
      </c>
      <c r="V267">
        <f t="shared" si="240"/>
        <v>1</v>
      </c>
      <c r="W267" s="626">
        <f t="shared" si="241"/>
        <v>0</v>
      </c>
      <c r="X267" s="628">
        <f t="shared" si="242"/>
        <v>0.23301855271691824</v>
      </c>
      <c r="Y267" t="s">
        <v>639</v>
      </c>
      <c r="Z267">
        <v>4</v>
      </c>
      <c r="AA267" s="627">
        <f t="shared" si="243"/>
        <v>1</v>
      </c>
      <c r="AB267" t="s">
        <v>639</v>
      </c>
      <c r="AC267">
        <v>4</v>
      </c>
      <c r="AD267" s="627">
        <f t="shared" si="244"/>
        <v>1</v>
      </c>
      <c r="AE267" t="s">
        <v>640</v>
      </c>
      <c r="AF267">
        <v>0</v>
      </c>
      <c r="AG267" s="627">
        <f t="shared" si="245"/>
        <v>0</v>
      </c>
      <c r="AH267" t="s">
        <v>1400</v>
      </c>
      <c r="AI267">
        <v>3</v>
      </c>
      <c r="AJ267" s="627">
        <f t="shared" si="246"/>
        <v>0.75</v>
      </c>
      <c r="AK267" t="s">
        <v>1404</v>
      </c>
      <c r="AL267">
        <v>1</v>
      </c>
      <c r="AM267" s="627">
        <f t="shared" si="247"/>
        <v>0.25</v>
      </c>
      <c r="AN267">
        <v>1</v>
      </c>
      <c r="AO267" t="s">
        <v>1765</v>
      </c>
      <c r="AP267">
        <v>4</v>
      </c>
      <c r="AQ267" s="629">
        <f t="shared" si="248"/>
        <v>1</v>
      </c>
      <c r="AR267" t="s">
        <v>636</v>
      </c>
      <c r="AS267">
        <v>4</v>
      </c>
      <c r="AT267" s="627">
        <f t="shared" si="249"/>
        <v>1</v>
      </c>
      <c r="AU267">
        <v>1</v>
      </c>
      <c r="AV267" t="s">
        <v>1789</v>
      </c>
      <c r="AW267">
        <v>0</v>
      </c>
      <c r="AX267" s="629">
        <f t="shared" si="250"/>
        <v>0</v>
      </c>
      <c r="AY267" t="s">
        <v>634</v>
      </c>
      <c r="AZ267">
        <v>1</v>
      </c>
      <c r="BA267" s="627">
        <f t="shared" si="251"/>
        <v>0.25</v>
      </c>
      <c r="BB267" t="s">
        <v>635</v>
      </c>
      <c r="BC267">
        <v>1</v>
      </c>
      <c r="BD267" s="627">
        <f t="shared" si="252"/>
        <v>0.25</v>
      </c>
      <c r="BE267" t="s">
        <v>1059</v>
      </c>
      <c r="BF267">
        <v>1</v>
      </c>
      <c r="BG267" s="627">
        <f t="shared" si="253"/>
        <v>0.25</v>
      </c>
      <c r="BH267" s="628">
        <f t="shared" si="254"/>
        <v>0.52272727272727271</v>
      </c>
      <c r="BI267">
        <v>0</v>
      </c>
      <c r="BJ267" t="s">
        <v>1741</v>
      </c>
      <c r="BK267">
        <v>4</v>
      </c>
      <c r="BL267" s="627">
        <f t="shared" si="255"/>
        <v>1</v>
      </c>
      <c r="BM267" t="s">
        <v>641</v>
      </c>
      <c r="BN267">
        <v>0</v>
      </c>
      <c r="BO267" s="627">
        <f t="shared" si="256"/>
        <v>0</v>
      </c>
      <c r="BP267">
        <v>0</v>
      </c>
      <c r="BQ267" t="s">
        <v>1745</v>
      </c>
      <c r="BR267">
        <v>4</v>
      </c>
      <c r="BS267">
        <f t="shared" si="257"/>
        <v>1</v>
      </c>
      <c r="BT267">
        <v>0</v>
      </c>
      <c r="BU267" t="s">
        <v>1745</v>
      </c>
      <c r="BV267">
        <v>4</v>
      </c>
      <c r="BW267">
        <f t="shared" si="258"/>
        <v>1</v>
      </c>
      <c r="BX267" s="629">
        <f t="shared" si="259"/>
        <v>1</v>
      </c>
      <c r="BY267" t="s">
        <v>653</v>
      </c>
      <c r="BZ267">
        <v>4</v>
      </c>
      <c r="CA267" s="627">
        <f t="shared" si="260"/>
        <v>1</v>
      </c>
      <c r="CB267" t="s">
        <v>654</v>
      </c>
      <c r="CC267">
        <v>4</v>
      </c>
      <c r="CD267" s="627">
        <f t="shared" si="261"/>
        <v>1</v>
      </c>
      <c r="CE267" t="s">
        <v>667</v>
      </c>
      <c r="CF267">
        <v>1</v>
      </c>
      <c r="CG267" s="627">
        <f t="shared" si="262"/>
        <v>0.25</v>
      </c>
      <c r="CH267">
        <v>0</v>
      </c>
      <c r="CI267" t="s">
        <v>1750</v>
      </c>
      <c r="CJ267">
        <v>4</v>
      </c>
      <c r="CK267">
        <f t="shared" si="263"/>
        <v>1</v>
      </c>
      <c r="CL267">
        <v>1</v>
      </c>
      <c r="CM267" t="s">
        <v>1751</v>
      </c>
      <c r="CN267">
        <v>3</v>
      </c>
      <c r="CO267">
        <f t="shared" si="264"/>
        <v>0.75</v>
      </c>
      <c r="CP267" s="629">
        <f t="shared" si="265"/>
        <v>0.875</v>
      </c>
      <c r="CQ267">
        <v>0</v>
      </c>
      <c r="CR267" t="s">
        <v>1755</v>
      </c>
      <c r="CS267">
        <v>4</v>
      </c>
      <c r="CT267">
        <f t="shared" si="266"/>
        <v>1</v>
      </c>
      <c r="CU267">
        <v>1</v>
      </c>
      <c r="CV267" t="s">
        <v>1756</v>
      </c>
      <c r="CW267">
        <v>3</v>
      </c>
      <c r="CX267">
        <f t="shared" si="267"/>
        <v>0.75</v>
      </c>
      <c r="CY267" s="629">
        <f t="shared" si="268"/>
        <v>0.875</v>
      </c>
      <c r="CZ267">
        <v>0</v>
      </c>
      <c r="DA267" t="s">
        <v>1764</v>
      </c>
      <c r="DB267">
        <v>0</v>
      </c>
      <c r="DC267" s="626">
        <f t="shared" si="269"/>
        <v>0</v>
      </c>
      <c r="DD267" t="s">
        <v>1369</v>
      </c>
      <c r="DE267">
        <v>3</v>
      </c>
      <c r="DF267" s="627">
        <f t="shared" si="270"/>
        <v>0.75</v>
      </c>
      <c r="DG267" s="628">
        <f t="shared" si="271"/>
        <v>0.67500000000000004</v>
      </c>
      <c r="DH267" t="s">
        <v>639</v>
      </c>
      <c r="DI267">
        <v>4</v>
      </c>
      <c r="DJ267" s="627">
        <f t="shared" si="272"/>
        <v>1</v>
      </c>
      <c r="DK267" t="s">
        <v>640</v>
      </c>
      <c r="DL267">
        <v>0</v>
      </c>
      <c r="DM267" s="627">
        <f t="shared" si="273"/>
        <v>0</v>
      </c>
      <c r="DN267" t="s">
        <v>1119</v>
      </c>
      <c r="DO267">
        <v>0</v>
      </c>
      <c r="DP267" s="627">
        <f t="shared" si="274"/>
        <v>0</v>
      </c>
      <c r="DQ267" t="s">
        <v>880</v>
      </c>
      <c r="DR267">
        <v>4</v>
      </c>
      <c r="DS267" s="627">
        <f t="shared" si="275"/>
        <v>1</v>
      </c>
      <c r="DT267" t="s">
        <v>880</v>
      </c>
      <c r="DU267">
        <v>4</v>
      </c>
      <c r="DV267" s="627">
        <f t="shared" si="276"/>
        <v>1</v>
      </c>
      <c r="DW267" t="s">
        <v>639</v>
      </c>
      <c r="DX267">
        <v>4</v>
      </c>
      <c r="DY267" s="627">
        <f t="shared" si="277"/>
        <v>1</v>
      </c>
      <c r="DZ267" t="s">
        <v>1119</v>
      </c>
      <c r="EA267">
        <v>0</v>
      </c>
      <c r="EB267" s="627">
        <f t="shared" si="278"/>
        <v>0</v>
      </c>
      <c r="EC267">
        <v>1.6</v>
      </c>
      <c r="ED267" t="s">
        <v>1823</v>
      </c>
      <c r="EE267">
        <v>4</v>
      </c>
      <c r="EF267" s="630">
        <f t="shared" si="279"/>
        <v>0.83673469387755106</v>
      </c>
      <c r="EG267">
        <v>9</v>
      </c>
      <c r="EH267" t="s">
        <v>1827</v>
      </c>
      <c r="EI267">
        <v>0</v>
      </c>
      <c r="EJ267" s="630">
        <f t="shared" si="280"/>
        <v>9.9999999999999978E-2</v>
      </c>
      <c r="EK267" s="630">
        <f t="shared" si="281"/>
        <v>0.46836734693877552</v>
      </c>
      <c r="EL267" s="628">
        <f t="shared" si="282"/>
        <v>0.55854591836734691</v>
      </c>
      <c r="EM267">
        <v>1</v>
      </c>
      <c r="EN267" t="s">
        <v>1776</v>
      </c>
      <c r="EO267" s="624">
        <v>1</v>
      </c>
      <c r="EP267" s="629">
        <f t="shared" si="283"/>
        <v>0.25</v>
      </c>
      <c r="EQ267">
        <v>0</v>
      </c>
      <c r="ER267" t="s">
        <v>1777</v>
      </c>
      <c r="ES267">
        <v>0</v>
      </c>
      <c r="ET267" s="629">
        <f t="shared" si="284"/>
        <v>0</v>
      </c>
      <c r="EU267">
        <v>1</v>
      </c>
      <c r="EV267" t="s">
        <v>1779</v>
      </c>
      <c r="EW267" s="624">
        <v>3</v>
      </c>
      <c r="EX267" s="629">
        <f t="shared" si="285"/>
        <v>0.75</v>
      </c>
      <c r="EY267">
        <v>9</v>
      </c>
      <c r="EZ267" t="s">
        <v>1780</v>
      </c>
      <c r="FA267" s="624">
        <v>4</v>
      </c>
      <c r="FB267" s="629">
        <f t="shared" si="286"/>
        <v>1</v>
      </c>
      <c r="FC267" t="s">
        <v>1024</v>
      </c>
      <c r="FD267">
        <v>0</v>
      </c>
      <c r="FE267" s="627">
        <f t="shared" si="287"/>
        <v>0</v>
      </c>
      <c r="FF267" s="628">
        <f t="shared" si="288"/>
        <v>0.4</v>
      </c>
      <c r="FG267">
        <v>0.72599999999999998</v>
      </c>
      <c r="FH267" t="s">
        <v>1791</v>
      </c>
      <c r="FI267">
        <v>2</v>
      </c>
      <c r="FJ267" s="623">
        <f t="shared" si="289"/>
        <v>0.33333333333333331</v>
      </c>
      <c r="FK267">
        <v>19</v>
      </c>
      <c r="FL267">
        <v>1.2787536009528289</v>
      </c>
      <c r="FM267" t="s">
        <v>1734</v>
      </c>
      <c r="FN267" s="624">
        <v>2</v>
      </c>
      <c r="FO267" s="629">
        <f t="shared" si="290"/>
        <v>0.5</v>
      </c>
      <c r="FP267">
        <v>4</v>
      </c>
      <c r="FQ267" t="s">
        <v>1739</v>
      </c>
      <c r="FR267" s="624">
        <v>2</v>
      </c>
      <c r="FS267" s="629">
        <f t="shared" si="291"/>
        <v>0.5</v>
      </c>
      <c r="FT267">
        <v>2</v>
      </c>
      <c r="FU267" t="s">
        <v>1737</v>
      </c>
      <c r="FV267" s="624">
        <v>1</v>
      </c>
      <c r="FW267" s="629">
        <f t="shared" si="292"/>
        <v>0.25</v>
      </c>
      <c r="FX267" s="628">
        <f t="shared" si="293"/>
        <v>0.39583333333333331</v>
      </c>
      <c r="FY267" s="631">
        <f t="shared" si="294"/>
        <v>0.46418751285747856</v>
      </c>
    </row>
    <row r="268" spans="1:181">
      <c r="A268" t="s">
        <v>290</v>
      </c>
      <c r="B268" t="s">
        <v>289</v>
      </c>
      <c r="C268" t="s">
        <v>632</v>
      </c>
      <c r="D268" t="s">
        <v>1310</v>
      </c>
      <c r="E268" t="s">
        <v>968</v>
      </c>
      <c r="F268" t="s">
        <v>964</v>
      </c>
      <c r="G268" t="s">
        <v>974</v>
      </c>
      <c r="H268" t="s">
        <v>106</v>
      </c>
      <c r="I268">
        <v>8757</v>
      </c>
      <c r="J268" s="626">
        <f t="shared" si="236"/>
        <v>0.30872238501402799</v>
      </c>
      <c r="K268">
        <v>24895604.300000001</v>
      </c>
      <c r="L268" s="626">
        <f t="shared" si="237"/>
        <v>0.19789063571067558</v>
      </c>
      <c r="M268">
        <v>350</v>
      </c>
      <c r="N268" s="626">
        <f t="shared" si="238"/>
        <v>0.26817033529542056</v>
      </c>
      <c r="O268" t="s">
        <v>1119</v>
      </c>
      <c r="P268">
        <v>4</v>
      </c>
      <c r="Q268" s="627">
        <f t="shared" si="239"/>
        <v>1</v>
      </c>
      <c r="R268">
        <v>30</v>
      </c>
      <c r="S268">
        <v>1.4771212547196624</v>
      </c>
      <c r="T268" t="s">
        <v>1731</v>
      </c>
      <c r="U268">
        <v>2</v>
      </c>
      <c r="V268">
        <f t="shared" si="240"/>
        <v>31</v>
      </c>
      <c r="W268" s="626">
        <f t="shared" si="241"/>
        <v>0.44698926790704024</v>
      </c>
      <c r="X268" s="628">
        <f t="shared" si="242"/>
        <v>0.44435452478543291</v>
      </c>
      <c r="Y268" t="s">
        <v>639</v>
      </c>
      <c r="Z268">
        <v>4</v>
      </c>
      <c r="AA268" s="627">
        <f t="shared" si="243"/>
        <v>1</v>
      </c>
      <c r="AB268" t="s">
        <v>639</v>
      </c>
      <c r="AC268">
        <v>4</v>
      </c>
      <c r="AD268" s="627">
        <f t="shared" si="244"/>
        <v>1</v>
      </c>
      <c r="AE268" t="s">
        <v>640</v>
      </c>
      <c r="AF268">
        <v>0</v>
      </c>
      <c r="AG268" s="627">
        <f t="shared" si="245"/>
        <v>0</v>
      </c>
      <c r="AH268" t="s">
        <v>1314</v>
      </c>
      <c r="AI268">
        <v>0</v>
      </c>
      <c r="AJ268" s="627">
        <f t="shared" si="246"/>
        <v>0</v>
      </c>
      <c r="AK268" t="s">
        <v>1405</v>
      </c>
      <c r="AL268">
        <v>0</v>
      </c>
      <c r="AM268" s="627">
        <f t="shared" si="247"/>
        <v>0</v>
      </c>
      <c r="AN268">
        <v>1</v>
      </c>
      <c r="AO268" t="s">
        <v>1765</v>
      </c>
      <c r="AP268">
        <v>4</v>
      </c>
      <c r="AQ268" s="629">
        <f t="shared" si="248"/>
        <v>1</v>
      </c>
      <c r="AR268" t="s">
        <v>640</v>
      </c>
      <c r="AS268">
        <v>0</v>
      </c>
      <c r="AT268" s="627">
        <f t="shared" si="249"/>
        <v>0</v>
      </c>
      <c r="AU268">
        <v>2</v>
      </c>
      <c r="AV268" t="s">
        <v>1772</v>
      </c>
      <c r="AW268">
        <v>1</v>
      </c>
      <c r="AX268" s="629">
        <f t="shared" si="250"/>
        <v>0.25</v>
      </c>
      <c r="AY268" t="s">
        <v>650</v>
      </c>
      <c r="AZ268">
        <v>2</v>
      </c>
      <c r="BA268" s="627">
        <f t="shared" si="251"/>
        <v>0.5</v>
      </c>
      <c r="BB268" t="s">
        <v>635</v>
      </c>
      <c r="BC268">
        <v>1</v>
      </c>
      <c r="BD268" s="627">
        <f t="shared" si="252"/>
        <v>0.25</v>
      </c>
      <c r="BE268" t="s">
        <v>647</v>
      </c>
      <c r="BF268">
        <v>4</v>
      </c>
      <c r="BG268" s="627">
        <f t="shared" si="253"/>
        <v>1</v>
      </c>
      <c r="BH268" s="628">
        <f t="shared" si="254"/>
        <v>0.45454545454545453</v>
      </c>
      <c r="BI268">
        <v>0</v>
      </c>
      <c r="BJ268" t="s">
        <v>1741</v>
      </c>
      <c r="BK268">
        <v>4</v>
      </c>
      <c r="BL268" s="627">
        <f t="shared" si="255"/>
        <v>1</v>
      </c>
      <c r="BM268" t="s">
        <v>666</v>
      </c>
      <c r="BN268">
        <v>3</v>
      </c>
      <c r="BO268" s="627">
        <f t="shared" si="256"/>
        <v>0.75</v>
      </c>
      <c r="BP268">
        <v>10</v>
      </c>
      <c r="BQ268" t="s">
        <v>1749</v>
      </c>
      <c r="BR268">
        <v>0</v>
      </c>
      <c r="BS268">
        <f t="shared" si="257"/>
        <v>0</v>
      </c>
      <c r="BT268">
        <v>10</v>
      </c>
      <c r="BU268" t="s">
        <v>1749</v>
      </c>
      <c r="BV268">
        <v>0</v>
      </c>
      <c r="BW268">
        <f t="shared" si="258"/>
        <v>0</v>
      </c>
      <c r="BX268" s="629">
        <f t="shared" si="259"/>
        <v>0</v>
      </c>
      <c r="BY268" t="s">
        <v>658</v>
      </c>
      <c r="BZ268">
        <v>2</v>
      </c>
      <c r="CA268" s="627">
        <f t="shared" si="260"/>
        <v>0.5</v>
      </c>
      <c r="CB268" t="s">
        <v>654</v>
      </c>
      <c r="CC268">
        <v>4</v>
      </c>
      <c r="CD268" s="627">
        <f t="shared" si="261"/>
        <v>1</v>
      </c>
      <c r="CE268" t="s">
        <v>663</v>
      </c>
      <c r="CF268">
        <v>0</v>
      </c>
      <c r="CG268" s="627">
        <f t="shared" si="262"/>
        <v>0</v>
      </c>
      <c r="CH268">
        <v>1</v>
      </c>
      <c r="CI268" t="s">
        <v>1751</v>
      </c>
      <c r="CJ268">
        <v>3</v>
      </c>
      <c r="CK268">
        <f t="shared" si="263"/>
        <v>0.75</v>
      </c>
      <c r="CL268">
        <v>1</v>
      </c>
      <c r="CM268" t="s">
        <v>1751</v>
      </c>
      <c r="CN268">
        <v>3</v>
      </c>
      <c r="CO268">
        <f t="shared" si="264"/>
        <v>0.75</v>
      </c>
      <c r="CP268" s="629">
        <f t="shared" si="265"/>
        <v>0.75</v>
      </c>
      <c r="CQ268">
        <v>0</v>
      </c>
      <c r="CR268" t="s">
        <v>1755</v>
      </c>
      <c r="CS268">
        <v>4</v>
      </c>
      <c r="CT268">
        <f t="shared" si="266"/>
        <v>1</v>
      </c>
      <c r="CU268">
        <v>0</v>
      </c>
      <c r="CV268" t="s">
        <v>1755</v>
      </c>
      <c r="CW268">
        <v>4</v>
      </c>
      <c r="CX268">
        <f t="shared" si="267"/>
        <v>1</v>
      </c>
      <c r="CY268" s="629">
        <f t="shared" si="268"/>
        <v>1</v>
      </c>
      <c r="CZ268">
        <v>0</v>
      </c>
      <c r="DA268" t="s">
        <v>1764</v>
      </c>
      <c r="DB268">
        <v>0</v>
      </c>
      <c r="DC268" s="626">
        <f t="shared" si="269"/>
        <v>0</v>
      </c>
      <c r="DD268" t="s">
        <v>1369</v>
      </c>
      <c r="DE268">
        <v>3</v>
      </c>
      <c r="DF268" s="627">
        <f t="shared" si="270"/>
        <v>0.75</v>
      </c>
      <c r="DG268" s="628">
        <f t="shared" si="271"/>
        <v>0.57499999999999996</v>
      </c>
      <c r="DH268" t="s">
        <v>639</v>
      </c>
      <c r="DI268">
        <v>4</v>
      </c>
      <c r="DJ268" s="627">
        <f t="shared" si="272"/>
        <v>1</v>
      </c>
      <c r="DK268" t="s">
        <v>636</v>
      </c>
      <c r="DL268">
        <v>4</v>
      </c>
      <c r="DM268" s="627">
        <f t="shared" si="273"/>
        <v>1</v>
      </c>
      <c r="DN268" t="s">
        <v>880</v>
      </c>
      <c r="DO268">
        <v>4</v>
      </c>
      <c r="DP268" s="627">
        <f t="shared" si="274"/>
        <v>1</v>
      </c>
      <c r="DQ268" t="s">
        <v>880</v>
      </c>
      <c r="DR268">
        <v>4</v>
      </c>
      <c r="DS268" s="627">
        <f t="shared" si="275"/>
        <v>1</v>
      </c>
      <c r="DT268" t="s">
        <v>880</v>
      </c>
      <c r="DU268">
        <v>4</v>
      </c>
      <c r="DV268" s="627">
        <f t="shared" si="276"/>
        <v>1</v>
      </c>
      <c r="DW268" t="s">
        <v>639</v>
      </c>
      <c r="DX268">
        <v>4</v>
      </c>
      <c r="DY268" s="627">
        <f t="shared" si="277"/>
        <v>1</v>
      </c>
      <c r="DZ268" t="s">
        <v>1119</v>
      </c>
      <c r="EA268">
        <v>0</v>
      </c>
      <c r="EB268" s="627">
        <f t="shared" si="278"/>
        <v>0</v>
      </c>
      <c r="EC268">
        <v>7.1</v>
      </c>
      <c r="ED268" t="s">
        <v>1826</v>
      </c>
      <c r="EE268">
        <v>1</v>
      </c>
      <c r="EF268" s="630">
        <f t="shared" si="279"/>
        <v>0.27551020408163274</v>
      </c>
      <c r="EG268">
        <v>8.3000000000000007</v>
      </c>
      <c r="EH268" t="s">
        <v>1827</v>
      </c>
      <c r="EI268">
        <v>0</v>
      </c>
      <c r="EJ268" s="630">
        <f t="shared" si="280"/>
        <v>0.16999999999999993</v>
      </c>
      <c r="EK268" s="630">
        <f t="shared" si="281"/>
        <v>0.22275510204081633</v>
      </c>
      <c r="EL268" s="628">
        <f t="shared" si="282"/>
        <v>0.77784438775510201</v>
      </c>
      <c r="EM268">
        <v>3</v>
      </c>
      <c r="EO268" s="624">
        <v>2</v>
      </c>
      <c r="EP268" s="629">
        <f t="shared" si="283"/>
        <v>0.5</v>
      </c>
      <c r="EQ268">
        <v>0</v>
      </c>
      <c r="ER268" t="s">
        <v>1777</v>
      </c>
      <c r="ES268">
        <v>0</v>
      </c>
      <c r="ET268" s="629">
        <f t="shared" si="284"/>
        <v>0</v>
      </c>
      <c r="EU268">
        <v>6</v>
      </c>
      <c r="EV268" t="s">
        <v>1778</v>
      </c>
      <c r="EW268" s="624">
        <v>4</v>
      </c>
      <c r="EX268" s="629">
        <f t="shared" si="285"/>
        <v>1</v>
      </c>
      <c r="EY268">
        <v>5</v>
      </c>
      <c r="EZ268" t="s">
        <v>1781</v>
      </c>
      <c r="FA268" s="624">
        <v>3</v>
      </c>
      <c r="FB268" s="629">
        <f t="shared" si="286"/>
        <v>0.75</v>
      </c>
      <c r="FC268" t="s">
        <v>1024</v>
      </c>
      <c r="FD268">
        <v>0</v>
      </c>
      <c r="FE268" s="627">
        <f t="shared" si="287"/>
        <v>0</v>
      </c>
      <c r="FF268" s="628">
        <f t="shared" si="288"/>
        <v>0.45</v>
      </c>
      <c r="FG268">
        <v>0.65500000000000003</v>
      </c>
      <c r="FH268" t="s">
        <v>1791</v>
      </c>
      <c r="FI268">
        <v>2</v>
      </c>
      <c r="FJ268" s="623">
        <f t="shared" si="289"/>
        <v>0.33333333333333331</v>
      </c>
      <c r="FK268">
        <v>12</v>
      </c>
      <c r="FL268">
        <v>1.0791812460476249</v>
      </c>
      <c r="FM268" t="s">
        <v>1734</v>
      </c>
      <c r="FN268" s="624">
        <v>2</v>
      </c>
      <c r="FO268" s="629">
        <f t="shared" si="290"/>
        <v>0.5</v>
      </c>
      <c r="FP268">
        <v>3</v>
      </c>
      <c r="FQ268" t="s">
        <v>1739</v>
      </c>
      <c r="FR268" s="624">
        <v>2</v>
      </c>
      <c r="FS268" s="629">
        <f t="shared" si="291"/>
        <v>0.5</v>
      </c>
      <c r="FT268">
        <v>0</v>
      </c>
      <c r="FU268" t="s">
        <v>1730</v>
      </c>
      <c r="FV268" s="624">
        <v>0</v>
      </c>
      <c r="FW268" s="629">
        <f t="shared" si="292"/>
        <v>0</v>
      </c>
      <c r="FX268" s="628">
        <f t="shared" si="293"/>
        <v>0.33333333333333331</v>
      </c>
      <c r="FY268" s="631">
        <f t="shared" si="294"/>
        <v>0.50584628340322058</v>
      </c>
    </row>
    <row r="269" spans="1:181">
      <c r="A269" t="s">
        <v>597</v>
      </c>
      <c r="B269" t="s">
        <v>596</v>
      </c>
      <c r="C269" t="s">
        <v>632</v>
      </c>
      <c r="D269" t="s">
        <v>1308</v>
      </c>
      <c r="E269" t="s">
        <v>968</v>
      </c>
      <c r="F269" t="s">
        <v>967</v>
      </c>
      <c r="G269" t="s">
        <v>976</v>
      </c>
      <c r="H269" t="s">
        <v>127</v>
      </c>
      <c r="I269">
        <v>1720</v>
      </c>
      <c r="J269" s="626">
        <f t="shared" si="236"/>
        <v>3.8396379965192441E-2</v>
      </c>
      <c r="K269">
        <v>10880224.66</v>
      </c>
      <c r="L269" s="626">
        <f t="shared" si="237"/>
        <v>3.3148942600222921E-2</v>
      </c>
      <c r="M269">
        <v>179</v>
      </c>
      <c r="N269" s="626">
        <f t="shared" si="238"/>
        <v>0.12463088542411459</v>
      </c>
      <c r="O269" t="s">
        <v>880</v>
      </c>
      <c r="P269">
        <v>0</v>
      </c>
      <c r="Q269" s="627">
        <f t="shared" si="239"/>
        <v>0</v>
      </c>
      <c r="R269">
        <v>0</v>
      </c>
      <c r="T269" t="s">
        <v>1726</v>
      </c>
      <c r="U269">
        <v>0</v>
      </c>
      <c r="V269">
        <f t="shared" si="240"/>
        <v>1</v>
      </c>
      <c r="W269" s="626">
        <f t="shared" si="241"/>
        <v>0</v>
      </c>
      <c r="X269" s="628">
        <f t="shared" si="242"/>
        <v>3.9235241597905993E-2</v>
      </c>
      <c r="Y269" t="s">
        <v>639</v>
      </c>
      <c r="Z269">
        <v>4</v>
      </c>
      <c r="AA269" s="627">
        <f t="shared" si="243"/>
        <v>1</v>
      </c>
      <c r="AB269" t="s">
        <v>639</v>
      </c>
      <c r="AC269">
        <v>4</v>
      </c>
      <c r="AD269" s="627">
        <f t="shared" si="244"/>
        <v>1</v>
      </c>
      <c r="AE269" t="s">
        <v>640</v>
      </c>
      <c r="AF269">
        <v>0</v>
      </c>
      <c r="AG269" s="627">
        <f t="shared" si="245"/>
        <v>0</v>
      </c>
      <c r="AH269" t="s">
        <v>1314</v>
      </c>
      <c r="AI269">
        <v>0</v>
      </c>
      <c r="AJ269" s="627">
        <f t="shared" si="246"/>
        <v>0</v>
      </c>
      <c r="AK269" t="s">
        <v>1405</v>
      </c>
      <c r="AL269">
        <v>0</v>
      </c>
      <c r="AM269" s="627">
        <f t="shared" si="247"/>
        <v>0</v>
      </c>
      <c r="AN269">
        <v>1</v>
      </c>
      <c r="AO269" t="s">
        <v>1765</v>
      </c>
      <c r="AP269">
        <v>4</v>
      </c>
      <c r="AQ269" s="629">
        <f t="shared" si="248"/>
        <v>1</v>
      </c>
      <c r="AR269" t="s">
        <v>640</v>
      </c>
      <c r="AS269">
        <v>0</v>
      </c>
      <c r="AT269" s="627">
        <f t="shared" si="249"/>
        <v>0</v>
      </c>
      <c r="AU269">
        <v>2</v>
      </c>
      <c r="AV269" t="s">
        <v>1772</v>
      </c>
      <c r="AW269">
        <v>1</v>
      </c>
      <c r="AX269" s="629">
        <f t="shared" si="250"/>
        <v>0.25</v>
      </c>
      <c r="AY269" t="s">
        <v>650</v>
      </c>
      <c r="AZ269">
        <v>2</v>
      </c>
      <c r="BA269" s="627">
        <f t="shared" si="251"/>
        <v>0.5</v>
      </c>
      <c r="BB269" t="s">
        <v>675</v>
      </c>
      <c r="BC269">
        <v>0</v>
      </c>
      <c r="BD269" s="627">
        <f t="shared" si="252"/>
        <v>0</v>
      </c>
      <c r="BE269" t="s">
        <v>675</v>
      </c>
      <c r="BF269">
        <v>0</v>
      </c>
      <c r="BG269" s="627">
        <f t="shared" si="253"/>
        <v>0</v>
      </c>
      <c r="BH269" s="628">
        <f t="shared" si="254"/>
        <v>0.34090909090909088</v>
      </c>
      <c r="BI269">
        <v>0</v>
      </c>
      <c r="BJ269" t="s">
        <v>1741</v>
      </c>
      <c r="BK269">
        <v>4</v>
      </c>
      <c r="BL269" s="627">
        <f t="shared" si="255"/>
        <v>1</v>
      </c>
      <c r="BM269" t="s">
        <v>641</v>
      </c>
      <c r="BN269">
        <v>0</v>
      </c>
      <c r="BO269" s="627">
        <f t="shared" si="256"/>
        <v>0</v>
      </c>
      <c r="BP269">
        <v>2</v>
      </c>
      <c r="BQ269" t="s">
        <v>1746</v>
      </c>
      <c r="BR269">
        <v>3</v>
      </c>
      <c r="BS269">
        <f t="shared" si="257"/>
        <v>0.75</v>
      </c>
      <c r="BT269">
        <v>2</v>
      </c>
      <c r="BU269" t="s">
        <v>1746</v>
      </c>
      <c r="BV269">
        <v>3</v>
      </c>
      <c r="BW269">
        <f t="shared" si="258"/>
        <v>0.75</v>
      </c>
      <c r="BX269" s="629">
        <f t="shared" si="259"/>
        <v>0.75</v>
      </c>
      <c r="BY269" t="s">
        <v>642</v>
      </c>
      <c r="BZ269">
        <v>3</v>
      </c>
      <c r="CA269" s="627">
        <f t="shared" si="260"/>
        <v>0.75</v>
      </c>
      <c r="CB269" t="s">
        <v>669</v>
      </c>
      <c r="CC269">
        <v>2</v>
      </c>
      <c r="CD269" s="627">
        <f t="shared" si="261"/>
        <v>0.5</v>
      </c>
      <c r="CE269" t="s">
        <v>659</v>
      </c>
      <c r="CF269">
        <v>4</v>
      </c>
      <c r="CG269" s="627">
        <f t="shared" si="262"/>
        <v>1</v>
      </c>
      <c r="CH269">
        <v>0</v>
      </c>
      <c r="CI269" t="s">
        <v>1750</v>
      </c>
      <c r="CJ269">
        <v>4</v>
      </c>
      <c r="CK269">
        <f t="shared" si="263"/>
        <v>1</v>
      </c>
      <c r="CL269">
        <v>0</v>
      </c>
      <c r="CM269" t="s">
        <v>1750</v>
      </c>
      <c r="CN269">
        <v>4</v>
      </c>
      <c r="CO269">
        <f t="shared" si="264"/>
        <v>1</v>
      </c>
      <c r="CP269" s="629">
        <f t="shared" si="265"/>
        <v>1</v>
      </c>
      <c r="CQ269">
        <v>0</v>
      </c>
      <c r="CR269" t="s">
        <v>1755</v>
      </c>
      <c r="CS269">
        <v>4</v>
      </c>
      <c r="CT269">
        <f t="shared" si="266"/>
        <v>1</v>
      </c>
      <c r="CU269">
        <v>0</v>
      </c>
      <c r="CV269" t="s">
        <v>1755</v>
      </c>
      <c r="CW269">
        <v>4</v>
      </c>
      <c r="CX269">
        <f t="shared" si="267"/>
        <v>1</v>
      </c>
      <c r="CY269" s="629">
        <f t="shared" si="268"/>
        <v>1</v>
      </c>
      <c r="CZ269">
        <v>2</v>
      </c>
      <c r="DA269" t="s">
        <v>1762</v>
      </c>
      <c r="DB269">
        <v>2</v>
      </c>
      <c r="DC269" s="626">
        <f t="shared" si="269"/>
        <v>0.25</v>
      </c>
      <c r="DD269" t="s">
        <v>1369</v>
      </c>
      <c r="DE269">
        <v>3</v>
      </c>
      <c r="DF269" s="627">
        <f t="shared" si="270"/>
        <v>0.75</v>
      </c>
      <c r="DG269" s="628">
        <f t="shared" si="271"/>
        <v>0.7</v>
      </c>
      <c r="DH269" t="s">
        <v>639</v>
      </c>
      <c r="DI269">
        <v>4</v>
      </c>
      <c r="DJ269" s="627">
        <f t="shared" si="272"/>
        <v>1</v>
      </c>
      <c r="DK269" t="s">
        <v>640</v>
      </c>
      <c r="DL269">
        <v>0</v>
      </c>
      <c r="DM269" s="627">
        <f t="shared" si="273"/>
        <v>0</v>
      </c>
      <c r="DN269" t="s">
        <v>880</v>
      </c>
      <c r="DO269">
        <v>4</v>
      </c>
      <c r="DP269" s="627">
        <f t="shared" si="274"/>
        <v>1</v>
      </c>
      <c r="DQ269" t="s">
        <v>880</v>
      </c>
      <c r="DR269">
        <v>4</v>
      </c>
      <c r="DS269" s="627">
        <f t="shared" si="275"/>
        <v>1</v>
      </c>
      <c r="DT269" t="s">
        <v>880</v>
      </c>
      <c r="DU269">
        <v>4</v>
      </c>
      <c r="DV269" s="627">
        <f t="shared" si="276"/>
        <v>1</v>
      </c>
      <c r="DW269" t="s">
        <v>639</v>
      </c>
      <c r="DX269">
        <v>4</v>
      </c>
      <c r="DY269" s="627">
        <f t="shared" si="277"/>
        <v>1</v>
      </c>
      <c r="DZ269" t="s">
        <v>1119</v>
      </c>
      <c r="EA269">
        <v>0</v>
      </c>
      <c r="EB269" s="627">
        <f t="shared" si="278"/>
        <v>0</v>
      </c>
      <c r="EC269">
        <v>4.5999999999999996</v>
      </c>
      <c r="ED269" t="s">
        <v>1825</v>
      </c>
      <c r="EE269">
        <v>2</v>
      </c>
      <c r="EF269" s="630">
        <f t="shared" si="279"/>
        <v>0.53061224489795933</v>
      </c>
      <c r="EG269">
        <v>5.9</v>
      </c>
      <c r="EH269" t="s">
        <v>1825</v>
      </c>
      <c r="EI269">
        <v>2</v>
      </c>
      <c r="EJ269" s="630">
        <f t="shared" si="280"/>
        <v>0.40999999999999992</v>
      </c>
      <c r="EK269" s="630">
        <f t="shared" si="281"/>
        <v>0.47030612244897962</v>
      </c>
      <c r="EL269" s="628">
        <f t="shared" si="282"/>
        <v>0.68378826530612247</v>
      </c>
      <c r="EM269">
        <v>1</v>
      </c>
      <c r="EN269" t="s">
        <v>1776</v>
      </c>
      <c r="EO269" s="624">
        <v>1</v>
      </c>
      <c r="EP269" s="629">
        <f t="shared" si="283"/>
        <v>0.25</v>
      </c>
      <c r="EQ269">
        <v>0</v>
      </c>
      <c r="ER269" t="s">
        <v>1777</v>
      </c>
      <c r="ES269">
        <v>0</v>
      </c>
      <c r="ET269" s="629">
        <f t="shared" si="284"/>
        <v>0</v>
      </c>
      <c r="EU269">
        <v>0</v>
      </c>
      <c r="EV269" t="s">
        <v>1779</v>
      </c>
      <c r="EW269" s="624">
        <v>0</v>
      </c>
      <c r="EX269" s="629">
        <f t="shared" si="285"/>
        <v>0</v>
      </c>
      <c r="EY269">
        <v>11</v>
      </c>
      <c r="EZ269" t="s">
        <v>1780</v>
      </c>
      <c r="FA269" s="624">
        <v>4</v>
      </c>
      <c r="FB269" s="629">
        <f t="shared" si="286"/>
        <v>1</v>
      </c>
      <c r="FC269" t="s">
        <v>1024</v>
      </c>
      <c r="FD269">
        <v>0</v>
      </c>
      <c r="FE269" s="627">
        <f t="shared" si="287"/>
        <v>0</v>
      </c>
      <c r="FF269" s="628">
        <f t="shared" si="288"/>
        <v>0.25</v>
      </c>
      <c r="FG269">
        <v>0.622</v>
      </c>
      <c r="FH269" t="s">
        <v>1793</v>
      </c>
      <c r="FI269">
        <v>3</v>
      </c>
      <c r="FJ269" s="623">
        <f t="shared" si="289"/>
        <v>0.66666666666666663</v>
      </c>
      <c r="FK269">
        <v>5</v>
      </c>
      <c r="FL269">
        <v>0.69897000433601886</v>
      </c>
      <c r="FM269" t="s">
        <v>1733</v>
      </c>
      <c r="FN269" s="624">
        <v>1</v>
      </c>
      <c r="FO269" s="629">
        <f t="shared" si="290"/>
        <v>0.25</v>
      </c>
      <c r="FP269">
        <v>1</v>
      </c>
      <c r="FQ269" t="s">
        <v>1737</v>
      </c>
      <c r="FR269" s="624">
        <v>1</v>
      </c>
      <c r="FS269" s="629">
        <f t="shared" si="291"/>
        <v>0.25</v>
      </c>
      <c r="FT269">
        <v>0</v>
      </c>
      <c r="FU269" t="s">
        <v>1730</v>
      </c>
      <c r="FV269" s="624">
        <v>0</v>
      </c>
      <c r="FW269" s="629">
        <f t="shared" si="292"/>
        <v>0</v>
      </c>
      <c r="FX269" s="628">
        <f t="shared" si="293"/>
        <v>0.29166666666666663</v>
      </c>
      <c r="FY269" s="631">
        <f t="shared" si="294"/>
        <v>0.38426654407996436</v>
      </c>
    </row>
    <row r="270" spans="1:181">
      <c r="A270" t="s">
        <v>99</v>
      </c>
      <c r="B270" t="s">
        <v>98</v>
      </c>
      <c r="C270" t="s">
        <v>644</v>
      </c>
      <c r="D270" t="s">
        <v>1311</v>
      </c>
      <c r="E270" t="s">
        <v>978</v>
      </c>
      <c r="F270" t="s">
        <v>977</v>
      </c>
      <c r="G270" t="s">
        <v>982</v>
      </c>
      <c r="H270" t="s">
        <v>5</v>
      </c>
      <c r="I270">
        <v>35402</v>
      </c>
      <c r="J270" s="626">
        <f t="shared" si="236"/>
        <v>0.54074431089318309</v>
      </c>
      <c r="K270">
        <v>87878670.080000013</v>
      </c>
      <c r="L270" s="626">
        <f t="shared" si="237"/>
        <v>0.44891387720148218</v>
      </c>
      <c r="M270">
        <v>875</v>
      </c>
      <c r="N270" s="626">
        <f t="shared" si="238"/>
        <v>0.46431437768350553</v>
      </c>
      <c r="O270" t="s">
        <v>1119</v>
      </c>
      <c r="P270">
        <v>4</v>
      </c>
      <c r="Q270" s="627">
        <f t="shared" si="239"/>
        <v>1</v>
      </c>
      <c r="R270">
        <v>361</v>
      </c>
      <c r="S270">
        <v>2.5575072019056577</v>
      </c>
      <c r="T270" t="s">
        <v>1729</v>
      </c>
      <c r="U270">
        <v>4</v>
      </c>
      <c r="V270">
        <f t="shared" si="240"/>
        <v>362</v>
      </c>
      <c r="W270" s="626">
        <f t="shared" si="241"/>
        <v>0.76689328649015476</v>
      </c>
      <c r="X270" s="628">
        <f t="shared" si="242"/>
        <v>0.64417317045366507</v>
      </c>
      <c r="Y270" t="s">
        <v>639</v>
      </c>
      <c r="Z270">
        <v>4</v>
      </c>
      <c r="AA270" s="627">
        <f t="shared" si="243"/>
        <v>1</v>
      </c>
      <c r="AB270" t="s">
        <v>639</v>
      </c>
      <c r="AC270">
        <v>4</v>
      </c>
      <c r="AD270" s="627">
        <f t="shared" si="244"/>
        <v>1</v>
      </c>
      <c r="AE270" t="s">
        <v>636</v>
      </c>
      <c r="AF270">
        <v>4</v>
      </c>
      <c r="AG270" s="627">
        <f t="shared" si="245"/>
        <v>1</v>
      </c>
      <c r="AH270" t="s">
        <v>1314</v>
      </c>
      <c r="AI270">
        <v>0</v>
      </c>
      <c r="AJ270" s="627">
        <f t="shared" si="246"/>
        <v>0</v>
      </c>
      <c r="AK270" t="s">
        <v>1406</v>
      </c>
      <c r="AL270">
        <v>3</v>
      </c>
      <c r="AM270" s="627">
        <f t="shared" si="247"/>
        <v>0.75</v>
      </c>
      <c r="AN270">
        <v>1</v>
      </c>
      <c r="AO270" t="s">
        <v>1765</v>
      </c>
      <c r="AP270">
        <v>4</v>
      </c>
      <c r="AQ270" s="629">
        <f t="shared" si="248"/>
        <v>1</v>
      </c>
      <c r="AR270" t="s">
        <v>640</v>
      </c>
      <c r="AS270">
        <v>0</v>
      </c>
      <c r="AT270" s="627">
        <f t="shared" si="249"/>
        <v>0</v>
      </c>
      <c r="AU270">
        <v>4</v>
      </c>
      <c r="AV270" t="s">
        <v>1770</v>
      </c>
      <c r="AW270">
        <v>3</v>
      </c>
      <c r="AX270" s="629">
        <f t="shared" si="250"/>
        <v>0.75</v>
      </c>
      <c r="AY270" t="s">
        <v>690</v>
      </c>
      <c r="AZ270">
        <v>0</v>
      </c>
      <c r="BA270" s="627">
        <f t="shared" si="251"/>
        <v>0</v>
      </c>
      <c r="BB270" t="s">
        <v>635</v>
      </c>
      <c r="BC270">
        <v>1</v>
      </c>
      <c r="BD270" s="627">
        <f t="shared" si="252"/>
        <v>0.25</v>
      </c>
      <c r="BE270" t="s">
        <v>1073</v>
      </c>
      <c r="BF270">
        <v>2</v>
      </c>
      <c r="BG270" s="627">
        <f t="shared" si="253"/>
        <v>0.5</v>
      </c>
      <c r="BH270" s="628">
        <f t="shared" si="254"/>
        <v>0.56818181818181823</v>
      </c>
      <c r="BI270">
        <v>0</v>
      </c>
      <c r="BJ270" t="s">
        <v>1741</v>
      </c>
      <c r="BK270">
        <v>4</v>
      </c>
      <c r="BL270" s="627">
        <f t="shared" si="255"/>
        <v>1</v>
      </c>
      <c r="BM270" t="s">
        <v>1395</v>
      </c>
      <c r="BN270">
        <v>4</v>
      </c>
      <c r="BO270" s="627">
        <f t="shared" si="256"/>
        <v>1</v>
      </c>
      <c r="BP270">
        <v>0</v>
      </c>
      <c r="BQ270" t="s">
        <v>1745</v>
      </c>
      <c r="BR270">
        <v>4</v>
      </c>
      <c r="BS270">
        <f t="shared" si="257"/>
        <v>1</v>
      </c>
      <c r="BT270">
        <v>0</v>
      </c>
      <c r="BU270" t="s">
        <v>1745</v>
      </c>
      <c r="BV270">
        <v>4</v>
      </c>
      <c r="BW270">
        <f t="shared" si="258"/>
        <v>1</v>
      </c>
      <c r="BX270" s="629">
        <f t="shared" si="259"/>
        <v>1</v>
      </c>
      <c r="BY270" t="s">
        <v>653</v>
      </c>
      <c r="BZ270">
        <v>4</v>
      </c>
      <c r="CA270" s="627">
        <f t="shared" si="260"/>
        <v>1</v>
      </c>
      <c r="CB270" t="s">
        <v>654</v>
      </c>
      <c r="CC270">
        <v>4</v>
      </c>
      <c r="CD270" s="627">
        <f t="shared" si="261"/>
        <v>1</v>
      </c>
      <c r="CE270" t="s">
        <v>643</v>
      </c>
      <c r="CF270">
        <v>3</v>
      </c>
      <c r="CG270" s="627">
        <f t="shared" si="262"/>
        <v>0.75</v>
      </c>
      <c r="CH270">
        <v>0</v>
      </c>
      <c r="CI270" t="s">
        <v>1750</v>
      </c>
      <c r="CJ270">
        <v>4</v>
      </c>
      <c r="CK270">
        <f t="shared" si="263"/>
        <v>1</v>
      </c>
      <c r="CL270">
        <v>0</v>
      </c>
      <c r="CM270" t="s">
        <v>1750</v>
      </c>
      <c r="CN270">
        <v>4</v>
      </c>
      <c r="CO270">
        <f t="shared" si="264"/>
        <v>1</v>
      </c>
      <c r="CP270" s="629">
        <f t="shared" si="265"/>
        <v>1</v>
      </c>
      <c r="CQ270">
        <v>92</v>
      </c>
      <c r="CR270" t="s">
        <v>1759</v>
      </c>
      <c r="CS270">
        <v>0</v>
      </c>
      <c r="CT270">
        <f t="shared" si="266"/>
        <v>0</v>
      </c>
      <c r="CU270">
        <v>89</v>
      </c>
      <c r="CV270" t="s">
        <v>1759</v>
      </c>
      <c r="CW270">
        <v>0</v>
      </c>
      <c r="CX270">
        <f t="shared" si="267"/>
        <v>0</v>
      </c>
      <c r="CY270" s="629">
        <f t="shared" si="268"/>
        <v>0</v>
      </c>
      <c r="CZ270">
        <v>1</v>
      </c>
      <c r="DA270" t="s">
        <v>1763</v>
      </c>
      <c r="DB270">
        <v>1</v>
      </c>
      <c r="DC270" s="626">
        <f t="shared" si="269"/>
        <v>0.125</v>
      </c>
      <c r="DD270" t="s">
        <v>636</v>
      </c>
      <c r="DE270">
        <v>4</v>
      </c>
      <c r="DF270" s="627">
        <f t="shared" si="270"/>
        <v>1</v>
      </c>
      <c r="DG270" s="628">
        <f t="shared" si="271"/>
        <v>0.78749999999999998</v>
      </c>
      <c r="DH270" t="s">
        <v>639</v>
      </c>
      <c r="DI270">
        <v>4</v>
      </c>
      <c r="DJ270" s="627">
        <f t="shared" si="272"/>
        <v>1</v>
      </c>
      <c r="DK270" t="s">
        <v>636</v>
      </c>
      <c r="DL270">
        <v>4</v>
      </c>
      <c r="DM270" s="627">
        <f t="shared" si="273"/>
        <v>1</v>
      </c>
      <c r="DN270" t="s">
        <v>1119</v>
      </c>
      <c r="DO270">
        <v>0</v>
      </c>
      <c r="DP270" s="627">
        <f t="shared" si="274"/>
        <v>0</v>
      </c>
      <c r="DQ270" t="s">
        <v>880</v>
      </c>
      <c r="DR270">
        <v>4</v>
      </c>
      <c r="DS270" s="627">
        <f t="shared" si="275"/>
        <v>1</v>
      </c>
      <c r="DT270" t="s">
        <v>880</v>
      </c>
      <c r="DU270">
        <v>4</v>
      </c>
      <c r="DV270" s="627">
        <f t="shared" si="276"/>
        <v>1</v>
      </c>
      <c r="DW270" t="s">
        <v>639</v>
      </c>
      <c r="DX270">
        <v>4</v>
      </c>
      <c r="DY270" s="627">
        <f t="shared" si="277"/>
        <v>1</v>
      </c>
      <c r="DZ270" t="s">
        <v>1119</v>
      </c>
      <c r="EA270">
        <v>0</v>
      </c>
      <c r="EB270" s="627">
        <f t="shared" si="278"/>
        <v>0</v>
      </c>
      <c r="EC270">
        <v>8.5</v>
      </c>
      <c r="ED270" t="s">
        <v>1827</v>
      </c>
      <c r="EE270">
        <v>0</v>
      </c>
      <c r="EF270" s="630">
        <f t="shared" si="279"/>
        <v>0.13265306122448983</v>
      </c>
      <c r="EG270">
        <v>8.6999999999999993</v>
      </c>
      <c r="EH270" t="s">
        <v>1827</v>
      </c>
      <c r="EI270">
        <v>0</v>
      </c>
      <c r="EJ270" s="630">
        <f t="shared" si="280"/>
        <v>0.13000000000000012</v>
      </c>
      <c r="EK270" s="630">
        <f t="shared" si="281"/>
        <v>0.13132653061224497</v>
      </c>
      <c r="EL270" s="628">
        <f t="shared" si="282"/>
        <v>0.64141581632653066</v>
      </c>
      <c r="EM270">
        <v>9</v>
      </c>
      <c r="EN270" t="s">
        <v>1773</v>
      </c>
      <c r="EO270" s="624">
        <v>4</v>
      </c>
      <c r="EP270" s="629">
        <f t="shared" si="283"/>
        <v>1</v>
      </c>
      <c r="EQ270">
        <v>0</v>
      </c>
      <c r="ER270" t="s">
        <v>1777</v>
      </c>
      <c r="ES270">
        <v>0</v>
      </c>
      <c r="ET270" s="629">
        <f t="shared" si="284"/>
        <v>0</v>
      </c>
      <c r="EU270">
        <v>3</v>
      </c>
      <c r="EV270" t="s">
        <v>1778</v>
      </c>
      <c r="EW270" s="624">
        <v>4</v>
      </c>
      <c r="EX270" s="629">
        <f t="shared" si="285"/>
        <v>1</v>
      </c>
      <c r="EY270">
        <v>1</v>
      </c>
      <c r="EZ270" t="s">
        <v>1783</v>
      </c>
      <c r="FA270" s="624">
        <v>1</v>
      </c>
      <c r="FB270" s="629">
        <f t="shared" si="286"/>
        <v>0.25</v>
      </c>
      <c r="FC270" t="s">
        <v>1024</v>
      </c>
      <c r="FD270">
        <v>0</v>
      </c>
      <c r="FE270" s="627">
        <f t="shared" si="287"/>
        <v>0</v>
      </c>
      <c r="FF270" s="628">
        <f t="shared" si="288"/>
        <v>0.45</v>
      </c>
      <c r="FG270">
        <v>0.72</v>
      </c>
      <c r="FH270" t="s">
        <v>1791</v>
      </c>
      <c r="FI270">
        <v>2</v>
      </c>
      <c r="FJ270" s="623">
        <f t="shared" si="289"/>
        <v>0.33333333333333331</v>
      </c>
      <c r="FK270">
        <v>70</v>
      </c>
      <c r="FL270">
        <v>1.8450980400142569</v>
      </c>
      <c r="FM270" t="s">
        <v>1735</v>
      </c>
      <c r="FN270" s="624">
        <v>3</v>
      </c>
      <c r="FO270" s="629">
        <f t="shared" si="290"/>
        <v>0.75</v>
      </c>
      <c r="FP270">
        <v>9</v>
      </c>
      <c r="FQ270" t="s">
        <v>1738</v>
      </c>
      <c r="FR270" s="624">
        <v>4</v>
      </c>
      <c r="FS270" s="629">
        <f t="shared" si="291"/>
        <v>1</v>
      </c>
      <c r="FT270">
        <v>2</v>
      </c>
      <c r="FU270" t="s">
        <v>1737</v>
      </c>
      <c r="FV270" s="624">
        <v>1</v>
      </c>
      <c r="FW270" s="629">
        <f t="shared" si="292"/>
        <v>0.25</v>
      </c>
      <c r="FX270" s="628">
        <f t="shared" si="293"/>
        <v>0.58333333333333326</v>
      </c>
      <c r="FY270" s="631">
        <f t="shared" si="294"/>
        <v>0.61243402304922456</v>
      </c>
    </row>
    <row r="271" spans="1:181">
      <c r="A271" t="s">
        <v>383</v>
      </c>
      <c r="B271" t="s">
        <v>382</v>
      </c>
      <c r="C271" t="s">
        <v>632</v>
      </c>
      <c r="D271" t="s">
        <v>1310</v>
      </c>
      <c r="E271" t="s">
        <v>991</v>
      </c>
      <c r="F271" t="s">
        <v>990</v>
      </c>
      <c r="G271" t="s">
        <v>992</v>
      </c>
      <c r="H271" t="s">
        <v>47</v>
      </c>
      <c r="I271">
        <v>5382</v>
      </c>
      <c r="J271" s="626">
        <f t="shared" si="236"/>
        <v>0.2278679802983736</v>
      </c>
      <c r="K271">
        <v>14444357.869999999</v>
      </c>
      <c r="L271" s="626">
        <f t="shared" si="237"/>
        <v>8.9544023297624634E-2</v>
      </c>
      <c r="M271">
        <v>294</v>
      </c>
      <c r="N271" s="626">
        <f t="shared" si="238"/>
        <v>0.2308477072593571</v>
      </c>
      <c r="O271" t="s">
        <v>1119</v>
      </c>
      <c r="P271">
        <v>4</v>
      </c>
      <c r="Q271" s="627">
        <f t="shared" si="239"/>
        <v>1</v>
      </c>
      <c r="R271">
        <v>5</v>
      </c>
      <c r="S271">
        <v>0.69897000433601886</v>
      </c>
      <c r="T271" t="s">
        <v>1727</v>
      </c>
      <c r="U271">
        <v>1</v>
      </c>
      <c r="V271">
        <f t="shared" si="240"/>
        <v>6</v>
      </c>
      <c r="W271" s="626">
        <f t="shared" si="241"/>
        <v>0.23322662716089909</v>
      </c>
      <c r="X271" s="628">
        <f t="shared" si="242"/>
        <v>0.35629726760325087</v>
      </c>
      <c r="Y271" t="s">
        <v>1398</v>
      </c>
      <c r="Z271">
        <v>2</v>
      </c>
      <c r="AA271" s="627">
        <f t="shared" si="243"/>
        <v>0.5</v>
      </c>
      <c r="AB271" t="s">
        <v>1398</v>
      </c>
      <c r="AC271">
        <v>2</v>
      </c>
      <c r="AD271" s="627">
        <f t="shared" si="244"/>
        <v>0.5</v>
      </c>
      <c r="AE271" t="s">
        <v>640</v>
      </c>
      <c r="AF271">
        <v>0</v>
      </c>
      <c r="AG271" s="627">
        <f t="shared" si="245"/>
        <v>0</v>
      </c>
      <c r="AH271" t="s">
        <v>1402</v>
      </c>
      <c r="AI271">
        <v>2</v>
      </c>
      <c r="AJ271" s="627">
        <f t="shared" si="246"/>
        <v>0.5</v>
      </c>
      <c r="AK271" t="s">
        <v>1406</v>
      </c>
      <c r="AL271">
        <v>3</v>
      </c>
      <c r="AM271" s="627">
        <f t="shared" si="247"/>
        <v>0.75</v>
      </c>
      <c r="AN271">
        <v>1</v>
      </c>
      <c r="AO271" t="s">
        <v>1765</v>
      </c>
      <c r="AP271">
        <v>4</v>
      </c>
      <c r="AQ271" s="629">
        <f t="shared" si="248"/>
        <v>1</v>
      </c>
      <c r="AR271" t="s">
        <v>640</v>
      </c>
      <c r="AS271">
        <v>0</v>
      </c>
      <c r="AT271" s="627">
        <f t="shared" si="249"/>
        <v>0</v>
      </c>
      <c r="AU271">
        <v>3</v>
      </c>
      <c r="AV271" t="s">
        <v>1771</v>
      </c>
      <c r="AW271">
        <v>2</v>
      </c>
      <c r="AX271" s="629">
        <f t="shared" si="250"/>
        <v>0.5</v>
      </c>
      <c r="AY271" t="s">
        <v>650</v>
      </c>
      <c r="AZ271">
        <v>2</v>
      </c>
      <c r="BA271" s="627">
        <f t="shared" si="251"/>
        <v>0.5</v>
      </c>
      <c r="BB271" t="s">
        <v>646</v>
      </c>
      <c r="BC271">
        <v>0</v>
      </c>
      <c r="BD271" s="627">
        <f t="shared" si="252"/>
        <v>0</v>
      </c>
      <c r="BE271" t="s">
        <v>647</v>
      </c>
      <c r="BF271">
        <v>4</v>
      </c>
      <c r="BG271" s="627">
        <f t="shared" si="253"/>
        <v>1</v>
      </c>
      <c r="BH271" s="628">
        <f t="shared" si="254"/>
        <v>0.47727272727272729</v>
      </c>
      <c r="BI271">
        <v>0</v>
      </c>
      <c r="BJ271" t="s">
        <v>1741</v>
      </c>
      <c r="BK271">
        <v>4</v>
      </c>
      <c r="BL271" s="627">
        <f t="shared" si="255"/>
        <v>1</v>
      </c>
      <c r="BM271" t="s">
        <v>666</v>
      </c>
      <c r="BN271">
        <v>3</v>
      </c>
      <c r="BO271" s="627">
        <f t="shared" si="256"/>
        <v>0.75</v>
      </c>
      <c r="BP271">
        <v>3</v>
      </c>
      <c r="BQ271" t="s">
        <v>1747</v>
      </c>
      <c r="BR271">
        <v>2</v>
      </c>
      <c r="BS271">
        <f t="shared" si="257"/>
        <v>0.5</v>
      </c>
      <c r="BT271">
        <v>3</v>
      </c>
      <c r="BU271" t="s">
        <v>1747</v>
      </c>
      <c r="BV271">
        <v>2</v>
      </c>
      <c r="BW271">
        <f t="shared" si="258"/>
        <v>0.5</v>
      </c>
      <c r="BX271" s="629">
        <f t="shared" si="259"/>
        <v>0.5</v>
      </c>
      <c r="BY271" t="s">
        <v>649</v>
      </c>
      <c r="BZ271">
        <v>2</v>
      </c>
      <c r="CA271" s="627">
        <f t="shared" si="260"/>
        <v>0.5</v>
      </c>
      <c r="CB271" t="s">
        <v>649</v>
      </c>
      <c r="CC271">
        <v>1</v>
      </c>
      <c r="CD271" s="627">
        <f t="shared" si="261"/>
        <v>0.25</v>
      </c>
      <c r="CE271" t="s">
        <v>659</v>
      </c>
      <c r="CF271">
        <v>4</v>
      </c>
      <c r="CG271" s="627">
        <f t="shared" si="262"/>
        <v>1</v>
      </c>
      <c r="CH271">
        <v>0</v>
      </c>
      <c r="CI271" t="s">
        <v>1750</v>
      </c>
      <c r="CJ271">
        <v>4</v>
      </c>
      <c r="CK271">
        <f t="shared" si="263"/>
        <v>1</v>
      </c>
      <c r="CL271">
        <v>0</v>
      </c>
      <c r="CM271" t="s">
        <v>1750</v>
      </c>
      <c r="CN271">
        <v>4</v>
      </c>
      <c r="CO271">
        <f t="shared" si="264"/>
        <v>1</v>
      </c>
      <c r="CP271" s="629">
        <f t="shared" si="265"/>
        <v>1</v>
      </c>
      <c r="CQ271">
        <v>0</v>
      </c>
      <c r="CR271" t="s">
        <v>1755</v>
      </c>
      <c r="CS271">
        <v>4</v>
      </c>
      <c r="CT271">
        <f t="shared" si="266"/>
        <v>1</v>
      </c>
      <c r="CU271">
        <v>0</v>
      </c>
      <c r="CV271" t="s">
        <v>1755</v>
      </c>
      <c r="CW271">
        <v>4</v>
      </c>
      <c r="CX271">
        <f t="shared" si="267"/>
        <v>1</v>
      </c>
      <c r="CY271" s="629">
        <f t="shared" si="268"/>
        <v>1</v>
      </c>
      <c r="CZ271">
        <v>2</v>
      </c>
      <c r="DA271" t="s">
        <v>1762</v>
      </c>
      <c r="DB271">
        <v>2</v>
      </c>
      <c r="DC271" s="626">
        <f t="shared" si="269"/>
        <v>0.25</v>
      </c>
      <c r="DD271" t="s">
        <v>1369</v>
      </c>
      <c r="DE271">
        <v>3</v>
      </c>
      <c r="DF271" s="627">
        <f t="shared" si="270"/>
        <v>0.75</v>
      </c>
      <c r="DG271" s="628">
        <f t="shared" si="271"/>
        <v>0.7</v>
      </c>
      <c r="DH271" t="s">
        <v>1396</v>
      </c>
      <c r="DI271">
        <v>0</v>
      </c>
      <c r="DJ271" s="627">
        <f t="shared" si="272"/>
        <v>0</v>
      </c>
      <c r="DK271" t="s">
        <v>636</v>
      </c>
      <c r="DL271">
        <v>4</v>
      </c>
      <c r="DM271" s="627">
        <f t="shared" si="273"/>
        <v>1</v>
      </c>
      <c r="DN271" t="s">
        <v>1119</v>
      </c>
      <c r="DO271">
        <v>0</v>
      </c>
      <c r="DP271" s="627">
        <f t="shared" si="274"/>
        <v>0</v>
      </c>
      <c r="DQ271" t="s">
        <v>880</v>
      </c>
      <c r="DR271">
        <v>4</v>
      </c>
      <c r="DS271" s="627">
        <f t="shared" si="275"/>
        <v>1</v>
      </c>
      <c r="DT271" t="s">
        <v>880</v>
      </c>
      <c r="DU271">
        <v>4</v>
      </c>
      <c r="DV271" s="627">
        <f t="shared" si="276"/>
        <v>1</v>
      </c>
      <c r="DW271" t="s">
        <v>1408</v>
      </c>
      <c r="DX271">
        <v>2</v>
      </c>
      <c r="DY271" s="627">
        <f t="shared" si="277"/>
        <v>0.5</v>
      </c>
      <c r="DZ271" t="s">
        <v>880</v>
      </c>
      <c r="EA271">
        <v>4</v>
      </c>
      <c r="EB271" s="627">
        <f t="shared" si="278"/>
        <v>1</v>
      </c>
      <c r="EC271">
        <v>0.6</v>
      </c>
      <c r="ED271" t="s">
        <v>1823</v>
      </c>
      <c r="EE271">
        <v>4</v>
      </c>
      <c r="EF271" s="630">
        <f t="shared" si="279"/>
        <v>0.93877551020408168</v>
      </c>
      <c r="EG271">
        <v>5.2</v>
      </c>
      <c r="EH271" t="s">
        <v>1825</v>
      </c>
      <c r="EI271">
        <v>2</v>
      </c>
      <c r="EJ271" s="630">
        <f t="shared" si="280"/>
        <v>0.48</v>
      </c>
      <c r="EK271" s="630">
        <f t="shared" si="281"/>
        <v>0.70938775510204088</v>
      </c>
      <c r="EL271" s="628">
        <f t="shared" si="282"/>
        <v>0.65117346938775511</v>
      </c>
      <c r="EM271">
        <v>0</v>
      </c>
      <c r="EN271" t="s">
        <v>1777</v>
      </c>
      <c r="EO271" s="624">
        <v>0</v>
      </c>
      <c r="EP271" s="629">
        <f t="shared" si="283"/>
        <v>0</v>
      </c>
      <c r="EQ271">
        <v>0</v>
      </c>
      <c r="ER271" t="s">
        <v>1777</v>
      </c>
      <c r="ES271">
        <v>0</v>
      </c>
      <c r="ET271" s="629">
        <f t="shared" si="284"/>
        <v>0</v>
      </c>
      <c r="EU271">
        <v>1</v>
      </c>
      <c r="EV271" t="s">
        <v>1777</v>
      </c>
      <c r="EW271" s="624">
        <v>3</v>
      </c>
      <c r="EX271" s="629">
        <f t="shared" si="285"/>
        <v>0.75</v>
      </c>
      <c r="EY271">
        <v>0</v>
      </c>
      <c r="EZ271" t="s">
        <v>1784</v>
      </c>
      <c r="FA271" s="624">
        <v>0</v>
      </c>
      <c r="FB271" s="629">
        <f t="shared" si="286"/>
        <v>0</v>
      </c>
      <c r="FC271" t="s">
        <v>1024</v>
      </c>
      <c r="FD271">
        <v>0</v>
      </c>
      <c r="FE271" s="627">
        <f t="shared" si="287"/>
        <v>0</v>
      </c>
      <c r="FF271" s="628">
        <f t="shared" si="288"/>
        <v>0.15</v>
      </c>
      <c r="FG271">
        <v>0.61</v>
      </c>
      <c r="FH271" t="s">
        <v>1793</v>
      </c>
      <c r="FI271">
        <v>3</v>
      </c>
      <c r="FJ271" s="623">
        <f t="shared" si="289"/>
        <v>0.66666666666666663</v>
      </c>
      <c r="FK271">
        <v>13</v>
      </c>
      <c r="FL271">
        <v>1.1139433523068367</v>
      </c>
      <c r="FM271" t="s">
        <v>1734</v>
      </c>
      <c r="FN271" s="624">
        <v>2</v>
      </c>
      <c r="FO271" s="629">
        <f t="shared" si="290"/>
        <v>0.5</v>
      </c>
      <c r="FP271">
        <v>1</v>
      </c>
      <c r="FQ271" t="s">
        <v>1737</v>
      </c>
      <c r="FR271" s="624">
        <v>1</v>
      </c>
      <c r="FS271" s="629">
        <f t="shared" si="291"/>
        <v>0.25</v>
      </c>
      <c r="FT271">
        <v>1</v>
      </c>
      <c r="FU271" t="s">
        <v>1737</v>
      </c>
      <c r="FV271" s="624">
        <v>1</v>
      </c>
      <c r="FW271" s="629">
        <f t="shared" si="292"/>
        <v>0.25</v>
      </c>
      <c r="FX271" s="628">
        <f t="shared" si="293"/>
        <v>0.41666666666666663</v>
      </c>
      <c r="FY271" s="631">
        <f t="shared" si="294"/>
        <v>0.45856835515506661</v>
      </c>
    </row>
    <row r="272" spans="1:181">
      <c r="A272" t="s">
        <v>85</v>
      </c>
      <c r="B272" t="s">
        <v>84</v>
      </c>
      <c r="C272" t="s">
        <v>673</v>
      </c>
      <c r="D272" t="s">
        <v>1311</v>
      </c>
      <c r="E272" t="s">
        <v>971</v>
      </c>
      <c r="F272" t="s">
        <v>986</v>
      </c>
      <c r="G272" t="s">
        <v>987</v>
      </c>
      <c r="H272" t="s">
        <v>8</v>
      </c>
      <c r="I272">
        <v>41283</v>
      </c>
      <c r="J272" s="626">
        <f t="shared" si="236"/>
        <v>0.56627034933928866</v>
      </c>
      <c r="K272">
        <v>114671649.64000002</v>
      </c>
      <c r="L272" s="626">
        <f t="shared" si="237"/>
        <v>0.50187751493275967</v>
      </c>
      <c r="M272">
        <v>1418</v>
      </c>
      <c r="N272" s="626">
        <f t="shared" si="238"/>
        <v>0.56765951278546656</v>
      </c>
      <c r="O272" t="s">
        <v>1119</v>
      </c>
      <c r="P272">
        <v>4</v>
      </c>
      <c r="Q272" s="627">
        <f t="shared" si="239"/>
        <v>1</v>
      </c>
      <c r="R272">
        <v>145</v>
      </c>
      <c r="S272">
        <v>2.1613680022349748</v>
      </c>
      <c r="T272" t="s">
        <v>1729</v>
      </c>
      <c r="U272">
        <v>4</v>
      </c>
      <c r="V272">
        <f t="shared" si="240"/>
        <v>146</v>
      </c>
      <c r="W272" s="626">
        <f t="shared" si="241"/>
        <v>0.64869743034120353</v>
      </c>
      <c r="X272" s="628">
        <f t="shared" si="242"/>
        <v>0.65690096147974364</v>
      </c>
      <c r="Y272" t="s">
        <v>639</v>
      </c>
      <c r="Z272">
        <v>4</v>
      </c>
      <c r="AA272" s="627">
        <f t="shared" si="243"/>
        <v>1</v>
      </c>
      <c r="AB272" t="s">
        <v>639</v>
      </c>
      <c r="AC272">
        <v>4</v>
      </c>
      <c r="AD272" s="627">
        <f t="shared" si="244"/>
        <v>1</v>
      </c>
      <c r="AE272" t="s">
        <v>640</v>
      </c>
      <c r="AF272">
        <v>0</v>
      </c>
      <c r="AG272" s="627">
        <f t="shared" si="245"/>
        <v>0</v>
      </c>
      <c r="AH272" t="s">
        <v>1400</v>
      </c>
      <c r="AI272">
        <v>3</v>
      </c>
      <c r="AJ272" s="627">
        <f t="shared" si="246"/>
        <v>0.75</v>
      </c>
      <c r="AK272" t="s">
        <v>1404</v>
      </c>
      <c r="AL272">
        <v>1</v>
      </c>
      <c r="AM272" s="627">
        <f t="shared" si="247"/>
        <v>0.25</v>
      </c>
      <c r="AN272">
        <v>2</v>
      </c>
      <c r="AO272" t="s">
        <v>1766</v>
      </c>
      <c r="AP272">
        <v>3</v>
      </c>
      <c r="AQ272" s="629">
        <f t="shared" si="248"/>
        <v>0.75</v>
      </c>
      <c r="AR272" t="s">
        <v>640</v>
      </c>
      <c r="AS272">
        <v>0</v>
      </c>
      <c r="AT272" s="627">
        <f t="shared" si="249"/>
        <v>0</v>
      </c>
      <c r="AU272">
        <v>4</v>
      </c>
      <c r="AV272" t="s">
        <v>1770</v>
      </c>
      <c r="AW272">
        <v>3</v>
      </c>
      <c r="AX272" s="629">
        <f t="shared" si="250"/>
        <v>0.75</v>
      </c>
      <c r="AY272" t="s">
        <v>634</v>
      </c>
      <c r="AZ272">
        <v>1</v>
      </c>
      <c r="BA272" s="627">
        <f t="shared" si="251"/>
        <v>0.25</v>
      </c>
      <c r="BB272" t="s">
        <v>1058</v>
      </c>
      <c r="BC272">
        <v>2</v>
      </c>
      <c r="BD272" s="627">
        <f t="shared" si="252"/>
        <v>0.5</v>
      </c>
      <c r="BE272" t="s">
        <v>635</v>
      </c>
      <c r="BF272">
        <v>1</v>
      </c>
      <c r="BG272" s="627">
        <f t="shared" si="253"/>
        <v>0.25</v>
      </c>
      <c r="BH272" s="628">
        <f t="shared" si="254"/>
        <v>0.5</v>
      </c>
      <c r="BI272">
        <v>0</v>
      </c>
      <c r="BJ272" t="s">
        <v>1741</v>
      </c>
      <c r="BK272">
        <v>4</v>
      </c>
      <c r="BL272" s="627">
        <f t="shared" si="255"/>
        <v>1</v>
      </c>
      <c r="BM272" t="s">
        <v>641</v>
      </c>
      <c r="BN272">
        <v>0</v>
      </c>
      <c r="BO272" s="627">
        <f t="shared" si="256"/>
        <v>0</v>
      </c>
      <c r="BP272">
        <v>0</v>
      </c>
      <c r="BQ272" t="s">
        <v>1745</v>
      </c>
      <c r="BR272">
        <v>4</v>
      </c>
      <c r="BS272">
        <f t="shared" si="257"/>
        <v>1</v>
      </c>
      <c r="BT272">
        <v>2</v>
      </c>
      <c r="BU272" t="s">
        <v>1746</v>
      </c>
      <c r="BV272">
        <v>3</v>
      </c>
      <c r="BW272">
        <f t="shared" si="258"/>
        <v>0.75</v>
      </c>
      <c r="BX272" s="629">
        <f t="shared" si="259"/>
        <v>0.875</v>
      </c>
      <c r="BY272" t="s">
        <v>642</v>
      </c>
      <c r="BZ272">
        <v>3</v>
      </c>
      <c r="CA272" s="627">
        <f t="shared" si="260"/>
        <v>0.75</v>
      </c>
      <c r="CB272" t="s">
        <v>662</v>
      </c>
      <c r="CC272">
        <v>3</v>
      </c>
      <c r="CD272" s="627">
        <f t="shared" si="261"/>
        <v>0.75</v>
      </c>
      <c r="CE272" t="s">
        <v>643</v>
      </c>
      <c r="CF272">
        <v>3</v>
      </c>
      <c r="CG272" s="627">
        <f t="shared" si="262"/>
        <v>0.75</v>
      </c>
      <c r="CH272">
        <v>1</v>
      </c>
      <c r="CI272" t="s">
        <v>1751</v>
      </c>
      <c r="CJ272">
        <v>3</v>
      </c>
      <c r="CK272">
        <f t="shared" si="263"/>
        <v>0.75</v>
      </c>
      <c r="CL272">
        <v>0</v>
      </c>
      <c r="CM272" t="s">
        <v>1750</v>
      </c>
      <c r="CN272">
        <v>4</v>
      </c>
      <c r="CO272">
        <f t="shared" si="264"/>
        <v>1</v>
      </c>
      <c r="CP272" s="629">
        <f t="shared" si="265"/>
        <v>0.875</v>
      </c>
      <c r="CQ272">
        <v>0</v>
      </c>
      <c r="CR272" t="s">
        <v>1755</v>
      </c>
      <c r="CS272">
        <v>4</v>
      </c>
      <c r="CT272">
        <f t="shared" si="266"/>
        <v>1</v>
      </c>
      <c r="CU272">
        <v>0</v>
      </c>
      <c r="CV272" t="s">
        <v>1755</v>
      </c>
      <c r="CW272">
        <v>4</v>
      </c>
      <c r="CX272">
        <f t="shared" si="267"/>
        <v>1</v>
      </c>
      <c r="CY272" s="629">
        <f t="shared" si="268"/>
        <v>1</v>
      </c>
      <c r="CZ272">
        <v>0</v>
      </c>
      <c r="DA272" t="s">
        <v>1764</v>
      </c>
      <c r="DB272">
        <v>0</v>
      </c>
      <c r="DC272" s="626">
        <f t="shared" si="269"/>
        <v>0</v>
      </c>
      <c r="DD272" t="s">
        <v>1369</v>
      </c>
      <c r="DE272">
        <v>3</v>
      </c>
      <c r="DF272" s="627">
        <f t="shared" si="270"/>
        <v>0.75</v>
      </c>
      <c r="DG272" s="628">
        <f t="shared" si="271"/>
        <v>0.67500000000000004</v>
      </c>
      <c r="DH272" t="s">
        <v>639</v>
      </c>
      <c r="DI272">
        <v>4</v>
      </c>
      <c r="DJ272" s="627">
        <f t="shared" si="272"/>
        <v>1</v>
      </c>
      <c r="DK272" t="s">
        <v>640</v>
      </c>
      <c r="DL272">
        <v>0</v>
      </c>
      <c r="DM272" s="627">
        <f t="shared" si="273"/>
        <v>0</v>
      </c>
      <c r="DN272" t="s">
        <v>880</v>
      </c>
      <c r="DO272">
        <v>4</v>
      </c>
      <c r="DP272" s="627">
        <f t="shared" si="274"/>
        <v>1</v>
      </c>
      <c r="DQ272" t="s">
        <v>880</v>
      </c>
      <c r="DR272">
        <v>4</v>
      </c>
      <c r="DS272" s="627">
        <f t="shared" si="275"/>
        <v>1</v>
      </c>
      <c r="DT272" t="s">
        <v>880</v>
      </c>
      <c r="DU272">
        <v>4</v>
      </c>
      <c r="DV272" s="627">
        <f t="shared" si="276"/>
        <v>1</v>
      </c>
      <c r="DW272" t="s">
        <v>639</v>
      </c>
      <c r="DX272">
        <v>4</v>
      </c>
      <c r="DY272" s="627">
        <f t="shared" si="277"/>
        <v>1</v>
      </c>
      <c r="DZ272" t="s">
        <v>1119</v>
      </c>
      <c r="EA272">
        <v>0</v>
      </c>
      <c r="EB272" s="627">
        <f t="shared" si="278"/>
        <v>0</v>
      </c>
      <c r="EC272">
        <v>8</v>
      </c>
      <c r="ED272" t="s">
        <v>1827</v>
      </c>
      <c r="EE272">
        <v>0</v>
      </c>
      <c r="EF272" s="630">
        <f t="shared" si="279"/>
        <v>0.18367346938775519</v>
      </c>
      <c r="EG272">
        <v>10</v>
      </c>
      <c r="EH272" t="s">
        <v>1827</v>
      </c>
      <c r="EI272">
        <v>0</v>
      </c>
      <c r="EJ272" s="630">
        <f t="shared" si="280"/>
        <v>0</v>
      </c>
      <c r="EK272" s="630">
        <f t="shared" si="281"/>
        <v>9.1836734693877597E-2</v>
      </c>
      <c r="EL272" s="628">
        <f t="shared" si="282"/>
        <v>0.63647959183673475</v>
      </c>
      <c r="EM272">
        <v>0</v>
      </c>
      <c r="EN272" t="s">
        <v>1777</v>
      </c>
      <c r="EO272" s="624">
        <v>0</v>
      </c>
      <c r="EP272" s="629">
        <f t="shared" si="283"/>
        <v>0</v>
      </c>
      <c r="EQ272">
        <v>0</v>
      </c>
      <c r="ER272" t="s">
        <v>1777</v>
      </c>
      <c r="ES272">
        <v>0</v>
      </c>
      <c r="ET272" s="629">
        <f t="shared" si="284"/>
        <v>0</v>
      </c>
      <c r="EU272">
        <v>0</v>
      </c>
      <c r="EV272" t="s">
        <v>1777</v>
      </c>
      <c r="EW272" s="624">
        <v>0</v>
      </c>
      <c r="EX272" s="629">
        <f t="shared" si="285"/>
        <v>0</v>
      </c>
      <c r="EY272">
        <v>7</v>
      </c>
      <c r="EZ272" t="s">
        <v>1780</v>
      </c>
      <c r="FA272" s="624">
        <v>4</v>
      </c>
      <c r="FB272" s="629">
        <f t="shared" si="286"/>
        <v>1</v>
      </c>
      <c r="FC272" t="s">
        <v>1024</v>
      </c>
      <c r="FD272">
        <v>0</v>
      </c>
      <c r="FE272" s="627">
        <f t="shared" si="287"/>
        <v>0</v>
      </c>
      <c r="FF272" s="628">
        <f t="shared" si="288"/>
        <v>0.2</v>
      </c>
      <c r="FG272">
        <v>0.76900000000000002</v>
      </c>
      <c r="FH272" t="s">
        <v>1792</v>
      </c>
      <c r="FI272">
        <v>1</v>
      </c>
      <c r="FJ272" s="623">
        <f t="shared" si="289"/>
        <v>0</v>
      </c>
      <c r="FK272">
        <v>11</v>
      </c>
      <c r="FL272">
        <v>1.0413926851582251</v>
      </c>
      <c r="FM272" t="s">
        <v>1734</v>
      </c>
      <c r="FN272" s="624">
        <v>2</v>
      </c>
      <c r="FO272" s="629">
        <f t="shared" si="290"/>
        <v>0.5</v>
      </c>
      <c r="FP272">
        <v>12</v>
      </c>
      <c r="FQ272" t="s">
        <v>1738</v>
      </c>
      <c r="FR272" s="624">
        <v>4</v>
      </c>
      <c r="FS272" s="629">
        <f t="shared" si="291"/>
        <v>1</v>
      </c>
      <c r="FT272">
        <v>3</v>
      </c>
      <c r="FU272" t="s">
        <v>1739</v>
      </c>
      <c r="FV272" s="624">
        <v>2</v>
      </c>
      <c r="FW272" s="629">
        <f t="shared" si="292"/>
        <v>0.5</v>
      </c>
      <c r="FX272" s="628">
        <f t="shared" si="293"/>
        <v>0.5</v>
      </c>
      <c r="FY272" s="631">
        <f t="shared" si="294"/>
        <v>0.52806342555274643</v>
      </c>
    </row>
    <row r="273" spans="1:181">
      <c r="A273" t="s">
        <v>325</v>
      </c>
      <c r="B273" t="s">
        <v>324</v>
      </c>
      <c r="C273" t="s">
        <v>644</v>
      </c>
      <c r="D273" t="s">
        <v>1310</v>
      </c>
      <c r="E273" t="s">
        <v>988</v>
      </c>
      <c r="F273" t="s">
        <v>964</v>
      </c>
      <c r="G273" t="s">
        <v>998</v>
      </c>
      <c r="H273" t="s">
        <v>39</v>
      </c>
      <c r="I273">
        <v>7632</v>
      </c>
      <c r="J273" s="626">
        <f t="shared" si="236"/>
        <v>0.2858836182115988</v>
      </c>
      <c r="K273">
        <v>21771540.759999998</v>
      </c>
      <c r="L273" s="626">
        <f t="shared" si="237"/>
        <v>0.17120387069216816</v>
      </c>
      <c r="M273">
        <v>294</v>
      </c>
      <c r="N273" s="626">
        <f t="shared" si="238"/>
        <v>0.2308477072593571</v>
      </c>
      <c r="O273" t="s">
        <v>880</v>
      </c>
      <c r="P273">
        <v>0</v>
      </c>
      <c r="Q273" s="627">
        <f t="shared" si="239"/>
        <v>0</v>
      </c>
      <c r="R273">
        <v>0</v>
      </c>
      <c r="T273" t="s">
        <v>1726</v>
      </c>
      <c r="U273">
        <v>0</v>
      </c>
      <c r="V273">
        <f t="shared" si="240"/>
        <v>1</v>
      </c>
      <c r="W273" s="626">
        <f t="shared" si="241"/>
        <v>0</v>
      </c>
      <c r="X273" s="628">
        <f t="shared" si="242"/>
        <v>0.1375870392326248</v>
      </c>
      <c r="Y273" t="s">
        <v>639</v>
      </c>
      <c r="Z273">
        <v>4</v>
      </c>
      <c r="AA273" s="627">
        <f t="shared" si="243"/>
        <v>1</v>
      </c>
      <c r="AB273" t="s">
        <v>639</v>
      </c>
      <c r="AC273">
        <v>4</v>
      </c>
      <c r="AD273" s="627">
        <f t="shared" si="244"/>
        <v>1</v>
      </c>
      <c r="AE273" t="s">
        <v>640</v>
      </c>
      <c r="AF273">
        <v>0</v>
      </c>
      <c r="AG273" s="627">
        <f t="shared" si="245"/>
        <v>0</v>
      </c>
      <c r="AH273" t="s">
        <v>1314</v>
      </c>
      <c r="AI273">
        <v>0</v>
      </c>
      <c r="AJ273" s="627">
        <f t="shared" si="246"/>
        <v>0</v>
      </c>
      <c r="AK273" t="s">
        <v>1404</v>
      </c>
      <c r="AL273">
        <v>1</v>
      </c>
      <c r="AM273" s="627">
        <f t="shared" si="247"/>
        <v>0.25</v>
      </c>
      <c r="AN273">
        <v>1</v>
      </c>
      <c r="AO273" t="s">
        <v>1765</v>
      </c>
      <c r="AP273">
        <v>4</v>
      </c>
      <c r="AQ273" s="629">
        <f t="shared" si="248"/>
        <v>1</v>
      </c>
      <c r="AR273" t="s">
        <v>636</v>
      </c>
      <c r="AS273">
        <v>4</v>
      </c>
      <c r="AT273" s="627">
        <f t="shared" si="249"/>
        <v>1</v>
      </c>
      <c r="AU273">
        <v>2</v>
      </c>
      <c r="AV273" t="s">
        <v>1772</v>
      </c>
      <c r="AW273">
        <v>1</v>
      </c>
      <c r="AX273" s="629">
        <f t="shared" si="250"/>
        <v>0.25</v>
      </c>
      <c r="AY273" t="s">
        <v>650</v>
      </c>
      <c r="AZ273">
        <v>2</v>
      </c>
      <c r="BA273" s="627">
        <f t="shared" si="251"/>
        <v>0.5</v>
      </c>
      <c r="BB273" t="s">
        <v>646</v>
      </c>
      <c r="BC273">
        <v>0</v>
      </c>
      <c r="BD273" s="627">
        <f t="shared" si="252"/>
        <v>0</v>
      </c>
      <c r="BE273" t="s">
        <v>647</v>
      </c>
      <c r="BF273">
        <v>4</v>
      </c>
      <c r="BG273" s="627">
        <f t="shared" si="253"/>
        <v>1</v>
      </c>
      <c r="BH273" s="628">
        <f t="shared" si="254"/>
        <v>0.54545454545454541</v>
      </c>
      <c r="BI273">
        <v>0</v>
      </c>
      <c r="BJ273" t="s">
        <v>1741</v>
      </c>
      <c r="BK273">
        <v>4</v>
      </c>
      <c r="BL273" s="627">
        <f t="shared" si="255"/>
        <v>1</v>
      </c>
      <c r="BM273" t="s">
        <v>1395</v>
      </c>
      <c r="BN273">
        <v>4</v>
      </c>
      <c r="BO273" s="627">
        <f t="shared" si="256"/>
        <v>1</v>
      </c>
      <c r="BP273">
        <v>0</v>
      </c>
      <c r="BQ273" t="s">
        <v>1745</v>
      </c>
      <c r="BR273">
        <v>4</v>
      </c>
      <c r="BS273">
        <f t="shared" si="257"/>
        <v>1</v>
      </c>
      <c r="BT273">
        <v>0</v>
      </c>
      <c r="BU273" t="s">
        <v>1745</v>
      </c>
      <c r="BV273">
        <v>4</v>
      </c>
      <c r="BW273">
        <f t="shared" si="258"/>
        <v>1</v>
      </c>
      <c r="BX273" s="629">
        <f t="shared" si="259"/>
        <v>1</v>
      </c>
      <c r="BY273" t="s">
        <v>653</v>
      </c>
      <c r="BZ273">
        <v>4</v>
      </c>
      <c r="CA273" s="627">
        <f t="shared" si="260"/>
        <v>1</v>
      </c>
      <c r="CB273" t="s">
        <v>642</v>
      </c>
      <c r="CC273">
        <v>0</v>
      </c>
      <c r="CD273" s="627">
        <f t="shared" si="261"/>
        <v>0</v>
      </c>
      <c r="CE273" t="s">
        <v>659</v>
      </c>
      <c r="CF273">
        <v>4</v>
      </c>
      <c r="CG273" s="627">
        <f t="shared" si="262"/>
        <v>1</v>
      </c>
      <c r="CH273">
        <v>0</v>
      </c>
      <c r="CI273" t="s">
        <v>1750</v>
      </c>
      <c r="CJ273">
        <v>4</v>
      </c>
      <c r="CK273">
        <f t="shared" si="263"/>
        <v>1</v>
      </c>
      <c r="CL273">
        <v>0</v>
      </c>
      <c r="CM273" t="s">
        <v>1750</v>
      </c>
      <c r="CN273">
        <v>4</v>
      </c>
      <c r="CO273">
        <f t="shared" si="264"/>
        <v>1</v>
      </c>
      <c r="CP273" s="629">
        <f t="shared" si="265"/>
        <v>1</v>
      </c>
      <c r="CQ273">
        <v>0</v>
      </c>
      <c r="CR273" t="s">
        <v>1755</v>
      </c>
      <c r="CS273">
        <v>4</v>
      </c>
      <c r="CT273">
        <f t="shared" si="266"/>
        <v>1</v>
      </c>
      <c r="CU273">
        <v>0</v>
      </c>
      <c r="CV273" t="s">
        <v>1755</v>
      </c>
      <c r="CW273">
        <v>4</v>
      </c>
      <c r="CX273">
        <f t="shared" si="267"/>
        <v>1</v>
      </c>
      <c r="CY273" s="629">
        <f t="shared" si="268"/>
        <v>1</v>
      </c>
      <c r="CZ273">
        <v>0</v>
      </c>
      <c r="DA273" t="s">
        <v>1764</v>
      </c>
      <c r="DB273">
        <v>0</v>
      </c>
      <c r="DC273" s="626">
        <f t="shared" si="269"/>
        <v>0</v>
      </c>
      <c r="DD273" t="s">
        <v>636</v>
      </c>
      <c r="DE273">
        <v>4</v>
      </c>
      <c r="DF273" s="627">
        <f t="shared" si="270"/>
        <v>1</v>
      </c>
      <c r="DG273" s="628">
        <f t="shared" si="271"/>
        <v>0.8</v>
      </c>
      <c r="DH273" t="s">
        <v>639</v>
      </c>
      <c r="DI273">
        <v>4</v>
      </c>
      <c r="DJ273" s="627">
        <f t="shared" si="272"/>
        <v>1</v>
      </c>
      <c r="DK273" t="s">
        <v>640</v>
      </c>
      <c r="DL273">
        <v>0</v>
      </c>
      <c r="DM273" s="627">
        <f t="shared" si="273"/>
        <v>0</v>
      </c>
      <c r="DN273" t="s">
        <v>1119</v>
      </c>
      <c r="DO273">
        <v>0</v>
      </c>
      <c r="DP273" s="627">
        <f t="shared" si="274"/>
        <v>0</v>
      </c>
      <c r="DQ273" t="s">
        <v>880</v>
      </c>
      <c r="DR273">
        <v>4</v>
      </c>
      <c r="DS273" s="627">
        <f t="shared" si="275"/>
        <v>1</v>
      </c>
      <c r="DT273" t="s">
        <v>880</v>
      </c>
      <c r="DU273">
        <v>4</v>
      </c>
      <c r="DV273" s="627">
        <f t="shared" si="276"/>
        <v>1</v>
      </c>
      <c r="DW273" t="s">
        <v>639</v>
      </c>
      <c r="DX273">
        <v>4</v>
      </c>
      <c r="DY273" s="627">
        <f t="shared" si="277"/>
        <v>1</v>
      </c>
      <c r="DZ273" t="s">
        <v>880</v>
      </c>
      <c r="EA273">
        <v>4</v>
      </c>
      <c r="EB273" s="627">
        <f t="shared" si="278"/>
        <v>1</v>
      </c>
      <c r="EC273">
        <v>8</v>
      </c>
      <c r="ED273" t="s">
        <v>1827</v>
      </c>
      <c r="EE273">
        <v>0</v>
      </c>
      <c r="EF273" s="630">
        <f t="shared" si="279"/>
        <v>0.18367346938775519</v>
      </c>
      <c r="EG273">
        <v>6</v>
      </c>
      <c r="EH273" t="s">
        <v>1826</v>
      </c>
      <c r="EI273">
        <v>1</v>
      </c>
      <c r="EJ273" s="630">
        <f t="shared" si="280"/>
        <v>0.4</v>
      </c>
      <c r="EK273" s="630">
        <f t="shared" si="281"/>
        <v>0.29183673469387761</v>
      </c>
      <c r="EL273" s="628">
        <f t="shared" si="282"/>
        <v>0.66147959183673466</v>
      </c>
      <c r="EM273">
        <v>0</v>
      </c>
      <c r="EN273" t="s">
        <v>1777</v>
      </c>
      <c r="EO273" s="624">
        <v>0</v>
      </c>
      <c r="EP273" s="629">
        <f t="shared" si="283"/>
        <v>0</v>
      </c>
      <c r="EQ273">
        <v>0</v>
      </c>
      <c r="ER273" t="s">
        <v>1777</v>
      </c>
      <c r="ES273">
        <v>0</v>
      </c>
      <c r="ET273" s="629">
        <f t="shared" si="284"/>
        <v>0</v>
      </c>
      <c r="EU273">
        <v>1</v>
      </c>
      <c r="EV273" t="s">
        <v>1777</v>
      </c>
      <c r="EW273" s="624">
        <v>3</v>
      </c>
      <c r="EX273" s="629">
        <f t="shared" si="285"/>
        <v>0.75</v>
      </c>
      <c r="EY273">
        <v>13</v>
      </c>
      <c r="EZ273" t="s">
        <v>1780</v>
      </c>
      <c r="FA273" s="624">
        <v>4</v>
      </c>
      <c r="FB273" s="629">
        <f t="shared" si="286"/>
        <v>1</v>
      </c>
      <c r="FC273" t="s">
        <v>1025</v>
      </c>
      <c r="FD273">
        <v>4</v>
      </c>
      <c r="FE273" s="627">
        <f t="shared" si="287"/>
        <v>1</v>
      </c>
      <c r="FF273" s="628">
        <f t="shared" si="288"/>
        <v>0.55000000000000004</v>
      </c>
      <c r="FG273">
        <v>0.53600000000000003</v>
      </c>
      <c r="FH273" t="s">
        <v>1793</v>
      </c>
      <c r="FI273">
        <v>3</v>
      </c>
      <c r="FJ273" s="623">
        <f t="shared" si="289"/>
        <v>0.66666666666666663</v>
      </c>
      <c r="FK273">
        <v>50</v>
      </c>
      <c r="FL273">
        <v>1.6989700043360187</v>
      </c>
      <c r="FM273" t="s">
        <v>1735</v>
      </c>
      <c r="FN273" s="624">
        <v>3</v>
      </c>
      <c r="FO273" s="629">
        <f t="shared" si="290"/>
        <v>0.75</v>
      </c>
      <c r="FP273">
        <v>3</v>
      </c>
      <c r="FQ273" t="s">
        <v>1739</v>
      </c>
      <c r="FR273" s="624">
        <v>2</v>
      </c>
      <c r="FS273" s="629">
        <f t="shared" si="291"/>
        <v>0.5</v>
      </c>
      <c r="FT273">
        <v>0</v>
      </c>
      <c r="FU273" t="s">
        <v>1730</v>
      </c>
      <c r="FV273" s="624">
        <v>0</v>
      </c>
      <c r="FW273" s="629">
        <f t="shared" si="292"/>
        <v>0</v>
      </c>
      <c r="FX273" s="628">
        <f t="shared" si="293"/>
        <v>0.47916666666666663</v>
      </c>
      <c r="FY273" s="631">
        <f t="shared" si="294"/>
        <v>0.52894797386509518</v>
      </c>
    </row>
    <row r="274" spans="1:181">
      <c r="A274" t="s">
        <v>150</v>
      </c>
      <c r="B274" t="s">
        <v>149</v>
      </c>
      <c r="C274" t="s">
        <v>632</v>
      </c>
      <c r="D274" t="s">
        <v>1309</v>
      </c>
      <c r="E274" t="s">
        <v>988</v>
      </c>
      <c r="F274" t="s">
        <v>1002</v>
      </c>
      <c r="G274" t="s">
        <v>998</v>
      </c>
      <c r="H274" t="s">
        <v>63</v>
      </c>
      <c r="I274">
        <v>18945</v>
      </c>
      <c r="J274" s="626">
        <f t="shared" si="236"/>
        <v>0.43689642155082103</v>
      </c>
      <c r="K274">
        <v>51148622</v>
      </c>
      <c r="L274" s="626">
        <f t="shared" si="237"/>
        <v>0.34119734000682223</v>
      </c>
      <c r="M274">
        <v>818</v>
      </c>
      <c r="N274" s="626">
        <f t="shared" si="238"/>
        <v>0.44989475494714848</v>
      </c>
      <c r="O274" t="s">
        <v>880</v>
      </c>
      <c r="P274">
        <v>0</v>
      </c>
      <c r="Q274" s="627">
        <f t="shared" si="239"/>
        <v>0</v>
      </c>
      <c r="R274">
        <v>0</v>
      </c>
      <c r="T274" t="s">
        <v>1726</v>
      </c>
      <c r="U274">
        <v>0</v>
      </c>
      <c r="V274">
        <f t="shared" si="240"/>
        <v>1</v>
      </c>
      <c r="W274" s="626">
        <f t="shared" si="241"/>
        <v>0</v>
      </c>
      <c r="X274" s="628">
        <f t="shared" si="242"/>
        <v>0.24559770330095834</v>
      </c>
      <c r="Y274" t="s">
        <v>639</v>
      </c>
      <c r="Z274">
        <v>4</v>
      </c>
      <c r="AA274" s="627">
        <f t="shared" si="243"/>
        <v>1</v>
      </c>
      <c r="AB274" t="s">
        <v>639</v>
      </c>
      <c r="AC274">
        <v>4</v>
      </c>
      <c r="AD274" s="627">
        <f t="shared" si="244"/>
        <v>1</v>
      </c>
      <c r="AE274" t="s">
        <v>640</v>
      </c>
      <c r="AF274">
        <v>0</v>
      </c>
      <c r="AG274" s="627">
        <f t="shared" si="245"/>
        <v>0</v>
      </c>
      <c r="AH274" t="s">
        <v>1314</v>
      </c>
      <c r="AI274">
        <v>0</v>
      </c>
      <c r="AJ274" s="627">
        <f t="shared" si="246"/>
        <v>0</v>
      </c>
      <c r="AK274" t="s">
        <v>1404</v>
      </c>
      <c r="AL274">
        <v>1</v>
      </c>
      <c r="AM274" s="627">
        <f t="shared" si="247"/>
        <v>0.25</v>
      </c>
      <c r="AN274">
        <v>1</v>
      </c>
      <c r="AO274" t="s">
        <v>1765</v>
      </c>
      <c r="AP274">
        <v>4</v>
      </c>
      <c r="AQ274" s="629">
        <f t="shared" si="248"/>
        <v>1</v>
      </c>
      <c r="AR274" t="s">
        <v>636</v>
      </c>
      <c r="AS274">
        <v>4</v>
      </c>
      <c r="AT274" s="627">
        <f t="shared" si="249"/>
        <v>1</v>
      </c>
      <c r="AU274">
        <v>2</v>
      </c>
      <c r="AV274" t="s">
        <v>1772</v>
      </c>
      <c r="AW274">
        <v>1</v>
      </c>
      <c r="AX274" s="629">
        <f t="shared" si="250"/>
        <v>0.25</v>
      </c>
      <c r="AY274" t="s">
        <v>634</v>
      </c>
      <c r="AZ274">
        <v>1</v>
      </c>
      <c r="BA274" s="627">
        <f t="shared" si="251"/>
        <v>0.25</v>
      </c>
      <c r="BB274" t="s">
        <v>675</v>
      </c>
      <c r="BC274">
        <v>0</v>
      </c>
      <c r="BD274" s="627">
        <f t="shared" si="252"/>
        <v>0</v>
      </c>
      <c r="BE274" t="s">
        <v>635</v>
      </c>
      <c r="BF274">
        <v>1</v>
      </c>
      <c r="BG274" s="627">
        <f t="shared" si="253"/>
        <v>0.25</v>
      </c>
      <c r="BH274" s="628">
        <f t="shared" si="254"/>
        <v>0.45454545454545453</v>
      </c>
      <c r="BI274">
        <v>0</v>
      </c>
      <c r="BJ274" t="s">
        <v>1741</v>
      </c>
      <c r="BK274">
        <v>4</v>
      </c>
      <c r="BL274" s="627">
        <f t="shared" si="255"/>
        <v>1</v>
      </c>
      <c r="BM274" t="s">
        <v>1395</v>
      </c>
      <c r="BN274">
        <v>4</v>
      </c>
      <c r="BO274" s="627">
        <f t="shared" si="256"/>
        <v>1</v>
      </c>
      <c r="BP274">
        <v>2</v>
      </c>
      <c r="BQ274" t="s">
        <v>1746</v>
      </c>
      <c r="BR274">
        <v>3</v>
      </c>
      <c r="BS274">
        <f t="shared" si="257"/>
        <v>0.75</v>
      </c>
      <c r="BT274">
        <v>6</v>
      </c>
      <c r="BU274" t="s">
        <v>1748</v>
      </c>
      <c r="BV274">
        <v>1</v>
      </c>
      <c r="BW274">
        <f t="shared" si="258"/>
        <v>0.25</v>
      </c>
      <c r="BX274" s="629">
        <f t="shared" si="259"/>
        <v>0.5</v>
      </c>
      <c r="BY274" t="s">
        <v>653</v>
      </c>
      <c r="BZ274">
        <v>4</v>
      </c>
      <c r="CA274" s="627">
        <f t="shared" si="260"/>
        <v>1</v>
      </c>
      <c r="CB274" t="s">
        <v>642</v>
      </c>
      <c r="CC274">
        <v>0</v>
      </c>
      <c r="CD274" s="627">
        <f t="shared" si="261"/>
        <v>0</v>
      </c>
      <c r="CE274" t="s">
        <v>643</v>
      </c>
      <c r="CF274">
        <v>3</v>
      </c>
      <c r="CG274" s="627">
        <f t="shared" si="262"/>
        <v>0.75</v>
      </c>
      <c r="CH274">
        <v>0</v>
      </c>
      <c r="CI274" t="s">
        <v>1750</v>
      </c>
      <c r="CJ274">
        <v>4</v>
      </c>
      <c r="CK274">
        <f t="shared" si="263"/>
        <v>1</v>
      </c>
      <c r="CL274">
        <v>0</v>
      </c>
      <c r="CM274" t="s">
        <v>1750</v>
      </c>
      <c r="CN274">
        <v>4</v>
      </c>
      <c r="CO274">
        <f t="shared" si="264"/>
        <v>1</v>
      </c>
      <c r="CP274" s="629">
        <f t="shared" si="265"/>
        <v>1</v>
      </c>
      <c r="CQ274">
        <v>0</v>
      </c>
      <c r="CR274" t="s">
        <v>1755</v>
      </c>
      <c r="CS274">
        <v>4</v>
      </c>
      <c r="CT274">
        <f t="shared" si="266"/>
        <v>1</v>
      </c>
      <c r="CU274">
        <v>0</v>
      </c>
      <c r="CV274" t="s">
        <v>1755</v>
      </c>
      <c r="CW274">
        <v>4</v>
      </c>
      <c r="CX274">
        <f t="shared" si="267"/>
        <v>1</v>
      </c>
      <c r="CY274" s="629">
        <f t="shared" si="268"/>
        <v>1</v>
      </c>
      <c r="CZ274">
        <v>2</v>
      </c>
      <c r="DA274" t="s">
        <v>1762</v>
      </c>
      <c r="DB274">
        <v>2</v>
      </c>
      <c r="DC274" s="626">
        <f t="shared" si="269"/>
        <v>0.25</v>
      </c>
      <c r="DD274" t="s">
        <v>636</v>
      </c>
      <c r="DE274">
        <v>4</v>
      </c>
      <c r="DF274" s="627">
        <f t="shared" si="270"/>
        <v>1</v>
      </c>
      <c r="DG274" s="628">
        <f t="shared" si="271"/>
        <v>0.75</v>
      </c>
      <c r="DH274" t="s">
        <v>1407</v>
      </c>
      <c r="DI274">
        <v>1</v>
      </c>
      <c r="DJ274" s="627">
        <f t="shared" si="272"/>
        <v>0.25</v>
      </c>
      <c r="DK274" t="s">
        <v>636</v>
      </c>
      <c r="DL274">
        <v>4</v>
      </c>
      <c r="DM274" s="627">
        <f t="shared" si="273"/>
        <v>1</v>
      </c>
      <c r="DN274" t="s">
        <v>1119</v>
      </c>
      <c r="DO274">
        <v>0</v>
      </c>
      <c r="DP274" s="627">
        <f t="shared" si="274"/>
        <v>0</v>
      </c>
      <c r="DQ274" t="s">
        <v>880</v>
      </c>
      <c r="DR274">
        <v>4</v>
      </c>
      <c r="DS274" s="627">
        <f t="shared" si="275"/>
        <v>1</v>
      </c>
      <c r="DT274" t="s">
        <v>880</v>
      </c>
      <c r="DU274">
        <v>4</v>
      </c>
      <c r="DV274" s="627">
        <f t="shared" si="276"/>
        <v>1</v>
      </c>
      <c r="DW274" t="s">
        <v>639</v>
      </c>
      <c r="DX274">
        <v>4</v>
      </c>
      <c r="DY274" s="627">
        <f t="shared" si="277"/>
        <v>1</v>
      </c>
      <c r="DZ274" t="s">
        <v>880</v>
      </c>
      <c r="EA274">
        <v>4</v>
      </c>
      <c r="EB274" s="627">
        <f t="shared" si="278"/>
        <v>1</v>
      </c>
      <c r="EC274">
        <v>7.4</v>
      </c>
      <c r="ED274" t="s">
        <v>1826</v>
      </c>
      <c r="EE274">
        <v>1</v>
      </c>
      <c r="EF274" s="630">
        <f t="shared" si="279"/>
        <v>0.24489795918367352</v>
      </c>
      <c r="EG274">
        <v>7.9</v>
      </c>
      <c r="EH274" t="s">
        <v>1826</v>
      </c>
      <c r="EI274">
        <v>1</v>
      </c>
      <c r="EJ274" s="630">
        <f t="shared" si="280"/>
        <v>0.20999999999999996</v>
      </c>
      <c r="EK274" s="630">
        <f t="shared" si="281"/>
        <v>0.22744897959183674</v>
      </c>
      <c r="EL274" s="628">
        <f t="shared" si="282"/>
        <v>0.68468112244897961</v>
      </c>
      <c r="EM274">
        <v>1</v>
      </c>
      <c r="EN274" t="s">
        <v>1776</v>
      </c>
      <c r="EO274" s="624">
        <v>1</v>
      </c>
      <c r="EP274" s="629">
        <f t="shared" si="283"/>
        <v>0.25</v>
      </c>
      <c r="EQ274">
        <v>0</v>
      </c>
      <c r="ER274" t="s">
        <v>1777</v>
      </c>
      <c r="ES274">
        <v>0</v>
      </c>
      <c r="ET274" s="629">
        <f t="shared" si="284"/>
        <v>0</v>
      </c>
      <c r="EU274">
        <v>2</v>
      </c>
      <c r="EV274" t="s">
        <v>1779</v>
      </c>
      <c r="EW274" s="624">
        <v>4</v>
      </c>
      <c r="EX274" s="629">
        <f t="shared" si="285"/>
        <v>1</v>
      </c>
      <c r="EY274">
        <v>6</v>
      </c>
      <c r="EZ274" t="s">
        <v>1781</v>
      </c>
      <c r="FA274" s="624">
        <v>3</v>
      </c>
      <c r="FB274" s="629">
        <f t="shared" si="286"/>
        <v>0.75</v>
      </c>
      <c r="FC274" t="s">
        <v>1024</v>
      </c>
      <c r="FD274">
        <v>0</v>
      </c>
      <c r="FE274" s="627">
        <f t="shared" si="287"/>
        <v>0</v>
      </c>
      <c r="FF274" s="628">
        <f t="shared" si="288"/>
        <v>0.4</v>
      </c>
      <c r="FG274">
        <v>0.65300000000000002</v>
      </c>
      <c r="FH274" t="s">
        <v>1791</v>
      </c>
      <c r="FI274">
        <v>2</v>
      </c>
      <c r="FJ274" s="623">
        <f t="shared" si="289"/>
        <v>0.33333333333333331</v>
      </c>
      <c r="FK274">
        <v>94</v>
      </c>
      <c r="FL274">
        <v>1.9731278535996986</v>
      </c>
      <c r="FM274" t="s">
        <v>1735</v>
      </c>
      <c r="FN274" s="624">
        <v>3</v>
      </c>
      <c r="FO274" s="629">
        <f t="shared" si="290"/>
        <v>0.75</v>
      </c>
      <c r="FP274">
        <v>8</v>
      </c>
      <c r="FQ274" t="s">
        <v>1740</v>
      </c>
      <c r="FR274" s="624">
        <v>3</v>
      </c>
      <c r="FS274" s="629">
        <f t="shared" si="291"/>
        <v>0.75</v>
      </c>
      <c r="FT274">
        <v>4</v>
      </c>
      <c r="FU274" t="s">
        <v>1739</v>
      </c>
      <c r="FV274" s="624">
        <v>2</v>
      </c>
      <c r="FW274" s="629">
        <f t="shared" si="292"/>
        <v>0.5</v>
      </c>
      <c r="FX274" s="628">
        <f t="shared" si="293"/>
        <v>0.58333333333333326</v>
      </c>
      <c r="FY274" s="631">
        <f t="shared" si="294"/>
        <v>0.51969293560478758</v>
      </c>
    </row>
    <row r="275" spans="1:181">
      <c r="A275" t="s">
        <v>461</v>
      </c>
      <c r="B275" t="s">
        <v>460</v>
      </c>
      <c r="C275" t="s">
        <v>644</v>
      </c>
      <c r="D275" t="s">
        <v>1308</v>
      </c>
      <c r="E275" t="s">
        <v>991</v>
      </c>
      <c r="F275" t="s">
        <v>990</v>
      </c>
      <c r="G275" t="s">
        <v>997</v>
      </c>
      <c r="H275" t="s">
        <v>13</v>
      </c>
      <c r="I275">
        <v>3785</v>
      </c>
      <c r="J275" s="626">
        <f t="shared" si="236"/>
        <v>0.16939984989217738</v>
      </c>
      <c r="K275">
        <v>20301254.179999996</v>
      </c>
      <c r="L275" s="626">
        <f t="shared" si="237"/>
        <v>0.15728785837429268</v>
      </c>
      <c r="M275">
        <v>274</v>
      </c>
      <c r="N275" s="626">
        <f t="shared" si="238"/>
        <v>0.21576660571471601</v>
      </c>
      <c r="O275" t="s">
        <v>1119</v>
      </c>
      <c r="P275">
        <v>4</v>
      </c>
      <c r="Q275" s="627">
        <f t="shared" si="239"/>
        <v>1</v>
      </c>
      <c r="R275">
        <v>7</v>
      </c>
      <c r="S275">
        <v>0.84509804001425681</v>
      </c>
      <c r="T275" t="s">
        <v>1727</v>
      </c>
      <c r="U275">
        <v>1</v>
      </c>
      <c r="V275">
        <f t="shared" si="240"/>
        <v>8</v>
      </c>
      <c r="W275" s="626">
        <f t="shared" si="241"/>
        <v>0.27067312631711277</v>
      </c>
      <c r="X275" s="628">
        <f t="shared" si="242"/>
        <v>0.36262548805965977</v>
      </c>
      <c r="Y275" t="s">
        <v>639</v>
      </c>
      <c r="Z275">
        <v>4</v>
      </c>
      <c r="AA275" s="627">
        <f t="shared" si="243"/>
        <v>1</v>
      </c>
      <c r="AB275" t="s">
        <v>639</v>
      </c>
      <c r="AC275">
        <v>4</v>
      </c>
      <c r="AD275" s="627">
        <f t="shared" si="244"/>
        <v>1</v>
      </c>
      <c r="AE275" t="s">
        <v>636</v>
      </c>
      <c r="AF275">
        <v>4</v>
      </c>
      <c r="AG275" s="627">
        <f t="shared" si="245"/>
        <v>1</v>
      </c>
      <c r="AH275" t="s">
        <v>1400</v>
      </c>
      <c r="AI275">
        <v>3</v>
      </c>
      <c r="AJ275" s="627">
        <f t="shared" si="246"/>
        <v>0.75</v>
      </c>
      <c r="AK275" t="s">
        <v>1405</v>
      </c>
      <c r="AL275">
        <v>0</v>
      </c>
      <c r="AM275" s="627">
        <f t="shared" si="247"/>
        <v>0</v>
      </c>
      <c r="AN275">
        <v>1</v>
      </c>
      <c r="AO275" t="s">
        <v>1765</v>
      </c>
      <c r="AP275">
        <v>4</v>
      </c>
      <c r="AQ275" s="629">
        <f t="shared" si="248"/>
        <v>1</v>
      </c>
      <c r="AR275" t="s">
        <v>636</v>
      </c>
      <c r="AS275">
        <v>4</v>
      </c>
      <c r="AT275" s="627">
        <f t="shared" si="249"/>
        <v>1</v>
      </c>
      <c r="AU275">
        <v>1</v>
      </c>
      <c r="AV275" t="s">
        <v>1789</v>
      </c>
      <c r="AW275">
        <v>0</v>
      </c>
      <c r="AX275" s="629">
        <f t="shared" si="250"/>
        <v>0</v>
      </c>
      <c r="AY275" t="s">
        <v>634</v>
      </c>
      <c r="AZ275">
        <v>1</v>
      </c>
      <c r="BA275" s="627">
        <f t="shared" si="251"/>
        <v>0.25</v>
      </c>
      <c r="BB275" t="s">
        <v>646</v>
      </c>
      <c r="BC275">
        <v>0</v>
      </c>
      <c r="BD275" s="627">
        <f t="shared" si="252"/>
        <v>0</v>
      </c>
      <c r="BE275" t="s">
        <v>635</v>
      </c>
      <c r="BF275">
        <v>1</v>
      </c>
      <c r="BG275" s="627">
        <f t="shared" si="253"/>
        <v>0.25</v>
      </c>
      <c r="BH275" s="628">
        <f t="shared" si="254"/>
        <v>0.56818181818181823</v>
      </c>
      <c r="BI275">
        <v>0</v>
      </c>
      <c r="BJ275" t="s">
        <v>1741</v>
      </c>
      <c r="BK275">
        <v>4</v>
      </c>
      <c r="BL275" s="627">
        <f t="shared" si="255"/>
        <v>1</v>
      </c>
      <c r="BM275" t="s">
        <v>1395</v>
      </c>
      <c r="BN275">
        <v>4</v>
      </c>
      <c r="BO275" s="627">
        <f t="shared" si="256"/>
        <v>1</v>
      </c>
      <c r="BP275">
        <v>0</v>
      </c>
      <c r="BQ275" t="s">
        <v>1745</v>
      </c>
      <c r="BR275">
        <v>4</v>
      </c>
      <c r="BS275">
        <f t="shared" si="257"/>
        <v>1</v>
      </c>
      <c r="BT275">
        <v>0</v>
      </c>
      <c r="BU275" t="s">
        <v>1745</v>
      </c>
      <c r="BV275">
        <v>4</v>
      </c>
      <c r="BW275">
        <f t="shared" si="258"/>
        <v>1</v>
      </c>
      <c r="BX275" s="629">
        <f t="shared" si="259"/>
        <v>1</v>
      </c>
      <c r="BY275" t="s">
        <v>653</v>
      </c>
      <c r="BZ275">
        <v>4</v>
      </c>
      <c r="CA275" s="627">
        <f t="shared" si="260"/>
        <v>1</v>
      </c>
      <c r="CB275" t="s">
        <v>654</v>
      </c>
      <c r="CC275">
        <v>4</v>
      </c>
      <c r="CD275" s="627">
        <f t="shared" si="261"/>
        <v>1</v>
      </c>
      <c r="CE275" t="s">
        <v>659</v>
      </c>
      <c r="CF275">
        <v>4</v>
      </c>
      <c r="CG275" s="627">
        <f t="shared" si="262"/>
        <v>1</v>
      </c>
      <c r="CH275">
        <v>0</v>
      </c>
      <c r="CI275" t="s">
        <v>1750</v>
      </c>
      <c r="CJ275">
        <v>4</v>
      </c>
      <c r="CK275">
        <f t="shared" si="263"/>
        <v>1</v>
      </c>
      <c r="CL275">
        <v>0</v>
      </c>
      <c r="CM275" t="s">
        <v>1750</v>
      </c>
      <c r="CN275">
        <v>4</v>
      </c>
      <c r="CO275">
        <f t="shared" si="264"/>
        <v>1</v>
      </c>
      <c r="CP275" s="629">
        <f t="shared" si="265"/>
        <v>1</v>
      </c>
      <c r="CQ275">
        <v>0</v>
      </c>
      <c r="CR275" t="s">
        <v>1755</v>
      </c>
      <c r="CS275">
        <v>4</v>
      </c>
      <c r="CT275">
        <f t="shared" si="266"/>
        <v>1</v>
      </c>
      <c r="CU275">
        <v>0</v>
      </c>
      <c r="CV275" t="s">
        <v>1755</v>
      </c>
      <c r="CW275">
        <v>4</v>
      </c>
      <c r="CX275">
        <f t="shared" si="267"/>
        <v>1</v>
      </c>
      <c r="CY275" s="629">
        <f t="shared" si="268"/>
        <v>1</v>
      </c>
      <c r="CZ275">
        <v>3</v>
      </c>
      <c r="DA275" t="s">
        <v>1761</v>
      </c>
      <c r="DB275">
        <v>3</v>
      </c>
      <c r="DC275" s="626">
        <f t="shared" si="269"/>
        <v>0.375</v>
      </c>
      <c r="DD275" t="s">
        <v>1367</v>
      </c>
      <c r="DE275">
        <v>0</v>
      </c>
      <c r="DF275" s="627">
        <f t="shared" si="270"/>
        <v>0</v>
      </c>
      <c r="DG275" s="628">
        <f t="shared" si="271"/>
        <v>0.83750000000000002</v>
      </c>
      <c r="DH275" t="s">
        <v>639</v>
      </c>
      <c r="DI275">
        <v>4</v>
      </c>
      <c r="DJ275" s="627">
        <f t="shared" si="272"/>
        <v>1</v>
      </c>
      <c r="DK275" t="s">
        <v>636</v>
      </c>
      <c r="DL275">
        <v>4</v>
      </c>
      <c r="DM275" s="627">
        <f t="shared" si="273"/>
        <v>1</v>
      </c>
      <c r="DN275" t="s">
        <v>1119</v>
      </c>
      <c r="DO275">
        <v>0</v>
      </c>
      <c r="DP275" s="627">
        <f t="shared" si="274"/>
        <v>0</v>
      </c>
      <c r="DQ275" t="s">
        <v>880</v>
      </c>
      <c r="DR275">
        <v>4</v>
      </c>
      <c r="DS275" s="627">
        <f t="shared" si="275"/>
        <v>1</v>
      </c>
      <c r="DT275" t="s">
        <v>880</v>
      </c>
      <c r="DU275">
        <v>4</v>
      </c>
      <c r="DV275" s="627">
        <f t="shared" si="276"/>
        <v>1</v>
      </c>
      <c r="DW275" t="s">
        <v>639</v>
      </c>
      <c r="DX275">
        <v>4</v>
      </c>
      <c r="DY275" s="627">
        <f t="shared" si="277"/>
        <v>1</v>
      </c>
      <c r="DZ275" t="s">
        <v>1119</v>
      </c>
      <c r="EA275">
        <v>0</v>
      </c>
      <c r="EB275" s="627">
        <f t="shared" si="278"/>
        <v>0</v>
      </c>
      <c r="EC275">
        <v>6.3</v>
      </c>
      <c r="ED275" t="s">
        <v>1826</v>
      </c>
      <c r="EE275">
        <v>1</v>
      </c>
      <c r="EF275" s="630">
        <f t="shared" si="279"/>
        <v>0.35714285714285721</v>
      </c>
      <c r="EG275">
        <v>10</v>
      </c>
      <c r="EH275" t="s">
        <v>1827</v>
      </c>
      <c r="EI275">
        <v>0</v>
      </c>
      <c r="EJ275" s="630">
        <f t="shared" si="280"/>
        <v>0</v>
      </c>
      <c r="EK275" s="630">
        <f t="shared" si="281"/>
        <v>0.1785714285714286</v>
      </c>
      <c r="EL275" s="628">
        <f t="shared" si="282"/>
        <v>0.6473214285714286</v>
      </c>
      <c r="EM275">
        <v>2</v>
      </c>
      <c r="EN275" t="s">
        <v>1776</v>
      </c>
      <c r="EO275" s="624">
        <v>1</v>
      </c>
      <c r="EP275" s="629">
        <f t="shared" si="283"/>
        <v>0.25</v>
      </c>
      <c r="EQ275">
        <v>0</v>
      </c>
      <c r="ER275" t="s">
        <v>1777</v>
      </c>
      <c r="ES275">
        <v>0</v>
      </c>
      <c r="ET275" s="629">
        <f t="shared" si="284"/>
        <v>0</v>
      </c>
      <c r="EU275">
        <v>0</v>
      </c>
      <c r="EV275" t="s">
        <v>1779</v>
      </c>
      <c r="EW275" s="624">
        <v>0</v>
      </c>
      <c r="EX275" s="629">
        <f t="shared" si="285"/>
        <v>0</v>
      </c>
      <c r="EY275">
        <v>10</v>
      </c>
      <c r="EZ275" t="s">
        <v>1780</v>
      </c>
      <c r="FA275" s="624">
        <v>4</v>
      </c>
      <c r="FB275" s="629">
        <f t="shared" si="286"/>
        <v>1</v>
      </c>
      <c r="FC275" t="s">
        <v>1024</v>
      </c>
      <c r="FD275">
        <v>0</v>
      </c>
      <c r="FE275" s="627">
        <f t="shared" si="287"/>
        <v>0</v>
      </c>
      <c r="FF275" s="628">
        <f t="shared" si="288"/>
        <v>0.25</v>
      </c>
      <c r="FG275">
        <v>0.71799999999999997</v>
      </c>
      <c r="FH275" t="s">
        <v>1791</v>
      </c>
      <c r="FI275">
        <v>2</v>
      </c>
      <c r="FJ275" s="623">
        <f t="shared" si="289"/>
        <v>0.33333333333333331</v>
      </c>
      <c r="FK275">
        <v>4</v>
      </c>
      <c r="FL275">
        <v>0.6020599913279624</v>
      </c>
      <c r="FM275" t="s">
        <v>1733</v>
      </c>
      <c r="FN275" s="624">
        <v>1</v>
      </c>
      <c r="FO275" s="629">
        <f t="shared" si="290"/>
        <v>0.25</v>
      </c>
      <c r="FP275">
        <v>0</v>
      </c>
      <c r="FQ275" t="s">
        <v>1730</v>
      </c>
      <c r="FR275" s="624">
        <v>0</v>
      </c>
      <c r="FS275" s="629">
        <f t="shared" si="291"/>
        <v>0</v>
      </c>
      <c r="FT275">
        <v>0</v>
      </c>
      <c r="FU275" t="s">
        <v>1730</v>
      </c>
      <c r="FV275" s="624">
        <v>0</v>
      </c>
      <c r="FW275" s="629">
        <f t="shared" si="292"/>
        <v>0</v>
      </c>
      <c r="FX275" s="628">
        <f t="shared" si="293"/>
        <v>0.14583333333333331</v>
      </c>
      <c r="FY275" s="631">
        <f t="shared" si="294"/>
        <v>0.46857701135770663</v>
      </c>
    </row>
    <row r="276" spans="1:181">
      <c r="A276" t="s">
        <v>335</v>
      </c>
      <c r="B276" t="s">
        <v>334</v>
      </c>
      <c r="C276" t="s">
        <v>632</v>
      </c>
      <c r="D276" t="s">
        <v>1310</v>
      </c>
      <c r="E276" t="s">
        <v>991</v>
      </c>
      <c r="F276" t="s">
        <v>993</v>
      </c>
      <c r="G276" t="s">
        <v>994</v>
      </c>
      <c r="H276" t="s">
        <v>34</v>
      </c>
      <c r="I276">
        <v>7067</v>
      </c>
      <c r="J276" s="626">
        <f t="shared" si="236"/>
        <v>0.27310853480436648</v>
      </c>
      <c r="K276">
        <v>17350072.510000002</v>
      </c>
      <c r="L276" s="626">
        <f t="shared" si="237"/>
        <v>0.12602384550649492</v>
      </c>
      <c r="M276">
        <v>248</v>
      </c>
      <c r="N276" s="626">
        <f t="shared" si="238"/>
        <v>0.19442465074627036</v>
      </c>
      <c r="O276" t="s">
        <v>880</v>
      </c>
      <c r="P276">
        <v>0</v>
      </c>
      <c r="Q276" s="627">
        <f t="shared" si="239"/>
        <v>0</v>
      </c>
      <c r="R276">
        <v>0</v>
      </c>
      <c r="T276" t="s">
        <v>1726</v>
      </c>
      <c r="U276">
        <v>0</v>
      </c>
      <c r="V276">
        <f t="shared" si="240"/>
        <v>1</v>
      </c>
      <c r="W276" s="626">
        <f t="shared" si="241"/>
        <v>0</v>
      </c>
      <c r="X276" s="628">
        <f t="shared" si="242"/>
        <v>0.11871140621142635</v>
      </c>
      <c r="Y276" t="s">
        <v>639</v>
      </c>
      <c r="Z276">
        <v>4</v>
      </c>
      <c r="AA276" s="627">
        <f t="shared" si="243"/>
        <v>1</v>
      </c>
      <c r="AB276" t="s">
        <v>639</v>
      </c>
      <c r="AC276">
        <v>4</v>
      </c>
      <c r="AD276" s="627">
        <f t="shared" si="244"/>
        <v>1</v>
      </c>
      <c r="AE276" t="s">
        <v>640</v>
      </c>
      <c r="AF276">
        <v>0</v>
      </c>
      <c r="AG276" s="627">
        <f t="shared" si="245"/>
        <v>0</v>
      </c>
      <c r="AH276" t="s">
        <v>1314</v>
      </c>
      <c r="AI276">
        <v>0</v>
      </c>
      <c r="AJ276" s="627">
        <f t="shared" si="246"/>
        <v>0</v>
      </c>
      <c r="AK276" t="s">
        <v>1405</v>
      </c>
      <c r="AL276">
        <v>0</v>
      </c>
      <c r="AM276" s="627">
        <f t="shared" si="247"/>
        <v>0</v>
      </c>
      <c r="AN276">
        <v>1</v>
      </c>
      <c r="AO276" t="s">
        <v>1765</v>
      </c>
      <c r="AP276">
        <v>4</v>
      </c>
      <c r="AQ276" s="629">
        <f t="shared" si="248"/>
        <v>1</v>
      </c>
      <c r="AR276" t="s">
        <v>640</v>
      </c>
      <c r="AS276">
        <v>0</v>
      </c>
      <c r="AT276" s="627">
        <f t="shared" si="249"/>
        <v>0</v>
      </c>
      <c r="AU276">
        <v>1</v>
      </c>
      <c r="AV276" t="s">
        <v>1789</v>
      </c>
      <c r="AW276">
        <v>0</v>
      </c>
      <c r="AX276" s="629">
        <f t="shared" si="250"/>
        <v>0</v>
      </c>
      <c r="AY276" t="s">
        <v>679</v>
      </c>
      <c r="AZ276">
        <v>4</v>
      </c>
      <c r="BA276" s="627">
        <f t="shared" si="251"/>
        <v>1</v>
      </c>
      <c r="BB276" t="s">
        <v>647</v>
      </c>
      <c r="BC276">
        <v>4</v>
      </c>
      <c r="BD276" s="627">
        <f t="shared" si="252"/>
        <v>1</v>
      </c>
      <c r="BE276" t="s">
        <v>647</v>
      </c>
      <c r="BF276">
        <v>4</v>
      </c>
      <c r="BG276" s="627">
        <f t="shared" si="253"/>
        <v>1</v>
      </c>
      <c r="BH276" s="628">
        <f t="shared" si="254"/>
        <v>0.54545454545454541</v>
      </c>
      <c r="BI276">
        <v>0</v>
      </c>
      <c r="BJ276" t="s">
        <v>1741</v>
      </c>
      <c r="BK276">
        <v>4</v>
      </c>
      <c r="BL276" s="627">
        <f t="shared" si="255"/>
        <v>1</v>
      </c>
      <c r="BM276" t="s">
        <v>666</v>
      </c>
      <c r="BN276">
        <v>3</v>
      </c>
      <c r="BO276" s="627">
        <f t="shared" si="256"/>
        <v>0.75</v>
      </c>
      <c r="BP276">
        <v>7</v>
      </c>
      <c r="BQ276" t="s">
        <v>1748</v>
      </c>
      <c r="BR276">
        <v>1</v>
      </c>
      <c r="BS276">
        <f t="shared" si="257"/>
        <v>0.25</v>
      </c>
      <c r="BT276">
        <v>12</v>
      </c>
      <c r="BU276" t="s">
        <v>1749</v>
      </c>
      <c r="BV276">
        <v>0</v>
      </c>
      <c r="BW276">
        <f t="shared" si="258"/>
        <v>0</v>
      </c>
      <c r="BX276" s="629">
        <f t="shared" si="259"/>
        <v>0.125</v>
      </c>
      <c r="BY276" t="s">
        <v>653</v>
      </c>
      <c r="BZ276">
        <v>4</v>
      </c>
      <c r="CA276" s="627">
        <f t="shared" si="260"/>
        <v>1</v>
      </c>
      <c r="CB276" t="s">
        <v>642</v>
      </c>
      <c r="CC276">
        <v>0</v>
      </c>
      <c r="CD276" s="627">
        <f t="shared" si="261"/>
        <v>0</v>
      </c>
      <c r="CE276" t="s">
        <v>659</v>
      </c>
      <c r="CF276">
        <v>4</v>
      </c>
      <c r="CG276" s="627">
        <f t="shared" si="262"/>
        <v>1</v>
      </c>
      <c r="CH276">
        <v>0</v>
      </c>
      <c r="CI276" t="s">
        <v>1750</v>
      </c>
      <c r="CJ276">
        <v>4</v>
      </c>
      <c r="CK276">
        <f t="shared" si="263"/>
        <v>1</v>
      </c>
      <c r="CL276">
        <v>0</v>
      </c>
      <c r="CM276" t="s">
        <v>1750</v>
      </c>
      <c r="CN276">
        <v>4</v>
      </c>
      <c r="CO276">
        <f t="shared" si="264"/>
        <v>1</v>
      </c>
      <c r="CP276" s="629">
        <f t="shared" si="265"/>
        <v>1</v>
      </c>
      <c r="CQ276">
        <v>0</v>
      </c>
      <c r="CR276" t="s">
        <v>1755</v>
      </c>
      <c r="CS276">
        <v>4</v>
      </c>
      <c r="CT276">
        <f t="shared" si="266"/>
        <v>1</v>
      </c>
      <c r="CU276">
        <v>0</v>
      </c>
      <c r="CV276" t="s">
        <v>1755</v>
      </c>
      <c r="CW276">
        <v>4</v>
      </c>
      <c r="CX276">
        <f t="shared" si="267"/>
        <v>1</v>
      </c>
      <c r="CY276" s="629">
        <f t="shared" si="268"/>
        <v>1</v>
      </c>
      <c r="CZ276">
        <v>1</v>
      </c>
      <c r="DA276" t="s">
        <v>1763</v>
      </c>
      <c r="DB276">
        <v>1</v>
      </c>
      <c r="DC276" s="626">
        <f t="shared" si="269"/>
        <v>0.125</v>
      </c>
      <c r="DD276" t="s">
        <v>636</v>
      </c>
      <c r="DE276">
        <v>4</v>
      </c>
      <c r="DF276" s="627">
        <f t="shared" si="270"/>
        <v>1</v>
      </c>
      <c r="DG276" s="628">
        <f t="shared" si="271"/>
        <v>0.7</v>
      </c>
      <c r="DH276" t="s">
        <v>639</v>
      </c>
      <c r="DI276">
        <v>4</v>
      </c>
      <c r="DJ276" s="627">
        <f t="shared" si="272"/>
        <v>1</v>
      </c>
      <c r="DK276" t="s">
        <v>636</v>
      </c>
      <c r="DL276">
        <v>4</v>
      </c>
      <c r="DM276" s="627">
        <f t="shared" si="273"/>
        <v>1</v>
      </c>
      <c r="DN276" t="s">
        <v>880</v>
      </c>
      <c r="DO276">
        <v>4</v>
      </c>
      <c r="DP276" s="627">
        <f t="shared" si="274"/>
        <v>1</v>
      </c>
      <c r="DQ276" t="s">
        <v>880</v>
      </c>
      <c r="DR276">
        <v>4</v>
      </c>
      <c r="DS276" s="627">
        <f t="shared" si="275"/>
        <v>1</v>
      </c>
      <c r="DT276" t="s">
        <v>880</v>
      </c>
      <c r="DU276">
        <v>4</v>
      </c>
      <c r="DV276" s="627">
        <f t="shared" si="276"/>
        <v>1</v>
      </c>
      <c r="DW276" t="s">
        <v>639</v>
      </c>
      <c r="DX276">
        <v>4</v>
      </c>
      <c r="DY276" s="627">
        <f t="shared" si="277"/>
        <v>1</v>
      </c>
      <c r="DZ276" t="s">
        <v>880</v>
      </c>
      <c r="EA276">
        <v>4</v>
      </c>
      <c r="EB276" s="627">
        <f t="shared" si="278"/>
        <v>1</v>
      </c>
      <c r="EC276">
        <v>6.7</v>
      </c>
      <c r="ED276" t="s">
        <v>1826</v>
      </c>
      <c r="EE276">
        <v>1</v>
      </c>
      <c r="EF276" s="630">
        <f t="shared" si="279"/>
        <v>0.31632653061224492</v>
      </c>
      <c r="EG276">
        <v>7.3</v>
      </c>
      <c r="EH276" t="s">
        <v>1826</v>
      </c>
      <c r="EI276">
        <v>1</v>
      </c>
      <c r="EJ276" s="630">
        <f t="shared" si="280"/>
        <v>0.27</v>
      </c>
      <c r="EK276" s="630">
        <f t="shared" si="281"/>
        <v>0.29316326530612247</v>
      </c>
      <c r="EL276" s="628">
        <f t="shared" si="282"/>
        <v>0.91164540816326534</v>
      </c>
      <c r="EM276">
        <v>0</v>
      </c>
      <c r="EN276" t="s">
        <v>1777</v>
      </c>
      <c r="EO276" s="624">
        <v>0</v>
      </c>
      <c r="EP276" s="629">
        <f t="shared" si="283"/>
        <v>0</v>
      </c>
      <c r="EQ276">
        <v>0</v>
      </c>
      <c r="ER276" t="s">
        <v>1777</v>
      </c>
      <c r="ES276">
        <v>0</v>
      </c>
      <c r="ET276" s="629">
        <f t="shared" si="284"/>
        <v>0</v>
      </c>
      <c r="EU276">
        <v>1</v>
      </c>
      <c r="EV276" t="s">
        <v>1777</v>
      </c>
      <c r="EW276" s="624">
        <v>3</v>
      </c>
      <c r="EX276" s="629">
        <f t="shared" si="285"/>
        <v>0.75</v>
      </c>
      <c r="EY276">
        <v>3</v>
      </c>
      <c r="EZ276" t="s">
        <v>1782</v>
      </c>
      <c r="FA276" s="624">
        <v>2</v>
      </c>
      <c r="FB276" s="629">
        <f t="shared" si="286"/>
        <v>0.5</v>
      </c>
      <c r="FC276" t="s">
        <v>1024</v>
      </c>
      <c r="FD276">
        <v>0</v>
      </c>
      <c r="FE276" s="627">
        <f t="shared" si="287"/>
        <v>0</v>
      </c>
      <c r="FF276" s="628">
        <f t="shared" si="288"/>
        <v>0.25</v>
      </c>
      <c r="FG276">
        <v>0.60699999999999998</v>
      </c>
      <c r="FH276" t="s">
        <v>1793</v>
      </c>
      <c r="FI276">
        <v>3</v>
      </c>
      <c r="FJ276" s="623">
        <f t="shared" si="289"/>
        <v>0.66666666666666663</v>
      </c>
      <c r="FK276">
        <v>3</v>
      </c>
      <c r="FL276">
        <v>0.47712125471966244</v>
      </c>
      <c r="FM276" t="s">
        <v>1732</v>
      </c>
      <c r="FN276" s="624">
        <v>0</v>
      </c>
      <c r="FO276" s="629">
        <f t="shared" si="290"/>
        <v>0</v>
      </c>
      <c r="FP276">
        <v>0</v>
      </c>
      <c r="FQ276" t="s">
        <v>1730</v>
      </c>
      <c r="FR276" s="624">
        <v>0</v>
      </c>
      <c r="FS276" s="629">
        <f t="shared" si="291"/>
        <v>0</v>
      </c>
      <c r="FT276">
        <v>0</v>
      </c>
      <c r="FU276" t="s">
        <v>1730</v>
      </c>
      <c r="FV276" s="624">
        <v>0</v>
      </c>
      <c r="FW276" s="629">
        <f t="shared" si="292"/>
        <v>0</v>
      </c>
      <c r="FX276" s="628">
        <f t="shared" si="293"/>
        <v>0.16666666666666666</v>
      </c>
      <c r="FY276" s="631">
        <f t="shared" si="294"/>
        <v>0.44874633774931727</v>
      </c>
    </row>
    <row r="277" spans="1:181">
      <c r="A277" t="s">
        <v>351</v>
      </c>
      <c r="B277" t="s">
        <v>350</v>
      </c>
      <c r="C277" t="s">
        <v>644</v>
      </c>
      <c r="D277" t="s">
        <v>1310</v>
      </c>
      <c r="E277" t="s">
        <v>968</v>
      </c>
      <c r="F277" t="s">
        <v>964</v>
      </c>
      <c r="G277" t="s">
        <v>974</v>
      </c>
      <c r="H277" t="s">
        <v>106</v>
      </c>
      <c r="I277">
        <v>7237</v>
      </c>
      <c r="J277" s="626">
        <f t="shared" si="236"/>
        <v>0.27705675105085203</v>
      </c>
      <c r="K277">
        <v>25264830.590000004</v>
      </c>
      <c r="L277" s="626">
        <f t="shared" si="237"/>
        <v>0.20082069532063354</v>
      </c>
      <c r="M277">
        <v>309</v>
      </c>
      <c r="N277" s="626">
        <f t="shared" si="238"/>
        <v>0.24149981068103477</v>
      </c>
      <c r="O277" t="s">
        <v>880</v>
      </c>
      <c r="P277">
        <v>0</v>
      </c>
      <c r="Q277" s="627">
        <f t="shared" si="239"/>
        <v>0</v>
      </c>
      <c r="R277">
        <v>0</v>
      </c>
      <c r="T277" t="s">
        <v>1726</v>
      </c>
      <c r="U277">
        <v>0</v>
      </c>
      <c r="V277">
        <f t="shared" si="240"/>
        <v>1</v>
      </c>
      <c r="W277" s="626">
        <f t="shared" si="241"/>
        <v>0</v>
      </c>
      <c r="X277" s="628">
        <f t="shared" si="242"/>
        <v>0.14387545141050406</v>
      </c>
      <c r="Y277" t="s">
        <v>639</v>
      </c>
      <c r="Z277">
        <v>4</v>
      </c>
      <c r="AA277" s="627">
        <f t="shared" si="243"/>
        <v>1</v>
      </c>
      <c r="AB277" t="s">
        <v>639</v>
      </c>
      <c r="AC277">
        <v>4</v>
      </c>
      <c r="AD277" s="627">
        <f t="shared" si="244"/>
        <v>1</v>
      </c>
      <c r="AE277" t="s">
        <v>640</v>
      </c>
      <c r="AF277">
        <v>0</v>
      </c>
      <c r="AG277" s="627">
        <f t="shared" si="245"/>
        <v>0</v>
      </c>
      <c r="AH277" t="s">
        <v>1314</v>
      </c>
      <c r="AI277">
        <v>0</v>
      </c>
      <c r="AJ277" s="627">
        <f t="shared" si="246"/>
        <v>0</v>
      </c>
      <c r="AK277" t="s">
        <v>1404</v>
      </c>
      <c r="AL277">
        <v>1</v>
      </c>
      <c r="AM277" s="627">
        <f t="shared" si="247"/>
        <v>0.25</v>
      </c>
      <c r="AN277">
        <v>1</v>
      </c>
      <c r="AO277" t="s">
        <v>1765</v>
      </c>
      <c r="AP277">
        <v>4</v>
      </c>
      <c r="AQ277" s="629">
        <f t="shared" si="248"/>
        <v>1</v>
      </c>
      <c r="AR277" t="s">
        <v>640</v>
      </c>
      <c r="AS277">
        <v>0</v>
      </c>
      <c r="AT277" s="627">
        <f t="shared" si="249"/>
        <v>0</v>
      </c>
      <c r="AU277">
        <v>1</v>
      </c>
      <c r="AV277" t="s">
        <v>1789</v>
      </c>
      <c r="AW277">
        <v>0</v>
      </c>
      <c r="AX277" s="629">
        <f t="shared" si="250"/>
        <v>0</v>
      </c>
      <c r="AY277" t="s">
        <v>634</v>
      </c>
      <c r="AZ277">
        <v>1</v>
      </c>
      <c r="BA277" s="627">
        <f t="shared" si="251"/>
        <v>0.25</v>
      </c>
      <c r="BB277" t="s">
        <v>1058</v>
      </c>
      <c r="BC277">
        <v>2</v>
      </c>
      <c r="BD277" s="627">
        <f t="shared" si="252"/>
        <v>0.5</v>
      </c>
      <c r="BE277" t="s">
        <v>635</v>
      </c>
      <c r="BF277">
        <v>1</v>
      </c>
      <c r="BG277" s="627">
        <f t="shared" si="253"/>
        <v>0.25</v>
      </c>
      <c r="BH277" s="628">
        <f t="shared" si="254"/>
        <v>0.38636363636363635</v>
      </c>
      <c r="BI277">
        <v>0</v>
      </c>
      <c r="BJ277" t="s">
        <v>1741</v>
      </c>
      <c r="BK277">
        <v>4</v>
      </c>
      <c r="BL277" s="627">
        <f t="shared" si="255"/>
        <v>1</v>
      </c>
      <c r="BM277" t="s">
        <v>1395</v>
      </c>
      <c r="BN277">
        <v>4</v>
      </c>
      <c r="BO277" s="627">
        <f t="shared" si="256"/>
        <v>1</v>
      </c>
      <c r="BP277">
        <v>0</v>
      </c>
      <c r="BQ277" t="s">
        <v>1745</v>
      </c>
      <c r="BR277">
        <v>4</v>
      </c>
      <c r="BS277">
        <f t="shared" si="257"/>
        <v>1</v>
      </c>
      <c r="BT277">
        <v>0</v>
      </c>
      <c r="BU277" t="s">
        <v>1745</v>
      </c>
      <c r="BV277">
        <v>4</v>
      </c>
      <c r="BW277">
        <f t="shared" si="258"/>
        <v>1</v>
      </c>
      <c r="BX277" s="629">
        <f t="shared" si="259"/>
        <v>1</v>
      </c>
      <c r="BY277" t="s">
        <v>653</v>
      </c>
      <c r="BZ277">
        <v>4</v>
      </c>
      <c r="CA277" s="627">
        <f t="shared" si="260"/>
        <v>1</v>
      </c>
      <c r="CB277" t="s">
        <v>649</v>
      </c>
      <c r="CC277">
        <v>1</v>
      </c>
      <c r="CD277" s="627">
        <f t="shared" si="261"/>
        <v>0.25</v>
      </c>
      <c r="CE277" t="s">
        <v>659</v>
      </c>
      <c r="CF277">
        <v>4</v>
      </c>
      <c r="CG277" s="627">
        <f t="shared" si="262"/>
        <v>1</v>
      </c>
      <c r="CH277">
        <v>0</v>
      </c>
      <c r="CI277" t="s">
        <v>1750</v>
      </c>
      <c r="CJ277">
        <v>4</v>
      </c>
      <c r="CK277">
        <f t="shared" si="263"/>
        <v>1</v>
      </c>
      <c r="CL277">
        <v>0</v>
      </c>
      <c r="CM277" t="s">
        <v>1750</v>
      </c>
      <c r="CN277">
        <v>4</v>
      </c>
      <c r="CO277">
        <f t="shared" si="264"/>
        <v>1</v>
      </c>
      <c r="CP277" s="629">
        <f t="shared" si="265"/>
        <v>1</v>
      </c>
      <c r="CQ277">
        <v>0</v>
      </c>
      <c r="CR277" t="s">
        <v>1755</v>
      </c>
      <c r="CS277">
        <v>4</v>
      </c>
      <c r="CT277">
        <f t="shared" si="266"/>
        <v>1</v>
      </c>
      <c r="CU277">
        <v>0</v>
      </c>
      <c r="CV277" t="s">
        <v>1755</v>
      </c>
      <c r="CW277">
        <v>4</v>
      </c>
      <c r="CX277">
        <f t="shared" si="267"/>
        <v>1</v>
      </c>
      <c r="CY277" s="629">
        <f t="shared" si="268"/>
        <v>1</v>
      </c>
      <c r="CZ277">
        <v>0</v>
      </c>
      <c r="DA277" t="s">
        <v>1764</v>
      </c>
      <c r="DB277">
        <v>0</v>
      </c>
      <c r="DC277" s="626">
        <f t="shared" si="269"/>
        <v>0</v>
      </c>
      <c r="DD277" t="s">
        <v>636</v>
      </c>
      <c r="DE277">
        <v>4</v>
      </c>
      <c r="DF277" s="627">
        <f t="shared" si="270"/>
        <v>1</v>
      </c>
      <c r="DG277" s="628">
        <f t="shared" si="271"/>
        <v>0.82499999999999996</v>
      </c>
      <c r="DH277" t="s">
        <v>639</v>
      </c>
      <c r="DI277">
        <v>4</v>
      </c>
      <c r="DJ277" s="627">
        <f t="shared" si="272"/>
        <v>1</v>
      </c>
      <c r="DK277" t="s">
        <v>636</v>
      </c>
      <c r="DL277">
        <v>4</v>
      </c>
      <c r="DM277" s="627">
        <f t="shared" si="273"/>
        <v>1</v>
      </c>
      <c r="DN277" t="s">
        <v>880</v>
      </c>
      <c r="DO277">
        <v>4</v>
      </c>
      <c r="DP277" s="627">
        <f t="shared" si="274"/>
        <v>1</v>
      </c>
      <c r="DQ277" t="s">
        <v>880</v>
      </c>
      <c r="DR277">
        <v>4</v>
      </c>
      <c r="DS277" s="627">
        <f t="shared" si="275"/>
        <v>1</v>
      </c>
      <c r="DT277" t="s">
        <v>880</v>
      </c>
      <c r="DU277">
        <v>4</v>
      </c>
      <c r="DV277" s="627">
        <f t="shared" si="276"/>
        <v>1</v>
      </c>
      <c r="DW277" t="s">
        <v>639</v>
      </c>
      <c r="DX277">
        <v>4</v>
      </c>
      <c r="DY277" s="627">
        <f t="shared" si="277"/>
        <v>1</v>
      </c>
      <c r="DZ277" t="s">
        <v>1119</v>
      </c>
      <c r="EA277">
        <v>0</v>
      </c>
      <c r="EB277" s="627">
        <f t="shared" si="278"/>
        <v>0</v>
      </c>
      <c r="EC277">
        <v>7.1</v>
      </c>
      <c r="ED277" t="s">
        <v>1826</v>
      </c>
      <c r="EE277">
        <v>1</v>
      </c>
      <c r="EF277" s="630">
        <f t="shared" si="279"/>
        <v>0.27551020408163274</v>
      </c>
      <c r="EG277">
        <v>8.3000000000000007</v>
      </c>
      <c r="EH277" t="s">
        <v>1827</v>
      </c>
      <c r="EI277">
        <v>0</v>
      </c>
      <c r="EJ277" s="630">
        <f t="shared" si="280"/>
        <v>0.16999999999999993</v>
      </c>
      <c r="EK277" s="630">
        <f t="shared" si="281"/>
        <v>0.22275510204081633</v>
      </c>
      <c r="EL277" s="628">
        <f t="shared" si="282"/>
        <v>0.77784438775510201</v>
      </c>
      <c r="EM277">
        <v>1</v>
      </c>
      <c r="EN277" t="s">
        <v>1776</v>
      </c>
      <c r="EO277" s="624">
        <v>1</v>
      </c>
      <c r="EP277" s="629">
        <f t="shared" si="283"/>
        <v>0.25</v>
      </c>
      <c r="EQ277">
        <v>0</v>
      </c>
      <c r="ER277" t="s">
        <v>1777</v>
      </c>
      <c r="ES277">
        <v>0</v>
      </c>
      <c r="ET277" s="629">
        <f t="shared" si="284"/>
        <v>0</v>
      </c>
      <c r="EU277">
        <v>3</v>
      </c>
      <c r="EV277" t="s">
        <v>1779</v>
      </c>
      <c r="EW277" s="624">
        <v>4</v>
      </c>
      <c r="EX277" s="629">
        <f t="shared" si="285"/>
        <v>1</v>
      </c>
      <c r="EY277">
        <v>3</v>
      </c>
      <c r="EZ277" t="s">
        <v>1782</v>
      </c>
      <c r="FA277" s="624">
        <v>2</v>
      </c>
      <c r="FB277" s="629">
        <f t="shared" si="286"/>
        <v>0.5</v>
      </c>
      <c r="FC277" t="s">
        <v>1024</v>
      </c>
      <c r="FD277">
        <v>0</v>
      </c>
      <c r="FE277" s="627">
        <f t="shared" si="287"/>
        <v>0</v>
      </c>
      <c r="FF277" s="628">
        <f t="shared" si="288"/>
        <v>0.35</v>
      </c>
      <c r="FG277">
        <v>0.69799999999999995</v>
      </c>
      <c r="FH277" t="s">
        <v>1791</v>
      </c>
      <c r="FI277">
        <v>2</v>
      </c>
      <c r="FJ277" s="623">
        <f t="shared" si="289"/>
        <v>0.33333333333333331</v>
      </c>
      <c r="FK277">
        <v>6</v>
      </c>
      <c r="FL277">
        <v>0.77815125038364363</v>
      </c>
      <c r="FM277" t="s">
        <v>1733</v>
      </c>
      <c r="FN277" s="624">
        <v>1</v>
      </c>
      <c r="FO277" s="629">
        <f t="shared" si="290"/>
        <v>0.25</v>
      </c>
      <c r="FP277">
        <v>3</v>
      </c>
      <c r="FQ277" t="s">
        <v>1739</v>
      </c>
      <c r="FR277" s="624">
        <v>2</v>
      </c>
      <c r="FS277" s="629">
        <f t="shared" si="291"/>
        <v>0.5</v>
      </c>
      <c r="FT277">
        <v>1</v>
      </c>
      <c r="FU277" t="s">
        <v>1737</v>
      </c>
      <c r="FV277" s="624">
        <v>1</v>
      </c>
      <c r="FW277" s="629">
        <f t="shared" si="292"/>
        <v>0.25</v>
      </c>
      <c r="FX277" s="628">
        <f t="shared" si="293"/>
        <v>0.33333333333333331</v>
      </c>
      <c r="FY277" s="631">
        <f t="shared" si="294"/>
        <v>0.46940280147709607</v>
      </c>
    </row>
    <row r="278" spans="1:181">
      <c r="A278" t="s">
        <v>343</v>
      </c>
      <c r="B278" t="s">
        <v>342</v>
      </c>
      <c r="C278" t="s">
        <v>632</v>
      </c>
      <c r="D278" t="s">
        <v>1310</v>
      </c>
      <c r="E278" t="s">
        <v>971</v>
      </c>
      <c r="F278" t="s">
        <v>970</v>
      </c>
      <c r="G278" t="s">
        <v>973</v>
      </c>
      <c r="H278" t="s">
        <v>50</v>
      </c>
      <c r="I278">
        <v>7057</v>
      </c>
      <c r="J278" s="626">
        <f t="shared" si="236"/>
        <v>0.27287333799494923</v>
      </c>
      <c r="K278">
        <v>19284354.030000001</v>
      </c>
      <c r="L278" s="626">
        <f t="shared" si="237"/>
        <v>0.14706025597394648</v>
      </c>
      <c r="M278">
        <v>310</v>
      </c>
      <c r="N278" s="626">
        <f t="shared" si="238"/>
        <v>0.24219145299044428</v>
      </c>
      <c r="O278" t="s">
        <v>880</v>
      </c>
      <c r="P278">
        <v>0</v>
      </c>
      <c r="Q278" s="627">
        <f t="shared" si="239"/>
        <v>0</v>
      </c>
      <c r="R278">
        <v>0</v>
      </c>
      <c r="T278" t="s">
        <v>1726</v>
      </c>
      <c r="U278">
        <v>0</v>
      </c>
      <c r="V278">
        <f t="shared" si="240"/>
        <v>1</v>
      </c>
      <c r="W278" s="626">
        <f t="shared" si="241"/>
        <v>0</v>
      </c>
      <c r="X278" s="628">
        <f t="shared" si="242"/>
        <v>0.13242500939186802</v>
      </c>
      <c r="Y278" t="s">
        <v>639</v>
      </c>
      <c r="Z278">
        <v>4</v>
      </c>
      <c r="AA278" s="627">
        <f t="shared" si="243"/>
        <v>1</v>
      </c>
      <c r="AB278" t="s">
        <v>639</v>
      </c>
      <c r="AC278">
        <v>4</v>
      </c>
      <c r="AD278" s="627">
        <f t="shared" si="244"/>
        <v>1</v>
      </c>
      <c r="AE278" t="s">
        <v>640</v>
      </c>
      <c r="AF278">
        <v>0</v>
      </c>
      <c r="AG278" s="627">
        <f t="shared" si="245"/>
        <v>0</v>
      </c>
      <c r="AH278" t="s">
        <v>1314</v>
      </c>
      <c r="AI278">
        <v>0</v>
      </c>
      <c r="AJ278" s="627">
        <f t="shared" si="246"/>
        <v>0</v>
      </c>
      <c r="AK278" t="s">
        <v>1405</v>
      </c>
      <c r="AL278">
        <v>0</v>
      </c>
      <c r="AM278" s="627">
        <f t="shared" si="247"/>
        <v>0</v>
      </c>
      <c r="AN278">
        <v>1</v>
      </c>
      <c r="AO278" t="s">
        <v>1765</v>
      </c>
      <c r="AP278">
        <v>4</v>
      </c>
      <c r="AQ278" s="629">
        <f t="shared" si="248"/>
        <v>1</v>
      </c>
      <c r="AR278" t="s">
        <v>636</v>
      </c>
      <c r="AS278">
        <v>4</v>
      </c>
      <c r="AT278" s="627">
        <f t="shared" si="249"/>
        <v>1</v>
      </c>
      <c r="AU278">
        <v>1</v>
      </c>
      <c r="AV278" t="s">
        <v>1789</v>
      </c>
      <c r="AW278">
        <v>0</v>
      </c>
      <c r="AX278" s="629">
        <f t="shared" si="250"/>
        <v>0</v>
      </c>
      <c r="AY278" t="s">
        <v>674</v>
      </c>
      <c r="AZ278">
        <v>3</v>
      </c>
      <c r="BA278" s="627">
        <f t="shared" si="251"/>
        <v>0.75</v>
      </c>
      <c r="BB278" t="s">
        <v>635</v>
      </c>
      <c r="BC278">
        <v>1</v>
      </c>
      <c r="BD278" s="627">
        <f t="shared" si="252"/>
        <v>0.25</v>
      </c>
      <c r="BE278" t="s">
        <v>635</v>
      </c>
      <c r="BF278">
        <v>1</v>
      </c>
      <c r="BG278" s="627">
        <f t="shared" si="253"/>
        <v>0.25</v>
      </c>
      <c r="BH278" s="628">
        <f t="shared" si="254"/>
        <v>0.47727272727272729</v>
      </c>
      <c r="BI278">
        <v>0</v>
      </c>
      <c r="BJ278" t="s">
        <v>1741</v>
      </c>
      <c r="BK278">
        <v>4</v>
      </c>
      <c r="BL278" s="627">
        <f t="shared" si="255"/>
        <v>1</v>
      </c>
      <c r="BM278" t="s">
        <v>641</v>
      </c>
      <c r="BN278">
        <v>0</v>
      </c>
      <c r="BO278" s="627">
        <f t="shared" si="256"/>
        <v>0</v>
      </c>
      <c r="BP278">
        <v>6</v>
      </c>
      <c r="BQ278" t="s">
        <v>1748</v>
      </c>
      <c r="BR278">
        <v>1</v>
      </c>
      <c r="BS278">
        <f t="shared" si="257"/>
        <v>0.25</v>
      </c>
      <c r="BT278">
        <v>12</v>
      </c>
      <c r="BU278" t="s">
        <v>1749</v>
      </c>
      <c r="BV278">
        <v>0</v>
      </c>
      <c r="BW278">
        <f t="shared" si="258"/>
        <v>0</v>
      </c>
      <c r="BX278" s="629">
        <f t="shared" si="259"/>
        <v>0.125</v>
      </c>
      <c r="BY278" t="s">
        <v>642</v>
      </c>
      <c r="BZ278">
        <v>3</v>
      </c>
      <c r="CA278" s="627">
        <f t="shared" si="260"/>
        <v>0.75</v>
      </c>
      <c r="CB278" t="s">
        <v>669</v>
      </c>
      <c r="CC278">
        <v>2</v>
      </c>
      <c r="CD278" s="627">
        <f t="shared" si="261"/>
        <v>0.5</v>
      </c>
      <c r="CE278" t="s">
        <v>643</v>
      </c>
      <c r="CF278">
        <v>3</v>
      </c>
      <c r="CG278" s="627">
        <f t="shared" si="262"/>
        <v>0.75</v>
      </c>
      <c r="CH278">
        <v>0</v>
      </c>
      <c r="CI278" t="s">
        <v>1750</v>
      </c>
      <c r="CJ278">
        <v>4</v>
      </c>
      <c r="CK278">
        <f t="shared" si="263"/>
        <v>1</v>
      </c>
      <c r="CL278">
        <v>0</v>
      </c>
      <c r="CM278" t="s">
        <v>1750</v>
      </c>
      <c r="CN278">
        <v>4</v>
      </c>
      <c r="CO278">
        <f t="shared" si="264"/>
        <v>1</v>
      </c>
      <c r="CP278" s="629">
        <f t="shared" si="265"/>
        <v>1</v>
      </c>
      <c r="CQ278">
        <v>0</v>
      </c>
      <c r="CR278" t="s">
        <v>1755</v>
      </c>
      <c r="CS278">
        <v>4</v>
      </c>
      <c r="CT278">
        <f t="shared" si="266"/>
        <v>1</v>
      </c>
      <c r="CU278">
        <v>0</v>
      </c>
      <c r="CV278" t="s">
        <v>1755</v>
      </c>
      <c r="CW278">
        <v>4</v>
      </c>
      <c r="CX278">
        <f t="shared" si="267"/>
        <v>1</v>
      </c>
      <c r="CY278" s="629">
        <f t="shared" si="268"/>
        <v>1</v>
      </c>
      <c r="CZ278">
        <v>0</v>
      </c>
      <c r="DA278" t="s">
        <v>1764</v>
      </c>
      <c r="DB278">
        <v>0</v>
      </c>
      <c r="DC278" s="626">
        <f t="shared" si="269"/>
        <v>0</v>
      </c>
      <c r="DD278" t="s">
        <v>1369</v>
      </c>
      <c r="DE278">
        <v>3</v>
      </c>
      <c r="DF278" s="627">
        <f t="shared" si="270"/>
        <v>0.75</v>
      </c>
      <c r="DG278" s="628">
        <f t="shared" si="271"/>
        <v>0.58750000000000002</v>
      </c>
      <c r="DH278" t="s">
        <v>1407</v>
      </c>
      <c r="DI278">
        <v>1</v>
      </c>
      <c r="DJ278" s="627">
        <f t="shared" si="272"/>
        <v>0.25</v>
      </c>
      <c r="DK278" t="s">
        <v>640</v>
      </c>
      <c r="DL278">
        <v>0</v>
      </c>
      <c r="DM278" s="627">
        <f t="shared" si="273"/>
        <v>0</v>
      </c>
      <c r="DN278" t="s">
        <v>880</v>
      </c>
      <c r="DO278">
        <v>4</v>
      </c>
      <c r="DP278" s="627">
        <f t="shared" si="274"/>
        <v>1</v>
      </c>
      <c r="DQ278" t="s">
        <v>880</v>
      </c>
      <c r="DR278">
        <v>4</v>
      </c>
      <c r="DS278" s="627">
        <f t="shared" si="275"/>
        <v>1</v>
      </c>
      <c r="DT278" t="s">
        <v>880</v>
      </c>
      <c r="DU278">
        <v>4</v>
      </c>
      <c r="DV278" s="627">
        <f t="shared" si="276"/>
        <v>1</v>
      </c>
      <c r="DW278" t="s">
        <v>639</v>
      </c>
      <c r="DX278">
        <v>4</v>
      </c>
      <c r="DY278" s="627">
        <f t="shared" si="277"/>
        <v>1</v>
      </c>
      <c r="DZ278" t="s">
        <v>880</v>
      </c>
      <c r="EA278">
        <v>4</v>
      </c>
      <c r="EB278" s="627">
        <f t="shared" si="278"/>
        <v>1</v>
      </c>
      <c r="EC278">
        <v>6.5</v>
      </c>
      <c r="ED278" t="s">
        <v>1826</v>
      </c>
      <c r="EE278">
        <v>1</v>
      </c>
      <c r="EF278" s="630">
        <f t="shared" si="279"/>
        <v>0.33673469387755106</v>
      </c>
      <c r="EG278">
        <v>7.3</v>
      </c>
      <c r="EH278" t="s">
        <v>1826</v>
      </c>
      <c r="EI278">
        <v>1</v>
      </c>
      <c r="EJ278" s="630">
        <f t="shared" si="280"/>
        <v>0.27</v>
      </c>
      <c r="EK278" s="630">
        <f t="shared" si="281"/>
        <v>0.30336734693877554</v>
      </c>
      <c r="EL278" s="628">
        <f t="shared" si="282"/>
        <v>0.6941709183673469</v>
      </c>
      <c r="EM278">
        <v>0</v>
      </c>
      <c r="EN278" t="s">
        <v>1777</v>
      </c>
      <c r="EO278" s="624">
        <v>0</v>
      </c>
      <c r="EP278" s="629">
        <f t="shared" si="283"/>
        <v>0</v>
      </c>
      <c r="EQ278">
        <v>0</v>
      </c>
      <c r="ER278" t="s">
        <v>1777</v>
      </c>
      <c r="ES278">
        <v>0</v>
      </c>
      <c r="ET278" s="629">
        <f t="shared" si="284"/>
        <v>0</v>
      </c>
      <c r="EU278">
        <v>1</v>
      </c>
      <c r="EV278" t="s">
        <v>1777</v>
      </c>
      <c r="EW278" s="624">
        <v>3</v>
      </c>
      <c r="EX278" s="629">
        <f t="shared" si="285"/>
        <v>0.75</v>
      </c>
      <c r="EY278">
        <v>7</v>
      </c>
      <c r="EZ278" t="s">
        <v>1780</v>
      </c>
      <c r="FA278" s="624">
        <v>4</v>
      </c>
      <c r="FB278" s="629">
        <f t="shared" si="286"/>
        <v>1</v>
      </c>
      <c r="FC278" t="s">
        <v>1025</v>
      </c>
      <c r="FD278">
        <v>4</v>
      </c>
      <c r="FE278" s="627">
        <f t="shared" si="287"/>
        <v>1</v>
      </c>
      <c r="FF278" s="628">
        <f t="shared" si="288"/>
        <v>0.55000000000000004</v>
      </c>
      <c r="FG278">
        <v>0.67300000000000004</v>
      </c>
      <c r="FH278" t="s">
        <v>1791</v>
      </c>
      <c r="FI278">
        <v>2</v>
      </c>
      <c r="FJ278" s="623">
        <f t="shared" si="289"/>
        <v>0.33333333333333331</v>
      </c>
      <c r="FK278">
        <v>4</v>
      </c>
      <c r="FL278">
        <v>0.6020599913279624</v>
      </c>
      <c r="FM278" t="s">
        <v>1733</v>
      </c>
      <c r="FN278" s="624">
        <v>1</v>
      </c>
      <c r="FO278" s="629">
        <f t="shared" si="290"/>
        <v>0.25</v>
      </c>
      <c r="FP278">
        <v>3</v>
      </c>
      <c r="FQ278" t="s">
        <v>1739</v>
      </c>
      <c r="FR278" s="624">
        <v>2</v>
      </c>
      <c r="FS278" s="629">
        <f t="shared" si="291"/>
        <v>0.5</v>
      </c>
      <c r="FT278">
        <v>1</v>
      </c>
      <c r="FU278" t="s">
        <v>1737</v>
      </c>
      <c r="FV278" s="624">
        <v>1</v>
      </c>
      <c r="FW278" s="629">
        <f t="shared" si="292"/>
        <v>0.25</v>
      </c>
      <c r="FX278" s="628">
        <f t="shared" si="293"/>
        <v>0.33333333333333331</v>
      </c>
      <c r="FY278" s="631">
        <f t="shared" si="294"/>
        <v>0.4624503313942126</v>
      </c>
    </row>
    <row r="279" spans="1:181">
      <c r="A279" t="s">
        <v>33</v>
      </c>
      <c r="B279" t="s">
        <v>32</v>
      </c>
      <c r="C279" t="s">
        <v>681</v>
      </c>
      <c r="D279" t="s">
        <v>1312</v>
      </c>
      <c r="E279" t="s">
        <v>991</v>
      </c>
      <c r="F279" t="s">
        <v>993</v>
      </c>
      <c r="G279" t="s">
        <v>994</v>
      </c>
      <c r="H279" t="s">
        <v>34</v>
      </c>
      <c r="I279">
        <v>102883</v>
      </c>
      <c r="J279" s="626">
        <f t="shared" si="236"/>
        <v>0.71793948368019445</v>
      </c>
      <c r="K279">
        <v>188355276.59</v>
      </c>
      <c r="L279" s="626">
        <f t="shared" si="237"/>
        <v>0.60064501190618225</v>
      </c>
      <c r="M279">
        <v>448</v>
      </c>
      <c r="N279" s="626">
        <f t="shared" si="238"/>
        <v>0.32101397095098372</v>
      </c>
      <c r="O279" t="s">
        <v>1119</v>
      </c>
      <c r="P279">
        <v>4</v>
      </c>
      <c r="Q279" s="627">
        <f t="shared" si="239"/>
        <v>1</v>
      </c>
      <c r="R279">
        <v>2169</v>
      </c>
      <c r="S279">
        <v>3.3362595520141931</v>
      </c>
      <c r="T279" t="s">
        <v>1729</v>
      </c>
      <c r="U279">
        <v>4</v>
      </c>
      <c r="V279">
        <f t="shared" si="240"/>
        <v>2170</v>
      </c>
      <c r="W279" s="626">
        <f t="shared" si="241"/>
        <v>1</v>
      </c>
      <c r="X279" s="628">
        <f t="shared" si="242"/>
        <v>0.72791969330747208</v>
      </c>
      <c r="Y279" t="s">
        <v>639</v>
      </c>
      <c r="Z279">
        <v>4</v>
      </c>
      <c r="AA279" s="627">
        <f t="shared" si="243"/>
        <v>1</v>
      </c>
      <c r="AB279" t="s">
        <v>639</v>
      </c>
      <c r="AC279">
        <v>4</v>
      </c>
      <c r="AD279" s="627">
        <f t="shared" si="244"/>
        <v>1</v>
      </c>
      <c r="AE279" t="s">
        <v>640</v>
      </c>
      <c r="AF279">
        <v>0</v>
      </c>
      <c r="AG279" s="627">
        <f t="shared" si="245"/>
        <v>0</v>
      </c>
      <c r="AH279" t="s">
        <v>1314</v>
      </c>
      <c r="AI279">
        <v>0</v>
      </c>
      <c r="AJ279" s="627">
        <f t="shared" si="246"/>
        <v>0</v>
      </c>
      <c r="AK279" t="s">
        <v>1404</v>
      </c>
      <c r="AL279">
        <v>1</v>
      </c>
      <c r="AM279" s="627">
        <f t="shared" si="247"/>
        <v>0.25</v>
      </c>
      <c r="AN279">
        <v>2</v>
      </c>
      <c r="AO279" t="s">
        <v>1766</v>
      </c>
      <c r="AP279">
        <v>3</v>
      </c>
      <c r="AQ279" s="629">
        <f t="shared" si="248"/>
        <v>0.75</v>
      </c>
      <c r="AR279" t="s">
        <v>636</v>
      </c>
      <c r="AS279">
        <v>4</v>
      </c>
      <c r="AT279" s="627">
        <f t="shared" si="249"/>
        <v>1</v>
      </c>
      <c r="AU279">
        <v>3</v>
      </c>
      <c r="AV279" t="s">
        <v>1771</v>
      </c>
      <c r="AW279">
        <v>2</v>
      </c>
      <c r="AX279" s="629">
        <f t="shared" si="250"/>
        <v>0.5</v>
      </c>
      <c r="AY279" t="s">
        <v>650</v>
      </c>
      <c r="AZ279">
        <v>2</v>
      </c>
      <c r="BA279" s="627">
        <f t="shared" si="251"/>
        <v>0.5</v>
      </c>
      <c r="BB279" t="s">
        <v>646</v>
      </c>
      <c r="BC279">
        <v>0</v>
      </c>
      <c r="BD279" s="627">
        <f t="shared" si="252"/>
        <v>0</v>
      </c>
      <c r="BE279" t="s">
        <v>647</v>
      </c>
      <c r="BF279">
        <v>4</v>
      </c>
      <c r="BG279" s="627">
        <f t="shared" si="253"/>
        <v>1</v>
      </c>
      <c r="BH279" s="628">
        <f t="shared" si="254"/>
        <v>0.54545454545454541</v>
      </c>
      <c r="BI279">
        <v>0</v>
      </c>
      <c r="BJ279" t="s">
        <v>1741</v>
      </c>
      <c r="BK279">
        <v>4</v>
      </c>
      <c r="BL279" s="627">
        <f t="shared" si="255"/>
        <v>1</v>
      </c>
      <c r="BM279" t="s">
        <v>1395</v>
      </c>
      <c r="BN279">
        <v>4</v>
      </c>
      <c r="BO279" s="627">
        <f t="shared" si="256"/>
        <v>1</v>
      </c>
      <c r="BP279">
        <v>1</v>
      </c>
      <c r="BQ279" t="s">
        <v>1746</v>
      </c>
      <c r="BR279">
        <v>3</v>
      </c>
      <c r="BS279">
        <f t="shared" si="257"/>
        <v>0.75</v>
      </c>
      <c r="BT279">
        <v>1</v>
      </c>
      <c r="BU279" t="s">
        <v>1746</v>
      </c>
      <c r="BV279">
        <v>3</v>
      </c>
      <c r="BW279">
        <f t="shared" si="258"/>
        <v>0.75</v>
      </c>
      <c r="BX279" s="629">
        <f t="shared" si="259"/>
        <v>0.75</v>
      </c>
      <c r="BY279" t="s">
        <v>653</v>
      </c>
      <c r="BZ279">
        <v>4</v>
      </c>
      <c r="CA279" s="627">
        <f t="shared" si="260"/>
        <v>1</v>
      </c>
      <c r="CB279" t="s">
        <v>654</v>
      </c>
      <c r="CC279">
        <v>4</v>
      </c>
      <c r="CD279" s="627">
        <f t="shared" si="261"/>
        <v>1</v>
      </c>
      <c r="CE279" t="s">
        <v>663</v>
      </c>
      <c r="CF279">
        <v>0</v>
      </c>
      <c r="CG279" s="627">
        <f t="shared" si="262"/>
        <v>0</v>
      </c>
      <c r="CH279">
        <v>0</v>
      </c>
      <c r="CI279" t="s">
        <v>1750</v>
      </c>
      <c r="CJ279">
        <v>4</v>
      </c>
      <c r="CK279">
        <f t="shared" si="263"/>
        <v>1</v>
      </c>
      <c r="CL279">
        <v>0</v>
      </c>
      <c r="CM279" t="s">
        <v>1750</v>
      </c>
      <c r="CN279">
        <v>4</v>
      </c>
      <c r="CO279">
        <f t="shared" si="264"/>
        <v>1</v>
      </c>
      <c r="CP279" s="629">
        <f t="shared" si="265"/>
        <v>1</v>
      </c>
      <c r="CQ279">
        <v>1</v>
      </c>
      <c r="CR279" t="s">
        <v>1756</v>
      </c>
      <c r="CS279">
        <v>3</v>
      </c>
      <c r="CT279">
        <f t="shared" si="266"/>
        <v>0.75</v>
      </c>
      <c r="CU279">
        <v>1</v>
      </c>
      <c r="CV279" t="s">
        <v>1756</v>
      </c>
      <c r="CW279">
        <v>3</v>
      </c>
      <c r="CX279">
        <f t="shared" si="267"/>
        <v>0.75</v>
      </c>
      <c r="CY279" s="629">
        <f t="shared" si="268"/>
        <v>0.75</v>
      </c>
      <c r="CZ279">
        <v>0</v>
      </c>
      <c r="DA279" t="s">
        <v>1764</v>
      </c>
      <c r="DB279">
        <v>0</v>
      </c>
      <c r="DC279" s="626">
        <f t="shared" si="269"/>
        <v>0</v>
      </c>
      <c r="DD279" t="s">
        <v>1369</v>
      </c>
      <c r="DE279">
        <v>3</v>
      </c>
      <c r="DF279" s="627">
        <f t="shared" si="270"/>
        <v>0.75</v>
      </c>
      <c r="DG279" s="628">
        <f t="shared" si="271"/>
        <v>0.72499999999999998</v>
      </c>
      <c r="DH279" t="s">
        <v>1407</v>
      </c>
      <c r="DI279">
        <v>1</v>
      </c>
      <c r="DJ279" s="627">
        <f t="shared" si="272"/>
        <v>0.25</v>
      </c>
      <c r="DK279" t="s">
        <v>636</v>
      </c>
      <c r="DL279">
        <v>4</v>
      </c>
      <c r="DM279" s="627">
        <f t="shared" si="273"/>
        <v>1</v>
      </c>
      <c r="DN279" t="s">
        <v>880</v>
      </c>
      <c r="DO279">
        <v>4</v>
      </c>
      <c r="DP279" s="627">
        <f t="shared" si="274"/>
        <v>1</v>
      </c>
      <c r="DQ279" t="s">
        <v>880</v>
      </c>
      <c r="DR279">
        <v>4</v>
      </c>
      <c r="DS279" s="627">
        <f t="shared" si="275"/>
        <v>1</v>
      </c>
      <c r="DT279" t="s">
        <v>880</v>
      </c>
      <c r="DU279">
        <v>4</v>
      </c>
      <c r="DV279" s="627">
        <f t="shared" si="276"/>
        <v>1</v>
      </c>
      <c r="DW279" t="s">
        <v>1409</v>
      </c>
      <c r="DX279">
        <v>1</v>
      </c>
      <c r="DY279" s="627">
        <f t="shared" si="277"/>
        <v>0.25</v>
      </c>
      <c r="DZ279" t="s">
        <v>1119</v>
      </c>
      <c r="EA279">
        <v>0</v>
      </c>
      <c r="EB279" s="627">
        <f t="shared" si="278"/>
        <v>0</v>
      </c>
      <c r="EC279">
        <v>5.0999999999999996</v>
      </c>
      <c r="ED279" t="s">
        <v>1825</v>
      </c>
      <c r="EE279">
        <v>2</v>
      </c>
      <c r="EF279" s="630">
        <f t="shared" si="279"/>
        <v>0.47959183673469397</v>
      </c>
      <c r="EG279">
        <v>10</v>
      </c>
      <c r="EH279" t="s">
        <v>1827</v>
      </c>
      <c r="EI279">
        <v>0</v>
      </c>
      <c r="EJ279" s="630">
        <f t="shared" si="280"/>
        <v>0</v>
      </c>
      <c r="EK279" s="630">
        <f t="shared" si="281"/>
        <v>0.23979591836734698</v>
      </c>
      <c r="EL279" s="628">
        <f t="shared" si="282"/>
        <v>0.59247448979591832</v>
      </c>
      <c r="EM279">
        <v>9</v>
      </c>
      <c r="EN279" t="s">
        <v>1773</v>
      </c>
      <c r="EO279" s="624">
        <v>4</v>
      </c>
      <c r="EP279" s="629">
        <f t="shared" si="283"/>
        <v>1</v>
      </c>
      <c r="EQ279">
        <v>0</v>
      </c>
      <c r="ER279" t="s">
        <v>1777</v>
      </c>
      <c r="ES279">
        <v>0</v>
      </c>
      <c r="ET279" s="629">
        <f t="shared" si="284"/>
        <v>0</v>
      </c>
      <c r="EU279">
        <v>1</v>
      </c>
      <c r="EV279" t="s">
        <v>1778</v>
      </c>
      <c r="EW279" s="624">
        <v>3</v>
      </c>
      <c r="EX279" s="629">
        <f t="shared" si="285"/>
        <v>0.75</v>
      </c>
      <c r="EY279">
        <v>2</v>
      </c>
      <c r="EZ279" t="s">
        <v>1783</v>
      </c>
      <c r="FA279" s="624">
        <v>1</v>
      </c>
      <c r="FB279" s="629">
        <f t="shared" si="286"/>
        <v>0.25</v>
      </c>
      <c r="FC279" t="s">
        <v>1025</v>
      </c>
      <c r="FD279">
        <v>4</v>
      </c>
      <c r="FE279" s="627">
        <f t="shared" si="287"/>
        <v>1</v>
      </c>
      <c r="FF279" s="628">
        <f t="shared" si="288"/>
        <v>0.6</v>
      </c>
      <c r="FG279">
        <v>0.72299999999999998</v>
      </c>
      <c r="FH279" t="s">
        <v>1791</v>
      </c>
      <c r="FI279">
        <v>2</v>
      </c>
      <c r="FJ279" s="623">
        <f t="shared" si="289"/>
        <v>0.33333333333333331</v>
      </c>
      <c r="FK279">
        <v>66</v>
      </c>
      <c r="FL279">
        <v>1.8195439355418688</v>
      </c>
      <c r="FM279" t="s">
        <v>1735</v>
      </c>
      <c r="FN279" s="624">
        <v>3</v>
      </c>
      <c r="FO279" s="629">
        <f t="shared" si="290"/>
        <v>0.75</v>
      </c>
      <c r="FP279">
        <v>20</v>
      </c>
      <c r="FQ279" t="s">
        <v>1738</v>
      </c>
      <c r="FR279" s="624">
        <v>4</v>
      </c>
      <c r="FS279" s="629">
        <f t="shared" si="291"/>
        <v>1</v>
      </c>
      <c r="FT279">
        <v>20</v>
      </c>
      <c r="FU279" t="s">
        <v>1738</v>
      </c>
      <c r="FV279" s="624">
        <v>4</v>
      </c>
      <c r="FW279" s="629">
        <f t="shared" si="292"/>
        <v>1</v>
      </c>
      <c r="FX279" s="628">
        <f t="shared" si="293"/>
        <v>0.77083333333333326</v>
      </c>
      <c r="FY279" s="631">
        <f t="shared" si="294"/>
        <v>0.66028034364854482</v>
      </c>
    </row>
    <row r="280" spans="1:181">
      <c r="A280" t="s">
        <v>413</v>
      </c>
      <c r="B280" t="s">
        <v>412</v>
      </c>
      <c r="C280" t="s">
        <v>632</v>
      </c>
      <c r="D280" t="s">
        <v>1308</v>
      </c>
      <c r="E280" t="s">
        <v>968</v>
      </c>
      <c r="F280" t="s">
        <v>967</v>
      </c>
      <c r="G280" t="s">
        <v>981</v>
      </c>
      <c r="H280" t="s">
        <v>88</v>
      </c>
      <c r="I280">
        <v>4628</v>
      </c>
      <c r="J280" s="626">
        <f t="shared" si="236"/>
        <v>0.20279824636127075</v>
      </c>
      <c r="K280">
        <v>17202490.039999999</v>
      </c>
      <c r="L280" s="626">
        <f t="shared" si="237"/>
        <v>0.12432366731012798</v>
      </c>
      <c r="M280">
        <v>191</v>
      </c>
      <c r="N280" s="626">
        <f t="shared" si="238"/>
        <v>0.13852093153904044</v>
      </c>
      <c r="O280" t="s">
        <v>880</v>
      </c>
      <c r="P280">
        <v>0</v>
      </c>
      <c r="Q280" s="627">
        <f t="shared" si="239"/>
        <v>0</v>
      </c>
      <c r="R280">
        <v>0</v>
      </c>
      <c r="T280" t="s">
        <v>1726</v>
      </c>
      <c r="U280">
        <v>0</v>
      </c>
      <c r="V280">
        <f t="shared" si="240"/>
        <v>1</v>
      </c>
      <c r="W280" s="626">
        <f t="shared" si="241"/>
        <v>0</v>
      </c>
      <c r="X280" s="628">
        <f t="shared" si="242"/>
        <v>9.3128569042087841E-2</v>
      </c>
      <c r="Y280" t="s">
        <v>1398</v>
      </c>
      <c r="Z280">
        <v>2</v>
      </c>
      <c r="AA280" s="627">
        <f t="shared" si="243"/>
        <v>0.5</v>
      </c>
      <c r="AB280" t="s">
        <v>639</v>
      </c>
      <c r="AC280">
        <v>4</v>
      </c>
      <c r="AD280" s="627">
        <f t="shared" si="244"/>
        <v>1</v>
      </c>
      <c r="AE280" t="s">
        <v>636</v>
      </c>
      <c r="AF280">
        <v>4</v>
      </c>
      <c r="AG280" s="627">
        <f t="shared" si="245"/>
        <v>1</v>
      </c>
      <c r="AH280" t="s">
        <v>1400</v>
      </c>
      <c r="AI280">
        <v>3</v>
      </c>
      <c r="AJ280" s="627">
        <f t="shared" si="246"/>
        <v>0.75</v>
      </c>
      <c r="AK280" t="s">
        <v>1405</v>
      </c>
      <c r="AL280">
        <v>0</v>
      </c>
      <c r="AM280" s="627">
        <f t="shared" si="247"/>
        <v>0</v>
      </c>
      <c r="AN280">
        <v>1</v>
      </c>
      <c r="AO280" t="s">
        <v>1765</v>
      </c>
      <c r="AP280">
        <v>4</v>
      </c>
      <c r="AQ280" s="629">
        <f t="shared" si="248"/>
        <v>1</v>
      </c>
      <c r="AR280" t="s">
        <v>640</v>
      </c>
      <c r="AS280">
        <v>0</v>
      </c>
      <c r="AT280" s="627">
        <f t="shared" si="249"/>
        <v>0</v>
      </c>
      <c r="AU280">
        <v>1</v>
      </c>
      <c r="AV280" t="s">
        <v>1789</v>
      </c>
      <c r="AW280">
        <v>0</v>
      </c>
      <c r="AX280" s="629">
        <f t="shared" si="250"/>
        <v>0</v>
      </c>
      <c r="AY280" t="s">
        <v>634</v>
      </c>
      <c r="AZ280">
        <v>1</v>
      </c>
      <c r="BA280" s="627">
        <f t="shared" si="251"/>
        <v>0.25</v>
      </c>
      <c r="BB280" t="s">
        <v>1070</v>
      </c>
      <c r="BC280">
        <v>3</v>
      </c>
      <c r="BD280" s="627">
        <f t="shared" si="252"/>
        <v>0.75</v>
      </c>
      <c r="BE280" t="s">
        <v>670</v>
      </c>
      <c r="BF280">
        <v>0</v>
      </c>
      <c r="BG280" s="627">
        <f t="shared" si="253"/>
        <v>0</v>
      </c>
      <c r="BH280" s="628">
        <f t="shared" si="254"/>
        <v>0.47727272727272729</v>
      </c>
      <c r="BI280">
        <v>0</v>
      </c>
      <c r="BJ280" t="s">
        <v>1741</v>
      </c>
      <c r="BK280">
        <v>4</v>
      </c>
      <c r="BL280" s="627">
        <f t="shared" si="255"/>
        <v>1</v>
      </c>
      <c r="BM280" t="s">
        <v>1395</v>
      </c>
      <c r="BN280">
        <v>4</v>
      </c>
      <c r="BO280" s="627">
        <f t="shared" si="256"/>
        <v>1</v>
      </c>
      <c r="BP280">
        <v>2</v>
      </c>
      <c r="BQ280" t="s">
        <v>1746</v>
      </c>
      <c r="BR280">
        <v>3</v>
      </c>
      <c r="BS280">
        <f t="shared" si="257"/>
        <v>0.75</v>
      </c>
      <c r="BT280">
        <v>1</v>
      </c>
      <c r="BU280" t="s">
        <v>1746</v>
      </c>
      <c r="BV280">
        <v>3</v>
      </c>
      <c r="BW280">
        <f t="shared" si="258"/>
        <v>0.75</v>
      </c>
      <c r="BX280" s="629">
        <f t="shared" si="259"/>
        <v>0.75</v>
      </c>
      <c r="BY280" t="s">
        <v>653</v>
      </c>
      <c r="BZ280">
        <v>4</v>
      </c>
      <c r="CA280" s="627">
        <f t="shared" si="260"/>
        <v>1</v>
      </c>
      <c r="CB280" t="s">
        <v>649</v>
      </c>
      <c r="CC280">
        <v>1</v>
      </c>
      <c r="CD280" s="627">
        <f t="shared" si="261"/>
        <v>0.25</v>
      </c>
      <c r="CE280" t="s">
        <v>643</v>
      </c>
      <c r="CF280">
        <v>3</v>
      </c>
      <c r="CG280" s="627">
        <f t="shared" si="262"/>
        <v>0.75</v>
      </c>
      <c r="CH280">
        <v>0</v>
      </c>
      <c r="CI280" t="s">
        <v>1750</v>
      </c>
      <c r="CJ280">
        <v>4</v>
      </c>
      <c r="CK280">
        <f t="shared" si="263"/>
        <v>1</v>
      </c>
      <c r="CL280">
        <v>0</v>
      </c>
      <c r="CM280" t="s">
        <v>1750</v>
      </c>
      <c r="CN280">
        <v>4</v>
      </c>
      <c r="CO280">
        <f t="shared" si="264"/>
        <v>1</v>
      </c>
      <c r="CP280" s="629">
        <f t="shared" si="265"/>
        <v>1</v>
      </c>
      <c r="CQ280">
        <v>0</v>
      </c>
      <c r="CR280" t="s">
        <v>1755</v>
      </c>
      <c r="CS280">
        <v>4</v>
      </c>
      <c r="CT280">
        <f t="shared" si="266"/>
        <v>1</v>
      </c>
      <c r="CU280">
        <v>1</v>
      </c>
      <c r="CV280" t="s">
        <v>1756</v>
      </c>
      <c r="CW280">
        <v>3</v>
      </c>
      <c r="CX280">
        <f t="shared" si="267"/>
        <v>0.75</v>
      </c>
      <c r="CY280" s="629">
        <f t="shared" si="268"/>
        <v>0.875</v>
      </c>
      <c r="CZ280">
        <v>1</v>
      </c>
      <c r="DA280" t="s">
        <v>1763</v>
      </c>
      <c r="DB280">
        <v>1</v>
      </c>
      <c r="DC280" s="626">
        <f t="shared" si="269"/>
        <v>0.125</v>
      </c>
      <c r="DD280" t="s">
        <v>1369</v>
      </c>
      <c r="DE280">
        <v>3</v>
      </c>
      <c r="DF280" s="627">
        <f t="shared" si="270"/>
        <v>0.75</v>
      </c>
      <c r="DG280" s="628">
        <f t="shared" si="271"/>
        <v>0.75</v>
      </c>
      <c r="DH280" t="s">
        <v>1396</v>
      </c>
      <c r="DI280">
        <v>0</v>
      </c>
      <c r="DJ280" s="627">
        <f t="shared" si="272"/>
        <v>0</v>
      </c>
      <c r="DK280" t="s">
        <v>640</v>
      </c>
      <c r="DL280">
        <v>0</v>
      </c>
      <c r="DM280" s="627">
        <f t="shared" si="273"/>
        <v>0</v>
      </c>
      <c r="DN280" t="s">
        <v>1119</v>
      </c>
      <c r="DO280">
        <v>0</v>
      </c>
      <c r="DP280" s="627">
        <f t="shared" si="274"/>
        <v>0</v>
      </c>
      <c r="DQ280" t="s">
        <v>880</v>
      </c>
      <c r="DR280">
        <v>4</v>
      </c>
      <c r="DS280" s="627">
        <f t="shared" si="275"/>
        <v>1</v>
      </c>
      <c r="DT280" t="s">
        <v>880</v>
      </c>
      <c r="DU280">
        <v>4</v>
      </c>
      <c r="DV280" s="627">
        <f t="shared" si="276"/>
        <v>1</v>
      </c>
      <c r="DW280" t="s">
        <v>1408</v>
      </c>
      <c r="DX280">
        <v>2</v>
      </c>
      <c r="DY280" s="627">
        <f t="shared" si="277"/>
        <v>0.5</v>
      </c>
      <c r="DZ280" t="s">
        <v>880</v>
      </c>
      <c r="EA280">
        <v>4</v>
      </c>
      <c r="EB280" s="627">
        <f t="shared" si="278"/>
        <v>1</v>
      </c>
      <c r="EC280">
        <v>8.3000000000000007</v>
      </c>
      <c r="ED280" t="s">
        <v>1827</v>
      </c>
      <c r="EE280">
        <v>0</v>
      </c>
      <c r="EF280" s="630">
        <f t="shared" si="279"/>
        <v>0.15306122448979587</v>
      </c>
      <c r="EG280">
        <v>8</v>
      </c>
      <c r="EH280" t="s">
        <v>1827</v>
      </c>
      <c r="EI280">
        <v>0</v>
      </c>
      <c r="EJ280" s="630">
        <f t="shared" si="280"/>
        <v>0.19999999999999996</v>
      </c>
      <c r="EK280" s="630">
        <f t="shared" si="281"/>
        <v>0.17653061224489791</v>
      </c>
      <c r="EL280" s="628">
        <f t="shared" si="282"/>
        <v>0.45956632653061225</v>
      </c>
      <c r="EM280">
        <v>1</v>
      </c>
      <c r="EN280" t="s">
        <v>1776</v>
      </c>
      <c r="EO280" s="624">
        <v>1</v>
      </c>
      <c r="EP280" s="629">
        <f t="shared" si="283"/>
        <v>0.25</v>
      </c>
      <c r="EQ280">
        <v>0</v>
      </c>
      <c r="ER280" t="s">
        <v>1777</v>
      </c>
      <c r="ES280">
        <v>0</v>
      </c>
      <c r="ET280" s="629">
        <f t="shared" si="284"/>
        <v>0</v>
      </c>
      <c r="EU280">
        <v>3</v>
      </c>
      <c r="EV280" t="s">
        <v>1779</v>
      </c>
      <c r="EW280" s="624">
        <v>4</v>
      </c>
      <c r="EX280" s="629">
        <f t="shared" si="285"/>
        <v>1</v>
      </c>
      <c r="EY280">
        <v>3</v>
      </c>
      <c r="EZ280" t="s">
        <v>1782</v>
      </c>
      <c r="FA280" s="624">
        <v>2</v>
      </c>
      <c r="FB280" s="629">
        <f t="shared" si="286"/>
        <v>0.5</v>
      </c>
      <c r="FC280" t="s">
        <v>1024</v>
      </c>
      <c r="FD280">
        <v>0</v>
      </c>
      <c r="FE280" s="627">
        <f t="shared" si="287"/>
        <v>0</v>
      </c>
      <c r="FF280" s="628">
        <f t="shared" si="288"/>
        <v>0.35</v>
      </c>
      <c r="FG280">
        <v>0.63200000000000001</v>
      </c>
      <c r="FH280" t="s">
        <v>1791</v>
      </c>
      <c r="FI280">
        <v>2</v>
      </c>
      <c r="FJ280" s="623">
        <f t="shared" si="289"/>
        <v>0.33333333333333331</v>
      </c>
      <c r="FK280">
        <v>0</v>
      </c>
      <c r="FM280" t="s">
        <v>1732</v>
      </c>
      <c r="FN280" s="624">
        <v>0</v>
      </c>
      <c r="FO280" s="629">
        <f t="shared" si="290"/>
        <v>0</v>
      </c>
      <c r="FP280">
        <v>1</v>
      </c>
      <c r="FQ280" t="s">
        <v>1737</v>
      </c>
      <c r="FR280" s="624">
        <v>1</v>
      </c>
      <c r="FS280" s="629">
        <f t="shared" si="291"/>
        <v>0.25</v>
      </c>
      <c r="FT280">
        <v>0</v>
      </c>
      <c r="FU280" t="s">
        <v>1730</v>
      </c>
      <c r="FV280" s="624">
        <v>0</v>
      </c>
      <c r="FW280" s="629">
        <f t="shared" si="292"/>
        <v>0</v>
      </c>
      <c r="FX280" s="628">
        <f t="shared" si="293"/>
        <v>0.14583333333333331</v>
      </c>
      <c r="FY280" s="631">
        <f t="shared" si="294"/>
        <v>0.37930015936312683</v>
      </c>
    </row>
    <row r="281" spans="1:181">
      <c r="A281" t="s">
        <v>218</v>
      </c>
      <c r="B281" t="s">
        <v>217</v>
      </c>
      <c r="C281" t="s">
        <v>632</v>
      </c>
      <c r="D281" t="s">
        <v>1309</v>
      </c>
      <c r="E281" t="s">
        <v>991</v>
      </c>
      <c r="F281" t="s">
        <v>990</v>
      </c>
      <c r="G281" t="s">
        <v>992</v>
      </c>
      <c r="H281" t="s">
        <v>47</v>
      </c>
      <c r="I281">
        <v>12551</v>
      </c>
      <c r="J281" s="626">
        <f t="shared" si="236"/>
        <v>0.36850812106601522</v>
      </c>
      <c r="K281">
        <v>41970214.739999995</v>
      </c>
      <c r="L281" s="626">
        <f t="shared" si="237"/>
        <v>0.30183513020641689</v>
      </c>
      <c r="M281">
        <v>460</v>
      </c>
      <c r="N281" s="626">
        <f t="shared" si="238"/>
        <v>0.32667235612773526</v>
      </c>
      <c r="O281" t="s">
        <v>880</v>
      </c>
      <c r="P281">
        <v>0</v>
      </c>
      <c r="Q281" s="627">
        <f t="shared" si="239"/>
        <v>0</v>
      </c>
      <c r="R281">
        <v>0</v>
      </c>
      <c r="T281" t="s">
        <v>1726</v>
      </c>
      <c r="U281">
        <v>0</v>
      </c>
      <c r="V281">
        <f t="shared" si="240"/>
        <v>1</v>
      </c>
      <c r="W281" s="626">
        <f t="shared" si="241"/>
        <v>0</v>
      </c>
      <c r="X281" s="628">
        <f t="shared" si="242"/>
        <v>0.19940312148003347</v>
      </c>
      <c r="Y281" t="s">
        <v>1397</v>
      </c>
      <c r="Z281">
        <v>1</v>
      </c>
      <c r="AA281" s="627">
        <f t="shared" si="243"/>
        <v>0.25</v>
      </c>
      <c r="AB281" t="s">
        <v>1399</v>
      </c>
      <c r="AC281">
        <v>1</v>
      </c>
      <c r="AD281" s="627">
        <f t="shared" si="244"/>
        <v>0.25</v>
      </c>
      <c r="AE281" t="s">
        <v>640</v>
      </c>
      <c r="AF281">
        <v>0</v>
      </c>
      <c r="AG281" s="627">
        <f t="shared" si="245"/>
        <v>0</v>
      </c>
      <c r="AH281" t="s">
        <v>1400</v>
      </c>
      <c r="AI281">
        <v>3</v>
      </c>
      <c r="AJ281" s="627">
        <f t="shared" si="246"/>
        <v>0.75</v>
      </c>
      <c r="AK281" t="s">
        <v>1404</v>
      </c>
      <c r="AL281">
        <v>1</v>
      </c>
      <c r="AM281" s="627">
        <f t="shared" si="247"/>
        <v>0.25</v>
      </c>
      <c r="AN281">
        <v>1</v>
      </c>
      <c r="AO281" t="s">
        <v>1765</v>
      </c>
      <c r="AP281">
        <v>4</v>
      </c>
      <c r="AQ281" s="629">
        <f t="shared" si="248"/>
        <v>1</v>
      </c>
      <c r="AR281" t="s">
        <v>636</v>
      </c>
      <c r="AS281">
        <v>4</v>
      </c>
      <c r="AT281" s="627">
        <f t="shared" si="249"/>
        <v>1</v>
      </c>
      <c r="AU281">
        <v>1</v>
      </c>
      <c r="AV281" t="s">
        <v>1789</v>
      </c>
      <c r="AW281">
        <v>0</v>
      </c>
      <c r="AX281" s="629">
        <f t="shared" si="250"/>
        <v>0</v>
      </c>
      <c r="AY281" t="s">
        <v>650</v>
      </c>
      <c r="AZ281">
        <v>2</v>
      </c>
      <c r="BA281" s="627">
        <f t="shared" si="251"/>
        <v>0.5</v>
      </c>
      <c r="BB281" t="s">
        <v>635</v>
      </c>
      <c r="BC281">
        <v>1</v>
      </c>
      <c r="BD281" s="627">
        <f t="shared" si="252"/>
        <v>0.25</v>
      </c>
      <c r="BE281" t="s">
        <v>647</v>
      </c>
      <c r="BF281">
        <v>4</v>
      </c>
      <c r="BG281" s="627">
        <f t="shared" si="253"/>
        <v>1</v>
      </c>
      <c r="BH281" s="628">
        <f t="shared" si="254"/>
        <v>0.47727272727272729</v>
      </c>
      <c r="BI281">
        <v>0</v>
      </c>
      <c r="BJ281" t="s">
        <v>1741</v>
      </c>
      <c r="BK281">
        <v>4</v>
      </c>
      <c r="BL281" s="627">
        <f t="shared" si="255"/>
        <v>1</v>
      </c>
      <c r="BM281" t="s">
        <v>641</v>
      </c>
      <c r="BN281">
        <v>0</v>
      </c>
      <c r="BO281" s="627">
        <f t="shared" si="256"/>
        <v>0</v>
      </c>
      <c r="BP281">
        <v>1</v>
      </c>
      <c r="BQ281" t="s">
        <v>1746</v>
      </c>
      <c r="BR281">
        <v>3</v>
      </c>
      <c r="BS281">
        <f t="shared" si="257"/>
        <v>0.75</v>
      </c>
      <c r="BT281">
        <v>1</v>
      </c>
      <c r="BU281" t="s">
        <v>1746</v>
      </c>
      <c r="BV281">
        <v>3</v>
      </c>
      <c r="BW281">
        <f t="shared" si="258"/>
        <v>0.75</v>
      </c>
      <c r="BX281" s="629">
        <f t="shared" si="259"/>
        <v>0.75</v>
      </c>
      <c r="BY281" t="s">
        <v>642</v>
      </c>
      <c r="BZ281">
        <v>3</v>
      </c>
      <c r="CA281" s="627">
        <f t="shared" si="260"/>
        <v>0.75</v>
      </c>
      <c r="CB281" t="s">
        <v>642</v>
      </c>
      <c r="CC281">
        <v>0</v>
      </c>
      <c r="CD281" s="627">
        <f t="shared" si="261"/>
        <v>0</v>
      </c>
      <c r="CE281" t="s">
        <v>659</v>
      </c>
      <c r="CF281">
        <v>4</v>
      </c>
      <c r="CG281" s="627">
        <f t="shared" si="262"/>
        <v>1</v>
      </c>
      <c r="CH281">
        <v>0</v>
      </c>
      <c r="CI281" t="s">
        <v>1750</v>
      </c>
      <c r="CJ281">
        <v>4</v>
      </c>
      <c r="CK281">
        <f t="shared" si="263"/>
        <v>1</v>
      </c>
      <c r="CL281">
        <v>0</v>
      </c>
      <c r="CM281" t="s">
        <v>1750</v>
      </c>
      <c r="CN281">
        <v>4</v>
      </c>
      <c r="CO281">
        <f t="shared" si="264"/>
        <v>1</v>
      </c>
      <c r="CP281" s="629">
        <f t="shared" si="265"/>
        <v>1</v>
      </c>
      <c r="CQ281">
        <v>0</v>
      </c>
      <c r="CR281" t="s">
        <v>1755</v>
      </c>
      <c r="CS281">
        <v>4</v>
      </c>
      <c r="CT281">
        <f t="shared" si="266"/>
        <v>1</v>
      </c>
      <c r="CU281">
        <v>0</v>
      </c>
      <c r="CV281" t="s">
        <v>1755</v>
      </c>
      <c r="CW281">
        <v>4</v>
      </c>
      <c r="CX281">
        <f t="shared" si="267"/>
        <v>1</v>
      </c>
      <c r="CY281" s="629">
        <f t="shared" si="268"/>
        <v>1</v>
      </c>
      <c r="CZ281">
        <v>0</v>
      </c>
      <c r="DA281" t="s">
        <v>1764</v>
      </c>
      <c r="DB281">
        <v>0</v>
      </c>
      <c r="DC281" s="626">
        <f t="shared" si="269"/>
        <v>0</v>
      </c>
      <c r="DD281" t="s">
        <v>1369</v>
      </c>
      <c r="DE281">
        <v>3</v>
      </c>
      <c r="DF281" s="627">
        <f t="shared" si="270"/>
        <v>0.75</v>
      </c>
      <c r="DG281" s="628">
        <f t="shared" si="271"/>
        <v>0.625</v>
      </c>
      <c r="DH281" t="s">
        <v>1407</v>
      </c>
      <c r="DI281">
        <v>1</v>
      </c>
      <c r="DJ281" s="627">
        <f t="shared" si="272"/>
        <v>0.25</v>
      </c>
      <c r="DK281" t="s">
        <v>640</v>
      </c>
      <c r="DL281">
        <v>0</v>
      </c>
      <c r="DM281" s="627">
        <f t="shared" si="273"/>
        <v>0</v>
      </c>
      <c r="DN281" t="s">
        <v>1119</v>
      </c>
      <c r="DO281">
        <v>0</v>
      </c>
      <c r="DP281" s="627">
        <f t="shared" si="274"/>
        <v>0</v>
      </c>
      <c r="DQ281" t="s">
        <v>880</v>
      </c>
      <c r="DR281">
        <v>4</v>
      </c>
      <c r="DS281" s="627">
        <f t="shared" si="275"/>
        <v>1</v>
      </c>
      <c r="DT281" t="s">
        <v>880</v>
      </c>
      <c r="DU281">
        <v>4</v>
      </c>
      <c r="DV281" s="627">
        <f t="shared" si="276"/>
        <v>1</v>
      </c>
      <c r="DW281" t="s">
        <v>639</v>
      </c>
      <c r="DX281">
        <v>4</v>
      </c>
      <c r="DY281" s="627">
        <f t="shared" si="277"/>
        <v>1</v>
      </c>
      <c r="DZ281" t="s">
        <v>1119</v>
      </c>
      <c r="EA281">
        <v>0</v>
      </c>
      <c r="EB281" s="627">
        <f t="shared" si="278"/>
        <v>0</v>
      </c>
      <c r="EC281">
        <v>8.6</v>
      </c>
      <c r="ED281" t="s">
        <v>1827</v>
      </c>
      <c r="EE281">
        <v>0</v>
      </c>
      <c r="EF281" s="630">
        <f t="shared" si="279"/>
        <v>0.12244897959183687</v>
      </c>
      <c r="EG281">
        <v>9.3000000000000007</v>
      </c>
      <c r="EH281" t="s">
        <v>1827</v>
      </c>
      <c r="EI281">
        <v>0</v>
      </c>
      <c r="EJ281" s="630">
        <f t="shared" si="280"/>
        <v>6.9999999999999951E-2</v>
      </c>
      <c r="EK281" s="630">
        <f t="shared" si="281"/>
        <v>9.6224489795918411E-2</v>
      </c>
      <c r="EL281" s="628">
        <f t="shared" si="282"/>
        <v>0.41827806122448979</v>
      </c>
      <c r="EM281">
        <v>0</v>
      </c>
      <c r="EN281" t="s">
        <v>1777</v>
      </c>
      <c r="EO281" s="624">
        <v>0</v>
      </c>
      <c r="EP281" s="629">
        <f t="shared" si="283"/>
        <v>0</v>
      </c>
      <c r="EQ281">
        <v>0</v>
      </c>
      <c r="ER281" t="s">
        <v>1777</v>
      </c>
      <c r="ES281">
        <v>0</v>
      </c>
      <c r="ET281" s="629">
        <f t="shared" si="284"/>
        <v>0</v>
      </c>
      <c r="EU281">
        <v>0</v>
      </c>
      <c r="EV281" t="s">
        <v>1777</v>
      </c>
      <c r="EW281" s="624">
        <v>0</v>
      </c>
      <c r="EX281" s="629">
        <f t="shared" si="285"/>
        <v>0</v>
      </c>
      <c r="EY281">
        <v>3</v>
      </c>
      <c r="EZ281" t="s">
        <v>1782</v>
      </c>
      <c r="FA281" s="624">
        <v>2</v>
      </c>
      <c r="FB281" s="629">
        <f t="shared" si="286"/>
        <v>0.5</v>
      </c>
      <c r="FC281" t="s">
        <v>1024</v>
      </c>
      <c r="FD281">
        <v>0</v>
      </c>
      <c r="FE281" s="627">
        <f t="shared" si="287"/>
        <v>0</v>
      </c>
      <c r="FF281" s="628">
        <f t="shared" si="288"/>
        <v>0.1</v>
      </c>
      <c r="FG281">
        <v>0.72099999999999997</v>
      </c>
      <c r="FH281" t="s">
        <v>1791</v>
      </c>
      <c r="FI281">
        <v>2</v>
      </c>
      <c r="FJ281" s="623">
        <f t="shared" si="289"/>
        <v>0.33333333333333331</v>
      </c>
      <c r="FK281">
        <v>16</v>
      </c>
      <c r="FL281">
        <v>1.2041199826559248</v>
      </c>
      <c r="FM281" t="s">
        <v>1734</v>
      </c>
      <c r="FN281" s="624">
        <v>2</v>
      </c>
      <c r="FO281" s="629">
        <f t="shared" si="290"/>
        <v>0.5</v>
      </c>
      <c r="FP281">
        <v>5</v>
      </c>
      <c r="FQ281" t="s">
        <v>1740</v>
      </c>
      <c r="FR281" s="624">
        <v>3</v>
      </c>
      <c r="FS281" s="629">
        <f t="shared" si="291"/>
        <v>0.75</v>
      </c>
      <c r="FT281">
        <v>3</v>
      </c>
      <c r="FU281" t="s">
        <v>1739</v>
      </c>
      <c r="FV281" s="624">
        <v>2</v>
      </c>
      <c r="FW281" s="629">
        <f t="shared" si="292"/>
        <v>0.5</v>
      </c>
      <c r="FX281" s="628">
        <f t="shared" si="293"/>
        <v>0.52083333333333326</v>
      </c>
      <c r="FY281" s="631">
        <f t="shared" si="294"/>
        <v>0.39013120721843064</v>
      </c>
    </row>
    <row r="282" spans="1:181">
      <c r="A282" t="s">
        <v>501</v>
      </c>
      <c r="B282" t="s">
        <v>500</v>
      </c>
      <c r="C282" t="s">
        <v>644</v>
      </c>
      <c r="D282" t="s">
        <v>1308</v>
      </c>
      <c r="E282" t="s">
        <v>968</v>
      </c>
      <c r="F282" t="s">
        <v>975</v>
      </c>
      <c r="G282" t="s">
        <v>976</v>
      </c>
      <c r="H282" t="s">
        <v>16</v>
      </c>
      <c r="I282">
        <v>2700</v>
      </c>
      <c r="J282" s="626">
        <f t="shared" si="236"/>
        <v>0.11329361258371723</v>
      </c>
      <c r="K282">
        <v>12696439.789999999</v>
      </c>
      <c r="L282" s="626">
        <f t="shared" si="237"/>
        <v>6.3873349714343261E-2</v>
      </c>
      <c r="M282">
        <v>158</v>
      </c>
      <c r="N282" s="626">
        <f t="shared" si="238"/>
        <v>9.7917784678934042E-2</v>
      </c>
      <c r="O282" t="s">
        <v>880</v>
      </c>
      <c r="P282">
        <v>0</v>
      </c>
      <c r="Q282" s="627">
        <f t="shared" si="239"/>
        <v>0</v>
      </c>
      <c r="R282">
        <v>0</v>
      </c>
      <c r="T282" t="s">
        <v>1726</v>
      </c>
      <c r="U282">
        <v>0</v>
      </c>
      <c r="V282">
        <f t="shared" si="240"/>
        <v>1</v>
      </c>
      <c r="W282" s="626">
        <f t="shared" si="241"/>
        <v>0</v>
      </c>
      <c r="X282" s="628">
        <f t="shared" si="242"/>
        <v>5.5016949395398904E-2</v>
      </c>
      <c r="Y282" t="s">
        <v>639</v>
      </c>
      <c r="Z282">
        <v>4</v>
      </c>
      <c r="AA282" s="627">
        <f t="shared" si="243"/>
        <v>1</v>
      </c>
      <c r="AB282" t="s">
        <v>639</v>
      </c>
      <c r="AC282">
        <v>4</v>
      </c>
      <c r="AD282" s="627">
        <f t="shared" si="244"/>
        <v>1</v>
      </c>
      <c r="AE282" t="s">
        <v>640</v>
      </c>
      <c r="AF282">
        <v>0</v>
      </c>
      <c r="AG282" s="627">
        <f t="shared" si="245"/>
        <v>0</v>
      </c>
      <c r="AH282" t="s">
        <v>1314</v>
      </c>
      <c r="AI282">
        <v>0</v>
      </c>
      <c r="AJ282" s="627">
        <f t="shared" si="246"/>
        <v>0</v>
      </c>
      <c r="AK282" t="s">
        <v>1405</v>
      </c>
      <c r="AL282">
        <v>0</v>
      </c>
      <c r="AM282" s="627">
        <f t="shared" si="247"/>
        <v>0</v>
      </c>
      <c r="AN282">
        <v>1</v>
      </c>
      <c r="AO282" t="s">
        <v>1765</v>
      </c>
      <c r="AP282">
        <v>4</v>
      </c>
      <c r="AQ282" s="629">
        <f t="shared" si="248"/>
        <v>1</v>
      </c>
      <c r="AR282" t="s">
        <v>640</v>
      </c>
      <c r="AS282">
        <v>0</v>
      </c>
      <c r="AT282" s="627">
        <f t="shared" si="249"/>
        <v>0</v>
      </c>
      <c r="AU282">
        <v>1</v>
      </c>
      <c r="AV282" t="s">
        <v>1789</v>
      </c>
      <c r="AW282">
        <v>0</v>
      </c>
      <c r="AX282" s="629">
        <f t="shared" si="250"/>
        <v>0</v>
      </c>
      <c r="AY282" t="s">
        <v>634</v>
      </c>
      <c r="AZ282">
        <v>1</v>
      </c>
      <c r="BA282" s="627">
        <f t="shared" si="251"/>
        <v>0.25</v>
      </c>
      <c r="BB282" t="s">
        <v>635</v>
      </c>
      <c r="BC282">
        <v>1</v>
      </c>
      <c r="BD282" s="627">
        <f t="shared" si="252"/>
        <v>0.25</v>
      </c>
      <c r="BE282" t="s">
        <v>635</v>
      </c>
      <c r="BF282">
        <v>1</v>
      </c>
      <c r="BG282" s="627">
        <f t="shared" si="253"/>
        <v>0.25</v>
      </c>
      <c r="BH282" s="628">
        <f t="shared" si="254"/>
        <v>0.34090909090909088</v>
      </c>
      <c r="BI282">
        <v>0</v>
      </c>
      <c r="BJ282" t="s">
        <v>1741</v>
      </c>
      <c r="BK282">
        <v>4</v>
      </c>
      <c r="BL282" s="627">
        <f t="shared" si="255"/>
        <v>1</v>
      </c>
      <c r="BM282" t="s">
        <v>1395</v>
      </c>
      <c r="BN282">
        <v>4</v>
      </c>
      <c r="BO282" s="627">
        <f t="shared" si="256"/>
        <v>1</v>
      </c>
      <c r="BP282">
        <v>1</v>
      </c>
      <c r="BQ282" t="s">
        <v>1746</v>
      </c>
      <c r="BR282">
        <v>3</v>
      </c>
      <c r="BS282">
        <f t="shared" si="257"/>
        <v>0.75</v>
      </c>
      <c r="BT282">
        <v>0</v>
      </c>
      <c r="BU282" t="s">
        <v>1745</v>
      </c>
      <c r="BV282">
        <v>4</v>
      </c>
      <c r="BW282">
        <f t="shared" si="258"/>
        <v>1</v>
      </c>
      <c r="BX282" s="629">
        <f t="shared" si="259"/>
        <v>0.875</v>
      </c>
      <c r="BY282" t="s">
        <v>653</v>
      </c>
      <c r="BZ282">
        <v>4</v>
      </c>
      <c r="CA282" s="627">
        <f t="shared" si="260"/>
        <v>1</v>
      </c>
      <c r="CB282" t="s">
        <v>649</v>
      </c>
      <c r="CC282">
        <v>1</v>
      </c>
      <c r="CD282" s="627">
        <f t="shared" si="261"/>
        <v>0.25</v>
      </c>
      <c r="CE282" t="s">
        <v>643</v>
      </c>
      <c r="CF282">
        <v>3</v>
      </c>
      <c r="CG282" s="627">
        <f t="shared" si="262"/>
        <v>0.75</v>
      </c>
      <c r="CH282">
        <v>0</v>
      </c>
      <c r="CI282" t="s">
        <v>1750</v>
      </c>
      <c r="CJ282">
        <v>4</v>
      </c>
      <c r="CK282">
        <f t="shared" si="263"/>
        <v>1</v>
      </c>
      <c r="CL282">
        <v>0</v>
      </c>
      <c r="CM282" t="s">
        <v>1750</v>
      </c>
      <c r="CN282">
        <v>4</v>
      </c>
      <c r="CO282">
        <f t="shared" si="264"/>
        <v>1</v>
      </c>
      <c r="CP282" s="629">
        <f t="shared" si="265"/>
        <v>1</v>
      </c>
      <c r="CQ282">
        <v>0</v>
      </c>
      <c r="CR282" t="s">
        <v>1755</v>
      </c>
      <c r="CS282">
        <v>4</v>
      </c>
      <c r="CT282">
        <f t="shared" si="266"/>
        <v>1</v>
      </c>
      <c r="CU282">
        <v>0</v>
      </c>
      <c r="CV282" t="s">
        <v>1755</v>
      </c>
      <c r="CW282">
        <v>4</v>
      </c>
      <c r="CX282">
        <f t="shared" si="267"/>
        <v>1</v>
      </c>
      <c r="CY282" s="629">
        <f t="shared" si="268"/>
        <v>1</v>
      </c>
      <c r="CZ282">
        <v>1</v>
      </c>
      <c r="DA282" t="s">
        <v>1763</v>
      </c>
      <c r="DB282">
        <v>1</v>
      </c>
      <c r="DC282" s="626">
        <f t="shared" si="269"/>
        <v>0.125</v>
      </c>
      <c r="DD282" t="s">
        <v>1369</v>
      </c>
      <c r="DE282">
        <v>3</v>
      </c>
      <c r="DF282" s="627">
        <f t="shared" si="270"/>
        <v>0.75</v>
      </c>
      <c r="DG282" s="628">
        <f t="shared" si="271"/>
        <v>0.77500000000000002</v>
      </c>
      <c r="DH282" t="s">
        <v>1396</v>
      </c>
      <c r="DI282">
        <v>0</v>
      </c>
      <c r="DJ282" s="627">
        <f t="shared" si="272"/>
        <v>0</v>
      </c>
      <c r="DK282" t="s">
        <v>640</v>
      </c>
      <c r="DL282">
        <v>0</v>
      </c>
      <c r="DM282" s="627">
        <f t="shared" si="273"/>
        <v>0</v>
      </c>
      <c r="DN282" t="s">
        <v>1119</v>
      </c>
      <c r="DO282">
        <v>0</v>
      </c>
      <c r="DP282" s="627">
        <f t="shared" si="274"/>
        <v>0</v>
      </c>
      <c r="DQ282" t="s">
        <v>880</v>
      </c>
      <c r="DR282">
        <v>4</v>
      </c>
      <c r="DS282" s="627">
        <f t="shared" si="275"/>
        <v>1</v>
      </c>
      <c r="DT282" t="s">
        <v>880</v>
      </c>
      <c r="DU282">
        <v>4</v>
      </c>
      <c r="DV282" s="627">
        <f t="shared" si="276"/>
        <v>1</v>
      </c>
      <c r="DW282" t="s">
        <v>639</v>
      </c>
      <c r="DX282">
        <v>4</v>
      </c>
      <c r="DY282" s="627">
        <f t="shared" si="277"/>
        <v>1</v>
      </c>
      <c r="DZ282" t="s">
        <v>880</v>
      </c>
      <c r="EA282">
        <v>4</v>
      </c>
      <c r="EB282" s="627">
        <f t="shared" si="278"/>
        <v>1</v>
      </c>
      <c r="EC282">
        <v>7.9</v>
      </c>
      <c r="ED282" t="s">
        <v>1826</v>
      </c>
      <c r="EE282">
        <v>1</v>
      </c>
      <c r="EF282" s="630">
        <f t="shared" si="279"/>
        <v>0.19387755102040816</v>
      </c>
      <c r="EG282">
        <v>8.8000000000000007</v>
      </c>
      <c r="EH282" t="s">
        <v>1827</v>
      </c>
      <c r="EI282">
        <v>0</v>
      </c>
      <c r="EJ282" s="630">
        <f t="shared" si="280"/>
        <v>0.11999999999999988</v>
      </c>
      <c r="EK282" s="630">
        <f t="shared" si="281"/>
        <v>0.15693877551020402</v>
      </c>
      <c r="EL282" s="628">
        <f t="shared" si="282"/>
        <v>0.51961734693877548</v>
      </c>
      <c r="EM282">
        <v>0</v>
      </c>
      <c r="EN282" t="s">
        <v>1777</v>
      </c>
      <c r="EO282" s="624">
        <v>0</v>
      </c>
      <c r="EP282" s="629">
        <f t="shared" si="283"/>
        <v>0</v>
      </c>
      <c r="EQ282">
        <v>0</v>
      </c>
      <c r="ER282" t="s">
        <v>1777</v>
      </c>
      <c r="ES282">
        <v>0</v>
      </c>
      <c r="ET282" s="629">
        <f t="shared" si="284"/>
        <v>0</v>
      </c>
      <c r="EU282">
        <v>0</v>
      </c>
      <c r="EV282" t="s">
        <v>1777</v>
      </c>
      <c r="EW282" s="624">
        <v>0</v>
      </c>
      <c r="EX282" s="629">
        <f t="shared" si="285"/>
        <v>0</v>
      </c>
      <c r="EY282">
        <v>5</v>
      </c>
      <c r="EZ282" t="s">
        <v>1781</v>
      </c>
      <c r="FA282" s="624">
        <v>3</v>
      </c>
      <c r="FB282" s="629">
        <f t="shared" si="286"/>
        <v>0.75</v>
      </c>
      <c r="FC282" t="s">
        <v>1024</v>
      </c>
      <c r="FD282">
        <v>0</v>
      </c>
      <c r="FE282" s="627">
        <f t="shared" si="287"/>
        <v>0</v>
      </c>
      <c r="FF282" s="628">
        <f t="shared" si="288"/>
        <v>0.15</v>
      </c>
      <c r="FG282">
        <v>0.59899999999999998</v>
      </c>
      <c r="FH282" t="s">
        <v>1793</v>
      </c>
      <c r="FI282">
        <v>3</v>
      </c>
      <c r="FJ282" s="623">
        <f t="shared" si="289"/>
        <v>0.66666666666666663</v>
      </c>
      <c r="FK282">
        <v>8</v>
      </c>
      <c r="FL282">
        <v>0.90308998699194354</v>
      </c>
      <c r="FM282" t="s">
        <v>1733</v>
      </c>
      <c r="FN282" s="624">
        <v>1</v>
      </c>
      <c r="FO282" s="629">
        <f t="shared" si="290"/>
        <v>0.25</v>
      </c>
      <c r="FP282">
        <v>0</v>
      </c>
      <c r="FQ282" t="s">
        <v>1730</v>
      </c>
      <c r="FR282" s="624">
        <v>0</v>
      </c>
      <c r="FS282" s="629">
        <f t="shared" si="291"/>
        <v>0</v>
      </c>
      <c r="FT282">
        <v>0</v>
      </c>
      <c r="FU282" t="s">
        <v>1730</v>
      </c>
      <c r="FV282" s="624">
        <v>0</v>
      </c>
      <c r="FW282" s="629">
        <f t="shared" si="292"/>
        <v>0</v>
      </c>
      <c r="FX282" s="628">
        <f t="shared" si="293"/>
        <v>0.22916666666666666</v>
      </c>
      <c r="FY282" s="631">
        <f t="shared" si="294"/>
        <v>0.3449516756516553</v>
      </c>
    </row>
    <row r="283" spans="1:181">
      <c r="A283" t="s">
        <v>230</v>
      </c>
      <c r="B283" t="s">
        <v>229</v>
      </c>
      <c r="C283" t="s">
        <v>681</v>
      </c>
      <c r="D283" t="s">
        <v>1309</v>
      </c>
      <c r="E283" t="s">
        <v>965</v>
      </c>
      <c r="F283" t="s">
        <v>983</v>
      </c>
      <c r="G283" t="s">
        <v>984</v>
      </c>
      <c r="H283" t="s">
        <v>22</v>
      </c>
      <c r="I283">
        <v>11102</v>
      </c>
      <c r="J283" s="626">
        <f t="shared" si="236"/>
        <v>0.34813228742776664</v>
      </c>
      <c r="K283">
        <v>23085993.66</v>
      </c>
      <c r="L283" s="626">
        <f t="shared" si="237"/>
        <v>0.18287119494879156</v>
      </c>
      <c r="M283">
        <v>454</v>
      </c>
      <c r="N283" s="626">
        <f t="shared" si="238"/>
        <v>0.32386185918882465</v>
      </c>
      <c r="O283" t="s">
        <v>880</v>
      </c>
      <c r="P283">
        <v>0</v>
      </c>
      <c r="Q283" s="627">
        <f t="shared" si="239"/>
        <v>0</v>
      </c>
      <c r="R283">
        <v>0</v>
      </c>
      <c r="T283" t="s">
        <v>1726</v>
      </c>
      <c r="U283">
        <v>0</v>
      </c>
      <c r="V283">
        <f t="shared" si="240"/>
        <v>1</v>
      </c>
      <c r="W283" s="626">
        <f t="shared" si="241"/>
        <v>0</v>
      </c>
      <c r="X283" s="628">
        <f t="shared" si="242"/>
        <v>0.17097306831307657</v>
      </c>
      <c r="Y283" t="s">
        <v>639</v>
      </c>
      <c r="Z283">
        <v>4</v>
      </c>
      <c r="AA283" s="627">
        <f t="shared" si="243"/>
        <v>1</v>
      </c>
      <c r="AB283" t="s">
        <v>639</v>
      </c>
      <c r="AC283">
        <v>4</v>
      </c>
      <c r="AD283" s="627">
        <f t="shared" si="244"/>
        <v>1</v>
      </c>
      <c r="AE283" t="s">
        <v>640</v>
      </c>
      <c r="AF283">
        <v>0</v>
      </c>
      <c r="AG283" s="627">
        <f t="shared" si="245"/>
        <v>0</v>
      </c>
      <c r="AH283" t="s">
        <v>1314</v>
      </c>
      <c r="AI283">
        <v>0</v>
      </c>
      <c r="AJ283" s="627">
        <f t="shared" si="246"/>
        <v>0</v>
      </c>
      <c r="AK283" t="s">
        <v>1405</v>
      </c>
      <c r="AL283">
        <v>0</v>
      </c>
      <c r="AM283" s="627">
        <f t="shared" si="247"/>
        <v>0</v>
      </c>
      <c r="AN283">
        <v>0</v>
      </c>
      <c r="AO283" t="s">
        <v>1765</v>
      </c>
      <c r="AP283">
        <v>4</v>
      </c>
      <c r="AQ283" s="629">
        <f t="shared" si="248"/>
        <v>1</v>
      </c>
      <c r="AR283" t="s">
        <v>636</v>
      </c>
      <c r="AS283">
        <v>4</v>
      </c>
      <c r="AT283" s="627">
        <f t="shared" si="249"/>
        <v>1</v>
      </c>
      <c r="AU283">
        <v>0</v>
      </c>
      <c r="AV283" t="s">
        <v>1788</v>
      </c>
      <c r="AW283">
        <v>4</v>
      </c>
      <c r="AX283" s="629">
        <f t="shared" si="250"/>
        <v>1</v>
      </c>
      <c r="AY283" t="s">
        <v>634</v>
      </c>
      <c r="AZ283">
        <v>1</v>
      </c>
      <c r="BA283" s="627">
        <f t="shared" si="251"/>
        <v>0.25</v>
      </c>
      <c r="BB283" t="s">
        <v>646</v>
      </c>
      <c r="BC283">
        <v>0</v>
      </c>
      <c r="BD283" s="627">
        <f t="shared" si="252"/>
        <v>0</v>
      </c>
      <c r="BE283" t="s">
        <v>646</v>
      </c>
      <c r="BF283">
        <v>1</v>
      </c>
      <c r="BG283" s="627">
        <f t="shared" si="253"/>
        <v>0.25</v>
      </c>
      <c r="BH283" s="628">
        <f t="shared" si="254"/>
        <v>0.5</v>
      </c>
      <c r="BI283">
        <v>0</v>
      </c>
      <c r="BJ283" t="s">
        <v>1741</v>
      </c>
      <c r="BK283">
        <v>4</v>
      </c>
      <c r="BL283" s="627">
        <f t="shared" si="255"/>
        <v>1</v>
      </c>
      <c r="BM283" t="s">
        <v>1395</v>
      </c>
      <c r="BN283">
        <v>4</v>
      </c>
      <c r="BO283" s="627">
        <f t="shared" si="256"/>
        <v>1</v>
      </c>
      <c r="BP283">
        <v>0</v>
      </c>
      <c r="BQ283" t="s">
        <v>1745</v>
      </c>
      <c r="BR283">
        <v>4</v>
      </c>
      <c r="BS283">
        <f t="shared" si="257"/>
        <v>1</v>
      </c>
      <c r="BT283">
        <v>0</v>
      </c>
      <c r="BU283" t="s">
        <v>1745</v>
      </c>
      <c r="BV283">
        <v>4</v>
      </c>
      <c r="BW283">
        <f t="shared" si="258"/>
        <v>1</v>
      </c>
      <c r="BX283" s="629">
        <f t="shared" si="259"/>
        <v>1</v>
      </c>
      <c r="BY283" t="s">
        <v>653</v>
      </c>
      <c r="BZ283">
        <v>4</v>
      </c>
      <c r="CA283" s="627">
        <f t="shared" si="260"/>
        <v>1</v>
      </c>
      <c r="CB283" t="s">
        <v>642</v>
      </c>
      <c r="CC283">
        <v>0</v>
      </c>
      <c r="CD283" s="627">
        <f t="shared" si="261"/>
        <v>0</v>
      </c>
      <c r="CE283" t="s">
        <v>659</v>
      </c>
      <c r="CF283">
        <v>4</v>
      </c>
      <c r="CG283" s="627">
        <f t="shared" si="262"/>
        <v>1</v>
      </c>
      <c r="CH283">
        <v>0</v>
      </c>
      <c r="CI283" t="s">
        <v>1750</v>
      </c>
      <c r="CJ283">
        <v>4</v>
      </c>
      <c r="CK283">
        <f t="shared" si="263"/>
        <v>1</v>
      </c>
      <c r="CL283">
        <v>0</v>
      </c>
      <c r="CM283" t="s">
        <v>1750</v>
      </c>
      <c r="CN283">
        <v>4</v>
      </c>
      <c r="CO283">
        <f t="shared" si="264"/>
        <v>1</v>
      </c>
      <c r="CP283" s="629">
        <f t="shared" si="265"/>
        <v>1</v>
      </c>
      <c r="CQ283">
        <v>0</v>
      </c>
      <c r="CR283" t="s">
        <v>1755</v>
      </c>
      <c r="CS283">
        <v>4</v>
      </c>
      <c r="CT283">
        <f t="shared" si="266"/>
        <v>1</v>
      </c>
      <c r="CU283">
        <v>0</v>
      </c>
      <c r="CV283" t="s">
        <v>1755</v>
      </c>
      <c r="CW283">
        <v>4</v>
      </c>
      <c r="CX283">
        <f t="shared" si="267"/>
        <v>1</v>
      </c>
      <c r="CY283" s="629">
        <f t="shared" si="268"/>
        <v>1</v>
      </c>
      <c r="CZ283">
        <v>0</v>
      </c>
      <c r="DA283" t="s">
        <v>1764</v>
      </c>
      <c r="DB283">
        <v>0</v>
      </c>
      <c r="DC283" s="626">
        <f t="shared" si="269"/>
        <v>0</v>
      </c>
      <c r="DD283" t="s">
        <v>636</v>
      </c>
      <c r="DE283">
        <v>4</v>
      </c>
      <c r="DF283" s="627">
        <f t="shared" si="270"/>
        <v>1</v>
      </c>
      <c r="DG283" s="628">
        <f t="shared" si="271"/>
        <v>0.8</v>
      </c>
      <c r="DH283" t="s">
        <v>639</v>
      </c>
      <c r="DI283">
        <v>4</v>
      </c>
      <c r="DJ283" s="627">
        <f t="shared" si="272"/>
        <v>1</v>
      </c>
      <c r="DK283" t="s">
        <v>640</v>
      </c>
      <c r="DL283">
        <v>0</v>
      </c>
      <c r="DM283" s="627">
        <f t="shared" si="273"/>
        <v>0</v>
      </c>
      <c r="DN283" t="s">
        <v>1119</v>
      </c>
      <c r="DO283">
        <v>0</v>
      </c>
      <c r="DP283" s="627">
        <f t="shared" si="274"/>
        <v>0</v>
      </c>
      <c r="DQ283" t="s">
        <v>880</v>
      </c>
      <c r="DR283">
        <v>4</v>
      </c>
      <c r="DS283" s="627">
        <f t="shared" si="275"/>
        <v>1</v>
      </c>
      <c r="DT283" t="s">
        <v>880</v>
      </c>
      <c r="DU283">
        <v>4</v>
      </c>
      <c r="DV283" s="627">
        <f t="shared" si="276"/>
        <v>1</v>
      </c>
      <c r="DW283" t="s">
        <v>639</v>
      </c>
      <c r="DX283">
        <v>4</v>
      </c>
      <c r="DY283" s="627">
        <f t="shared" si="277"/>
        <v>1</v>
      </c>
      <c r="DZ283" t="s">
        <v>880</v>
      </c>
      <c r="EA283">
        <v>4</v>
      </c>
      <c r="EB283" s="627">
        <f t="shared" si="278"/>
        <v>1</v>
      </c>
      <c r="EC283">
        <v>7.1</v>
      </c>
      <c r="ED283" t="s">
        <v>1826</v>
      </c>
      <c r="EE283">
        <v>1</v>
      </c>
      <c r="EF283" s="630">
        <f t="shared" si="279"/>
        <v>0.27551020408163274</v>
      </c>
      <c r="EG283">
        <v>8.4</v>
      </c>
      <c r="EH283" t="s">
        <v>1827</v>
      </c>
      <c r="EI283">
        <v>0</v>
      </c>
      <c r="EJ283" s="630">
        <f t="shared" si="280"/>
        <v>0.15999999999999992</v>
      </c>
      <c r="EK283" s="630">
        <f t="shared" si="281"/>
        <v>0.21775510204081633</v>
      </c>
      <c r="EL283" s="628">
        <f t="shared" si="282"/>
        <v>0.65221938775510202</v>
      </c>
      <c r="EM283">
        <v>2</v>
      </c>
      <c r="EN283" t="s">
        <v>1776</v>
      </c>
      <c r="EO283" s="624">
        <v>1</v>
      </c>
      <c r="EP283" s="629">
        <f t="shared" si="283"/>
        <v>0.25</v>
      </c>
      <c r="EQ283">
        <v>0</v>
      </c>
      <c r="ER283" t="s">
        <v>1777</v>
      </c>
      <c r="ES283">
        <v>0</v>
      </c>
      <c r="ET283" s="629">
        <f t="shared" si="284"/>
        <v>0</v>
      </c>
      <c r="EU283">
        <v>0</v>
      </c>
      <c r="EV283" t="s">
        <v>1779</v>
      </c>
      <c r="EW283" s="624">
        <v>0</v>
      </c>
      <c r="EX283" s="629">
        <f t="shared" si="285"/>
        <v>0</v>
      </c>
      <c r="EY283">
        <v>1</v>
      </c>
      <c r="EZ283" t="s">
        <v>1783</v>
      </c>
      <c r="FA283" s="624">
        <v>1</v>
      </c>
      <c r="FB283" s="629">
        <f t="shared" si="286"/>
        <v>0.25</v>
      </c>
      <c r="FC283" t="s">
        <v>1025</v>
      </c>
      <c r="FD283">
        <v>4</v>
      </c>
      <c r="FE283" s="627">
        <f t="shared" si="287"/>
        <v>1</v>
      </c>
      <c r="FF283" s="628">
        <f t="shared" si="288"/>
        <v>0.3</v>
      </c>
      <c r="FG283">
        <v>0.64200000000000002</v>
      </c>
      <c r="FH283" t="s">
        <v>1791</v>
      </c>
      <c r="FI283">
        <v>2</v>
      </c>
      <c r="FJ283" s="623">
        <f t="shared" si="289"/>
        <v>0.33333333333333331</v>
      </c>
      <c r="FK283">
        <v>29</v>
      </c>
      <c r="FL283">
        <v>1.4623979978989561</v>
      </c>
      <c r="FM283" t="s">
        <v>1734</v>
      </c>
      <c r="FN283" s="624">
        <v>2</v>
      </c>
      <c r="FO283" s="629">
        <f t="shared" si="290"/>
        <v>0.5</v>
      </c>
      <c r="FP283">
        <v>2</v>
      </c>
      <c r="FQ283" t="s">
        <v>1737</v>
      </c>
      <c r="FR283" s="624">
        <v>1</v>
      </c>
      <c r="FS283" s="629">
        <f t="shared" si="291"/>
        <v>0.25</v>
      </c>
      <c r="FT283">
        <v>2</v>
      </c>
      <c r="FU283" t="s">
        <v>1737</v>
      </c>
      <c r="FV283" s="624">
        <v>1</v>
      </c>
      <c r="FW283" s="629">
        <f t="shared" si="292"/>
        <v>0.25</v>
      </c>
      <c r="FX283" s="628">
        <f t="shared" si="293"/>
        <v>0.33333333333333331</v>
      </c>
      <c r="FY283" s="631">
        <f t="shared" si="294"/>
        <v>0.45942096490025203</v>
      </c>
    </row>
    <row r="284" spans="1:181">
      <c r="A284" t="s">
        <v>545</v>
      </c>
      <c r="B284" t="s">
        <v>544</v>
      </c>
      <c r="C284" t="s">
        <v>644</v>
      </c>
      <c r="D284" t="s">
        <v>1308</v>
      </c>
      <c r="E284" t="s">
        <v>965</v>
      </c>
      <c r="F284" t="s">
        <v>983</v>
      </c>
      <c r="G284" t="s">
        <v>984</v>
      </c>
      <c r="H284" t="s">
        <v>22</v>
      </c>
      <c r="I284">
        <v>2497</v>
      </c>
      <c r="J284" s="626">
        <f t="shared" si="236"/>
        <v>0.10031125981049445</v>
      </c>
      <c r="K284">
        <v>10450666.950000001</v>
      </c>
      <c r="L284" s="626">
        <f t="shared" si="237"/>
        <v>2.5132004780470136E-2</v>
      </c>
      <c r="M284">
        <v>173</v>
      </c>
      <c r="N284" s="626">
        <f t="shared" si="238"/>
        <v>0.11733257256093985</v>
      </c>
      <c r="O284" t="s">
        <v>880</v>
      </c>
      <c r="P284">
        <v>0</v>
      </c>
      <c r="Q284" s="627">
        <f t="shared" si="239"/>
        <v>0</v>
      </c>
      <c r="R284">
        <v>0</v>
      </c>
      <c r="T284" t="s">
        <v>1726</v>
      </c>
      <c r="U284">
        <v>0</v>
      </c>
      <c r="V284">
        <f t="shared" si="240"/>
        <v>1</v>
      </c>
      <c r="W284" s="626">
        <f t="shared" si="241"/>
        <v>0</v>
      </c>
      <c r="X284" s="628">
        <f t="shared" si="242"/>
        <v>4.8555167430380887E-2</v>
      </c>
      <c r="Y284" t="s">
        <v>639</v>
      </c>
      <c r="Z284">
        <v>4</v>
      </c>
      <c r="AA284" s="627">
        <f t="shared" si="243"/>
        <v>1</v>
      </c>
      <c r="AB284" t="s">
        <v>639</v>
      </c>
      <c r="AC284">
        <v>4</v>
      </c>
      <c r="AD284" s="627">
        <f t="shared" si="244"/>
        <v>1</v>
      </c>
      <c r="AE284" t="s">
        <v>640</v>
      </c>
      <c r="AF284">
        <v>0</v>
      </c>
      <c r="AG284" s="627">
        <f t="shared" si="245"/>
        <v>0</v>
      </c>
      <c r="AH284" t="s">
        <v>1314</v>
      </c>
      <c r="AI284">
        <v>0</v>
      </c>
      <c r="AJ284" s="627">
        <f t="shared" si="246"/>
        <v>0</v>
      </c>
      <c r="AK284" t="s">
        <v>1404</v>
      </c>
      <c r="AL284">
        <v>1</v>
      </c>
      <c r="AM284" s="627">
        <f t="shared" si="247"/>
        <v>0.25</v>
      </c>
      <c r="AN284">
        <v>1</v>
      </c>
      <c r="AO284" t="s">
        <v>1765</v>
      </c>
      <c r="AP284">
        <v>4</v>
      </c>
      <c r="AQ284" s="629">
        <f t="shared" si="248"/>
        <v>1</v>
      </c>
      <c r="AR284" t="s">
        <v>636</v>
      </c>
      <c r="AS284">
        <v>4</v>
      </c>
      <c r="AT284" s="627">
        <f t="shared" si="249"/>
        <v>1</v>
      </c>
      <c r="AU284">
        <v>2</v>
      </c>
      <c r="AV284" t="s">
        <v>1772</v>
      </c>
      <c r="AW284">
        <v>1</v>
      </c>
      <c r="AX284" s="629">
        <f t="shared" si="250"/>
        <v>0.25</v>
      </c>
      <c r="AY284" t="s">
        <v>650</v>
      </c>
      <c r="AZ284">
        <v>2</v>
      </c>
      <c r="BA284" s="627">
        <f t="shared" si="251"/>
        <v>0.5</v>
      </c>
      <c r="BB284" t="s">
        <v>1069</v>
      </c>
      <c r="BC284">
        <v>3</v>
      </c>
      <c r="BD284" s="627">
        <f t="shared" si="252"/>
        <v>0.75</v>
      </c>
      <c r="BE284" t="s">
        <v>635</v>
      </c>
      <c r="BF284">
        <v>1</v>
      </c>
      <c r="BG284" s="627">
        <f t="shared" si="253"/>
        <v>0.25</v>
      </c>
      <c r="BH284" s="628">
        <f t="shared" si="254"/>
        <v>0.54545454545454541</v>
      </c>
      <c r="BI284">
        <v>0</v>
      </c>
      <c r="BJ284" t="s">
        <v>1741</v>
      </c>
      <c r="BK284">
        <v>4</v>
      </c>
      <c r="BL284" s="627">
        <f t="shared" si="255"/>
        <v>1</v>
      </c>
      <c r="BM284" t="s">
        <v>641</v>
      </c>
      <c r="BN284">
        <v>0</v>
      </c>
      <c r="BO284" s="627">
        <f t="shared" si="256"/>
        <v>0</v>
      </c>
      <c r="BP284">
        <v>0</v>
      </c>
      <c r="BQ284" t="s">
        <v>1745</v>
      </c>
      <c r="BR284">
        <v>4</v>
      </c>
      <c r="BS284">
        <f t="shared" si="257"/>
        <v>1</v>
      </c>
      <c r="BT284">
        <v>0</v>
      </c>
      <c r="BU284" t="s">
        <v>1745</v>
      </c>
      <c r="BV284">
        <v>4</v>
      </c>
      <c r="BW284">
        <f t="shared" si="258"/>
        <v>1</v>
      </c>
      <c r="BX284" s="629">
        <f t="shared" si="259"/>
        <v>1</v>
      </c>
      <c r="BY284" t="s">
        <v>658</v>
      </c>
      <c r="BZ284">
        <v>2</v>
      </c>
      <c r="CA284" s="627">
        <f t="shared" si="260"/>
        <v>0.5</v>
      </c>
      <c r="CB284" t="s">
        <v>649</v>
      </c>
      <c r="CC284">
        <v>1</v>
      </c>
      <c r="CD284" s="627">
        <f t="shared" si="261"/>
        <v>0.25</v>
      </c>
      <c r="CE284" t="s">
        <v>643</v>
      </c>
      <c r="CF284">
        <v>3</v>
      </c>
      <c r="CG284" s="627">
        <f t="shared" si="262"/>
        <v>0.75</v>
      </c>
      <c r="CH284">
        <v>0</v>
      </c>
      <c r="CI284" t="s">
        <v>1750</v>
      </c>
      <c r="CJ284">
        <v>4</v>
      </c>
      <c r="CK284">
        <f t="shared" si="263"/>
        <v>1</v>
      </c>
      <c r="CL284">
        <v>0</v>
      </c>
      <c r="CM284" t="s">
        <v>1750</v>
      </c>
      <c r="CN284">
        <v>4</v>
      </c>
      <c r="CO284">
        <f t="shared" si="264"/>
        <v>1</v>
      </c>
      <c r="CP284" s="629">
        <f t="shared" si="265"/>
        <v>1</v>
      </c>
      <c r="CQ284">
        <v>0</v>
      </c>
      <c r="CR284" t="s">
        <v>1755</v>
      </c>
      <c r="CS284">
        <v>4</v>
      </c>
      <c r="CT284">
        <f t="shared" si="266"/>
        <v>1</v>
      </c>
      <c r="CU284">
        <v>0</v>
      </c>
      <c r="CV284" t="s">
        <v>1755</v>
      </c>
      <c r="CW284">
        <v>4</v>
      </c>
      <c r="CX284">
        <f t="shared" si="267"/>
        <v>1</v>
      </c>
      <c r="CY284" s="629">
        <f t="shared" si="268"/>
        <v>1</v>
      </c>
      <c r="CZ284">
        <v>2</v>
      </c>
      <c r="DA284" t="s">
        <v>1762</v>
      </c>
      <c r="DB284">
        <v>2</v>
      </c>
      <c r="DC284" s="626">
        <f t="shared" si="269"/>
        <v>0.25</v>
      </c>
      <c r="DD284" t="s">
        <v>636</v>
      </c>
      <c r="DE284">
        <v>4</v>
      </c>
      <c r="DF284" s="627">
        <f t="shared" si="270"/>
        <v>1</v>
      </c>
      <c r="DG284" s="628">
        <f t="shared" si="271"/>
        <v>0.67500000000000004</v>
      </c>
      <c r="DH284" t="s">
        <v>639</v>
      </c>
      <c r="DI284">
        <v>4</v>
      </c>
      <c r="DJ284" s="627">
        <f t="shared" si="272"/>
        <v>1</v>
      </c>
      <c r="DK284" t="s">
        <v>640</v>
      </c>
      <c r="DL284">
        <v>0</v>
      </c>
      <c r="DM284" s="627">
        <f t="shared" si="273"/>
        <v>0</v>
      </c>
      <c r="DN284" t="s">
        <v>880</v>
      </c>
      <c r="DO284">
        <v>4</v>
      </c>
      <c r="DP284" s="627">
        <f t="shared" si="274"/>
        <v>1</v>
      </c>
      <c r="DQ284" t="s">
        <v>880</v>
      </c>
      <c r="DR284">
        <v>4</v>
      </c>
      <c r="DS284" s="627">
        <f t="shared" si="275"/>
        <v>1</v>
      </c>
      <c r="DT284" t="s">
        <v>880</v>
      </c>
      <c r="DU284">
        <v>4</v>
      </c>
      <c r="DV284" s="627">
        <f t="shared" si="276"/>
        <v>1</v>
      </c>
      <c r="DW284" t="s">
        <v>639</v>
      </c>
      <c r="DX284">
        <v>4</v>
      </c>
      <c r="DY284" s="627">
        <f t="shared" si="277"/>
        <v>1</v>
      </c>
      <c r="DZ284" t="s">
        <v>880</v>
      </c>
      <c r="EA284">
        <v>4</v>
      </c>
      <c r="EB284" s="627">
        <f t="shared" si="278"/>
        <v>1</v>
      </c>
      <c r="EC284">
        <v>6.1</v>
      </c>
      <c r="ED284" t="s">
        <v>1826</v>
      </c>
      <c r="EE284">
        <v>1</v>
      </c>
      <c r="EF284" s="630">
        <f t="shared" si="279"/>
        <v>0.37755102040816335</v>
      </c>
      <c r="EG284">
        <v>5.4</v>
      </c>
      <c r="EH284" t="s">
        <v>1825</v>
      </c>
      <c r="EI284">
        <v>2</v>
      </c>
      <c r="EJ284" s="630">
        <f t="shared" si="280"/>
        <v>0.45999999999999996</v>
      </c>
      <c r="EK284" s="630">
        <f t="shared" si="281"/>
        <v>0.41877551020408166</v>
      </c>
      <c r="EL284" s="628">
        <f t="shared" si="282"/>
        <v>0.80234693877551022</v>
      </c>
      <c r="EM284">
        <v>1</v>
      </c>
      <c r="EN284" t="s">
        <v>1776</v>
      </c>
      <c r="EO284" s="624">
        <v>1</v>
      </c>
      <c r="EP284" s="629">
        <f t="shared" si="283"/>
        <v>0.25</v>
      </c>
      <c r="EQ284">
        <v>0</v>
      </c>
      <c r="ER284" t="s">
        <v>1777</v>
      </c>
      <c r="ES284">
        <v>0</v>
      </c>
      <c r="ET284" s="629">
        <f t="shared" si="284"/>
        <v>0</v>
      </c>
      <c r="EU284">
        <v>0</v>
      </c>
      <c r="EV284" t="s">
        <v>1779</v>
      </c>
      <c r="EW284" s="624">
        <v>0</v>
      </c>
      <c r="EX284" s="629">
        <f t="shared" si="285"/>
        <v>0</v>
      </c>
      <c r="EY284">
        <v>2</v>
      </c>
      <c r="EZ284" t="s">
        <v>1783</v>
      </c>
      <c r="FA284" s="624">
        <v>1</v>
      </c>
      <c r="FB284" s="629">
        <f t="shared" si="286"/>
        <v>0.25</v>
      </c>
      <c r="FC284" t="s">
        <v>1024</v>
      </c>
      <c r="FD284">
        <v>0</v>
      </c>
      <c r="FE284" s="627">
        <f t="shared" si="287"/>
        <v>0</v>
      </c>
      <c r="FF284" s="628">
        <f t="shared" si="288"/>
        <v>0.1</v>
      </c>
      <c r="FG284">
        <v>0.58399999999999996</v>
      </c>
      <c r="FH284" t="s">
        <v>1793</v>
      </c>
      <c r="FI284">
        <v>3</v>
      </c>
      <c r="FJ284" s="623">
        <f t="shared" si="289"/>
        <v>0.66666666666666663</v>
      </c>
      <c r="FK284">
        <v>12</v>
      </c>
      <c r="FL284">
        <v>1.0791812460476249</v>
      </c>
      <c r="FM284" t="s">
        <v>1734</v>
      </c>
      <c r="FN284" s="624">
        <v>2</v>
      </c>
      <c r="FO284" s="629">
        <f t="shared" si="290"/>
        <v>0.5</v>
      </c>
      <c r="FP284">
        <v>0</v>
      </c>
      <c r="FQ284" t="s">
        <v>1730</v>
      </c>
      <c r="FR284" s="624">
        <v>0</v>
      </c>
      <c r="FS284" s="629">
        <f t="shared" si="291"/>
        <v>0</v>
      </c>
      <c r="FT284">
        <v>1</v>
      </c>
      <c r="FU284" t="s">
        <v>1737</v>
      </c>
      <c r="FV284" s="624">
        <v>1</v>
      </c>
      <c r="FW284" s="629">
        <f t="shared" si="292"/>
        <v>0.25</v>
      </c>
      <c r="FX284" s="628">
        <f t="shared" si="293"/>
        <v>0.35416666666666663</v>
      </c>
      <c r="FY284" s="631">
        <f t="shared" si="294"/>
        <v>0.4209205530545172</v>
      </c>
    </row>
    <row r="285" spans="1:181">
      <c r="A285" t="s">
        <v>142</v>
      </c>
      <c r="B285" t="s">
        <v>141</v>
      </c>
      <c r="C285" t="s">
        <v>632</v>
      </c>
      <c r="D285" t="s">
        <v>1311</v>
      </c>
      <c r="E285" t="s">
        <v>991</v>
      </c>
      <c r="F285" t="s">
        <v>990</v>
      </c>
      <c r="G285" t="s">
        <v>997</v>
      </c>
      <c r="H285" t="s">
        <v>13</v>
      </c>
      <c r="I285">
        <v>21003</v>
      </c>
      <c r="J285" s="626">
        <f t="shared" si="236"/>
        <v>0.45402510722356382</v>
      </c>
      <c r="K285">
        <v>55985202.57</v>
      </c>
      <c r="L285" s="626">
        <f t="shared" si="237"/>
        <v>0.35917960573976909</v>
      </c>
      <c r="M285">
        <v>754</v>
      </c>
      <c r="N285" s="626">
        <f t="shared" si="238"/>
        <v>0.43245504021738385</v>
      </c>
      <c r="O285" t="s">
        <v>1119</v>
      </c>
      <c r="P285">
        <v>4</v>
      </c>
      <c r="Q285" s="627">
        <f t="shared" si="239"/>
        <v>1</v>
      </c>
      <c r="R285">
        <v>27</v>
      </c>
      <c r="S285">
        <v>1.4313637641589874</v>
      </c>
      <c r="T285" t="s">
        <v>1731</v>
      </c>
      <c r="U285">
        <v>2</v>
      </c>
      <c r="V285">
        <f t="shared" si="240"/>
        <v>28</v>
      </c>
      <c r="W285" s="626">
        <f t="shared" si="241"/>
        <v>0.43374059535643056</v>
      </c>
      <c r="X285" s="628">
        <f t="shared" si="242"/>
        <v>0.53588006970742952</v>
      </c>
      <c r="Y285" t="s">
        <v>1397</v>
      </c>
      <c r="Z285">
        <v>1</v>
      </c>
      <c r="AA285" s="627">
        <f t="shared" si="243"/>
        <v>0.25</v>
      </c>
      <c r="AB285" t="s">
        <v>1399</v>
      </c>
      <c r="AC285">
        <v>1</v>
      </c>
      <c r="AD285" s="627">
        <f t="shared" si="244"/>
        <v>0.25</v>
      </c>
      <c r="AE285" t="s">
        <v>640</v>
      </c>
      <c r="AF285">
        <v>0</v>
      </c>
      <c r="AG285" s="627">
        <f t="shared" si="245"/>
        <v>0</v>
      </c>
      <c r="AH285" t="s">
        <v>1314</v>
      </c>
      <c r="AI285">
        <v>0</v>
      </c>
      <c r="AJ285" s="627">
        <f t="shared" si="246"/>
        <v>0</v>
      </c>
      <c r="AK285" t="s">
        <v>1405</v>
      </c>
      <c r="AL285">
        <v>0</v>
      </c>
      <c r="AM285" s="627">
        <f t="shared" si="247"/>
        <v>0</v>
      </c>
      <c r="AN285">
        <v>1</v>
      </c>
      <c r="AO285" t="s">
        <v>1765</v>
      </c>
      <c r="AP285">
        <v>4</v>
      </c>
      <c r="AQ285" s="629">
        <f t="shared" si="248"/>
        <v>1</v>
      </c>
      <c r="AR285" t="s">
        <v>640</v>
      </c>
      <c r="AS285">
        <v>0</v>
      </c>
      <c r="AT285" s="627">
        <f t="shared" si="249"/>
        <v>0</v>
      </c>
      <c r="AU285">
        <v>1</v>
      </c>
      <c r="AV285" t="s">
        <v>1789</v>
      </c>
      <c r="AW285">
        <v>0</v>
      </c>
      <c r="AX285" s="629">
        <f t="shared" si="250"/>
        <v>0</v>
      </c>
      <c r="AY285" t="s">
        <v>634</v>
      </c>
      <c r="AZ285">
        <v>1</v>
      </c>
      <c r="BA285" s="627">
        <f t="shared" si="251"/>
        <v>0.25</v>
      </c>
      <c r="BB285" t="s">
        <v>646</v>
      </c>
      <c r="BC285">
        <v>0</v>
      </c>
      <c r="BD285" s="627">
        <f t="shared" si="252"/>
        <v>0</v>
      </c>
      <c r="BE285" t="s">
        <v>1074</v>
      </c>
      <c r="BF285">
        <v>0</v>
      </c>
      <c r="BG285" s="627">
        <f t="shared" si="253"/>
        <v>0</v>
      </c>
      <c r="BH285" s="628">
        <f t="shared" si="254"/>
        <v>0.15909090909090909</v>
      </c>
      <c r="BI285">
        <v>0</v>
      </c>
      <c r="BJ285" t="s">
        <v>1741</v>
      </c>
      <c r="BK285">
        <v>4</v>
      </c>
      <c r="BL285" s="627">
        <f t="shared" si="255"/>
        <v>1</v>
      </c>
      <c r="BM285" t="s">
        <v>1395</v>
      </c>
      <c r="BN285">
        <v>4</v>
      </c>
      <c r="BO285" s="627">
        <f t="shared" si="256"/>
        <v>1</v>
      </c>
      <c r="BP285">
        <v>5</v>
      </c>
      <c r="BQ285" t="s">
        <v>1748</v>
      </c>
      <c r="BR285">
        <v>1</v>
      </c>
      <c r="BS285">
        <f t="shared" si="257"/>
        <v>0.25</v>
      </c>
      <c r="BT285">
        <v>2</v>
      </c>
      <c r="BU285" t="s">
        <v>1746</v>
      </c>
      <c r="BV285">
        <v>3</v>
      </c>
      <c r="BW285">
        <f t="shared" si="258"/>
        <v>0.75</v>
      </c>
      <c r="BX285" s="629">
        <f t="shared" si="259"/>
        <v>0.5</v>
      </c>
      <c r="BY285" t="s">
        <v>653</v>
      </c>
      <c r="BZ285">
        <v>4</v>
      </c>
      <c r="CA285" s="627">
        <f t="shared" si="260"/>
        <v>1</v>
      </c>
      <c r="CB285" t="s">
        <v>662</v>
      </c>
      <c r="CC285">
        <v>3</v>
      </c>
      <c r="CD285" s="627">
        <f t="shared" si="261"/>
        <v>0.75</v>
      </c>
      <c r="CE285" t="s">
        <v>663</v>
      </c>
      <c r="CF285">
        <v>0</v>
      </c>
      <c r="CG285" s="627">
        <f t="shared" si="262"/>
        <v>0</v>
      </c>
      <c r="CH285">
        <v>2</v>
      </c>
      <c r="CI285" t="s">
        <v>1751</v>
      </c>
      <c r="CJ285">
        <v>3</v>
      </c>
      <c r="CK285">
        <f t="shared" si="263"/>
        <v>0.75</v>
      </c>
      <c r="CL285">
        <v>2</v>
      </c>
      <c r="CM285" t="s">
        <v>1751</v>
      </c>
      <c r="CN285">
        <v>3</v>
      </c>
      <c r="CO285">
        <f t="shared" si="264"/>
        <v>0.75</v>
      </c>
      <c r="CP285" s="629">
        <f t="shared" si="265"/>
        <v>0.75</v>
      </c>
      <c r="CQ285">
        <v>0</v>
      </c>
      <c r="CR285" t="s">
        <v>1755</v>
      </c>
      <c r="CS285">
        <v>4</v>
      </c>
      <c r="CT285">
        <f t="shared" si="266"/>
        <v>1</v>
      </c>
      <c r="CU285">
        <v>0</v>
      </c>
      <c r="CV285" t="s">
        <v>1755</v>
      </c>
      <c r="CW285">
        <v>4</v>
      </c>
      <c r="CX285">
        <f t="shared" si="267"/>
        <v>1</v>
      </c>
      <c r="CY285" s="629">
        <f t="shared" si="268"/>
        <v>1</v>
      </c>
      <c r="CZ285">
        <v>0</v>
      </c>
      <c r="DA285" t="s">
        <v>1764</v>
      </c>
      <c r="DB285">
        <v>0</v>
      </c>
      <c r="DC285" s="626">
        <f t="shared" si="269"/>
        <v>0</v>
      </c>
      <c r="DD285" t="s">
        <v>1369</v>
      </c>
      <c r="DE285">
        <v>3</v>
      </c>
      <c r="DF285" s="627">
        <f t="shared" si="270"/>
        <v>0.75</v>
      </c>
      <c r="DG285" s="628">
        <f t="shared" si="271"/>
        <v>0.67500000000000004</v>
      </c>
      <c r="DH285" t="s">
        <v>639</v>
      </c>
      <c r="DI285">
        <v>4</v>
      </c>
      <c r="DJ285" s="627">
        <f t="shared" si="272"/>
        <v>1</v>
      </c>
      <c r="DK285" t="s">
        <v>640</v>
      </c>
      <c r="DL285">
        <v>0</v>
      </c>
      <c r="DM285" s="627">
        <f t="shared" si="273"/>
        <v>0</v>
      </c>
      <c r="DN285" t="s">
        <v>880</v>
      </c>
      <c r="DO285">
        <v>4</v>
      </c>
      <c r="DP285" s="627">
        <f t="shared" si="274"/>
        <v>1</v>
      </c>
      <c r="DQ285" t="s">
        <v>880</v>
      </c>
      <c r="DR285">
        <v>4</v>
      </c>
      <c r="DS285" s="627">
        <f t="shared" si="275"/>
        <v>1</v>
      </c>
      <c r="DT285" t="s">
        <v>880</v>
      </c>
      <c r="DU285">
        <v>4</v>
      </c>
      <c r="DV285" s="627">
        <f t="shared" si="276"/>
        <v>1</v>
      </c>
      <c r="DW285" t="s">
        <v>639</v>
      </c>
      <c r="DX285">
        <v>4</v>
      </c>
      <c r="DY285" s="627">
        <f t="shared" si="277"/>
        <v>1</v>
      </c>
      <c r="DZ285" t="s">
        <v>1119</v>
      </c>
      <c r="EA285">
        <v>0</v>
      </c>
      <c r="EB285" s="627">
        <f t="shared" si="278"/>
        <v>0</v>
      </c>
      <c r="EC285">
        <v>6.9</v>
      </c>
      <c r="ED285" t="s">
        <v>1826</v>
      </c>
      <c r="EE285">
        <v>1</v>
      </c>
      <c r="EF285" s="630">
        <f t="shared" si="279"/>
        <v>0.29591836734693877</v>
      </c>
      <c r="EG285">
        <v>9.8000000000000007</v>
      </c>
      <c r="EH285" t="s">
        <v>1827</v>
      </c>
      <c r="EI285">
        <v>0</v>
      </c>
      <c r="EJ285" s="630">
        <f t="shared" si="280"/>
        <v>1.9999999999999907E-2</v>
      </c>
      <c r="EK285" s="630">
        <f t="shared" si="281"/>
        <v>0.15795918367346934</v>
      </c>
      <c r="EL285" s="628">
        <f t="shared" si="282"/>
        <v>0.64474489795918366</v>
      </c>
      <c r="EM285">
        <v>1</v>
      </c>
      <c r="EN285" t="s">
        <v>1776</v>
      </c>
      <c r="EO285" s="624">
        <v>1</v>
      </c>
      <c r="EP285" s="629">
        <f t="shared" si="283"/>
        <v>0.25</v>
      </c>
      <c r="EQ285">
        <v>1</v>
      </c>
      <c r="ER285" t="s">
        <v>1779</v>
      </c>
      <c r="ES285">
        <v>3</v>
      </c>
      <c r="ET285" s="629">
        <f t="shared" si="284"/>
        <v>0.75</v>
      </c>
      <c r="EU285">
        <v>0</v>
      </c>
      <c r="EV285" t="s">
        <v>1779</v>
      </c>
      <c r="EW285" s="624">
        <v>0</v>
      </c>
      <c r="EX285" s="629">
        <f t="shared" si="285"/>
        <v>0</v>
      </c>
      <c r="EY285">
        <v>3</v>
      </c>
      <c r="EZ285" t="s">
        <v>1782</v>
      </c>
      <c r="FA285" s="624">
        <v>2</v>
      </c>
      <c r="FB285" s="629">
        <f t="shared" si="286"/>
        <v>0.5</v>
      </c>
      <c r="FC285" t="s">
        <v>1024</v>
      </c>
      <c r="FD285">
        <v>0</v>
      </c>
      <c r="FE285" s="627">
        <f t="shared" si="287"/>
        <v>0</v>
      </c>
      <c r="FF285" s="628">
        <f t="shared" si="288"/>
        <v>0.3</v>
      </c>
      <c r="FG285">
        <v>0.69799999999999995</v>
      </c>
      <c r="FH285" t="s">
        <v>1791</v>
      </c>
      <c r="FI285">
        <v>2</v>
      </c>
      <c r="FJ285" s="623">
        <f t="shared" si="289"/>
        <v>0.33333333333333331</v>
      </c>
      <c r="FK285">
        <v>18</v>
      </c>
      <c r="FL285">
        <v>1.255272505103306</v>
      </c>
      <c r="FM285" t="s">
        <v>1734</v>
      </c>
      <c r="FN285" s="624">
        <v>2</v>
      </c>
      <c r="FO285" s="629">
        <f t="shared" si="290"/>
        <v>0.5</v>
      </c>
      <c r="FP285">
        <v>5</v>
      </c>
      <c r="FQ285" t="s">
        <v>1740</v>
      </c>
      <c r="FR285" s="624">
        <v>3</v>
      </c>
      <c r="FS285" s="629">
        <f t="shared" si="291"/>
        <v>0.75</v>
      </c>
      <c r="FT285">
        <v>1</v>
      </c>
      <c r="FU285" t="s">
        <v>1737</v>
      </c>
      <c r="FV285" s="624">
        <v>1</v>
      </c>
      <c r="FW285" s="629">
        <f t="shared" si="292"/>
        <v>0.25</v>
      </c>
      <c r="FX285" s="628">
        <f t="shared" si="293"/>
        <v>0.45833333333333331</v>
      </c>
      <c r="FY285" s="631">
        <f t="shared" si="294"/>
        <v>0.46217486834847593</v>
      </c>
    </row>
    <row r="286" spans="1:181">
      <c r="A286" t="s">
        <v>459</v>
      </c>
      <c r="B286" t="s">
        <v>458</v>
      </c>
      <c r="C286" t="s">
        <v>632</v>
      </c>
      <c r="D286" t="s">
        <v>1308</v>
      </c>
      <c r="E286" t="s">
        <v>968</v>
      </c>
      <c r="F286" t="s">
        <v>975</v>
      </c>
      <c r="G286" t="s">
        <v>969</v>
      </c>
      <c r="H286" t="s">
        <v>74</v>
      </c>
      <c r="I286">
        <v>3590</v>
      </c>
      <c r="J286" s="626">
        <f t="shared" si="236"/>
        <v>0.16061442265550693</v>
      </c>
      <c r="K286">
        <v>14376620.949999999</v>
      </c>
      <c r="L286" s="626">
        <f t="shared" si="237"/>
        <v>8.8608499569266225E-2</v>
      </c>
      <c r="M286">
        <v>158</v>
      </c>
      <c r="N286" s="626">
        <f t="shared" si="238"/>
        <v>9.7917784678934042E-2</v>
      </c>
      <c r="O286" t="s">
        <v>880</v>
      </c>
      <c r="P286">
        <v>0</v>
      </c>
      <c r="Q286" s="627">
        <f t="shared" si="239"/>
        <v>0</v>
      </c>
      <c r="R286">
        <v>0</v>
      </c>
      <c r="T286" t="s">
        <v>1726</v>
      </c>
      <c r="U286">
        <v>0</v>
      </c>
      <c r="V286">
        <f t="shared" si="240"/>
        <v>1</v>
      </c>
      <c r="W286" s="626">
        <f t="shared" si="241"/>
        <v>0</v>
      </c>
      <c r="X286" s="628">
        <f t="shared" si="242"/>
        <v>6.9428141380741437E-2</v>
      </c>
      <c r="Y286" t="s">
        <v>639</v>
      </c>
      <c r="Z286">
        <v>4</v>
      </c>
      <c r="AA286" s="627">
        <f t="shared" si="243"/>
        <v>1</v>
      </c>
      <c r="AB286" t="s">
        <v>1396</v>
      </c>
      <c r="AC286">
        <v>0</v>
      </c>
      <c r="AD286" s="627">
        <f t="shared" si="244"/>
        <v>0</v>
      </c>
      <c r="AE286" t="s">
        <v>640</v>
      </c>
      <c r="AF286">
        <v>0</v>
      </c>
      <c r="AG286" s="627">
        <f t="shared" si="245"/>
        <v>0</v>
      </c>
      <c r="AH286" t="s">
        <v>1314</v>
      </c>
      <c r="AI286">
        <v>0</v>
      </c>
      <c r="AJ286" s="627">
        <f t="shared" si="246"/>
        <v>0</v>
      </c>
      <c r="AK286" t="s">
        <v>1405</v>
      </c>
      <c r="AL286">
        <v>0</v>
      </c>
      <c r="AM286" s="627">
        <f t="shared" si="247"/>
        <v>0</v>
      </c>
      <c r="AN286">
        <v>1</v>
      </c>
      <c r="AO286" t="s">
        <v>1765</v>
      </c>
      <c r="AP286">
        <v>4</v>
      </c>
      <c r="AQ286" s="629">
        <f t="shared" si="248"/>
        <v>1</v>
      </c>
      <c r="AR286" t="s">
        <v>640</v>
      </c>
      <c r="AS286">
        <v>0</v>
      </c>
      <c r="AT286" s="627">
        <f t="shared" si="249"/>
        <v>0</v>
      </c>
      <c r="AU286">
        <v>1</v>
      </c>
      <c r="AV286" t="s">
        <v>1789</v>
      </c>
      <c r="AW286">
        <v>0</v>
      </c>
      <c r="AX286" s="629">
        <f t="shared" si="250"/>
        <v>0</v>
      </c>
      <c r="AY286" t="s">
        <v>634</v>
      </c>
      <c r="AZ286">
        <v>1</v>
      </c>
      <c r="BA286" s="627">
        <f t="shared" si="251"/>
        <v>0.25</v>
      </c>
      <c r="BB286" t="s">
        <v>635</v>
      </c>
      <c r="BC286">
        <v>1</v>
      </c>
      <c r="BD286" s="627">
        <f t="shared" si="252"/>
        <v>0.25</v>
      </c>
      <c r="BE286" t="s">
        <v>635</v>
      </c>
      <c r="BF286">
        <v>1</v>
      </c>
      <c r="BG286" s="627">
        <f t="shared" si="253"/>
        <v>0.25</v>
      </c>
      <c r="BH286" s="628">
        <f t="shared" si="254"/>
        <v>0.25</v>
      </c>
      <c r="BI286">
        <v>0</v>
      </c>
      <c r="BJ286" t="s">
        <v>1741</v>
      </c>
      <c r="BK286">
        <v>4</v>
      </c>
      <c r="BL286" s="627">
        <f t="shared" si="255"/>
        <v>1</v>
      </c>
      <c r="BM286" t="s">
        <v>1395</v>
      </c>
      <c r="BN286">
        <v>4</v>
      </c>
      <c r="BO286" s="627">
        <f t="shared" si="256"/>
        <v>1</v>
      </c>
      <c r="BP286">
        <v>0</v>
      </c>
      <c r="BQ286" t="s">
        <v>1745</v>
      </c>
      <c r="BR286">
        <v>4</v>
      </c>
      <c r="BS286">
        <f t="shared" si="257"/>
        <v>1</v>
      </c>
      <c r="BT286">
        <v>0</v>
      </c>
      <c r="BU286" t="s">
        <v>1745</v>
      </c>
      <c r="BV286">
        <v>4</v>
      </c>
      <c r="BW286">
        <f t="shared" si="258"/>
        <v>1</v>
      </c>
      <c r="BX286" s="629">
        <f t="shared" si="259"/>
        <v>1</v>
      </c>
      <c r="BY286" t="s">
        <v>653</v>
      </c>
      <c r="BZ286">
        <v>4</v>
      </c>
      <c r="CA286" s="627">
        <f t="shared" si="260"/>
        <v>1</v>
      </c>
      <c r="CB286" t="s">
        <v>642</v>
      </c>
      <c r="CC286">
        <v>0</v>
      </c>
      <c r="CD286" s="627">
        <f t="shared" si="261"/>
        <v>0</v>
      </c>
      <c r="CE286" t="s">
        <v>659</v>
      </c>
      <c r="CF286">
        <v>4</v>
      </c>
      <c r="CG286" s="627">
        <f t="shared" si="262"/>
        <v>1</v>
      </c>
      <c r="CH286">
        <v>0</v>
      </c>
      <c r="CI286" t="s">
        <v>1750</v>
      </c>
      <c r="CJ286">
        <v>4</v>
      </c>
      <c r="CK286">
        <f t="shared" si="263"/>
        <v>1</v>
      </c>
      <c r="CL286">
        <v>0</v>
      </c>
      <c r="CM286" t="s">
        <v>1750</v>
      </c>
      <c r="CN286">
        <v>4</v>
      </c>
      <c r="CO286">
        <f t="shared" si="264"/>
        <v>1</v>
      </c>
      <c r="CP286" s="629">
        <f t="shared" si="265"/>
        <v>1</v>
      </c>
      <c r="CQ286">
        <v>0</v>
      </c>
      <c r="CR286" t="s">
        <v>1755</v>
      </c>
      <c r="CS286">
        <v>4</v>
      </c>
      <c r="CT286">
        <f t="shared" si="266"/>
        <v>1</v>
      </c>
      <c r="CU286">
        <v>0</v>
      </c>
      <c r="CV286" t="s">
        <v>1755</v>
      </c>
      <c r="CW286">
        <v>4</v>
      </c>
      <c r="CX286">
        <f t="shared" si="267"/>
        <v>1</v>
      </c>
      <c r="CY286" s="629">
        <f t="shared" si="268"/>
        <v>1</v>
      </c>
      <c r="CZ286">
        <v>5</v>
      </c>
      <c r="DA286" t="s">
        <v>1760</v>
      </c>
      <c r="DB286">
        <v>4</v>
      </c>
      <c r="DC286" s="626">
        <f t="shared" si="269"/>
        <v>0.625</v>
      </c>
      <c r="DD286" t="s">
        <v>636</v>
      </c>
      <c r="DE286">
        <v>4</v>
      </c>
      <c r="DF286" s="627">
        <f t="shared" si="270"/>
        <v>1</v>
      </c>
      <c r="DG286" s="628">
        <f t="shared" si="271"/>
        <v>0.86250000000000004</v>
      </c>
      <c r="DH286" t="s">
        <v>639</v>
      </c>
      <c r="DI286">
        <v>4</v>
      </c>
      <c r="DJ286" s="627">
        <f t="shared" si="272"/>
        <v>1</v>
      </c>
      <c r="DK286" t="s">
        <v>640</v>
      </c>
      <c r="DL286">
        <v>0</v>
      </c>
      <c r="DM286" s="627">
        <f t="shared" si="273"/>
        <v>0</v>
      </c>
      <c r="DN286" t="s">
        <v>880</v>
      </c>
      <c r="DO286">
        <v>4</v>
      </c>
      <c r="DP286" s="627">
        <f t="shared" si="274"/>
        <v>1</v>
      </c>
      <c r="DQ286" t="s">
        <v>880</v>
      </c>
      <c r="DR286">
        <v>4</v>
      </c>
      <c r="DS286" s="627">
        <f t="shared" si="275"/>
        <v>1</v>
      </c>
      <c r="DT286" t="s">
        <v>880</v>
      </c>
      <c r="DU286">
        <v>4</v>
      </c>
      <c r="DV286" s="627">
        <f t="shared" si="276"/>
        <v>1</v>
      </c>
      <c r="DW286" t="s">
        <v>1408</v>
      </c>
      <c r="DX286">
        <v>2</v>
      </c>
      <c r="DY286" s="627">
        <f t="shared" si="277"/>
        <v>0.5</v>
      </c>
      <c r="DZ286" t="s">
        <v>880</v>
      </c>
      <c r="EA286">
        <v>4</v>
      </c>
      <c r="EB286" s="627">
        <f t="shared" si="278"/>
        <v>1</v>
      </c>
      <c r="EC286">
        <v>6</v>
      </c>
      <c r="ED286" t="s">
        <v>1826</v>
      </c>
      <c r="EE286">
        <v>1</v>
      </c>
      <c r="EF286" s="630">
        <f t="shared" si="279"/>
        <v>0.38775510204081642</v>
      </c>
      <c r="EG286">
        <v>8.9</v>
      </c>
      <c r="EH286" t="s">
        <v>1827</v>
      </c>
      <c r="EI286">
        <v>0</v>
      </c>
      <c r="EJ286" s="630">
        <f t="shared" si="280"/>
        <v>0.10999999999999999</v>
      </c>
      <c r="EK286" s="630">
        <f t="shared" si="281"/>
        <v>0.24887755102040821</v>
      </c>
      <c r="EL286" s="628">
        <f t="shared" si="282"/>
        <v>0.71860969387755103</v>
      </c>
      <c r="EM286">
        <v>0</v>
      </c>
      <c r="EN286" t="s">
        <v>1777</v>
      </c>
      <c r="EO286" s="624">
        <v>0</v>
      </c>
      <c r="EP286" s="629">
        <f t="shared" si="283"/>
        <v>0</v>
      </c>
      <c r="EQ286">
        <v>0</v>
      </c>
      <c r="ER286" t="s">
        <v>1777</v>
      </c>
      <c r="ES286">
        <v>0</v>
      </c>
      <c r="ET286" s="629">
        <f t="shared" si="284"/>
        <v>0</v>
      </c>
      <c r="EU286">
        <v>0</v>
      </c>
      <c r="EV286" t="s">
        <v>1777</v>
      </c>
      <c r="EW286" s="624">
        <v>0</v>
      </c>
      <c r="EX286" s="629">
        <f t="shared" si="285"/>
        <v>0</v>
      </c>
      <c r="EY286">
        <v>2</v>
      </c>
      <c r="EZ286" t="s">
        <v>1783</v>
      </c>
      <c r="FA286" s="624">
        <v>1</v>
      </c>
      <c r="FB286" s="629">
        <f t="shared" si="286"/>
        <v>0.25</v>
      </c>
      <c r="FC286" t="s">
        <v>1024</v>
      </c>
      <c r="FD286">
        <v>0</v>
      </c>
      <c r="FE286" s="627">
        <f t="shared" si="287"/>
        <v>0</v>
      </c>
      <c r="FF286" s="628">
        <f t="shared" si="288"/>
        <v>0.05</v>
      </c>
      <c r="FG286">
        <v>0.68700000000000006</v>
      </c>
      <c r="FH286" t="s">
        <v>1791</v>
      </c>
      <c r="FI286">
        <v>2</v>
      </c>
      <c r="FJ286" s="623">
        <f t="shared" si="289"/>
        <v>0.33333333333333331</v>
      </c>
      <c r="FK286">
        <v>6</v>
      </c>
      <c r="FL286">
        <v>0.77815125038364363</v>
      </c>
      <c r="FM286" t="s">
        <v>1733</v>
      </c>
      <c r="FN286" s="624">
        <v>1</v>
      </c>
      <c r="FO286" s="629">
        <f t="shared" si="290"/>
        <v>0.25</v>
      </c>
      <c r="FP286">
        <v>0</v>
      </c>
      <c r="FQ286" t="s">
        <v>1730</v>
      </c>
      <c r="FR286" s="624">
        <v>0</v>
      </c>
      <c r="FS286" s="629">
        <f t="shared" si="291"/>
        <v>0</v>
      </c>
      <c r="FT286">
        <v>0</v>
      </c>
      <c r="FU286" t="s">
        <v>1730</v>
      </c>
      <c r="FV286" s="624">
        <v>0</v>
      </c>
      <c r="FW286" s="629">
        <f t="shared" si="292"/>
        <v>0</v>
      </c>
      <c r="FX286" s="628">
        <f t="shared" si="293"/>
        <v>0.14583333333333331</v>
      </c>
      <c r="FY286" s="631">
        <f t="shared" si="294"/>
        <v>0.34939519476527098</v>
      </c>
    </row>
    <row r="287" spans="1:181">
      <c r="A287" t="s">
        <v>513</v>
      </c>
      <c r="B287" t="s">
        <v>512</v>
      </c>
      <c r="C287" t="s">
        <v>673</v>
      </c>
      <c r="D287" t="s">
        <v>1308</v>
      </c>
      <c r="E287" t="s">
        <v>965</v>
      </c>
      <c r="F287" t="s">
        <v>964</v>
      </c>
      <c r="G287" t="s">
        <v>966</v>
      </c>
      <c r="H287" t="s">
        <v>97</v>
      </c>
      <c r="I287">
        <v>2630</v>
      </c>
      <c r="J287" s="626">
        <f t="shared" si="236"/>
        <v>0.10893061608601706</v>
      </c>
      <c r="K287">
        <v>15536632.26</v>
      </c>
      <c r="L287" s="626">
        <f t="shared" si="237"/>
        <v>0.10405228317598805</v>
      </c>
      <c r="M287">
        <v>243</v>
      </c>
      <c r="N287" s="626">
        <f t="shared" si="238"/>
        <v>0.19006476259116956</v>
      </c>
      <c r="O287" t="s">
        <v>1119</v>
      </c>
      <c r="P287">
        <v>4</v>
      </c>
      <c r="Q287" s="627">
        <f t="shared" si="239"/>
        <v>1</v>
      </c>
      <c r="R287">
        <v>26</v>
      </c>
      <c r="S287">
        <v>1.414973347970818</v>
      </c>
      <c r="T287" t="s">
        <v>1731</v>
      </c>
      <c r="U287">
        <v>2</v>
      </c>
      <c r="V287">
        <f t="shared" si="240"/>
        <v>27</v>
      </c>
      <c r="W287" s="626">
        <f t="shared" si="241"/>
        <v>0.42900675516558451</v>
      </c>
      <c r="X287" s="628">
        <f t="shared" si="242"/>
        <v>0.36641088340375183</v>
      </c>
      <c r="Y287" t="s">
        <v>1396</v>
      </c>
      <c r="Z287">
        <v>0</v>
      </c>
      <c r="AA287" s="627">
        <f t="shared" si="243"/>
        <v>0</v>
      </c>
      <c r="AB287" t="s">
        <v>639</v>
      </c>
      <c r="AC287">
        <v>4</v>
      </c>
      <c r="AD287" s="627">
        <f t="shared" si="244"/>
        <v>1</v>
      </c>
      <c r="AE287" t="s">
        <v>636</v>
      </c>
      <c r="AF287">
        <v>4</v>
      </c>
      <c r="AG287" s="627">
        <f t="shared" si="245"/>
        <v>1</v>
      </c>
      <c r="AH287" t="s">
        <v>1401</v>
      </c>
      <c r="AI287">
        <v>4</v>
      </c>
      <c r="AJ287" s="627">
        <f t="shared" si="246"/>
        <v>1</v>
      </c>
      <c r="AK287" t="s">
        <v>1406</v>
      </c>
      <c r="AL287">
        <v>3</v>
      </c>
      <c r="AM287" s="627">
        <f t="shared" si="247"/>
        <v>0.75</v>
      </c>
      <c r="AN287">
        <v>1</v>
      </c>
      <c r="AO287" t="s">
        <v>1765</v>
      </c>
      <c r="AP287">
        <v>4</v>
      </c>
      <c r="AQ287" s="629">
        <f t="shared" si="248"/>
        <v>1</v>
      </c>
      <c r="AR287" t="s">
        <v>636</v>
      </c>
      <c r="AS287">
        <v>4</v>
      </c>
      <c r="AT287" s="627">
        <f t="shared" si="249"/>
        <v>1</v>
      </c>
      <c r="AU287">
        <v>2</v>
      </c>
      <c r="AV287" t="s">
        <v>1772</v>
      </c>
      <c r="AW287">
        <v>1</v>
      </c>
      <c r="AX287" s="629">
        <f t="shared" si="250"/>
        <v>0.25</v>
      </c>
      <c r="AY287" t="s">
        <v>674</v>
      </c>
      <c r="AZ287">
        <v>3</v>
      </c>
      <c r="BA287" s="627">
        <f t="shared" si="251"/>
        <v>0.75</v>
      </c>
      <c r="BB287" t="s">
        <v>647</v>
      </c>
      <c r="BC287">
        <v>4</v>
      </c>
      <c r="BD287" s="627">
        <f t="shared" si="252"/>
        <v>1</v>
      </c>
      <c r="BE287" t="s">
        <v>647</v>
      </c>
      <c r="BF287">
        <v>4</v>
      </c>
      <c r="BG287" s="627">
        <f t="shared" si="253"/>
        <v>1</v>
      </c>
      <c r="BH287" s="628">
        <f t="shared" si="254"/>
        <v>0.79545454545454541</v>
      </c>
      <c r="BI287">
        <v>0</v>
      </c>
      <c r="BJ287" t="s">
        <v>1741</v>
      </c>
      <c r="BK287">
        <v>4</v>
      </c>
      <c r="BL287" s="627">
        <f t="shared" si="255"/>
        <v>1</v>
      </c>
      <c r="BM287" t="s">
        <v>1395</v>
      </c>
      <c r="BN287">
        <v>4</v>
      </c>
      <c r="BO287" s="627">
        <f t="shared" si="256"/>
        <v>1</v>
      </c>
      <c r="BP287">
        <v>1</v>
      </c>
      <c r="BQ287" t="s">
        <v>1746</v>
      </c>
      <c r="BR287">
        <v>3</v>
      </c>
      <c r="BS287">
        <f t="shared" si="257"/>
        <v>0.75</v>
      </c>
      <c r="BT287">
        <v>0</v>
      </c>
      <c r="BU287" t="s">
        <v>1745</v>
      </c>
      <c r="BV287">
        <v>4</v>
      </c>
      <c r="BW287">
        <f t="shared" si="258"/>
        <v>1</v>
      </c>
      <c r="BX287" s="629">
        <f t="shared" si="259"/>
        <v>0.875</v>
      </c>
      <c r="BY287" t="s">
        <v>653</v>
      </c>
      <c r="BZ287">
        <v>4</v>
      </c>
      <c r="CA287" s="627">
        <f t="shared" si="260"/>
        <v>1</v>
      </c>
      <c r="CB287" t="s">
        <v>642</v>
      </c>
      <c r="CC287">
        <v>0</v>
      </c>
      <c r="CD287" s="627">
        <f t="shared" si="261"/>
        <v>0</v>
      </c>
      <c r="CE287" t="s">
        <v>659</v>
      </c>
      <c r="CF287">
        <v>4</v>
      </c>
      <c r="CG287" s="627">
        <f t="shared" si="262"/>
        <v>1</v>
      </c>
      <c r="CH287">
        <v>0</v>
      </c>
      <c r="CI287" t="s">
        <v>1750</v>
      </c>
      <c r="CJ287">
        <v>4</v>
      </c>
      <c r="CK287">
        <f t="shared" si="263"/>
        <v>1</v>
      </c>
      <c r="CL287">
        <v>0</v>
      </c>
      <c r="CM287" t="s">
        <v>1750</v>
      </c>
      <c r="CN287">
        <v>4</v>
      </c>
      <c r="CO287">
        <f t="shared" si="264"/>
        <v>1</v>
      </c>
      <c r="CP287" s="629">
        <f t="shared" si="265"/>
        <v>1</v>
      </c>
      <c r="CQ287">
        <v>0</v>
      </c>
      <c r="CR287" t="s">
        <v>1755</v>
      </c>
      <c r="CS287">
        <v>4</v>
      </c>
      <c r="CT287">
        <f t="shared" si="266"/>
        <v>1</v>
      </c>
      <c r="CU287">
        <v>0</v>
      </c>
      <c r="CV287" t="s">
        <v>1755</v>
      </c>
      <c r="CW287">
        <v>4</v>
      </c>
      <c r="CX287">
        <f t="shared" si="267"/>
        <v>1</v>
      </c>
      <c r="CY287" s="629">
        <f t="shared" si="268"/>
        <v>1</v>
      </c>
      <c r="CZ287">
        <v>2</v>
      </c>
      <c r="DA287" t="s">
        <v>1762</v>
      </c>
      <c r="DB287">
        <v>2</v>
      </c>
      <c r="DC287" s="626">
        <f t="shared" si="269"/>
        <v>0.25</v>
      </c>
      <c r="DD287" t="s">
        <v>1369</v>
      </c>
      <c r="DE287">
        <v>3</v>
      </c>
      <c r="DF287" s="627">
        <f t="shared" si="270"/>
        <v>0.75</v>
      </c>
      <c r="DG287" s="628">
        <f t="shared" si="271"/>
        <v>0.78749999999999998</v>
      </c>
      <c r="DH287" t="s">
        <v>1398</v>
      </c>
      <c r="DI287">
        <v>2</v>
      </c>
      <c r="DJ287" s="627">
        <f t="shared" si="272"/>
        <v>0.5</v>
      </c>
      <c r="DK287" t="s">
        <v>640</v>
      </c>
      <c r="DL287">
        <v>0</v>
      </c>
      <c r="DM287" s="627">
        <f t="shared" si="273"/>
        <v>0</v>
      </c>
      <c r="DN287" t="s">
        <v>1119</v>
      </c>
      <c r="DO287">
        <v>0</v>
      </c>
      <c r="DP287" s="627">
        <f t="shared" si="274"/>
        <v>0</v>
      </c>
      <c r="DQ287" t="s">
        <v>880</v>
      </c>
      <c r="DR287">
        <v>4</v>
      </c>
      <c r="DS287" s="627">
        <f t="shared" si="275"/>
        <v>1</v>
      </c>
      <c r="DT287" t="s">
        <v>880</v>
      </c>
      <c r="DU287">
        <v>4</v>
      </c>
      <c r="DV287" s="627">
        <f t="shared" si="276"/>
        <v>1</v>
      </c>
      <c r="DW287" t="s">
        <v>639</v>
      </c>
      <c r="DX287">
        <v>4</v>
      </c>
      <c r="DY287" s="627">
        <f t="shared" si="277"/>
        <v>1</v>
      </c>
      <c r="DZ287" t="s">
        <v>880</v>
      </c>
      <c r="EA287">
        <v>4</v>
      </c>
      <c r="EB287" s="627">
        <f t="shared" si="278"/>
        <v>1</v>
      </c>
      <c r="EC287">
        <v>3.7</v>
      </c>
      <c r="ED287" t="s">
        <v>1824</v>
      </c>
      <c r="EE287">
        <v>3</v>
      </c>
      <c r="EF287" s="630">
        <f t="shared" si="279"/>
        <v>0.62244897959183676</v>
      </c>
      <c r="EG287">
        <v>4.2</v>
      </c>
      <c r="EH287" t="s">
        <v>1825</v>
      </c>
      <c r="EI287">
        <v>2</v>
      </c>
      <c r="EJ287" s="630">
        <f t="shared" si="280"/>
        <v>0.57999999999999996</v>
      </c>
      <c r="EK287" s="630">
        <f t="shared" si="281"/>
        <v>0.60122448979591836</v>
      </c>
      <c r="EL287" s="628">
        <f t="shared" si="282"/>
        <v>0.63765306122448984</v>
      </c>
      <c r="EM287">
        <v>0</v>
      </c>
      <c r="EN287" t="s">
        <v>1777</v>
      </c>
      <c r="EO287" s="624">
        <v>0</v>
      </c>
      <c r="EP287" s="629">
        <f t="shared" si="283"/>
        <v>0</v>
      </c>
      <c r="EQ287">
        <v>0</v>
      </c>
      <c r="ER287" t="s">
        <v>1777</v>
      </c>
      <c r="ES287">
        <v>0</v>
      </c>
      <c r="ET287" s="629">
        <f t="shared" si="284"/>
        <v>0</v>
      </c>
      <c r="EU287">
        <v>1</v>
      </c>
      <c r="EV287" t="s">
        <v>1777</v>
      </c>
      <c r="EW287" s="624">
        <v>3</v>
      </c>
      <c r="EX287" s="629">
        <f t="shared" si="285"/>
        <v>0.75</v>
      </c>
      <c r="EY287">
        <v>9</v>
      </c>
      <c r="EZ287" t="s">
        <v>1780</v>
      </c>
      <c r="FA287" s="624">
        <v>4</v>
      </c>
      <c r="FB287" s="629">
        <f t="shared" si="286"/>
        <v>1</v>
      </c>
      <c r="FC287" t="s">
        <v>1024</v>
      </c>
      <c r="FD287">
        <v>0</v>
      </c>
      <c r="FE287" s="627">
        <f t="shared" si="287"/>
        <v>0</v>
      </c>
      <c r="FF287" s="628">
        <f t="shared" si="288"/>
        <v>0.35</v>
      </c>
      <c r="FG287">
        <v>0.51400000000000001</v>
      </c>
      <c r="FH287" t="s">
        <v>1793</v>
      </c>
      <c r="FI287">
        <v>3</v>
      </c>
      <c r="FJ287" s="623">
        <f t="shared" si="289"/>
        <v>0.66666666666666663</v>
      </c>
      <c r="FK287">
        <v>11</v>
      </c>
      <c r="FL287">
        <v>1.0413926851582251</v>
      </c>
      <c r="FM287" t="s">
        <v>1734</v>
      </c>
      <c r="FN287" s="624">
        <v>2</v>
      </c>
      <c r="FO287" s="629">
        <f t="shared" si="290"/>
        <v>0.5</v>
      </c>
      <c r="FP287">
        <v>1</v>
      </c>
      <c r="FQ287" t="s">
        <v>1737</v>
      </c>
      <c r="FR287" s="624">
        <v>1</v>
      </c>
      <c r="FS287" s="629">
        <f t="shared" si="291"/>
        <v>0.25</v>
      </c>
      <c r="FT287">
        <v>3</v>
      </c>
      <c r="FU287" t="s">
        <v>1739</v>
      </c>
      <c r="FV287" s="624">
        <v>2</v>
      </c>
      <c r="FW287" s="629">
        <f t="shared" si="292"/>
        <v>0.5</v>
      </c>
      <c r="FX287" s="628">
        <f t="shared" si="293"/>
        <v>0.47916666666666663</v>
      </c>
      <c r="FY287" s="631">
        <f t="shared" si="294"/>
        <v>0.56936419279157557</v>
      </c>
    </row>
    <row r="288" spans="1:181">
      <c r="A288" t="s">
        <v>399</v>
      </c>
      <c r="B288" t="s">
        <v>398</v>
      </c>
      <c r="C288" t="s">
        <v>644</v>
      </c>
      <c r="D288" t="s">
        <v>1308</v>
      </c>
      <c r="E288" t="s">
        <v>968</v>
      </c>
      <c r="F288" t="s">
        <v>964</v>
      </c>
      <c r="G288" t="s">
        <v>974</v>
      </c>
      <c r="H288" t="s">
        <v>106</v>
      </c>
      <c r="I288">
        <v>4674</v>
      </c>
      <c r="J288" s="626">
        <f t="shared" si="236"/>
        <v>0.2044410062836447</v>
      </c>
      <c r="K288">
        <v>20361976.239999998</v>
      </c>
      <c r="L288" s="626">
        <f t="shared" si="237"/>
        <v>0.15788226306848585</v>
      </c>
      <c r="M288">
        <v>275</v>
      </c>
      <c r="N288" s="626">
        <f t="shared" si="238"/>
        <v>0.21654643575216301</v>
      </c>
      <c r="O288" t="s">
        <v>880</v>
      </c>
      <c r="P288">
        <v>0</v>
      </c>
      <c r="Q288" s="627">
        <f t="shared" si="239"/>
        <v>0</v>
      </c>
      <c r="R288">
        <v>0</v>
      </c>
      <c r="T288" t="s">
        <v>1726</v>
      </c>
      <c r="U288">
        <v>0</v>
      </c>
      <c r="V288">
        <f t="shared" si="240"/>
        <v>1</v>
      </c>
      <c r="W288" s="626">
        <f t="shared" si="241"/>
        <v>0</v>
      </c>
      <c r="X288" s="628">
        <f t="shared" si="242"/>
        <v>0.11577394102085872</v>
      </c>
      <c r="Y288" t="s">
        <v>1397</v>
      </c>
      <c r="Z288">
        <v>1</v>
      </c>
      <c r="AA288" s="627">
        <f t="shared" si="243"/>
        <v>0.25</v>
      </c>
      <c r="AB288" t="s">
        <v>639</v>
      </c>
      <c r="AC288">
        <v>4</v>
      </c>
      <c r="AD288" s="627">
        <f t="shared" si="244"/>
        <v>1</v>
      </c>
      <c r="AE288" t="s">
        <v>640</v>
      </c>
      <c r="AF288">
        <v>0</v>
      </c>
      <c r="AG288" s="627">
        <f t="shared" si="245"/>
        <v>0</v>
      </c>
      <c r="AH288" t="s">
        <v>1400</v>
      </c>
      <c r="AI288">
        <v>3</v>
      </c>
      <c r="AJ288" s="627">
        <f t="shared" si="246"/>
        <v>0.75</v>
      </c>
      <c r="AK288" t="s">
        <v>1405</v>
      </c>
      <c r="AL288">
        <v>0</v>
      </c>
      <c r="AM288" s="627">
        <f t="shared" si="247"/>
        <v>0</v>
      </c>
      <c r="AN288">
        <v>1</v>
      </c>
      <c r="AO288" t="s">
        <v>1765</v>
      </c>
      <c r="AP288">
        <v>4</v>
      </c>
      <c r="AQ288" s="629">
        <f t="shared" si="248"/>
        <v>1</v>
      </c>
      <c r="AR288" t="s">
        <v>640</v>
      </c>
      <c r="AS288">
        <v>0</v>
      </c>
      <c r="AT288" s="627">
        <f t="shared" si="249"/>
        <v>0</v>
      </c>
      <c r="AU288">
        <v>1</v>
      </c>
      <c r="AV288" t="s">
        <v>1789</v>
      </c>
      <c r="AW288">
        <v>0</v>
      </c>
      <c r="AX288" s="629">
        <f t="shared" si="250"/>
        <v>0</v>
      </c>
      <c r="AY288" t="s">
        <v>634</v>
      </c>
      <c r="AZ288">
        <v>1</v>
      </c>
      <c r="BA288" s="627">
        <f t="shared" si="251"/>
        <v>0.25</v>
      </c>
      <c r="BB288" t="s">
        <v>646</v>
      </c>
      <c r="BC288">
        <v>0</v>
      </c>
      <c r="BD288" s="627">
        <f t="shared" si="252"/>
        <v>0</v>
      </c>
      <c r="BE288" t="s">
        <v>635</v>
      </c>
      <c r="BF288">
        <v>1</v>
      </c>
      <c r="BG288" s="627">
        <f t="shared" si="253"/>
        <v>0.25</v>
      </c>
      <c r="BH288" s="628">
        <f t="shared" si="254"/>
        <v>0.31818181818181818</v>
      </c>
      <c r="BI288">
        <v>0</v>
      </c>
      <c r="BJ288" t="s">
        <v>1741</v>
      </c>
      <c r="BK288">
        <v>4</v>
      </c>
      <c r="BL288" s="627">
        <f t="shared" si="255"/>
        <v>1</v>
      </c>
      <c r="BM288" t="s">
        <v>1395</v>
      </c>
      <c r="BN288">
        <v>4</v>
      </c>
      <c r="BO288" s="627">
        <f t="shared" si="256"/>
        <v>1</v>
      </c>
      <c r="BP288">
        <v>0</v>
      </c>
      <c r="BQ288" t="s">
        <v>1745</v>
      </c>
      <c r="BR288">
        <v>4</v>
      </c>
      <c r="BS288">
        <f t="shared" si="257"/>
        <v>1</v>
      </c>
      <c r="BT288">
        <v>0</v>
      </c>
      <c r="BU288" t="s">
        <v>1745</v>
      </c>
      <c r="BV288">
        <v>4</v>
      </c>
      <c r="BW288">
        <f t="shared" si="258"/>
        <v>1</v>
      </c>
      <c r="BX288" s="629">
        <f t="shared" si="259"/>
        <v>1</v>
      </c>
      <c r="BY288" t="s">
        <v>653</v>
      </c>
      <c r="BZ288">
        <v>4</v>
      </c>
      <c r="CA288" s="627">
        <f t="shared" si="260"/>
        <v>1</v>
      </c>
      <c r="CB288" t="s">
        <v>662</v>
      </c>
      <c r="CC288">
        <v>3</v>
      </c>
      <c r="CD288" s="627">
        <f t="shared" si="261"/>
        <v>0.75</v>
      </c>
      <c r="CE288" t="s">
        <v>667</v>
      </c>
      <c r="CF288">
        <v>1</v>
      </c>
      <c r="CG288" s="627">
        <f t="shared" si="262"/>
        <v>0.25</v>
      </c>
      <c r="CH288">
        <v>0</v>
      </c>
      <c r="CI288" t="s">
        <v>1750</v>
      </c>
      <c r="CJ288">
        <v>4</v>
      </c>
      <c r="CK288">
        <f t="shared" si="263"/>
        <v>1</v>
      </c>
      <c r="CL288">
        <v>0</v>
      </c>
      <c r="CM288" t="s">
        <v>1750</v>
      </c>
      <c r="CN288">
        <v>4</v>
      </c>
      <c r="CO288">
        <f t="shared" si="264"/>
        <v>1</v>
      </c>
      <c r="CP288" s="629">
        <f t="shared" si="265"/>
        <v>1</v>
      </c>
      <c r="CQ288">
        <v>0</v>
      </c>
      <c r="CR288" t="s">
        <v>1755</v>
      </c>
      <c r="CS288">
        <v>4</v>
      </c>
      <c r="CT288">
        <f t="shared" si="266"/>
        <v>1</v>
      </c>
      <c r="CU288">
        <v>0</v>
      </c>
      <c r="CV288" t="s">
        <v>1755</v>
      </c>
      <c r="CW288">
        <v>4</v>
      </c>
      <c r="CX288">
        <f t="shared" si="267"/>
        <v>1</v>
      </c>
      <c r="CY288" s="629">
        <f t="shared" si="268"/>
        <v>1</v>
      </c>
      <c r="CZ288">
        <v>0</v>
      </c>
      <c r="DA288" t="s">
        <v>1764</v>
      </c>
      <c r="DB288">
        <v>0</v>
      </c>
      <c r="DC288" s="626">
        <f t="shared" si="269"/>
        <v>0</v>
      </c>
      <c r="DD288" t="s">
        <v>1369</v>
      </c>
      <c r="DE288">
        <v>3</v>
      </c>
      <c r="DF288" s="627">
        <f t="shared" si="270"/>
        <v>0.75</v>
      </c>
      <c r="DG288" s="628">
        <f t="shared" si="271"/>
        <v>0.77500000000000002</v>
      </c>
      <c r="DH288" t="s">
        <v>1396</v>
      </c>
      <c r="DI288">
        <v>0</v>
      </c>
      <c r="DJ288" s="627">
        <f t="shared" si="272"/>
        <v>0</v>
      </c>
      <c r="DK288" t="s">
        <v>640</v>
      </c>
      <c r="DL288">
        <v>0</v>
      </c>
      <c r="DM288" s="627">
        <f t="shared" si="273"/>
        <v>0</v>
      </c>
      <c r="DN288" t="s">
        <v>880</v>
      </c>
      <c r="DO288">
        <v>4</v>
      </c>
      <c r="DP288" s="627">
        <f t="shared" si="274"/>
        <v>1</v>
      </c>
      <c r="DQ288" t="s">
        <v>880</v>
      </c>
      <c r="DR288">
        <v>4</v>
      </c>
      <c r="DS288" s="627">
        <f t="shared" si="275"/>
        <v>1</v>
      </c>
      <c r="DT288" t="s">
        <v>880</v>
      </c>
      <c r="DU288">
        <v>4</v>
      </c>
      <c r="DV288" s="627">
        <f t="shared" si="276"/>
        <v>1</v>
      </c>
      <c r="DW288" t="s">
        <v>639</v>
      </c>
      <c r="DX288">
        <v>4</v>
      </c>
      <c r="DY288" s="627">
        <f t="shared" si="277"/>
        <v>1</v>
      </c>
      <c r="DZ288" t="s">
        <v>1119</v>
      </c>
      <c r="EA288">
        <v>0</v>
      </c>
      <c r="EB288" s="627">
        <f t="shared" si="278"/>
        <v>0</v>
      </c>
      <c r="EC288">
        <v>6.6</v>
      </c>
      <c r="ED288" t="s">
        <v>1826</v>
      </c>
      <c r="EE288">
        <v>1</v>
      </c>
      <c r="EF288" s="630">
        <f t="shared" si="279"/>
        <v>0.3265306122448981</v>
      </c>
      <c r="EG288">
        <v>8.8000000000000007</v>
      </c>
      <c r="EH288" t="s">
        <v>1827</v>
      </c>
      <c r="EI288">
        <v>0</v>
      </c>
      <c r="EJ288" s="630">
        <f t="shared" si="280"/>
        <v>0.11999999999999988</v>
      </c>
      <c r="EK288" s="630">
        <f t="shared" si="281"/>
        <v>0.22326530612244899</v>
      </c>
      <c r="EL288" s="628">
        <f t="shared" si="282"/>
        <v>0.5279081632653061</v>
      </c>
      <c r="EM288">
        <v>3</v>
      </c>
      <c r="EO288" s="624">
        <v>2</v>
      </c>
      <c r="EP288" s="629">
        <f t="shared" si="283"/>
        <v>0.5</v>
      </c>
      <c r="EQ288">
        <v>0</v>
      </c>
      <c r="ER288" t="s">
        <v>1777</v>
      </c>
      <c r="ES288">
        <v>0</v>
      </c>
      <c r="ET288" s="629">
        <f t="shared" si="284"/>
        <v>0</v>
      </c>
      <c r="EU288">
        <v>3</v>
      </c>
      <c r="EV288" t="s">
        <v>1778</v>
      </c>
      <c r="EW288" s="624">
        <v>4</v>
      </c>
      <c r="EX288" s="629">
        <f t="shared" si="285"/>
        <v>1</v>
      </c>
      <c r="EY288">
        <v>12</v>
      </c>
      <c r="EZ288" t="s">
        <v>1780</v>
      </c>
      <c r="FA288" s="624">
        <v>4</v>
      </c>
      <c r="FB288" s="629">
        <f t="shared" si="286"/>
        <v>1</v>
      </c>
      <c r="FC288" t="s">
        <v>1024</v>
      </c>
      <c r="FD288">
        <v>0</v>
      </c>
      <c r="FE288" s="627">
        <f t="shared" si="287"/>
        <v>0</v>
      </c>
      <c r="FF288" s="628">
        <f t="shared" si="288"/>
        <v>0.5</v>
      </c>
      <c r="FG288">
        <v>0.62</v>
      </c>
      <c r="FH288" t="s">
        <v>1793</v>
      </c>
      <c r="FI288">
        <v>3</v>
      </c>
      <c r="FJ288" s="623">
        <f t="shared" si="289"/>
        <v>0.66666666666666663</v>
      </c>
      <c r="FK288">
        <v>17</v>
      </c>
      <c r="FL288">
        <v>1.2304489213782739</v>
      </c>
      <c r="FM288" t="s">
        <v>1734</v>
      </c>
      <c r="FN288" s="624">
        <v>2</v>
      </c>
      <c r="FO288" s="629">
        <f t="shared" si="290"/>
        <v>0.5</v>
      </c>
      <c r="FP288">
        <v>2</v>
      </c>
      <c r="FQ288" t="s">
        <v>1737</v>
      </c>
      <c r="FR288" s="624">
        <v>1</v>
      </c>
      <c r="FS288" s="629">
        <f t="shared" si="291"/>
        <v>0.25</v>
      </c>
      <c r="FT288">
        <v>0</v>
      </c>
      <c r="FU288" t="s">
        <v>1730</v>
      </c>
      <c r="FV288" s="624">
        <v>0</v>
      </c>
      <c r="FW288" s="629">
        <f t="shared" si="292"/>
        <v>0</v>
      </c>
      <c r="FX288" s="628">
        <f t="shared" si="293"/>
        <v>0.35416666666666663</v>
      </c>
      <c r="FY288" s="631">
        <f t="shared" si="294"/>
        <v>0.43183843152244156</v>
      </c>
    </row>
    <row r="289" spans="1:181">
      <c r="A289" t="s">
        <v>353</v>
      </c>
      <c r="B289" t="s">
        <v>352</v>
      </c>
      <c r="C289" t="s">
        <v>632</v>
      </c>
      <c r="D289" t="s">
        <v>1310</v>
      </c>
      <c r="E289" t="s">
        <v>971</v>
      </c>
      <c r="F289" t="s">
        <v>970</v>
      </c>
      <c r="G289" t="s">
        <v>972</v>
      </c>
      <c r="H289" t="s">
        <v>50</v>
      </c>
      <c r="I289">
        <v>6366</v>
      </c>
      <c r="J289" s="626">
        <f t="shared" si="236"/>
        <v>0.25575736481424099</v>
      </c>
      <c r="K289">
        <v>21014703.039999999</v>
      </c>
      <c r="L289" s="626">
        <f t="shared" si="237"/>
        <v>0.16416211103646827</v>
      </c>
      <c r="M289">
        <v>276</v>
      </c>
      <c r="N289" s="626">
        <f t="shared" si="238"/>
        <v>0.21732343518433589</v>
      </c>
      <c r="O289" t="s">
        <v>880</v>
      </c>
      <c r="P289">
        <v>0</v>
      </c>
      <c r="Q289" s="627">
        <f t="shared" si="239"/>
        <v>0</v>
      </c>
      <c r="R289">
        <v>0</v>
      </c>
      <c r="T289" t="s">
        <v>1726</v>
      </c>
      <c r="U289">
        <v>0</v>
      </c>
      <c r="V289">
        <f t="shared" si="240"/>
        <v>1</v>
      </c>
      <c r="W289" s="626">
        <f t="shared" si="241"/>
        <v>0</v>
      </c>
      <c r="X289" s="628">
        <f t="shared" si="242"/>
        <v>0.12744858220700903</v>
      </c>
      <c r="Y289" t="s">
        <v>1397</v>
      </c>
      <c r="Z289">
        <v>1</v>
      </c>
      <c r="AA289" s="627">
        <f t="shared" si="243"/>
        <v>0.25</v>
      </c>
      <c r="AB289" t="s">
        <v>1399</v>
      </c>
      <c r="AC289">
        <v>1</v>
      </c>
      <c r="AD289" s="627">
        <f t="shared" si="244"/>
        <v>0.25</v>
      </c>
      <c r="AE289" t="s">
        <v>640</v>
      </c>
      <c r="AF289">
        <v>0</v>
      </c>
      <c r="AG289" s="627">
        <f t="shared" si="245"/>
        <v>0</v>
      </c>
      <c r="AH289" t="s">
        <v>1314</v>
      </c>
      <c r="AI289">
        <v>0</v>
      </c>
      <c r="AJ289" s="627">
        <f t="shared" si="246"/>
        <v>0</v>
      </c>
      <c r="AK289" t="s">
        <v>1406</v>
      </c>
      <c r="AL289">
        <v>3</v>
      </c>
      <c r="AM289" s="627">
        <f t="shared" si="247"/>
        <v>0.75</v>
      </c>
      <c r="AN289">
        <v>1</v>
      </c>
      <c r="AO289" t="s">
        <v>1765</v>
      </c>
      <c r="AP289">
        <v>4</v>
      </c>
      <c r="AQ289" s="629">
        <f t="shared" si="248"/>
        <v>1</v>
      </c>
      <c r="AR289" t="s">
        <v>636</v>
      </c>
      <c r="AS289">
        <v>4</v>
      </c>
      <c r="AT289" s="627">
        <f t="shared" si="249"/>
        <v>1</v>
      </c>
      <c r="AU289">
        <v>3</v>
      </c>
      <c r="AV289" t="s">
        <v>1771</v>
      </c>
      <c r="AW289">
        <v>2</v>
      </c>
      <c r="AX289" s="629">
        <f t="shared" si="250"/>
        <v>0.5</v>
      </c>
      <c r="AY289" t="s">
        <v>650</v>
      </c>
      <c r="AZ289">
        <v>2</v>
      </c>
      <c r="BA289" s="627">
        <f t="shared" si="251"/>
        <v>0.5</v>
      </c>
      <c r="BB289" t="s">
        <v>675</v>
      </c>
      <c r="BC289">
        <v>0</v>
      </c>
      <c r="BD289" s="627">
        <f t="shared" si="252"/>
        <v>0</v>
      </c>
      <c r="BE289" t="s">
        <v>647</v>
      </c>
      <c r="BF289">
        <v>4</v>
      </c>
      <c r="BG289" s="627">
        <f t="shared" si="253"/>
        <v>1</v>
      </c>
      <c r="BH289" s="628">
        <f t="shared" si="254"/>
        <v>0.47727272727272729</v>
      </c>
      <c r="BI289">
        <v>0</v>
      </c>
      <c r="BJ289" t="s">
        <v>1741</v>
      </c>
      <c r="BK289">
        <v>4</v>
      </c>
      <c r="BL289" s="627">
        <f t="shared" si="255"/>
        <v>1</v>
      </c>
      <c r="BM289" t="s">
        <v>666</v>
      </c>
      <c r="BN289">
        <v>3</v>
      </c>
      <c r="BO289" s="627">
        <f t="shared" si="256"/>
        <v>0.75</v>
      </c>
      <c r="BP289">
        <v>0</v>
      </c>
      <c r="BQ289" t="s">
        <v>1745</v>
      </c>
      <c r="BR289">
        <v>4</v>
      </c>
      <c r="BS289">
        <f t="shared" si="257"/>
        <v>1</v>
      </c>
      <c r="BT289">
        <v>0</v>
      </c>
      <c r="BU289" t="s">
        <v>1745</v>
      </c>
      <c r="BV289">
        <v>4</v>
      </c>
      <c r="BW289">
        <f t="shared" si="258"/>
        <v>1</v>
      </c>
      <c r="BX289" s="629">
        <f t="shared" si="259"/>
        <v>1</v>
      </c>
      <c r="BY289" t="s">
        <v>661</v>
      </c>
      <c r="BZ289">
        <v>0</v>
      </c>
      <c r="CA289" s="627">
        <f t="shared" si="260"/>
        <v>0</v>
      </c>
      <c r="CB289" t="s">
        <v>654</v>
      </c>
      <c r="CC289">
        <v>4</v>
      </c>
      <c r="CD289" s="627">
        <f t="shared" si="261"/>
        <v>1</v>
      </c>
      <c r="CE289" t="s">
        <v>643</v>
      </c>
      <c r="CF289">
        <v>3</v>
      </c>
      <c r="CG289" s="627">
        <f t="shared" si="262"/>
        <v>0.75</v>
      </c>
      <c r="CH289">
        <v>1</v>
      </c>
      <c r="CI289" t="s">
        <v>1751</v>
      </c>
      <c r="CJ289">
        <v>3</v>
      </c>
      <c r="CK289">
        <f t="shared" si="263"/>
        <v>0.75</v>
      </c>
      <c r="CL289">
        <v>1</v>
      </c>
      <c r="CM289" t="s">
        <v>1751</v>
      </c>
      <c r="CN289">
        <v>3</v>
      </c>
      <c r="CO289">
        <f t="shared" si="264"/>
        <v>0.75</v>
      </c>
      <c r="CP289" s="629">
        <f t="shared" si="265"/>
        <v>0.75</v>
      </c>
      <c r="CQ289">
        <v>2</v>
      </c>
      <c r="CR289" t="s">
        <v>1756</v>
      </c>
      <c r="CS289">
        <v>3</v>
      </c>
      <c r="CT289">
        <f t="shared" si="266"/>
        <v>0.75</v>
      </c>
      <c r="CU289">
        <v>1</v>
      </c>
      <c r="CV289" t="s">
        <v>1756</v>
      </c>
      <c r="CW289">
        <v>3</v>
      </c>
      <c r="CX289">
        <f t="shared" si="267"/>
        <v>0.75</v>
      </c>
      <c r="CY289" s="629">
        <f t="shared" si="268"/>
        <v>0.75</v>
      </c>
      <c r="CZ289">
        <v>3</v>
      </c>
      <c r="DA289" t="s">
        <v>1761</v>
      </c>
      <c r="DB289">
        <v>3</v>
      </c>
      <c r="DC289" s="626">
        <f t="shared" si="269"/>
        <v>0.375</v>
      </c>
      <c r="DD289" t="s">
        <v>1369</v>
      </c>
      <c r="DE289">
        <v>3</v>
      </c>
      <c r="DF289" s="627">
        <f t="shared" si="270"/>
        <v>0.75</v>
      </c>
      <c r="DG289" s="628">
        <f t="shared" si="271"/>
        <v>0.71250000000000002</v>
      </c>
      <c r="DH289" t="s">
        <v>1407</v>
      </c>
      <c r="DI289">
        <v>1</v>
      </c>
      <c r="DJ289" s="627">
        <f t="shared" si="272"/>
        <v>0.25</v>
      </c>
      <c r="DK289" t="s">
        <v>640</v>
      </c>
      <c r="DL289">
        <v>0</v>
      </c>
      <c r="DM289" s="627">
        <f t="shared" si="273"/>
        <v>0</v>
      </c>
      <c r="DN289" t="s">
        <v>880</v>
      </c>
      <c r="DO289">
        <v>4</v>
      </c>
      <c r="DP289" s="627">
        <f t="shared" si="274"/>
        <v>1</v>
      </c>
      <c r="DQ289" t="s">
        <v>880</v>
      </c>
      <c r="DR289">
        <v>4</v>
      </c>
      <c r="DS289" s="627">
        <f t="shared" si="275"/>
        <v>1</v>
      </c>
      <c r="DT289" t="s">
        <v>880</v>
      </c>
      <c r="DU289">
        <v>4</v>
      </c>
      <c r="DV289" s="627">
        <f t="shared" si="276"/>
        <v>1</v>
      </c>
      <c r="DW289" t="s">
        <v>1408</v>
      </c>
      <c r="DX289">
        <v>2</v>
      </c>
      <c r="DY289" s="627">
        <f t="shared" si="277"/>
        <v>0.5</v>
      </c>
      <c r="DZ289" t="s">
        <v>1119</v>
      </c>
      <c r="EA289">
        <v>0</v>
      </c>
      <c r="EB289" s="627">
        <f t="shared" si="278"/>
        <v>0</v>
      </c>
      <c r="EC289">
        <v>8.1999999999999993</v>
      </c>
      <c r="ED289" t="s">
        <v>1827</v>
      </c>
      <c r="EE289">
        <v>0</v>
      </c>
      <c r="EF289" s="630">
        <f t="shared" si="279"/>
        <v>0.16326530612244916</v>
      </c>
      <c r="EG289">
        <v>9.5</v>
      </c>
      <c r="EH289" t="s">
        <v>1827</v>
      </c>
      <c r="EI289">
        <v>0</v>
      </c>
      <c r="EJ289" s="630">
        <f t="shared" si="280"/>
        <v>5.0000000000000044E-2</v>
      </c>
      <c r="EK289" s="630">
        <f t="shared" si="281"/>
        <v>0.1066326530612246</v>
      </c>
      <c r="EL289" s="628">
        <f t="shared" si="282"/>
        <v>0.48207908163265306</v>
      </c>
      <c r="EM289">
        <v>0</v>
      </c>
      <c r="EN289" t="s">
        <v>1777</v>
      </c>
      <c r="EO289" s="624">
        <v>0</v>
      </c>
      <c r="EP289" s="629">
        <f t="shared" si="283"/>
        <v>0</v>
      </c>
      <c r="EQ289">
        <v>0</v>
      </c>
      <c r="ER289" t="s">
        <v>1777</v>
      </c>
      <c r="ES289">
        <v>0</v>
      </c>
      <c r="ET289" s="629">
        <f t="shared" si="284"/>
        <v>0</v>
      </c>
      <c r="EU289">
        <v>0</v>
      </c>
      <c r="EV289" t="s">
        <v>1777</v>
      </c>
      <c r="EW289" s="624">
        <v>0</v>
      </c>
      <c r="EX289" s="629">
        <f t="shared" si="285"/>
        <v>0</v>
      </c>
      <c r="EY289">
        <v>5</v>
      </c>
      <c r="EZ289" t="s">
        <v>1781</v>
      </c>
      <c r="FA289" s="624">
        <v>3</v>
      </c>
      <c r="FB289" s="629">
        <f t="shared" si="286"/>
        <v>0.75</v>
      </c>
      <c r="FC289" t="s">
        <v>1024</v>
      </c>
      <c r="FD289">
        <v>0</v>
      </c>
      <c r="FE289" s="627">
        <f t="shared" si="287"/>
        <v>0</v>
      </c>
      <c r="FF289" s="628">
        <f t="shared" si="288"/>
        <v>0.15</v>
      </c>
      <c r="FG289">
        <v>0.69699999999999995</v>
      </c>
      <c r="FH289" t="s">
        <v>1791</v>
      </c>
      <c r="FI289">
        <v>2</v>
      </c>
      <c r="FJ289" s="623">
        <f t="shared" si="289"/>
        <v>0.33333333333333331</v>
      </c>
      <c r="FK289">
        <v>22</v>
      </c>
      <c r="FL289">
        <v>1.3424226808222062</v>
      </c>
      <c r="FM289" t="s">
        <v>1734</v>
      </c>
      <c r="FN289" s="624">
        <v>2</v>
      </c>
      <c r="FO289" s="629">
        <f t="shared" si="290"/>
        <v>0.5</v>
      </c>
      <c r="FP289">
        <v>3</v>
      </c>
      <c r="FQ289" t="s">
        <v>1739</v>
      </c>
      <c r="FR289" s="624">
        <v>2</v>
      </c>
      <c r="FS289" s="629">
        <f t="shared" si="291"/>
        <v>0.5</v>
      </c>
      <c r="FT289">
        <v>0</v>
      </c>
      <c r="FU289" t="s">
        <v>1730</v>
      </c>
      <c r="FV289" s="624">
        <v>0</v>
      </c>
      <c r="FW289" s="629">
        <f t="shared" si="292"/>
        <v>0</v>
      </c>
      <c r="FX289" s="628">
        <f t="shared" si="293"/>
        <v>0.33333333333333331</v>
      </c>
      <c r="FY289" s="631">
        <f t="shared" si="294"/>
        <v>0.38043895407428713</v>
      </c>
    </row>
    <row r="290" spans="1:181">
      <c r="A290" t="s">
        <v>69</v>
      </c>
      <c r="B290" t="s">
        <v>68</v>
      </c>
      <c r="C290" t="s">
        <v>632</v>
      </c>
      <c r="D290" t="s">
        <v>1298</v>
      </c>
      <c r="E290" t="s">
        <v>968</v>
      </c>
      <c r="F290" t="s">
        <v>964</v>
      </c>
      <c r="G290" t="s">
        <v>974</v>
      </c>
      <c r="H290" t="s">
        <v>39</v>
      </c>
      <c r="I290">
        <v>50926</v>
      </c>
      <c r="J290" s="626">
        <f t="shared" si="236"/>
        <v>0.60113767907815574</v>
      </c>
      <c r="K290">
        <v>114408317.64999999</v>
      </c>
      <c r="L290" s="626">
        <f t="shared" si="237"/>
        <v>0.50141994867745543</v>
      </c>
      <c r="M290">
        <v>1548</v>
      </c>
      <c r="N290" s="626">
        <f t="shared" si="238"/>
        <v>0.58643634670607514</v>
      </c>
      <c r="O290" t="s">
        <v>1119</v>
      </c>
      <c r="P290">
        <v>4</v>
      </c>
      <c r="Q290" s="627">
        <f t="shared" si="239"/>
        <v>1</v>
      </c>
      <c r="R290">
        <v>19</v>
      </c>
      <c r="S290">
        <v>1.2787536009528289</v>
      </c>
      <c r="T290" t="s">
        <v>1731</v>
      </c>
      <c r="U290">
        <v>2</v>
      </c>
      <c r="V290">
        <f t="shared" si="240"/>
        <v>20</v>
      </c>
      <c r="W290" s="626">
        <f t="shared" si="241"/>
        <v>0.38994326305364185</v>
      </c>
      <c r="X290" s="628">
        <f t="shared" si="242"/>
        <v>0.61578744750306558</v>
      </c>
      <c r="Y290" t="s">
        <v>1396</v>
      </c>
      <c r="Z290">
        <v>0</v>
      </c>
      <c r="AA290" s="627">
        <f t="shared" si="243"/>
        <v>0</v>
      </c>
      <c r="AB290" t="s">
        <v>639</v>
      </c>
      <c r="AC290">
        <v>4</v>
      </c>
      <c r="AD290" s="627">
        <f t="shared" si="244"/>
        <v>1</v>
      </c>
      <c r="AE290" t="s">
        <v>640</v>
      </c>
      <c r="AF290">
        <v>0</v>
      </c>
      <c r="AG290" s="627">
        <f t="shared" si="245"/>
        <v>0</v>
      </c>
      <c r="AH290" t="s">
        <v>1314</v>
      </c>
      <c r="AI290">
        <v>0</v>
      </c>
      <c r="AJ290" s="627">
        <f t="shared" si="246"/>
        <v>0</v>
      </c>
      <c r="AK290" t="s">
        <v>1404</v>
      </c>
      <c r="AL290">
        <v>1</v>
      </c>
      <c r="AM290" s="627">
        <f t="shared" si="247"/>
        <v>0.25</v>
      </c>
      <c r="AN290">
        <v>2</v>
      </c>
      <c r="AO290" t="s">
        <v>1766</v>
      </c>
      <c r="AP290">
        <v>3</v>
      </c>
      <c r="AQ290" s="629">
        <f t="shared" si="248"/>
        <v>0.75</v>
      </c>
      <c r="AR290" t="s">
        <v>640</v>
      </c>
      <c r="AS290">
        <v>0</v>
      </c>
      <c r="AT290" s="627">
        <f t="shared" si="249"/>
        <v>0</v>
      </c>
      <c r="AU290">
        <v>3</v>
      </c>
      <c r="AV290" t="s">
        <v>1771</v>
      </c>
      <c r="AW290">
        <v>2</v>
      </c>
      <c r="AX290" s="629">
        <f t="shared" si="250"/>
        <v>0.5</v>
      </c>
      <c r="AY290" t="s">
        <v>634</v>
      </c>
      <c r="AZ290">
        <v>1</v>
      </c>
      <c r="BA290" s="627">
        <f t="shared" si="251"/>
        <v>0.25</v>
      </c>
      <c r="BB290" t="s">
        <v>635</v>
      </c>
      <c r="BC290">
        <v>1</v>
      </c>
      <c r="BD290" s="627">
        <f t="shared" si="252"/>
        <v>0.25</v>
      </c>
      <c r="BE290" t="s">
        <v>1301</v>
      </c>
      <c r="BF290">
        <v>0</v>
      </c>
      <c r="BG290" s="627">
        <f t="shared" si="253"/>
        <v>0</v>
      </c>
      <c r="BH290" s="628">
        <f t="shared" si="254"/>
        <v>0.27272727272727271</v>
      </c>
      <c r="BI290">
        <v>3</v>
      </c>
      <c r="BJ290" t="s">
        <v>1744</v>
      </c>
      <c r="BK290">
        <v>0</v>
      </c>
      <c r="BL290" s="627">
        <f t="shared" si="255"/>
        <v>0</v>
      </c>
      <c r="BM290" t="s">
        <v>1395</v>
      </c>
      <c r="BN290">
        <v>4</v>
      </c>
      <c r="BO290" s="627">
        <f t="shared" si="256"/>
        <v>1</v>
      </c>
      <c r="BP290">
        <v>35</v>
      </c>
      <c r="BQ290" t="s">
        <v>1749</v>
      </c>
      <c r="BR290">
        <v>0</v>
      </c>
      <c r="BS290">
        <f t="shared" si="257"/>
        <v>0</v>
      </c>
      <c r="BT290">
        <v>42</v>
      </c>
      <c r="BU290" t="s">
        <v>1749</v>
      </c>
      <c r="BV290">
        <v>0</v>
      </c>
      <c r="BW290">
        <f t="shared" si="258"/>
        <v>0</v>
      </c>
      <c r="BX290" s="629">
        <f t="shared" si="259"/>
        <v>0</v>
      </c>
      <c r="BY290" t="s">
        <v>661</v>
      </c>
      <c r="BZ290">
        <v>0</v>
      </c>
      <c r="CA290" s="627">
        <f t="shared" si="260"/>
        <v>0</v>
      </c>
      <c r="CB290" t="s">
        <v>649</v>
      </c>
      <c r="CC290">
        <v>1</v>
      </c>
      <c r="CD290" s="627">
        <f t="shared" si="261"/>
        <v>0.25</v>
      </c>
      <c r="CE290" t="s">
        <v>663</v>
      </c>
      <c r="CF290">
        <v>0</v>
      </c>
      <c r="CG290" s="627">
        <f t="shared" si="262"/>
        <v>0</v>
      </c>
      <c r="CH290">
        <v>8</v>
      </c>
      <c r="CI290" t="s">
        <v>1753</v>
      </c>
      <c r="CJ290">
        <v>1</v>
      </c>
      <c r="CK290">
        <f t="shared" si="263"/>
        <v>0.25</v>
      </c>
      <c r="CL290">
        <v>10</v>
      </c>
      <c r="CM290" t="s">
        <v>1754</v>
      </c>
      <c r="CN290">
        <v>0</v>
      </c>
      <c r="CO290">
        <f t="shared" si="264"/>
        <v>0</v>
      </c>
      <c r="CP290" s="629">
        <f t="shared" si="265"/>
        <v>0.125</v>
      </c>
      <c r="CQ290">
        <v>0</v>
      </c>
      <c r="CR290" t="s">
        <v>1755</v>
      </c>
      <c r="CS290">
        <v>4</v>
      </c>
      <c r="CT290">
        <f t="shared" si="266"/>
        <v>1</v>
      </c>
      <c r="CU290">
        <v>0</v>
      </c>
      <c r="CV290" t="s">
        <v>1755</v>
      </c>
      <c r="CW290">
        <v>4</v>
      </c>
      <c r="CX290">
        <f t="shared" si="267"/>
        <v>1</v>
      </c>
      <c r="CY290" s="629">
        <f t="shared" si="268"/>
        <v>1</v>
      </c>
      <c r="CZ290">
        <v>0</v>
      </c>
      <c r="DA290" t="s">
        <v>1764</v>
      </c>
      <c r="DB290">
        <v>0</v>
      </c>
      <c r="DC290" s="626">
        <f t="shared" si="269"/>
        <v>0</v>
      </c>
      <c r="DD290" t="s">
        <v>636</v>
      </c>
      <c r="DE290">
        <v>4</v>
      </c>
      <c r="DF290" s="627">
        <f t="shared" si="270"/>
        <v>1</v>
      </c>
      <c r="DG290" s="628">
        <f t="shared" si="271"/>
        <v>0.33750000000000002</v>
      </c>
      <c r="DH290" t="s">
        <v>1396</v>
      </c>
      <c r="DI290">
        <v>0</v>
      </c>
      <c r="DJ290" s="627">
        <f t="shared" si="272"/>
        <v>0</v>
      </c>
      <c r="DK290" t="s">
        <v>640</v>
      </c>
      <c r="DL290">
        <v>0</v>
      </c>
      <c r="DM290" s="627">
        <f t="shared" si="273"/>
        <v>0</v>
      </c>
      <c r="DN290" t="s">
        <v>1119</v>
      </c>
      <c r="DO290">
        <v>0</v>
      </c>
      <c r="DP290" s="627">
        <f t="shared" si="274"/>
        <v>0</v>
      </c>
      <c r="DQ290" t="s">
        <v>880</v>
      </c>
      <c r="DR290">
        <v>4</v>
      </c>
      <c r="DS290" s="627">
        <f t="shared" si="275"/>
        <v>1</v>
      </c>
      <c r="DT290" t="s">
        <v>880</v>
      </c>
      <c r="DU290">
        <v>4</v>
      </c>
      <c r="DV290" s="627">
        <f t="shared" si="276"/>
        <v>1</v>
      </c>
      <c r="DW290" t="s">
        <v>1409</v>
      </c>
      <c r="DX290">
        <v>1</v>
      </c>
      <c r="DY290" s="627">
        <f t="shared" si="277"/>
        <v>0.25</v>
      </c>
      <c r="DZ290" t="s">
        <v>1119</v>
      </c>
      <c r="EA290">
        <v>0</v>
      </c>
      <c r="EB290" s="627">
        <f t="shared" si="278"/>
        <v>0</v>
      </c>
      <c r="EC290">
        <v>8.6</v>
      </c>
      <c r="ED290" t="s">
        <v>1827</v>
      </c>
      <c r="EE290">
        <v>0</v>
      </c>
      <c r="EF290" s="630">
        <f t="shared" si="279"/>
        <v>0.12244897959183687</v>
      </c>
      <c r="EG290">
        <v>6.5</v>
      </c>
      <c r="EH290" t="s">
        <v>1826</v>
      </c>
      <c r="EI290">
        <v>1</v>
      </c>
      <c r="EJ290" s="630">
        <f t="shared" si="280"/>
        <v>0.35</v>
      </c>
      <c r="EK290" s="630">
        <f t="shared" si="281"/>
        <v>0.23622448979591842</v>
      </c>
      <c r="EL290" s="628">
        <f t="shared" si="282"/>
        <v>0.31077806122448981</v>
      </c>
      <c r="EM290">
        <v>7</v>
      </c>
      <c r="EN290" t="s">
        <v>1774</v>
      </c>
      <c r="EO290" s="624">
        <v>3</v>
      </c>
      <c r="EP290" s="629">
        <f t="shared" si="283"/>
        <v>0.75</v>
      </c>
      <c r="EQ290">
        <v>0</v>
      </c>
      <c r="ER290" t="s">
        <v>1777</v>
      </c>
      <c r="ES290">
        <v>0</v>
      </c>
      <c r="ET290" s="629">
        <f t="shared" si="284"/>
        <v>0</v>
      </c>
      <c r="EU290">
        <v>11</v>
      </c>
      <c r="EV290" t="s">
        <v>1778</v>
      </c>
      <c r="EW290" s="624">
        <v>4</v>
      </c>
      <c r="EX290" s="629">
        <f t="shared" si="285"/>
        <v>1</v>
      </c>
      <c r="EY290">
        <v>0</v>
      </c>
      <c r="EZ290" t="s">
        <v>1784</v>
      </c>
      <c r="FA290" s="624">
        <v>0</v>
      </c>
      <c r="FB290" s="629">
        <f t="shared" si="286"/>
        <v>0</v>
      </c>
      <c r="FC290" t="s">
        <v>1024</v>
      </c>
      <c r="FD290">
        <v>0</v>
      </c>
      <c r="FE290" s="627">
        <f t="shared" si="287"/>
        <v>0</v>
      </c>
      <c r="FF290" s="628">
        <f t="shared" si="288"/>
        <v>0.35</v>
      </c>
      <c r="FG290">
        <v>0.72899999999999998</v>
      </c>
      <c r="FH290" t="s">
        <v>1791</v>
      </c>
      <c r="FI290">
        <v>2</v>
      </c>
      <c r="FJ290" s="623">
        <f t="shared" si="289"/>
        <v>0.33333333333333331</v>
      </c>
      <c r="FK290">
        <v>36</v>
      </c>
      <c r="FL290">
        <v>1.5563025007672873</v>
      </c>
      <c r="FM290" t="s">
        <v>1735</v>
      </c>
      <c r="FN290" s="624">
        <v>3</v>
      </c>
      <c r="FO290" s="629">
        <f t="shared" si="290"/>
        <v>0.75</v>
      </c>
      <c r="FP290">
        <v>17</v>
      </c>
      <c r="FQ290" t="s">
        <v>1738</v>
      </c>
      <c r="FR290" s="624">
        <v>4</v>
      </c>
      <c r="FS290" s="629">
        <f t="shared" si="291"/>
        <v>1</v>
      </c>
      <c r="FT290">
        <v>9</v>
      </c>
      <c r="FU290" t="s">
        <v>1738</v>
      </c>
      <c r="FV290" s="624">
        <v>4</v>
      </c>
      <c r="FW290" s="629">
        <f t="shared" si="292"/>
        <v>1</v>
      </c>
      <c r="FX290" s="628">
        <f t="shared" si="293"/>
        <v>0.77083333333333326</v>
      </c>
      <c r="FY290" s="631">
        <f t="shared" si="294"/>
        <v>0.44293768579802695</v>
      </c>
    </row>
    <row r="291" spans="1:181">
      <c r="A291" t="s">
        <v>387</v>
      </c>
      <c r="B291" t="s">
        <v>386</v>
      </c>
      <c r="C291" t="s">
        <v>632</v>
      </c>
      <c r="D291" t="s">
        <v>1310</v>
      </c>
      <c r="E291" t="s">
        <v>971</v>
      </c>
      <c r="F291" t="s">
        <v>970</v>
      </c>
      <c r="G291" t="s">
        <v>973</v>
      </c>
      <c r="H291" t="s">
        <v>50</v>
      </c>
      <c r="I291">
        <v>5123</v>
      </c>
      <c r="J291" s="626">
        <f t="shared" si="236"/>
        <v>0.21967615295263615</v>
      </c>
      <c r="K291">
        <v>15523208.059999999</v>
      </c>
      <c r="L291" s="626">
        <f t="shared" si="237"/>
        <v>0.10388024433393539</v>
      </c>
      <c r="M291">
        <v>179</v>
      </c>
      <c r="N291" s="626">
        <f t="shared" si="238"/>
        <v>0.12463088542411459</v>
      </c>
      <c r="O291" t="s">
        <v>880</v>
      </c>
      <c r="P291">
        <v>0</v>
      </c>
      <c r="Q291" s="627">
        <f t="shared" si="239"/>
        <v>0</v>
      </c>
      <c r="R291">
        <v>0</v>
      </c>
      <c r="T291" t="s">
        <v>1726</v>
      </c>
      <c r="U291">
        <v>0</v>
      </c>
      <c r="V291">
        <f t="shared" si="240"/>
        <v>1</v>
      </c>
      <c r="W291" s="626">
        <f t="shared" si="241"/>
        <v>0</v>
      </c>
      <c r="X291" s="628">
        <f t="shared" si="242"/>
        <v>8.9637456542137228E-2</v>
      </c>
      <c r="Y291" t="s">
        <v>639</v>
      </c>
      <c r="Z291">
        <v>4</v>
      </c>
      <c r="AA291" s="627">
        <f t="shared" si="243"/>
        <v>1</v>
      </c>
      <c r="AB291" t="s">
        <v>639</v>
      </c>
      <c r="AC291">
        <v>4</v>
      </c>
      <c r="AD291" s="627">
        <f t="shared" si="244"/>
        <v>1</v>
      </c>
      <c r="AE291" t="s">
        <v>640</v>
      </c>
      <c r="AF291">
        <v>0</v>
      </c>
      <c r="AG291" s="627">
        <f t="shared" si="245"/>
        <v>0</v>
      </c>
      <c r="AH291" t="s">
        <v>1314</v>
      </c>
      <c r="AI291">
        <v>0</v>
      </c>
      <c r="AJ291" s="627">
        <f t="shared" si="246"/>
        <v>0</v>
      </c>
      <c r="AK291" t="s">
        <v>1405</v>
      </c>
      <c r="AL291">
        <v>0</v>
      </c>
      <c r="AM291" s="627">
        <f t="shared" si="247"/>
        <v>0</v>
      </c>
      <c r="AN291">
        <v>1</v>
      </c>
      <c r="AO291" t="s">
        <v>1765</v>
      </c>
      <c r="AP291">
        <v>4</v>
      </c>
      <c r="AQ291" s="629">
        <f t="shared" si="248"/>
        <v>1</v>
      </c>
      <c r="AR291" t="s">
        <v>640</v>
      </c>
      <c r="AS291">
        <v>0</v>
      </c>
      <c r="AT291" s="627">
        <f t="shared" si="249"/>
        <v>0</v>
      </c>
      <c r="AU291">
        <v>1</v>
      </c>
      <c r="AV291" t="s">
        <v>1789</v>
      </c>
      <c r="AW291">
        <v>0</v>
      </c>
      <c r="AX291" s="629">
        <f t="shared" si="250"/>
        <v>0</v>
      </c>
      <c r="AY291" t="s">
        <v>634</v>
      </c>
      <c r="AZ291">
        <v>1</v>
      </c>
      <c r="BA291" s="627">
        <f t="shared" si="251"/>
        <v>0.25</v>
      </c>
      <c r="BB291" t="s">
        <v>635</v>
      </c>
      <c r="BC291">
        <v>1</v>
      </c>
      <c r="BD291" s="627">
        <f t="shared" si="252"/>
        <v>0.25</v>
      </c>
      <c r="BE291" t="s">
        <v>646</v>
      </c>
      <c r="BF291">
        <v>1</v>
      </c>
      <c r="BG291" s="627">
        <f t="shared" si="253"/>
        <v>0.25</v>
      </c>
      <c r="BH291" s="628">
        <f t="shared" si="254"/>
        <v>0.34090909090909088</v>
      </c>
      <c r="BI291">
        <v>0</v>
      </c>
      <c r="BJ291" t="s">
        <v>1741</v>
      </c>
      <c r="BK291">
        <v>4</v>
      </c>
      <c r="BL291" s="627">
        <f t="shared" si="255"/>
        <v>1</v>
      </c>
      <c r="BM291" t="s">
        <v>1395</v>
      </c>
      <c r="BN291">
        <v>4</v>
      </c>
      <c r="BO291" s="627">
        <f t="shared" si="256"/>
        <v>1</v>
      </c>
      <c r="BP291">
        <v>0</v>
      </c>
      <c r="BQ291" t="s">
        <v>1745</v>
      </c>
      <c r="BR291">
        <v>4</v>
      </c>
      <c r="BS291">
        <f t="shared" si="257"/>
        <v>1</v>
      </c>
      <c r="BT291">
        <v>0</v>
      </c>
      <c r="BU291" t="s">
        <v>1745</v>
      </c>
      <c r="BV291">
        <v>4</v>
      </c>
      <c r="BW291">
        <f t="shared" si="258"/>
        <v>1</v>
      </c>
      <c r="BX291" s="629">
        <f t="shared" si="259"/>
        <v>1</v>
      </c>
      <c r="BY291" t="s">
        <v>653</v>
      </c>
      <c r="BZ291">
        <v>4</v>
      </c>
      <c r="CA291" s="627">
        <f t="shared" si="260"/>
        <v>1</v>
      </c>
      <c r="CB291" t="s">
        <v>649</v>
      </c>
      <c r="CC291">
        <v>1</v>
      </c>
      <c r="CD291" s="627">
        <f t="shared" si="261"/>
        <v>0.25</v>
      </c>
      <c r="CE291" t="s">
        <v>667</v>
      </c>
      <c r="CF291">
        <v>1</v>
      </c>
      <c r="CG291" s="627">
        <f t="shared" si="262"/>
        <v>0.25</v>
      </c>
      <c r="CH291">
        <v>0</v>
      </c>
      <c r="CI291" t="s">
        <v>1750</v>
      </c>
      <c r="CJ291">
        <v>4</v>
      </c>
      <c r="CK291">
        <f t="shared" si="263"/>
        <v>1</v>
      </c>
      <c r="CL291">
        <v>0</v>
      </c>
      <c r="CM291" t="s">
        <v>1750</v>
      </c>
      <c r="CN291">
        <v>4</v>
      </c>
      <c r="CO291">
        <f t="shared" si="264"/>
        <v>1</v>
      </c>
      <c r="CP291" s="629">
        <f t="shared" si="265"/>
        <v>1</v>
      </c>
      <c r="CQ291">
        <v>0</v>
      </c>
      <c r="CR291" t="s">
        <v>1755</v>
      </c>
      <c r="CS291">
        <v>4</v>
      </c>
      <c r="CT291">
        <f t="shared" si="266"/>
        <v>1</v>
      </c>
      <c r="CU291">
        <v>0</v>
      </c>
      <c r="CV291" t="s">
        <v>1755</v>
      </c>
      <c r="CW291">
        <v>4</v>
      </c>
      <c r="CX291">
        <f t="shared" si="267"/>
        <v>1</v>
      </c>
      <c r="CY291" s="629">
        <f t="shared" si="268"/>
        <v>1</v>
      </c>
      <c r="CZ291">
        <v>2</v>
      </c>
      <c r="DA291" t="s">
        <v>1762</v>
      </c>
      <c r="DB291">
        <v>2</v>
      </c>
      <c r="DC291" s="626">
        <f t="shared" si="269"/>
        <v>0.25</v>
      </c>
      <c r="DD291" t="s">
        <v>636</v>
      </c>
      <c r="DE291">
        <v>4</v>
      </c>
      <c r="DF291" s="627">
        <f t="shared" si="270"/>
        <v>1</v>
      </c>
      <c r="DG291" s="628">
        <f t="shared" si="271"/>
        <v>0.77500000000000002</v>
      </c>
      <c r="DH291" t="s">
        <v>639</v>
      </c>
      <c r="DI291">
        <v>4</v>
      </c>
      <c r="DJ291" s="627">
        <f t="shared" si="272"/>
        <v>1</v>
      </c>
      <c r="DK291" t="s">
        <v>640</v>
      </c>
      <c r="DL291">
        <v>0</v>
      </c>
      <c r="DM291" s="627">
        <f t="shared" si="273"/>
        <v>0</v>
      </c>
      <c r="DN291" t="s">
        <v>1119</v>
      </c>
      <c r="DO291">
        <v>0</v>
      </c>
      <c r="DP291" s="627">
        <f t="shared" si="274"/>
        <v>0</v>
      </c>
      <c r="DQ291" t="s">
        <v>880</v>
      </c>
      <c r="DR291">
        <v>4</v>
      </c>
      <c r="DS291" s="627">
        <f t="shared" si="275"/>
        <v>1</v>
      </c>
      <c r="DT291" t="s">
        <v>880</v>
      </c>
      <c r="DU291">
        <v>4</v>
      </c>
      <c r="DV291" s="627">
        <f t="shared" si="276"/>
        <v>1</v>
      </c>
      <c r="DW291" t="s">
        <v>639</v>
      </c>
      <c r="DX291">
        <v>4</v>
      </c>
      <c r="DY291" s="627">
        <f t="shared" si="277"/>
        <v>1</v>
      </c>
      <c r="DZ291" t="s">
        <v>1119</v>
      </c>
      <c r="EA291">
        <v>0</v>
      </c>
      <c r="EB291" s="627">
        <f t="shared" si="278"/>
        <v>0</v>
      </c>
      <c r="EC291">
        <v>4.3</v>
      </c>
      <c r="ED291" t="s">
        <v>1825</v>
      </c>
      <c r="EE291">
        <v>2</v>
      </c>
      <c r="EF291" s="630">
        <f t="shared" si="279"/>
        <v>0.56122448979591844</v>
      </c>
      <c r="EG291">
        <v>8.5</v>
      </c>
      <c r="EH291" t="s">
        <v>1827</v>
      </c>
      <c r="EI291">
        <v>0</v>
      </c>
      <c r="EJ291" s="630">
        <f t="shared" si="280"/>
        <v>0.15000000000000002</v>
      </c>
      <c r="EK291" s="630">
        <f t="shared" si="281"/>
        <v>0.35561224489795923</v>
      </c>
      <c r="EL291" s="628">
        <f t="shared" si="282"/>
        <v>0.54445153061224494</v>
      </c>
      <c r="EM291">
        <v>15</v>
      </c>
      <c r="EN291" t="s">
        <v>1773</v>
      </c>
      <c r="EO291" s="624">
        <v>4</v>
      </c>
      <c r="EP291" s="629">
        <f t="shared" si="283"/>
        <v>1</v>
      </c>
      <c r="EQ291">
        <v>0</v>
      </c>
      <c r="ER291" t="s">
        <v>1777</v>
      </c>
      <c r="ES291">
        <v>0</v>
      </c>
      <c r="ET291" s="629">
        <f t="shared" si="284"/>
        <v>0</v>
      </c>
      <c r="EU291">
        <v>2</v>
      </c>
      <c r="EV291" t="s">
        <v>1778</v>
      </c>
      <c r="EW291" s="624">
        <v>4</v>
      </c>
      <c r="EX291" s="629">
        <f t="shared" si="285"/>
        <v>1</v>
      </c>
      <c r="EY291">
        <v>2</v>
      </c>
      <c r="EZ291" t="s">
        <v>1783</v>
      </c>
      <c r="FA291" s="624">
        <v>1</v>
      </c>
      <c r="FB291" s="629">
        <f t="shared" si="286"/>
        <v>0.25</v>
      </c>
      <c r="FC291" t="s">
        <v>1024</v>
      </c>
      <c r="FD291">
        <v>0</v>
      </c>
      <c r="FE291" s="627">
        <f t="shared" si="287"/>
        <v>0</v>
      </c>
      <c r="FF291" s="628">
        <f t="shared" si="288"/>
        <v>0.45</v>
      </c>
      <c r="FG291">
        <v>0.61599999999999999</v>
      </c>
      <c r="FH291" t="s">
        <v>1793</v>
      </c>
      <c r="FI291">
        <v>3</v>
      </c>
      <c r="FJ291" s="623">
        <f t="shared" si="289"/>
        <v>0.66666666666666663</v>
      </c>
      <c r="FK291">
        <v>15</v>
      </c>
      <c r="FL291">
        <v>1.1760912590556813</v>
      </c>
      <c r="FM291" t="s">
        <v>1734</v>
      </c>
      <c r="FN291" s="624">
        <v>2</v>
      </c>
      <c r="FO291" s="629">
        <f t="shared" si="290"/>
        <v>0.5</v>
      </c>
      <c r="FP291">
        <v>2</v>
      </c>
      <c r="FQ291" t="s">
        <v>1737</v>
      </c>
      <c r="FR291" s="624">
        <v>1</v>
      </c>
      <c r="FS291" s="629">
        <f t="shared" si="291"/>
        <v>0.25</v>
      </c>
      <c r="FT291">
        <v>2</v>
      </c>
      <c r="FU291" t="s">
        <v>1737</v>
      </c>
      <c r="FV291" s="624">
        <v>1</v>
      </c>
      <c r="FW291" s="629">
        <f t="shared" si="292"/>
        <v>0.25</v>
      </c>
      <c r="FX291" s="628">
        <f t="shared" si="293"/>
        <v>0.41666666666666663</v>
      </c>
      <c r="FY291" s="631">
        <f t="shared" si="294"/>
        <v>0.43611079078835663</v>
      </c>
    </row>
    <row r="292" spans="1:181">
      <c r="A292" t="s">
        <v>455</v>
      </c>
      <c r="B292" t="s">
        <v>454</v>
      </c>
      <c r="C292" t="s">
        <v>644</v>
      </c>
      <c r="D292" t="s">
        <v>1308</v>
      </c>
      <c r="E292" t="s">
        <v>971</v>
      </c>
      <c r="F292" t="s">
        <v>970</v>
      </c>
      <c r="G292" t="s">
        <v>973</v>
      </c>
      <c r="H292" t="s">
        <v>50</v>
      </c>
      <c r="I292">
        <v>3841</v>
      </c>
      <c r="J292" s="626">
        <f t="shared" si="236"/>
        <v>0.17183927840038904</v>
      </c>
      <c r="K292">
        <v>12973358.66</v>
      </c>
      <c r="L292" s="626">
        <f t="shared" si="237"/>
        <v>6.8167569102462744E-2</v>
      </c>
      <c r="M292">
        <v>188</v>
      </c>
      <c r="N292" s="626">
        <f t="shared" si="238"/>
        <v>0.13513199888207172</v>
      </c>
      <c r="O292" t="s">
        <v>880</v>
      </c>
      <c r="P292">
        <v>0</v>
      </c>
      <c r="Q292" s="627">
        <f t="shared" si="239"/>
        <v>0</v>
      </c>
      <c r="R292">
        <v>0</v>
      </c>
      <c r="T292" t="s">
        <v>1726</v>
      </c>
      <c r="U292">
        <v>0</v>
      </c>
      <c r="V292">
        <f t="shared" si="240"/>
        <v>1</v>
      </c>
      <c r="W292" s="626">
        <f t="shared" si="241"/>
        <v>0</v>
      </c>
      <c r="X292" s="628">
        <f t="shared" si="242"/>
        <v>7.5027769276984707E-2</v>
      </c>
      <c r="Y292" t="s">
        <v>639</v>
      </c>
      <c r="Z292">
        <v>4</v>
      </c>
      <c r="AA292" s="627">
        <f t="shared" si="243"/>
        <v>1</v>
      </c>
      <c r="AB292" t="s">
        <v>639</v>
      </c>
      <c r="AC292">
        <v>4</v>
      </c>
      <c r="AD292" s="627">
        <f t="shared" si="244"/>
        <v>1</v>
      </c>
      <c r="AE292" t="s">
        <v>640</v>
      </c>
      <c r="AF292">
        <v>0</v>
      </c>
      <c r="AG292" s="627">
        <f t="shared" si="245"/>
        <v>0</v>
      </c>
      <c r="AH292" t="s">
        <v>1047</v>
      </c>
      <c r="AJ292" s="627">
        <f t="shared" si="246"/>
        <v>0</v>
      </c>
      <c r="AK292" t="s">
        <v>1406</v>
      </c>
      <c r="AL292">
        <v>3</v>
      </c>
      <c r="AM292" s="627">
        <f t="shared" si="247"/>
        <v>0.75</v>
      </c>
      <c r="AN292">
        <v>1</v>
      </c>
      <c r="AO292" t="s">
        <v>1765</v>
      </c>
      <c r="AP292">
        <v>4</v>
      </c>
      <c r="AQ292" s="629">
        <f t="shared" si="248"/>
        <v>1</v>
      </c>
      <c r="AR292" t="s">
        <v>636</v>
      </c>
      <c r="AS292">
        <v>4</v>
      </c>
      <c r="AT292" s="627">
        <f t="shared" si="249"/>
        <v>1</v>
      </c>
      <c r="AU292">
        <v>1</v>
      </c>
      <c r="AV292" t="s">
        <v>1789</v>
      </c>
      <c r="AW292">
        <v>0</v>
      </c>
      <c r="AX292" s="629">
        <f t="shared" si="250"/>
        <v>0</v>
      </c>
      <c r="AY292" t="s">
        <v>650</v>
      </c>
      <c r="AZ292">
        <v>2</v>
      </c>
      <c r="BA292" s="627">
        <f t="shared" si="251"/>
        <v>0.5</v>
      </c>
      <c r="BB292" t="s">
        <v>646</v>
      </c>
      <c r="BC292">
        <v>0</v>
      </c>
      <c r="BD292" s="627">
        <f t="shared" si="252"/>
        <v>0</v>
      </c>
      <c r="BE292" t="s">
        <v>647</v>
      </c>
      <c r="BF292">
        <v>4</v>
      </c>
      <c r="BG292" s="627">
        <f t="shared" si="253"/>
        <v>1</v>
      </c>
      <c r="BH292" s="628">
        <f t="shared" si="254"/>
        <v>0.56818181818181823</v>
      </c>
      <c r="BI292">
        <v>0</v>
      </c>
      <c r="BJ292" t="s">
        <v>1741</v>
      </c>
      <c r="BK292">
        <v>4</v>
      </c>
      <c r="BL292" s="627">
        <f t="shared" si="255"/>
        <v>1</v>
      </c>
      <c r="BM292" t="s">
        <v>1395</v>
      </c>
      <c r="BN292">
        <v>4</v>
      </c>
      <c r="BO292" s="627">
        <f t="shared" si="256"/>
        <v>1</v>
      </c>
      <c r="BP292">
        <v>0</v>
      </c>
      <c r="BQ292" t="s">
        <v>1745</v>
      </c>
      <c r="BR292">
        <v>4</v>
      </c>
      <c r="BS292">
        <f t="shared" si="257"/>
        <v>1</v>
      </c>
      <c r="BT292">
        <v>0</v>
      </c>
      <c r="BU292" t="s">
        <v>1745</v>
      </c>
      <c r="BV292">
        <v>4</v>
      </c>
      <c r="BW292">
        <f t="shared" si="258"/>
        <v>1</v>
      </c>
      <c r="BX292" s="629">
        <f t="shared" si="259"/>
        <v>1</v>
      </c>
      <c r="BY292" t="s">
        <v>653</v>
      </c>
      <c r="BZ292">
        <v>4</v>
      </c>
      <c r="CA292" s="627">
        <f t="shared" si="260"/>
        <v>1</v>
      </c>
      <c r="CB292" t="s">
        <v>649</v>
      </c>
      <c r="CC292">
        <v>1</v>
      </c>
      <c r="CD292" s="627">
        <f t="shared" si="261"/>
        <v>0.25</v>
      </c>
      <c r="CE292" t="s">
        <v>643</v>
      </c>
      <c r="CF292">
        <v>3</v>
      </c>
      <c r="CG292" s="627">
        <f t="shared" si="262"/>
        <v>0.75</v>
      </c>
      <c r="CH292">
        <v>0</v>
      </c>
      <c r="CI292" t="s">
        <v>1750</v>
      </c>
      <c r="CJ292">
        <v>4</v>
      </c>
      <c r="CK292">
        <f t="shared" si="263"/>
        <v>1</v>
      </c>
      <c r="CL292">
        <v>0</v>
      </c>
      <c r="CM292" t="s">
        <v>1750</v>
      </c>
      <c r="CN292">
        <v>4</v>
      </c>
      <c r="CO292">
        <f t="shared" si="264"/>
        <v>1</v>
      </c>
      <c r="CP292" s="629">
        <f t="shared" si="265"/>
        <v>1</v>
      </c>
      <c r="CQ292">
        <v>0</v>
      </c>
      <c r="CR292" t="s">
        <v>1755</v>
      </c>
      <c r="CS292">
        <v>4</v>
      </c>
      <c r="CT292">
        <f t="shared" si="266"/>
        <v>1</v>
      </c>
      <c r="CU292">
        <v>0</v>
      </c>
      <c r="CV292" t="s">
        <v>1755</v>
      </c>
      <c r="CW292">
        <v>4</v>
      </c>
      <c r="CX292">
        <f t="shared" si="267"/>
        <v>1</v>
      </c>
      <c r="CY292" s="629">
        <f t="shared" si="268"/>
        <v>1</v>
      </c>
      <c r="CZ292">
        <v>0</v>
      </c>
      <c r="DA292" t="s">
        <v>1764</v>
      </c>
      <c r="DB292">
        <v>0</v>
      </c>
      <c r="DC292" s="626">
        <f t="shared" si="269"/>
        <v>0</v>
      </c>
      <c r="DD292" t="s">
        <v>636</v>
      </c>
      <c r="DE292">
        <v>4</v>
      </c>
      <c r="DF292" s="627">
        <f t="shared" si="270"/>
        <v>1</v>
      </c>
      <c r="DG292" s="628">
        <f t="shared" si="271"/>
        <v>0.8</v>
      </c>
      <c r="DH292" t="s">
        <v>639</v>
      </c>
      <c r="DI292">
        <v>4</v>
      </c>
      <c r="DJ292" s="627">
        <f t="shared" si="272"/>
        <v>1</v>
      </c>
      <c r="DK292" t="s">
        <v>640</v>
      </c>
      <c r="DL292">
        <v>0</v>
      </c>
      <c r="DM292" s="627">
        <f t="shared" si="273"/>
        <v>0</v>
      </c>
      <c r="DN292" t="s">
        <v>1119</v>
      </c>
      <c r="DO292">
        <v>0</v>
      </c>
      <c r="DP292" s="627">
        <f t="shared" si="274"/>
        <v>0</v>
      </c>
      <c r="DQ292" t="s">
        <v>880</v>
      </c>
      <c r="DR292">
        <v>4</v>
      </c>
      <c r="DS292" s="627">
        <f t="shared" si="275"/>
        <v>1</v>
      </c>
      <c r="DT292" t="s">
        <v>880</v>
      </c>
      <c r="DU292">
        <v>4</v>
      </c>
      <c r="DV292" s="627">
        <f t="shared" si="276"/>
        <v>1</v>
      </c>
      <c r="DW292" t="s">
        <v>639</v>
      </c>
      <c r="DX292">
        <v>4</v>
      </c>
      <c r="DY292" s="627">
        <f t="shared" si="277"/>
        <v>1</v>
      </c>
      <c r="DZ292" t="s">
        <v>880</v>
      </c>
      <c r="EA292">
        <v>4</v>
      </c>
      <c r="EB292" s="627">
        <f t="shared" si="278"/>
        <v>1</v>
      </c>
      <c r="EC292">
        <v>6.7</v>
      </c>
      <c r="ED292" t="s">
        <v>1826</v>
      </c>
      <c r="EE292">
        <v>1</v>
      </c>
      <c r="EF292" s="630">
        <f t="shared" si="279"/>
        <v>0.31632653061224492</v>
      </c>
      <c r="EG292">
        <v>8.5</v>
      </c>
      <c r="EH292" t="s">
        <v>1827</v>
      </c>
      <c r="EI292">
        <v>0</v>
      </c>
      <c r="EJ292" s="630">
        <f t="shared" si="280"/>
        <v>0.15000000000000002</v>
      </c>
      <c r="EK292" s="630">
        <f t="shared" si="281"/>
        <v>0.23316326530612247</v>
      </c>
      <c r="EL292" s="628">
        <f t="shared" si="282"/>
        <v>0.65414540816326527</v>
      </c>
      <c r="EM292">
        <v>0</v>
      </c>
      <c r="EN292" t="s">
        <v>1777</v>
      </c>
      <c r="EO292" s="624">
        <v>0</v>
      </c>
      <c r="EP292" s="629">
        <f t="shared" si="283"/>
        <v>0</v>
      </c>
      <c r="EQ292">
        <v>0</v>
      </c>
      <c r="ER292" t="s">
        <v>1777</v>
      </c>
      <c r="ES292">
        <v>0</v>
      </c>
      <c r="ET292" s="629">
        <f t="shared" si="284"/>
        <v>0</v>
      </c>
      <c r="EU292">
        <v>0</v>
      </c>
      <c r="EV292" t="s">
        <v>1777</v>
      </c>
      <c r="EW292" s="624">
        <v>0</v>
      </c>
      <c r="EX292" s="629">
        <f t="shared" si="285"/>
        <v>0</v>
      </c>
      <c r="EY292">
        <v>3</v>
      </c>
      <c r="EZ292" t="s">
        <v>1782</v>
      </c>
      <c r="FA292" s="624">
        <v>2</v>
      </c>
      <c r="FB292" s="629">
        <f t="shared" si="286"/>
        <v>0.5</v>
      </c>
      <c r="FC292" t="s">
        <v>1024</v>
      </c>
      <c r="FD292">
        <v>0</v>
      </c>
      <c r="FE292" s="627">
        <f t="shared" si="287"/>
        <v>0</v>
      </c>
      <c r="FF292" s="628">
        <f t="shared" si="288"/>
        <v>0.1</v>
      </c>
      <c r="FG292">
        <v>0.629</v>
      </c>
      <c r="FH292" t="s">
        <v>1791</v>
      </c>
      <c r="FI292">
        <v>2</v>
      </c>
      <c r="FJ292" s="623">
        <f t="shared" si="289"/>
        <v>0.33333333333333331</v>
      </c>
      <c r="FK292">
        <v>3</v>
      </c>
      <c r="FL292">
        <v>0.47712125471966244</v>
      </c>
      <c r="FM292" t="s">
        <v>1732</v>
      </c>
      <c r="FN292" s="624">
        <v>0</v>
      </c>
      <c r="FO292" s="629">
        <f t="shared" si="290"/>
        <v>0</v>
      </c>
      <c r="FP292">
        <v>3</v>
      </c>
      <c r="FQ292" t="s">
        <v>1739</v>
      </c>
      <c r="FR292" s="624">
        <v>2</v>
      </c>
      <c r="FS292" s="629">
        <f t="shared" si="291"/>
        <v>0.5</v>
      </c>
      <c r="FT292">
        <v>0</v>
      </c>
      <c r="FU292" t="s">
        <v>1730</v>
      </c>
      <c r="FV292" s="624">
        <v>0</v>
      </c>
      <c r="FW292" s="629">
        <f t="shared" si="292"/>
        <v>0</v>
      </c>
      <c r="FX292" s="628">
        <f t="shared" si="293"/>
        <v>0.20833333333333331</v>
      </c>
      <c r="FY292" s="631">
        <f t="shared" si="294"/>
        <v>0.40094805482590029</v>
      </c>
    </row>
    <row r="293" spans="1:181">
      <c r="A293" t="s">
        <v>73</v>
      </c>
      <c r="B293" t="s">
        <v>72</v>
      </c>
      <c r="C293" t="s">
        <v>632</v>
      </c>
      <c r="D293" t="s">
        <v>1311</v>
      </c>
      <c r="E293" t="s">
        <v>968</v>
      </c>
      <c r="F293" t="s">
        <v>975</v>
      </c>
      <c r="G293" t="s">
        <v>969</v>
      </c>
      <c r="H293" t="s">
        <v>74</v>
      </c>
      <c r="I293">
        <v>48370</v>
      </c>
      <c r="J293" s="626">
        <f t="shared" si="236"/>
        <v>0.5925847650207785</v>
      </c>
      <c r="K293">
        <v>110676454.92</v>
      </c>
      <c r="L293" s="626">
        <f t="shared" si="237"/>
        <v>0.494819755707536</v>
      </c>
      <c r="M293">
        <v>1228</v>
      </c>
      <c r="N293" s="626">
        <f t="shared" si="238"/>
        <v>0.53686426589926839</v>
      </c>
      <c r="O293" t="s">
        <v>880</v>
      </c>
      <c r="P293">
        <v>0</v>
      </c>
      <c r="Q293" s="627">
        <f t="shared" si="239"/>
        <v>0</v>
      </c>
      <c r="R293">
        <v>0</v>
      </c>
      <c r="T293" t="s">
        <v>1726</v>
      </c>
      <c r="U293">
        <v>0</v>
      </c>
      <c r="V293">
        <f t="shared" si="240"/>
        <v>1</v>
      </c>
      <c r="W293" s="626">
        <f t="shared" si="241"/>
        <v>0</v>
      </c>
      <c r="X293" s="628">
        <f t="shared" si="242"/>
        <v>0.32485375732551658</v>
      </c>
      <c r="Y293" t="s">
        <v>639</v>
      </c>
      <c r="Z293">
        <v>4</v>
      </c>
      <c r="AA293" s="627">
        <f t="shared" si="243"/>
        <v>1</v>
      </c>
      <c r="AB293" t="s">
        <v>639</v>
      </c>
      <c r="AC293">
        <v>4</v>
      </c>
      <c r="AD293" s="627">
        <f t="shared" si="244"/>
        <v>1</v>
      </c>
      <c r="AE293" t="s">
        <v>640</v>
      </c>
      <c r="AF293">
        <v>0</v>
      </c>
      <c r="AG293" s="627">
        <f t="shared" si="245"/>
        <v>0</v>
      </c>
      <c r="AH293" t="s">
        <v>1314</v>
      </c>
      <c r="AI293">
        <v>0</v>
      </c>
      <c r="AJ293" s="627">
        <f t="shared" si="246"/>
        <v>0</v>
      </c>
      <c r="AK293" t="s">
        <v>1405</v>
      </c>
      <c r="AL293">
        <v>0</v>
      </c>
      <c r="AM293" s="627">
        <f t="shared" si="247"/>
        <v>0</v>
      </c>
      <c r="AN293">
        <v>3</v>
      </c>
      <c r="AO293" t="s">
        <v>1767</v>
      </c>
      <c r="AP293">
        <v>2</v>
      </c>
      <c r="AQ293" s="629">
        <f t="shared" si="248"/>
        <v>0.5</v>
      </c>
      <c r="AR293" t="s">
        <v>636</v>
      </c>
      <c r="AS293">
        <v>4</v>
      </c>
      <c r="AT293" s="627">
        <f t="shared" si="249"/>
        <v>1</v>
      </c>
      <c r="AU293">
        <v>1</v>
      </c>
      <c r="AV293" t="s">
        <v>1789</v>
      </c>
      <c r="AW293">
        <v>0</v>
      </c>
      <c r="AX293" s="629">
        <f t="shared" si="250"/>
        <v>0</v>
      </c>
      <c r="AY293" t="s">
        <v>634</v>
      </c>
      <c r="AZ293">
        <v>1</v>
      </c>
      <c r="BA293" s="627">
        <f t="shared" si="251"/>
        <v>0.25</v>
      </c>
      <c r="BB293" t="s">
        <v>646</v>
      </c>
      <c r="BC293">
        <v>0</v>
      </c>
      <c r="BD293" s="627">
        <f t="shared" si="252"/>
        <v>0</v>
      </c>
      <c r="BE293" t="s">
        <v>635</v>
      </c>
      <c r="BF293">
        <v>1</v>
      </c>
      <c r="BG293" s="627">
        <f t="shared" si="253"/>
        <v>0.25</v>
      </c>
      <c r="BH293" s="628">
        <f t="shared" si="254"/>
        <v>0.36363636363636365</v>
      </c>
      <c r="BI293">
        <v>1</v>
      </c>
      <c r="BJ293" t="s">
        <v>1742</v>
      </c>
      <c r="BK293">
        <v>3</v>
      </c>
      <c r="BL293" s="627">
        <f t="shared" si="255"/>
        <v>0.75</v>
      </c>
      <c r="BM293" t="s">
        <v>1395</v>
      </c>
      <c r="BN293">
        <v>4</v>
      </c>
      <c r="BO293" s="627">
        <f t="shared" si="256"/>
        <v>1</v>
      </c>
      <c r="BP293">
        <v>5</v>
      </c>
      <c r="BQ293" t="s">
        <v>1748</v>
      </c>
      <c r="BR293">
        <v>1</v>
      </c>
      <c r="BS293">
        <f t="shared" si="257"/>
        <v>0.25</v>
      </c>
      <c r="BT293">
        <v>12</v>
      </c>
      <c r="BU293" t="s">
        <v>1749</v>
      </c>
      <c r="BV293">
        <v>0</v>
      </c>
      <c r="BW293">
        <f t="shared" si="258"/>
        <v>0</v>
      </c>
      <c r="BX293" s="629">
        <f t="shared" si="259"/>
        <v>0.125</v>
      </c>
      <c r="BY293" t="s">
        <v>642</v>
      </c>
      <c r="BZ293">
        <v>3</v>
      </c>
      <c r="CA293" s="627">
        <f t="shared" si="260"/>
        <v>0.75</v>
      </c>
      <c r="CB293" t="s">
        <v>669</v>
      </c>
      <c r="CC293">
        <v>2</v>
      </c>
      <c r="CD293" s="627">
        <f t="shared" si="261"/>
        <v>0.5</v>
      </c>
      <c r="CE293" t="s">
        <v>663</v>
      </c>
      <c r="CF293">
        <v>0</v>
      </c>
      <c r="CG293" s="627">
        <f t="shared" si="262"/>
        <v>0</v>
      </c>
      <c r="CH293">
        <v>1</v>
      </c>
      <c r="CI293" t="s">
        <v>1751</v>
      </c>
      <c r="CJ293">
        <v>3</v>
      </c>
      <c r="CK293">
        <f t="shared" si="263"/>
        <v>0.75</v>
      </c>
      <c r="CL293">
        <v>0</v>
      </c>
      <c r="CM293" t="s">
        <v>1750</v>
      </c>
      <c r="CN293">
        <v>4</v>
      </c>
      <c r="CO293">
        <f t="shared" si="264"/>
        <v>1</v>
      </c>
      <c r="CP293" s="629">
        <f t="shared" si="265"/>
        <v>0.875</v>
      </c>
      <c r="CQ293">
        <v>0</v>
      </c>
      <c r="CR293" t="s">
        <v>1755</v>
      </c>
      <c r="CS293">
        <v>4</v>
      </c>
      <c r="CT293">
        <f t="shared" si="266"/>
        <v>1</v>
      </c>
      <c r="CU293">
        <v>2</v>
      </c>
      <c r="CV293" t="s">
        <v>1756</v>
      </c>
      <c r="CW293">
        <v>3</v>
      </c>
      <c r="CX293">
        <f t="shared" si="267"/>
        <v>0.75</v>
      </c>
      <c r="CY293" s="629">
        <f t="shared" si="268"/>
        <v>0.875</v>
      </c>
      <c r="CZ293">
        <v>2</v>
      </c>
      <c r="DA293" t="s">
        <v>1762</v>
      </c>
      <c r="DB293">
        <v>2</v>
      </c>
      <c r="DC293" s="626">
        <f t="shared" si="269"/>
        <v>0.25</v>
      </c>
      <c r="DD293" t="s">
        <v>636</v>
      </c>
      <c r="DE293">
        <v>4</v>
      </c>
      <c r="DF293" s="627">
        <f t="shared" si="270"/>
        <v>1</v>
      </c>
      <c r="DG293" s="628">
        <f t="shared" si="271"/>
        <v>0.61250000000000004</v>
      </c>
      <c r="DH293" t="s">
        <v>1396</v>
      </c>
      <c r="DI293">
        <v>0</v>
      </c>
      <c r="DJ293" s="627">
        <f t="shared" si="272"/>
        <v>0</v>
      </c>
      <c r="DK293" t="s">
        <v>640</v>
      </c>
      <c r="DL293">
        <v>0</v>
      </c>
      <c r="DM293" s="627">
        <f t="shared" si="273"/>
        <v>0</v>
      </c>
      <c r="DN293" t="s">
        <v>1119</v>
      </c>
      <c r="DO293">
        <v>0</v>
      </c>
      <c r="DP293" s="627">
        <f t="shared" si="274"/>
        <v>0</v>
      </c>
      <c r="DQ293" t="s">
        <v>880</v>
      </c>
      <c r="DR293">
        <v>4</v>
      </c>
      <c r="DS293" s="627">
        <f t="shared" si="275"/>
        <v>1</v>
      </c>
      <c r="DT293" t="s">
        <v>880</v>
      </c>
      <c r="DU293">
        <v>4</v>
      </c>
      <c r="DV293" s="627">
        <f t="shared" si="276"/>
        <v>1</v>
      </c>
      <c r="DW293" t="s">
        <v>639</v>
      </c>
      <c r="DX293">
        <v>4</v>
      </c>
      <c r="DY293" s="627">
        <f t="shared" si="277"/>
        <v>1</v>
      </c>
      <c r="DZ293" t="s">
        <v>1119</v>
      </c>
      <c r="EA293">
        <v>0</v>
      </c>
      <c r="EB293" s="627">
        <f t="shared" si="278"/>
        <v>0</v>
      </c>
      <c r="EC293">
        <v>9.5</v>
      </c>
      <c r="ED293" t="s">
        <v>1827</v>
      </c>
      <c r="EE293">
        <v>0</v>
      </c>
      <c r="EF293" s="630">
        <f t="shared" si="279"/>
        <v>3.0612244897959218E-2</v>
      </c>
      <c r="EG293">
        <v>10</v>
      </c>
      <c r="EH293" t="s">
        <v>1827</v>
      </c>
      <c r="EI293">
        <v>0</v>
      </c>
      <c r="EJ293" s="630">
        <f t="shared" si="280"/>
        <v>0</v>
      </c>
      <c r="EK293" s="630">
        <f t="shared" si="281"/>
        <v>1.5306122448979609E-2</v>
      </c>
      <c r="EL293" s="628">
        <f t="shared" si="282"/>
        <v>0.37691326530612246</v>
      </c>
      <c r="EM293">
        <v>7</v>
      </c>
      <c r="EN293" t="s">
        <v>1774</v>
      </c>
      <c r="EO293" s="624">
        <v>3</v>
      </c>
      <c r="EP293" s="629">
        <f t="shared" si="283"/>
        <v>0.75</v>
      </c>
      <c r="EQ293">
        <v>0</v>
      </c>
      <c r="ER293" t="s">
        <v>1777</v>
      </c>
      <c r="ES293">
        <v>0</v>
      </c>
      <c r="ET293" s="629">
        <f t="shared" si="284"/>
        <v>0</v>
      </c>
      <c r="EU293">
        <v>2</v>
      </c>
      <c r="EV293" t="s">
        <v>1778</v>
      </c>
      <c r="EW293" s="624">
        <v>4</v>
      </c>
      <c r="EX293" s="629">
        <f t="shared" si="285"/>
        <v>1</v>
      </c>
      <c r="EY293">
        <v>2</v>
      </c>
      <c r="EZ293" t="s">
        <v>1783</v>
      </c>
      <c r="FA293" s="624">
        <v>1</v>
      </c>
      <c r="FB293" s="629">
        <f t="shared" si="286"/>
        <v>0.25</v>
      </c>
      <c r="FC293" t="s">
        <v>1024</v>
      </c>
      <c r="FD293">
        <v>0</v>
      </c>
      <c r="FE293" s="627">
        <f t="shared" si="287"/>
        <v>0</v>
      </c>
      <c r="FF293" s="628">
        <f t="shared" si="288"/>
        <v>0.4</v>
      </c>
      <c r="FG293">
        <v>0.69599999999999995</v>
      </c>
      <c r="FH293" t="s">
        <v>1791</v>
      </c>
      <c r="FI293">
        <v>2</v>
      </c>
      <c r="FJ293" s="623">
        <f t="shared" si="289"/>
        <v>0.33333333333333331</v>
      </c>
      <c r="FK293">
        <v>31</v>
      </c>
      <c r="FL293">
        <v>1.4913616938342726</v>
      </c>
      <c r="FM293" t="s">
        <v>1734</v>
      </c>
      <c r="FN293" s="624">
        <v>2</v>
      </c>
      <c r="FO293" s="629">
        <f t="shared" si="290"/>
        <v>0.5</v>
      </c>
      <c r="FP293">
        <v>11</v>
      </c>
      <c r="FQ293" t="s">
        <v>1738</v>
      </c>
      <c r="FR293" s="624">
        <v>4</v>
      </c>
      <c r="FS293" s="629">
        <f t="shared" si="291"/>
        <v>1</v>
      </c>
      <c r="FT293">
        <v>9</v>
      </c>
      <c r="FU293" t="s">
        <v>1738</v>
      </c>
      <c r="FV293" s="624">
        <v>4</v>
      </c>
      <c r="FW293" s="629">
        <f t="shared" si="292"/>
        <v>1</v>
      </c>
      <c r="FX293" s="628">
        <f t="shared" si="293"/>
        <v>0.70833333333333326</v>
      </c>
      <c r="FY293" s="631">
        <f t="shared" si="294"/>
        <v>0.46437278660022258</v>
      </c>
    </row>
    <row r="294" spans="1:181">
      <c r="A294" t="s">
        <v>437</v>
      </c>
      <c r="B294" t="s">
        <v>436</v>
      </c>
      <c r="C294" t="s">
        <v>644</v>
      </c>
      <c r="D294" t="s">
        <v>1308</v>
      </c>
      <c r="E294" t="s">
        <v>968</v>
      </c>
      <c r="F294" t="s">
        <v>975</v>
      </c>
      <c r="G294" t="s">
        <v>980</v>
      </c>
      <c r="H294" t="s">
        <v>42</v>
      </c>
      <c r="I294">
        <v>4067</v>
      </c>
      <c r="J294" s="626">
        <f t="shared" si="236"/>
        <v>0.18133546233096759</v>
      </c>
      <c r="K294">
        <v>17066670</v>
      </c>
      <c r="L294" s="626">
        <f t="shared" si="237"/>
        <v>0.1227460561971834</v>
      </c>
      <c r="M294">
        <v>347</v>
      </c>
      <c r="N294" s="626">
        <f t="shared" si="238"/>
        <v>0.26632759988267035</v>
      </c>
      <c r="O294" t="s">
        <v>880</v>
      </c>
      <c r="P294">
        <v>0</v>
      </c>
      <c r="Q294" s="627">
        <f t="shared" si="239"/>
        <v>0</v>
      </c>
      <c r="R294">
        <v>0</v>
      </c>
      <c r="T294" t="s">
        <v>1726</v>
      </c>
      <c r="U294">
        <v>0</v>
      </c>
      <c r="V294">
        <f t="shared" si="240"/>
        <v>1</v>
      </c>
      <c r="W294" s="626">
        <f t="shared" si="241"/>
        <v>0</v>
      </c>
      <c r="X294" s="628">
        <f t="shared" si="242"/>
        <v>0.11408182368216427</v>
      </c>
      <c r="Y294" t="s">
        <v>639</v>
      </c>
      <c r="Z294">
        <v>4</v>
      </c>
      <c r="AA294" s="627">
        <f t="shared" si="243"/>
        <v>1</v>
      </c>
      <c r="AB294" t="s">
        <v>639</v>
      </c>
      <c r="AC294">
        <v>4</v>
      </c>
      <c r="AD294" s="627">
        <f t="shared" si="244"/>
        <v>1</v>
      </c>
      <c r="AE294" t="s">
        <v>640</v>
      </c>
      <c r="AF294">
        <v>0</v>
      </c>
      <c r="AG294" s="627">
        <f t="shared" si="245"/>
        <v>0</v>
      </c>
      <c r="AH294" t="s">
        <v>1402</v>
      </c>
      <c r="AI294">
        <v>2</v>
      </c>
      <c r="AJ294" s="627">
        <f t="shared" si="246"/>
        <v>0.5</v>
      </c>
      <c r="AK294" t="s">
        <v>1404</v>
      </c>
      <c r="AL294">
        <v>1</v>
      </c>
      <c r="AM294" s="627">
        <f t="shared" si="247"/>
        <v>0.25</v>
      </c>
      <c r="AN294">
        <v>1</v>
      </c>
      <c r="AO294" t="s">
        <v>1765</v>
      </c>
      <c r="AP294">
        <v>4</v>
      </c>
      <c r="AQ294" s="629">
        <f t="shared" si="248"/>
        <v>1</v>
      </c>
      <c r="AR294" t="s">
        <v>636</v>
      </c>
      <c r="AS294">
        <v>4</v>
      </c>
      <c r="AT294" s="627">
        <f t="shared" si="249"/>
        <v>1</v>
      </c>
      <c r="AU294">
        <v>3</v>
      </c>
      <c r="AV294" t="s">
        <v>1771</v>
      </c>
      <c r="AW294">
        <v>2</v>
      </c>
      <c r="AX294" s="629">
        <f t="shared" si="250"/>
        <v>0.5</v>
      </c>
      <c r="AY294" t="s">
        <v>650</v>
      </c>
      <c r="AZ294">
        <v>2</v>
      </c>
      <c r="BA294" s="627">
        <f t="shared" si="251"/>
        <v>0.5</v>
      </c>
      <c r="BB294" t="s">
        <v>646</v>
      </c>
      <c r="BC294">
        <v>0</v>
      </c>
      <c r="BD294" s="627">
        <f t="shared" si="252"/>
        <v>0</v>
      </c>
      <c r="BE294" t="s">
        <v>647</v>
      </c>
      <c r="BF294">
        <v>4</v>
      </c>
      <c r="BG294" s="627">
        <f t="shared" si="253"/>
        <v>1</v>
      </c>
      <c r="BH294" s="628">
        <f t="shared" si="254"/>
        <v>0.61363636363636365</v>
      </c>
      <c r="BI294">
        <v>0</v>
      </c>
      <c r="BJ294" t="s">
        <v>1741</v>
      </c>
      <c r="BK294">
        <v>4</v>
      </c>
      <c r="BL294" s="627">
        <f t="shared" si="255"/>
        <v>1</v>
      </c>
      <c r="BM294" t="s">
        <v>641</v>
      </c>
      <c r="BN294">
        <v>0</v>
      </c>
      <c r="BO294" s="627">
        <f t="shared" si="256"/>
        <v>0</v>
      </c>
      <c r="BP294">
        <v>2</v>
      </c>
      <c r="BQ294" t="s">
        <v>1746</v>
      </c>
      <c r="BR294">
        <v>3</v>
      </c>
      <c r="BS294">
        <f t="shared" si="257"/>
        <v>0.75</v>
      </c>
      <c r="BT294">
        <v>4</v>
      </c>
      <c r="BU294" t="s">
        <v>1747</v>
      </c>
      <c r="BV294">
        <v>2</v>
      </c>
      <c r="BW294">
        <f t="shared" si="258"/>
        <v>0.5</v>
      </c>
      <c r="BX294" s="629">
        <f t="shared" si="259"/>
        <v>0.625</v>
      </c>
      <c r="BY294" t="s">
        <v>658</v>
      </c>
      <c r="BZ294">
        <v>2</v>
      </c>
      <c r="CA294" s="627">
        <f t="shared" si="260"/>
        <v>0.5</v>
      </c>
      <c r="CB294" t="s">
        <v>669</v>
      </c>
      <c r="CC294">
        <v>2</v>
      </c>
      <c r="CD294" s="627">
        <f t="shared" si="261"/>
        <v>0.5</v>
      </c>
      <c r="CE294" t="s">
        <v>643</v>
      </c>
      <c r="CF294">
        <v>3</v>
      </c>
      <c r="CG294" s="627">
        <f t="shared" si="262"/>
        <v>0.75</v>
      </c>
      <c r="CH294">
        <v>0</v>
      </c>
      <c r="CI294" t="s">
        <v>1750</v>
      </c>
      <c r="CJ294">
        <v>4</v>
      </c>
      <c r="CK294">
        <f t="shared" si="263"/>
        <v>1</v>
      </c>
      <c r="CL294">
        <v>0</v>
      </c>
      <c r="CM294" t="s">
        <v>1750</v>
      </c>
      <c r="CN294">
        <v>4</v>
      </c>
      <c r="CO294">
        <f t="shared" si="264"/>
        <v>1</v>
      </c>
      <c r="CP294" s="629">
        <f t="shared" si="265"/>
        <v>1</v>
      </c>
      <c r="CQ294">
        <v>0</v>
      </c>
      <c r="CR294" t="s">
        <v>1755</v>
      </c>
      <c r="CS294">
        <v>4</v>
      </c>
      <c r="CT294">
        <f t="shared" si="266"/>
        <v>1</v>
      </c>
      <c r="CU294">
        <v>0</v>
      </c>
      <c r="CV294" t="s">
        <v>1755</v>
      </c>
      <c r="CW294">
        <v>4</v>
      </c>
      <c r="CX294">
        <f t="shared" si="267"/>
        <v>1</v>
      </c>
      <c r="CY294" s="629">
        <f t="shared" si="268"/>
        <v>1</v>
      </c>
      <c r="CZ294">
        <v>0</v>
      </c>
      <c r="DA294" t="s">
        <v>1764</v>
      </c>
      <c r="DB294">
        <v>0</v>
      </c>
      <c r="DC294" s="626">
        <f t="shared" si="269"/>
        <v>0</v>
      </c>
      <c r="DD294" t="s">
        <v>636</v>
      </c>
      <c r="DE294">
        <v>4</v>
      </c>
      <c r="DF294" s="627">
        <f t="shared" si="270"/>
        <v>1</v>
      </c>
      <c r="DG294" s="628">
        <f t="shared" si="271"/>
        <v>0.63749999999999996</v>
      </c>
      <c r="DH294" t="s">
        <v>1396</v>
      </c>
      <c r="DI294">
        <v>0</v>
      </c>
      <c r="DJ294" s="627">
        <f t="shared" si="272"/>
        <v>0</v>
      </c>
      <c r="DK294" t="s">
        <v>640</v>
      </c>
      <c r="DL294">
        <v>0</v>
      </c>
      <c r="DM294" s="627">
        <f t="shared" si="273"/>
        <v>0</v>
      </c>
      <c r="DN294" t="s">
        <v>880</v>
      </c>
      <c r="DO294">
        <v>4</v>
      </c>
      <c r="DP294" s="627">
        <f t="shared" si="274"/>
        <v>1</v>
      </c>
      <c r="DQ294" t="s">
        <v>880</v>
      </c>
      <c r="DR294">
        <v>4</v>
      </c>
      <c r="DS294" s="627">
        <f t="shared" si="275"/>
        <v>1</v>
      </c>
      <c r="DT294" t="s">
        <v>880</v>
      </c>
      <c r="DU294">
        <v>4</v>
      </c>
      <c r="DV294" s="627">
        <f t="shared" si="276"/>
        <v>1</v>
      </c>
      <c r="DW294" t="s">
        <v>1396</v>
      </c>
      <c r="DX294">
        <v>0</v>
      </c>
      <c r="DY294" s="627">
        <f t="shared" si="277"/>
        <v>0</v>
      </c>
      <c r="DZ294" t="s">
        <v>1119</v>
      </c>
      <c r="EA294">
        <v>0</v>
      </c>
      <c r="EB294" s="627">
        <f t="shared" si="278"/>
        <v>0</v>
      </c>
      <c r="EC294">
        <v>4.7</v>
      </c>
      <c r="ED294" t="s">
        <v>1825</v>
      </c>
      <c r="EE294">
        <v>2</v>
      </c>
      <c r="EF294" s="630">
        <f t="shared" si="279"/>
        <v>0.52040816326530615</v>
      </c>
      <c r="EG294">
        <v>7.8</v>
      </c>
      <c r="EH294" t="s">
        <v>1826</v>
      </c>
      <c r="EI294">
        <v>1</v>
      </c>
      <c r="EJ294" s="630">
        <f t="shared" si="280"/>
        <v>0.21999999999999997</v>
      </c>
      <c r="EK294" s="630">
        <f t="shared" si="281"/>
        <v>0.37020408163265306</v>
      </c>
      <c r="EL294" s="628">
        <f t="shared" si="282"/>
        <v>0.4212755102040816</v>
      </c>
      <c r="EM294">
        <v>1</v>
      </c>
      <c r="EN294" t="s">
        <v>1776</v>
      </c>
      <c r="EO294" s="624">
        <v>1</v>
      </c>
      <c r="EP294" s="629">
        <f t="shared" si="283"/>
        <v>0.25</v>
      </c>
      <c r="EQ294">
        <v>0</v>
      </c>
      <c r="ER294" t="s">
        <v>1777</v>
      </c>
      <c r="ES294">
        <v>0</v>
      </c>
      <c r="ET294" s="629">
        <f t="shared" si="284"/>
        <v>0</v>
      </c>
      <c r="EU294">
        <v>1</v>
      </c>
      <c r="EV294" t="s">
        <v>1779</v>
      </c>
      <c r="EW294" s="624">
        <v>3</v>
      </c>
      <c r="EX294" s="629">
        <f t="shared" si="285"/>
        <v>0.75</v>
      </c>
      <c r="EY294">
        <v>7</v>
      </c>
      <c r="EZ294" t="s">
        <v>1780</v>
      </c>
      <c r="FA294" s="624">
        <v>4</v>
      </c>
      <c r="FB294" s="629">
        <f t="shared" si="286"/>
        <v>1</v>
      </c>
      <c r="FC294" t="s">
        <v>1024</v>
      </c>
      <c r="FD294">
        <v>0</v>
      </c>
      <c r="FE294" s="627">
        <f t="shared" si="287"/>
        <v>0</v>
      </c>
      <c r="FF294" s="628">
        <f t="shared" si="288"/>
        <v>0.4</v>
      </c>
      <c r="FG294">
        <v>0.61399999999999999</v>
      </c>
      <c r="FH294" t="s">
        <v>1793</v>
      </c>
      <c r="FI294">
        <v>3</v>
      </c>
      <c r="FJ294" s="623">
        <f t="shared" si="289"/>
        <v>0.66666666666666663</v>
      </c>
      <c r="FK294">
        <v>3</v>
      </c>
      <c r="FL294">
        <v>0.47712125471966244</v>
      </c>
      <c r="FM294" t="s">
        <v>1732</v>
      </c>
      <c r="FN294" s="624">
        <v>0</v>
      </c>
      <c r="FO294" s="629">
        <f t="shared" si="290"/>
        <v>0</v>
      </c>
      <c r="FP294">
        <v>0</v>
      </c>
      <c r="FQ294" t="s">
        <v>1730</v>
      </c>
      <c r="FR294" s="624">
        <v>0</v>
      </c>
      <c r="FS294" s="629">
        <f t="shared" si="291"/>
        <v>0</v>
      </c>
      <c r="FT294">
        <v>0</v>
      </c>
      <c r="FU294" t="s">
        <v>1730</v>
      </c>
      <c r="FV294" s="624">
        <v>0</v>
      </c>
      <c r="FW294" s="629">
        <f t="shared" si="292"/>
        <v>0</v>
      </c>
      <c r="FX294" s="628">
        <f t="shared" si="293"/>
        <v>0.16666666666666666</v>
      </c>
      <c r="FY294" s="631">
        <f t="shared" si="294"/>
        <v>0.39219339403154602</v>
      </c>
    </row>
    <row r="295" spans="1:181">
      <c r="A295" t="s">
        <v>112</v>
      </c>
      <c r="B295" t="s">
        <v>111</v>
      </c>
      <c r="C295" t="s">
        <v>632</v>
      </c>
      <c r="D295" t="s">
        <v>1311</v>
      </c>
      <c r="E295" t="s">
        <v>968</v>
      </c>
      <c r="F295" t="s">
        <v>975</v>
      </c>
      <c r="G295" t="s">
        <v>969</v>
      </c>
      <c r="H295" t="s">
        <v>74</v>
      </c>
      <c r="I295">
        <v>27630</v>
      </c>
      <c r="J295" s="626">
        <f t="shared" si="236"/>
        <v>0.49957474054258827</v>
      </c>
      <c r="K295">
        <v>68079687.409999996</v>
      </c>
      <c r="L295" s="626">
        <f t="shared" si="237"/>
        <v>0.39810716895006071</v>
      </c>
      <c r="M295">
        <v>1185</v>
      </c>
      <c r="N295" s="626">
        <f t="shared" si="238"/>
        <v>0.52923418865561567</v>
      </c>
      <c r="O295" t="s">
        <v>880</v>
      </c>
      <c r="P295">
        <v>0</v>
      </c>
      <c r="Q295" s="627">
        <f t="shared" si="239"/>
        <v>0</v>
      </c>
      <c r="R295">
        <v>0</v>
      </c>
      <c r="T295" t="s">
        <v>1726</v>
      </c>
      <c r="U295">
        <v>0</v>
      </c>
      <c r="V295">
        <f t="shared" si="240"/>
        <v>1</v>
      </c>
      <c r="W295" s="626">
        <f t="shared" si="241"/>
        <v>0</v>
      </c>
      <c r="X295" s="628">
        <f t="shared" si="242"/>
        <v>0.28538321962965291</v>
      </c>
      <c r="Y295" t="s">
        <v>639</v>
      </c>
      <c r="Z295">
        <v>4</v>
      </c>
      <c r="AA295" s="627">
        <f t="shared" si="243"/>
        <v>1</v>
      </c>
      <c r="AB295" t="s">
        <v>639</v>
      </c>
      <c r="AC295">
        <v>4</v>
      </c>
      <c r="AD295" s="627">
        <f t="shared" si="244"/>
        <v>1</v>
      </c>
      <c r="AE295" t="s">
        <v>640</v>
      </c>
      <c r="AF295">
        <v>0</v>
      </c>
      <c r="AG295" s="627">
        <f t="shared" si="245"/>
        <v>0</v>
      </c>
      <c r="AH295" t="s">
        <v>1314</v>
      </c>
      <c r="AI295">
        <v>0</v>
      </c>
      <c r="AJ295" s="627">
        <f t="shared" si="246"/>
        <v>0</v>
      </c>
      <c r="AK295" t="s">
        <v>1406</v>
      </c>
      <c r="AL295">
        <v>3</v>
      </c>
      <c r="AM295" s="627">
        <f t="shared" si="247"/>
        <v>0.75</v>
      </c>
      <c r="AN295">
        <v>1</v>
      </c>
      <c r="AO295" t="s">
        <v>1765</v>
      </c>
      <c r="AP295">
        <v>4</v>
      </c>
      <c r="AQ295" s="629">
        <f t="shared" si="248"/>
        <v>1</v>
      </c>
      <c r="AR295" t="s">
        <v>636</v>
      </c>
      <c r="AS295">
        <v>4</v>
      </c>
      <c r="AT295" s="627">
        <f t="shared" si="249"/>
        <v>1</v>
      </c>
      <c r="AU295">
        <v>5</v>
      </c>
      <c r="AV295" t="s">
        <v>1788</v>
      </c>
      <c r="AW295">
        <v>4</v>
      </c>
      <c r="AX295" s="629">
        <f t="shared" si="250"/>
        <v>1</v>
      </c>
      <c r="AY295" t="s">
        <v>634</v>
      </c>
      <c r="AZ295">
        <v>1</v>
      </c>
      <c r="BA295" s="627">
        <f t="shared" si="251"/>
        <v>0.25</v>
      </c>
      <c r="BB295" t="s">
        <v>646</v>
      </c>
      <c r="BC295">
        <v>0</v>
      </c>
      <c r="BD295" s="627">
        <f t="shared" si="252"/>
        <v>0</v>
      </c>
      <c r="BE295" t="s">
        <v>646</v>
      </c>
      <c r="BF295">
        <v>1</v>
      </c>
      <c r="BG295" s="627">
        <f t="shared" si="253"/>
        <v>0.25</v>
      </c>
      <c r="BH295" s="628">
        <f t="shared" si="254"/>
        <v>0.56818181818181823</v>
      </c>
      <c r="BI295">
        <v>0</v>
      </c>
      <c r="BJ295" t="s">
        <v>1741</v>
      </c>
      <c r="BK295">
        <v>4</v>
      </c>
      <c r="BL295" s="627">
        <f t="shared" si="255"/>
        <v>1</v>
      </c>
      <c r="BM295" t="s">
        <v>641</v>
      </c>
      <c r="BN295">
        <v>0</v>
      </c>
      <c r="BO295" s="627">
        <f t="shared" si="256"/>
        <v>0</v>
      </c>
      <c r="BP295">
        <v>0</v>
      </c>
      <c r="BQ295" t="s">
        <v>1745</v>
      </c>
      <c r="BR295">
        <v>4</v>
      </c>
      <c r="BS295">
        <f t="shared" si="257"/>
        <v>1</v>
      </c>
      <c r="BT295">
        <v>0</v>
      </c>
      <c r="BU295" t="s">
        <v>1745</v>
      </c>
      <c r="BV295">
        <v>4</v>
      </c>
      <c r="BW295">
        <f t="shared" si="258"/>
        <v>1</v>
      </c>
      <c r="BX295" s="629">
        <f t="shared" si="259"/>
        <v>1</v>
      </c>
      <c r="BY295" t="s">
        <v>658</v>
      </c>
      <c r="BZ295">
        <v>2</v>
      </c>
      <c r="CA295" s="627">
        <f t="shared" si="260"/>
        <v>0.5</v>
      </c>
      <c r="CB295" t="s">
        <v>662</v>
      </c>
      <c r="CC295">
        <v>3</v>
      </c>
      <c r="CD295" s="627">
        <f t="shared" si="261"/>
        <v>0.75</v>
      </c>
      <c r="CE295" t="s">
        <v>643</v>
      </c>
      <c r="CF295">
        <v>3</v>
      </c>
      <c r="CG295" s="627">
        <f t="shared" si="262"/>
        <v>0.75</v>
      </c>
      <c r="CH295">
        <v>2</v>
      </c>
      <c r="CI295" t="s">
        <v>1751</v>
      </c>
      <c r="CJ295">
        <v>3</v>
      </c>
      <c r="CK295">
        <f t="shared" si="263"/>
        <v>0.75</v>
      </c>
      <c r="CL295">
        <v>0</v>
      </c>
      <c r="CM295" t="s">
        <v>1750</v>
      </c>
      <c r="CN295">
        <v>4</v>
      </c>
      <c r="CO295">
        <f t="shared" si="264"/>
        <v>1</v>
      </c>
      <c r="CP295" s="629">
        <f t="shared" si="265"/>
        <v>0.875</v>
      </c>
      <c r="CQ295">
        <v>0</v>
      </c>
      <c r="CR295" t="s">
        <v>1755</v>
      </c>
      <c r="CS295">
        <v>4</v>
      </c>
      <c r="CT295">
        <f t="shared" si="266"/>
        <v>1</v>
      </c>
      <c r="CU295">
        <v>0</v>
      </c>
      <c r="CV295" t="s">
        <v>1755</v>
      </c>
      <c r="CW295">
        <v>4</v>
      </c>
      <c r="CX295">
        <f t="shared" si="267"/>
        <v>1</v>
      </c>
      <c r="CY295" s="629">
        <f t="shared" si="268"/>
        <v>1</v>
      </c>
      <c r="CZ295">
        <v>4</v>
      </c>
      <c r="DA295" t="s">
        <v>1761</v>
      </c>
      <c r="DB295">
        <v>3</v>
      </c>
      <c r="DC295" s="626">
        <f t="shared" si="269"/>
        <v>0.5</v>
      </c>
      <c r="DD295" t="s">
        <v>1369</v>
      </c>
      <c r="DE295">
        <v>3</v>
      </c>
      <c r="DF295" s="627">
        <f t="shared" si="270"/>
        <v>0.75</v>
      </c>
      <c r="DG295" s="628">
        <f t="shared" si="271"/>
        <v>0.71250000000000002</v>
      </c>
      <c r="DH295" t="s">
        <v>639</v>
      </c>
      <c r="DI295">
        <v>4</v>
      </c>
      <c r="DJ295" s="627">
        <f t="shared" si="272"/>
        <v>1</v>
      </c>
      <c r="DK295" t="s">
        <v>640</v>
      </c>
      <c r="DL295">
        <v>0</v>
      </c>
      <c r="DM295" s="627">
        <f t="shared" si="273"/>
        <v>0</v>
      </c>
      <c r="DN295" t="s">
        <v>880</v>
      </c>
      <c r="DO295">
        <v>4</v>
      </c>
      <c r="DP295" s="627">
        <f t="shared" si="274"/>
        <v>1</v>
      </c>
      <c r="DQ295" t="s">
        <v>880</v>
      </c>
      <c r="DR295">
        <v>4</v>
      </c>
      <c r="DS295" s="627">
        <f t="shared" si="275"/>
        <v>1</v>
      </c>
      <c r="DT295" t="s">
        <v>880</v>
      </c>
      <c r="DU295">
        <v>4</v>
      </c>
      <c r="DV295" s="627">
        <f t="shared" si="276"/>
        <v>1</v>
      </c>
      <c r="DW295" t="s">
        <v>639</v>
      </c>
      <c r="DX295">
        <v>4</v>
      </c>
      <c r="DY295" s="627">
        <f t="shared" si="277"/>
        <v>1</v>
      </c>
      <c r="DZ295" t="s">
        <v>880</v>
      </c>
      <c r="EA295">
        <v>4</v>
      </c>
      <c r="EB295" s="627">
        <f t="shared" si="278"/>
        <v>1</v>
      </c>
      <c r="EC295">
        <v>7.3</v>
      </c>
      <c r="ED295" t="s">
        <v>1826</v>
      </c>
      <c r="EE295">
        <v>1</v>
      </c>
      <c r="EF295" s="630">
        <f t="shared" si="279"/>
        <v>0.25510204081632659</v>
      </c>
      <c r="EG295">
        <v>8.5</v>
      </c>
      <c r="EH295" t="s">
        <v>1827</v>
      </c>
      <c r="EI295">
        <v>0</v>
      </c>
      <c r="EJ295" s="630">
        <f t="shared" si="280"/>
        <v>0.15000000000000002</v>
      </c>
      <c r="EK295" s="630">
        <f t="shared" si="281"/>
        <v>0.20255102040816331</v>
      </c>
      <c r="EL295" s="628">
        <f t="shared" si="282"/>
        <v>0.77531887755102047</v>
      </c>
      <c r="EM295">
        <v>10</v>
      </c>
      <c r="EN295" t="s">
        <v>1773</v>
      </c>
      <c r="EO295" s="624">
        <v>4</v>
      </c>
      <c r="EP295" s="629">
        <f t="shared" si="283"/>
        <v>1</v>
      </c>
      <c r="EQ295">
        <v>0</v>
      </c>
      <c r="ER295" t="s">
        <v>1777</v>
      </c>
      <c r="ES295">
        <v>0</v>
      </c>
      <c r="ET295" s="629">
        <f t="shared" si="284"/>
        <v>0</v>
      </c>
      <c r="EU295">
        <v>5</v>
      </c>
      <c r="EV295" t="s">
        <v>1778</v>
      </c>
      <c r="EW295" s="624">
        <v>4</v>
      </c>
      <c r="EX295" s="629">
        <f t="shared" si="285"/>
        <v>1</v>
      </c>
      <c r="EY295">
        <v>6</v>
      </c>
      <c r="EZ295" t="s">
        <v>1781</v>
      </c>
      <c r="FA295" s="624">
        <v>3</v>
      </c>
      <c r="FB295" s="629">
        <f t="shared" si="286"/>
        <v>0.75</v>
      </c>
      <c r="FC295" t="s">
        <v>1025</v>
      </c>
      <c r="FD295">
        <v>4</v>
      </c>
      <c r="FE295" s="627">
        <f t="shared" si="287"/>
        <v>1</v>
      </c>
      <c r="FF295" s="628">
        <f t="shared" si="288"/>
        <v>0.75</v>
      </c>
      <c r="FG295">
        <v>0.622</v>
      </c>
      <c r="FH295" t="s">
        <v>1793</v>
      </c>
      <c r="FI295">
        <v>3</v>
      </c>
      <c r="FJ295" s="623">
        <f t="shared" si="289"/>
        <v>0.66666666666666663</v>
      </c>
      <c r="FK295">
        <v>38</v>
      </c>
      <c r="FL295">
        <v>1.5797835966168101</v>
      </c>
      <c r="FM295" t="s">
        <v>1735</v>
      </c>
      <c r="FN295" s="624">
        <v>3</v>
      </c>
      <c r="FO295" s="629">
        <f t="shared" si="290"/>
        <v>0.75</v>
      </c>
      <c r="FP295">
        <v>10</v>
      </c>
      <c r="FQ295" t="s">
        <v>1738</v>
      </c>
      <c r="FR295" s="624">
        <v>4</v>
      </c>
      <c r="FS295" s="629">
        <f t="shared" si="291"/>
        <v>1</v>
      </c>
      <c r="FT295">
        <v>8</v>
      </c>
      <c r="FU295" t="s">
        <v>1740</v>
      </c>
      <c r="FV295" s="624">
        <v>3</v>
      </c>
      <c r="FW295" s="629">
        <f t="shared" si="292"/>
        <v>0.75</v>
      </c>
      <c r="FX295" s="628">
        <f t="shared" si="293"/>
        <v>0.79166666666666663</v>
      </c>
      <c r="FY295" s="631">
        <f t="shared" si="294"/>
        <v>0.64717509700485976</v>
      </c>
    </row>
    <row r="296" spans="1:181">
      <c r="A296" t="s">
        <v>497</v>
      </c>
      <c r="B296" t="s">
        <v>496</v>
      </c>
      <c r="C296" t="s">
        <v>673</v>
      </c>
      <c r="D296" t="s">
        <v>1308</v>
      </c>
      <c r="E296" t="s">
        <v>965</v>
      </c>
      <c r="F296" t="s">
        <v>964</v>
      </c>
      <c r="G296" t="s">
        <v>966</v>
      </c>
      <c r="H296" t="s">
        <v>97</v>
      </c>
      <c r="I296">
        <v>3227</v>
      </c>
      <c r="J296" s="626">
        <f t="shared" si="236"/>
        <v>0.14290871144280862</v>
      </c>
      <c r="K296">
        <v>14108246.140000001</v>
      </c>
      <c r="L296" s="626">
        <f t="shared" si="237"/>
        <v>8.4858098687772901E-2</v>
      </c>
      <c r="M296">
        <v>141</v>
      </c>
      <c r="N296" s="626">
        <f t="shared" si="238"/>
        <v>7.354988018284643E-2</v>
      </c>
      <c r="O296" t="s">
        <v>880</v>
      </c>
      <c r="P296">
        <v>0</v>
      </c>
      <c r="Q296" s="627">
        <f t="shared" si="239"/>
        <v>0</v>
      </c>
      <c r="R296">
        <v>0</v>
      </c>
      <c r="T296" t="s">
        <v>1726</v>
      </c>
      <c r="U296">
        <v>0</v>
      </c>
      <c r="V296">
        <f t="shared" si="240"/>
        <v>1</v>
      </c>
      <c r="W296" s="626">
        <f t="shared" si="241"/>
        <v>0</v>
      </c>
      <c r="X296" s="628">
        <f t="shared" si="242"/>
        <v>6.0263338062685592E-2</v>
      </c>
      <c r="Y296" t="s">
        <v>639</v>
      </c>
      <c r="Z296">
        <v>4</v>
      </c>
      <c r="AA296" s="627">
        <f t="shared" si="243"/>
        <v>1</v>
      </c>
      <c r="AB296" t="s">
        <v>1398</v>
      </c>
      <c r="AC296">
        <v>2</v>
      </c>
      <c r="AD296" s="627">
        <f t="shared" si="244"/>
        <v>0.5</v>
      </c>
      <c r="AE296" t="s">
        <v>640</v>
      </c>
      <c r="AF296">
        <v>0</v>
      </c>
      <c r="AG296" s="627">
        <f t="shared" si="245"/>
        <v>0</v>
      </c>
      <c r="AH296" t="s">
        <v>1314</v>
      </c>
      <c r="AI296">
        <v>0</v>
      </c>
      <c r="AJ296" s="627">
        <f t="shared" si="246"/>
        <v>0</v>
      </c>
      <c r="AK296" t="s">
        <v>1406</v>
      </c>
      <c r="AL296">
        <v>3</v>
      </c>
      <c r="AM296" s="627">
        <f t="shared" si="247"/>
        <v>0.75</v>
      </c>
      <c r="AN296">
        <v>1</v>
      </c>
      <c r="AO296" t="s">
        <v>1765</v>
      </c>
      <c r="AP296">
        <v>4</v>
      </c>
      <c r="AQ296" s="629">
        <f t="shared" si="248"/>
        <v>1</v>
      </c>
      <c r="AR296" t="s">
        <v>636</v>
      </c>
      <c r="AS296">
        <v>4</v>
      </c>
      <c r="AT296" s="627">
        <f t="shared" si="249"/>
        <v>1</v>
      </c>
      <c r="AU296">
        <v>2</v>
      </c>
      <c r="AV296" t="s">
        <v>1772</v>
      </c>
      <c r="AW296">
        <v>1</v>
      </c>
      <c r="AX296" s="629">
        <f t="shared" si="250"/>
        <v>0.25</v>
      </c>
      <c r="AY296" t="s">
        <v>650</v>
      </c>
      <c r="AZ296">
        <v>2</v>
      </c>
      <c r="BA296" s="627">
        <f t="shared" si="251"/>
        <v>0.5</v>
      </c>
      <c r="BB296" t="s">
        <v>635</v>
      </c>
      <c r="BC296">
        <v>1</v>
      </c>
      <c r="BD296" s="627">
        <f t="shared" si="252"/>
        <v>0.25</v>
      </c>
      <c r="BE296" t="s">
        <v>647</v>
      </c>
      <c r="BF296">
        <v>4</v>
      </c>
      <c r="BG296" s="627">
        <f t="shared" si="253"/>
        <v>1</v>
      </c>
      <c r="BH296" s="628">
        <f t="shared" si="254"/>
        <v>0.56818181818181823</v>
      </c>
      <c r="BI296">
        <v>0</v>
      </c>
      <c r="BJ296" t="s">
        <v>1741</v>
      </c>
      <c r="BK296">
        <v>4</v>
      </c>
      <c r="BL296" s="627">
        <f t="shared" si="255"/>
        <v>1</v>
      </c>
      <c r="BM296" t="s">
        <v>1395</v>
      </c>
      <c r="BN296">
        <v>4</v>
      </c>
      <c r="BO296" s="627">
        <f t="shared" si="256"/>
        <v>1</v>
      </c>
      <c r="BP296">
        <v>0</v>
      </c>
      <c r="BQ296" t="s">
        <v>1745</v>
      </c>
      <c r="BR296">
        <v>4</v>
      </c>
      <c r="BS296">
        <f t="shared" si="257"/>
        <v>1</v>
      </c>
      <c r="BT296">
        <v>0</v>
      </c>
      <c r="BU296" t="s">
        <v>1745</v>
      </c>
      <c r="BV296">
        <v>4</v>
      </c>
      <c r="BW296">
        <f t="shared" si="258"/>
        <v>1</v>
      </c>
      <c r="BX296" s="629">
        <f t="shared" si="259"/>
        <v>1</v>
      </c>
      <c r="BY296" t="s">
        <v>653</v>
      </c>
      <c r="BZ296">
        <v>4</v>
      </c>
      <c r="CA296" s="627">
        <f t="shared" si="260"/>
        <v>1</v>
      </c>
      <c r="CB296" t="s">
        <v>662</v>
      </c>
      <c r="CC296">
        <v>3</v>
      </c>
      <c r="CD296" s="627">
        <f t="shared" si="261"/>
        <v>0.75</v>
      </c>
      <c r="CE296" t="s">
        <v>659</v>
      </c>
      <c r="CF296">
        <v>4</v>
      </c>
      <c r="CG296" s="627">
        <f t="shared" si="262"/>
        <v>1</v>
      </c>
      <c r="CH296">
        <v>0</v>
      </c>
      <c r="CI296" t="s">
        <v>1750</v>
      </c>
      <c r="CJ296">
        <v>4</v>
      </c>
      <c r="CK296">
        <f t="shared" si="263"/>
        <v>1</v>
      </c>
      <c r="CL296">
        <v>0</v>
      </c>
      <c r="CM296" t="s">
        <v>1750</v>
      </c>
      <c r="CN296">
        <v>4</v>
      </c>
      <c r="CO296">
        <f t="shared" si="264"/>
        <v>1</v>
      </c>
      <c r="CP296" s="629">
        <f t="shared" si="265"/>
        <v>1</v>
      </c>
      <c r="CQ296">
        <v>0</v>
      </c>
      <c r="CR296" t="s">
        <v>1755</v>
      </c>
      <c r="CS296">
        <v>4</v>
      </c>
      <c r="CT296">
        <f t="shared" si="266"/>
        <v>1</v>
      </c>
      <c r="CU296">
        <v>0</v>
      </c>
      <c r="CV296" t="s">
        <v>1755</v>
      </c>
      <c r="CW296">
        <v>4</v>
      </c>
      <c r="CX296">
        <f t="shared" si="267"/>
        <v>1</v>
      </c>
      <c r="CY296" s="629">
        <f t="shared" si="268"/>
        <v>1</v>
      </c>
      <c r="CZ296">
        <v>2</v>
      </c>
      <c r="DA296" t="s">
        <v>1762</v>
      </c>
      <c r="DB296">
        <v>2</v>
      </c>
      <c r="DC296" s="626">
        <f t="shared" si="269"/>
        <v>0.25</v>
      </c>
      <c r="DD296" t="s">
        <v>636</v>
      </c>
      <c r="DE296">
        <v>4</v>
      </c>
      <c r="DF296" s="627">
        <f t="shared" si="270"/>
        <v>1</v>
      </c>
      <c r="DG296" s="628">
        <f t="shared" si="271"/>
        <v>0.9</v>
      </c>
      <c r="DH296" t="s">
        <v>1407</v>
      </c>
      <c r="DI296">
        <v>1</v>
      </c>
      <c r="DJ296" s="627">
        <f t="shared" si="272"/>
        <v>0.25</v>
      </c>
      <c r="DK296" t="s">
        <v>640</v>
      </c>
      <c r="DL296">
        <v>0</v>
      </c>
      <c r="DM296" s="627">
        <f t="shared" si="273"/>
        <v>0</v>
      </c>
      <c r="DN296" t="s">
        <v>880</v>
      </c>
      <c r="DO296">
        <v>4</v>
      </c>
      <c r="DP296" s="627">
        <f t="shared" si="274"/>
        <v>1</v>
      </c>
      <c r="DQ296" t="s">
        <v>880</v>
      </c>
      <c r="DR296">
        <v>4</v>
      </c>
      <c r="DS296" s="627">
        <f t="shared" si="275"/>
        <v>1</v>
      </c>
      <c r="DT296" t="s">
        <v>880</v>
      </c>
      <c r="DU296">
        <v>4</v>
      </c>
      <c r="DV296" s="627">
        <f t="shared" si="276"/>
        <v>1</v>
      </c>
      <c r="DW296" t="s">
        <v>1409</v>
      </c>
      <c r="DX296">
        <v>1</v>
      </c>
      <c r="DY296" s="627">
        <f t="shared" si="277"/>
        <v>0.25</v>
      </c>
      <c r="DZ296" t="s">
        <v>1119</v>
      </c>
      <c r="EA296">
        <v>0</v>
      </c>
      <c r="EB296" s="627">
        <f t="shared" si="278"/>
        <v>0</v>
      </c>
      <c r="EC296">
        <v>7.7</v>
      </c>
      <c r="ED296" t="s">
        <v>1826</v>
      </c>
      <c r="EE296">
        <v>1</v>
      </c>
      <c r="EF296" s="630">
        <f t="shared" si="279"/>
        <v>0.2142857142857143</v>
      </c>
      <c r="EG296">
        <v>8.9</v>
      </c>
      <c r="EH296" t="s">
        <v>1827</v>
      </c>
      <c r="EI296">
        <v>0</v>
      </c>
      <c r="EJ296" s="630">
        <f t="shared" si="280"/>
        <v>0.10999999999999999</v>
      </c>
      <c r="EK296" s="630">
        <f t="shared" si="281"/>
        <v>0.16214285714285714</v>
      </c>
      <c r="EL296" s="628">
        <f t="shared" si="282"/>
        <v>0.45776785714285717</v>
      </c>
      <c r="EM296">
        <v>0</v>
      </c>
      <c r="EN296" t="s">
        <v>1777</v>
      </c>
      <c r="EO296" s="624">
        <v>0</v>
      </c>
      <c r="EP296" s="629">
        <f t="shared" si="283"/>
        <v>0</v>
      </c>
      <c r="EQ296">
        <v>0</v>
      </c>
      <c r="ER296" t="s">
        <v>1777</v>
      </c>
      <c r="ES296">
        <v>0</v>
      </c>
      <c r="ET296" s="629">
        <f t="shared" si="284"/>
        <v>0</v>
      </c>
      <c r="EU296">
        <v>0</v>
      </c>
      <c r="EV296" t="s">
        <v>1777</v>
      </c>
      <c r="EW296" s="624">
        <v>0</v>
      </c>
      <c r="EX296" s="629">
        <f t="shared" si="285"/>
        <v>0</v>
      </c>
      <c r="EY296">
        <v>6</v>
      </c>
      <c r="EZ296" t="s">
        <v>1781</v>
      </c>
      <c r="FA296" s="624">
        <v>3</v>
      </c>
      <c r="FB296" s="629">
        <f t="shared" si="286"/>
        <v>0.75</v>
      </c>
      <c r="FC296" t="s">
        <v>1024</v>
      </c>
      <c r="FD296">
        <v>0</v>
      </c>
      <c r="FE296" s="627">
        <f t="shared" si="287"/>
        <v>0</v>
      </c>
      <c r="FF296" s="628">
        <f t="shared" si="288"/>
        <v>0.15</v>
      </c>
      <c r="FG296">
        <v>0.65300000000000002</v>
      </c>
      <c r="FH296" t="s">
        <v>1791</v>
      </c>
      <c r="FI296">
        <v>2</v>
      </c>
      <c r="FJ296" s="623">
        <f t="shared" si="289"/>
        <v>0.33333333333333331</v>
      </c>
      <c r="FK296">
        <v>3</v>
      </c>
      <c r="FL296">
        <v>0.47712125471966244</v>
      </c>
      <c r="FM296" t="s">
        <v>1732</v>
      </c>
      <c r="FN296" s="624">
        <v>0</v>
      </c>
      <c r="FO296" s="629">
        <f t="shared" si="290"/>
        <v>0</v>
      </c>
      <c r="FP296">
        <v>1</v>
      </c>
      <c r="FQ296" t="s">
        <v>1737</v>
      </c>
      <c r="FR296" s="624">
        <v>1</v>
      </c>
      <c r="FS296" s="629">
        <f t="shared" si="291"/>
        <v>0.25</v>
      </c>
      <c r="FT296">
        <v>0</v>
      </c>
      <c r="FU296" t="s">
        <v>1730</v>
      </c>
      <c r="FV296" s="624">
        <v>0</v>
      </c>
      <c r="FW296" s="629">
        <f t="shared" si="292"/>
        <v>0</v>
      </c>
      <c r="FX296" s="628">
        <f t="shared" si="293"/>
        <v>0.14583333333333331</v>
      </c>
      <c r="FY296" s="631">
        <f t="shared" si="294"/>
        <v>0.38034105778678245</v>
      </c>
    </row>
  </sheetData>
  <autoFilter ref="A1:FY296" xr:uid="{00000000-0009-0000-0000-000000000000}">
    <sortState xmlns:xlrd2="http://schemas.microsoft.com/office/spreadsheetml/2017/richdata2" ref="A2:FY296">
      <sortCondition ref="B1:B296"/>
    </sortState>
  </autoFilter>
  <pageMargins left="0.511811024" right="0.511811024" top="0.78740157499999996" bottom="0.78740157499999996" header="0.31496062000000002" footer="0.31496062000000002"/>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EO299"/>
  <sheetViews>
    <sheetView zoomScale="150" zoomScaleNormal="150" zoomScalePageLayoutView="150" workbookViewId="0">
      <pane xSplit="5" ySplit="2" topLeftCell="F3" activePane="bottomRight" state="frozen"/>
      <selection pane="topRight" activeCell="F1" sqref="F1"/>
      <selection pane="bottomLeft" activeCell="A4" sqref="A4"/>
      <selection pane="bottomRight" activeCell="U1" sqref="U1"/>
    </sheetView>
  </sheetViews>
  <sheetFormatPr baseColWidth="10" defaultColWidth="8" defaultRowHeight="11"/>
  <cols>
    <col min="1" max="1" width="5.83203125" style="343" customWidth="1"/>
    <col min="2" max="2" width="12.6640625" style="343" customWidth="1"/>
    <col min="3" max="3" width="7" style="59" customWidth="1"/>
    <col min="4" max="5" width="5.83203125" style="422" customWidth="1"/>
    <col min="6" max="6" width="5.83203125" style="423" customWidth="1"/>
    <col min="7" max="7" width="5.83203125" style="422" customWidth="1"/>
    <col min="8" max="8" width="5.83203125" style="423" customWidth="1"/>
    <col min="9" max="9" width="5.83203125" style="349" customWidth="1"/>
    <col min="10" max="10" width="5.83203125" style="376" customWidth="1"/>
    <col min="11" max="11" width="14.83203125" style="376" customWidth="1"/>
    <col min="12" max="12" width="3.1640625" style="59" customWidth="1"/>
    <col min="13" max="13" width="14.5" style="59" bestFit="1" customWidth="1"/>
    <col min="14" max="14" width="5.83203125" style="376" customWidth="1"/>
    <col min="15" max="15" width="14.83203125" style="376" customWidth="1"/>
    <col min="16" max="16" width="2.1640625" style="59" bestFit="1" customWidth="1"/>
    <col min="17" max="17" width="8" style="350" customWidth="1"/>
    <col min="18" max="18" width="5.83203125" style="376" customWidth="1"/>
    <col min="19" max="19" width="14.83203125" style="376" customWidth="1"/>
    <col min="20" max="20" width="2" style="59" bestFit="1" customWidth="1"/>
    <col min="21" max="21" width="10.1640625" style="346" bestFit="1" customWidth="1"/>
    <col min="22" max="22" width="4.1640625" style="345" bestFit="1" customWidth="1"/>
    <col min="23" max="24" width="8" style="350" customWidth="1"/>
    <col min="25" max="25" width="15.33203125" style="350" bestFit="1" customWidth="1"/>
    <col min="26" max="26" width="2" style="59" bestFit="1" customWidth="1"/>
    <col min="27" max="27" width="4.1640625" style="424" customWidth="1"/>
    <col min="28" max="28" width="30.6640625" style="374" bestFit="1" customWidth="1"/>
    <col min="29" max="29" width="2.1640625" style="348" bestFit="1" customWidth="1"/>
    <col min="30" max="30" width="33.1640625" style="59" bestFit="1" customWidth="1"/>
    <col min="31" max="31" width="2.1640625" style="348" bestFit="1" customWidth="1"/>
    <col min="32" max="32" width="10.83203125" style="346" bestFit="1" customWidth="1"/>
    <col min="33" max="33" width="2.1640625" style="345" bestFit="1" customWidth="1"/>
    <col min="34" max="34" width="29" style="59" bestFit="1" customWidth="1"/>
    <col min="35" max="35" width="2.1640625" style="59" bestFit="1" customWidth="1"/>
    <col min="36" max="36" width="37.6640625" style="59" bestFit="1" customWidth="1"/>
    <col min="37" max="37" width="2.1640625" style="59" bestFit="1" customWidth="1"/>
    <col min="38" max="38" width="13" style="351" bestFit="1" customWidth="1"/>
    <col min="39" max="39" width="11.1640625" style="350" bestFit="1" customWidth="1"/>
    <col min="40" max="40" width="2" style="351" bestFit="1" customWidth="1"/>
    <col min="41" max="41" width="13.83203125" style="346" bestFit="1" customWidth="1"/>
    <col min="42" max="42" width="2.1640625" style="345" bestFit="1" customWidth="1"/>
    <col min="43" max="43" width="13.1640625" style="351" bestFit="1" customWidth="1"/>
    <col min="44" max="44" width="8" style="351"/>
    <col min="45" max="45" width="2" style="351" bestFit="1" customWidth="1"/>
    <col min="46" max="46" width="34.1640625" style="59" bestFit="1" customWidth="1"/>
    <col min="47" max="47" width="2.1640625" style="59" bestFit="1" customWidth="1"/>
    <col min="48" max="48" width="33" style="59" bestFit="1" customWidth="1"/>
    <col min="49" max="49" width="2.1640625" style="59" bestFit="1" customWidth="1"/>
    <col min="50" max="50" width="29.6640625" style="59" bestFit="1" customWidth="1"/>
    <col min="51" max="51" width="2.1640625" style="59" bestFit="1" customWidth="1"/>
    <col min="52" max="52" width="5.1640625" style="407" customWidth="1"/>
    <col min="53" max="53" width="9.33203125" style="351" customWidth="1"/>
    <col min="54" max="54" width="7.6640625" style="394" customWidth="1"/>
    <col min="55" max="55" width="2" style="59" bestFit="1" customWidth="1"/>
    <col min="56" max="56" width="20.33203125" style="59" bestFit="1" customWidth="1"/>
    <col min="57" max="57" width="2.1640625" style="347" bestFit="1" customWidth="1"/>
    <col min="58" max="58" width="12.1640625" style="351" bestFit="1" customWidth="1"/>
    <col min="59" max="59" width="8" style="351"/>
    <col min="60" max="60" width="2" style="351" bestFit="1" customWidth="1"/>
    <col min="61" max="61" width="12.1640625" style="351" bestFit="1" customWidth="1"/>
    <col min="62" max="62" width="8" style="351"/>
    <col min="63" max="63" width="2" style="351" bestFit="1" customWidth="1"/>
    <col min="64" max="64" width="16.5" style="373" bestFit="1" customWidth="1"/>
    <col min="65" max="65" width="2.33203125" style="347" bestFit="1" customWidth="1"/>
    <col min="66" max="66" width="15.1640625" style="59" bestFit="1" customWidth="1"/>
    <col min="67" max="67" width="2.33203125" style="347" bestFit="1" customWidth="1"/>
    <col min="68" max="68" width="17" style="59" bestFit="1" customWidth="1"/>
    <col min="69" max="69" width="2.33203125" style="347" bestFit="1" customWidth="1"/>
    <col min="70" max="70" width="11.33203125" style="351" bestFit="1" customWidth="1"/>
    <col min="71" max="71" width="8" style="351"/>
    <col min="72" max="72" width="2" style="351" bestFit="1" customWidth="1"/>
    <col min="73" max="73" width="11.33203125" style="351" bestFit="1" customWidth="1"/>
    <col min="74" max="74" width="8" style="351"/>
    <col min="75" max="75" width="2" style="351" bestFit="1" customWidth="1"/>
    <col min="76" max="76" width="8.6640625" style="351" bestFit="1" customWidth="1"/>
    <col min="77" max="77" width="8" style="351"/>
    <col min="78" max="78" width="2" style="351" bestFit="1" customWidth="1"/>
    <col min="79" max="79" width="8.6640625" style="351" bestFit="1" customWidth="1"/>
    <col min="80" max="80" width="8" style="351"/>
    <col min="81" max="81" width="2" style="351" bestFit="1" customWidth="1"/>
    <col min="82" max="82" width="13.1640625" style="59" bestFit="1" customWidth="1"/>
    <col min="83" max="83" width="8" style="351"/>
    <col min="84" max="84" width="2" style="351" bestFit="1" customWidth="1"/>
    <col min="85" max="85" width="20.1640625" style="374" bestFit="1" customWidth="1"/>
    <col min="86" max="86" width="2.1640625" style="348" bestFit="1" customWidth="1"/>
    <col min="87" max="87" width="4.6640625" style="406" customWidth="1"/>
    <col min="88" max="88" width="33.83203125" style="375" bestFit="1" customWidth="1"/>
    <col min="89" max="89" width="2.1640625" style="375" bestFit="1" customWidth="1"/>
    <col min="90" max="90" width="8.5" style="346" bestFit="1" customWidth="1"/>
    <col min="91" max="91" width="2.1640625" style="345" bestFit="1" customWidth="1"/>
    <col min="92" max="92" width="12.6640625" style="346" bestFit="1" customWidth="1"/>
    <col min="93" max="93" width="2.1640625" style="345" bestFit="1" customWidth="1"/>
    <col min="94" max="94" width="12.33203125" style="346" bestFit="1" customWidth="1"/>
    <col min="95" max="95" width="2.1640625" style="345" bestFit="1" customWidth="1"/>
    <col min="96" max="96" width="13.83203125" style="346" bestFit="1" customWidth="1"/>
    <col min="97" max="97" width="2.1640625" style="345" bestFit="1" customWidth="1"/>
    <col min="98" max="98" width="30.1640625" style="59" bestFit="1" customWidth="1"/>
    <col min="99" max="99" width="2.1640625" style="59" bestFit="1" customWidth="1"/>
    <col min="100" max="100" width="14" style="346" bestFit="1" customWidth="1"/>
    <col min="101" max="101" width="2.1640625" style="345" bestFit="1" customWidth="1"/>
    <col min="102" max="102" width="16.1640625" style="351" bestFit="1" customWidth="1"/>
    <col min="103" max="103" width="10.5" style="427" bestFit="1" customWidth="1"/>
    <col min="104" max="104" width="2" style="59" bestFit="1" customWidth="1"/>
    <col min="105" max="105" width="16.1640625" style="344" bestFit="1" customWidth="1"/>
    <col min="106" max="106" width="10.5" style="427" bestFit="1" customWidth="1"/>
    <col min="107" max="107" width="2" style="59" bestFit="1" customWidth="1"/>
    <col min="108" max="108" width="5.1640625" style="407" customWidth="1"/>
    <col min="109" max="109" width="15.33203125" style="351" customWidth="1"/>
    <col min="110" max="110" width="14.33203125" style="351" bestFit="1" customWidth="1"/>
    <col min="111" max="111" width="2" style="351" bestFit="1" customWidth="1"/>
    <col min="112" max="112" width="14.1640625" style="351" customWidth="1"/>
    <col min="113" max="113" width="14.33203125" style="351" bestFit="1" customWidth="1"/>
    <col min="114" max="114" width="2" style="351" bestFit="1" customWidth="1"/>
    <col min="115" max="115" width="12.33203125" style="351" customWidth="1"/>
    <col min="116" max="116" width="14.33203125" style="59" bestFit="1" customWidth="1"/>
    <col min="117" max="117" width="2" style="351" bestFit="1" customWidth="1"/>
    <col min="118" max="118" width="12.1640625" style="351" customWidth="1"/>
    <col min="119" max="119" width="9.5" style="351" customWidth="1"/>
    <col min="120" max="120" width="2" style="351" bestFit="1" customWidth="1"/>
    <col min="121" max="121" width="13.6640625" style="346" bestFit="1" customWidth="1"/>
    <col min="122" max="122" width="2.33203125" style="346" customWidth="1"/>
    <col min="123" max="123" width="5.1640625" style="407" customWidth="1"/>
    <col min="124" max="124" width="11.83203125" style="59" bestFit="1" customWidth="1"/>
    <col min="125" max="125" width="10.5" style="350" bestFit="1" customWidth="1"/>
    <col min="126" max="126" width="2" style="59" bestFit="1" customWidth="1"/>
    <col min="127" max="127" width="16.6640625" style="59" bestFit="1" customWidth="1"/>
    <col min="128" max="128" width="8" style="350" customWidth="1"/>
    <col min="129" max="129" width="15.33203125" style="350" bestFit="1" customWidth="1"/>
    <col min="130" max="130" width="2" style="59" bestFit="1" customWidth="1"/>
    <col min="131" max="131" width="14" style="59" bestFit="1" customWidth="1"/>
    <col min="132" max="132" width="10.5" style="350" bestFit="1" customWidth="1"/>
    <col min="133" max="133" width="2" style="59" bestFit="1" customWidth="1"/>
    <col min="134" max="134" width="13.6640625" style="59" bestFit="1" customWidth="1"/>
    <col min="135" max="135" width="10.5" style="350" bestFit="1" customWidth="1"/>
    <col min="136" max="136" width="2" style="59" bestFit="1" customWidth="1"/>
    <col min="137" max="137" width="5.1640625" style="407" customWidth="1"/>
    <col min="138" max="138" width="9.6640625" style="59" bestFit="1" customWidth="1"/>
    <col min="139" max="139" width="7.83203125" style="436" bestFit="1" customWidth="1"/>
    <col min="140" max="16384" width="8" style="59"/>
  </cols>
  <sheetData>
    <row r="1" spans="1:145" s="364" customFormat="1" ht="24">
      <c r="A1" s="352" t="s">
        <v>1041</v>
      </c>
      <c r="B1" s="352" t="s">
        <v>1040</v>
      </c>
      <c r="C1" s="353" t="s">
        <v>903</v>
      </c>
      <c r="D1" s="408" t="s">
        <v>1347</v>
      </c>
      <c r="E1" s="408" t="s">
        <v>1358</v>
      </c>
      <c r="F1" s="408" t="s">
        <v>1357</v>
      </c>
      <c r="G1" s="408" t="s">
        <v>1359</v>
      </c>
      <c r="H1" s="408" t="s">
        <v>1356</v>
      </c>
      <c r="I1" s="100" t="s">
        <v>1346</v>
      </c>
      <c r="J1" s="327" t="s">
        <v>1722</v>
      </c>
      <c r="K1" s="329" t="s">
        <v>1701</v>
      </c>
      <c r="L1" s="355">
        <f>AVERAGE(L3:L297)</f>
        <v>1.4338983050847458</v>
      </c>
      <c r="M1" s="358" t="s">
        <v>1353</v>
      </c>
      <c r="N1" s="327" t="s">
        <v>1723</v>
      </c>
      <c r="O1" s="329" t="s">
        <v>1702</v>
      </c>
      <c r="P1" s="355">
        <f>AVERAGE(P3:P297)</f>
        <v>1.3559322033898304</v>
      </c>
      <c r="Q1" s="358" t="s">
        <v>1354</v>
      </c>
      <c r="R1" s="327" t="s">
        <v>1724</v>
      </c>
      <c r="S1" s="329" t="s">
        <v>1708</v>
      </c>
      <c r="T1" s="355">
        <f>AVERAGE(T3:T297)</f>
        <v>1.1491525423728814</v>
      </c>
      <c r="U1" s="354" t="s">
        <v>1317</v>
      </c>
      <c r="V1" s="355">
        <f>AVERAGE(V3:V297)</f>
        <v>1.1389830508474577</v>
      </c>
      <c r="W1" s="358" t="s">
        <v>1355</v>
      </c>
      <c r="X1" s="358" t="s">
        <v>1725</v>
      </c>
      <c r="Y1" s="358" t="s">
        <v>1794</v>
      </c>
      <c r="Z1" s="355">
        <f>AVERAGE(Z3:Z297)</f>
        <v>0.69152542372881354</v>
      </c>
      <c r="AA1" s="424">
        <f>AVERAGE(AA3:AA297)</f>
        <v>1.153898305084744</v>
      </c>
      <c r="AB1" s="356" t="s">
        <v>1365</v>
      </c>
      <c r="AC1" s="355">
        <f>AVERAGE(AC3:AC297)</f>
        <v>3.2653061224489797</v>
      </c>
      <c r="AD1" s="356" t="s">
        <v>1318</v>
      </c>
      <c r="AE1" s="355">
        <f>AVERAGE(AE3:AE297)</f>
        <v>3.4727891156462585</v>
      </c>
      <c r="AF1" s="354" t="s">
        <v>1321</v>
      </c>
      <c r="AG1" s="355">
        <f>AVERAGE(AG3:AG297)</f>
        <v>0.32653061224489793</v>
      </c>
      <c r="AH1" s="356" t="s">
        <v>1320</v>
      </c>
      <c r="AI1" s="355">
        <f>AVERAGE(AI3:AI297)</f>
        <v>0.76388888888888884</v>
      </c>
      <c r="AJ1" s="356" t="s">
        <v>1319</v>
      </c>
      <c r="AK1" s="355">
        <f>AVERAGE(AK3:AK297)</f>
        <v>1.4047619047619047</v>
      </c>
      <c r="AL1" s="363" t="s">
        <v>1015</v>
      </c>
      <c r="AM1" s="363" t="s">
        <v>1808</v>
      </c>
      <c r="AN1" s="355">
        <f>AVERAGE(AN3:AN297)</f>
        <v>3.6598639455782314</v>
      </c>
      <c r="AO1" s="354" t="s">
        <v>1322</v>
      </c>
      <c r="AP1" s="355">
        <f>AVERAGE(AP3:AP297)</f>
        <v>2.6666666666666665</v>
      </c>
      <c r="AQ1" s="361" t="s">
        <v>908</v>
      </c>
      <c r="AR1" s="361" t="s">
        <v>1809</v>
      </c>
      <c r="AS1" s="355">
        <f>AVERAGE(AS3:AS297)</f>
        <v>1.1156462585034013</v>
      </c>
      <c r="AT1" s="356" t="s">
        <v>1362</v>
      </c>
      <c r="AU1" s="355">
        <f>AVERAGE(AU3:AU297)</f>
        <v>1.7312925170068028</v>
      </c>
      <c r="AV1" s="357" t="s">
        <v>1363</v>
      </c>
      <c r="AW1" s="355">
        <f>AVERAGE(AW3:AW297)</f>
        <v>0.8571428571428571</v>
      </c>
      <c r="AX1" s="357" t="s">
        <v>1364</v>
      </c>
      <c r="AY1" s="355">
        <f>AVERAGE(AY3:AY297)</f>
        <v>2.4149659863945576</v>
      </c>
      <c r="AZ1" s="556">
        <f>AVERAGE(AZ3:AZ297)</f>
        <v>1.9726345083487935</v>
      </c>
      <c r="BA1" s="360" t="s">
        <v>1361</v>
      </c>
      <c r="BB1" s="360" t="s">
        <v>1800</v>
      </c>
      <c r="BC1" s="355">
        <f>AVERAGE(BC3:BC297)</f>
        <v>3.8634812286689422</v>
      </c>
      <c r="BD1" s="356" t="s">
        <v>1360</v>
      </c>
      <c r="BE1" s="355">
        <f>AVERAGE(BE3:BE297)</f>
        <v>2.6632653061224492</v>
      </c>
      <c r="BF1" s="361" t="s">
        <v>924</v>
      </c>
      <c r="BG1" s="361" t="s">
        <v>1801</v>
      </c>
      <c r="BH1" s="355">
        <f>AVERAGE(BH3:BH297)</f>
        <v>2.925170068027211</v>
      </c>
      <c r="BI1" s="361" t="s">
        <v>925</v>
      </c>
      <c r="BJ1" s="361" t="s">
        <v>1802</v>
      </c>
      <c r="BK1" s="355">
        <f>AVERAGE(BK3:BK297)</f>
        <v>2.9488054607508531</v>
      </c>
      <c r="BL1" s="356" t="s">
        <v>1348</v>
      </c>
      <c r="BM1" s="355">
        <f>AVERAGE(BM3:BM297)</f>
        <v>2.9488054607508531</v>
      </c>
      <c r="BN1" s="356" t="s">
        <v>1349</v>
      </c>
      <c r="BO1" s="355">
        <f>AVERAGE(BO3:BO297)</f>
        <v>1.6791808873720135</v>
      </c>
      <c r="BP1" s="356" t="s">
        <v>1324</v>
      </c>
      <c r="BQ1" s="355">
        <f>AVERAGE(BQ3:BQ297)</f>
        <v>2.6996587030716723</v>
      </c>
      <c r="BR1" s="361" t="s">
        <v>929</v>
      </c>
      <c r="BS1" s="361" t="s">
        <v>1803</v>
      </c>
      <c r="BT1" s="355">
        <f>AVERAGE(BT3:BT297)</f>
        <v>3.5563139931740615</v>
      </c>
      <c r="BU1" s="362" t="s">
        <v>930</v>
      </c>
      <c r="BV1" s="362" t="s">
        <v>1804</v>
      </c>
      <c r="BW1" s="355">
        <f>AVERAGE(BW3:BW297)</f>
        <v>3.6075085324232083</v>
      </c>
      <c r="BX1" s="362" t="s">
        <v>931</v>
      </c>
      <c r="BY1" s="362" t="s">
        <v>1805</v>
      </c>
      <c r="BZ1" s="355">
        <f>AVERAGE(BZ3:BZ297)</f>
        <v>3.7986348122866893</v>
      </c>
      <c r="CA1" s="362" t="s">
        <v>932</v>
      </c>
      <c r="CB1" s="362" t="s">
        <v>1806</v>
      </c>
      <c r="CC1" s="355">
        <f>AVERAGE(CC3:CC297)</f>
        <v>3.8327645051194539</v>
      </c>
      <c r="CD1" s="360" t="s">
        <v>1083</v>
      </c>
      <c r="CE1" s="360" t="s">
        <v>1807</v>
      </c>
      <c r="CF1" s="355">
        <f>AVERAGE(CF3:CF297)</f>
        <v>1.1258503401360545</v>
      </c>
      <c r="CG1" s="356" t="s">
        <v>1366</v>
      </c>
      <c r="CH1" s="355">
        <f>AVERAGE(CH3:CH297)</f>
        <v>3.2802768166089966</v>
      </c>
      <c r="CI1" s="556">
        <f>AVERAGE(CI3:CI297)</f>
        <v>2.9179292929292937</v>
      </c>
      <c r="CJ1" s="356" t="s">
        <v>1325</v>
      </c>
      <c r="CK1" s="355">
        <f>AVERAGE(CK3:CK297)</f>
        <v>2.7551020408163267</v>
      </c>
      <c r="CL1" s="354" t="s">
        <v>1326</v>
      </c>
      <c r="CM1" s="355">
        <f>AVERAGE(CM3:CM297)</f>
        <v>0.95238095238095233</v>
      </c>
      <c r="CN1" s="354" t="s">
        <v>1327</v>
      </c>
      <c r="CO1" s="355">
        <f>AVERAGE(CO3:CO297)</f>
        <v>1.6677966101694914</v>
      </c>
      <c r="CP1" s="354" t="s">
        <v>1328</v>
      </c>
      <c r="CQ1" s="355">
        <f>AVERAGE(CQ3:CQ297)</f>
        <v>3.9310344827586206</v>
      </c>
      <c r="CR1" s="354" t="s">
        <v>1329</v>
      </c>
      <c r="CS1" s="355">
        <f>AVERAGE(CS3:CS297)</f>
        <v>3.9448275862068964</v>
      </c>
      <c r="CT1" s="356" t="s">
        <v>1330</v>
      </c>
      <c r="CU1" s="355">
        <f>AVERAGE(CU3:CU297)</f>
        <v>3.2244897959183674</v>
      </c>
      <c r="CV1" s="354" t="s">
        <v>1331</v>
      </c>
      <c r="CW1" s="355">
        <f>AVERAGE(CW3:CW297)</f>
        <v>1.5586206896551724</v>
      </c>
      <c r="CX1" s="359" t="s">
        <v>1334</v>
      </c>
      <c r="CY1" s="428" t="s">
        <v>1815</v>
      </c>
      <c r="CZ1" s="355">
        <f>AVERAGE(CZ3:CZ297)</f>
        <v>1.0271186440677966</v>
      </c>
      <c r="DA1" s="359" t="s">
        <v>1335</v>
      </c>
      <c r="DB1" s="428" t="s">
        <v>1816</v>
      </c>
      <c r="DC1" s="355">
        <f>AVERAGE(DC3:DC297)</f>
        <v>0.41694915254237286</v>
      </c>
      <c r="DD1" s="556">
        <f>AVERAGE(DD3:DD297)</f>
        <v>2.1578154425612062</v>
      </c>
      <c r="DE1" s="361" t="s">
        <v>1812</v>
      </c>
      <c r="DF1" s="361" t="s">
        <v>1811</v>
      </c>
      <c r="DG1" s="355">
        <f>AVERAGE(DG3:DG297)</f>
        <v>1.2</v>
      </c>
      <c r="DH1" s="361" t="s">
        <v>1415</v>
      </c>
      <c r="DI1" s="361" t="s">
        <v>1813</v>
      </c>
      <c r="DJ1" s="355">
        <f>AVERAGE(DJ3:DJ297)</f>
        <v>0.14576271186440679</v>
      </c>
      <c r="DK1" s="361" t="s">
        <v>1416</v>
      </c>
      <c r="DL1" s="361" t="s">
        <v>1814</v>
      </c>
      <c r="DM1" s="355">
        <f>AVERAGE(DM3:DM297)</f>
        <v>2.3457627118644067</v>
      </c>
      <c r="DN1" s="361" t="s">
        <v>1332</v>
      </c>
      <c r="DO1" s="361" t="s">
        <v>1810</v>
      </c>
      <c r="DP1" s="355">
        <f>AVERAGE(DP3:DP297)</f>
        <v>2.0372881355932204</v>
      </c>
      <c r="DQ1" s="354" t="s">
        <v>1333</v>
      </c>
      <c r="DR1" s="355">
        <f>AVERAGE(DR3:DR297)</f>
        <v>0.21694915254237288</v>
      </c>
      <c r="DS1" s="556">
        <f>AVERAGE(DS3:DS297)</f>
        <v>1.189152542372881</v>
      </c>
      <c r="DT1" s="359" t="s">
        <v>1342</v>
      </c>
      <c r="DU1" s="359" t="s">
        <v>1799</v>
      </c>
      <c r="DV1" s="355">
        <f>AVERAGE(DV3:DV297)</f>
        <v>2.2142857142857144</v>
      </c>
      <c r="DW1" s="358" t="s">
        <v>1350</v>
      </c>
      <c r="DX1" s="358" t="s">
        <v>1795</v>
      </c>
      <c r="DY1" s="358" t="s">
        <v>1796</v>
      </c>
      <c r="DZ1" s="355">
        <f>AVERAGE(DZ3:DZ297)</f>
        <v>1.8033898305084746</v>
      </c>
      <c r="EA1" s="358" t="s">
        <v>1351</v>
      </c>
      <c r="EB1" s="358" t="s">
        <v>1797</v>
      </c>
      <c r="EC1" s="355">
        <f>AVERAGE(EC3:EC297)</f>
        <v>1.6101694915254237</v>
      </c>
      <c r="ED1" s="100" t="s">
        <v>1352</v>
      </c>
      <c r="EE1" s="100" t="s">
        <v>1798</v>
      </c>
      <c r="EF1" s="355">
        <f>AVERAGE(EF3:EF297)</f>
        <v>1.0847457627118644</v>
      </c>
      <c r="EG1" s="556">
        <f>AVERAGE(EG3:EG297)</f>
        <v>1.677401129943503</v>
      </c>
      <c r="EH1" s="429">
        <f>AVERAGE(EG1,DS1,DD1,CI1,AZ1,AA1)</f>
        <v>1.8448052035400704</v>
      </c>
      <c r="EI1" s="438">
        <f>EH1*2.5/10</f>
        <v>0.4612013008850176</v>
      </c>
    </row>
    <row r="2" spans="1:145" s="364" customFormat="1" ht="48">
      <c r="A2" s="352" t="s">
        <v>1041</v>
      </c>
      <c r="B2" s="352" t="s">
        <v>1040</v>
      </c>
      <c r="C2" s="353" t="s">
        <v>903</v>
      </c>
      <c r="D2" s="408" t="s">
        <v>1347</v>
      </c>
      <c r="E2" s="408" t="s">
        <v>1358</v>
      </c>
      <c r="F2" s="408" t="s">
        <v>1357</v>
      </c>
      <c r="G2" s="408" t="s">
        <v>1359</v>
      </c>
      <c r="H2" s="408" t="s">
        <v>1356</v>
      </c>
      <c r="I2" s="100" t="s">
        <v>1346</v>
      </c>
      <c r="J2" s="327" t="s">
        <v>1722</v>
      </c>
      <c r="K2" s="329" t="s">
        <v>1701</v>
      </c>
      <c r="L2" s="329" t="s">
        <v>1840</v>
      </c>
      <c r="M2" s="358" t="s">
        <v>1353</v>
      </c>
      <c r="N2" s="327" t="s">
        <v>1723</v>
      </c>
      <c r="O2" s="329" t="s">
        <v>1702</v>
      </c>
      <c r="P2" s="329" t="s">
        <v>1841</v>
      </c>
      <c r="Q2" s="358" t="s">
        <v>1354</v>
      </c>
      <c r="R2" s="327" t="s">
        <v>1724</v>
      </c>
      <c r="S2" s="329" t="s">
        <v>1708</v>
      </c>
      <c r="T2" s="329" t="s">
        <v>1842</v>
      </c>
      <c r="U2" s="354" t="s">
        <v>1317</v>
      </c>
      <c r="V2" s="354" t="s">
        <v>1843</v>
      </c>
      <c r="W2" s="358" t="s">
        <v>1355</v>
      </c>
      <c r="X2" s="358" t="s">
        <v>1725</v>
      </c>
      <c r="Y2" s="358" t="s">
        <v>1794</v>
      </c>
      <c r="Z2" s="358" t="s">
        <v>1844</v>
      </c>
      <c r="AA2" s="425" t="s">
        <v>1817</v>
      </c>
      <c r="AB2" s="356" t="s">
        <v>1365</v>
      </c>
      <c r="AC2" s="356" t="s">
        <v>1829</v>
      </c>
      <c r="AD2" s="356" t="s">
        <v>1318</v>
      </c>
      <c r="AE2" s="356" t="s">
        <v>1830</v>
      </c>
      <c r="AF2" s="354" t="s">
        <v>1321</v>
      </c>
      <c r="AG2" s="354" t="s">
        <v>1831</v>
      </c>
      <c r="AH2" s="356" t="s">
        <v>1320</v>
      </c>
      <c r="AI2" s="356" t="s">
        <v>1832</v>
      </c>
      <c r="AJ2" s="356" t="s">
        <v>1319</v>
      </c>
      <c r="AK2" s="356" t="s">
        <v>1833</v>
      </c>
      <c r="AL2" s="363" t="s">
        <v>1015</v>
      </c>
      <c r="AM2" s="363" t="s">
        <v>1808</v>
      </c>
      <c r="AN2" s="363" t="s">
        <v>1834</v>
      </c>
      <c r="AO2" s="354" t="s">
        <v>1322</v>
      </c>
      <c r="AP2" s="354" t="s">
        <v>1835</v>
      </c>
      <c r="AQ2" s="361" t="s">
        <v>908</v>
      </c>
      <c r="AR2" s="361" t="s">
        <v>1809</v>
      </c>
      <c r="AS2" s="361" t="s">
        <v>1836</v>
      </c>
      <c r="AT2" s="356" t="s">
        <v>1362</v>
      </c>
      <c r="AU2" s="356" t="s">
        <v>1837</v>
      </c>
      <c r="AV2" s="357" t="s">
        <v>1363</v>
      </c>
      <c r="AW2" s="357" t="s">
        <v>1838</v>
      </c>
      <c r="AX2" s="357" t="s">
        <v>1364</v>
      </c>
      <c r="AY2" s="357" t="s">
        <v>1839</v>
      </c>
      <c r="AZ2" s="425" t="s">
        <v>1818</v>
      </c>
      <c r="BA2" s="360" t="s">
        <v>1361</v>
      </c>
      <c r="BB2" s="360" t="s">
        <v>1800</v>
      </c>
      <c r="BC2" s="360" t="s">
        <v>1845</v>
      </c>
      <c r="BD2" s="356" t="s">
        <v>1360</v>
      </c>
      <c r="BE2" s="356" t="s">
        <v>1846</v>
      </c>
      <c r="BF2" s="361" t="s">
        <v>924</v>
      </c>
      <c r="BG2" s="361" t="s">
        <v>1801</v>
      </c>
      <c r="BH2" s="361" t="s">
        <v>1847</v>
      </c>
      <c r="BI2" s="361" t="s">
        <v>925</v>
      </c>
      <c r="BJ2" s="361" t="s">
        <v>1802</v>
      </c>
      <c r="BK2" s="361" t="s">
        <v>1848</v>
      </c>
      <c r="BL2" s="356" t="s">
        <v>1348</v>
      </c>
      <c r="BM2" s="356" t="s">
        <v>1849</v>
      </c>
      <c r="BN2" s="356" t="s">
        <v>1349</v>
      </c>
      <c r="BO2" s="356" t="s">
        <v>1850</v>
      </c>
      <c r="BP2" s="356" t="s">
        <v>1324</v>
      </c>
      <c r="BQ2" s="356" t="s">
        <v>1851</v>
      </c>
      <c r="BR2" s="361" t="s">
        <v>929</v>
      </c>
      <c r="BS2" s="361" t="s">
        <v>1803</v>
      </c>
      <c r="BT2" s="361" t="s">
        <v>1852</v>
      </c>
      <c r="BU2" s="362" t="s">
        <v>930</v>
      </c>
      <c r="BV2" s="362" t="s">
        <v>1804</v>
      </c>
      <c r="BW2" s="362" t="s">
        <v>1853</v>
      </c>
      <c r="BX2" s="362" t="s">
        <v>931</v>
      </c>
      <c r="BY2" s="362" t="s">
        <v>1805</v>
      </c>
      <c r="BZ2" s="362" t="s">
        <v>1854</v>
      </c>
      <c r="CA2" s="362" t="s">
        <v>932</v>
      </c>
      <c r="CB2" s="362" t="s">
        <v>1806</v>
      </c>
      <c r="CC2" s="362" t="s">
        <v>1855</v>
      </c>
      <c r="CD2" s="360" t="s">
        <v>1083</v>
      </c>
      <c r="CE2" s="360" t="s">
        <v>1807</v>
      </c>
      <c r="CF2" s="360" t="s">
        <v>1856</v>
      </c>
      <c r="CG2" s="356" t="s">
        <v>1366</v>
      </c>
      <c r="CH2" s="356" t="s">
        <v>1857</v>
      </c>
      <c r="CI2" s="425" t="s">
        <v>1819</v>
      </c>
      <c r="CJ2" s="356" t="s">
        <v>1325</v>
      </c>
      <c r="CK2" s="356" t="s">
        <v>1858</v>
      </c>
      <c r="CL2" s="354" t="s">
        <v>1326</v>
      </c>
      <c r="CM2" s="354" t="s">
        <v>1859</v>
      </c>
      <c r="CN2" s="354" t="s">
        <v>1327</v>
      </c>
      <c r="CO2" s="354" t="s">
        <v>1860</v>
      </c>
      <c r="CP2" s="354" t="s">
        <v>1328</v>
      </c>
      <c r="CQ2" s="354" t="s">
        <v>1861</v>
      </c>
      <c r="CR2" s="354" t="s">
        <v>1329</v>
      </c>
      <c r="CS2" s="354" t="s">
        <v>1862</v>
      </c>
      <c r="CT2" s="356" t="s">
        <v>1330</v>
      </c>
      <c r="CU2" s="356" t="s">
        <v>1863</v>
      </c>
      <c r="CV2" s="354" t="s">
        <v>1331</v>
      </c>
      <c r="CW2" s="354" t="s">
        <v>1864</v>
      </c>
      <c r="CX2" s="359" t="s">
        <v>1334</v>
      </c>
      <c r="CY2" s="428" t="s">
        <v>1815</v>
      </c>
      <c r="CZ2" s="428" t="s">
        <v>1865</v>
      </c>
      <c r="DA2" s="359" t="s">
        <v>1335</v>
      </c>
      <c r="DB2" s="428" t="s">
        <v>1816</v>
      </c>
      <c r="DC2" s="428" t="s">
        <v>1866</v>
      </c>
      <c r="DD2" s="425" t="s">
        <v>1820</v>
      </c>
      <c r="DE2" s="361" t="s">
        <v>1812</v>
      </c>
      <c r="DF2" s="361" t="s">
        <v>1811</v>
      </c>
      <c r="DG2" s="361" t="s">
        <v>1867</v>
      </c>
      <c r="DH2" s="361" t="s">
        <v>1415</v>
      </c>
      <c r="DI2" s="361" t="s">
        <v>1813</v>
      </c>
      <c r="DJ2" s="361" t="s">
        <v>1868</v>
      </c>
      <c r="DK2" s="361" t="s">
        <v>1416</v>
      </c>
      <c r="DL2" s="361" t="s">
        <v>1814</v>
      </c>
      <c r="DM2" s="361" t="s">
        <v>1869</v>
      </c>
      <c r="DN2" s="361" t="s">
        <v>1332</v>
      </c>
      <c r="DO2" s="361" t="s">
        <v>1810</v>
      </c>
      <c r="DP2" s="361" t="s">
        <v>1870</v>
      </c>
      <c r="DQ2" s="354" t="s">
        <v>1333</v>
      </c>
      <c r="DR2" s="354" t="s">
        <v>1871</v>
      </c>
      <c r="DS2" s="425" t="s">
        <v>1821</v>
      </c>
      <c r="DT2" s="359" t="s">
        <v>1342</v>
      </c>
      <c r="DU2" s="359" t="s">
        <v>1799</v>
      </c>
      <c r="DV2" s="359" t="s">
        <v>1872</v>
      </c>
      <c r="DW2" s="358" t="s">
        <v>1350</v>
      </c>
      <c r="DX2" s="358" t="s">
        <v>1795</v>
      </c>
      <c r="DY2" s="358" t="s">
        <v>1796</v>
      </c>
      <c r="DZ2" s="358" t="s">
        <v>1873</v>
      </c>
      <c r="EA2" s="358" t="s">
        <v>1351</v>
      </c>
      <c r="EB2" s="358" t="s">
        <v>1797</v>
      </c>
      <c r="EC2" s="358" t="s">
        <v>1874</v>
      </c>
      <c r="ED2" s="100" t="s">
        <v>1352</v>
      </c>
      <c r="EE2" s="100" t="s">
        <v>1798</v>
      </c>
      <c r="EF2" s="100" t="s">
        <v>1875</v>
      </c>
      <c r="EG2" s="425" t="s">
        <v>1822</v>
      </c>
      <c r="EH2" s="425" t="s">
        <v>1828</v>
      </c>
      <c r="EI2" s="437" t="s">
        <v>1876</v>
      </c>
      <c r="EJ2" s="551" t="s">
        <v>1412</v>
      </c>
      <c r="EK2" s="551" t="s">
        <v>1787</v>
      </c>
      <c r="EL2" s="551" t="s">
        <v>1786</v>
      </c>
      <c r="EM2" s="551" t="s">
        <v>1277</v>
      </c>
      <c r="EN2" s="551" t="s">
        <v>1276</v>
      </c>
      <c r="EO2" s="551" t="s">
        <v>1413</v>
      </c>
    </row>
    <row r="3" spans="1:145" s="366" customFormat="1" ht="18">
      <c r="A3" s="439" t="s">
        <v>605</v>
      </c>
      <c r="B3" s="604" t="s">
        <v>604</v>
      </c>
      <c r="C3" s="592" t="s">
        <v>644</v>
      </c>
      <c r="D3" s="430" t="s">
        <v>1308</v>
      </c>
      <c r="E3" s="410" t="s">
        <v>968</v>
      </c>
      <c r="F3" s="409" t="s">
        <v>967</v>
      </c>
      <c r="G3" s="431" t="s">
        <v>976</v>
      </c>
      <c r="H3" s="409" t="s">
        <v>16</v>
      </c>
      <c r="I3" s="153">
        <v>1365</v>
      </c>
      <c r="J3" s="328">
        <f t="shared" ref="J3:J66" si="0">LOG10(I3)</f>
        <v>3.1351326513767748</v>
      </c>
      <c r="K3" s="328" t="s">
        <v>1715</v>
      </c>
      <c r="L3" s="165">
        <f t="shared" ref="L3:L66" si="1">IF(K3="mais de 100000 habitantes",4,IF(K3="de 31501 hab a 100000 hab",3,IF(K3="de 10001 a 31500 hab",2,IF(K3="de 3201 hab a 10000 hab",1,IF(K3="até 3200 habitantes",0,"ERRO")))))</f>
        <v>0</v>
      </c>
      <c r="M3" s="440">
        <v>10214442.809999999</v>
      </c>
      <c r="N3" s="328">
        <f t="shared" ref="N3:N66" si="2">LOG10(M3)</f>
        <v>7.0092146811845906</v>
      </c>
      <c r="O3" s="328" t="s">
        <v>1703</v>
      </c>
      <c r="P3" s="165">
        <f t="shared" ref="P3:P66" si="3">IF(O3="mais de R$215 milhões",4,IF(O3="de R$80mi a R$215mi",3,IF(O3="de R$31mi a R$79mi",2,IF(O3="de R$12,6mi a R$30mi",1,IF(O3="até R$12,5 milhões",0,"ERRO")))))</f>
        <v>0</v>
      </c>
      <c r="Q3" s="154">
        <v>120</v>
      </c>
      <c r="R3" s="328">
        <f t="shared" ref="R3:R66" si="4">LOG10(Q3)</f>
        <v>2.0791812460476247</v>
      </c>
      <c r="S3" s="328" t="s">
        <v>1709</v>
      </c>
      <c r="T3" s="165">
        <f t="shared" ref="T3:T66" si="5">IF(S3="mais de 2000 servidores",4,IF(S3="de 1001 a 2000 servid",3,IF(S3="de 501 a 1000 servidores",2,IF(S3="de 251 a 500 servidores",1,IF(S3="até 250 servidores",0,"ERRO")))))</f>
        <v>0</v>
      </c>
      <c r="U3" s="441" t="s">
        <v>880</v>
      </c>
      <c r="V3" s="164">
        <f t="shared" ref="V3:V66" si="6">IF(U3="sim",4,IF(U3="Não",0,"ERRO"))</f>
        <v>0</v>
      </c>
      <c r="W3" s="154">
        <v>0</v>
      </c>
      <c r="X3" s="154"/>
      <c r="Y3" s="154" t="s">
        <v>1726</v>
      </c>
      <c r="Z3" s="165">
        <f t="shared" ref="Z3:Z66" si="7">IF(Y3="mais de 101 servidores",4,IF(Y3="de 31 a 100 servidores",3,IF(Y3="de 11 a 30 servidores",2,IF(Y3="até 10 servidores",1,IF(Y3="nenhum servidor",0,"ERRO")))))</f>
        <v>0</v>
      </c>
      <c r="AA3" s="424">
        <f t="shared" ref="AA3:AA66" si="8">AVERAGE(Z3,V3,T3,P3,L3)</f>
        <v>0</v>
      </c>
      <c r="AB3" s="593" t="s">
        <v>639</v>
      </c>
      <c r="AC3" s="165">
        <f t="shared" ref="AC3:AC34" si="9">IF(AB3="NÃO POSSUI",4,IF(AB3="SIM, HÁ UM CARGO EM OUTRO SETOR",2,IF(AB3="SIM, HÁ SETOR DE CORREIÇÃO, FORA DA UCI",1,IF(AB3="SIM, FAZ PARTE DA CONTROLADORIA",0,"ERRO"))))</f>
        <v>4</v>
      </c>
      <c r="AD3" s="595" t="s">
        <v>639</v>
      </c>
      <c r="AE3" s="165">
        <f t="shared" ref="AE3:AE34" si="10">IF(AD3="NÃO POSSUI",4,IF(AD3="SIM, HÁ UM CARGO EM OUTRO SETOR",2,IF(AD3="SIM, HÁ SETOR FORA DA UCI, DE RESPONSAB. PJ",1,IF(AD3="SIM, FAZ PARTE DA CONTROLADORIA",0,"ERRO"))))</f>
        <v>4</v>
      </c>
      <c r="AF3" s="441" t="s">
        <v>640</v>
      </c>
      <c r="AG3" s="164">
        <f t="shared" ref="AG3:AG34" si="11">IF(AF3="sim",0,IF(AF3="Não",4,"ERRO"))</f>
        <v>0</v>
      </c>
      <c r="AH3" s="53" t="s">
        <v>1314</v>
      </c>
      <c r="AI3" s="165">
        <f t="shared" ref="AI3:AI41" si="12">IF(AH3="VINCULAÇÃO À SECRET. DE FINANÇAS",4,IF(AH3="VINCULAÇÃO À SECRETARIA DE ADM.",3,IF(AH3="VINCULAÇÃO À CHEFIA DO GAB. PREFEITO",2,IF(AH3="VINCULAÇÃO À CONTABILIDADE",1,IF(AH3="VINCULAÇÃO DIRETA AO PREFEITO",0,"ERRO")))))</f>
        <v>0</v>
      </c>
      <c r="AJ3" s="156" t="s">
        <v>1405</v>
      </c>
      <c r="AK3" s="165">
        <f t="shared" ref="AK3:AK34" si="13">IF(AJ3="NÃO SERVIDOR (TERCEIRIZADO)",4,IF(AJ3="SERVIDOR NÃO-EFETIVO, COMISSIONADO NA CI",3,IF(AJ3="SERVIDOR COM FG NA UCI, EFETIVO EM OUTRO CARGO",1,IF(AJ3="SERVIDOR EFETIVO, CONCURSO ESPECÍFICO UCI",0,"ERRO"))))</f>
        <v>0</v>
      </c>
      <c r="AL3" s="597">
        <v>1</v>
      </c>
      <c r="AM3" s="396" t="s">
        <v>1765</v>
      </c>
      <c r="AN3" s="165">
        <f t="shared" ref="AN3:AN34" si="14">IF(AM3="0 OU 1 SERVIDOR",4,IF(AM3="2 SERVIDORES",3,IF(AM3="3 SERVIDORES",2,IF(AM3="4 OU 5 SERVIDORES",1,IF(AM3="6 A 13 SERVIDORES",0,"ERRO")))))</f>
        <v>4</v>
      </c>
      <c r="AO3" s="441" t="s">
        <v>636</v>
      </c>
      <c r="AP3" s="164">
        <f t="shared" ref="AP3:AP34" si="15">IF(AO3="sim",0,IF(AO3="Não",4,"ERRO"))</f>
        <v>4</v>
      </c>
      <c r="AQ3" s="444">
        <v>1</v>
      </c>
      <c r="AR3" s="397" t="s">
        <v>1789</v>
      </c>
      <c r="AS3" s="165">
        <f t="shared" ref="AS3:AS34" si="16">IF(AR3="5 TITULARES (ou nenhum)",4,IF(AR3="4 TITULARES",3,IF(AR3="3 TITULARES",2,IF(AR3="2 TITULARES",1,IF(AR3="1 TITULAR",0,"ERRO")))))</f>
        <v>0</v>
      </c>
      <c r="AT3" s="592" t="s">
        <v>674</v>
      </c>
      <c r="AU3" s="165">
        <f t="shared" ref="AU3:AU34" si="17">IF(AT3="ENSINO MÉDIO",4,IF(AT3="SUPERIOR INCOMPLETO",3,IF(AT3="SUPERIOR COMPLETO",2,IF(AT3="ESPECIALIZAÇÃO OU PÓS-GRADUAÇÃO",1,IF(AT3="MESTRADO",0,"ERRO")))))</f>
        <v>3</v>
      </c>
      <c r="AV3" s="156" t="s">
        <v>646</v>
      </c>
      <c r="AW3" s="165">
        <v>0</v>
      </c>
      <c r="AX3" s="446" t="s">
        <v>635</v>
      </c>
      <c r="AY3" s="165">
        <v>1</v>
      </c>
      <c r="AZ3" s="426">
        <f t="shared" ref="AZ3:AZ34" si="18">AVERAGE(AC3,AE3,AG3,AI3,AK3,AN3,AP3,AS3,AU3,AW3,AY3)</f>
        <v>1.8181818181818181</v>
      </c>
      <c r="BA3" s="444">
        <v>0</v>
      </c>
      <c r="BB3" s="395" t="s">
        <v>1741</v>
      </c>
      <c r="BC3" s="165">
        <f t="shared" ref="BC3:BC34" si="19">IF(BA3=0,4,IF(BA3=1,3,IF(BA3=2,1,IF(BA3=3,0,"ERRO"))))</f>
        <v>4</v>
      </c>
      <c r="BD3" s="155" t="s">
        <v>641</v>
      </c>
      <c r="BE3" s="163">
        <f t="shared" ref="BE3:BE34" si="20">IF(BD3="NÃO FORMALIZA PLANEJ",4,IF(BD3="SIM, BIMESTRALMENTE",3,IF(BD3="SIM, QUADRIMESTRALMENTE",2,IF(BD3="SIM, SEMESTRALMENTE",1,IF(BD3="SIM, ANUALMENTE",0,"ERRO")))))</f>
        <v>0</v>
      </c>
      <c r="BF3" s="597">
        <v>2</v>
      </c>
      <c r="BG3" s="396" t="s">
        <v>1746</v>
      </c>
      <c r="BH3" s="165">
        <f t="shared" ref="BH3:BH34" si="21">IF(BG3="NENHUMA AUDITORIA/FISCALIZ",4,IF(BG3="ATÉ 2 AUDITORIAS/FISCALIZ",3,IF(BG3="ATÉ 4 AUDITORIAS/FISCALIZ",2,IF(BG3="ATÉ 8 AUDITORIAS/FISCALIZ",1,IF(BG3="9 OU MAIS AUDITORIAS/FISCALIZ",0,"ERRO")))))</f>
        <v>3</v>
      </c>
      <c r="BI3" s="597">
        <v>0</v>
      </c>
      <c r="BJ3" s="396" t="s">
        <v>1745</v>
      </c>
      <c r="BK3" s="165">
        <f t="shared" ref="BK3:BK34" si="22">IF(BJ3="NENHUMA AUDITORIA/FISCALIZ",4,IF(BJ3="ATÉ 2 AUDITORIAS/FISCALIZ",3,IF(BJ3="ATÉ 4 AUDITORIAS/FISCALIZ",2,IF(BJ3="ATÉ 8 AUDITORIAS/FISCALIZ",1,IF(BJ3="9 OU MAIS AUDITORIAS/FISCALIZ",0,"ERRO")))))</f>
        <v>4</v>
      </c>
      <c r="BL3" s="156" t="s">
        <v>642</v>
      </c>
      <c r="BM3" s="557">
        <f t="shared" ref="BM3:BM34" si="23">IF(BL3="ATÉ 10%",4,IF(BL3="ATÉ 20%",3,IF(BL3="ATÉ 30%",2,IF(BL3="ATÉ 40%",2,IF(BL3="ATÉ 50%",1,IF(BL3="MAIS DE 50%",0,"ERRO"))))))</f>
        <v>3</v>
      </c>
      <c r="BN3" s="592" t="s">
        <v>642</v>
      </c>
      <c r="BO3" s="557">
        <f t="shared" ref="BO3:BO34" si="24">IF(BN3="ATÉ 20%",0,IF(BN3="ATÉ 40%",1,IF(BN3="ATÉ 60%",2,IF(BN3="ATÉ 80%",3,IF(BN3="MAIS DE 80%",4,"ERRO")))))</f>
        <v>0</v>
      </c>
      <c r="BP3" s="595" t="s">
        <v>667</v>
      </c>
      <c r="BQ3" s="557">
        <f t="shared" ref="BQ3:BQ34" si="25">IF(BP3="ATÉ 10 HORAS",4,IF(BP3="ATÉ 30 HORAS",3,IF(BP3="ATÉ 50 HORAS",1,IF(BP3="MAIS DE 50 HORAS",0,"ERRO"))))</f>
        <v>1</v>
      </c>
      <c r="BR3" s="444">
        <v>2</v>
      </c>
      <c r="BS3" s="396" t="s">
        <v>1751</v>
      </c>
      <c r="BT3" s="165">
        <f t="shared" ref="BT3:BT34" si="26">IF(BS3="NENHUMA DENÚNCIA APURADA",4,IF(BS3="ATÉ 2 DENÚNCIAS APURADAS",3,IF(BS3="ATÉ 4 DENÚNCIAS APURADAS",2,IF(BS3="ATÉ 8 DENÚNCIAS APURADAS",1,IF(BS3="9 OU MAIS DENÚNCIAS APURADAS",0,"ERRO")))))</f>
        <v>3</v>
      </c>
      <c r="BU3" s="444">
        <v>0</v>
      </c>
      <c r="BV3" s="396" t="s">
        <v>1750</v>
      </c>
      <c r="BW3" s="165">
        <f t="shared" ref="BW3:BW34" si="27">IF(BV3="NENHUMA DENÚNCIA APURADA",4,IF(BV3="ATÉ 2 DENÚNCIAS APURADAS",3,IF(BV3="ATÉ 4 DENÚNCIAS APURADAS",2,IF(BV3="ATÉ 8 DENÚNCIAS APURADAS",1,IF(BV3="9 OU MAIS DENÚNCIAS APURADAS",0,"ERRO")))))</f>
        <v>4</v>
      </c>
      <c r="BX3" s="444">
        <v>0</v>
      </c>
      <c r="BY3" s="396" t="s">
        <v>1755</v>
      </c>
      <c r="BZ3" s="165">
        <f t="shared" ref="BZ3:BZ34" si="28">IF(BY3="NENHUMA TCE APURADA",4,IF(BY3="ATÉ 2 TCE APURADAS",3,IF(BY3="ATÉ 4 TCE APURADAS",2,IF(BY3="ATÉ 8 TCE APURADAS",1,IF(BY3="9 OU MAIS TCE APURADAS",0,"ERRO")))))</f>
        <v>4</v>
      </c>
      <c r="CA3" s="444">
        <v>0</v>
      </c>
      <c r="CB3" s="396" t="s">
        <v>1755</v>
      </c>
      <c r="CC3" s="165">
        <f t="shared" ref="CC3:CC34" si="29">IF(CB3="NENHUMA TCE APURADA",4,IF(CB3="ATÉ 2 TCE APURADAS",3,IF(CB3="ATÉ 4 TCE APURADAS",2,IF(CB3="ATÉ 8 TCE APURADAS",1,IF(CB3="9 OU MAIS TCE APURADAS",0,"ERRO")))))</f>
        <v>4</v>
      </c>
      <c r="CD3" s="447">
        <v>0</v>
      </c>
      <c r="CE3" s="397" t="s">
        <v>1764</v>
      </c>
      <c r="CF3" s="165">
        <f t="shared" ref="CF3:CF34" si="30">IF(CE3="ATÉ 8 ATIVIDADES",4,IF(CE3="ATÉ 4 ATIVIDADES",3,IF(CE3="2 ATIVIDADES",2,IF(CE3="1 ATIVIDADE",1,IF(CE3="NENHUMA ATIVIDADE",0,"ERRO")))))</f>
        <v>0</v>
      </c>
      <c r="CG3" s="155" t="s">
        <v>1369</v>
      </c>
      <c r="CH3" s="165">
        <f t="shared" ref="CH3:CH34" si="31">IF(CG3="NÃO",4,IF(CG3="SIM, RELATÓRIO BIMESTRAL",3,IF(CG3="SIM, RELATÓRIO MENSAL",2,IF(CG3="SIM, RELATÓRIO SEMESTRAL",1,IF(CG3="SIM, RELATÓRIO ANUAL",0,"ERRO")))))</f>
        <v>3</v>
      </c>
      <c r="CI3" s="426">
        <f t="shared" ref="CI3:CI34" si="32">AVERAGE(CH3,CF3,CC3,BZ3,BW3,BT3,BQ3,BO3,BM3,BK3,BH3,BE3)</f>
        <v>2.4166666666666665</v>
      </c>
      <c r="CJ3" s="592" t="s">
        <v>639</v>
      </c>
      <c r="CK3" s="165">
        <f t="shared" ref="CK3:CK34" si="33">IF(CJ3="NÃO POSSUI",4,IF(CJ3="SIM, HÁ UM CARGO EM OUTRO SETOR",2,IF(CJ3="SIM, HÁ SETOR DE TRANSPARÊNCIA, FORA DA UCI",1,IF(CJ3="SIM, FAZ PARTE DA CONTROLADORIA",0,"ERRO"))))</f>
        <v>4</v>
      </c>
      <c r="CL3" s="441" t="s">
        <v>640</v>
      </c>
      <c r="CM3" s="164">
        <f t="shared" ref="CM3:CM34" si="34">IF(CL3="sim",0,IF(CL3="Não",4,"ERRO"))</f>
        <v>0</v>
      </c>
      <c r="CN3" s="441" t="s">
        <v>880</v>
      </c>
      <c r="CO3" s="164">
        <f t="shared" ref="CO3:CO66" si="35">IF(CN3="sim",0,IF(CN3="Não",4,"ERRO"))</f>
        <v>4</v>
      </c>
      <c r="CP3" s="441" t="s">
        <v>880</v>
      </c>
      <c r="CQ3" s="164">
        <f t="shared" ref="CQ3:CQ34" si="36">IF(CP3="sim",0,IF(CP3="Não",4,"ERRO"))</f>
        <v>4</v>
      </c>
      <c r="CR3" s="441" t="s">
        <v>880</v>
      </c>
      <c r="CS3" s="164">
        <f t="shared" ref="CS3:CS34" si="37">IF(CR3="sim",0,IF(CR3="Não",4,"ERRO"))</f>
        <v>4</v>
      </c>
      <c r="CT3" s="592" t="s">
        <v>639</v>
      </c>
      <c r="CU3" s="165">
        <f t="shared" ref="CU3:CU34" si="38">IF(CT3="NÃO POSSUI",4,IF(CT3="SIM, POSSUI CARGO EM OUTRO SETOR",2,IF(CT3="SIM, HÁ SETOR DE OUVIDORIA, FORA DA UCI",1,IF(CT3="SIM, FAZ PARTE DA CONTROLADORIA",0,"ERRO"))))</f>
        <v>4</v>
      </c>
      <c r="CV3" s="441" t="s">
        <v>880</v>
      </c>
      <c r="CW3" s="164">
        <f t="shared" ref="CW3:CW34" si="39">IF(CV3="sim",0,IF(CV3="Não",4,"ERRO"))</f>
        <v>4</v>
      </c>
      <c r="CX3" s="448">
        <v>5.7</v>
      </c>
      <c r="CY3" s="554" t="s">
        <v>1825</v>
      </c>
      <c r="CZ3" s="165">
        <f t="shared" ref="CZ3:CZ66" si="40">IF(CX3&lt;=1.9,4,IF(CX3&lt;=3.9,3,IF(CX3&lt;=5.9,2,IF(CX3&lt;=7.9,1,IF(CX3&lt;=10,0,"ERRO")))))</f>
        <v>2</v>
      </c>
      <c r="DA3" s="449">
        <v>10</v>
      </c>
      <c r="DB3" s="351" t="s">
        <v>1827</v>
      </c>
      <c r="DC3" s="165">
        <f t="shared" ref="DC3:DC66" si="41">IF(DA3&lt;=1.9,4,IF(DA3&lt;=3.9,3,IF(DA3&lt;=5.9,2,IF(DA3&lt;=7.9,1,IF(DA3&lt;=10,0,"ERRO")))))</f>
        <v>0</v>
      </c>
      <c r="DD3" s="426">
        <f t="shared" ref="DD3:DD66" si="42">AVERAGE(DC3,CZ3,CW3,CU3,CS3,CQ3,CO3,CM3,CK3)</f>
        <v>2.8888888888888888</v>
      </c>
      <c r="DE3" s="148">
        <v>0</v>
      </c>
      <c r="DF3" s="397" t="s">
        <v>1777</v>
      </c>
      <c r="DG3" s="165">
        <f t="shared" ref="DG3:DG66" si="43">IF(DE3=0,0,IF(DE3&lt;=2,1,IF(DE3&lt;=4,2,IF(DE3&lt;=8,3,IF(DE3&lt;=3000,4,"ERRO")))))</f>
        <v>0</v>
      </c>
      <c r="DH3" s="148">
        <v>0</v>
      </c>
      <c r="DI3" s="397" t="s">
        <v>1777</v>
      </c>
      <c r="DJ3" s="165">
        <f t="shared" ref="DJ3:DJ66" si="44">IF(DH3=0,0,IF(DH3=1,3,IF(DH3=2,4,"ERRO")))</f>
        <v>0</v>
      </c>
      <c r="DK3" s="148">
        <v>0</v>
      </c>
      <c r="DL3" s="397" t="s">
        <v>1777</v>
      </c>
      <c r="DM3" s="165">
        <f t="shared" ref="DM3:DM66" si="45">IF(DK3=0,0,IF(DK3=1,3,IF(DK3&gt;=2,4,"ERRO")))</f>
        <v>0</v>
      </c>
      <c r="DN3" s="148">
        <v>0</v>
      </c>
      <c r="DO3" s="397" t="s">
        <v>1784</v>
      </c>
      <c r="DP3" s="165">
        <f t="shared" ref="DP3:DP66" si="46">IF(DO3="7 OU MAIS CONTAS ANUAIS PENDENTES",4,IF(DO3="ATÉ 6 CONTAS ANUAIS PENDENTES",3,IF(DO3="ATÉ 4 CONTAS ANUAIS PENDENTES",2,IF(DO3="ATÉ 2 CONTAS ANUAIS PENDENTES",1,IF(DO3="NENHUMA PENDÊNCIA",0,"ERRO")))))</f>
        <v>0</v>
      </c>
      <c r="DQ3" s="441" t="s">
        <v>1024</v>
      </c>
      <c r="DR3" s="164">
        <f t="shared" ref="DR3:DR66" si="47">IF(DQ3="Pela Aprovação",0,IF(DQ3="Pela Rejeição",4,"ERRO"))</f>
        <v>0</v>
      </c>
      <c r="DS3" s="426">
        <f t="shared" ref="DS3:DS66" si="48">AVERAGE(DR3,DP3,DM3,DJ3,DG3)</f>
        <v>0</v>
      </c>
      <c r="DT3" s="148">
        <v>0.65800000000000003</v>
      </c>
      <c r="DU3" s="114" t="s">
        <v>1791</v>
      </c>
      <c r="DV3" s="165">
        <f t="shared" ref="DV3:DV34" si="49">IF(DT3&lt;=0.499,4,IF(DT3&lt;=0.624,3,IF(DT3&lt;=0.749,2,IF(DT3&lt;=0.874,1,IF(DT3&lt;=1,0,"ERRO")))))</f>
        <v>2</v>
      </c>
      <c r="DW3" s="153">
        <v>2</v>
      </c>
      <c r="DX3" s="148">
        <f t="shared" ref="DX3:DX10" si="50">LOG10(DW3)</f>
        <v>0.3010299956639812</v>
      </c>
      <c r="DY3" s="154" t="s">
        <v>1732</v>
      </c>
      <c r="DZ3" s="165">
        <f t="shared" ref="DZ3:DZ66" si="51">IF(DY3="101 ou mais beneficiários",4,IF(DY3="de 32 a 100 beneficiários",3,IF(DY3="de 11 a 31 beneficiários",2,IF(DY3="de 4 a 10 beneficiários",1,IF(DY3="até 3 beneficiários",0,"ERRO")))))</f>
        <v>0</v>
      </c>
      <c r="EA3" s="153">
        <v>0</v>
      </c>
      <c r="EB3" s="114" t="s">
        <v>1730</v>
      </c>
      <c r="EC3" s="165">
        <f t="shared" ref="EC3:EC66" si="52">IF(EB3="9 ou mais mortes",4,IF(EB3="de 5 a 8 mortes",3,IF(EB3="de 3 a 4 mortes",2,IF(EB3="até 2 mortes",1,IF(EB3="nenhuma morte",0,"ERRO")))))</f>
        <v>0</v>
      </c>
      <c r="ED3" s="153">
        <v>0</v>
      </c>
      <c r="EE3" s="114" t="s">
        <v>1730</v>
      </c>
      <c r="EF3" s="165">
        <f t="shared" ref="EF3:EF66" si="53">IF(EE3="9 ou mais mortes",4,IF(EE3="de 5 a 8 mortes",3,IF(EE3="de 3 a 4 mortes",2,IF(EE3="até 2 mortes",1,IF(EE3="nenhuma morte",0,"ERRO")))))</f>
        <v>0</v>
      </c>
      <c r="EG3" s="426">
        <f t="shared" ref="EG3:EG66" si="54">AVERAGE(EF3,EC3,DZ3,DV3)</f>
        <v>0.5</v>
      </c>
      <c r="EH3" s="429">
        <f t="shared" ref="EH3:EH66" si="55">AVERAGE(EG3,DS3,DD3,CI3,AZ3,AA3)</f>
        <v>1.2706228956228955</v>
      </c>
      <c r="EI3" s="438">
        <f t="shared" ref="EI3:EI66" si="56">EH3*2.5/10</f>
        <v>0.31765572390572389</v>
      </c>
      <c r="EJ3" s="546">
        <v>0</v>
      </c>
      <c r="EK3" s="547">
        <v>0.45454545454545453</v>
      </c>
      <c r="EL3" s="547">
        <v>0.60416666666666663</v>
      </c>
      <c r="EM3" s="547">
        <v>0.72222222222222221</v>
      </c>
      <c r="EN3" s="547">
        <v>0</v>
      </c>
      <c r="EO3" s="550">
        <v>0.125</v>
      </c>
    </row>
    <row r="4" spans="1:145" s="366" customFormat="1" ht="18">
      <c r="A4" s="4" t="s">
        <v>603</v>
      </c>
      <c r="B4" s="69" t="s">
        <v>602</v>
      </c>
      <c r="C4" s="53" t="s">
        <v>1050</v>
      </c>
      <c r="D4" s="411" t="s">
        <v>1308</v>
      </c>
      <c r="E4" s="413" t="s">
        <v>968</v>
      </c>
      <c r="F4" s="412" t="s">
        <v>975</v>
      </c>
      <c r="G4" s="414" t="s">
        <v>969</v>
      </c>
      <c r="H4" s="417" t="s">
        <v>74</v>
      </c>
      <c r="I4" s="49">
        <v>1470</v>
      </c>
      <c r="J4" s="328">
        <f t="shared" si="0"/>
        <v>3.167317334748176</v>
      </c>
      <c r="K4" s="328" t="s">
        <v>1715</v>
      </c>
      <c r="L4" s="165">
        <f t="shared" si="1"/>
        <v>0</v>
      </c>
      <c r="M4" s="78">
        <v>10133371.84</v>
      </c>
      <c r="N4" s="328">
        <f t="shared" si="2"/>
        <v>7.0057539792049868</v>
      </c>
      <c r="O4" s="328" t="s">
        <v>1703</v>
      </c>
      <c r="P4" s="165">
        <f t="shared" si="3"/>
        <v>0</v>
      </c>
      <c r="Q4" s="94">
        <v>133</v>
      </c>
      <c r="R4" s="328">
        <f t="shared" si="4"/>
        <v>2.1238516409670858</v>
      </c>
      <c r="S4" s="328" t="s">
        <v>1709</v>
      </c>
      <c r="T4" s="165">
        <f t="shared" si="5"/>
        <v>0</v>
      </c>
      <c r="U4" s="96" t="s">
        <v>880</v>
      </c>
      <c r="V4" s="164">
        <f t="shared" si="6"/>
        <v>0</v>
      </c>
      <c r="W4" s="94">
        <v>0</v>
      </c>
      <c r="X4" s="154"/>
      <c r="Y4" s="94" t="s">
        <v>1726</v>
      </c>
      <c r="Z4" s="165">
        <f t="shared" si="7"/>
        <v>0</v>
      </c>
      <c r="AA4" s="424">
        <f t="shared" si="8"/>
        <v>0</v>
      </c>
      <c r="AB4" s="80" t="s">
        <v>639</v>
      </c>
      <c r="AC4" s="165">
        <f t="shared" si="9"/>
        <v>4</v>
      </c>
      <c r="AD4" s="53" t="s">
        <v>639</v>
      </c>
      <c r="AE4" s="165">
        <f t="shared" si="10"/>
        <v>4</v>
      </c>
      <c r="AF4" s="96" t="s">
        <v>640</v>
      </c>
      <c r="AG4" s="164">
        <f t="shared" si="11"/>
        <v>0</v>
      </c>
      <c r="AH4" s="53" t="s">
        <v>1314</v>
      </c>
      <c r="AI4" s="165">
        <f t="shared" si="12"/>
        <v>0</v>
      </c>
      <c r="AJ4" s="53" t="s">
        <v>1405</v>
      </c>
      <c r="AK4" s="165">
        <f t="shared" si="13"/>
        <v>0</v>
      </c>
      <c r="AL4" s="50">
        <v>1</v>
      </c>
      <c r="AM4" s="396" t="s">
        <v>1765</v>
      </c>
      <c r="AN4" s="165">
        <f t="shared" si="14"/>
        <v>4</v>
      </c>
      <c r="AO4" s="96" t="s">
        <v>640</v>
      </c>
      <c r="AP4" s="164">
        <f t="shared" si="15"/>
        <v>0</v>
      </c>
      <c r="AQ4" s="57">
        <v>2</v>
      </c>
      <c r="AR4" s="396" t="s">
        <v>1772</v>
      </c>
      <c r="AS4" s="165">
        <f t="shared" si="16"/>
        <v>1</v>
      </c>
      <c r="AT4" s="53" t="s">
        <v>650</v>
      </c>
      <c r="AU4" s="165">
        <f t="shared" si="17"/>
        <v>2</v>
      </c>
      <c r="AV4" s="53" t="s">
        <v>646</v>
      </c>
      <c r="AW4" s="165">
        <v>0</v>
      </c>
      <c r="AX4" s="81" t="s">
        <v>647</v>
      </c>
      <c r="AY4" s="165">
        <v>4</v>
      </c>
      <c r="AZ4" s="426">
        <f t="shared" si="18"/>
        <v>1.7272727272727273</v>
      </c>
      <c r="BA4" s="57">
        <v>0</v>
      </c>
      <c r="BB4" s="395" t="s">
        <v>1741</v>
      </c>
      <c r="BC4" s="165">
        <f t="shared" si="19"/>
        <v>4</v>
      </c>
      <c r="BD4" s="80" t="s">
        <v>666</v>
      </c>
      <c r="BE4" s="163">
        <f t="shared" si="20"/>
        <v>3</v>
      </c>
      <c r="BF4" s="58">
        <v>1</v>
      </c>
      <c r="BG4" s="396" t="s">
        <v>1746</v>
      </c>
      <c r="BH4" s="165">
        <f t="shared" si="21"/>
        <v>3</v>
      </c>
      <c r="BI4" s="58">
        <v>0</v>
      </c>
      <c r="BJ4" s="396" t="s">
        <v>1745</v>
      </c>
      <c r="BK4" s="165">
        <f t="shared" si="22"/>
        <v>4</v>
      </c>
      <c r="BL4" s="53" t="s">
        <v>658</v>
      </c>
      <c r="BM4" s="365">
        <f t="shared" si="23"/>
        <v>2</v>
      </c>
      <c r="BN4" s="53" t="s">
        <v>649</v>
      </c>
      <c r="BO4" s="365">
        <f t="shared" si="24"/>
        <v>1</v>
      </c>
      <c r="BP4" s="53" t="s">
        <v>643</v>
      </c>
      <c r="BQ4" s="365">
        <f t="shared" si="25"/>
        <v>3</v>
      </c>
      <c r="BR4" s="58">
        <v>0</v>
      </c>
      <c r="BS4" s="396" t="s">
        <v>1750</v>
      </c>
      <c r="BT4" s="165">
        <f t="shared" si="26"/>
        <v>4</v>
      </c>
      <c r="BU4" s="58">
        <v>0</v>
      </c>
      <c r="BV4" s="396" t="s">
        <v>1750</v>
      </c>
      <c r="BW4" s="165">
        <f t="shared" si="27"/>
        <v>4</v>
      </c>
      <c r="BX4" s="58">
        <v>0</v>
      </c>
      <c r="BY4" s="396" t="s">
        <v>1755</v>
      </c>
      <c r="BZ4" s="165">
        <f t="shared" si="28"/>
        <v>4</v>
      </c>
      <c r="CA4" s="58">
        <v>0</v>
      </c>
      <c r="CB4" s="396" t="s">
        <v>1755</v>
      </c>
      <c r="CC4" s="165">
        <f t="shared" si="29"/>
        <v>4</v>
      </c>
      <c r="CD4" s="58">
        <v>0</v>
      </c>
      <c r="CE4" s="397" t="s">
        <v>1764</v>
      </c>
      <c r="CF4" s="165">
        <f t="shared" si="30"/>
        <v>0</v>
      </c>
      <c r="CG4" s="155" t="s">
        <v>1369</v>
      </c>
      <c r="CH4" s="165">
        <f t="shared" si="31"/>
        <v>3</v>
      </c>
      <c r="CI4" s="426">
        <f t="shared" si="32"/>
        <v>2.9166666666666665</v>
      </c>
      <c r="CJ4" s="80" t="s">
        <v>1396</v>
      </c>
      <c r="CK4" s="165">
        <f t="shared" si="33"/>
        <v>0</v>
      </c>
      <c r="CL4" s="96" t="s">
        <v>640</v>
      </c>
      <c r="CM4" s="164">
        <f t="shared" si="34"/>
        <v>0</v>
      </c>
      <c r="CN4" s="96" t="s">
        <v>880</v>
      </c>
      <c r="CO4" s="164">
        <f t="shared" si="35"/>
        <v>4</v>
      </c>
      <c r="CP4" s="96" t="s">
        <v>880</v>
      </c>
      <c r="CQ4" s="164">
        <f t="shared" si="36"/>
        <v>4</v>
      </c>
      <c r="CR4" s="96" t="s">
        <v>880</v>
      </c>
      <c r="CS4" s="164">
        <f t="shared" si="37"/>
        <v>4</v>
      </c>
      <c r="CT4" s="53" t="s">
        <v>639</v>
      </c>
      <c r="CU4" s="165">
        <f t="shared" si="38"/>
        <v>4</v>
      </c>
      <c r="CV4" s="96" t="s">
        <v>880</v>
      </c>
      <c r="CW4" s="164">
        <f t="shared" si="39"/>
        <v>4</v>
      </c>
      <c r="CX4" s="55">
        <v>7.4</v>
      </c>
      <c r="CY4" s="427" t="s">
        <v>1826</v>
      </c>
      <c r="CZ4" s="165">
        <f t="shared" si="40"/>
        <v>1</v>
      </c>
      <c r="DA4" s="56">
        <v>9.6</v>
      </c>
      <c r="DB4" s="351" t="s">
        <v>1827</v>
      </c>
      <c r="DC4" s="165">
        <f t="shared" si="41"/>
        <v>0</v>
      </c>
      <c r="DD4" s="426">
        <f t="shared" si="42"/>
        <v>2.3333333333333335</v>
      </c>
      <c r="DE4" s="148">
        <v>4</v>
      </c>
      <c r="DF4" s="397" t="s">
        <v>1775</v>
      </c>
      <c r="DG4" s="165">
        <f t="shared" si="43"/>
        <v>2</v>
      </c>
      <c r="DH4" s="54">
        <v>0</v>
      </c>
      <c r="DI4" s="397" t="s">
        <v>1777</v>
      </c>
      <c r="DJ4" s="165">
        <f t="shared" si="44"/>
        <v>0</v>
      </c>
      <c r="DK4" s="54">
        <v>5</v>
      </c>
      <c r="DL4" s="396" t="s">
        <v>1778</v>
      </c>
      <c r="DM4" s="165">
        <f t="shared" si="45"/>
        <v>4</v>
      </c>
      <c r="DN4" s="54">
        <v>3</v>
      </c>
      <c r="DO4" s="397" t="s">
        <v>1782</v>
      </c>
      <c r="DP4" s="165">
        <f t="shared" si="46"/>
        <v>2</v>
      </c>
      <c r="DQ4" s="96" t="s">
        <v>1024</v>
      </c>
      <c r="DR4" s="164">
        <f t="shared" si="47"/>
        <v>0</v>
      </c>
      <c r="DS4" s="426">
        <f t="shared" si="48"/>
        <v>1.6</v>
      </c>
      <c r="DT4" s="148">
        <v>0.59899999999999998</v>
      </c>
      <c r="DU4" s="157" t="s">
        <v>1793</v>
      </c>
      <c r="DV4" s="165">
        <f t="shared" si="49"/>
        <v>3</v>
      </c>
      <c r="DW4" s="49">
        <v>64</v>
      </c>
      <c r="DX4" s="148">
        <f t="shared" si="50"/>
        <v>1.8061799739838871</v>
      </c>
      <c r="DY4" s="94" t="s">
        <v>1735</v>
      </c>
      <c r="DZ4" s="165">
        <f t="shared" si="51"/>
        <v>3</v>
      </c>
      <c r="EA4" s="49">
        <v>1</v>
      </c>
      <c r="EB4" s="157" t="s">
        <v>1737</v>
      </c>
      <c r="EC4" s="165">
        <f t="shared" si="52"/>
        <v>1</v>
      </c>
      <c r="ED4" s="49">
        <v>1</v>
      </c>
      <c r="EE4" s="157" t="s">
        <v>1737</v>
      </c>
      <c r="EF4" s="165">
        <f t="shared" si="53"/>
        <v>1</v>
      </c>
      <c r="EG4" s="426">
        <f t="shared" si="54"/>
        <v>2</v>
      </c>
      <c r="EH4" s="429">
        <f t="shared" si="55"/>
        <v>1.7628787878787877</v>
      </c>
      <c r="EI4" s="438">
        <f t="shared" si="56"/>
        <v>0.44071969696969687</v>
      </c>
      <c r="EJ4" s="546">
        <v>0</v>
      </c>
      <c r="EK4" s="548">
        <v>0.43181818181818182</v>
      </c>
      <c r="EL4" s="549">
        <v>0.72916666666666663</v>
      </c>
      <c r="EM4" s="549">
        <v>0.58333333333333337</v>
      </c>
      <c r="EN4" s="549">
        <v>0.4</v>
      </c>
      <c r="EO4" s="549">
        <v>0.5</v>
      </c>
    </row>
    <row r="5" spans="1:145" s="366" customFormat="1" ht="18">
      <c r="A5" s="4" t="s">
        <v>601</v>
      </c>
      <c r="B5" s="69" t="s">
        <v>600</v>
      </c>
      <c r="C5" s="53" t="s">
        <v>632</v>
      </c>
      <c r="D5" s="411" t="s">
        <v>1308</v>
      </c>
      <c r="E5" s="413" t="s">
        <v>968</v>
      </c>
      <c r="F5" s="412" t="s">
        <v>967</v>
      </c>
      <c r="G5" s="414" t="s">
        <v>976</v>
      </c>
      <c r="H5" s="417" t="s">
        <v>127</v>
      </c>
      <c r="I5" s="49">
        <v>1600</v>
      </c>
      <c r="J5" s="328">
        <f t="shared" si="0"/>
        <v>3.2041199826559246</v>
      </c>
      <c r="K5" s="328" t="s">
        <v>1715</v>
      </c>
      <c r="L5" s="165">
        <f t="shared" si="1"/>
        <v>0</v>
      </c>
      <c r="M5" s="78">
        <v>11443986.42</v>
      </c>
      <c r="N5" s="328">
        <f t="shared" si="2"/>
        <v>7.0585773337782296</v>
      </c>
      <c r="O5" s="328" t="s">
        <v>1703</v>
      </c>
      <c r="P5" s="165">
        <f t="shared" si="3"/>
        <v>0</v>
      </c>
      <c r="Q5" s="94">
        <v>113</v>
      </c>
      <c r="R5" s="328">
        <f t="shared" si="4"/>
        <v>2.0530784434834195</v>
      </c>
      <c r="S5" s="328" t="s">
        <v>1709</v>
      </c>
      <c r="T5" s="165">
        <f t="shared" si="5"/>
        <v>0</v>
      </c>
      <c r="U5" s="96" t="s">
        <v>880</v>
      </c>
      <c r="V5" s="164">
        <f t="shared" si="6"/>
        <v>0</v>
      </c>
      <c r="W5" s="94">
        <v>0</v>
      </c>
      <c r="X5" s="154"/>
      <c r="Y5" s="94" t="s">
        <v>1726</v>
      </c>
      <c r="Z5" s="165">
        <f t="shared" si="7"/>
        <v>0</v>
      </c>
      <c r="AA5" s="424">
        <f t="shared" si="8"/>
        <v>0</v>
      </c>
      <c r="AB5" s="80" t="s">
        <v>639</v>
      </c>
      <c r="AC5" s="165">
        <f t="shared" si="9"/>
        <v>4</v>
      </c>
      <c r="AD5" s="53" t="s">
        <v>639</v>
      </c>
      <c r="AE5" s="165">
        <f t="shared" si="10"/>
        <v>4</v>
      </c>
      <c r="AF5" s="96" t="s">
        <v>640</v>
      </c>
      <c r="AG5" s="164">
        <f t="shared" si="11"/>
        <v>0</v>
      </c>
      <c r="AH5" s="53" t="s">
        <v>1314</v>
      </c>
      <c r="AI5" s="165">
        <f t="shared" si="12"/>
        <v>0</v>
      </c>
      <c r="AJ5" s="53" t="s">
        <v>1404</v>
      </c>
      <c r="AK5" s="165">
        <f t="shared" si="13"/>
        <v>1</v>
      </c>
      <c r="AL5" s="50">
        <v>1</v>
      </c>
      <c r="AM5" s="396" t="s">
        <v>1765</v>
      </c>
      <c r="AN5" s="165">
        <f t="shared" si="14"/>
        <v>4</v>
      </c>
      <c r="AO5" s="96" t="s">
        <v>640</v>
      </c>
      <c r="AP5" s="164">
        <f t="shared" si="15"/>
        <v>0</v>
      </c>
      <c r="AQ5" s="57">
        <v>1</v>
      </c>
      <c r="AR5" s="397" t="s">
        <v>1789</v>
      </c>
      <c r="AS5" s="165">
        <f t="shared" si="16"/>
        <v>0</v>
      </c>
      <c r="AT5" s="53" t="s">
        <v>634</v>
      </c>
      <c r="AU5" s="165">
        <f t="shared" si="17"/>
        <v>1</v>
      </c>
      <c r="AV5" s="53" t="s">
        <v>635</v>
      </c>
      <c r="AW5" s="165">
        <v>1</v>
      </c>
      <c r="AX5" s="81" t="s">
        <v>635</v>
      </c>
      <c r="AY5" s="165">
        <v>1</v>
      </c>
      <c r="AZ5" s="426">
        <f t="shared" si="18"/>
        <v>1.4545454545454546</v>
      </c>
      <c r="BA5" s="57">
        <v>0</v>
      </c>
      <c r="BB5" s="395" t="s">
        <v>1741</v>
      </c>
      <c r="BC5" s="165">
        <f t="shared" si="19"/>
        <v>4</v>
      </c>
      <c r="BD5" s="155" t="s">
        <v>1395</v>
      </c>
      <c r="BE5" s="163">
        <f t="shared" si="20"/>
        <v>4</v>
      </c>
      <c r="BF5" s="58">
        <v>2</v>
      </c>
      <c r="BG5" s="396" t="s">
        <v>1746</v>
      </c>
      <c r="BH5" s="165">
        <f t="shared" si="21"/>
        <v>3</v>
      </c>
      <c r="BI5" s="58">
        <v>6</v>
      </c>
      <c r="BJ5" s="396" t="s">
        <v>1748</v>
      </c>
      <c r="BK5" s="165">
        <f t="shared" si="22"/>
        <v>1</v>
      </c>
      <c r="BL5" s="53" t="s">
        <v>653</v>
      </c>
      <c r="BM5" s="365">
        <f t="shared" si="23"/>
        <v>4</v>
      </c>
      <c r="BN5" s="53" t="s">
        <v>649</v>
      </c>
      <c r="BO5" s="365">
        <f t="shared" si="24"/>
        <v>1</v>
      </c>
      <c r="BP5" s="53" t="s">
        <v>643</v>
      </c>
      <c r="BQ5" s="365">
        <f t="shared" si="25"/>
        <v>3</v>
      </c>
      <c r="BR5" s="58">
        <v>0</v>
      </c>
      <c r="BS5" s="396" t="s">
        <v>1750</v>
      </c>
      <c r="BT5" s="165">
        <f t="shared" si="26"/>
        <v>4</v>
      </c>
      <c r="BU5" s="58">
        <v>0</v>
      </c>
      <c r="BV5" s="396" t="s">
        <v>1750</v>
      </c>
      <c r="BW5" s="165">
        <f t="shared" si="27"/>
        <v>4</v>
      </c>
      <c r="BX5" s="58">
        <v>0</v>
      </c>
      <c r="BY5" s="396" t="s">
        <v>1755</v>
      </c>
      <c r="BZ5" s="165">
        <f t="shared" si="28"/>
        <v>4</v>
      </c>
      <c r="CA5" s="58">
        <v>0</v>
      </c>
      <c r="CB5" s="396" t="s">
        <v>1755</v>
      </c>
      <c r="CC5" s="165">
        <f t="shared" si="29"/>
        <v>4</v>
      </c>
      <c r="CD5" s="58">
        <v>0</v>
      </c>
      <c r="CE5" s="397" t="s">
        <v>1764</v>
      </c>
      <c r="CF5" s="165">
        <f t="shared" si="30"/>
        <v>0</v>
      </c>
      <c r="CG5" s="80" t="s">
        <v>636</v>
      </c>
      <c r="CH5" s="165">
        <f t="shared" si="31"/>
        <v>4</v>
      </c>
      <c r="CI5" s="426">
        <f t="shared" si="32"/>
        <v>3</v>
      </c>
      <c r="CJ5" s="53" t="s">
        <v>1396</v>
      </c>
      <c r="CK5" s="165">
        <f t="shared" si="33"/>
        <v>0</v>
      </c>
      <c r="CL5" s="96" t="s">
        <v>640</v>
      </c>
      <c r="CM5" s="164">
        <f t="shared" si="34"/>
        <v>0</v>
      </c>
      <c r="CN5" s="96" t="s">
        <v>1119</v>
      </c>
      <c r="CO5" s="164">
        <f t="shared" si="35"/>
        <v>0</v>
      </c>
      <c r="CP5" s="96" t="s">
        <v>880</v>
      </c>
      <c r="CQ5" s="164">
        <f t="shared" si="36"/>
        <v>4</v>
      </c>
      <c r="CR5" s="96" t="s">
        <v>880</v>
      </c>
      <c r="CS5" s="164">
        <f t="shared" si="37"/>
        <v>4</v>
      </c>
      <c r="CT5" s="53" t="s">
        <v>1396</v>
      </c>
      <c r="CU5" s="165">
        <f t="shared" si="38"/>
        <v>0</v>
      </c>
      <c r="CV5" s="96" t="s">
        <v>1119</v>
      </c>
      <c r="CW5" s="164">
        <f t="shared" si="39"/>
        <v>0</v>
      </c>
      <c r="CX5" s="55">
        <v>7.6</v>
      </c>
      <c r="CY5" s="427" t="s">
        <v>1826</v>
      </c>
      <c r="CZ5" s="165">
        <f t="shared" si="40"/>
        <v>1</v>
      </c>
      <c r="DA5" s="56">
        <v>8.9</v>
      </c>
      <c r="DB5" s="351" t="s">
        <v>1827</v>
      </c>
      <c r="DC5" s="165">
        <f t="shared" si="41"/>
        <v>0</v>
      </c>
      <c r="DD5" s="426">
        <f t="shared" si="42"/>
        <v>1</v>
      </c>
      <c r="DE5" s="148">
        <v>0</v>
      </c>
      <c r="DF5" s="397" t="s">
        <v>1777</v>
      </c>
      <c r="DG5" s="165">
        <f t="shared" si="43"/>
        <v>0</v>
      </c>
      <c r="DH5" s="54">
        <v>0</v>
      </c>
      <c r="DI5" s="397" t="s">
        <v>1777</v>
      </c>
      <c r="DJ5" s="165">
        <f t="shared" si="44"/>
        <v>0</v>
      </c>
      <c r="DK5" s="54">
        <v>1</v>
      </c>
      <c r="DL5" s="397" t="s">
        <v>1777</v>
      </c>
      <c r="DM5" s="165">
        <f t="shared" si="45"/>
        <v>3</v>
      </c>
      <c r="DN5" s="54">
        <v>7</v>
      </c>
      <c r="DO5" s="396" t="s">
        <v>1780</v>
      </c>
      <c r="DP5" s="165">
        <f t="shared" si="46"/>
        <v>4</v>
      </c>
      <c r="DQ5" s="96" t="s">
        <v>1024</v>
      </c>
      <c r="DR5" s="164">
        <f t="shared" si="47"/>
        <v>0</v>
      </c>
      <c r="DS5" s="426">
        <f t="shared" si="48"/>
        <v>1.4</v>
      </c>
      <c r="DT5" s="148">
        <v>0.67900000000000005</v>
      </c>
      <c r="DU5" s="114" t="s">
        <v>1791</v>
      </c>
      <c r="DV5" s="165">
        <f t="shared" si="49"/>
        <v>2</v>
      </c>
      <c r="DW5" s="49">
        <v>11</v>
      </c>
      <c r="DX5" s="148">
        <f t="shared" si="50"/>
        <v>1.0413926851582251</v>
      </c>
      <c r="DY5" s="94" t="s">
        <v>1734</v>
      </c>
      <c r="DZ5" s="165">
        <f t="shared" si="51"/>
        <v>2</v>
      </c>
      <c r="EA5" s="49">
        <v>1</v>
      </c>
      <c r="EB5" s="157" t="s">
        <v>1737</v>
      </c>
      <c r="EC5" s="165">
        <f t="shared" si="52"/>
        <v>1</v>
      </c>
      <c r="ED5" s="49">
        <v>0</v>
      </c>
      <c r="EE5" s="114" t="s">
        <v>1730</v>
      </c>
      <c r="EF5" s="165">
        <f t="shared" si="53"/>
        <v>0</v>
      </c>
      <c r="EG5" s="426">
        <f t="shared" si="54"/>
        <v>1.25</v>
      </c>
      <c r="EH5" s="429">
        <f t="shared" si="55"/>
        <v>1.3507575757575758</v>
      </c>
      <c r="EI5" s="438">
        <f t="shared" si="56"/>
        <v>0.33768939393939396</v>
      </c>
      <c r="EJ5" s="546">
        <v>0</v>
      </c>
      <c r="EK5" s="548">
        <v>0.36363636363636365</v>
      </c>
      <c r="EL5" s="549">
        <v>0.75</v>
      </c>
      <c r="EM5" s="549">
        <v>0.25</v>
      </c>
      <c r="EN5" s="549">
        <v>0.35</v>
      </c>
      <c r="EO5" s="549">
        <v>0.3125</v>
      </c>
    </row>
    <row r="6" spans="1:145" s="366" customFormat="1" ht="18">
      <c r="A6" s="4" t="s">
        <v>595</v>
      </c>
      <c r="B6" s="69" t="s">
        <v>594</v>
      </c>
      <c r="C6" s="53" t="s">
        <v>673</v>
      </c>
      <c r="D6" s="411" t="s">
        <v>1308</v>
      </c>
      <c r="E6" s="413" t="s">
        <v>968</v>
      </c>
      <c r="F6" s="412" t="s">
        <v>975</v>
      </c>
      <c r="G6" s="414" t="s">
        <v>980</v>
      </c>
      <c r="H6" s="412" t="s">
        <v>42</v>
      </c>
      <c r="I6" s="49">
        <v>1637</v>
      </c>
      <c r="J6" s="328">
        <f t="shared" si="0"/>
        <v>3.2140486794119414</v>
      </c>
      <c r="K6" s="328" t="s">
        <v>1715</v>
      </c>
      <c r="L6" s="165">
        <f t="shared" si="1"/>
        <v>0</v>
      </c>
      <c r="M6" s="78">
        <v>11594142.109999999</v>
      </c>
      <c r="N6" s="328">
        <f t="shared" si="2"/>
        <v>7.0642386192373214</v>
      </c>
      <c r="O6" s="328" t="s">
        <v>1703</v>
      </c>
      <c r="P6" s="165">
        <f t="shared" si="3"/>
        <v>0</v>
      </c>
      <c r="Q6" s="94">
        <v>100</v>
      </c>
      <c r="R6" s="328">
        <f t="shared" si="4"/>
        <v>2</v>
      </c>
      <c r="S6" s="328" t="s">
        <v>1709</v>
      </c>
      <c r="T6" s="165">
        <f t="shared" si="5"/>
        <v>0</v>
      </c>
      <c r="U6" s="96" t="s">
        <v>880</v>
      </c>
      <c r="V6" s="164">
        <f t="shared" si="6"/>
        <v>0</v>
      </c>
      <c r="W6" s="94">
        <v>0</v>
      </c>
      <c r="X6" s="154"/>
      <c r="Y6" s="94" t="s">
        <v>1726</v>
      </c>
      <c r="Z6" s="165">
        <f t="shared" si="7"/>
        <v>0</v>
      </c>
      <c r="AA6" s="424">
        <f t="shared" si="8"/>
        <v>0</v>
      </c>
      <c r="AB6" s="80" t="s">
        <v>639</v>
      </c>
      <c r="AC6" s="165">
        <f t="shared" si="9"/>
        <v>4</v>
      </c>
      <c r="AD6" s="53" t="s">
        <v>639</v>
      </c>
      <c r="AE6" s="165">
        <f t="shared" si="10"/>
        <v>4</v>
      </c>
      <c r="AF6" s="96" t="s">
        <v>640</v>
      </c>
      <c r="AG6" s="164">
        <f t="shared" si="11"/>
        <v>0</v>
      </c>
      <c r="AH6" s="53" t="s">
        <v>1314</v>
      </c>
      <c r="AI6" s="165">
        <f t="shared" si="12"/>
        <v>0</v>
      </c>
      <c r="AJ6" s="53" t="s">
        <v>1406</v>
      </c>
      <c r="AK6" s="165">
        <f t="shared" si="13"/>
        <v>3</v>
      </c>
      <c r="AL6" s="50">
        <v>1</v>
      </c>
      <c r="AM6" s="396" t="s">
        <v>1765</v>
      </c>
      <c r="AN6" s="165">
        <f t="shared" si="14"/>
        <v>4</v>
      </c>
      <c r="AO6" s="96" t="s">
        <v>636</v>
      </c>
      <c r="AP6" s="164">
        <f t="shared" si="15"/>
        <v>4</v>
      </c>
      <c r="AQ6" s="57">
        <v>3</v>
      </c>
      <c r="AR6" s="397" t="s">
        <v>1771</v>
      </c>
      <c r="AS6" s="165">
        <f t="shared" si="16"/>
        <v>2</v>
      </c>
      <c r="AT6" s="53" t="s">
        <v>674</v>
      </c>
      <c r="AU6" s="165">
        <f t="shared" si="17"/>
        <v>3</v>
      </c>
      <c r="AV6" s="53" t="s">
        <v>646</v>
      </c>
      <c r="AW6" s="165">
        <v>0</v>
      </c>
      <c r="AX6" s="81" t="s">
        <v>647</v>
      </c>
      <c r="AY6" s="165">
        <v>4</v>
      </c>
      <c r="AZ6" s="426">
        <f t="shared" si="18"/>
        <v>2.5454545454545454</v>
      </c>
      <c r="BA6" s="57">
        <v>0</v>
      </c>
      <c r="BB6" s="395" t="s">
        <v>1741</v>
      </c>
      <c r="BC6" s="165">
        <f t="shared" si="19"/>
        <v>4</v>
      </c>
      <c r="BD6" s="80" t="s">
        <v>1395</v>
      </c>
      <c r="BE6" s="163">
        <f t="shared" si="20"/>
        <v>4</v>
      </c>
      <c r="BF6" s="58">
        <v>0</v>
      </c>
      <c r="BG6" s="396" t="s">
        <v>1745</v>
      </c>
      <c r="BH6" s="165">
        <f t="shared" si="21"/>
        <v>4</v>
      </c>
      <c r="BI6" s="58">
        <v>0</v>
      </c>
      <c r="BJ6" s="396" t="s">
        <v>1745</v>
      </c>
      <c r="BK6" s="165">
        <f t="shared" si="22"/>
        <v>4</v>
      </c>
      <c r="BL6" s="53" t="s">
        <v>653</v>
      </c>
      <c r="BM6" s="365">
        <f t="shared" si="23"/>
        <v>4</v>
      </c>
      <c r="BN6" s="53" t="s">
        <v>642</v>
      </c>
      <c r="BO6" s="365">
        <f t="shared" si="24"/>
        <v>0</v>
      </c>
      <c r="BP6" s="53" t="s">
        <v>643</v>
      </c>
      <c r="BQ6" s="365">
        <f t="shared" si="25"/>
        <v>3</v>
      </c>
      <c r="BR6" s="58">
        <v>0</v>
      </c>
      <c r="BS6" s="396" t="s">
        <v>1750</v>
      </c>
      <c r="BT6" s="165">
        <f t="shared" si="26"/>
        <v>4</v>
      </c>
      <c r="BU6" s="58">
        <v>0</v>
      </c>
      <c r="BV6" s="396" t="s">
        <v>1750</v>
      </c>
      <c r="BW6" s="165">
        <f t="shared" si="27"/>
        <v>4</v>
      </c>
      <c r="BX6" s="58">
        <v>0</v>
      </c>
      <c r="BY6" s="396" t="s">
        <v>1755</v>
      </c>
      <c r="BZ6" s="165">
        <f t="shared" si="28"/>
        <v>4</v>
      </c>
      <c r="CA6" s="58">
        <v>0</v>
      </c>
      <c r="CB6" s="396" t="s">
        <v>1755</v>
      </c>
      <c r="CC6" s="165">
        <f t="shared" si="29"/>
        <v>4</v>
      </c>
      <c r="CD6" s="58">
        <v>0</v>
      </c>
      <c r="CE6" s="397" t="s">
        <v>1764</v>
      </c>
      <c r="CF6" s="165">
        <f t="shared" si="30"/>
        <v>0</v>
      </c>
      <c r="CG6" s="155" t="s">
        <v>636</v>
      </c>
      <c r="CH6" s="165">
        <f t="shared" si="31"/>
        <v>4</v>
      </c>
      <c r="CI6" s="426">
        <f t="shared" si="32"/>
        <v>3.25</v>
      </c>
      <c r="CJ6" s="53" t="s">
        <v>639</v>
      </c>
      <c r="CK6" s="165">
        <f t="shared" si="33"/>
        <v>4</v>
      </c>
      <c r="CL6" s="96" t="s">
        <v>636</v>
      </c>
      <c r="CM6" s="164">
        <f t="shared" si="34"/>
        <v>4</v>
      </c>
      <c r="CN6" s="96" t="s">
        <v>1119</v>
      </c>
      <c r="CO6" s="164">
        <f t="shared" si="35"/>
        <v>0</v>
      </c>
      <c r="CP6" s="96" t="s">
        <v>880</v>
      </c>
      <c r="CQ6" s="164">
        <f t="shared" si="36"/>
        <v>4</v>
      </c>
      <c r="CR6" s="96" t="s">
        <v>880</v>
      </c>
      <c r="CS6" s="164">
        <f t="shared" si="37"/>
        <v>4</v>
      </c>
      <c r="CT6" s="53" t="s">
        <v>639</v>
      </c>
      <c r="CU6" s="165">
        <f t="shared" si="38"/>
        <v>4</v>
      </c>
      <c r="CV6" s="96" t="s">
        <v>1119</v>
      </c>
      <c r="CW6" s="164">
        <f t="shared" si="39"/>
        <v>0</v>
      </c>
      <c r="CX6" s="55">
        <v>5.7</v>
      </c>
      <c r="CY6" s="427" t="s">
        <v>1825</v>
      </c>
      <c r="CZ6" s="165">
        <f t="shared" si="40"/>
        <v>2</v>
      </c>
      <c r="DA6" s="56">
        <v>7.9</v>
      </c>
      <c r="DB6" s="427" t="s">
        <v>1826</v>
      </c>
      <c r="DC6" s="165">
        <f t="shared" si="41"/>
        <v>1</v>
      </c>
      <c r="DD6" s="426">
        <f t="shared" si="42"/>
        <v>2.5555555555555554</v>
      </c>
      <c r="DE6" s="148">
        <v>1</v>
      </c>
      <c r="DF6" s="396" t="s">
        <v>1776</v>
      </c>
      <c r="DG6" s="165">
        <f t="shared" si="43"/>
        <v>1</v>
      </c>
      <c r="DH6" s="54">
        <v>0</v>
      </c>
      <c r="DI6" s="397" t="s">
        <v>1777</v>
      </c>
      <c r="DJ6" s="165">
        <f t="shared" si="44"/>
        <v>0</v>
      </c>
      <c r="DK6" s="54">
        <v>0</v>
      </c>
      <c r="DL6" s="396" t="s">
        <v>1779</v>
      </c>
      <c r="DM6" s="165">
        <f t="shared" si="45"/>
        <v>0</v>
      </c>
      <c r="DN6" s="54">
        <v>7</v>
      </c>
      <c r="DO6" s="396" t="s">
        <v>1780</v>
      </c>
      <c r="DP6" s="165">
        <f t="shared" si="46"/>
        <v>4</v>
      </c>
      <c r="DQ6" s="96" t="s">
        <v>1024</v>
      </c>
      <c r="DR6" s="164">
        <f t="shared" si="47"/>
        <v>0</v>
      </c>
      <c r="DS6" s="426">
        <f t="shared" si="48"/>
        <v>1</v>
      </c>
      <c r="DT6" s="148">
        <v>0.59199999999999997</v>
      </c>
      <c r="DU6" s="157" t="s">
        <v>1793</v>
      </c>
      <c r="DV6" s="165">
        <f t="shared" si="49"/>
        <v>3</v>
      </c>
      <c r="DW6" s="49">
        <v>6</v>
      </c>
      <c r="DX6" s="148">
        <f t="shared" si="50"/>
        <v>0.77815125038364363</v>
      </c>
      <c r="DY6" s="94" t="s">
        <v>1733</v>
      </c>
      <c r="DZ6" s="165">
        <f t="shared" si="51"/>
        <v>1</v>
      </c>
      <c r="EA6" s="49">
        <v>0</v>
      </c>
      <c r="EB6" s="114" t="s">
        <v>1730</v>
      </c>
      <c r="EC6" s="165">
        <f t="shared" si="52"/>
        <v>0</v>
      </c>
      <c r="ED6" s="49">
        <v>1</v>
      </c>
      <c r="EE6" s="157" t="s">
        <v>1737</v>
      </c>
      <c r="EF6" s="165">
        <f t="shared" si="53"/>
        <v>1</v>
      </c>
      <c r="EG6" s="426">
        <f t="shared" si="54"/>
        <v>1.25</v>
      </c>
      <c r="EH6" s="429">
        <f t="shared" si="55"/>
        <v>1.7668350168350166</v>
      </c>
      <c r="EI6" s="438">
        <f t="shared" si="56"/>
        <v>0.44170875420875416</v>
      </c>
      <c r="EJ6" s="546">
        <v>0</v>
      </c>
      <c r="EK6" s="548">
        <v>0.63636363636363635</v>
      </c>
      <c r="EL6" s="549">
        <v>0.8125</v>
      </c>
      <c r="EM6" s="549">
        <v>0.63888888888888884</v>
      </c>
      <c r="EN6" s="549">
        <v>0.25</v>
      </c>
      <c r="EO6" s="549">
        <v>0.3125</v>
      </c>
    </row>
    <row r="7" spans="1:145" s="366" customFormat="1" ht="18">
      <c r="A7" s="4" t="s">
        <v>599</v>
      </c>
      <c r="B7" s="69" t="s">
        <v>598</v>
      </c>
      <c r="C7" s="583" t="s">
        <v>644</v>
      </c>
      <c r="D7" s="411" t="s">
        <v>1308</v>
      </c>
      <c r="E7" s="413" t="s">
        <v>968</v>
      </c>
      <c r="F7" s="412" t="s">
        <v>964</v>
      </c>
      <c r="G7" s="414" t="s">
        <v>980</v>
      </c>
      <c r="H7" s="412" t="s">
        <v>42</v>
      </c>
      <c r="I7" s="49">
        <v>1650</v>
      </c>
      <c r="J7" s="328">
        <f t="shared" si="0"/>
        <v>3.2174839442139063</v>
      </c>
      <c r="K7" s="328" t="s">
        <v>1715</v>
      </c>
      <c r="L7" s="165">
        <f t="shared" si="1"/>
        <v>0</v>
      </c>
      <c r="M7" s="78">
        <v>12125564.990000002</v>
      </c>
      <c r="N7" s="328">
        <f t="shared" si="2"/>
        <v>7.0837019836720492</v>
      </c>
      <c r="O7" s="328" t="s">
        <v>1703</v>
      </c>
      <c r="P7" s="165">
        <f t="shared" si="3"/>
        <v>0</v>
      </c>
      <c r="Q7" s="94">
        <v>153</v>
      </c>
      <c r="R7" s="328">
        <f t="shared" si="4"/>
        <v>2.1846914308175989</v>
      </c>
      <c r="S7" s="328" t="s">
        <v>1709</v>
      </c>
      <c r="T7" s="165">
        <f t="shared" si="5"/>
        <v>0</v>
      </c>
      <c r="U7" s="96" t="s">
        <v>880</v>
      </c>
      <c r="V7" s="164">
        <f t="shared" si="6"/>
        <v>0</v>
      </c>
      <c r="W7" s="94">
        <v>0</v>
      </c>
      <c r="X7" s="154"/>
      <c r="Y7" s="94" t="s">
        <v>1726</v>
      </c>
      <c r="Z7" s="165">
        <f t="shared" si="7"/>
        <v>0</v>
      </c>
      <c r="AA7" s="424">
        <f t="shared" si="8"/>
        <v>0</v>
      </c>
      <c r="AB7" s="594" t="s">
        <v>639</v>
      </c>
      <c r="AC7" s="165">
        <f t="shared" si="9"/>
        <v>4</v>
      </c>
      <c r="AD7" s="585" t="s">
        <v>639</v>
      </c>
      <c r="AE7" s="165">
        <f t="shared" si="10"/>
        <v>4</v>
      </c>
      <c r="AF7" s="96" t="s">
        <v>640</v>
      </c>
      <c r="AG7" s="164">
        <f t="shared" si="11"/>
        <v>0</v>
      </c>
      <c r="AH7" s="53" t="s">
        <v>1400</v>
      </c>
      <c r="AI7" s="165">
        <f t="shared" si="12"/>
        <v>3</v>
      </c>
      <c r="AJ7" s="53" t="s">
        <v>1406</v>
      </c>
      <c r="AK7" s="165">
        <f t="shared" si="13"/>
        <v>3</v>
      </c>
      <c r="AL7" s="587">
        <v>1</v>
      </c>
      <c r="AM7" s="396" t="s">
        <v>1765</v>
      </c>
      <c r="AN7" s="165">
        <f t="shared" si="14"/>
        <v>4</v>
      </c>
      <c r="AO7" s="96" t="s">
        <v>636</v>
      </c>
      <c r="AP7" s="164">
        <f t="shared" si="15"/>
        <v>4</v>
      </c>
      <c r="AQ7" s="57">
        <v>1</v>
      </c>
      <c r="AR7" s="397" t="s">
        <v>1789</v>
      </c>
      <c r="AS7" s="165">
        <f t="shared" si="16"/>
        <v>0</v>
      </c>
      <c r="AT7" s="583" t="s">
        <v>634</v>
      </c>
      <c r="AU7" s="165">
        <f t="shared" si="17"/>
        <v>1</v>
      </c>
      <c r="AV7" s="53" t="s">
        <v>646</v>
      </c>
      <c r="AW7" s="165">
        <v>0</v>
      </c>
      <c r="AX7" s="81" t="s">
        <v>647</v>
      </c>
      <c r="AY7" s="165">
        <v>4</v>
      </c>
      <c r="AZ7" s="426">
        <f t="shared" si="18"/>
        <v>2.4545454545454546</v>
      </c>
      <c r="BA7" s="57">
        <v>0</v>
      </c>
      <c r="BB7" s="395" t="s">
        <v>1741</v>
      </c>
      <c r="BC7" s="165">
        <f t="shared" si="19"/>
        <v>4</v>
      </c>
      <c r="BD7" s="80" t="s">
        <v>641</v>
      </c>
      <c r="BE7" s="163">
        <f t="shared" si="20"/>
        <v>0</v>
      </c>
      <c r="BF7" s="587">
        <v>0</v>
      </c>
      <c r="BG7" s="396" t="s">
        <v>1745</v>
      </c>
      <c r="BH7" s="165">
        <f t="shared" si="21"/>
        <v>4</v>
      </c>
      <c r="BI7" s="587">
        <v>7</v>
      </c>
      <c r="BJ7" s="396" t="s">
        <v>1748</v>
      </c>
      <c r="BK7" s="165">
        <f t="shared" si="22"/>
        <v>1</v>
      </c>
      <c r="BL7" s="53" t="s">
        <v>648</v>
      </c>
      <c r="BM7" s="365">
        <f t="shared" si="23"/>
        <v>1</v>
      </c>
      <c r="BN7" s="583" t="s">
        <v>649</v>
      </c>
      <c r="BO7" s="365">
        <f t="shared" si="24"/>
        <v>1</v>
      </c>
      <c r="BP7" s="585" t="s">
        <v>643</v>
      </c>
      <c r="BQ7" s="365">
        <f t="shared" si="25"/>
        <v>3</v>
      </c>
      <c r="BR7" s="57">
        <v>1</v>
      </c>
      <c r="BS7" s="396" t="s">
        <v>1751</v>
      </c>
      <c r="BT7" s="165">
        <f t="shared" si="26"/>
        <v>3</v>
      </c>
      <c r="BU7" s="57">
        <v>2</v>
      </c>
      <c r="BV7" s="396" t="s">
        <v>1751</v>
      </c>
      <c r="BW7" s="165">
        <f t="shared" si="27"/>
        <v>3</v>
      </c>
      <c r="BX7" s="57">
        <v>0</v>
      </c>
      <c r="BY7" s="396" t="s">
        <v>1755</v>
      </c>
      <c r="BZ7" s="165">
        <f t="shared" si="28"/>
        <v>4</v>
      </c>
      <c r="CA7" s="57">
        <v>0</v>
      </c>
      <c r="CB7" s="396" t="s">
        <v>1755</v>
      </c>
      <c r="CC7" s="165">
        <f t="shared" si="29"/>
        <v>4</v>
      </c>
      <c r="CD7" s="58">
        <v>1</v>
      </c>
      <c r="CE7" s="396" t="s">
        <v>1763</v>
      </c>
      <c r="CF7" s="165">
        <f t="shared" si="30"/>
        <v>1</v>
      </c>
      <c r="CG7" s="155" t="s">
        <v>1369</v>
      </c>
      <c r="CH7" s="165">
        <f t="shared" si="31"/>
        <v>3</v>
      </c>
      <c r="CI7" s="426">
        <f t="shared" si="32"/>
        <v>2.3333333333333335</v>
      </c>
      <c r="CJ7" s="583" t="s">
        <v>639</v>
      </c>
      <c r="CK7" s="165">
        <f t="shared" si="33"/>
        <v>4</v>
      </c>
      <c r="CL7" s="96" t="s">
        <v>640</v>
      </c>
      <c r="CM7" s="164">
        <f t="shared" si="34"/>
        <v>0</v>
      </c>
      <c r="CN7" s="96" t="s">
        <v>880</v>
      </c>
      <c r="CO7" s="164">
        <f t="shared" si="35"/>
        <v>4</v>
      </c>
      <c r="CP7" s="96" t="s">
        <v>880</v>
      </c>
      <c r="CQ7" s="164">
        <f t="shared" si="36"/>
        <v>4</v>
      </c>
      <c r="CR7" s="96" t="s">
        <v>880</v>
      </c>
      <c r="CS7" s="164">
        <f t="shared" si="37"/>
        <v>4</v>
      </c>
      <c r="CT7" s="583" t="s">
        <v>639</v>
      </c>
      <c r="CU7" s="165">
        <f t="shared" si="38"/>
        <v>4</v>
      </c>
      <c r="CV7" s="96" t="s">
        <v>880</v>
      </c>
      <c r="CW7" s="164">
        <f t="shared" si="39"/>
        <v>4</v>
      </c>
      <c r="CX7" s="55">
        <v>7.2</v>
      </c>
      <c r="CY7" s="427" t="s">
        <v>1826</v>
      </c>
      <c r="CZ7" s="165">
        <f t="shared" si="40"/>
        <v>1</v>
      </c>
      <c r="DA7" s="56">
        <v>7.2</v>
      </c>
      <c r="DB7" s="427" t="s">
        <v>1826</v>
      </c>
      <c r="DC7" s="165">
        <f t="shared" si="41"/>
        <v>1</v>
      </c>
      <c r="DD7" s="426">
        <f t="shared" si="42"/>
        <v>2.8888888888888888</v>
      </c>
      <c r="DE7" s="148">
        <v>1</v>
      </c>
      <c r="DF7" s="396" t="s">
        <v>1776</v>
      </c>
      <c r="DG7" s="165">
        <f t="shared" si="43"/>
        <v>1</v>
      </c>
      <c r="DH7" s="54">
        <v>0</v>
      </c>
      <c r="DI7" s="397" t="s">
        <v>1777</v>
      </c>
      <c r="DJ7" s="165">
        <f t="shared" si="44"/>
        <v>0</v>
      </c>
      <c r="DK7" s="54">
        <v>3</v>
      </c>
      <c r="DL7" s="396" t="s">
        <v>1779</v>
      </c>
      <c r="DM7" s="165">
        <f t="shared" si="45"/>
        <v>4</v>
      </c>
      <c r="DN7" s="54">
        <v>7</v>
      </c>
      <c r="DO7" s="396" t="s">
        <v>1780</v>
      </c>
      <c r="DP7" s="165">
        <f t="shared" si="46"/>
        <v>4</v>
      </c>
      <c r="DQ7" s="96" t="s">
        <v>1024</v>
      </c>
      <c r="DR7" s="164">
        <f t="shared" si="47"/>
        <v>0</v>
      </c>
      <c r="DS7" s="426">
        <f t="shared" si="48"/>
        <v>1.8</v>
      </c>
      <c r="DT7" s="148">
        <v>0.70499999999999996</v>
      </c>
      <c r="DU7" s="114" t="s">
        <v>1791</v>
      </c>
      <c r="DV7" s="165">
        <f t="shared" si="49"/>
        <v>2</v>
      </c>
      <c r="DW7" s="49">
        <v>2</v>
      </c>
      <c r="DX7" s="148">
        <f t="shared" si="50"/>
        <v>0.3010299956639812</v>
      </c>
      <c r="DY7" s="154" t="s">
        <v>1732</v>
      </c>
      <c r="DZ7" s="165">
        <f t="shared" si="51"/>
        <v>0</v>
      </c>
      <c r="EA7" s="49">
        <v>0</v>
      </c>
      <c r="EB7" s="114" t="s">
        <v>1730</v>
      </c>
      <c r="EC7" s="165">
        <f t="shared" si="52"/>
        <v>0</v>
      </c>
      <c r="ED7" s="49">
        <v>0</v>
      </c>
      <c r="EE7" s="114" t="s">
        <v>1730</v>
      </c>
      <c r="EF7" s="165">
        <f t="shared" si="53"/>
        <v>0</v>
      </c>
      <c r="EG7" s="426">
        <f t="shared" si="54"/>
        <v>0.5</v>
      </c>
      <c r="EH7" s="429">
        <f t="shared" si="55"/>
        <v>1.6627946127946129</v>
      </c>
      <c r="EI7" s="438">
        <f t="shared" si="56"/>
        <v>0.41569865319865318</v>
      </c>
      <c r="EJ7" s="546">
        <v>0</v>
      </c>
      <c r="EK7" s="548">
        <v>0.61363636363636365</v>
      </c>
      <c r="EL7" s="549">
        <v>0.58333333333333337</v>
      </c>
      <c r="EM7" s="549">
        <v>0.72222222222222221</v>
      </c>
      <c r="EN7" s="549">
        <v>0.45</v>
      </c>
      <c r="EO7" s="549">
        <v>0.125</v>
      </c>
    </row>
    <row r="8" spans="1:145" s="366" customFormat="1" ht="18">
      <c r="A8" s="4" t="s">
        <v>593</v>
      </c>
      <c r="B8" s="69" t="s">
        <v>592</v>
      </c>
      <c r="C8" s="53" t="s">
        <v>632</v>
      </c>
      <c r="D8" s="411" t="s">
        <v>1308</v>
      </c>
      <c r="E8" s="413" t="s">
        <v>968</v>
      </c>
      <c r="F8" s="412" t="s">
        <v>967</v>
      </c>
      <c r="G8" s="414" t="s">
        <v>976</v>
      </c>
      <c r="H8" s="412" t="s">
        <v>16</v>
      </c>
      <c r="I8" s="49">
        <v>1672</v>
      </c>
      <c r="J8" s="328">
        <f t="shared" si="0"/>
        <v>3.2232362731029975</v>
      </c>
      <c r="K8" s="328" t="s">
        <v>1715</v>
      </c>
      <c r="L8" s="165">
        <f t="shared" si="1"/>
        <v>0</v>
      </c>
      <c r="M8" s="78">
        <v>11073016.969999999</v>
      </c>
      <c r="N8" s="328">
        <f t="shared" si="2"/>
        <v>7.0442659654957138</v>
      </c>
      <c r="O8" s="328" t="s">
        <v>1703</v>
      </c>
      <c r="P8" s="165">
        <f t="shared" si="3"/>
        <v>0</v>
      </c>
      <c r="Q8" s="94">
        <v>134</v>
      </c>
      <c r="R8" s="328">
        <f t="shared" si="4"/>
        <v>2.1271047983648077</v>
      </c>
      <c r="S8" s="328" t="s">
        <v>1709</v>
      </c>
      <c r="T8" s="165">
        <f t="shared" si="5"/>
        <v>0</v>
      </c>
      <c r="U8" s="96" t="s">
        <v>880</v>
      </c>
      <c r="V8" s="164">
        <f t="shared" si="6"/>
        <v>0</v>
      </c>
      <c r="W8" s="94">
        <v>0</v>
      </c>
      <c r="X8" s="154"/>
      <c r="Y8" s="94" t="s">
        <v>1726</v>
      </c>
      <c r="Z8" s="165">
        <f t="shared" si="7"/>
        <v>0</v>
      </c>
      <c r="AA8" s="424">
        <f t="shared" si="8"/>
        <v>0</v>
      </c>
      <c r="AB8" s="80" t="s">
        <v>639</v>
      </c>
      <c r="AC8" s="165">
        <f t="shared" si="9"/>
        <v>4</v>
      </c>
      <c r="AD8" s="53" t="s">
        <v>639</v>
      </c>
      <c r="AE8" s="165">
        <f t="shared" si="10"/>
        <v>4</v>
      </c>
      <c r="AF8" s="96" t="s">
        <v>640</v>
      </c>
      <c r="AG8" s="164">
        <f t="shared" si="11"/>
        <v>0</v>
      </c>
      <c r="AH8" s="53" t="s">
        <v>1314</v>
      </c>
      <c r="AI8" s="165">
        <f t="shared" si="12"/>
        <v>0</v>
      </c>
      <c r="AJ8" s="53" t="s">
        <v>1404</v>
      </c>
      <c r="AK8" s="165">
        <f t="shared" si="13"/>
        <v>1</v>
      </c>
      <c r="AL8" s="50">
        <v>1</v>
      </c>
      <c r="AM8" s="396" t="s">
        <v>1765</v>
      </c>
      <c r="AN8" s="165">
        <f t="shared" si="14"/>
        <v>4</v>
      </c>
      <c r="AO8" s="96" t="s">
        <v>640</v>
      </c>
      <c r="AP8" s="164">
        <f t="shared" si="15"/>
        <v>0</v>
      </c>
      <c r="AQ8" s="57">
        <v>1</v>
      </c>
      <c r="AR8" s="397" t="s">
        <v>1789</v>
      </c>
      <c r="AS8" s="165">
        <f t="shared" si="16"/>
        <v>0</v>
      </c>
      <c r="AT8" s="53" t="s">
        <v>650</v>
      </c>
      <c r="AU8" s="165">
        <f t="shared" si="17"/>
        <v>2</v>
      </c>
      <c r="AV8" s="53" t="s">
        <v>675</v>
      </c>
      <c r="AW8" s="165">
        <v>0</v>
      </c>
      <c r="AX8" s="81" t="s">
        <v>647</v>
      </c>
      <c r="AY8" s="165">
        <v>4</v>
      </c>
      <c r="AZ8" s="426">
        <f t="shared" si="18"/>
        <v>1.7272727272727273</v>
      </c>
      <c r="BA8" s="57">
        <v>0</v>
      </c>
      <c r="BB8" s="395" t="s">
        <v>1741</v>
      </c>
      <c r="BC8" s="165">
        <f t="shared" si="19"/>
        <v>4</v>
      </c>
      <c r="BD8" s="155" t="s">
        <v>666</v>
      </c>
      <c r="BE8" s="163">
        <f t="shared" si="20"/>
        <v>3</v>
      </c>
      <c r="BF8" s="58">
        <v>8</v>
      </c>
      <c r="BG8" s="396" t="s">
        <v>1748</v>
      </c>
      <c r="BH8" s="165">
        <f t="shared" si="21"/>
        <v>1</v>
      </c>
      <c r="BI8" s="58">
        <v>3</v>
      </c>
      <c r="BJ8" s="397" t="s">
        <v>1747</v>
      </c>
      <c r="BK8" s="165">
        <f t="shared" si="22"/>
        <v>2</v>
      </c>
      <c r="BL8" s="53" t="s">
        <v>661</v>
      </c>
      <c r="BM8" s="365">
        <f t="shared" si="23"/>
        <v>0</v>
      </c>
      <c r="BN8" s="53" t="s">
        <v>669</v>
      </c>
      <c r="BO8" s="365">
        <f t="shared" si="24"/>
        <v>2</v>
      </c>
      <c r="BP8" s="53" t="s">
        <v>643</v>
      </c>
      <c r="BQ8" s="365">
        <f t="shared" si="25"/>
        <v>3</v>
      </c>
      <c r="BR8" s="58">
        <v>0</v>
      </c>
      <c r="BS8" s="396" t="s">
        <v>1750</v>
      </c>
      <c r="BT8" s="165">
        <f t="shared" si="26"/>
        <v>4</v>
      </c>
      <c r="BU8" s="58">
        <v>0</v>
      </c>
      <c r="BV8" s="396" t="s">
        <v>1750</v>
      </c>
      <c r="BW8" s="165">
        <f t="shared" si="27"/>
        <v>4</v>
      </c>
      <c r="BX8" s="58">
        <v>0</v>
      </c>
      <c r="BY8" s="396" t="s">
        <v>1755</v>
      </c>
      <c r="BZ8" s="165">
        <f t="shared" si="28"/>
        <v>4</v>
      </c>
      <c r="CA8" s="58">
        <v>0</v>
      </c>
      <c r="CB8" s="396" t="s">
        <v>1755</v>
      </c>
      <c r="CC8" s="165">
        <f t="shared" si="29"/>
        <v>4</v>
      </c>
      <c r="CD8" s="58">
        <v>2</v>
      </c>
      <c r="CE8" s="397" t="s">
        <v>1762</v>
      </c>
      <c r="CF8" s="165">
        <f t="shared" si="30"/>
        <v>2</v>
      </c>
      <c r="CG8" s="80" t="s">
        <v>1369</v>
      </c>
      <c r="CH8" s="165">
        <f t="shared" si="31"/>
        <v>3</v>
      </c>
      <c r="CI8" s="426">
        <f t="shared" si="32"/>
        <v>2.6666666666666665</v>
      </c>
      <c r="CJ8" s="53" t="s">
        <v>1398</v>
      </c>
      <c r="CK8" s="165">
        <f t="shared" si="33"/>
        <v>2</v>
      </c>
      <c r="CL8" s="96" t="s">
        <v>640</v>
      </c>
      <c r="CM8" s="164">
        <f t="shared" si="34"/>
        <v>0</v>
      </c>
      <c r="CN8" s="96" t="s">
        <v>1119</v>
      </c>
      <c r="CO8" s="164">
        <f t="shared" si="35"/>
        <v>0</v>
      </c>
      <c r="CP8" s="96" t="s">
        <v>880</v>
      </c>
      <c r="CQ8" s="164">
        <f t="shared" si="36"/>
        <v>4</v>
      </c>
      <c r="CR8" s="96" t="s">
        <v>880</v>
      </c>
      <c r="CS8" s="164">
        <f t="shared" si="37"/>
        <v>4</v>
      </c>
      <c r="CT8" s="53" t="s">
        <v>639</v>
      </c>
      <c r="CU8" s="165">
        <f t="shared" si="38"/>
        <v>4</v>
      </c>
      <c r="CV8" s="96" t="s">
        <v>1119</v>
      </c>
      <c r="CW8" s="164">
        <f t="shared" si="39"/>
        <v>0</v>
      </c>
      <c r="CX8" s="55">
        <v>5</v>
      </c>
      <c r="CY8" s="427" t="s">
        <v>1825</v>
      </c>
      <c r="CZ8" s="165">
        <f t="shared" si="40"/>
        <v>2</v>
      </c>
      <c r="DA8" s="56">
        <v>8.5</v>
      </c>
      <c r="DB8" s="351" t="s">
        <v>1827</v>
      </c>
      <c r="DC8" s="165">
        <f t="shared" si="41"/>
        <v>0</v>
      </c>
      <c r="DD8" s="426">
        <f t="shared" si="42"/>
        <v>1.7777777777777777</v>
      </c>
      <c r="DE8" s="148">
        <v>1</v>
      </c>
      <c r="DF8" s="396" t="s">
        <v>1776</v>
      </c>
      <c r="DG8" s="165">
        <f t="shared" si="43"/>
        <v>1</v>
      </c>
      <c r="DH8" s="54">
        <v>0</v>
      </c>
      <c r="DI8" s="397" t="s">
        <v>1777</v>
      </c>
      <c r="DJ8" s="165">
        <f t="shared" si="44"/>
        <v>0</v>
      </c>
      <c r="DK8" s="54">
        <v>1</v>
      </c>
      <c r="DL8" s="396" t="s">
        <v>1779</v>
      </c>
      <c r="DM8" s="165">
        <f t="shared" si="45"/>
        <v>3</v>
      </c>
      <c r="DN8" s="54">
        <v>2</v>
      </c>
      <c r="DO8" s="396" t="s">
        <v>1783</v>
      </c>
      <c r="DP8" s="165">
        <f t="shared" si="46"/>
        <v>1</v>
      </c>
      <c r="DQ8" s="96" t="s">
        <v>1024</v>
      </c>
      <c r="DR8" s="164">
        <f t="shared" si="47"/>
        <v>0</v>
      </c>
      <c r="DS8" s="426">
        <f t="shared" si="48"/>
        <v>1</v>
      </c>
      <c r="DT8" s="148">
        <v>0.625</v>
      </c>
      <c r="DU8" s="114" t="s">
        <v>1791</v>
      </c>
      <c r="DV8" s="165">
        <f t="shared" si="49"/>
        <v>2</v>
      </c>
      <c r="DW8" s="49">
        <v>4</v>
      </c>
      <c r="DX8" s="148">
        <f t="shared" si="50"/>
        <v>0.6020599913279624</v>
      </c>
      <c r="DY8" s="94" t="s">
        <v>1733</v>
      </c>
      <c r="DZ8" s="165">
        <f t="shared" si="51"/>
        <v>1</v>
      </c>
      <c r="EA8" s="49">
        <v>0</v>
      </c>
      <c r="EB8" s="114" t="s">
        <v>1730</v>
      </c>
      <c r="EC8" s="165">
        <f t="shared" si="52"/>
        <v>0</v>
      </c>
      <c r="ED8" s="49">
        <v>0</v>
      </c>
      <c r="EE8" s="114" t="s">
        <v>1730</v>
      </c>
      <c r="EF8" s="165">
        <f t="shared" si="53"/>
        <v>0</v>
      </c>
      <c r="EG8" s="426">
        <f t="shared" si="54"/>
        <v>0.75</v>
      </c>
      <c r="EH8" s="429">
        <f t="shared" si="55"/>
        <v>1.3202861952861953</v>
      </c>
      <c r="EI8" s="438">
        <f t="shared" si="56"/>
        <v>0.33007154882154882</v>
      </c>
      <c r="EJ8" s="546">
        <v>0</v>
      </c>
      <c r="EK8" s="548">
        <v>0.43181818181818182</v>
      </c>
      <c r="EL8" s="549">
        <v>0.66666666666666663</v>
      </c>
      <c r="EM8" s="549">
        <v>0.44444444444444442</v>
      </c>
      <c r="EN8" s="549">
        <v>0.25</v>
      </c>
      <c r="EO8" s="549">
        <v>0.1875</v>
      </c>
    </row>
    <row r="9" spans="1:145" s="368" customFormat="1" ht="18">
      <c r="A9" s="4" t="s">
        <v>597</v>
      </c>
      <c r="B9" s="69" t="s">
        <v>596</v>
      </c>
      <c r="C9" s="583" t="s">
        <v>632</v>
      </c>
      <c r="D9" s="411" t="s">
        <v>1308</v>
      </c>
      <c r="E9" s="413" t="s">
        <v>968</v>
      </c>
      <c r="F9" s="412" t="s">
        <v>967</v>
      </c>
      <c r="G9" s="414" t="s">
        <v>976</v>
      </c>
      <c r="H9" s="417" t="s">
        <v>127</v>
      </c>
      <c r="I9" s="49">
        <v>1720</v>
      </c>
      <c r="J9" s="328">
        <f t="shared" si="0"/>
        <v>3.2355284469075487</v>
      </c>
      <c r="K9" s="328" t="s">
        <v>1715</v>
      </c>
      <c r="L9" s="165">
        <f t="shared" si="1"/>
        <v>0</v>
      </c>
      <c r="M9" s="78">
        <v>10880224.66</v>
      </c>
      <c r="N9" s="328">
        <f t="shared" si="2"/>
        <v>7.0366378629716255</v>
      </c>
      <c r="O9" s="328" t="s">
        <v>1703</v>
      </c>
      <c r="P9" s="165">
        <f t="shared" si="3"/>
        <v>0</v>
      </c>
      <c r="Q9" s="94">
        <v>179</v>
      </c>
      <c r="R9" s="328">
        <f t="shared" si="4"/>
        <v>2.2528530309798933</v>
      </c>
      <c r="S9" s="328" t="s">
        <v>1709</v>
      </c>
      <c r="T9" s="165">
        <f t="shared" si="5"/>
        <v>0</v>
      </c>
      <c r="U9" s="96" t="s">
        <v>880</v>
      </c>
      <c r="V9" s="164">
        <f t="shared" si="6"/>
        <v>0</v>
      </c>
      <c r="W9" s="94">
        <v>0</v>
      </c>
      <c r="X9" s="154"/>
      <c r="Y9" s="94" t="s">
        <v>1726</v>
      </c>
      <c r="Z9" s="165">
        <f t="shared" si="7"/>
        <v>0</v>
      </c>
      <c r="AA9" s="424">
        <f t="shared" si="8"/>
        <v>0</v>
      </c>
      <c r="AB9" s="594" t="s">
        <v>639</v>
      </c>
      <c r="AC9" s="165">
        <f t="shared" si="9"/>
        <v>4</v>
      </c>
      <c r="AD9" s="585" t="s">
        <v>639</v>
      </c>
      <c r="AE9" s="165">
        <f t="shared" si="10"/>
        <v>4</v>
      </c>
      <c r="AF9" s="96" t="s">
        <v>640</v>
      </c>
      <c r="AG9" s="164">
        <f t="shared" si="11"/>
        <v>0</v>
      </c>
      <c r="AH9" s="53" t="s">
        <v>1314</v>
      </c>
      <c r="AI9" s="165">
        <f t="shared" si="12"/>
        <v>0</v>
      </c>
      <c r="AJ9" s="156" t="s">
        <v>1405</v>
      </c>
      <c r="AK9" s="165">
        <f t="shared" si="13"/>
        <v>0</v>
      </c>
      <c r="AL9" s="587">
        <v>1</v>
      </c>
      <c r="AM9" s="396" t="s">
        <v>1765</v>
      </c>
      <c r="AN9" s="165">
        <f t="shared" si="14"/>
        <v>4</v>
      </c>
      <c r="AO9" s="96" t="s">
        <v>640</v>
      </c>
      <c r="AP9" s="164">
        <f t="shared" si="15"/>
        <v>0</v>
      </c>
      <c r="AQ9" s="57">
        <v>2</v>
      </c>
      <c r="AR9" s="396" t="s">
        <v>1772</v>
      </c>
      <c r="AS9" s="165">
        <f t="shared" si="16"/>
        <v>1</v>
      </c>
      <c r="AT9" s="583" t="s">
        <v>650</v>
      </c>
      <c r="AU9" s="165">
        <f t="shared" si="17"/>
        <v>2</v>
      </c>
      <c r="AV9" s="53" t="s">
        <v>675</v>
      </c>
      <c r="AW9" s="165">
        <v>0</v>
      </c>
      <c r="AX9" s="81" t="s">
        <v>675</v>
      </c>
      <c r="AY9" s="165">
        <v>0</v>
      </c>
      <c r="AZ9" s="426">
        <f t="shared" si="18"/>
        <v>1.3636363636363635</v>
      </c>
      <c r="BA9" s="57">
        <v>0</v>
      </c>
      <c r="BB9" s="395" t="s">
        <v>1741</v>
      </c>
      <c r="BC9" s="165">
        <f t="shared" si="19"/>
        <v>4</v>
      </c>
      <c r="BD9" s="80" t="s">
        <v>641</v>
      </c>
      <c r="BE9" s="163">
        <f t="shared" si="20"/>
        <v>0</v>
      </c>
      <c r="BF9" s="587">
        <v>2</v>
      </c>
      <c r="BG9" s="396" t="s">
        <v>1746</v>
      </c>
      <c r="BH9" s="165">
        <f t="shared" si="21"/>
        <v>3</v>
      </c>
      <c r="BI9" s="587">
        <v>2</v>
      </c>
      <c r="BJ9" s="396" t="s">
        <v>1746</v>
      </c>
      <c r="BK9" s="165">
        <f t="shared" si="22"/>
        <v>3</v>
      </c>
      <c r="BL9" s="53" t="s">
        <v>642</v>
      </c>
      <c r="BM9" s="365">
        <f t="shared" si="23"/>
        <v>3</v>
      </c>
      <c r="BN9" s="583" t="s">
        <v>669</v>
      </c>
      <c r="BO9" s="365">
        <f t="shared" si="24"/>
        <v>2</v>
      </c>
      <c r="BP9" s="585" t="s">
        <v>659</v>
      </c>
      <c r="BQ9" s="365">
        <f t="shared" si="25"/>
        <v>4</v>
      </c>
      <c r="BR9" s="57">
        <v>0</v>
      </c>
      <c r="BS9" s="396" t="s">
        <v>1750</v>
      </c>
      <c r="BT9" s="165">
        <f t="shared" si="26"/>
        <v>4</v>
      </c>
      <c r="BU9" s="57">
        <v>0</v>
      </c>
      <c r="BV9" s="396" t="s">
        <v>1750</v>
      </c>
      <c r="BW9" s="165">
        <f t="shared" si="27"/>
        <v>4</v>
      </c>
      <c r="BX9" s="57">
        <v>0</v>
      </c>
      <c r="BY9" s="396" t="s">
        <v>1755</v>
      </c>
      <c r="BZ9" s="165">
        <f t="shared" si="28"/>
        <v>4</v>
      </c>
      <c r="CA9" s="57">
        <v>0</v>
      </c>
      <c r="CB9" s="396" t="s">
        <v>1755</v>
      </c>
      <c r="CC9" s="165">
        <f t="shared" si="29"/>
        <v>4</v>
      </c>
      <c r="CD9" s="58">
        <v>2</v>
      </c>
      <c r="CE9" s="397" t="s">
        <v>1762</v>
      </c>
      <c r="CF9" s="165">
        <f t="shared" si="30"/>
        <v>2</v>
      </c>
      <c r="CG9" s="155" t="s">
        <v>1369</v>
      </c>
      <c r="CH9" s="165">
        <f t="shared" si="31"/>
        <v>3</v>
      </c>
      <c r="CI9" s="426">
        <f t="shared" si="32"/>
        <v>3</v>
      </c>
      <c r="CJ9" s="583" t="s">
        <v>639</v>
      </c>
      <c r="CK9" s="165">
        <f t="shared" si="33"/>
        <v>4</v>
      </c>
      <c r="CL9" s="96" t="s">
        <v>640</v>
      </c>
      <c r="CM9" s="164">
        <f t="shared" si="34"/>
        <v>0</v>
      </c>
      <c r="CN9" s="96" t="s">
        <v>880</v>
      </c>
      <c r="CO9" s="164">
        <f t="shared" si="35"/>
        <v>4</v>
      </c>
      <c r="CP9" s="96" t="s">
        <v>880</v>
      </c>
      <c r="CQ9" s="164">
        <f t="shared" si="36"/>
        <v>4</v>
      </c>
      <c r="CR9" s="96" t="s">
        <v>880</v>
      </c>
      <c r="CS9" s="164">
        <f t="shared" si="37"/>
        <v>4</v>
      </c>
      <c r="CT9" s="583" t="s">
        <v>639</v>
      </c>
      <c r="CU9" s="165">
        <f t="shared" si="38"/>
        <v>4</v>
      </c>
      <c r="CV9" s="96" t="s">
        <v>1119</v>
      </c>
      <c r="CW9" s="164">
        <f t="shared" si="39"/>
        <v>0</v>
      </c>
      <c r="CX9" s="55">
        <v>4.5999999999999996</v>
      </c>
      <c r="CY9" s="427" t="s">
        <v>1825</v>
      </c>
      <c r="CZ9" s="165">
        <f t="shared" si="40"/>
        <v>2</v>
      </c>
      <c r="DA9" s="56">
        <v>5.9</v>
      </c>
      <c r="DB9" s="427" t="s">
        <v>1825</v>
      </c>
      <c r="DC9" s="165">
        <f t="shared" si="41"/>
        <v>2</v>
      </c>
      <c r="DD9" s="426">
        <f t="shared" si="42"/>
        <v>2.6666666666666665</v>
      </c>
      <c r="DE9" s="148">
        <v>1</v>
      </c>
      <c r="DF9" s="396" t="s">
        <v>1776</v>
      </c>
      <c r="DG9" s="165">
        <f t="shared" si="43"/>
        <v>1</v>
      </c>
      <c r="DH9" s="54">
        <v>0</v>
      </c>
      <c r="DI9" s="397" t="s">
        <v>1777</v>
      </c>
      <c r="DJ9" s="165">
        <f t="shared" si="44"/>
        <v>0</v>
      </c>
      <c r="DK9" s="54">
        <v>0</v>
      </c>
      <c r="DL9" s="396" t="s">
        <v>1779</v>
      </c>
      <c r="DM9" s="165">
        <f t="shared" si="45"/>
        <v>0</v>
      </c>
      <c r="DN9" s="54">
        <v>11</v>
      </c>
      <c r="DO9" s="396" t="s">
        <v>1780</v>
      </c>
      <c r="DP9" s="165">
        <f t="shared" si="46"/>
        <v>4</v>
      </c>
      <c r="DQ9" s="96" t="s">
        <v>1024</v>
      </c>
      <c r="DR9" s="164">
        <f t="shared" si="47"/>
        <v>0</v>
      </c>
      <c r="DS9" s="426">
        <f t="shared" si="48"/>
        <v>1</v>
      </c>
      <c r="DT9" s="148">
        <v>0.622</v>
      </c>
      <c r="DU9" s="114" t="s">
        <v>1793</v>
      </c>
      <c r="DV9" s="165">
        <f t="shared" si="49"/>
        <v>3</v>
      </c>
      <c r="DW9" s="49">
        <v>5</v>
      </c>
      <c r="DX9" s="148">
        <f t="shared" si="50"/>
        <v>0.69897000433601886</v>
      </c>
      <c r="DY9" s="154" t="s">
        <v>1733</v>
      </c>
      <c r="DZ9" s="165">
        <f t="shared" si="51"/>
        <v>1</v>
      </c>
      <c r="EA9" s="49">
        <v>1</v>
      </c>
      <c r="EB9" s="157" t="s">
        <v>1737</v>
      </c>
      <c r="EC9" s="165">
        <f t="shared" si="52"/>
        <v>1</v>
      </c>
      <c r="ED9" s="49">
        <v>0</v>
      </c>
      <c r="EE9" s="114" t="s">
        <v>1730</v>
      </c>
      <c r="EF9" s="165">
        <f t="shared" si="53"/>
        <v>0</v>
      </c>
      <c r="EG9" s="426">
        <f t="shared" si="54"/>
        <v>1.25</v>
      </c>
      <c r="EH9" s="429">
        <f t="shared" si="55"/>
        <v>1.5467171717171715</v>
      </c>
      <c r="EI9" s="438">
        <f t="shared" si="56"/>
        <v>0.38667929292929287</v>
      </c>
      <c r="EJ9" s="546">
        <v>0</v>
      </c>
      <c r="EK9" s="548">
        <v>0.34090909090909088</v>
      </c>
      <c r="EL9" s="549">
        <v>0.75</v>
      </c>
      <c r="EM9" s="549">
        <v>0.66666666666666663</v>
      </c>
      <c r="EN9" s="549">
        <v>0.25</v>
      </c>
      <c r="EO9" s="549">
        <v>0.3125</v>
      </c>
    </row>
    <row r="10" spans="1:145" s="366" customFormat="1" ht="18">
      <c r="A10" s="4" t="s">
        <v>589</v>
      </c>
      <c r="B10" s="71" t="s">
        <v>588</v>
      </c>
      <c r="C10" s="53" t="s">
        <v>632</v>
      </c>
      <c r="D10" s="411" t="s">
        <v>1308</v>
      </c>
      <c r="E10" s="413" t="s">
        <v>968</v>
      </c>
      <c r="F10" s="412" t="s">
        <v>967</v>
      </c>
      <c r="G10" s="414" t="s">
        <v>981</v>
      </c>
      <c r="H10" s="417" t="s">
        <v>88</v>
      </c>
      <c r="I10" s="49">
        <v>1790</v>
      </c>
      <c r="J10" s="328">
        <f t="shared" si="0"/>
        <v>3.2528530309798933</v>
      </c>
      <c r="K10" s="328" t="s">
        <v>1715</v>
      </c>
      <c r="L10" s="165">
        <f t="shared" si="1"/>
        <v>0</v>
      </c>
      <c r="M10" s="78">
        <v>10349160.719999999</v>
      </c>
      <c r="N10" s="328">
        <f t="shared" si="2"/>
        <v>7.0149051314883977</v>
      </c>
      <c r="O10" s="328" t="s">
        <v>1703</v>
      </c>
      <c r="P10" s="165">
        <f t="shared" si="3"/>
        <v>0</v>
      </c>
      <c r="Q10" s="94">
        <v>143</v>
      </c>
      <c r="R10" s="328">
        <f t="shared" si="4"/>
        <v>2.1553360374650619</v>
      </c>
      <c r="S10" s="328" t="s">
        <v>1709</v>
      </c>
      <c r="T10" s="165">
        <f t="shared" si="5"/>
        <v>0</v>
      </c>
      <c r="U10" s="96" t="s">
        <v>880</v>
      </c>
      <c r="V10" s="164">
        <f t="shared" si="6"/>
        <v>0</v>
      </c>
      <c r="W10" s="94">
        <v>0</v>
      </c>
      <c r="X10" s="154"/>
      <c r="Y10" s="94" t="s">
        <v>1726</v>
      </c>
      <c r="Z10" s="165">
        <f t="shared" si="7"/>
        <v>0</v>
      </c>
      <c r="AA10" s="424">
        <f t="shared" si="8"/>
        <v>0</v>
      </c>
      <c r="AB10" s="80" t="s">
        <v>639</v>
      </c>
      <c r="AC10" s="165">
        <f t="shared" si="9"/>
        <v>4</v>
      </c>
      <c r="AD10" s="53" t="s">
        <v>639</v>
      </c>
      <c r="AE10" s="165">
        <f t="shared" si="10"/>
        <v>4</v>
      </c>
      <c r="AF10" s="96" t="s">
        <v>640</v>
      </c>
      <c r="AG10" s="164">
        <f t="shared" si="11"/>
        <v>0</v>
      </c>
      <c r="AH10" s="53" t="s">
        <v>1314</v>
      </c>
      <c r="AI10" s="165">
        <f t="shared" si="12"/>
        <v>0</v>
      </c>
      <c r="AJ10" s="53" t="s">
        <v>1405</v>
      </c>
      <c r="AK10" s="165">
        <f t="shared" si="13"/>
        <v>0</v>
      </c>
      <c r="AL10" s="50">
        <v>1</v>
      </c>
      <c r="AM10" s="396" t="s">
        <v>1765</v>
      </c>
      <c r="AN10" s="165">
        <f t="shared" si="14"/>
        <v>4</v>
      </c>
      <c r="AO10" s="96" t="s">
        <v>640</v>
      </c>
      <c r="AP10" s="164">
        <f t="shared" si="15"/>
        <v>0</v>
      </c>
      <c r="AQ10" s="57">
        <v>1</v>
      </c>
      <c r="AR10" s="397" t="s">
        <v>1789</v>
      </c>
      <c r="AS10" s="165">
        <f t="shared" si="16"/>
        <v>0</v>
      </c>
      <c r="AT10" s="53" t="s">
        <v>634</v>
      </c>
      <c r="AU10" s="165">
        <f t="shared" si="17"/>
        <v>1</v>
      </c>
      <c r="AV10" s="53" t="s">
        <v>635</v>
      </c>
      <c r="AW10" s="165">
        <v>1</v>
      </c>
      <c r="AX10" s="81" t="s">
        <v>635</v>
      </c>
      <c r="AY10" s="165">
        <v>1</v>
      </c>
      <c r="AZ10" s="426">
        <f t="shared" si="18"/>
        <v>1.3636363636363635</v>
      </c>
      <c r="BA10" s="57">
        <v>0</v>
      </c>
      <c r="BB10" s="395" t="s">
        <v>1741</v>
      </c>
      <c r="BC10" s="165">
        <f t="shared" si="19"/>
        <v>4</v>
      </c>
      <c r="BD10" s="155" t="s">
        <v>1395</v>
      </c>
      <c r="BE10" s="163">
        <f t="shared" si="20"/>
        <v>4</v>
      </c>
      <c r="BF10" s="58">
        <v>0</v>
      </c>
      <c r="BG10" s="396" t="s">
        <v>1745</v>
      </c>
      <c r="BH10" s="165">
        <f t="shared" si="21"/>
        <v>4</v>
      </c>
      <c r="BI10" s="58">
        <v>0</v>
      </c>
      <c r="BJ10" s="396" t="s">
        <v>1745</v>
      </c>
      <c r="BK10" s="165">
        <f t="shared" si="22"/>
        <v>4</v>
      </c>
      <c r="BL10" s="53" t="s">
        <v>653</v>
      </c>
      <c r="BM10" s="365">
        <f t="shared" si="23"/>
        <v>4</v>
      </c>
      <c r="BN10" s="53" t="s">
        <v>654</v>
      </c>
      <c r="BO10" s="365">
        <f t="shared" si="24"/>
        <v>4</v>
      </c>
      <c r="BP10" s="53" t="s">
        <v>667</v>
      </c>
      <c r="BQ10" s="365">
        <f t="shared" si="25"/>
        <v>1</v>
      </c>
      <c r="BR10" s="58">
        <v>0</v>
      </c>
      <c r="BS10" s="396" t="s">
        <v>1750</v>
      </c>
      <c r="BT10" s="165">
        <f t="shared" si="26"/>
        <v>4</v>
      </c>
      <c r="BU10" s="58">
        <v>0</v>
      </c>
      <c r="BV10" s="396" t="s">
        <v>1750</v>
      </c>
      <c r="BW10" s="165">
        <f t="shared" si="27"/>
        <v>4</v>
      </c>
      <c r="BX10" s="58">
        <v>0</v>
      </c>
      <c r="BY10" s="396" t="s">
        <v>1755</v>
      </c>
      <c r="BZ10" s="165">
        <f t="shared" si="28"/>
        <v>4</v>
      </c>
      <c r="CA10" s="58">
        <v>0</v>
      </c>
      <c r="CB10" s="396" t="s">
        <v>1755</v>
      </c>
      <c r="CC10" s="165">
        <f t="shared" si="29"/>
        <v>4</v>
      </c>
      <c r="CD10" s="58">
        <v>1</v>
      </c>
      <c r="CE10" s="396" t="s">
        <v>1763</v>
      </c>
      <c r="CF10" s="165">
        <f t="shared" si="30"/>
        <v>1</v>
      </c>
      <c r="CG10" s="155" t="s">
        <v>1369</v>
      </c>
      <c r="CH10" s="165">
        <f t="shared" si="31"/>
        <v>3</v>
      </c>
      <c r="CI10" s="426">
        <f t="shared" si="32"/>
        <v>3.4166666666666665</v>
      </c>
      <c r="CJ10" s="53" t="s">
        <v>639</v>
      </c>
      <c r="CK10" s="165">
        <f t="shared" si="33"/>
        <v>4</v>
      </c>
      <c r="CL10" s="96" t="s">
        <v>640</v>
      </c>
      <c r="CM10" s="164">
        <f t="shared" si="34"/>
        <v>0</v>
      </c>
      <c r="CN10" s="96" t="s">
        <v>880</v>
      </c>
      <c r="CO10" s="164">
        <f t="shared" si="35"/>
        <v>4</v>
      </c>
      <c r="CP10" s="96" t="s">
        <v>880</v>
      </c>
      <c r="CQ10" s="164">
        <f t="shared" si="36"/>
        <v>4</v>
      </c>
      <c r="CR10" s="96" t="s">
        <v>880</v>
      </c>
      <c r="CS10" s="164">
        <f t="shared" si="37"/>
        <v>4</v>
      </c>
      <c r="CT10" s="53" t="s">
        <v>639</v>
      </c>
      <c r="CU10" s="165">
        <f t="shared" si="38"/>
        <v>4</v>
      </c>
      <c r="CV10" s="96" t="s">
        <v>880</v>
      </c>
      <c r="CW10" s="164">
        <f t="shared" si="39"/>
        <v>4</v>
      </c>
      <c r="CX10" s="55">
        <v>7.8</v>
      </c>
      <c r="CY10" s="427" t="s">
        <v>1826</v>
      </c>
      <c r="CZ10" s="165">
        <f t="shared" si="40"/>
        <v>1</v>
      </c>
      <c r="DA10" s="56">
        <v>8.9</v>
      </c>
      <c r="DB10" s="351" t="s">
        <v>1827</v>
      </c>
      <c r="DC10" s="165">
        <f t="shared" si="41"/>
        <v>0</v>
      </c>
      <c r="DD10" s="426">
        <f t="shared" si="42"/>
        <v>2.7777777777777777</v>
      </c>
      <c r="DE10" s="148">
        <v>2</v>
      </c>
      <c r="DF10" s="396" t="s">
        <v>1776</v>
      </c>
      <c r="DG10" s="165">
        <f t="shared" si="43"/>
        <v>1</v>
      </c>
      <c r="DH10" s="54">
        <v>0</v>
      </c>
      <c r="DI10" s="397" t="s">
        <v>1777</v>
      </c>
      <c r="DJ10" s="165">
        <f t="shared" si="44"/>
        <v>0</v>
      </c>
      <c r="DK10" s="54">
        <v>2</v>
      </c>
      <c r="DL10" s="396" t="s">
        <v>1778</v>
      </c>
      <c r="DM10" s="165">
        <f t="shared" si="45"/>
        <v>4</v>
      </c>
      <c r="DN10" s="54">
        <v>1</v>
      </c>
      <c r="DO10" s="396" t="s">
        <v>1783</v>
      </c>
      <c r="DP10" s="165">
        <f t="shared" si="46"/>
        <v>1</v>
      </c>
      <c r="DQ10" s="96" t="s">
        <v>1024</v>
      </c>
      <c r="DR10" s="164">
        <f t="shared" si="47"/>
        <v>0</v>
      </c>
      <c r="DS10" s="426">
        <f t="shared" si="48"/>
        <v>1.2</v>
      </c>
      <c r="DT10" s="148">
        <v>0.63500000000000001</v>
      </c>
      <c r="DU10" s="114" t="s">
        <v>1791</v>
      </c>
      <c r="DV10" s="165">
        <f t="shared" si="49"/>
        <v>2</v>
      </c>
      <c r="DW10" s="49">
        <v>1</v>
      </c>
      <c r="DX10" s="148">
        <f t="shared" si="50"/>
        <v>0</v>
      </c>
      <c r="DY10" s="94" t="s">
        <v>1732</v>
      </c>
      <c r="DZ10" s="165">
        <f t="shared" si="51"/>
        <v>0</v>
      </c>
      <c r="EA10" s="49">
        <v>0</v>
      </c>
      <c r="EB10" s="114" t="s">
        <v>1730</v>
      </c>
      <c r="EC10" s="165">
        <f t="shared" si="52"/>
        <v>0</v>
      </c>
      <c r="ED10" s="49">
        <v>0</v>
      </c>
      <c r="EE10" s="114" t="s">
        <v>1730</v>
      </c>
      <c r="EF10" s="165">
        <f t="shared" si="53"/>
        <v>0</v>
      </c>
      <c r="EG10" s="426">
        <f t="shared" si="54"/>
        <v>0.5</v>
      </c>
      <c r="EH10" s="429">
        <f t="shared" si="55"/>
        <v>1.5430134680134679</v>
      </c>
      <c r="EI10" s="438">
        <f t="shared" si="56"/>
        <v>0.38575336700336699</v>
      </c>
      <c r="EJ10" s="546">
        <v>0</v>
      </c>
      <c r="EK10" s="548">
        <v>0.34090909090909088</v>
      </c>
      <c r="EL10" s="549">
        <v>0.85416666666666663</v>
      </c>
      <c r="EM10" s="549">
        <v>0.69444444444444442</v>
      </c>
      <c r="EN10" s="549">
        <v>0.3</v>
      </c>
      <c r="EO10" s="549">
        <v>0.125</v>
      </c>
    </row>
    <row r="11" spans="1:145" s="366" customFormat="1" ht="18">
      <c r="A11" s="4" t="s">
        <v>591</v>
      </c>
      <c r="B11" s="69" t="s">
        <v>590</v>
      </c>
      <c r="C11" s="53" t="s">
        <v>632</v>
      </c>
      <c r="D11" s="411" t="s">
        <v>1308</v>
      </c>
      <c r="E11" s="413" t="s">
        <v>968</v>
      </c>
      <c r="F11" s="412" t="s">
        <v>964</v>
      </c>
      <c r="G11" s="414" t="s">
        <v>974</v>
      </c>
      <c r="H11" s="412" t="s">
        <v>39</v>
      </c>
      <c r="I11" s="49">
        <v>1815</v>
      </c>
      <c r="J11" s="328">
        <f t="shared" si="0"/>
        <v>3.2588766293721312</v>
      </c>
      <c r="K11" s="328" t="s">
        <v>1715</v>
      </c>
      <c r="L11" s="165">
        <f t="shared" si="1"/>
        <v>0</v>
      </c>
      <c r="M11" s="78">
        <v>11820453.43</v>
      </c>
      <c r="N11" s="328">
        <f t="shared" si="2"/>
        <v>7.0726341363058065</v>
      </c>
      <c r="O11" s="328" t="s">
        <v>1703</v>
      </c>
      <c r="P11" s="165">
        <f t="shared" si="3"/>
        <v>0</v>
      </c>
      <c r="Q11" s="94">
        <v>159</v>
      </c>
      <c r="R11" s="328">
        <f t="shared" si="4"/>
        <v>2.2013971243204513</v>
      </c>
      <c r="S11" s="328" t="s">
        <v>1709</v>
      </c>
      <c r="T11" s="165">
        <f t="shared" si="5"/>
        <v>0</v>
      </c>
      <c r="U11" s="96" t="s">
        <v>880</v>
      </c>
      <c r="V11" s="164">
        <f t="shared" si="6"/>
        <v>0</v>
      </c>
      <c r="W11" s="94">
        <v>0</v>
      </c>
      <c r="X11" s="154"/>
      <c r="Y11" s="94" t="s">
        <v>1726</v>
      </c>
      <c r="Z11" s="165">
        <f t="shared" si="7"/>
        <v>0</v>
      </c>
      <c r="AA11" s="424">
        <f t="shared" si="8"/>
        <v>0</v>
      </c>
      <c r="AB11" s="80" t="s">
        <v>639</v>
      </c>
      <c r="AC11" s="165">
        <f t="shared" si="9"/>
        <v>4</v>
      </c>
      <c r="AD11" s="53" t="s">
        <v>639</v>
      </c>
      <c r="AE11" s="165">
        <f t="shared" si="10"/>
        <v>4</v>
      </c>
      <c r="AF11" s="96" t="s">
        <v>640</v>
      </c>
      <c r="AG11" s="164">
        <f t="shared" si="11"/>
        <v>0</v>
      </c>
      <c r="AH11" s="53" t="s">
        <v>1402</v>
      </c>
      <c r="AI11" s="165">
        <f t="shared" si="12"/>
        <v>2</v>
      </c>
      <c r="AJ11" s="53" t="s">
        <v>1405</v>
      </c>
      <c r="AK11" s="165">
        <f t="shared" si="13"/>
        <v>0</v>
      </c>
      <c r="AL11" s="50">
        <v>1</v>
      </c>
      <c r="AM11" s="396" t="s">
        <v>1765</v>
      </c>
      <c r="AN11" s="165">
        <f t="shared" si="14"/>
        <v>4</v>
      </c>
      <c r="AO11" s="96" t="s">
        <v>636</v>
      </c>
      <c r="AP11" s="164">
        <f t="shared" si="15"/>
        <v>4</v>
      </c>
      <c r="AQ11" s="57">
        <v>4</v>
      </c>
      <c r="AR11" s="396" t="s">
        <v>1770</v>
      </c>
      <c r="AS11" s="165">
        <f t="shared" si="16"/>
        <v>3</v>
      </c>
      <c r="AT11" s="53" t="s">
        <v>634</v>
      </c>
      <c r="AU11" s="165">
        <f t="shared" si="17"/>
        <v>1</v>
      </c>
      <c r="AV11" s="53" t="s">
        <v>646</v>
      </c>
      <c r="AW11" s="165">
        <v>0</v>
      </c>
      <c r="AX11" s="81" t="s">
        <v>1059</v>
      </c>
      <c r="AY11" s="165">
        <v>1</v>
      </c>
      <c r="AZ11" s="426">
        <f t="shared" si="18"/>
        <v>2.0909090909090908</v>
      </c>
      <c r="BA11" s="166">
        <v>0</v>
      </c>
      <c r="BB11" s="395" t="s">
        <v>1741</v>
      </c>
      <c r="BC11" s="165">
        <f t="shared" si="19"/>
        <v>4</v>
      </c>
      <c r="BD11" s="80" t="s">
        <v>641</v>
      </c>
      <c r="BE11" s="163">
        <f t="shared" si="20"/>
        <v>0</v>
      </c>
      <c r="BF11" s="58">
        <v>0</v>
      </c>
      <c r="BG11" s="396" t="s">
        <v>1745</v>
      </c>
      <c r="BH11" s="165">
        <f t="shared" si="21"/>
        <v>4</v>
      </c>
      <c r="BI11" s="58">
        <v>2</v>
      </c>
      <c r="BJ11" s="396" t="s">
        <v>1746</v>
      </c>
      <c r="BK11" s="165">
        <f t="shared" si="22"/>
        <v>3</v>
      </c>
      <c r="BL11" s="53" t="s">
        <v>649</v>
      </c>
      <c r="BM11" s="365">
        <f t="shared" si="23"/>
        <v>2</v>
      </c>
      <c r="BN11" s="53" t="s">
        <v>669</v>
      </c>
      <c r="BO11" s="365">
        <f t="shared" si="24"/>
        <v>2</v>
      </c>
      <c r="BP11" s="53" t="s">
        <v>643</v>
      </c>
      <c r="BQ11" s="365">
        <f t="shared" si="25"/>
        <v>3</v>
      </c>
      <c r="BR11" s="58">
        <v>0</v>
      </c>
      <c r="BS11" s="396" t="s">
        <v>1750</v>
      </c>
      <c r="BT11" s="165">
        <f t="shared" si="26"/>
        <v>4</v>
      </c>
      <c r="BU11" s="58">
        <v>0</v>
      </c>
      <c r="BV11" s="396" t="s">
        <v>1750</v>
      </c>
      <c r="BW11" s="165">
        <f t="shared" si="27"/>
        <v>4</v>
      </c>
      <c r="BX11" s="58">
        <v>0</v>
      </c>
      <c r="BY11" s="396" t="s">
        <v>1755</v>
      </c>
      <c r="BZ11" s="165">
        <f t="shared" si="28"/>
        <v>4</v>
      </c>
      <c r="CA11" s="58">
        <v>0</v>
      </c>
      <c r="CB11" s="396" t="s">
        <v>1755</v>
      </c>
      <c r="CC11" s="165">
        <f t="shared" si="29"/>
        <v>4</v>
      </c>
      <c r="CD11" s="58">
        <v>0</v>
      </c>
      <c r="CE11" s="397" t="s">
        <v>1764</v>
      </c>
      <c r="CF11" s="165">
        <f t="shared" si="30"/>
        <v>0</v>
      </c>
      <c r="CG11" s="155" t="s">
        <v>1367</v>
      </c>
      <c r="CH11" s="165">
        <f t="shared" si="31"/>
        <v>0</v>
      </c>
      <c r="CI11" s="426">
        <f t="shared" si="32"/>
        <v>2.5</v>
      </c>
      <c r="CJ11" s="53" t="s">
        <v>1407</v>
      </c>
      <c r="CK11" s="165">
        <f t="shared" si="33"/>
        <v>1</v>
      </c>
      <c r="CL11" s="96" t="s">
        <v>640</v>
      </c>
      <c r="CM11" s="164">
        <f t="shared" si="34"/>
        <v>0</v>
      </c>
      <c r="CN11" s="96" t="s">
        <v>880</v>
      </c>
      <c r="CO11" s="164">
        <f t="shared" si="35"/>
        <v>4</v>
      </c>
      <c r="CP11" s="96" t="s">
        <v>880</v>
      </c>
      <c r="CQ11" s="164">
        <f t="shared" si="36"/>
        <v>4</v>
      </c>
      <c r="CR11" s="96" t="s">
        <v>880</v>
      </c>
      <c r="CS11" s="164">
        <f t="shared" si="37"/>
        <v>4</v>
      </c>
      <c r="CT11" s="53" t="s">
        <v>639</v>
      </c>
      <c r="CU11" s="165">
        <f t="shared" si="38"/>
        <v>4</v>
      </c>
      <c r="CV11" s="96" t="s">
        <v>1119</v>
      </c>
      <c r="CW11" s="164">
        <f t="shared" si="39"/>
        <v>0</v>
      </c>
      <c r="CX11" s="55">
        <v>7</v>
      </c>
      <c r="CY11" s="427" t="s">
        <v>1826</v>
      </c>
      <c r="CZ11" s="165">
        <f t="shared" si="40"/>
        <v>1</v>
      </c>
      <c r="DA11" s="56">
        <v>7.2</v>
      </c>
      <c r="DB11" s="427" t="s">
        <v>1826</v>
      </c>
      <c r="DC11" s="165">
        <f t="shared" si="41"/>
        <v>1</v>
      </c>
      <c r="DD11" s="426">
        <f t="shared" si="42"/>
        <v>2.1111111111111112</v>
      </c>
      <c r="DE11" s="148">
        <v>3</v>
      </c>
      <c r="DF11" s="433"/>
      <c r="DG11" s="165">
        <f t="shared" si="43"/>
        <v>2</v>
      </c>
      <c r="DH11" s="54">
        <v>0</v>
      </c>
      <c r="DI11" s="397" t="s">
        <v>1777</v>
      </c>
      <c r="DJ11" s="165">
        <f t="shared" si="44"/>
        <v>0</v>
      </c>
      <c r="DK11" s="54">
        <v>2</v>
      </c>
      <c r="DL11" s="396" t="s">
        <v>1778</v>
      </c>
      <c r="DM11" s="165">
        <f t="shared" si="45"/>
        <v>4</v>
      </c>
      <c r="DN11" s="54">
        <v>8</v>
      </c>
      <c r="DO11" s="396" t="s">
        <v>1780</v>
      </c>
      <c r="DP11" s="165">
        <f t="shared" si="46"/>
        <v>4</v>
      </c>
      <c r="DQ11" s="96" t="s">
        <v>1024</v>
      </c>
      <c r="DR11" s="164">
        <f t="shared" si="47"/>
        <v>0</v>
      </c>
      <c r="DS11" s="426">
        <f t="shared" si="48"/>
        <v>2</v>
      </c>
      <c r="DT11" s="148">
        <v>0.63800000000000001</v>
      </c>
      <c r="DU11" s="157" t="s">
        <v>1791</v>
      </c>
      <c r="DV11" s="165">
        <f t="shared" si="49"/>
        <v>2</v>
      </c>
      <c r="DW11" s="49">
        <v>0</v>
      </c>
      <c r="DX11" s="154"/>
      <c r="DY11" s="94" t="s">
        <v>1732</v>
      </c>
      <c r="DZ11" s="165">
        <f t="shared" si="51"/>
        <v>0</v>
      </c>
      <c r="EA11" s="49">
        <v>0</v>
      </c>
      <c r="EB11" s="114" t="s">
        <v>1730</v>
      </c>
      <c r="EC11" s="165">
        <f t="shared" si="52"/>
        <v>0</v>
      </c>
      <c r="ED11" s="49">
        <v>1</v>
      </c>
      <c r="EE11" s="157" t="s">
        <v>1737</v>
      </c>
      <c r="EF11" s="165">
        <f t="shared" si="53"/>
        <v>1</v>
      </c>
      <c r="EG11" s="426">
        <f t="shared" si="54"/>
        <v>0.75</v>
      </c>
      <c r="EH11" s="429">
        <f t="shared" si="55"/>
        <v>1.5753367003367</v>
      </c>
      <c r="EI11" s="438">
        <f t="shared" si="56"/>
        <v>0.39383417508417501</v>
      </c>
      <c r="EJ11" s="546">
        <v>0</v>
      </c>
      <c r="EK11" s="548">
        <v>0.52272727272727271</v>
      </c>
      <c r="EL11" s="549">
        <v>0.625</v>
      </c>
      <c r="EM11" s="549">
        <v>0.52777777777777779</v>
      </c>
      <c r="EN11" s="549">
        <v>0.5</v>
      </c>
      <c r="EO11" s="549">
        <v>0.1875</v>
      </c>
    </row>
    <row r="12" spans="1:145" s="366" customFormat="1" ht="18">
      <c r="A12" s="4" t="s">
        <v>585</v>
      </c>
      <c r="B12" s="69" t="s">
        <v>584</v>
      </c>
      <c r="C12" s="583" t="s">
        <v>632</v>
      </c>
      <c r="D12" s="411" t="s">
        <v>1308</v>
      </c>
      <c r="E12" s="413" t="s">
        <v>968</v>
      </c>
      <c r="F12" s="412" t="s">
        <v>967</v>
      </c>
      <c r="G12" s="414" t="s">
        <v>976</v>
      </c>
      <c r="H12" s="417" t="s">
        <v>127</v>
      </c>
      <c r="I12" s="49">
        <v>1872</v>
      </c>
      <c r="J12" s="328">
        <f t="shared" si="0"/>
        <v>3.2723058444020863</v>
      </c>
      <c r="K12" s="328" t="s">
        <v>1715</v>
      </c>
      <c r="L12" s="165">
        <f t="shared" si="1"/>
        <v>0</v>
      </c>
      <c r="M12" s="78">
        <v>9210923.1899999995</v>
      </c>
      <c r="N12" s="328">
        <f t="shared" si="2"/>
        <v>6.9643031607320935</v>
      </c>
      <c r="O12" s="328" t="s">
        <v>1703</v>
      </c>
      <c r="P12" s="165">
        <f t="shared" si="3"/>
        <v>0</v>
      </c>
      <c r="Q12" s="94">
        <v>111</v>
      </c>
      <c r="R12" s="328">
        <f t="shared" si="4"/>
        <v>2.0453229787866576</v>
      </c>
      <c r="S12" s="328" t="s">
        <v>1709</v>
      </c>
      <c r="T12" s="165">
        <f t="shared" si="5"/>
        <v>0</v>
      </c>
      <c r="U12" s="96" t="s">
        <v>880</v>
      </c>
      <c r="V12" s="164">
        <f t="shared" si="6"/>
        <v>0</v>
      </c>
      <c r="W12" s="94">
        <v>0</v>
      </c>
      <c r="X12" s="154"/>
      <c r="Y12" s="94" t="s">
        <v>1726</v>
      </c>
      <c r="Z12" s="165">
        <f t="shared" si="7"/>
        <v>0</v>
      </c>
      <c r="AA12" s="424">
        <f t="shared" si="8"/>
        <v>0</v>
      </c>
      <c r="AB12" s="594" t="s">
        <v>639</v>
      </c>
      <c r="AC12" s="165">
        <f t="shared" si="9"/>
        <v>4</v>
      </c>
      <c r="AD12" s="585" t="s">
        <v>639</v>
      </c>
      <c r="AE12" s="165">
        <f t="shared" si="10"/>
        <v>4</v>
      </c>
      <c r="AF12" s="96" t="s">
        <v>640</v>
      </c>
      <c r="AG12" s="164">
        <f t="shared" si="11"/>
        <v>0</v>
      </c>
      <c r="AH12" s="53" t="s">
        <v>1314</v>
      </c>
      <c r="AI12" s="165">
        <f t="shared" si="12"/>
        <v>0</v>
      </c>
      <c r="AJ12" s="156" t="s">
        <v>1405</v>
      </c>
      <c r="AK12" s="165">
        <f t="shared" si="13"/>
        <v>0</v>
      </c>
      <c r="AL12" s="587">
        <v>1</v>
      </c>
      <c r="AM12" s="396" t="s">
        <v>1765</v>
      </c>
      <c r="AN12" s="165">
        <f t="shared" si="14"/>
        <v>4</v>
      </c>
      <c r="AO12" s="96" t="s">
        <v>636</v>
      </c>
      <c r="AP12" s="164">
        <f t="shared" si="15"/>
        <v>4</v>
      </c>
      <c r="AQ12" s="57">
        <v>3</v>
      </c>
      <c r="AR12" s="397" t="s">
        <v>1771</v>
      </c>
      <c r="AS12" s="165">
        <f t="shared" si="16"/>
        <v>2</v>
      </c>
      <c r="AT12" s="583" t="s">
        <v>634</v>
      </c>
      <c r="AU12" s="165">
        <f t="shared" si="17"/>
        <v>1</v>
      </c>
      <c r="AV12" s="53" t="s">
        <v>635</v>
      </c>
      <c r="AW12" s="165">
        <v>1</v>
      </c>
      <c r="AX12" s="81" t="s">
        <v>635</v>
      </c>
      <c r="AY12" s="165">
        <v>1</v>
      </c>
      <c r="AZ12" s="426">
        <f t="shared" si="18"/>
        <v>1.9090909090909092</v>
      </c>
      <c r="BA12" s="57">
        <v>0</v>
      </c>
      <c r="BB12" s="395" t="s">
        <v>1741</v>
      </c>
      <c r="BC12" s="165">
        <f t="shared" si="19"/>
        <v>4</v>
      </c>
      <c r="BD12" s="80" t="s">
        <v>1395</v>
      </c>
      <c r="BE12" s="163">
        <f t="shared" si="20"/>
        <v>4</v>
      </c>
      <c r="BF12" s="587">
        <v>0</v>
      </c>
      <c r="BG12" s="396" t="s">
        <v>1745</v>
      </c>
      <c r="BH12" s="165">
        <f t="shared" si="21"/>
        <v>4</v>
      </c>
      <c r="BI12" s="587">
        <v>0</v>
      </c>
      <c r="BJ12" s="396" t="s">
        <v>1745</v>
      </c>
      <c r="BK12" s="165">
        <f t="shared" si="22"/>
        <v>4</v>
      </c>
      <c r="BL12" s="53" t="s">
        <v>642</v>
      </c>
      <c r="BM12" s="365">
        <f t="shared" si="23"/>
        <v>3</v>
      </c>
      <c r="BN12" s="583" t="s">
        <v>642</v>
      </c>
      <c r="BO12" s="365">
        <f t="shared" si="24"/>
        <v>0</v>
      </c>
      <c r="BP12" s="585" t="s">
        <v>667</v>
      </c>
      <c r="BQ12" s="365">
        <f t="shared" si="25"/>
        <v>1</v>
      </c>
      <c r="BR12" s="57">
        <v>0</v>
      </c>
      <c r="BS12" s="396" t="s">
        <v>1750</v>
      </c>
      <c r="BT12" s="165">
        <f t="shared" si="26"/>
        <v>4</v>
      </c>
      <c r="BU12" s="57">
        <v>0</v>
      </c>
      <c r="BV12" s="396" t="s">
        <v>1750</v>
      </c>
      <c r="BW12" s="165">
        <f t="shared" si="27"/>
        <v>4</v>
      </c>
      <c r="BX12" s="57">
        <v>0</v>
      </c>
      <c r="BY12" s="396" t="s">
        <v>1755</v>
      </c>
      <c r="BZ12" s="165">
        <f t="shared" si="28"/>
        <v>4</v>
      </c>
      <c r="CA12" s="57">
        <v>0</v>
      </c>
      <c r="CB12" s="396" t="s">
        <v>1755</v>
      </c>
      <c r="CC12" s="165">
        <f t="shared" si="29"/>
        <v>4</v>
      </c>
      <c r="CD12" s="58">
        <v>1</v>
      </c>
      <c r="CE12" s="396" t="s">
        <v>1763</v>
      </c>
      <c r="CF12" s="165">
        <f t="shared" si="30"/>
        <v>1</v>
      </c>
      <c r="CG12" s="155" t="s">
        <v>636</v>
      </c>
      <c r="CH12" s="165">
        <f t="shared" si="31"/>
        <v>4</v>
      </c>
      <c r="CI12" s="426">
        <f t="shared" si="32"/>
        <v>3.0833333333333335</v>
      </c>
      <c r="CJ12" s="583" t="s">
        <v>639</v>
      </c>
      <c r="CK12" s="165">
        <f t="shared" si="33"/>
        <v>4</v>
      </c>
      <c r="CL12" s="96" t="s">
        <v>640</v>
      </c>
      <c r="CM12" s="164">
        <f t="shared" si="34"/>
        <v>0</v>
      </c>
      <c r="CN12" s="96" t="s">
        <v>880</v>
      </c>
      <c r="CO12" s="164">
        <f t="shared" si="35"/>
        <v>4</v>
      </c>
      <c r="CP12" s="96" t="s">
        <v>880</v>
      </c>
      <c r="CQ12" s="164">
        <f t="shared" si="36"/>
        <v>4</v>
      </c>
      <c r="CR12" s="96" t="s">
        <v>880</v>
      </c>
      <c r="CS12" s="164">
        <f t="shared" si="37"/>
        <v>4</v>
      </c>
      <c r="CT12" s="583" t="s">
        <v>639</v>
      </c>
      <c r="CU12" s="165">
        <f t="shared" si="38"/>
        <v>4</v>
      </c>
      <c r="CV12" s="96" t="s">
        <v>1119</v>
      </c>
      <c r="CW12" s="164">
        <f t="shared" si="39"/>
        <v>0</v>
      </c>
      <c r="CX12" s="55">
        <v>8.1</v>
      </c>
      <c r="CY12" s="351" t="s">
        <v>1827</v>
      </c>
      <c r="CZ12" s="165">
        <f t="shared" si="40"/>
        <v>0</v>
      </c>
      <c r="DA12" s="56">
        <v>6.8</v>
      </c>
      <c r="DB12" s="427" t="s">
        <v>1826</v>
      </c>
      <c r="DC12" s="165">
        <f t="shared" si="41"/>
        <v>1</v>
      </c>
      <c r="DD12" s="426">
        <f t="shared" si="42"/>
        <v>2.3333333333333335</v>
      </c>
      <c r="DE12" s="148">
        <v>0</v>
      </c>
      <c r="DF12" s="397" t="s">
        <v>1777</v>
      </c>
      <c r="DG12" s="165">
        <f t="shared" si="43"/>
        <v>0</v>
      </c>
      <c r="DH12" s="54">
        <v>0</v>
      </c>
      <c r="DI12" s="397" t="s">
        <v>1777</v>
      </c>
      <c r="DJ12" s="165">
        <f t="shared" si="44"/>
        <v>0</v>
      </c>
      <c r="DK12" s="54">
        <v>4</v>
      </c>
      <c r="DL12" s="397" t="s">
        <v>1777</v>
      </c>
      <c r="DM12" s="165">
        <f t="shared" si="45"/>
        <v>4</v>
      </c>
      <c r="DN12" s="54">
        <v>4</v>
      </c>
      <c r="DO12" s="397" t="s">
        <v>1782</v>
      </c>
      <c r="DP12" s="165">
        <f t="shared" si="46"/>
        <v>2</v>
      </c>
      <c r="DQ12" s="96" t="s">
        <v>1024</v>
      </c>
      <c r="DR12" s="164">
        <f t="shared" si="47"/>
        <v>0</v>
      </c>
      <c r="DS12" s="426">
        <f t="shared" si="48"/>
        <v>1.2</v>
      </c>
      <c r="DT12" s="148">
        <v>0.60099999999999998</v>
      </c>
      <c r="DU12" s="114" t="s">
        <v>1793</v>
      </c>
      <c r="DV12" s="165">
        <f t="shared" si="49"/>
        <v>3</v>
      </c>
      <c r="DW12" s="49">
        <v>37</v>
      </c>
      <c r="DX12" s="148">
        <f t="shared" ref="DX12:DX43" si="57">LOG10(DW12)</f>
        <v>1.568201724066995</v>
      </c>
      <c r="DY12" s="94" t="s">
        <v>1735</v>
      </c>
      <c r="DZ12" s="165">
        <f t="shared" si="51"/>
        <v>3</v>
      </c>
      <c r="EA12" s="49">
        <v>0</v>
      </c>
      <c r="EB12" s="114" t="s">
        <v>1730</v>
      </c>
      <c r="EC12" s="165">
        <f t="shared" si="52"/>
        <v>0</v>
      </c>
      <c r="ED12" s="49">
        <v>0</v>
      </c>
      <c r="EE12" s="114" t="s">
        <v>1730</v>
      </c>
      <c r="EF12" s="165">
        <f t="shared" si="53"/>
        <v>0</v>
      </c>
      <c r="EG12" s="426">
        <f t="shared" si="54"/>
        <v>1.5</v>
      </c>
      <c r="EH12" s="429">
        <f t="shared" si="55"/>
        <v>1.6709595959595962</v>
      </c>
      <c r="EI12" s="438">
        <f t="shared" si="56"/>
        <v>0.41773989898989905</v>
      </c>
      <c r="EJ12" s="546">
        <v>0</v>
      </c>
      <c r="EK12" s="548">
        <v>0.47727272727272729</v>
      </c>
      <c r="EL12" s="549">
        <v>0.77083333333333337</v>
      </c>
      <c r="EM12" s="549">
        <v>0.58333333333333337</v>
      </c>
      <c r="EN12" s="549">
        <v>0.3</v>
      </c>
      <c r="EO12" s="549">
        <v>0.375</v>
      </c>
    </row>
    <row r="13" spans="1:145" s="366" customFormat="1" ht="18">
      <c r="A13" s="4" t="s">
        <v>587</v>
      </c>
      <c r="B13" s="69" t="s">
        <v>586</v>
      </c>
      <c r="C13" s="53" t="s">
        <v>632</v>
      </c>
      <c r="D13" s="411" t="s">
        <v>1308</v>
      </c>
      <c r="E13" s="413" t="s">
        <v>968</v>
      </c>
      <c r="F13" s="412" t="s">
        <v>975</v>
      </c>
      <c r="G13" s="414" t="s">
        <v>976</v>
      </c>
      <c r="H13" s="417" t="s">
        <v>127</v>
      </c>
      <c r="I13" s="49">
        <v>1943</v>
      </c>
      <c r="J13" s="328">
        <f t="shared" si="0"/>
        <v>3.2884728005997825</v>
      </c>
      <c r="K13" s="328" t="s">
        <v>1715</v>
      </c>
      <c r="L13" s="165">
        <f t="shared" si="1"/>
        <v>0</v>
      </c>
      <c r="M13" s="78">
        <v>11399039.199999999</v>
      </c>
      <c r="N13" s="328">
        <f t="shared" si="2"/>
        <v>7.0568682471502351</v>
      </c>
      <c r="O13" s="328" t="s">
        <v>1703</v>
      </c>
      <c r="P13" s="165">
        <f t="shared" si="3"/>
        <v>0</v>
      </c>
      <c r="Q13" s="94">
        <v>116</v>
      </c>
      <c r="R13" s="328">
        <f t="shared" si="4"/>
        <v>2.0644579892269186</v>
      </c>
      <c r="S13" s="328" t="s">
        <v>1709</v>
      </c>
      <c r="T13" s="165">
        <f t="shared" si="5"/>
        <v>0</v>
      </c>
      <c r="U13" s="96" t="s">
        <v>880</v>
      </c>
      <c r="V13" s="164">
        <f t="shared" si="6"/>
        <v>0</v>
      </c>
      <c r="W13" s="94">
        <v>0</v>
      </c>
      <c r="X13" s="154"/>
      <c r="Y13" s="94" t="s">
        <v>1726</v>
      </c>
      <c r="Z13" s="165">
        <f t="shared" si="7"/>
        <v>0</v>
      </c>
      <c r="AA13" s="424">
        <f t="shared" si="8"/>
        <v>0</v>
      </c>
      <c r="AB13" s="80" t="s">
        <v>639</v>
      </c>
      <c r="AC13" s="165">
        <f t="shared" si="9"/>
        <v>4</v>
      </c>
      <c r="AD13" s="53" t="s">
        <v>1399</v>
      </c>
      <c r="AE13" s="165">
        <f t="shared" si="10"/>
        <v>1</v>
      </c>
      <c r="AF13" s="96" t="s">
        <v>640</v>
      </c>
      <c r="AG13" s="164">
        <f t="shared" si="11"/>
        <v>0</v>
      </c>
      <c r="AH13" s="53" t="s">
        <v>1314</v>
      </c>
      <c r="AI13" s="165">
        <f t="shared" si="12"/>
        <v>0</v>
      </c>
      <c r="AJ13" s="53" t="s">
        <v>1406</v>
      </c>
      <c r="AK13" s="165">
        <f t="shared" si="13"/>
        <v>3</v>
      </c>
      <c r="AL13" s="50">
        <v>1</v>
      </c>
      <c r="AM13" s="396" t="s">
        <v>1765</v>
      </c>
      <c r="AN13" s="165">
        <f t="shared" si="14"/>
        <v>4</v>
      </c>
      <c r="AO13" s="96" t="s">
        <v>636</v>
      </c>
      <c r="AP13" s="164">
        <f t="shared" si="15"/>
        <v>4</v>
      </c>
      <c r="AQ13" s="57">
        <v>2</v>
      </c>
      <c r="AR13" s="396" t="s">
        <v>1772</v>
      </c>
      <c r="AS13" s="165">
        <f t="shared" si="16"/>
        <v>1</v>
      </c>
      <c r="AT13" s="53" t="s">
        <v>634</v>
      </c>
      <c r="AU13" s="165">
        <f t="shared" si="17"/>
        <v>1</v>
      </c>
      <c r="AV13" s="53" t="s">
        <v>646</v>
      </c>
      <c r="AW13" s="165">
        <v>0</v>
      </c>
      <c r="AX13" s="81" t="s">
        <v>647</v>
      </c>
      <c r="AY13" s="165">
        <v>4</v>
      </c>
      <c r="AZ13" s="426">
        <f t="shared" si="18"/>
        <v>2</v>
      </c>
      <c r="BA13" s="57">
        <v>0</v>
      </c>
      <c r="BB13" s="395" t="s">
        <v>1741</v>
      </c>
      <c r="BC13" s="165">
        <f t="shared" si="19"/>
        <v>4</v>
      </c>
      <c r="BD13" s="80" t="s">
        <v>641</v>
      </c>
      <c r="BE13" s="163">
        <f t="shared" si="20"/>
        <v>0</v>
      </c>
      <c r="BF13" s="58">
        <v>3</v>
      </c>
      <c r="BG13" s="397" t="s">
        <v>1747</v>
      </c>
      <c r="BH13" s="165">
        <f t="shared" si="21"/>
        <v>2</v>
      </c>
      <c r="BI13" s="58">
        <v>2</v>
      </c>
      <c r="BJ13" s="396" t="s">
        <v>1746</v>
      </c>
      <c r="BK13" s="165">
        <f t="shared" si="22"/>
        <v>3</v>
      </c>
      <c r="BL13" s="53" t="s">
        <v>653</v>
      </c>
      <c r="BM13" s="365">
        <f t="shared" si="23"/>
        <v>4</v>
      </c>
      <c r="BN13" s="53" t="s">
        <v>642</v>
      </c>
      <c r="BO13" s="365">
        <f t="shared" si="24"/>
        <v>0</v>
      </c>
      <c r="BP13" s="53" t="s">
        <v>667</v>
      </c>
      <c r="BQ13" s="365">
        <f t="shared" si="25"/>
        <v>1</v>
      </c>
      <c r="BR13" s="58">
        <v>0</v>
      </c>
      <c r="BS13" s="396" t="s">
        <v>1750</v>
      </c>
      <c r="BT13" s="165">
        <f t="shared" si="26"/>
        <v>4</v>
      </c>
      <c r="BU13" s="58">
        <v>0</v>
      </c>
      <c r="BV13" s="396" t="s">
        <v>1750</v>
      </c>
      <c r="BW13" s="165">
        <f t="shared" si="27"/>
        <v>4</v>
      </c>
      <c r="BX13" s="58">
        <v>0</v>
      </c>
      <c r="BY13" s="396" t="s">
        <v>1755</v>
      </c>
      <c r="BZ13" s="165">
        <f t="shared" si="28"/>
        <v>4</v>
      </c>
      <c r="CA13" s="58">
        <v>0</v>
      </c>
      <c r="CB13" s="396" t="s">
        <v>1755</v>
      </c>
      <c r="CC13" s="165">
        <f t="shared" si="29"/>
        <v>4</v>
      </c>
      <c r="CD13" s="58">
        <v>2</v>
      </c>
      <c r="CE13" s="397" t="s">
        <v>1762</v>
      </c>
      <c r="CF13" s="165">
        <f t="shared" si="30"/>
        <v>2</v>
      </c>
      <c r="CG13" s="155" t="s">
        <v>1369</v>
      </c>
      <c r="CH13" s="165">
        <f t="shared" si="31"/>
        <v>3</v>
      </c>
      <c r="CI13" s="426">
        <f t="shared" si="32"/>
        <v>2.5833333333333335</v>
      </c>
      <c r="CJ13" s="53" t="s">
        <v>639</v>
      </c>
      <c r="CK13" s="165">
        <f t="shared" si="33"/>
        <v>4</v>
      </c>
      <c r="CL13" s="96" t="s">
        <v>640</v>
      </c>
      <c r="CM13" s="164">
        <f t="shared" si="34"/>
        <v>0</v>
      </c>
      <c r="CN13" s="96" t="s">
        <v>880</v>
      </c>
      <c r="CO13" s="164">
        <f t="shared" si="35"/>
        <v>4</v>
      </c>
      <c r="CP13" s="96" t="s">
        <v>880</v>
      </c>
      <c r="CQ13" s="164">
        <f t="shared" si="36"/>
        <v>4</v>
      </c>
      <c r="CR13" s="96" t="s">
        <v>880</v>
      </c>
      <c r="CS13" s="164">
        <f t="shared" si="37"/>
        <v>4</v>
      </c>
      <c r="CT13" s="53" t="s">
        <v>639</v>
      </c>
      <c r="CU13" s="165">
        <f t="shared" si="38"/>
        <v>4</v>
      </c>
      <c r="CV13" s="96" t="s">
        <v>880</v>
      </c>
      <c r="CW13" s="164">
        <f t="shared" si="39"/>
        <v>4</v>
      </c>
      <c r="CX13" s="55">
        <v>7.8</v>
      </c>
      <c r="CY13" s="427" t="s">
        <v>1826</v>
      </c>
      <c r="CZ13" s="165">
        <f t="shared" si="40"/>
        <v>1</v>
      </c>
      <c r="DA13" s="56">
        <v>8.9</v>
      </c>
      <c r="DB13" s="351" t="s">
        <v>1827</v>
      </c>
      <c r="DC13" s="165">
        <f t="shared" si="41"/>
        <v>0</v>
      </c>
      <c r="DD13" s="426">
        <f t="shared" si="42"/>
        <v>2.7777777777777777</v>
      </c>
      <c r="DE13" s="148">
        <v>0</v>
      </c>
      <c r="DF13" s="397" t="s">
        <v>1777</v>
      </c>
      <c r="DG13" s="165">
        <f t="shared" si="43"/>
        <v>0</v>
      </c>
      <c r="DH13" s="54">
        <v>0</v>
      </c>
      <c r="DI13" s="397" t="s">
        <v>1777</v>
      </c>
      <c r="DJ13" s="165">
        <f t="shared" si="44"/>
        <v>0</v>
      </c>
      <c r="DK13" s="54">
        <v>0</v>
      </c>
      <c r="DL13" s="397" t="s">
        <v>1777</v>
      </c>
      <c r="DM13" s="165">
        <f t="shared" si="45"/>
        <v>0</v>
      </c>
      <c r="DN13" s="54">
        <v>4</v>
      </c>
      <c r="DO13" s="397" t="s">
        <v>1782</v>
      </c>
      <c r="DP13" s="165">
        <f t="shared" si="46"/>
        <v>2</v>
      </c>
      <c r="DQ13" s="96" t="s">
        <v>1024</v>
      </c>
      <c r="DR13" s="164">
        <f t="shared" si="47"/>
        <v>0</v>
      </c>
      <c r="DS13" s="426">
        <f t="shared" si="48"/>
        <v>0.4</v>
      </c>
      <c r="DT13" s="148">
        <v>0.62</v>
      </c>
      <c r="DU13" s="157" t="s">
        <v>1793</v>
      </c>
      <c r="DV13" s="165">
        <f t="shared" si="49"/>
        <v>3</v>
      </c>
      <c r="DW13" s="49">
        <v>1</v>
      </c>
      <c r="DX13" s="148">
        <f t="shared" si="57"/>
        <v>0</v>
      </c>
      <c r="DY13" s="94" t="s">
        <v>1732</v>
      </c>
      <c r="DZ13" s="165">
        <f t="shared" si="51"/>
        <v>0</v>
      </c>
      <c r="EA13" s="49">
        <v>1</v>
      </c>
      <c r="EB13" s="157" t="s">
        <v>1737</v>
      </c>
      <c r="EC13" s="165">
        <f t="shared" si="52"/>
        <v>1</v>
      </c>
      <c r="ED13" s="49">
        <v>1</v>
      </c>
      <c r="EE13" s="157" t="s">
        <v>1737</v>
      </c>
      <c r="EF13" s="165">
        <f t="shared" si="53"/>
        <v>1</v>
      </c>
      <c r="EG13" s="426">
        <f t="shared" si="54"/>
        <v>1.25</v>
      </c>
      <c r="EH13" s="429">
        <f t="shared" si="55"/>
        <v>1.5018518518518518</v>
      </c>
      <c r="EI13" s="438">
        <f t="shared" si="56"/>
        <v>0.37546296296296294</v>
      </c>
      <c r="EJ13" s="546">
        <v>0</v>
      </c>
      <c r="EK13" s="548">
        <v>0.5</v>
      </c>
      <c r="EL13" s="549">
        <v>0.64583333333333337</v>
      </c>
      <c r="EM13" s="549">
        <v>0.69444444444444442</v>
      </c>
      <c r="EN13" s="549">
        <v>0.1</v>
      </c>
      <c r="EO13" s="549">
        <v>0.3125</v>
      </c>
    </row>
    <row r="14" spans="1:145" s="366" customFormat="1" ht="18">
      <c r="A14" s="4" t="s">
        <v>583</v>
      </c>
      <c r="B14" s="69" t="s">
        <v>582</v>
      </c>
      <c r="C14" s="53" t="s">
        <v>1050</v>
      </c>
      <c r="D14" s="411" t="s">
        <v>1308</v>
      </c>
      <c r="E14" s="413" t="s">
        <v>968</v>
      </c>
      <c r="F14" s="412" t="s">
        <v>964</v>
      </c>
      <c r="G14" s="414" t="s">
        <v>974</v>
      </c>
      <c r="H14" s="412" t="s">
        <v>39</v>
      </c>
      <c r="I14" s="49">
        <v>1970</v>
      </c>
      <c r="J14" s="328">
        <f t="shared" si="0"/>
        <v>3.2944662261615929</v>
      </c>
      <c r="K14" s="328" t="s">
        <v>1715</v>
      </c>
      <c r="L14" s="165">
        <f t="shared" si="1"/>
        <v>0</v>
      </c>
      <c r="M14" s="78">
        <v>10364681.460000001</v>
      </c>
      <c r="N14" s="328">
        <f t="shared" si="2"/>
        <v>7.0155559593686094</v>
      </c>
      <c r="O14" s="328" t="s">
        <v>1703</v>
      </c>
      <c r="P14" s="165">
        <f t="shared" si="3"/>
        <v>0</v>
      </c>
      <c r="Q14" s="94">
        <v>129</v>
      </c>
      <c r="R14" s="328">
        <f t="shared" si="4"/>
        <v>2.1105897102992488</v>
      </c>
      <c r="S14" s="328" t="s">
        <v>1709</v>
      </c>
      <c r="T14" s="165">
        <f t="shared" si="5"/>
        <v>0</v>
      </c>
      <c r="U14" s="96" t="s">
        <v>880</v>
      </c>
      <c r="V14" s="164">
        <f t="shared" si="6"/>
        <v>0</v>
      </c>
      <c r="W14" s="94">
        <v>0</v>
      </c>
      <c r="X14" s="154"/>
      <c r="Y14" s="94" t="s">
        <v>1726</v>
      </c>
      <c r="Z14" s="165">
        <f t="shared" si="7"/>
        <v>0</v>
      </c>
      <c r="AA14" s="424">
        <f t="shared" si="8"/>
        <v>0</v>
      </c>
      <c r="AB14" s="80" t="s">
        <v>639</v>
      </c>
      <c r="AC14" s="165">
        <f t="shared" si="9"/>
        <v>4</v>
      </c>
      <c r="AD14" s="53" t="s">
        <v>639</v>
      </c>
      <c r="AE14" s="165">
        <f t="shared" si="10"/>
        <v>4</v>
      </c>
      <c r="AF14" s="96" t="s">
        <v>640</v>
      </c>
      <c r="AG14" s="164">
        <f t="shared" si="11"/>
        <v>0</v>
      </c>
      <c r="AH14" s="53" t="s">
        <v>1400</v>
      </c>
      <c r="AI14" s="165">
        <f t="shared" si="12"/>
        <v>3</v>
      </c>
      <c r="AJ14" s="53" t="s">
        <v>1404</v>
      </c>
      <c r="AK14" s="165">
        <f t="shared" si="13"/>
        <v>1</v>
      </c>
      <c r="AL14" s="50">
        <v>1</v>
      </c>
      <c r="AM14" s="396" t="s">
        <v>1765</v>
      </c>
      <c r="AN14" s="165">
        <f t="shared" si="14"/>
        <v>4</v>
      </c>
      <c r="AO14" s="96" t="s">
        <v>636</v>
      </c>
      <c r="AP14" s="164">
        <f t="shared" si="15"/>
        <v>4</v>
      </c>
      <c r="AQ14" s="57">
        <v>1</v>
      </c>
      <c r="AR14" s="397" t="s">
        <v>1789</v>
      </c>
      <c r="AS14" s="165">
        <f t="shared" si="16"/>
        <v>0</v>
      </c>
      <c r="AT14" s="53" t="s">
        <v>634</v>
      </c>
      <c r="AU14" s="165">
        <f t="shared" si="17"/>
        <v>1</v>
      </c>
      <c r="AV14" s="53" t="s">
        <v>635</v>
      </c>
      <c r="AW14" s="165">
        <v>1</v>
      </c>
      <c r="AX14" s="81" t="s">
        <v>646</v>
      </c>
      <c r="AY14" s="165">
        <v>1</v>
      </c>
      <c r="AZ14" s="426">
        <f t="shared" si="18"/>
        <v>2.0909090909090908</v>
      </c>
      <c r="BA14" s="57">
        <v>0</v>
      </c>
      <c r="BB14" s="395" t="s">
        <v>1741</v>
      </c>
      <c r="BC14" s="165">
        <f t="shared" si="19"/>
        <v>4</v>
      </c>
      <c r="BD14" s="155" t="s">
        <v>666</v>
      </c>
      <c r="BE14" s="163">
        <f t="shared" si="20"/>
        <v>3</v>
      </c>
      <c r="BF14" s="58">
        <v>3</v>
      </c>
      <c r="BG14" s="397" t="s">
        <v>1747</v>
      </c>
      <c r="BH14" s="165">
        <f t="shared" si="21"/>
        <v>2</v>
      </c>
      <c r="BI14" s="58">
        <v>67</v>
      </c>
      <c r="BJ14" s="396" t="s">
        <v>1749</v>
      </c>
      <c r="BK14" s="165">
        <f t="shared" si="22"/>
        <v>0</v>
      </c>
      <c r="BL14" s="53" t="s">
        <v>642</v>
      </c>
      <c r="BM14" s="365">
        <f t="shared" si="23"/>
        <v>3</v>
      </c>
      <c r="BN14" s="53" t="s">
        <v>649</v>
      </c>
      <c r="BO14" s="365">
        <f t="shared" si="24"/>
        <v>1</v>
      </c>
      <c r="BP14" s="53" t="s">
        <v>643</v>
      </c>
      <c r="BQ14" s="365">
        <f t="shared" si="25"/>
        <v>3</v>
      </c>
      <c r="BR14" s="58">
        <v>1</v>
      </c>
      <c r="BS14" s="396" t="s">
        <v>1751</v>
      </c>
      <c r="BT14" s="165">
        <f t="shared" si="26"/>
        <v>3</v>
      </c>
      <c r="BU14" s="58">
        <v>3</v>
      </c>
      <c r="BV14" s="397" t="s">
        <v>1752</v>
      </c>
      <c r="BW14" s="165">
        <f t="shared" si="27"/>
        <v>2</v>
      </c>
      <c r="BX14" s="58">
        <v>0</v>
      </c>
      <c r="BY14" s="396" t="s">
        <v>1755</v>
      </c>
      <c r="BZ14" s="165">
        <f t="shared" si="28"/>
        <v>4</v>
      </c>
      <c r="CA14" s="58">
        <v>0</v>
      </c>
      <c r="CB14" s="396" t="s">
        <v>1755</v>
      </c>
      <c r="CC14" s="165">
        <f t="shared" si="29"/>
        <v>4</v>
      </c>
      <c r="CD14" s="58">
        <v>3</v>
      </c>
      <c r="CE14" s="396" t="s">
        <v>1761</v>
      </c>
      <c r="CF14" s="165">
        <f t="shared" si="30"/>
        <v>3</v>
      </c>
      <c r="CG14" s="155" t="s">
        <v>1369</v>
      </c>
      <c r="CH14" s="165">
        <f t="shared" si="31"/>
        <v>3</v>
      </c>
      <c r="CI14" s="426">
        <f t="shared" si="32"/>
        <v>2.5833333333333335</v>
      </c>
      <c r="CJ14" s="53" t="s">
        <v>639</v>
      </c>
      <c r="CK14" s="165">
        <f t="shared" si="33"/>
        <v>4</v>
      </c>
      <c r="CL14" s="96" t="s">
        <v>640</v>
      </c>
      <c r="CM14" s="164">
        <f t="shared" si="34"/>
        <v>0</v>
      </c>
      <c r="CN14" s="96" t="s">
        <v>880</v>
      </c>
      <c r="CO14" s="164">
        <f t="shared" si="35"/>
        <v>4</v>
      </c>
      <c r="CP14" s="96" t="s">
        <v>880</v>
      </c>
      <c r="CQ14" s="164">
        <f t="shared" si="36"/>
        <v>4</v>
      </c>
      <c r="CR14" s="96" t="s">
        <v>880</v>
      </c>
      <c r="CS14" s="164">
        <f t="shared" si="37"/>
        <v>4</v>
      </c>
      <c r="CT14" s="53" t="s">
        <v>639</v>
      </c>
      <c r="CU14" s="165">
        <f t="shared" si="38"/>
        <v>4</v>
      </c>
      <c r="CV14" s="96" t="s">
        <v>880</v>
      </c>
      <c r="CW14" s="164">
        <f t="shared" si="39"/>
        <v>4</v>
      </c>
      <c r="CX14" s="55">
        <v>8.8000000000000007</v>
      </c>
      <c r="CY14" s="351" t="s">
        <v>1827</v>
      </c>
      <c r="CZ14" s="165">
        <f t="shared" si="40"/>
        <v>0</v>
      </c>
      <c r="DA14" s="56">
        <v>9.8000000000000007</v>
      </c>
      <c r="DB14" s="351" t="s">
        <v>1827</v>
      </c>
      <c r="DC14" s="165">
        <f t="shared" si="41"/>
        <v>0</v>
      </c>
      <c r="DD14" s="426">
        <f t="shared" si="42"/>
        <v>2.6666666666666665</v>
      </c>
      <c r="DE14" s="148">
        <v>1</v>
      </c>
      <c r="DF14" s="396" t="s">
        <v>1776</v>
      </c>
      <c r="DG14" s="165">
        <f t="shared" si="43"/>
        <v>1</v>
      </c>
      <c r="DH14" s="54">
        <v>0</v>
      </c>
      <c r="DI14" s="397" t="s">
        <v>1777</v>
      </c>
      <c r="DJ14" s="165">
        <f t="shared" si="44"/>
        <v>0</v>
      </c>
      <c r="DK14" s="54">
        <v>2</v>
      </c>
      <c r="DL14" s="396" t="s">
        <v>1779</v>
      </c>
      <c r="DM14" s="165">
        <f t="shared" si="45"/>
        <v>4</v>
      </c>
      <c r="DN14" s="54">
        <v>0</v>
      </c>
      <c r="DO14" s="397" t="s">
        <v>1784</v>
      </c>
      <c r="DP14" s="165">
        <f t="shared" si="46"/>
        <v>0</v>
      </c>
      <c r="DQ14" s="96" t="s">
        <v>1024</v>
      </c>
      <c r="DR14" s="164">
        <f t="shared" si="47"/>
        <v>0</v>
      </c>
      <c r="DS14" s="426">
        <f t="shared" si="48"/>
        <v>1</v>
      </c>
      <c r="DT14" s="148">
        <v>0.625</v>
      </c>
      <c r="DU14" s="114" t="s">
        <v>1791</v>
      </c>
      <c r="DV14" s="165">
        <f t="shared" si="49"/>
        <v>2</v>
      </c>
      <c r="DW14" s="49">
        <v>6</v>
      </c>
      <c r="DX14" s="148">
        <f t="shared" si="57"/>
        <v>0.77815125038364363</v>
      </c>
      <c r="DY14" s="94" t="s">
        <v>1733</v>
      </c>
      <c r="DZ14" s="165">
        <f t="shared" si="51"/>
        <v>1</v>
      </c>
      <c r="EA14" s="49">
        <v>1</v>
      </c>
      <c r="EB14" s="157" t="s">
        <v>1737</v>
      </c>
      <c r="EC14" s="165">
        <f t="shared" si="52"/>
        <v>1</v>
      </c>
      <c r="ED14" s="49">
        <v>0</v>
      </c>
      <c r="EE14" s="114" t="s">
        <v>1730</v>
      </c>
      <c r="EF14" s="165">
        <f t="shared" si="53"/>
        <v>0</v>
      </c>
      <c r="EG14" s="426">
        <f t="shared" si="54"/>
        <v>1</v>
      </c>
      <c r="EH14" s="429">
        <f t="shared" si="55"/>
        <v>1.5568181818181817</v>
      </c>
      <c r="EI14" s="438">
        <f t="shared" si="56"/>
        <v>0.38920454545454541</v>
      </c>
      <c r="EJ14" s="546">
        <v>0</v>
      </c>
      <c r="EK14" s="548">
        <v>0.52272727272727271</v>
      </c>
      <c r="EL14" s="549">
        <v>0.64583333333333337</v>
      </c>
      <c r="EM14" s="549">
        <v>0.66666666666666663</v>
      </c>
      <c r="EN14" s="549">
        <v>0.25</v>
      </c>
      <c r="EO14" s="549">
        <v>0.25</v>
      </c>
    </row>
    <row r="15" spans="1:145" s="366" customFormat="1" ht="18">
      <c r="A15" s="4" t="s">
        <v>581</v>
      </c>
      <c r="B15" s="69" t="s">
        <v>580</v>
      </c>
      <c r="C15" s="53" t="s">
        <v>1050</v>
      </c>
      <c r="D15" s="411" t="s">
        <v>1308</v>
      </c>
      <c r="E15" s="413" t="s">
        <v>968</v>
      </c>
      <c r="F15" s="412" t="s">
        <v>964</v>
      </c>
      <c r="G15" s="414" t="s">
        <v>980</v>
      </c>
      <c r="H15" s="412" t="s">
        <v>42</v>
      </c>
      <c r="I15" s="49">
        <v>1987</v>
      </c>
      <c r="J15" s="328">
        <f t="shared" si="0"/>
        <v>3.2981978671098151</v>
      </c>
      <c r="K15" s="328" t="s">
        <v>1715</v>
      </c>
      <c r="L15" s="165">
        <f t="shared" si="1"/>
        <v>0</v>
      </c>
      <c r="M15" s="78">
        <v>13646592.59</v>
      </c>
      <c r="N15" s="328">
        <f t="shared" si="2"/>
        <v>7.1350242261685084</v>
      </c>
      <c r="O15" s="328" t="s">
        <v>1706</v>
      </c>
      <c r="P15" s="165">
        <f t="shared" si="3"/>
        <v>1</v>
      </c>
      <c r="Q15" s="94">
        <v>157</v>
      </c>
      <c r="R15" s="328">
        <f t="shared" si="4"/>
        <v>2.1958996524092336</v>
      </c>
      <c r="S15" s="328" t="s">
        <v>1709</v>
      </c>
      <c r="T15" s="165">
        <f t="shared" si="5"/>
        <v>0</v>
      </c>
      <c r="U15" s="96" t="s">
        <v>880</v>
      </c>
      <c r="V15" s="164">
        <f t="shared" si="6"/>
        <v>0</v>
      </c>
      <c r="W15" s="94">
        <v>0</v>
      </c>
      <c r="X15" s="154"/>
      <c r="Y15" s="154" t="s">
        <v>1726</v>
      </c>
      <c r="Z15" s="165">
        <f t="shared" si="7"/>
        <v>0</v>
      </c>
      <c r="AA15" s="424">
        <f t="shared" si="8"/>
        <v>0.2</v>
      </c>
      <c r="AB15" s="80" t="s">
        <v>639</v>
      </c>
      <c r="AC15" s="165">
        <f t="shared" si="9"/>
        <v>4</v>
      </c>
      <c r="AD15" s="53" t="s">
        <v>639</v>
      </c>
      <c r="AE15" s="165">
        <f t="shared" si="10"/>
        <v>4</v>
      </c>
      <c r="AF15" s="96" t="s">
        <v>640</v>
      </c>
      <c r="AG15" s="164">
        <f t="shared" si="11"/>
        <v>0</v>
      </c>
      <c r="AH15" s="53" t="s">
        <v>1314</v>
      </c>
      <c r="AI15" s="165">
        <f t="shared" si="12"/>
        <v>0</v>
      </c>
      <c r="AJ15" s="53" t="s">
        <v>1405</v>
      </c>
      <c r="AK15" s="165">
        <f t="shared" si="13"/>
        <v>0</v>
      </c>
      <c r="AL15" s="50">
        <v>1</v>
      </c>
      <c r="AM15" s="396" t="s">
        <v>1765</v>
      </c>
      <c r="AN15" s="165">
        <f t="shared" si="14"/>
        <v>4</v>
      </c>
      <c r="AO15" s="96" t="s">
        <v>640</v>
      </c>
      <c r="AP15" s="164">
        <f t="shared" si="15"/>
        <v>0</v>
      </c>
      <c r="AQ15" s="57">
        <v>1</v>
      </c>
      <c r="AR15" s="397" t="s">
        <v>1789</v>
      </c>
      <c r="AS15" s="165">
        <f t="shared" si="16"/>
        <v>0</v>
      </c>
      <c r="AT15" s="53" t="s">
        <v>634</v>
      </c>
      <c r="AU15" s="165">
        <f t="shared" si="17"/>
        <v>1</v>
      </c>
      <c r="AV15" s="53" t="s">
        <v>646</v>
      </c>
      <c r="AW15" s="165">
        <v>0</v>
      </c>
      <c r="AX15" s="81" t="s">
        <v>635</v>
      </c>
      <c r="AY15" s="165">
        <v>1</v>
      </c>
      <c r="AZ15" s="426">
        <f t="shared" si="18"/>
        <v>1.2727272727272727</v>
      </c>
      <c r="BA15" s="57">
        <v>0</v>
      </c>
      <c r="BB15" s="395" t="s">
        <v>1741</v>
      </c>
      <c r="BC15" s="165">
        <f t="shared" si="19"/>
        <v>4</v>
      </c>
      <c r="BD15" s="80" t="s">
        <v>641</v>
      </c>
      <c r="BE15" s="163">
        <f t="shared" si="20"/>
        <v>0</v>
      </c>
      <c r="BF15" s="58">
        <v>2</v>
      </c>
      <c r="BG15" s="396" t="s">
        <v>1746</v>
      </c>
      <c r="BH15" s="165">
        <f t="shared" si="21"/>
        <v>3</v>
      </c>
      <c r="BI15" s="58">
        <v>2</v>
      </c>
      <c r="BJ15" s="396" t="s">
        <v>1746</v>
      </c>
      <c r="BK15" s="165">
        <f t="shared" si="22"/>
        <v>3</v>
      </c>
      <c r="BL15" s="53" t="s">
        <v>642</v>
      </c>
      <c r="BM15" s="365">
        <f t="shared" si="23"/>
        <v>3</v>
      </c>
      <c r="BN15" s="53" t="s">
        <v>642</v>
      </c>
      <c r="BO15" s="365">
        <f t="shared" si="24"/>
        <v>0</v>
      </c>
      <c r="BP15" s="53" t="s">
        <v>643</v>
      </c>
      <c r="BQ15" s="365">
        <f t="shared" si="25"/>
        <v>3</v>
      </c>
      <c r="BR15" s="58">
        <v>0</v>
      </c>
      <c r="BS15" s="396" t="s">
        <v>1750</v>
      </c>
      <c r="BT15" s="165">
        <f t="shared" si="26"/>
        <v>4</v>
      </c>
      <c r="BU15" s="58">
        <v>1</v>
      </c>
      <c r="BV15" s="396" t="s">
        <v>1751</v>
      </c>
      <c r="BW15" s="165">
        <f t="shared" si="27"/>
        <v>3</v>
      </c>
      <c r="BX15" s="58">
        <v>0</v>
      </c>
      <c r="BY15" s="396" t="s">
        <v>1755</v>
      </c>
      <c r="BZ15" s="165">
        <f t="shared" si="28"/>
        <v>4</v>
      </c>
      <c r="CA15" s="58">
        <v>0</v>
      </c>
      <c r="CB15" s="396" t="s">
        <v>1755</v>
      </c>
      <c r="CC15" s="165">
        <f t="shared" si="29"/>
        <v>4</v>
      </c>
      <c r="CD15" s="58">
        <v>0</v>
      </c>
      <c r="CE15" s="397" t="s">
        <v>1764</v>
      </c>
      <c r="CF15" s="165">
        <f t="shared" si="30"/>
        <v>0</v>
      </c>
      <c r="CG15" s="155" t="s">
        <v>1369</v>
      </c>
      <c r="CH15" s="165">
        <f t="shared" si="31"/>
        <v>3</v>
      </c>
      <c r="CI15" s="426">
        <f t="shared" si="32"/>
        <v>2.5</v>
      </c>
      <c r="CJ15" s="53" t="s">
        <v>639</v>
      </c>
      <c r="CK15" s="165">
        <f t="shared" si="33"/>
        <v>4</v>
      </c>
      <c r="CL15" s="96" t="s">
        <v>636</v>
      </c>
      <c r="CM15" s="164">
        <f t="shared" si="34"/>
        <v>4</v>
      </c>
      <c r="CN15" s="96" t="s">
        <v>880</v>
      </c>
      <c r="CO15" s="164">
        <f t="shared" si="35"/>
        <v>4</v>
      </c>
      <c r="CP15" s="96" t="s">
        <v>880</v>
      </c>
      <c r="CQ15" s="164">
        <f t="shared" si="36"/>
        <v>4</v>
      </c>
      <c r="CR15" s="96" t="s">
        <v>880</v>
      </c>
      <c r="CS15" s="164">
        <f t="shared" si="37"/>
        <v>4</v>
      </c>
      <c r="CT15" s="53" t="s">
        <v>639</v>
      </c>
      <c r="CU15" s="165">
        <f t="shared" si="38"/>
        <v>4</v>
      </c>
      <c r="CV15" s="96" t="s">
        <v>880</v>
      </c>
      <c r="CW15" s="164">
        <f t="shared" si="39"/>
        <v>4</v>
      </c>
      <c r="CX15" s="55">
        <v>7</v>
      </c>
      <c r="CY15" s="427" t="s">
        <v>1826</v>
      </c>
      <c r="CZ15" s="165">
        <f t="shared" si="40"/>
        <v>1</v>
      </c>
      <c r="DA15" s="56">
        <v>7.6</v>
      </c>
      <c r="DB15" s="427" t="s">
        <v>1826</v>
      </c>
      <c r="DC15" s="165">
        <f t="shared" si="41"/>
        <v>1</v>
      </c>
      <c r="DD15" s="426">
        <f t="shared" si="42"/>
        <v>3.3333333333333335</v>
      </c>
      <c r="DE15" s="148">
        <v>1</v>
      </c>
      <c r="DF15" s="396" t="s">
        <v>1776</v>
      </c>
      <c r="DG15" s="165">
        <f t="shared" si="43"/>
        <v>1</v>
      </c>
      <c r="DH15" s="54">
        <v>0</v>
      </c>
      <c r="DI15" s="397" t="s">
        <v>1777</v>
      </c>
      <c r="DJ15" s="165">
        <f t="shared" si="44"/>
        <v>0</v>
      </c>
      <c r="DK15" s="54">
        <v>2</v>
      </c>
      <c r="DL15" s="396" t="s">
        <v>1779</v>
      </c>
      <c r="DM15" s="165">
        <f t="shared" si="45"/>
        <v>4</v>
      </c>
      <c r="DN15" s="54">
        <v>4</v>
      </c>
      <c r="DO15" s="397" t="s">
        <v>1782</v>
      </c>
      <c r="DP15" s="165">
        <f t="shared" si="46"/>
        <v>2</v>
      </c>
      <c r="DQ15" s="96" t="s">
        <v>1024</v>
      </c>
      <c r="DR15" s="164">
        <f t="shared" si="47"/>
        <v>0</v>
      </c>
      <c r="DS15" s="426">
        <f t="shared" si="48"/>
        <v>1.4</v>
      </c>
      <c r="DT15" s="148">
        <v>0.69</v>
      </c>
      <c r="DU15" s="114" t="s">
        <v>1791</v>
      </c>
      <c r="DV15" s="165">
        <f t="shared" si="49"/>
        <v>2</v>
      </c>
      <c r="DW15" s="49">
        <v>3</v>
      </c>
      <c r="DX15" s="148">
        <f t="shared" si="57"/>
        <v>0.47712125471966244</v>
      </c>
      <c r="DY15" s="154" t="s">
        <v>1732</v>
      </c>
      <c r="DZ15" s="165">
        <f t="shared" si="51"/>
        <v>0</v>
      </c>
      <c r="EA15" s="49">
        <v>0</v>
      </c>
      <c r="EB15" s="114" t="s">
        <v>1730</v>
      </c>
      <c r="EC15" s="165">
        <f t="shared" si="52"/>
        <v>0</v>
      </c>
      <c r="ED15" s="49">
        <v>0</v>
      </c>
      <c r="EE15" s="114" t="s">
        <v>1730</v>
      </c>
      <c r="EF15" s="165">
        <f t="shared" si="53"/>
        <v>0</v>
      </c>
      <c r="EG15" s="426">
        <f t="shared" si="54"/>
        <v>0.5</v>
      </c>
      <c r="EH15" s="429">
        <f t="shared" si="55"/>
        <v>1.5343434343434341</v>
      </c>
      <c r="EI15" s="438">
        <f t="shared" si="56"/>
        <v>0.38358585858585853</v>
      </c>
      <c r="EJ15" s="546">
        <v>0.05</v>
      </c>
      <c r="EK15" s="548">
        <v>0.31818181818181818</v>
      </c>
      <c r="EL15" s="549">
        <v>0.625</v>
      </c>
      <c r="EM15" s="549">
        <v>0.83333333333333337</v>
      </c>
      <c r="EN15" s="549">
        <v>0.35</v>
      </c>
      <c r="EO15" s="549">
        <v>0.125</v>
      </c>
    </row>
    <row r="16" spans="1:145" s="366" customFormat="1" ht="18">
      <c r="A16" s="4" t="s">
        <v>567</v>
      </c>
      <c r="B16" s="69" t="s">
        <v>566</v>
      </c>
      <c r="C16" s="53" t="s">
        <v>681</v>
      </c>
      <c r="D16" s="411" t="s">
        <v>1308</v>
      </c>
      <c r="E16" s="413" t="s">
        <v>968</v>
      </c>
      <c r="F16" s="412" t="s">
        <v>975</v>
      </c>
      <c r="G16" s="414" t="s">
        <v>969</v>
      </c>
      <c r="H16" s="417" t="s">
        <v>74</v>
      </c>
      <c r="I16" s="49">
        <v>1999</v>
      </c>
      <c r="J16" s="328">
        <f t="shared" si="0"/>
        <v>3.3008127941181171</v>
      </c>
      <c r="K16" s="328" t="s">
        <v>1715</v>
      </c>
      <c r="L16" s="165">
        <f t="shared" si="1"/>
        <v>0</v>
      </c>
      <c r="M16" s="78">
        <v>12083891.380000001</v>
      </c>
      <c r="N16" s="328">
        <f t="shared" si="2"/>
        <v>7.0822068128211502</v>
      </c>
      <c r="O16" s="328" t="s">
        <v>1703</v>
      </c>
      <c r="P16" s="165">
        <f t="shared" si="3"/>
        <v>0</v>
      </c>
      <c r="Q16" s="94">
        <v>152</v>
      </c>
      <c r="R16" s="328">
        <f t="shared" si="4"/>
        <v>2.1818435879447726</v>
      </c>
      <c r="S16" s="328" t="s">
        <v>1709</v>
      </c>
      <c r="T16" s="165">
        <f t="shared" si="5"/>
        <v>0</v>
      </c>
      <c r="U16" s="96" t="s">
        <v>880</v>
      </c>
      <c r="V16" s="164">
        <f t="shared" si="6"/>
        <v>0</v>
      </c>
      <c r="W16" s="94">
        <v>0</v>
      </c>
      <c r="X16" s="154"/>
      <c r="Y16" s="154" t="s">
        <v>1726</v>
      </c>
      <c r="Z16" s="165">
        <f t="shared" si="7"/>
        <v>0</v>
      </c>
      <c r="AA16" s="424">
        <f t="shared" si="8"/>
        <v>0</v>
      </c>
      <c r="AB16" s="80" t="s">
        <v>1396</v>
      </c>
      <c r="AC16" s="165">
        <f t="shared" si="9"/>
        <v>0</v>
      </c>
      <c r="AD16" s="53" t="s">
        <v>1399</v>
      </c>
      <c r="AE16" s="165">
        <f t="shared" si="10"/>
        <v>1</v>
      </c>
      <c r="AF16" s="96" t="s">
        <v>640</v>
      </c>
      <c r="AG16" s="164">
        <f t="shared" si="11"/>
        <v>0</v>
      </c>
      <c r="AH16" s="53" t="s">
        <v>1400</v>
      </c>
      <c r="AI16" s="165">
        <f t="shared" si="12"/>
        <v>3</v>
      </c>
      <c r="AJ16" s="156" t="s">
        <v>1404</v>
      </c>
      <c r="AK16" s="165">
        <f t="shared" si="13"/>
        <v>1</v>
      </c>
      <c r="AL16" s="50">
        <v>1</v>
      </c>
      <c r="AM16" s="396" t="s">
        <v>1765</v>
      </c>
      <c r="AN16" s="165">
        <f t="shared" si="14"/>
        <v>4</v>
      </c>
      <c r="AO16" s="96" t="s">
        <v>636</v>
      </c>
      <c r="AP16" s="164">
        <f t="shared" si="15"/>
        <v>4</v>
      </c>
      <c r="AQ16" s="57">
        <v>1</v>
      </c>
      <c r="AR16" s="397" t="s">
        <v>1789</v>
      </c>
      <c r="AS16" s="165">
        <f t="shared" si="16"/>
        <v>0</v>
      </c>
      <c r="AT16" s="53" t="s">
        <v>650</v>
      </c>
      <c r="AU16" s="165">
        <f t="shared" si="17"/>
        <v>2</v>
      </c>
      <c r="AV16" s="53" t="s">
        <v>646</v>
      </c>
      <c r="AW16" s="165">
        <v>0</v>
      </c>
      <c r="AX16" s="81" t="s">
        <v>647</v>
      </c>
      <c r="AY16" s="165">
        <v>4</v>
      </c>
      <c r="AZ16" s="426">
        <f t="shared" si="18"/>
        <v>1.7272727272727273</v>
      </c>
      <c r="BA16" s="57">
        <v>0</v>
      </c>
      <c r="BB16" s="395" t="s">
        <v>1741</v>
      </c>
      <c r="BC16" s="165">
        <f t="shared" si="19"/>
        <v>4</v>
      </c>
      <c r="BD16" s="155" t="s">
        <v>1395</v>
      </c>
      <c r="BE16" s="163">
        <f t="shared" si="20"/>
        <v>4</v>
      </c>
      <c r="BF16" s="58">
        <v>0</v>
      </c>
      <c r="BG16" s="396" t="s">
        <v>1745</v>
      </c>
      <c r="BH16" s="165">
        <f t="shared" si="21"/>
        <v>4</v>
      </c>
      <c r="BI16" s="58">
        <v>0</v>
      </c>
      <c r="BJ16" s="396" t="s">
        <v>1745</v>
      </c>
      <c r="BK16" s="165">
        <f t="shared" si="22"/>
        <v>4</v>
      </c>
      <c r="BL16" s="53" t="s">
        <v>658</v>
      </c>
      <c r="BM16" s="365">
        <f t="shared" si="23"/>
        <v>2</v>
      </c>
      <c r="BN16" s="53" t="s">
        <v>649</v>
      </c>
      <c r="BO16" s="365">
        <f t="shared" si="24"/>
        <v>1</v>
      </c>
      <c r="BP16" s="53" t="s">
        <v>643</v>
      </c>
      <c r="BQ16" s="365">
        <f t="shared" si="25"/>
        <v>3</v>
      </c>
      <c r="BR16" s="58">
        <v>0</v>
      </c>
      <c r="BS16" s="396" t="s">
        <v>1750</v>
      </c>
      <c r="BT16" s="165">
        <f t="shared" si="26"/>
        <v>4</v>
      </c>
      <c r="BU16" s="58">
        <v>0</v>
      </c>
      <c r="BV16" s="396" t="s">
        <v>1750</v>
      </c>
      <c r="BW16" s="165">
        <f t="shared" si="27"/>
        <v>4</v>
      </c>
      <c r="BX16" s="58">
        <v>0</v>
      </c>
      <c r="BY16" s="396" t="s">
        <v>1755</v>
      </c>
      <c r="BZ16" s="165">
        <f t="shared" si="28"/>
        <v>4</v>
      </c>
      <c r="CA16" s="58">
        <v>0</v>
      </c>
      <c r="CB16" s="396" t="s">
        <v>1755</v>
      </c>
      <c r="CC16" s="165">
        <f t="shared" si="29"/>
        <v>4</v>
      </c>
      <c r="CD16" s="58">
        <v>1</v>
      </c>
      <c r="CE16" s="396" t="s">
        <v>1763</v>
      </c>
      <c r="CF16" s="165">
        <f t="shared" si="30"/>
        <v>1</v>
      </c>
      <c r="CG16" s="155" t="s">
        <v>636</v>
      </c>
      <c r="CH16" s="165">
        <f t="shared" si="31"/>
        <v>4</v>
      </c>
      <c r="CI16" s="426">
        <f t="shared" si="32"/>
        <v>3.25</v>
      </c>
      <c r="CJ16" s="53" t="s">
        <v>1398</v>
      </c>
      <c r="CK16" s="165">
        <f t="shared" si="33"/>
        <v>2</v>
      </c>
      <c r="CL16" s="96" t="s">
        <v>640</v>
      </c>
      <c r="CM16" s="164">
        <f t="shared" si="34"/>
        <v>0</v>
      </c>
      <c r="CN16" s="96" t="s">
        <v>880</v>
      </c>
      <c r="CO16" s="164">
        <f t="shared" si="35"/>
        <v>4</v>
      </c>
      <c r="CP16" s="96" t="s">
        <v>880</v>
      </c>
      <c r="CQ16" s="164">
        <f t="shared" si="36"/>
        <v>4</v>
      </c>
      <c r="CR16" s="96" t="s">
        <v>880</v>
      </c>
      <c r="CS16" s="164">
        <f t="shared" si="37"/>
        <v>4</v>
      </c>
      <c r="CT16" s="53" t="s">
        <v>639</v>
      </c>
      <c r="CU16" s="165">
        <f t="shared" si="38"/>
        <v>4</v>
      </c>
      <c r="CV16" s="96" t="s">
        <v>1119</v>
      </c>
      <c r="CW16" s="164">
        <f t="shared" si="39"/>
        <v>0</v>
      </c>
      <c r="CX16" s="55">
        <v>7.3</v>
      </c>
      <c r="CY16" s="427" t="s">
        <v>1826</v>
      </c>
      <c r="CZ16" s="165">
        <f t="shared" si="40"/>
        <v>1</v>
      </c>
      <c r="DA16" s="56">
        <v>9.6</v>
      </c>
      <c r="DB16" s="351" t="s">
        <v>1827</v>
      </c>
      <c r="DC16" s="165">
        <f t="shared" si="41"/>
        <v>0</v>
      </c>
      <c r="DD16" s="426">
        <f t="shared" si="42"/>
        <v>2.1111111111111112</v>
      </c>
      <c r="DE16" s="148">
        <v>1</v>
      </c>
      <c r="DF16" s="396" t="s">
        <v>1776</v>
      </c>
      <c r="DG16" s="165">
        <f t="shared" si="43"/>
        <v>1</v>
      </c>
      <c r="DH16" s="54">
        <v>0</v>
      </c>
      <c r="DI16" s="397" t="s">
        <v>1777</v>
      </c>
      <c r="DJ16" s="165">
        <f t="shared" si="44"/>
        <v>0</v>
      </c>
      <c r="DK16" s="54">
        <v>2</v>
      </c>
      <c r="DL16" s="396" t="s">
        <v>1779</v>
      </c>
      <c r="DM16" s="165">
        <f t="shared" si="45"/>
        <v>4</v>
      </c>
      <c r="DN16" s="54">
        <v>2</v>
      </c>
      <c r="DO16" s="396" t="s">
        <v>1783</v>
      </c>
      <c r="DP16" s="165">
        <f t="shared" si="46"/>
        <v>1</v>
      </c>
      <c r="DQ16" s="96" t="s">
        <v>1024</v>
      </c>
      <c r="DR16" s="164">
        <f t="shared" si="47"/>
        <v>0</v>
      </c>
      <c r="DS16" s="426">
        <f t="shared" si="48"/>
        <v>1.2</v>
      </c>
      <c r="DT16" s="148">
        <v>0.626</v>
      </c>
      <c r="DU16" s="114" t="s">
        <v>1791</v>
      </c>
      <c r="DV16" s="165">
        <f t="shared" si="49"/>
        <v>2</v>
      </c>
      <c r="DW16" s="49">
        <v>6</v>
      </c>
      <c r="DX16" s="148">
        <f t="shared" si="57"/>
        <v>0.77815125038364363</v>
      </c>
      <c r="DY16" s="94" t="s">
        <v>1733</v>
      </c>
      <c r="DZ16" s="165">
        <f t="shared" si="51"/>
        <v>1</v>
      </c>
      <c r="EA16" s="49">
        <v>0</v>
      </c>
      <c r="EB16" s="114" t="s">
        <v>1730</v>
      </c>
      <c r="EC16" s="165">
        <f t="shared" si="52"/>
        <v>0</v>
      </c>
      <c r="ED16" s="49">
        <v>0</v>
      </c>
      <c r="EE16" s="114" t="s">
        <v>1730</v>
      </c>
      <c r="EF16" s="165">
        <f t="shared" si="53"/>
        <v>0</v>
      </c>
      <c r="EG16" s="426">
        <f t="shared" si="54"/>
        <v>0.75</v>
      </c>
      <c r="EH16" s="429">
        <f t="shared" si="55"/>
        <v>1.5063973063973064</v>
      </c>
      <c r="EI16" s="438">
        <f t="shared" si="56"/>
        <v>0.3765993265993266</v>
      </c>
      <c r="EJ16" s="546">
        <v>0</v>
      </c>
      <c r="EK16" s="548">
        <v>0.43181818181818182</v>
      </c>
      <c r="EL16" s="549">
        <v>0.8125</v>
      </c>
      <c r="EM16" s="549">
        <v>0.52777777777777779</v>
      </c>
      <c r="EN16" s="549">
        <v>0.3</v>
      </c>
      <c r="EO16" s="549">
        <v>0.1875</v>
      </c>
    </row>
    <row r="17" spans="1:145" s="366" customFormat="1" ht="18">
      <c r="A17" s="4" t="s">
        <v>575</v>
      </c>
      <c r="B17" s="69" t="s">
        <v>574</v>
      </c>
      <c r="C17" s="53" t="s">
        <v>632</v>
      </c>
      <c r="D17" s="411" t="s">
        <v>1308</v>
      </c>
      <c r="E17" s="413" t="s">
        <v>968</v>
      </c>
      <c r="F17" s="412" t="s">
        <v>967</v>
      </c>
      <c r="G17" s="414" t="s">
        <v>976</v>
      </c>
      <c r="H17" s="412" t="s">
        <v>16</v>
      </c>
      <c r="I17" s="49">
        <v>2025</v>
      </c>
      <c r="J17" s="328">
        <f t="shared" si="0"/>
        <v>3.3064250275506875</v>
      </c>
      <c r="K17" s="328" t="s">
        <v>1715</v>
      </c>
      <c r="L17" s="165">
        <f t="shared" si="1"/>
        <v>0</v>
      </c>
      <c r="M17" s="78">
        <v>11027530.51</v>
      </c>
      <c r="N17" s="328">
        <f t="shared" si="2"/>
        <v>7.0424782680198224</v>
      </c>
      <c r="O17" s="328" t="s">
        <v>1703</v>
      </c>
      <c r="P17" s="165">
        <f t="shared" si="3"/>
        <v>0</v>
      </c>
      <c r="Q17" s="94">
        <v>136</v>
      </c>
      <c r="R17" s="328">
        <f t="shared" si="4"/>
        <v>2.1335389083702174</v>
      </c>
      <c r="S17" s="328" t="s">
        <v>1709</v>
      </c>
      <c r="T17" s="165">
        <f t="shared" si="5"/>
        <v>0</v>
      </c>
      <c r="U17" s="96" t="s">
        <v>880</v>
      </c>
      <c r="V17" s="164">
        <f t="shared" si="6"/>
        <v>0</v>
      </c>
      <c r="W17" s="94">
        <v>0</v>
      </c>
      <c r="X17" s="154"/>
      <c r="Y17" s="94" t="s">
        <v>1726</v>
      </c>
      <c r="Z17" s="165">
        <f t="shared" si="7"/>
        <v>0</v>
      </c>
      <c r="AA17" s="424">
        <f t="shared" si="8"/>
        <v>0</v>
      </c>
      <c r="AB17" s="80" t="s">
        <v>639</v>
      </c>
      <c r="AC17" s="165">
        <f t="shared" si="9"/>
        <v>4</v>
      </c>
      <c r="AD17" s="53" t="s">
        <v>639</v>
      </c>
      <c r="AE17" s="165">
        <f t="shared" si="10"/>
        <v>4</v>
      </c>
      <c r="AF17" s="96" t="s">
        <v>640</v>
      </c>
      <c r="AG17" s="164">
        <f t="shared" si="11"/>
        <v>0</v>
      </c>
      <c r="AH17" s="53" t="s">
        <v>1314</v>
      </c>
      <c r="AI17" s="165">
        <f t="shared" si="12"/>
        <v>0</v>
      </c>
      <c r="AJ17" s="53" t="s">
        <v>1404</v>
      </c>
      <c r="AK17" s="165">
        <f t="shared" si="13"/>
        <v>1</v>
      </c>
      <c r="AL17" s="50">
        <v>1</v>
      </c>
      <c r="AM17" s="396" t="s">
        <v>1765</v>
      </c>
      <c r="AN17" s="165">
        <f t="shared" si="14"/>
        <v>4</v>
      </c>
      <c r="AO17" s="96" t="s">
        <v>640</v>
      </c>
      <c r="AP17" s="164">
        <f t="shared" si="15"/>
        <v>0</v>
      </c>
      <c r="AQ17" s="57">
        <v>1</v>
      </c>
      <c r="AR17" s="397" t="s">
        <v>1789</v>
      </c>
      <c r="AS17" s="165">
        <f t="shared" si="16"/>
        <v>0</v>
      </c>
      <c r="AT17" s="53" t="s">
        <v>650</v>
      </c>
      <c r="AU17" s="165">
        <f t="shared" si="17"/>
        <v>2</v>
      </c>
      <c r="AV17" s="53" t="s">
        <v>646</v>
      </c>
      <c r="AW17" s="165">
        <v>0</v>
      </c>
      <c r="AX17" s="81" t="s">
        <v>647</v>
      </c>
      <c r="AY17" s="165">
        <v>4</v>
      </c>
      <c r="AZ17" s="426">
        <f t="shared" si="18"/>
        <v>1.7272727272727273</v>
      </c>
      <c r="BA17" s="57">
        <v>0</v>
      </c>
      <c r="BB17" s="395" t="s">
        <v>1741</v>
      </c>
      <c r="BC17" s="165">
        <f t="shared" si="19"/>
        <v>4</v>
      </c>
      <c r="BD17" s="155" t="s">
        <v>1395</v>
      </c>
      <c r="BE17" s="163">
        <f t="shared" si="20"/>
        <v>4</v>
      </c>
      <c r="BF17" s="58">
        <v>1</v>
      </c>
      <c r="BG17" s="396" t="s">
        <v>1746</v>
      </c>
      <c r="BH17" s="165">
        <f t="shared" si="21"/>
        <v>3</v>
      </c>
      <c r="BI17" s="58">
        <v>0</v>
      </c>
      <c r="BJ17" s="396" t="s">
        <v>1745</v>
      </c>
      <c r="BK17" s="165">
        <f t="shared" si="22"/>
        <v>4</v>
      </c>
      <c r="BL17" s="53" t="s">
        <v>653</v>
      </c>
      <c r="BM17" s="365">
        <f t="shared" si="23"/>
        <v>4</v>
      </c>
      <c r="BN17" s="53" t="s">
        <v>649</v>
      </c>
      <c r="BO17" s="365">
        <f t="shared" si="24"/>
        <v>1</v>
      </c>
      <c r="BP17" s="53" t="s">
        <v>643</v>
      </c>
      <c r="BQ17" s="365">
        <f t="shared" si="25"/>
        <v>3</v>
      </c>
      <c r="BR17" s="58">
        <v>0</v>
      </c>
      <c r="BS17" s="396" t="s">
        <v>1750</v>
      </c>
      <c r="BT17" s="165">
        <f t="shared" si="26"/>
        <v>4</v>
      </c>
      <c r="BU17" s="58">
        <v>0</v>
      </c>
      <c r="BV17" s="396" t="s">
        <v>1750</v>
      </c>
      <c r="BW17" s="165">
        <f t="shared" si="27"/>
        <v>4</v>
      </c>
      <c r="BX17" s="58">
        <v>1</v>
      </c>
      <c r="BY17" s="396" t="s">
        <v>1756</v>
      </c>
      <c r="BZ17" s="165">
        <f t="shared" si="28"/>
        <v>3</v>
      </c>
      <c r="CA17" s="58">
        <v>0</v>
      </c>
      <c r="CB17" s="396" t="s">
        <v>1755</v>
      </c>
      <c r="CC17" s="165">
        <f t="shared" si="29"/>
        <v>4</v>
      </c>
      <c r="CD17" s="58">
        <v>1</v>
      </c>
      <c r="CE17" s="396" t="s">
        <v>1763</v>
      </c>
      <c r="CF17" s="165">
        <f t="shared" si="30"/>
        <v>1</v>
      </c>
      <c r="CG17" s="155" t="s">
        <v>636</v>
      </c>
      <c r="CH17" s="165">
        <f t="shared" si="31"/>
        <v>4</v>
      </c>
      <c r="CI17" s="426">
        <f t="shared" si="32"/>
        <v>3.25</v>
      </c>
      <c r="CJ17" s="80" t="s">
        <v>639</v>
      </c>
      <c r="CK17" s="165">
        <f t="shared" si="33"/>
        <v>4</v>
      </c>
      <c r="CL17" s="96" t="s">
        <v>640</v>
      </c>
      <c r="CM17" s="164">
        <f t="shared" si="34"/>
        <v>0</v>
      </c>
      <c r="CN17" s="96" t="s">
        <v>880</v>
      </c>
      <c r="CO17" s="164">
        <f t="shared" si="35"/>
        <v>4</v>
      </c>
      <c r="CP17" s="96" t="s">
        <v>880</v>
      </c>
      <c r="CQ17" s="164">
        <f t="shared" si="36"/>
        <v>4</v>
      </c>
      <c r="CR17" s="96" t="s">
        <v>880</v>
      </c>
      <c r="CS17" s="164">
        <f t="shared" si="37"/>
        <v>4</v>
      </c>
      <c r="CT17" s="53" t="s">
        <v>639</v>
      </c>
      <c r="CU17" s="165">
        <f t="shared" si="38"/>
        <v>4</v>
      </c>
      <c r="CV17" s="96" t="s">
        <v>1119</v>
      </c>
      <c r="CW17" s="164">
        <f t="shared" si="39"/>
        <v>0</v>
      </c>
      <c r="CX17" s="55">
        <v>7</v>
      </c>
      <c r="CY17" s="427" t="s">
        <v>1826</v>
      </c>
      <c r="CZ17" s="165">
        <f t="shared" si="40"/>
        <v>1</v>
      </c>
      <c r="DA17" s="56">
        <v>9.3000000000000007</v>
      </c>
      <c r="DB17" s="351" t="s">
        <v>1827</v>
      </c>
      <c r="DC17" s="165">
        <f t="shared" si="41"/>
        <v>0</v>
      </c>
      <c r="DD17" s="426">
        <f t="shared" si="42"/>
        <v>2.3333333333333335</v>
      </c>
      <c r="DE17" s="148">
        <v>0</v>
      </c>
      <c r="DF17" s="397" t="s">
        <v>1777</v>
      </c>
      <c r="DG17" s="165">
        <f t="shared" si="43"/>
        <v>0</v>
      </c>
      <c r="DH17" s="54">
        <v>0</v>
      </c>
      <c r="DI17" s="397" t="s">
        <v>1777</v>
      </c>
      <c r="DJ17" s="165">
        <f t="shared" si="44"/>
        <v>0</v>
      </c>
      <c r="DK17" s="54">
        <v>1</v>
      </c>
      <c r="DL17" s="397" t="s">
        <v>1777</v>
      </c>
      <c r="DM17" s="165">
        <f t="shared" si="45"/>
        <v>3</v>
      </c>
      <c r="DN17" s="54">
        <v>3</v>
      </c>
      <c r="DO17" s="397" t="s">
        <v>1782</v>
      </c>
      <c r="DP17" s="165">
        <f t="shared" si="46"/>
        <v>2</v>
      </c>
      <c r="DQ17" s="96" t="s">
        <v>1024</v>
      </c>
      <c r="DR17" s="164">
        <f t="shared" si="47"/>
        <v>0</v>
      </c>
      <c r="DS17" s="426">
        <f t="shared" si="48"/>
        <v>1</v>
      </c>
      <c r="DT17" s="148">
        <v>0.57699999999999996</v>
      </c>
      <c r="DU17" s="114" t="s">
        <v>1793</v>
      </c>
      <c r="DV17" s="165">
        <f t="shared" si="49"/>
        <v>3</v>
      </c>
      <c r="DW17" s="49">
        <v>5</v>
      </c>
      <c r="DX17" s="148">
        <f t="shared" si="57"/>
        <v>0.69897000433601886</v>
      </c>
      <c r="DY17" s="94" t="s">
        <v>1733</v>
      </c>
      <c r="DZ17" s="165">
        <f t="shared" si="51"/>
        <v>1</v>
      </c>
      <c r="EA17" s="49">
        <v>0</v>
      </c>
      <c r="EB17" s="114" t="s">
        <v>1730</v>
      </c>
      <c r="EC17" s="165">
        <f t="shared" si="52"/>
        <v>0</v>
      </c>
      <c r="ED17" s="49">
        <v>0</v>
      </c>
      <c r="EE17" s="114" t="s">
        <v>1730</v>
      </c>
      <c r="EF17" s="165">
        <f t="shared" si="53"/>
        <v>0</v>
      </c>
      <c r="EG17" s="426">
        <f t="shared" si="54"/>
        <v>1</v>
      </c>
      <c r="EH17" s="429">
        <f t="shared" si="55"/>
        <v>1.5517676767676767</v>
      </c>
      <c r="EI17" s="438">
        <f t="shared" si="56"/>
        <v>0.38794191919191917</v>
      </c>
      <c r="EJ17" s="546">
        <v>0</v>
      </c>
      <c r="EK17" s="548">
        <v>0.43181818181818182</v>
      </c>
      <c r="EL17" s="549">
        <v>0.8125</v>
      </c>
      <c r="EM17" s="549">
        <v>0.58333333333333337</v>
      </c>
      <c r="EN17" s="549">
        <v>0.25</v>
      </c>
      <c r="EO17" s="549">
        <v>0.25</v>
      </c>
    </row>
    <row r="18" spans="1:145" s="366" customFormat="1" ht="18">
      <c r="A18" s="4" t="s">
        <v>579</v>
      </c>
      <c r="B18" s="69" t="s">
        <v>578</v>
      </c>
      <c r="C18" s="53" t="s">
        <v>1050</v>
      </c>
      <c r="D18" s="411" t="s">
        <v>1308</v>
      </c>
      <c r="E18" s="413" t="s">
        <v>991</v>
      </c>
      <c r="F18" s="412" t="s">
        <v>990</v>
      </c>
      <c r="G18" s="414" t="s">
        <v>992</v>
      </c>
      <c r="H18" s="412" t="s">
        <v>47</v>
      </c>
      <c r="I18" s="49">
        <v>2078</v>
      </c>
      <c r="J18" s="328">
        <f t="shared" si="0"/>
        <v>3.3176455432211585</v>
      </c>
      <c r="K18" s="328" t="s">
        <v>1715</v>
      </c>
      <c r="L18" s="165">
        <f t="shared" si="1"/>
        <v>0</v>
      </c>
      <c r="M18" s="78">
        <v>11350405.01</v>
      </c>
      <c r="N18" s="328">
        <f t="shared" si="2"/>
        <v>7.0550113584868441</v>
      </c>
      <c r="O18" s="328" t="s">
        <v>1703</v>
      </c>
      <c r="P18" s="165">
        <f t="shared" si="3"/>
        <v>0</v>
      </c>
      <c r="Q18" s="94">
        <v>156</v>
      </c>
      <c r="R18" s="328">
        <f t="shared" si="4"/>
        <v>2.1931245983544616</v>
      </c>
      <c r="S18" s="328" t="s">
        <v>1709</v>
      </c>
      <c r="T18" s="165">
        <f t="shared" si="5"/>
        <v>0</v>
      </c>
      <c r="U18" s="96" t="s">
        <v>880</v>
      </c>
      <c r="V18" s="164">
        <f t="shared" si="6"/>
        <v>0</v>
      </c>
      <c r="W18" s="94">
        <v>0</v>
      </c>
      <c r="X18" s="154"/>
      <c r="Y18" s="94" t="s">
        <v>1726</v>
      </c>
      <c r="Z18" s="165">
        <f t="shared" si="7"/>
        <v>0</v>
      </c>
      <c r="AA18" s="424">
        <f t="shared" si="8"/>
        <v>0</v>
      </c>
      <c r="AB18" s="80" t="s">
        <v>639</v>
      </c>
      <c r="AC18" s="165">
        <f t="shared" si="9"/>
        <v>4</v>
      </c>
      <c r="AD18" s="53" t="s">
        <v>639</v>
      </c>
      <c r="AE18" s="165">
        <f t="shared" si="10"/>
        <v>4</v>
      </c>
      <c r="AF18" s="96" t="s">
        <v>640</v>
      </c>
      <c r="AG18" s="164">
        <f t="shared" si="11"/>
        <v>0</v>
      </c>
      <c r="AH18" s="53" t="s">
        <v>1400</v>
      </c>
      <c r="AI18" s="165">
        <f t="shared" si="12"/>
        <v>3</v>
      </c>
      <c r="AJ18" s="156" t="s">
        <v>1406</v>
      </c>
      <c r="AK18" s="165">
        <f t="shared" si="13"/>
        <v>3</v>
      </c>
      <c r="AL18" s="50">
        <v>1</v>
      </c>
      <c r="AM18" s="396" t="s">
        <v>1765</v>
      </c>
      <c r="AN18" s="165">
        <f t="shared" si="14"/>
        <v>4</v>
      </c>
      <c r="AO18" s="96" t="s">
        <v>636</v>
      </c>
      <c r="AP18" s="164">
        <f t="shared" si="15"/>
        <v>4</v>
      </c>
      <c r="AQ18" s="57">
        <v>2</v>
      </c>
      <c r="AR18" s="396" t="s">
        <v>1772</v>
      </c>
      <c r="AS18" s="165">
        <f t="shared" si="16"/>
        <v>1</v>
      </c>
      <c r="AT18" s="53" t="s">
        <v>650</v>
      </c>
      <c r="AU18" s="165">
        <f t="shared" si="17"/>
        <v>2</v>
      </c>
      <c r="AV18" s="53" t="s">
        <v>635</v>
      </c>
      <c r="AW18" s="165">
        <v>1</v>
      </c>
      <c r="AX18" s="81" t="s">
        <v>647</v>
      </c>
      <c r="AY18" s="165">
        <v>4</v>
      </c>
      <c r="AZ18" s="426">
        <f t="shared" si="18"/>
        <v>2.7272727272727271</v>
      </c>
      <c r="BA18" s="57">
        <v>0</v>
      </c>
      <c r="BB18" s="395" t="s">
        <v>1741</v>
      </c>
      <c r="BC18" s="165">
        <f t="shared" si="19"/>
        <v>4</v>
      </c>
      <c r="BD18" s="80" t="s">
        <v>666</v>
      </c>
      <c r="BE18" s="163">
        <f t="shared" si="20"/>
        <v>3</v>
      </c>
      <c r="BF18" s="58">
        <v>1</v>
      </c>
      <c r="BG18" s="396" t="s">
        <v>1746</v>
      </c>
      <c r="BH18" s="165">
        <f t="shared" si="21"/>
        <v>3</v>
      </c>
      <c r="BI18" s="58">
        <v>1</v>
      </c>
      <c r="BJ18" s="396" t="s">
        <v>1746</v>
      </c>
      <c r="BK18" s="165">
        <f t="shared" si="22"/>
        <v>3</v>
      </c>
      <c r="BL18" s="53" t="s">
        <v>642</v>
      </c>
      <c r="BM18" s="365">
        <f t="shared" si="23"/>
        <v>3</v>
      </c>
      <c r="BN18" s="53" t="s">
        <v>642</v>
      </c>
      <c r="BO18" s="365">
        <f t="shared" si="24"/>
        <v>0</v>
      </c>
      <c r="BP18" s="53" t="s">
        <v>659</v>
      </c>
      <c r="BQ18" s="365">
        <f t="shared" si="25"/>
        <v>4</v>
      </c>
      <c r="BR18" s="58">
        <v>0</v>
      </c>
      <c r="BS18" s="396" t="s">
        <v>1750</v>
      </c>
      <c r="BT18" s="165">
        <f t="shared" si="26"/>
        <v>4</v>
      </c>
      <c r="BU18" s="58">
        <v>0</v>
      </c>
      <c r="BV18" s="396" t="s">
        <v>1750</v>
      </c>
      <c r="BW18" s="165">
        <f t="shared" si="27"/>
        <v>4</v>
      </c>
      <c r="BX18" s="58">
        <v>0</v>
      </c>
      <c r="BY18" s="396" t="s">
        <v>1755</v>
      </c>
      <c r="BZ18" s="165">
        <f t="shared" si="28"/>
        <v>4</v>
      </c>
      <c r="CA18" s="58">
        <v>0</v>
      </c>
      <c r="CB18" s="396" t="s">
        <v>1755</v>
      </c>
      <c r="CC18" s="165">
        <f t="shared" si="29"/>
        <v>4</v>
      </c>
      <c r="CD18" s="58">
        <v>1</v>
      </c>
      <c r="CE18" s="396" t="s">
        <v>1763</v>
      </c>
      <c r="CF18" s="165">
        <f t="shared" si="30"/>
        <v>1</v>
      </c>
      <c r="CG18" s="80" t="s">
        <v>1369</v>
      </c>
      <c r="CH18" s="165">
        <f t="shared" si="31"/>
        <v>3</v>
      </c>
      <c r="CI18" s="426">
        <f t="shared" si="32"/>
        <v>3</v>
      </c>
      <c r="CJ18" s="53" t="s">
        <v>639</v>
      </c>
      <c r="CK18" s="165">
        <f t="shared" si="33"/>
        <v>4</v>
      </c>
      <c r="CL18" s="96" t="s">
        <v>640</v>
      </c>
      <c r="CM18" s="164">
        <f t="shared" si="34"/>
        <v>0</v>
      </c>
      <c r="CN18" s="96" t="s">
        <v>880</v>
      </c>
      <c r="CO18" s="164">
        <f t="shared" si="35"/>
        <v>4</v>
      </c>
      <c r="CP18" s="96" t="s">
        <v>880</v>
      </c>
      <c r="CQ18" s="164">
        <f t="shared" si="36"/>
        <v>4</v>
      </c>
      <c r="CR18" s="96" t="s">
        <v>880</v>
      </c>
      <c r="CS18" s="164">
        <f t="shared" si="37"/>
        <v>4</v>
      </c>
      <c r="CT18" s="53" t="s">
        <v>639</v>
      </c>
      <c r="CU18" s="165">
        <f t="shared" si="38"/>
        <v>4</v>
      </c>
      <c r="CV18" s="96" t="s">
        <v>1119</v>
      </c>
      <c r="CW18" s="164">
        <f t="shared" si="39"/>
        <v>0</v>
      </c>
      <c r="CX18" s="55">
        <v>7.6</v>
      </c>
      <c r="CY18" s="427" t="s">
        <v>1826</v>
      </c>
      <c r="CZ18" s="165">
        <f t="shared" si="40"/>
        <v>1</v>
      </c>
      <c r="DA18" s="56">
        <v>8.6</v>
      </c>
      <c r="DB18" s="351" t="s">
        <v>1827</v>
      </c>
      <c r="DC18" s="165">
        <f t="shared" si="41"/>
        <v>0</v>
      </c>
      <c r="DD18" s="426">
        <f t="shared" si="42"/>
        <v>2.3333333333333335</v>
      </c>
      <c r="DE18" s="148">
        <v>0</v>
      </c>
      <c r="DF18" s="397" t="s">
        <v>1777</v>
      </c>
      <c r="DG18" s="165">
        <f t="shared" si="43"/>
        <v>0</v>
      </c>
      <c r="DH18" s="54">
        <v>0</v>
      </c>
      <c r="DI18" s="397" t="s">
        <v>1777</v>
      </c>
      <c r="DJ18" s="165">
        <f t="shared" si="44"/>
        <v>0</v>
      </c>
      <c r="DK18" s="54">
        <v>0</v>
      </c>
      <c r="DL18" s="397" t="s">
        <v>1777</v>
      </c>
      <c r="DM18" s="165">
        <f t="shared" si="45"/>
        <v>0</v>
      </c>
      <c r="DN18" s="54">
        <v>3</v>
      </c>
      <c r="DO18" s="397" t="s">
        <v>1782</v>
      </c>
      <c r="DP18" s="165">
        <f t="shared" si="46"/>
        <v>2</v>
      </c>
      <c r="DQ18" s="96" t="s">
        <v>1024</v>
      </c>
      <c r="DR18" s="164">
        <f t="shared" si="47"/>
        <v>0</v>
      </c>
      <c r="DS18" s="426">
        <f t="shared" si="48"/>
        <v>0.4</v>
      </c>
      <c r="DT18" s="148">
        <v>0.64200000000000002</v>
      </c>
      <c r="DU18" s="114" t="s">
        <v>1791</v>
      </c>
      <c r="DV18" s="165">
        <f t="shared" si="49"/>
        <v>2</v>
      </c>
      <c r="DW18" s="49">
        <v>5</v>
      </c>
      <c r="DX18" s="148">
        <f t="shared" si="57"/>
        <v>0.69897000433601886</v>
      </c>
      <c r="DY18" s="94" t="s">
        <v>1733</v>
      </c>
      <c r="DZ18" s="165">
        <f t="shared" si="51"/>
        <v>1</v>
      </c>
      <c r="EA18" s="49">
        <v>1</v>
      </c>
      <c r="EB18" s="157" t="s">
        <v>1737</v>
      </c>
      <c r="EC18" s="165">
        <f t="shared" si="52"/>
        <v>1</v>
      </c>
      <c r="ED18" s="49">
        <v>0</v>
      </c>
      <c r="EE18" s="114" t="s">
        <v>1730</v>
      </c>
      <c r="EF18" s="165">
        <f t="shared" si="53"/>
        <v>0</v>
      </c>
      <c r="EG18" s="426">
        <f t="shared" si="54"/>
        <v>1</v>
      </c>
      <c r="EH18" s="429">
        <f t="shared" si="55"/>
        <v>1.5767676767676768</v>
      </c>
      <c r="EI18" s="438">
        <f t="shared" si="56"/>
        <v>0.3941919191919192</v>
      </c>
      <c r="EJ18" s="546">
        <v>0</v>
      </c>
      <c r="EK18" s="548">
        <v>0.68181818181818177</v>
      </c>
      <c r="EL18" s="549">
        <v>0.75</v>
      </c>
      <c r="EM18" s="549">
        <v>0.58333333333333337</v>
      </c>
      <c r="EN18" s="549">
        <v>0.1</v>
      </c>
      <c r="EO18" s="549">
        <v>0.25</v>
      </c>
    </row>
    <row r="19" spans="1:145" s="366" customFormat="1" ht="18">
      <c r="A19" s="4" t="s">
        <v>577</v>
      </c>
      <c r="B19" s="69" t="s">
        <v>576</v>
      </c>
      <c r="C19" s="583" t="s">
        <v>632</v>
      </c>
      <c r="D19" s="411" t="s">
        <v>1308</v>
      </c>
      <c r="E19" s="413" t="s">
        <v>991</v>
      </c>
      <c r="F19" s="412" t="s">
        <v>993</v>
      </c>
      <c r="G19" s="414" t="s">
        <v>994</v>
      </c>
      <c r="H19" s="412" t="s">
        <v>34</v>
      </c>
      <c r="I19" s="49">
        <v>2128</v>
      </c>
      <c r="J19" s="328">
        <f t="shared" si="0"/>
        <v>3.3279716236230104</v>
      </c>
      <c r="K19" s="328" t="s">
        <v>1715</v>
      </c>
      <c r="L19" s="165">
        <f t="shared" si="1"/>
        <v>0</v>
      </c>
      <c r="M19" s="78">
        <v>12507622</v>
      </c>
      <c r="N19" s="328">
        <f t="shared" si="2"/>
        <v>7.0971747477072267</v>
      </c>
      <c r="O19" s="328" t="s">
        <v>1703</v>
      </c>
      <c r="P19" s="165">
        <f t="shared" si="3"/>
        <v>0</v>
      </c>
      <c r="Q19" s="94">
        <v>199</v>
      </c>
      <c r="R19" s="328">
        <f t="shared" si="4"/>
        <v>2.2988530764097068</v>
      </c>
      <c r="S19" s="328" t="s">
        <v>1709</v>
      </c>
      <c r="T19" s="165">
        <f t="shared" si="5"/>
        <v>0</v>
      </c>
      <c r="U19" s="96" t="s">
        <v>880</v>
      </c>
      <c r="V19" s="164">
        <f t="shared" si="6"/>
        <v>0</v>
      </c>
      <c r="W19" s="94">
        <v>0</v>
      </c>
      <c r="X19" s="154"/>
      <c r="Y19" s="94" t="s">
        <v>1726</v>
      </c>
      <c r="Z19" s="165">
        <f t="shared" si="7"/>
        <v>0</v>
      </c>
      <c r="AA19" s="424">
        <f t="shared" si="8"/>
        <v>0</v>
      </c>
      <c r="AB19" s="594" t="s">
        <v>639</v>
      </c>
      <c r="AC19" s="165">
        <f t="shared" si="9"/>
        <v>4</v>
      </c>
      <c r="AD19" s="585" t="s">
        <v>639</v>
      </c>
      <c r="AE19" s="165">
        <f t="shared" si="10"/>
        <v>4</v>
      </c>
      <c r="AF19" s="96" t="s">
        <v>640</v>
      </c>
      <c r="AG19" s="164">
        <f t="shared" si="11"/>
        <v>0</v>
      </c>
      <c r="AH19" s="53" t="s">
        <v>1314</v>
      </c>
      <c r="AI19" s="165">
        <f t="shared" si="12"/>
        <v>0</v>
      </c>
      <c r="AJ19" s="156" t="s">
        <v>1405</v>
      </c>
      <c r="AK19" s="165">
        <f t="shared" si="13"/>
        <v>0</v>
      </c>
      <c r="AL19" s="587">
        <v>1</v>
      </c>
      <c r="AM19" s="396" t="s">
        <v>1765</v>
      </c>
      <c r="AN19" s="165">
        <f t="shared" si="14"/>
        <v>4</v>
      </c>
      <c r="AO19" s="96" t="s">
        <v>636</v>
      </c>
      <c r="AP19" s="164">
        <f t="shared" si="15"/>
        <v>4</v>
      </c>
      <c r="AQ19" s="57">
        <v>3</v>
      </c>
      <c r="AR19" s="397" t="s">
        <v>1771</v>
      </c>
      <c r="AS19" s="165">
        <f t="shared" si="16"/>
        <v>2</v>
      </c>
      <c r="AT19" s="583" t="s">
        <v>674</v>
      </c>
      <c r="AU19" s="165">
        <f t="shared" si="17"/>
        <v>3</v>
      </c>
      <c r="AV19" s="53" t="s">
        <v>647</v>
      </c>
      <c r="AW19" s="165">
        <v>4</v>
      </c>
      <c r="AX19" s="81" t="s">
        <v>647</v>
      </c>
      <c r="AY19" s="165">
        <v>4</v>
      </c>
      <c r="AZ19" s="426">
        <f t="shared" si="18"/>
        <v>2.6363636363636362</v>
      </c>
      <c r="BA19" s="57">
        <v>0</v>
      </c>
      <c r="BB19" s="395" t="s">
        <v>1741</v>
      </c>
      <c r="BC19" s="165">
        <f t="shared" si="19"/>
        <v>4</v>
      </c>
      <c r="BD19" s="155" t="s">
        <v>641</v>
      </c>
      <c r="BE19" s="163">
        <f t="shared" si="20"/>
        <v>0</v>
      </c>
      <c r="BF19" s="587">
        <v>2</v>
      </c>
      <c r="BG19" s="396" t="s">
        <v>1746</v>
      </c>
      <c r="BH19" s="165">
        <f t="shared" si="21"/>
        <v>3</v>
      </c>
      <c r="BI19" s="587">
        <v>3</v>
      </c>
      <c r="BJ19" s="397" t="s">
        <v>1747</v>
      </c>
      <c r="BK19" s="165">
        <f t="shared" si="22"/>
        <v>2</v>
      </c>
      <c r="BL19" s="53" t="s">
        <v>642</v>
      </c>
      <c r="BM19" s="365">
        <f t="shared" si="23"/>
        <v>3</v>
      </c>
      <c r="BN19" s="583" t="s">
        <v>662</v>
      </c>
      <c r="BO19" s="365">
        <f t="shared" si="24"/>
        <v>3</v>
      </c>
      <c r="BP19" s="585" t="s">
        <v>643</v>
      </c>
      <c r="BQ19" s="365">
        <f t="shared" si="25"/>
        <v>3</v>
      </c>
      <c r="BR19" s="57">
        <v>1</v>
      </c>
      <c r="BS19" s="396" t="s">
        <v>1751</v>
      </c>
      <c r="BT19" s="165">
        <f t="shared" si="26"/>
        <v>3</v>
      </c>
      <c r="BU19" s="57">
        <v>2</v>
      </c>
      <c r="BV19" s="396" t="s">
        <v>1751</v>
      </c>
      <c r="BW19" s="165">
        <f t="shared" si="27"/>
        <v>3</v>
      </c>
      <c r="BX19" s="57">
        <v>0</v>
      </c>
      <c r="BY19" s="396" t="s">
        <v>1755</v>
      </c>
      <c r="BZ19" s="165">
        <f t="shared" si="28"/>
        <v>4</v>
      </c>
      <c r="CA19" s="57">
        <v>0</v>
      </c>
      <c r="CB19" s="396" t="s">
        <v>1755</v>
      </c>
      <c r="CC19" s="165">
        <f t="shared" si="29"/>
        <v>4</v>
      </c>
      <c r="CD19" s="58">
        <v>1</v>
      </c>
      <c r="CE19" s="396" t="s">
        <v>1763</v>
      </c>
      <c r="CF19" s="165">
        <f t="shared" si="30"/>
        <v>1</v>
      </c>
      <c r="CG19" s="80" t="s">
        <v>1369</v>
      </c>
      <c r="CH19" s="165">
        <f t="shared" si="31"/>
        <v>3</v>
      </c>
      <c r="CI19" s="426">
        <f t="shared" si="32"/>
        <v>2.6666666666666665</v>
      </c>
      <c r="CJ19" s="594" t="s">
        <v>639</v>
      </c>
      <c r="CK19" s="165">
        <f t="shared" si="33"/>
        <v>4</v>
      </c>
      <c r="CL19" s="96" t="s">
        <v>636</v>
      </c>
      <c r="CM19" s="164">
        <f t="shared" si="34"/>
        <v>4</v>
      </c>
      <c r="CN19" s="96" t="s">
        <v>880</v>
      </c>
      <c r="CO19" s="164">
        <f t="shared" si="35"/>
        <v>4</v>
      </c>
      <c r="CP19" s="96" t="s">
        <v>880</v>
      </c>
      <c r="CQ19" s="164">
        <f t="shared" si="36"/>
        <v>4</v>
      </c>
      <c r="CR19" s="96" t="s">
        <v>880</v>
      </c>
      <c r="CS19" s="164">
        <f t="shared" si="37"/>
        <v>4</v>
      </c>
      <c r="CT19" s="583" t="s">
        <v>639</v>
      </c>
      <c r="CU19" s="165">
        <f t="shared" si="38"/>
        <v>4</v>
      </c>
      <c r="CV19" s="96" t="s">
        <v>1119</v>
      </c>
      <c r="CW19" s="164">
        <f t="shared" si="39"/>
        <v>0</v>
      </c>
      <c r="CX19" s="55">
        <v>4</v>
      </c>
      <c r="CY19" s="427" t="s">
        <v>1825</v>
      </c>
      <c r="CZ19" s="165">
        <f t="shared" si="40"/>
        <v>2</v>
      </c>
      <c r="DA19" s="56">
        <v>4.9000000000000004</v>
      </c>
      <c r="DB19" s="427" t="s">
        <v>1825</v>
      </c>
      <c r="DC19" s="165">
        <f t="shared" si="41"/>
        <v>2</v>
      </c>
      <c r="DD19" s="426">
        <f t="shared" si="42"/>
        <v>3.1111111111111112</v>
      </c>
      <c r="DE19" s="148">
        <v>1</v>
      </c>
      <c r="DF19" s="396" t="s">
        <v>1776</v>
      </c>
      <c r="DG19" s="165">
        <f t="shared" si="43"/>
        <v>1</v>
      </c>
      <c r="DH19" s="54">
        <v>0</v>
      </c>
      <c r="DI19" s="397" t="s">
        <v>1777</v>
      </c>
      <c r="DJ19" s="165">
        <f t="shared" si="44"/>
        <v>0</v>
      </c>
      <c r="DK19" s="54">
        <v>1</v>
      </c>
      <c r="DL19" s="396" t="s">
        <v>1779</v>
      </c>
      <c r="DM19" s="165">
        <f t="shared" si="45"/>
        <v>3</v>
      </c>
      <c r="DN19" s="54">
        <v>4</v>
      </c>
      <c r="DO19" s="397" t="s">
        <v>1782</v>
      </c>
      <c r="DP19" s="165">
        <f t="shared" si="46"/>
        <v>2</v>
      </c>
      <c r="DQ19" s="96" t="s">
        <v>1024</v>
      </c>
      <c r="DR19" s="164">
        <f t="shared" si="47"/>
        <v>0</v>
      </c>
      <c r="DS19" s="426">
        <f t="shared" si="48"/>
        <v>1.2</v>
      </c>
      <c r="DT19" s="148">
        <v>0.66500000000000004</v>
      </c>
      <c r="DU19" s="114" t="s">
        <v>1791</v>
      </c>
      <c r="DV19" s="165">
        <f t="shared" si="49"/>
        <v>2</v>
      </c>
      <c r="DW19" s="49">
        <v>2</v>
      </c>
      <c r="DX19" s="148">
        <f t="shared" si="57"/>
        <v>0.3010299956639812</v>
      </c>
      <c r="DY19" s="94" t="s">
        <v>1732</v>
      </c>
      <c r="DZ19" s="165">
        <f t="shared" si="51"/>
        <v>0</v>
      </c>
      <c r="EA19" s="49">
        <v>0</v>
      </c>
      <c r="EB19" s="114" t="s">
        <v>1730</v>
      </c>
      <c r="EC19" s="165">
        <f t="shared" si="52"/>
        <v>0</v>
      </c>
      <c r="ED19" s="49">
        <v>0</v>
      </c>
      <c r="EE19" s="114" t="s">
        <v>1730</v>
      </c>
      <c r="EF19" s="165">
        <f t="shared" si="53"/>
        <v>0</v>
      </c>
      <c r="EG19" s="426">
        <f t="shared" si="54"/>
        <v>0.5</v>
      </c>
      <c r="EH19" s="429">
        <f t="shared" si="55"/>
        <v>1.6856902356902357</v>
      </c>
      <c r="EI19" s="438">
        <f t="shared" si="56"/>
        <v>0.42142255892255892</v>
      </c>
      <c r="EJ19" s="546">
        <v>0</v>
      </c>
      <c r="EK19" s="548">
        <v>0.65909090909090906</v>
      </c>
      <c r="EL19" s="549">
        <v>0.66666666666666663</v>
      </c>
      <c r="EM19" s="549">
        <v>0.77777777777777779</v>
      </c>
      <c r="EN19" s="549">
        <v>0.3</v>
      </c>
      <c r="EO19" s="549">
        <v>0.125</v>
      </c>
    </row>
    <row r="20" spans="1:145" s="366" customFormat="1" ht="18">
      <c r="A20" s="4" t="s">
        <v>571</v>
      </c>
      <c r="B20" s="69" t="s">
        <v>570</v>
      </c>
      <c r="C20" s="53" t="s">
        <v>632</v>
      </c>
      <c r="D20" s="411" t="s">
        <v>1308</v>
      </c>
      <c r="E20" s="413" t="s">
        <v>968</v>
      </c>
      <c r="F20" s="412" t="s">
        <v>967</v>
      </c>
      <c r="G20" s="414" t="s">
        <v>969</v>
      </c>
      <c r="H20" s="417" t="s">
        <v>130</v>
      </c>
      <c r="I20" s="49">
        <v>2142</v>
      </c>
      <c r="J20" s="328">
        <f t="shared" si="0"/>
        <v>3.330819466495837</v>
      </c>
      <c r="K20" s="328" t="s">
        <v>1715</v>
      </c>
      <c r="L20" s="165">
        <f t="shared" si="1"/>
        <v>0</v>
      </c>
      <c r="M20" s="78">
        <v>11801538.199999999</v>
      </c>
      <c r="N20" s="328">
        <f t="shared" si="2"/>
        <v>7.0719386164785742</v>
      </c>
      <c r="O20" s="328" t="s">
        <v>1703</v>
      </c>
      <c r="P20" s="165">
        <f t="shared" si="3"/>
        <v>0</v>
      </c>
      <c r="Q20" s="94">
        <v>153</v>
      </c>
      <c r="R20" s="328">
        <f t="shared" si="4"/>
        <v>2.1846914308175989</v>
      </c>
      <c r="S20" s="328" t="s">
        <v>1709</v>
      </c>
      <c r="T20" s="165">
        <f t="shared" si="5"/>
        <v>0</v>
      </c>
      <c r="U20" s="96" t="s">
        <v>880</v>
      </c>
      <c r="V20" s="164">
        <f t="shared" si="6"/>
        <v>0</v>
      </c>
      <c r="W20" s="94">
        <v>0</v>
      </c>
      <c r="X20" s="154"/>
      <c r="Y20" s="94" t="s">
        <v>1726</v>
      </c>
      <c r="Z20" s="165">
        <f t="shared" si="7"/>
        <v>0</v>
      </c>
      <c r="AA20" s="424">
        <f t="shared" si="8"/>
        <v>0</v>
      </c>
      <c r="AB20" s="80" t="s">
        <v>639</v>
      </c>
      <c r="AC20" s="165">
        <f t="shared" si="9"/>
        <v>4</v>
      </c>
      <c r="AD20" s="53" t="s">
        <v>639</v>
      </c>
      <c r="AE20" s="165">
        <f t="shared" si="10"/>
        <v>4</v>
      </c>
      <c r="AF20" s="96" t="s">
        <v>640</v>
      </c>
      <c r="AG20" s="164">
        <f t="shared" si="11"/>
        <v>0</v>
      </c>
      <c r="AH20" s="53" t="s">
        <v>1314</v>
      </c>
      <c r="AI20" s="165">
        <f t="shared" si="12"/>
        <v>0</v>
      </c>
      <c r="AJ20" s="53" t="s">
        <v>1405</v>
      </c>
      <c r="AK20" s="165">
        <f t="shared" si="13"/>
        <v>0</v>
      </c>
      <c r="AL20" s="50">
        <v>1</v>
      </c>
      <c r="AM20" s="396" t="s">
        <v>1765</v>
      </c>
      <c r="AN20" s="165">
        <f t="shared" si="14"/>
        <v>4</v>
      </c>
      <c r="AO20" s="96" t="s">
        <v>636</v>
      </c>
      <c r="AP20" s="164">
        <f t="shared" si="15"/>
        <v>4</v>
      </c>
      <c r="AQ20" s="57">
        <v>1</v>
      </c>
      <c r="AR20" s="397" t="s">
        <v>1789</v>
      </c>
      <c r="AS20" s="165">
        <f t="shared" si="16"/>
        <v>0</v>
      </c>
      <c r="AT20" s="53" t="s">
        <v>634</v>
      </c>
      <c r="AU20" s="165">
        <f t="shared" si="17"/>
        <v>1</v>
      </c>
      <c r="AV20" s="53" t="s">
        <v>1063</v>
      </c>
      <c r="AW20" s="165">
        <v>0</v>
      </c>
      <c r="AX20" s="81" t="s">
        <v>635</v>
      </c>
      <c r="AY20" s="165">
        <v>1</v>
      </c>
      <c r="AZ20" s="426">
        <f t="shared" si="18"/>
        <v>1.6363636363636365</v>
      </c>
      <c r="BA20" s="57">
        <v>0</v>
      </c>
      <c r="BB20" s="395" t="s">
        <v>1741</v>
      </c>
      <c r="BC20" s="165">
        <f t="shared" si="19"/>
        <v>4</v>
      </c>
      <c r="BD20" s="155" t="s">
        <v>641</v>
      </c>
      <c r="BE20" s="163">
        <f t="shared" si="20"/>
        <v>0</v>
      </c>
      <c r="BF20" s="58">
        <v>1</v>
      </c>
      <c r="BG20" s="396" t="s">
        <v>1746</v>
      </c>
      <c r="BH20" s="165">
        <f t="shared" si="21"/>
        <v>3</v>
      </c>
      <c r="BI20" s="58">
        <v>1</v>
      </c>
      <c r="BJ20" s="396" t="s">
        <v>1746</v>
      </c>
      <c r="BK20" s="165">
        <f t="shared" si="22"/>
        <v>3</v>
      </c>
      <c r="BL20" s="53" t="s">
        <v>653</v>
      </c>
      <c r="BM20" s="365">
        <f t="shared" si="23"/>
        <v>4</v>
      </c>
      <c r="BN20" s="53" t="s">
        <v>642</v>
      </c>
      <c r="BO20" s="365">
        <f t="shared" si="24"/>
        <v>0</v>
      </c>
      <c r="BP20" s="53" t="s">
        <v>667</v>
      </c>
      <c r="BQ20" s="365">
        <f t="shared" si="25"/>
        <v>1</v>
      </c>
      <c r="BR20" s="58">
        <v>0</v>
      </c>
      <c r="BS20" s="396" t="s">
        <v>1750</v>
      </c>
      <c r="BT20" s="165">
        <f t="shared" si="26"/>
        <v>4</v>
      </c>
      <c r="BU20" s="58">
        <v>0</v>
      </c>
      <c r="BV20" s="396" t="s">
        <v>1750</v>
      </c>
      <c r="BW20" s="165">
        <f t="shared" si="27"/>
        <v>4</v>
      </c>
      <c r="BX20" s="58">
        <v>0</v>
      </c>
      <c r="BY20" s="396" t="s">
        <v>1755</v>
      </c>
      <c r="BZ20" s="165">
        <f t="shared" si="28"/>
        <v>4</v>
      </c>
      <c r="CA20" s="58">
        <v>0</v>
      </c>
      <c r="CB20" s="396" t="s">
        <v>1755</v>
      </c>
      <c r="CC20" s="165">
        <f t="shared" si="29"/>
        <v>4</v>
      </c>
      <c r="CD20" s="58">
        <v>0</v>
      </c>
      <c r="CE20" s="397" t="s">
        <v>1764</v>
      </c>
      <c r="CF20" s="165">
        <f t="shared" si="30"/>
        <v>0</v>
      </c>
      <c r="CG20" s="155" t="s">
        <v>1369</v>
      </c>
      <c r="CH20" s="165">
        <f t="shared" si="31"/>
        <v>3</v>
      </c>
      <c r="CI20" s="426">
        <f t="shared" si="32"/>
        <v>2.5</v>
      </c>
      <c r="CJ20" s="53" t="s">
        <v>639</v>
      </c>
      <c r="CK20" s="165">
        <f t="shared" si="33"/>
        <v>4</v>
      </c>
      <c r="CL20" s="96" t="s">
        <v>636</v>
      </c>
      <c r="CM20" s="164">
        <f t="shared" si="34"/>
        <v>4</v>
      </c>
      <c r="CN20" s="96" t="s">
        <v>1119</v>
      </c>
      <c r="CO20" s="164">
        <f t="shared" si="35"/>
        <v>0</v>
      </c>
      <c r="CP20" s="96" t="s">
        <v>880</v>
      </c>
      <c r="CQ20" s="164">
        <f t="shared" si="36"/>
        <v>4</v>
      </c>
      <c r="CR20" s="96" t="s">
        <v>880</v>
      </c>
      <c r="CS20" s="164">
        <f t="shared" si="37"/>
        <v>4</v>
      </c>
      <c r="CT20" s="80" t="s">
        <v>1409</v>
      </c>
      <c r="CU20" s="165">
        <f t="shared" si="38"/>
        <v>1</v>
      </c>
      <c r="CV20" s="96" t="s">
        <v>880</v>
      </c>
      <c r="CW20" s="164">
        <f t="shared" si="39"/>
        <v>4</v>
      </c>
      <c r="CX20" s="55">
        <v>6.4</v>
      </c>
      <c r="CY20" s="427" t="s">
        <v>1826</v>
      </c>
      <c r="CZ20" s="165">
        <f t="shared" si="40"/>
        <v>1</v>
      </c>
      <c r="DA20" s="56">
        <v>8.1</v>
      </c>
      <c r="DB20" s="351" t="s">
        <v>1827</v>
      </c>
      <c r="DC20" s="165">
        <f t="shared" si="41"/>
        <v>0</v>
      </c>
      <c r="DD20" s="426">
        <f t="shared" si="42"/>
        <v>2.4444444444444446</v>
      </c>
      <c r="DE20" s="148">
        <v>2</v>
      </c>
      <c r="DF20" s="396" t="s">
        <v>1776</v>
      </c>
      <c r="DG20" s="165">
        <f t="shared" si="43"/>
        <v>1</v>
      </c>
      <c r="DH20" s="54">
        <v>0</v>
      </c>
      <c r="DI20" s="397" t="s">
        <v>1777</v>
      </c>
      <c r="DJ20" s="165">
        <f t="shared" si="44"/>
        <v>0</v>
      </c>
      <c r="DK20" s="54">
        <v>0</v>
      </c>
      <c r="DL20" s="396" t="s">
        <v>1779</v>
      </c>
      <c r="DM20" s="165">
        <f t="shared" si="45"/>
        <v>0</v>
      </c>
      <c r="DN20" s="54">
        <v>6</v>
      </c>
      <c r="DO20" s="396" t="s">
        <v>1781</v>
      </c>
      <c r="DP20" s="165">
        <f t="shared" si="46"/>
        <v>3</v>
      </c>
      <c r="DQ20" s="96" t="s">
        <v>1024</v>
      </c>
      <c r="DR20" s="164">
        <f t="shared" si="47"/>
        <v>0</v>
      </c>
      <c r="DS20" s="426">
        <f t="shared" si="48"/>
        <v>0.8</v>
      </c>
      <c r="DT20" s="148">
        <v>0.60599999999999998</v>
      </c>
      <c r="DU20" s="114" t="s">
        <v>1793</v>
      </c>
      <c r="DV20" s="165">
        <f t="shared" si="49"/>
        <v>3</v>
      </c>
      <c r="DW20" s="49">
        <v>13</v>
      </c>
      <c r="DX20" s="148">
        <f t="shared" si="57"/>
        <v>1.1139433523068367</v>
      </c>
      <c r="DY20" s="94" t="s">
        <v>1734</v>
      </c>
      <c r="DZ20" s="165">
        <f t="shared" si="51"/>
        <v>2</v>
      </c>
      <c r="EA20" s="49">
        <v>0</v>
      </c>
      <c r="EB20" s="114" t="s">
        <v>1730</v>
      </c>
      <c r="EC20" s="165">
        <f t="shared" si="52"/>
        <v>0</v>
      </c>
      <c r="ED20" s="49">
        <v>0</v>
      </c>
      <c r="EE20" s="114" t="s">
        <v>1730</v>
      </c>
      <c r="EF20" s="165">
        <f t="shared" si="53"/>
        <v>0</v>
      </c>
      <c r="EG20" s="426">
        <f t="shared" si="54"/>
        <v>1.25</v>
      </c>
      <c r="EH20" s="429">
        <f t="shared" si="55"/>
        <v>1.4384680134680135</v>
      </c>
      <c r="EI20" s="438">
        <f t="shared" si="56"/>
        <v>0.35961700336700336</v>
      </c>
      <c r="EJ20" s="546">
        <v>0</v>
      </c>
      <c r="EK20" s="548">
        <v>0.40909090909090912</v>
      </c>
      <c r="EL20" s="549">
        <v>0.625</v>
      </c>
      <c r="EM20" s="549">
        <v>0.61111111111111116</v>
      </c>
      <c r="EN20" s="549">
        <v>0.2</v>
      </c>
      <c r="EO20" s="549">
        <v>0.3125</v>
      </c>
    </row>
    <row r="21" spans="1:145" s="366" customFormat="1" ht="18">
      <c r="A21" s="4" t="s">
        <v>573</v>
      </c>
      <c r="B21" s="69" t="s">
        <v>572</v>
      </c>
      <c r="C21" s="53" t="s">
        <v>1050</v>
      </c>
      <c r="D21" s="411" t="s">
        <v>1308</v>
      </c>
      <c r="E21" s="413" t="s">
        <v>968</v>
      </c>
      <c r="F21" s="412" t="s">
        <v>967</v>
      </c>
      <c r="G21" s="414" t="s">
        <v>969</v>
      </c>
      <c r="H21" s="417" t="s">
        <v>127</v>
      </c>
      <c r="I21" s="49">
        <v>2156</v>
      </c>
      <c r="J21" s="328">
        <f t="shared" si="0"/>
        <v>3.3336487565147013</v>
      </c>
      <c r="K21" s="328" t="s">
        <v>1715</v>
      </c>
      <c r="L21" s="165">
        <f t="shared" si="1"/>
        <v>0</v>
      </c>
      <c r="M21" s="78">
        <v>11483900.289999999</v>
      </c>
      <c r="N21" s="328">
        <f t="shared" si="2"/>
        <v>7.0600894130398304</v>
      </c>
      <c r="O21" s="328" t="s">
        <v>1703</v>
      </c>
      <c r="P21" s="165">
        <f t="shared" si="3"/>
        <v>0</v>
      </c>
      <c r="Q21" s="94">
        <v>169</v>
      </c>
      <c r="R21" s="328">
        <f t="shared" si="4"/>
        <v>2.2278867046136734</v>
      </c>
      <c r="S21" s="328" t="s">
        <v>1709</v>
      </c>
      <c r="T21" s="165">
        <f t="shared" si="5"/>
        <v>0</v>
      </c>
      <c r="U21" s="96" t="s">
        <v>880</v>
      </c>
      <c r="V21" s="164">
        <f t="shared" si="6"/>
        <v>0</v>
      </c>
      <c r="W21" s="94">
        <v>0</v>
      </c>
      <c r="X21" s="154"/>
      <c r="Y21" s="94" t="s">
        <v>1726</v>
      </c>
      <c r="Z21" s="165">
        <f t="shared" si="7"/>
        <v>0</v>
      </c>
      <c r="AA21" s="424">
        <f t="shared" si="8"/>
        <v>0</v>
      </c>
      <c r="AB21" s="80" t="s">
        <v>639</v>
      </c>
      <c r="AC21" s="165">
        <f t="shared" si="9"/>
        <v>4</v>
      </c>
      <c r="AD21" s="53" t="s">
        <v>639</v>
      </c>
      <c r="AE21" s="165">
        <f t="shared" si="10"/>
        <v>4</v>
      </c>
      <c r="AF21" s="96" t="s">
        <v>640</v>
      </c>
      <c r="AG21" s="164">
        <f t="shared" si="11"/>
        <v>0</v>
      </c>
      <c r="AH21" s="53" t="s">
        <v>1314</v>
      </c>
      <c r="AI21" s="165">
        <f t="shared" si="12"/>
        <v>0</v>
      </c>
      <c r="AJ21" s="53" t="s">
        <v>1405</v>
      </c>
      <c r="AK21" s="165">
        <f t="shared" si="13"/>
        <v>0</v>
      </c>
      <c r="AL21" s="50">
        <v>1</v>
      </c>
      <c r="AM21" s="396" t="s">
        <v>1765</v>
      </c>
      <c r="AN21" s="165">
        <f t="shared" si="14"/>
        <v>4</v>
      </c>
      <c r="AO21" s="96" t="s">
        <v>636</v>
      </c>
      <c r="AP21" s="164">
        <f t="shared" si="15"/>
        <v>4</v>
      </c>
      <c r="AQ21" s="57">
        <v>3</v>
      </c>
      <c r="AR21" s="397" t="s">
        <v>1771</v>
      </c>
      <c r="AS21" s="165">
        <f t="shared" si="16"/>
        <v>2</v>
      </c>
      <c r="AT21" s="53" t="s">
        <v>634</v>
      </c>
      <c r="AU21" s="165">
        <f t="shared" si="17"/>
        <v>1</v>
      </c>
      <c r="AV21" s="53" t="s">
        <v>646</v>
      </c>
      <c r="AW21" s="165">
        <v>0</v>
      </c>
      <c r="AX21" s="81" t="s">
        <v>646</v>
      </c>
      <c r="AY21" s="165">
        <v>1</v>
      </c>
      <c r="AZ21" s="426">
        <f t="shared" si="18"/>
        <v>1.8181818181818181</v>
      </c>
      <c r="BA21" s="57">
        <v>0</v>
      </c>
      <c r="BB21" s="395" t="s">
        <v>1741</v>
      </c>
      <c r="BC21" s="165">
        <f t="shared" si="19"/>
        <v>4</v>
      </c>
      <c r="BD21" s="80" t="s">
        <v>1395</v>
      </c>
      <c r="BE21" s="163">
        <f t="shared" si="20"/>
        <v>4</v>
      </c>
      <c r="BF21" s="58">
        <v>0</v>
      </c>
      <c r="BG21" s="396" t="s">
        <v>1745</v>
      </c>
      <c r="BH21" s="165">
        <f t="shared" si="21"/>
        <v>4</v>
      </c>
      <c r="BI21" s="58">
        <v>1</v>
      </c>
      <c r="BJ21" s="396" t="s">
        <v>1746</v>
      </c>
      <c r="BK21" s="165">
        <f t="shared" si="22"/>
        <v>3</v>
      </c>
      <c r="BL21" s="53" t="s">
        <v>653</v>
      </c>
      <c r="BM21" s="365">
        <f t="shared" si="23"/>
        <v>4</v>
      </c>
      <c r="BN21" s="53" t="s">
        <v>662</v>
      </c>
      <c r="BO21" s="365">
        <f t="shared" si="24"/>
        <v>3</v>
      </c>
      <c r="BP21" s="53" t="s">
        <v>643</v>
      </c>
      <c r="BQ21" s="365">
        <f t="shared" si="25"/>
        <v>3</v>
      </c>
      <c r="BR21" s="58">
        <v>0</v>
      </c>
      <c r="BS21" s="396" t="s">
        <v>1750</v>
      </c>
      <c r="BT21" s="165">
        <f t="shared" si="26"/>
        <v>4</v>
      </c>
      <c r="BU21" s="58">
        <v>0</v>
      </c>
      <c r="BV21" s="396" t="s">
        <v>1750</v>
      </c>
      <c r="BW21" s="165">
        <f t="shared" si="27"/>
        <v>4</v>
      </c>
      <c r="BX21" s="58">
        <v>0</v>
      </c>
      <c r="BY21" s="396" t="s">
        <v>1755</v>
      </c>
      <c r="BZ21" s="165">
        <f t="shared" si="28"/>
        <v>4</v>
      </c>
      <c r="CA21" s="58">
        <v>0</v>
      </c>
      <c r="CB21" s="396" t="s">
        <v>1755</v>
      </c>
      <c r="CC21" s="165">
        <f t="shared" si="29"/>
        <v>4</v>
      </c>
      <c r="CD21" s="58">
        <v>0</v>
      </c>
      <c r="CE21" s="397" t="s">
        <v>1764</v>
      </c>
      <c r="CF21" s="165">
        <f t="shared" si="30"/>
        <v>0</v>
      </c>
      <c r="CG21" s="80" t="s">
        <v>1369</v>
      </c>
      <c r="CH21" s="165">
        <f t="shared" si="31"/>
        <v>3</v>
      </c>
      <c r="CI21" s="426">
        <f t="shared" si="32"/>
        <v>3.3333333333333335</v>
      </c>
      <c r="CJ21" s="80" t="s">
        <v>639</v>
      </c>
      <c r="CK21" s="165">
        <f t="shared" si="33"/>
        <v>4</v>
      </c>
      <c r="CL21" s="96" t="s">
        <v>640</v>
      </c>
      <c r="CM21" s="164">
        <f t="shared" si="34"/>
        <v>0</v>
      </c>
      <c r="CN21" s="96" t="s">
        <v>1119</v>
      </c>
      <c r="CO21" s="164">
        <f t="shared" si="35"/>
        <v>0</v>
      </c>
      <c r="CP21" s="96" t="s">
        <v>880</v>
      </c>
      <c r="CQ21" s="164">
        <f t="shared" si="36"/>
        <v>4</v>
      </c>
      <c r="CR21" s="96" t="s">
        <v>880</v>
      </c>
      <c r="CS21" s="164">
        <f t="shared" si="37"/>
        <v>4</v>
      </c>
      <c r="CT21" s="80" t="s">
        <v>639</v>
      </c>
      <c r="CU21" s="165">
        <f t="shared" si="38"/>
        <v>4</v>
      </c>
      <c r="CV21" s="96" t="s">
        <v>1119</v>
      </c>
      <c r="CW21" s="164">
        <f t="shared" si="39"/>
        <v>0</v>
      </c>
      <c r="CX21" s="55">
        <v>7</v>
      </c>
      <c r="CY21" s="427" t="s">
        <v>1826</v>
      </c>
      <c r="CZ21" s="165">
        <f t="shared" si="40"/>
        <v>1</v>
      </c>
      <c r="DA21" s="56">
        <v>7</v>
      </c>
      <c r="DB21" s="427" t="s">
        <v>1826</v>
      </c>
      <c r="DC21" s="165">
        <f t="shared" si="41"/>
        <v>1</v>
      </c>
      <c r="DD21" s="426">
        <f t="shared" si="42"/>
        <v>2</v>
      </c>
      <c r="DE21" s="148">
        <v>0</v>
      </c>
      <c r="DF21" s="397" t="s">
        <v>1777</v>
      </c>
      <c r="DG21" s="165">
        <f t="shared" si="43"/>
        <v>0</v>
      </c>
      <c r="DH21" s="54">
        <v>0</v>
      </c>
      <c r="DI21" s="397" t="s">
        <v>1777</v>
      </c>
      <c r="DJ21" s="165">
        <f t="shared" si="44"/>
        <v>0</v>
      </c>
      <c r="DK21" s="54">
        <v>0</v>
      </c>
      <c r="DL21" s="397" t="s">
        <v>1777</v>
      </c>
      <c r="DM21" s="165">
        <f t="shared" si="45"/>
        <v>0</v>
      </c>
      <c r="DN21" s="54">
        <v>5</v>
      </c>
      <c r="DO21" s="396" t="s">
        <v>1781</v>
      </c>
      <c r="DP21" s="165">
        <f t="shared" si="46"/>
        <v>3</v>
      </c>
      <c r="DQ21" s="96" t="s">
        <v>1024</v>
      </c>
      <c r="DR21" s="164">
        <f t="shared" si="47"/>
        <v>0</v>
      </c>
      <c r="DS21" s="426">
        <f t="shared" si="48"/>
        <v>0.6</v>
      </c>
      <c r="DT21" s="148">
        <v>0.69399999999999995</v>
      </c>
      <c r="DU21" s="114" t="s">
        <v>1791</v>
      </c>
      <c r="DV21" s="165">
        <f t="shared" si="49"/>
        <v>2</v>
      </c>
      <c r="DW21" s="49">
        <v>5</v>
      </c>
      <c r="DX21" s="148">
        <f t="shared" si="57"/>
        <v>0.69897000433601886</v>
      </c>
      <c r="DY21" s="94" t="s">
        <v>1733</v>
      </c>
      <c r="DZ21" s="165">
        <f t="shared" si="51"/>
        <v>1</v>
      </c>
      <c r="EA21" s="49">
        <v>0</v>
      </c>
      <c r="EB21" s="114" t="s">
        <v>1730</v>
      </c>
      <c r="EC21" s="165">
        <f t="shared" si="52"/>
        <v>0</v>
      </c>
      <c r="ED21" s="49">
        <v>0</v>
      </c>
      <c r="EE21" s="114" t="s">
        <v>1730</v>
      </c>
      <c r="EF21" s="165">
        <f t="shared" si="53"/>
        <v>0</v>
      </c>
      <c r="EG21" s="426">
        <f t="shared" si="54"/>
        <v>0.75</v>
      </c>
      <c r="EH21" s="429">
        <f t="shared" si="55"/>
        <v>1.4169191919191919</v>
      </c>
      <c r="EI21" s="438">
        <f t="shared" si="56"/>
        <v>0.35422979797979798</v>
      </c>
      <c r="EJ21" s="546">
        <v>0</v>
      </c>
      <c r="EK21" s="548">
        <v>0.45454545454545453</v>
      </c>
      <c r="EL21" s="549">
        <v>0.83333333333333337</v>
      </c>
      <c r="EM21" s="549">
        <v>0.5</v>
      </c>
      <c r="EN21" s="549">
        <v>0.15</v>
      </c>
      <c r="EO21" s="549">
        <v>0.1875</v>
      </c>
    </row>
    <row r="22" spans="1:145" s="366" customFormat="1" ht="18">
      <c r="A22" s="4" t="s">
        <v>569</v>
      </c>
      <c r="B22" s="69" t="s">
        <v>568</v>
      </c>
      <c r="C22" s="53" t="s">
        <v>632</v>
      </c>
      <c r="D22" s="411" t="s">
        <v>1308</v>
      </c>
      <c r="E22" s="413" t="s">
        <v>968</v>
      </c>
      <c r="F22" s="412" t="s">
        <v>964</v>
      </c>
      <c r="G22" s="414" t="s">
        <v>974</v>
      </c>
      <c r="H22" s="417" t="s">
        <v>106</v>
      </c>
      <c r="I22" s="49">
        <v>2246</v>
      </c>
      <c r="J22" s="328">
        <f t="shared" si="0"/>
        <v>3.3514097519254391</v>
      </c>
      <c r="K22" s="328" t="s">
        <v>1715</v>
      </c>
      <c r="L22" s="165">
        <f t="shared" si="1"/>
        <v>0</v>
      </c>
      <c r="M22" s="78">
        <v>13237955.25</v>
      </c>
      <c r="N22" s="328">
        <f t="shared" si="2"/>
        <v>7.1218209086519497</v>
      </c>
      <c r="O22" s="328" t="s">
        <v>1706</v>
      </c>
      <c r="P22" s="165">
        <f t="shared" si="3"/>
        <v>1</v>
      </c>
      <c r="Q22" s="94">
        <v>132</v>
      </c>
      <c r="R22" s="328">
        <f t="shared" si="4"/>
        <v>2.12057393120585</v>
      </c>
      <c r="S22" s="328" t="s">
        <v>1709</v>
      </c>
      <c r="T22" s="165">
        <f t="shared" si="5"/>
        <v>0</v>
      </c>
      <c r="U22" s="96" t="s">
        <v>880</v>
      </c>
      <c r="V22" s="164">
        <f t="shared" si="6"/>
        <v>0</v>
      </c>
      <c r="W22" s="94">
        <v>0</v>
      </c>
      <c r="X22" s="154"/>
      <c r="Y22" s="94" t="s">
        <v>1726</v>
      </c>
      <c r="Z22" s="165">
        <f t="shared" si="7"/>
        <v>0</v>
      </c>
      <c r="AA22" s="424">
        <f t="shared" si="8"/>
        <v>0.2</v>
      </c>
      <c r="AB22" s="80" t="s">
        <v>639</v>
      </c>
      <c r="AC22" s="165">
        <f t="shared" si="9"/>
        <v>4</v>
      </c>
      <c r="AD22" s="53" t="s">
        <v>639</v>
      </c>
      <c r="AE22" s="165">
        <f t="shared" si="10"/>
        <v>4</v>
      </c>
      <c r="AF22" s="96" t="s">
        <v>640</v>
      </c>
      <c r="AG22" s="164">
        <f t="shared" si="11"/>
        <v>0</v>
      </c>
      <c r="AH22" s="53" t="s">
        <v>1315</v>
      </c>
      <c r="AI22" s="165">
        <f t="shared" si="12"/>
        <v>1</v>
      </c>
      <c r="AJ22" s="53" t="s">
        <v>1406</v>
      </c>
      <c r="AK22" s="165">
        <f t="shared" si="13"/>
        <v>3</v>
      </c>
      <c r="AL22" s="50">
        <v>1</v>
      </c>
      <c r="AM22" s="396" t="s">
        <v>1765</v>
      </c>
      <c r="AN22" s="165">
        <f t="shared" si="14"/>
        <v>4</v>
      </c>
      <c r="AO22" s="96" t="s">
        <v>636</v>
      </c>
      <c r="AP22" s="164">
        <f t="shared" si="15"/>
        <v>4</v>
      </c>
      <c r="AQ22" s="57">
        <v>1</v>
      </c>
      <c r="AR22" s="397" t="s">
        <v>1789</v>
      </c>
      <c r="AS22" s="165">
        <f t="shared" si="16"/>
        <v>0</v>
      </c>
      <c r="AT22" s="53" t="s">
        <v>679</v>
      </c>
      <c r="AU22" s="165">
        <f t="shared" si="17"/>
        <v>4</v>
      </c>
      <c r="AV22" s="53" t="s">
        <v>646</v>
      </c>
      <c r="AW22" s="165">
        <v>0</v>
      </c>
      <c r="AX22" s="81" t="s">
        <v>647</v>
      </c>
      <c r="AY22" s="165">
        <v>4</v>
      </c>
      <c r="AZ22" s="426">
        <f t="shared" si="18"/>
        <v>2.5454545454545454</v>
      </c>
      <c r="BA22" s="57">
        <v>0</v>
      </c>
      <c r="BB22" s="395" t="s">
        <v>1741</v>
      </c>
      <c r="BC22" s="165">
        <f t="shared" si="19"/>
        <v>4</v>
      </c>
      <c r="BD22" s="155" t="s">
        <v>1395</v>
      </c>
      <c r="BE22" s="163">
        <f t="shared" si="20"/>
        <v>4</v>
      </c>
      <c r="BF22" s="58">
        <v>0</v>
      </c>
      <c r="BG22" s="396" t="s">
        <v>1745</v>
      </c>
      <c r="BH22" s="165">
        <f t="shared" si="21"/>
        <v>4</v>
      </c>
      <c r="BI22" s="58">
        <v>0</v>
      </c>
      <c r="BJ22" s="396" t="s">
        <v>1745</v>
      </c>
      <c r="BK22" s="165">
        <f t="shared" si="22"/>
        <v>4</v>
      </c>
      <c r="BL22" s="53" t="s">
        <v>653</v>
      </c>
      <c r="BM22" s="365">
        <f t="shared" si="23"/>
        <v>4</v>
      </c>
      <c r="BN22" s="53" t="s">
        <v>642</v>
      </c>
      <c r="BO22" s="365">
        <f t="shared" si="24"/>
        <v>0</v>
      </c>
      <c r="BP22" s="53" t="s">
        <v>659</v>
      </c>
      <c r="BQ22" s="365">
        <f t="shared" si="25"/>
        <v>4</v>
      </c>
      <c r="BR22" s="58">
        <v>0</v>
      </c>
      <c r="BS22" s="396" t="s">
        <v>1750</v>
      </c>
      <c r="BT22" s="165">
        <f t="shared" si="26"/>
        <v>4</v>
      </c>
      <c r="BU22" s="58">
        <v>0</v>
      </c>
      <c r="BV22" s="396" t="s">
        <v>1750</v>
      </c>
      <c r="BW22" s="165">
        <f t="shared" si="27"/>
        <v>4</v>
      </c>
      <c r="BX22" s="58">
        <v>0</v>
      </c>
      <c r="BY22" s="396" t="s">
        <v>1755</v>
      </c>
      <c r="BZ22" s="165">
        <f t="shared" si="28"/>
        <v>4</v>
      </c>
      <c r="CA22" s="58">
        <v>0</v>
      </c>
      <c r="CB22" s="396" t="s">
        <v>1755</v>
      </c>
      <c r="CC22" s="165">
        <f t="shared" si="29"/>
        <v>4</v>
      </c>
      <c r="CD22" s="58">
        <v>3</v>
      </c>
      <c r="CE22" s="396" t="s">
        <v>1761</v>
      </c>
      <c r="CF22" s="165">
        <f t="shared" si="30"/>
        <v>3</v>
      </c>
      <c r="CG22" s="155" t="s">
        <v>636</v>
      </c>
      <c r="CH22" s="165">
        <f t="shared" si="31"/>
        <v>4</v>
      </c>
      <c r="CI22" s="426">
        <f t="shared" si="32"/>
        <v>3.5833333333333335</v>
      </c>
      <c r="CJ22" s="53" t="s">
        <v>639</v>
      </c>
      <c r="CK22" s="165">
        <f t="shared" si="33"/>
        <v>4</v>
      </c>
      <c r="CL22" s="96" t="s">
        <v>636</v>
      </c>
      <c r="CM22" s="164">
        <f t="shared" si="34"/>
        <v>4</v>
      </c>
      <c r="CN22" s="96" t="s">
        <v>880</v>
      </c>
      <c r="CO22" s="164">
        <f t="shared" si="35"/>
        <v>4</v>
      </c>
      <c r="CP22" s="96" t="s">
        <v>880</v>
      </c>
      <c r="CQ22" s="164">
        <f t="shared" si="36"/>
        <v>4</v>
      </c>
      <c r="CR22" s="96" t="s">
        <v>880</v>
      </c>
      <c r="CS22" s="164">
        <f t="shared" si="37"/>
        <v>4</v>
      </c>
      <c r="CT22" s="53" t="s">
        <v>639</v>
      </c>
      <c r="CU22" s="165">
        <f t="shared" si="38"/>
        <v>4</v>
      </c>
      <c r="CV22" s="96" t="s">
        <v>880</v>
      </c>
      <c r="CW22" s="164">
        <f t="shared" si="39"/>
        <v>4</v>
      </c>
      <c r="CX22" s="55">
        <v>6.4</v>
      </c>
      <c r="CY22" s="427" t="s">
        <v>1826</v>
      </c>
      <c r="CZ22" s="165">
        <f t="shared" si="40"/>
        <v>1</v>
      </c>
      <c r="DA22" s="56">
        <v>6.6</v>
      </c>
      <c r="DB22" s="427" t="s">
        <v>1826</v>
      </c>
      <c r="DC22" s="165">
        <f t="shared" si="41"/>
        <v>1</v>
      </c>
      <c r="DD22" s="426">
        <f t="shared" si="42"/>
        <v>3.3333333333333335</v>
      </c>
      <c r="DE22" s="148">
        <v>0</v>
      </c>
      <c r="DF22" s="397" t="s">
        <v>1777</v>
      </c>
      <c r="DG22" s="165">
        <f t="shared" si="43"/>
        <v>0</v>
      </c>
      <c r="DH22" s="54">
        <v>0</v>
      </c>
      <c r="DI22" s="397" t="s">
        <v>1777</v>
      </c>
      <c r="DJ22" s="165">
        <f t="shared" si="44"/>
        <v>0</v>
      </c>
      <c r="DK22" s="54">
        <v>0</v>
      </c>
      <c r="DL22" s="397" t="s">
        <v>1777</v>
      </c>
      <c r="DM22" s="165">
        <f t="shared" si="45"/>
        <v>0</v>
      </c>
      <c r="DN22" s="54">
        <v>11</v>
      </c>
      <c r="DO22" s="396" t="s">
        <v>1780</v>
      </c>
      <c r="DP22" s="165">
        <f t="shared" si="46"/>
        <v>4</v>
      </c>
      <c r="DQ22" s="96" t="s">
        <v>1024</v>
      </c>
      <c r="DR22" s="164">
        <f t="shared" si="47"/>
        <v>0</v>
      </c>
      <c r="DS22" s="426">
        <f t="shared" si="48"/>
        <v>0.8</v>
      </c>
      <c r="DT22" s="148">
        <v>0.68200000000000005</v>
      </c>
      <c r="DU22" s="114" t="s">
        <v>1791</v>
      </c>
      <c r="DV22" s="165">
        <f t="shared" si="49"/>
        <v>2</v>
      </c>
      <c r="DW22" s="49">
        <v>1</v>
      </c>
      <c r="DX22" s="148">
        <f t="shared" si="57"/>
        <v>0</v>
      </c>
      <c r="DY22" s="94" t="s">
        <v>1732</v>
      </c>
      <c r="DZ22" s="165">
        <f t="shared" si="51"/>
        <v>0</v>
      </c>
      <c r="EA22" s="49">
        <v>1</v>
      </c>
      <c r="EB22" s="157" t="s">
        <v>1737</v>
      </c>
      <c r="EC22" s="165">
        <f t="shared" si="52"/>
        <v>1</v>
      </c>
      <c r="ED22" s="49">
        <v>0</v>
      </c>
      <c r="EE22" s="114" t="s">
        <v>1730</v>
      </c>
      <c r="EF22" s="165">
        <f t="shared" si="53"/>
        <v>0</v>
      </c>
      <c r="EG22" s="426">
        <f t="shared" si="54"/>
        <v>0.75</v>
      </c>
      <c r="EH22" s="429">
        <f t="shared" si="55"/>
        <v>1.8686868686868685</v>
      </c>
      <c r="EI22" s="438">
        <f t="shared" si="56"/>
        <v>0.46717171717171713</v>
      </c>
      <c r="EJ22" s="546">
        <v>0.05</v>
      </c>
      <c r="EK22" s="548">
        <v>0.63636363636363635</v>
      </c>
      <c r="EL22" s="549">
        <v>0.89583333333333337</v>
      </c>
      <c r="EM22" s="549">
        <v>0.83333333333333337</v>
      </c>
      <c r="EN22" s="549">
        <v>0.2</v>
      </c>
      <c r="EO22" s="549">
        <v>0.1875</v>
      </c>
    </row>
    <row r="23" spans="1:145" s="366" customFormat="1" ht="18">
      <c r="A23" s="4" t="s">
        <v>547</v>
      </c>
      <c r="B23" s="76" t="s">
        <v>546</v>
      </c>
      <c r="C23" s="53" t="s">
        <v>632</v>
      </c>
      <c r="D23" s="411" t="s">
        <v>1308</v>
      </c>
      <c r="E23" s="413" t="s">
        <v>965</v>
      </c>
      <c r="F23" s="412" t="s">
        <v>983</v>
      </c>
      <c r="G23" s="414" t="s">
        <v>966</v>
      </c>
      <c r="H23" s="417" t="s">
        <v>83</v>
      </c>
      <c r="I23" s="49">
        <v>2249</v>
      </c>
      <c r="J23" s="328">
        <f t="shared" si="0"/>
        <v>3.351989455435632</v>
      </c>
      <c r="K23" s="328" t="s">
        <v>1715</v>
      </c>
      <c r="L23" s="165">
        <f t="shared" si="1"/>
        <v>0</v>
      </c>
      <c r="M23" s="78">
        <v>11218559.83</v>
      </c>
      <c r="N23" s="328">
        <f t="shared" si="2"/>
        <v>7.0499371084327533</v>
      </c>
      <c r="O23" s="328" t="s">
        <v>1703</v>
      </c>
      <c r="P23" s="165">
        <f t="shared" si="3"/>
        <v>0</v>
      </c>
      <c r="Q23" s="94">
        <v>207</v>
      </c>
      <c r="R23" s="328">
        <f t="shared" si="4"/>
        <v>2.3159703454569178</v>
      </c>
      <c r="S23" s="328" t="s">
        <v>1709</v>
      </c>
      <c r="T23" s="165">
        <f t="shared" si="5"/>
        <v>0</v>
      </c>
      <c r="U23" s="96" t="s">
        <v>880</v>
      </c>
      <c r="V23" s="164">
        <f t="shared" si="6"/>
        <v>0</v>
      </c>
      <c r="W23" s="94">
        <v>0</v>
      </c>
      <c r="X23" s="154"/>
      <c r="Y23" s="94" t="s">
        <v>1726</v>
      </c>
      <c r="Z23" s="165">
        <f t="shared" si="7"/>
        <v>0</v>
      </c>
      <c r="AA23" s="424">
        <f t="shared" si="8"/>
        <v>0</v>
      </c>
      <c r="AB23" s="80" t="s">
        <v>639</v>
      </c>
      <c r="AC23" s="165">
        <f t="shared" si="9"/>
        <v>4</v>
      </c>
      <c r="AD23" s="53" t="s">
        <v>639</v>
      </c>
      <c r="AE23" s="165">
        <f t="shared" si="10"/>
        <v>4</v>
      </c>
      <c r="AF23" s="96" t="s">
        <v>640</v>
      </c>
      <c r="AG23" s="164">
        <f t="shared" si="11"/>
        <v>0</v>
      </c>
      <c r="AH23" s="53" t="s">
        <v>1314</v>
      </c>
      <c r="AI23" s="165">
        <f t="shared" si="12"/>
        <v>0</v>
      </c>
      <c r="AJ23" s="156" t="s">
        <v>1405</v>
      </c>
      <c r="AK23" s="165">
        <f t="shared" si="13"/>
        <v>0</v>
      </c>
      <c r="AL23" s="50">
        <v>1</v>
      </c>
      <c r="AM23" s="396" t="s">
        <v>1765</v>
      </c>
      <c r="AN23" s="165">
        <f t="shared" si="14"/>
        <v>4</v>
      </c>
      <c r="AO23" s="96" t="s">
        <v>640</v>
      </c>
      <c r="AP23" s="164">
        <f t="shared" si="15"/>
        <v>0</v>
      </c>
      <c r="AQ23" s="57">
        <v>1</v>
      </c>
      <c r="AR23" s="397" t="s">
        <v>1789</v>
      </c>
      <c r="AS23" s="165">
        <f t="shared" si="16"/>
        <v>0</v>
      </c>
      <c r="AT23" s="53" t="s">
        <v>650</v>
      </c>
      <c r="AU23" s="165">
        <f t="shared" si="17"/>
        <v>2</v>
      </c>
      <c r="AV23" s="53" t="s">
        <v>635</v>
      </c>
      <c r="AW23" s="165">
        <v>1</v>
      </c>
      <c r="AX23" s="81" t="s">
        <v>647</v>
      </c>
      <c r="AY23" s="165">
        <v>4</v>
      </c>
      <c r="AZ23" s="426">
        <f t="shared" si="18"/>
        <v>1.7272727272727273</v>
      </c>
      <c r="BA23" s="57">
        <v>0</v>
      </c>
      <c r="BB23" s="395" t="s">
        <v>1741</v>
      </c>
      <c r="BC23" s="165">
        <f t="shared" si="19"/>
        <v>4</v>
      </c>
      <c r="BD23" s="155" t="s">
        <v>1395</v>
      </c>
      <c r="BE23" s="163">
        <f t="shared" si="20"/>
        <v>4</v>
      </c>
      <c r="BF23" s="58">
        <v>0</v>
      </c>
      <c r="BG23" s="396" t="s">
        <v>1745</v>
      </c>
      <c r="BH23" s="165">
        <f t="shared" si="21"/>
        <v>4</v>
      </c>
      <c r="BI23" s="58">
        <v>0</v>
      </c>
      <c r="BJ23" s="396" t="s">
        <v>1745</v>
      </c>
      <c r="BK23" s="165">
        <f t="shared" si="22"/>
        <v>4</v>
      </c>
      <c r="BL23" s="53" t="s">
        <v>653</v>
      </c>
      <c r="BM23" s="365">
        <f t="shared" si="23"/>
        <v>4</v>
      </c>
      <c r="BN23" s="53" t="s">
        <v>654</v>
      </c>
      <c r="BO23" s="365">
        <f t="shared" si="24"/>
        <v>4</v>
      </c>
      <c r="BP23" s="53" t="s">
        <v>667</v>
      </c>
      <c r="BQ23" s="365">
        <f t="shared" si="25"/>
        <v>1</v>
      </c>
      <c r="BR23" s="58">
        <v>0</v>
      </c>
      <c r="BS23" s="396" t="s">
        <v>1750</v>
      </c>
      <c r="BT23" s="165">
        <f t="shared" si="26"/>
        <v>4</v>
      </c>
      <c r="BU23" s="58">
        <v>0</v>
      </c>
      <c r="BV23" s="396" t="s">
        <v>1750</v>
      </c>
      <c r="BW23" s="165">
        <f t="shared" si="27"/>
        <v>4</v>
      </c>
      <c r="BX23" s="58">
        <v>0</v>
      </c>
      <c r="BY23" s="396" t="s">
        <v>1755</v>
      </c>
      <c r="BZ23" s="165">
        <f t="shared" si="28"/>
        <v>4</v>
      </c>
      <c r="CA23" s="58">
        <v>0</v>
      </c>
      <c r="CB23" s="396" t="s">
        <v>1755</v>
      </c>
      <c r="CC23" s="165">
        <f t="shared" si="29"/>
        <v>4</v>
      </c>
      <c r="CD23" s="58">
        <v>0</v>
      </c>
      <c r="CE23" s="397" t="s">
        <v>1764</v>
      </c>
      <c r="CF23" s="165">
        <f t="shared" si="30"/>
        <v>0</v>
      </c>
      <c r="CG23" s="80" t="s">
        <v>1369</v>
      </c>
      <c r="CH23" s="165">
        <f t="shared" si="31"/>
        <v>3</v>
      </c>
      <c r="CI23" s="426">
        <f t="shared" si="32"/>
        <v>3.3333333333333335</v>
      </c>
      <c r="CJ23" s="80" t="s">
        <v>639</v>
      </c>
      <c r="CK23" s="165">
        <f t="shared" si="33"/>
        <v>4</v>
      </c>
      <c r="CL23" s="96" t="s">
        <v>640</v>
      </c>
      <c r="CM23" s="164">
        <f t="shared" si="34"/>
        <v>0</v>
      </c>
      <c r="CN23" s="96" t="s">
        <v>1119</v>
      </c>
      <c r="CO23" s="164">
        <f t="shared" si="35"/>
        <v>0</v>
      </c>
      <c r="CP23" s="96" t="s">
        <v>880</v>
      </c>
      <c r="CQ23" s="164">
        <f t="shared" si="36"/>
        <v>4</v>
      </c>
      <c r="CR23" s="96" t="s">
        <v>880</v>
      </c>
      <c r="CS23" s="164">
        <f t="shared" si="37"/>
        <v>4</v>
      </c>
      <c r="CT23" s="53" t="s">
        <v>639</v>
      </c>
      <c r="CU23" s="165">
        <f t="shared" si="38"/>
        <v>4</v>
      </c>
      <c r="CV23" s="96" t="s">
        <v>1119</v>
      </c>
      <c r="CW23" s="164">
        <f t="shared" si="39"/>
        <v>0</v>
      </c>
      <c r="CX23" s="55">
        <v>7.8</v>
      </c>
      <c r="CY23" s="427" t="s">
        <v>1826</v>
      </c>
      <c r="CZ23" s="165">
        <f t="shared" si="40"/>
        <v>1</v>
      </c>
      <c r="DA23" s="56">
        <v>7.8</v>
      </c>
      <c r="DB23" s="427" t="s">
        <v>1826</v>
      </c>
      <c r="DC23" s="165">
        <f t="shared" si="41"/>
        <v>1</v>
      </c>
      <c r="DD23" s="426">
        <f t="shared" si="42"/>
        <v>2</v>
      </c>
      <c r="DE23" s="148">
        <v>1</v>
      </c>
      <c r="DF23" s="396" t="s">
        <v>1776</v>
      </c>
      <c r="DG23" s="165">
        <f t="shared" si="43"/>
        <v>1</v>
      </c>
      <c r="DH23" s="54">
        <v>0</v>
      </c>
      <c r="DI23" s="397" t="s">
        <v>1777</v>
      </c>
      <c r="DJ23" s="165">
        <f t="shared" si="44"/>
        <v>0</v>
      </c>
      <c r="DK23" s="54">
        <v>1</v>
      </c>
      <c r="DL23" s="396" t="s">
        <v>1779</v>
      </c>
      <c r="DM23" s="165">
        <f t="shared" si="45"/>
        <v>3</v>
      </c>
      <c r="DN23" s="54">
        <v>0</v>
      </c>
      <c r="DO23" s="397" t="s">
        <v>1784</v>
      </c>
      <c r="DP23" s="165">
        <f t="shared" si="46"/>
        <v>0</v>
      </c>
      <c r="DQ23" s="96" t="s">
        <v>1024</v>
      </c>
      <c r="DR23" s="164">
        <f t="shared" si="47"/>
        <v>0</v>
      </c>
      <c r="DS23" s="426">
        <f t="shared" si="48"/>
        <v>0.8</v>
      </c>
      <c r="DT23" s="148">
        <v>0.53200000000000003</v>
      </c>
      <c r="DU23" s="157" t="s">
        <v>1793</v>
      </c>
      <c r="DV23" s="165">
        <f t="shared" si="49"/>
        <v>3</v>
      </c>
      <c r="DW23" s="49">
        <v>11</v>
      </c>
      <c r="DX23" s="148">
        <f t="shared" si="57"/>
        <v>1.0413926851582251</v>
      </c>
      <c r="DY23" s="94" t="s">
        <v>1734</v>
      </c>
      <c r="DZ23" s="165">
        <f t="shared" si="51"/>
        <v>2</v>
      </c>
      <c r="EA23" s="49">
        <v>0</v>
      </c>
      <c r="EB23" s="114" t="s">
        <v>1730</v>
      </c>
      <c r="EC23" s="165">
        <f t="shared" si="52"/>
        <v>0</v>
      </c>
      <c r="ED23" s="49">
        <v>1</v>
      </c>
      <c r="EE23" s="157" t="s">
        <v>1737</v>
      </c>
      <c r="EF23" s="165">
        <f t="shared" si="53"/>
        <v>1</v>
      </c>
      <c r="EG23" s="426">
        <f t="shared" si="54"/>
        <v>1.5</v>
      </c>
      <c r="EH23" s="429">
        <f t="shared" si="55"/>
        <v>1.56010101010101</v>
      </c>
      <c r="EI23" s="438">
        <f t="shared" si="56"/>
        <v>0.3900252525252525</v>
      </c>
      <c r="EJ23" s="546">
        <v>0</v>
      </c>
      <c r="EK23" s="548">
        <v>0.43181818181818182</v>
      </c>
      <c r="EL23" s="549">
        <v>0.83333333333333337</v>
      </c>
      <c r="EM23" s="549">
        <v>0.5</v>
      </c>
      <c r="EN23" s="549">
        <v>0.2</v>
      </c>
      <c r="EO23" s="549">
        <v>0.375</v>
      </c>
    </row>
    <row r="24" spans="1:145" s="366" customFormat="1" ht="18">
      <c r="A24" s="4" t="s">
        <v>563</v>
      </c>
      <c r="B24" s="603" t="s">
        <v>562</v>
      </c>
      <c r="C24" s="53" t="s">
        <v>632</v>
      </c>
      <c r="D24" s="411" t="s">
        <v>1308</v>
      </c>
      <c r="E24" s="413" t="s">
        <v>968</v>
      </c>
      <c r="F24" s="412" t="s">
        <v>967</v>
      </c>
      <c r="G24" s="414" t="s">
        <v>969</v>
      </c>
      <c r="H24" s="417" t="s">
        <v>74</v>
      </c>
      <c r="I24" s="49">
        <v>2263</v>
      </c>
      <c r="J24" s="328">
        <f t="shared" si="0"/>
        <v>3.3546845539547285</v>
      </c>
      <c r="K24" s="328" t="s">
        <v>1715</v>
      </c>
      <c r="L24" s="165">
        <f t="shared" si="1"/>
        <v>0</v>
      </c>
      <c r="M24" s="78">
        <v>12225543.01</v>
      </c>
      <c r="N24" s="328">
        <f t="shared" si="2"/>
        <v>7.0872681578577694</v>
      </c>
      <c r="O24" s="328" t="s">
        <v>1703</v>
      </c>
      <c r="P24" s="165">
        <f t="shared" si="3"/>
        <v>0</v>
      </c>
      <c r="Q24" s="94">
        <v>182</v>
      </c>
      <c r="R24" s="328">
        <f t="shared" si="4"/>
        <v>2.2600713879850747</v>
      </c>
      <c r="S24" s="328" t="s">
        <v>1709</v>
      </c>
      <c r="T24" s="165">
        <f t="shared" si="5"/>
        <v>0</v>
      </c>
      <c r="U24" s="96" t="s">
        <v>880</v>
      </c>
      <c r="V24" s="164">
        <f t="shared" si="6"/>
        <v>0</v>
      </c>
      <c r="W24" s="94">
        <v>0</v>
      </c>
      <c r="X24" s="154"/>
      <c r="Y24" s="94" t="s">
        <v>1726</v>
      </c>
      <c r="Z24" s="165">
        <f t="shared" si="7"/>
        <v>0</v>
      </c>
      <c r="AA24" s="424">
        <f t="shared" si="8"/>
        <v>0</v>
      </c>
      <c r="AB24" s="80" t="s">
        <v>639</v>
      </c>
      <c r="AC24" s="165">
        <f t="shared" si="9"/>
        <v>4</v>
      </c>
      <c r="AD24" s="53" t="s">
        <v>1399</v>
      </c>
      <c r="AE24" s="165">
        <f t="shared" si="10"/>
        <v>1</v>
      </c>
      <c r="AF24" s="96" t="s">
        <v>640</v>
      </c>
      <c r="AG24" s="164">
        <f t="shared" si="11"/>
        <v>0</v>
      </c>
      <c r="AH24" s="53" t="s">
        <v>1314</v>
      </c>
      <c r="AI24" s="165">
        <f t="shared" si="12"/>
        <v>0</v>
      </c>
      <c r="AJ24" s="53" t="s">
        <v>1405</v>
      </c>
      <c r="AK24" s="165">
        <f t="shared" si="13"/>
        <v>0</v>
      </c>
      <c r="AL24" s="50">
        <v>2</v>
      </c>
      <c r="AM24" s="396" t="s">
        <v>1766</v>
      </c>
      <c r="AN24" s="165">
        <f t="shared" si="14"/>
        <v>3</v>
      </c>
      <c r="AO24" s="96" t="s">
        <v>636</v>
      </c>
      <c r="AP24" s="164">
        <f t="shared" si="15"/>
        <v>4</v>
      </c>
      <c r="AQ24" s="57">
        <v>1</v>
      </c>
      <c r="AR24" s="397" t="s">
        <v>1789</v>
      </c>
      <c r="AS24" s="165">
        <f t="shared" si="16"/>
        <v>0</v>
      </c>
      <c r="AT24" s="53" t="s">
        <v>650</v>
      </c>
      <c r="AU24" s="165">
        <f t="shared" si="17"/>
        <v>2</v>
      </c>
      <c r="AV24" s="53" t="s">
        <v>675</v>
      </c>
      <c r="AW24" s="165">
        <v>0</v>
      </c>
      <c r="AX24" s="81" t="s">
        <v>646</v>
      </c>
      <c r="AY24" s="165">
        <v>1</v>
      </c>
      <c r="AZ24" s="426">
        <f t="shared" si="18"/>
        <v>1.3636363636363635</v>
      </c>
      <c r="BA24" s="57">
        <v>0</v>
      </c>
      <c r="BB24" s="395" t="s">
        <v>1741</v>
      </c>
      <c r="BC24" s="165">
        <f t="shared" si="19"/>
        <v>4</v>
      </c>
      <c r="BD24" s="155" t="s">
        <v>666</v>
      </c>
      <c r="BE24" s="163">
        <f t="shared" si="20"/>
        <v>3</v>
      </c>
      <c r="BF24" s="58">
        <v>1</v>
      </c>
      <c r="BG24" s="396" t="s">
        <v>1746</v>
      </c>
      <c r="BH24" s="165">
        <f t="shared" si="21"/>
        <v>3</v>
      </c>
      <c r="BI24" s="58">
        <v>0</v>
      </c>
      <c r="BJ24" s="396" t="s">
        <v>1745</v>
      </c>
      <c r="BK24" s="165">
        <f t="shared" si="22"/>
        <v>4</v>
      </c>
      <c r="BL24" s="53" t="s">
        <v>642</v>
      </c>
      <c r="BM24" s="365">
        <f t="shared" si="23"/>
        <v>3</v>
      </c>
      <c r="BN24" s="53" t="s">
        <v>642</v>
      </c>
      <c r="BO24" s="365">
        <f t="shared" si="24"/>
        <v>0</v>
      </c>
      <c r="BP24" s="53" t="s">
        <v>643</v>
      </c>
      <c r="BQ24" s="365">
        <f t="shared" si="25"/>
        <v>3</v>
      </c>
      <c r="BR24" s="58">
        <v>0</v>
      </c>
      <c r="BS24" s="396" t="s">
        <v>1750</v>
      </c>
      <c r="BT24" s="165">
        <f t="shared" si="26"/>
        <v>4</v>
      </c>
      <c r="BU24" s="58">
        <v>0</v>
      </c>
      <c r="BV24" s="396" t="s">
        <v>1750</v>
      </c>
      <c r="BW24" s="165">
        <f t="shared" si="27"/>
        <v>4</v>
      </c>
      <c r="BX24" s="58">
        <v>0</v>
      </c>
      <c r="BY24" s="396" t="s">
        <v>1755</v>
      </c>
      <c r="BZ24" s="165">
        <f t="shared" si="28"/>
        <v>4</v>
      </c>
      <c r="CA24" s="58">
        <v>0</v>
      </c>
      <c r="CB24" s="396" t="s">
        <v>1755</v>
      </c>
      <c r="CC24" s="165">
        <f t="shared" si="29"/>
        <v>4</v>
      </c>
      <c r="CD24" s="58">
        <v>3</v>
      </c>
      <c r="CE24" s="396" t="s">
        <v>1761</v>
      </c>
      <c r="CF24" s="165">
        <f t="shared" si="30"/>
        <v>3</v>
      </c>
      <c r="CG24" s="155" t="s">
        <v>1369</v>
      </c>
      <c r="CH24" s="165">
        <f t="shared" si="31"/>
        <v>3</v>
      </c>
      <c r="CI24" s="426">
        <f t="shared" si="32"/>
        <v>3.1666666666666665</v>
      </c>
      <c r="CJ24" s="53" t="s">
        <v>1396</v>
      </c>
      <c r="CK24" s="165">
        <f t="shared" si="33"/>
        <v>0</v>
      </c>
      <c r="CL24" s="96" t="s">
        <v>640</v>
      </c>
      <c r="CM24" s="164">
        <f t="shared" si="34"/>
        <v>0</v>
      </c>
      <c r="CN24" s="96" t="s">
        <v>1119</v>
      </c>
      <c r="CO24" s="164">
        <f t="shared" si="35"/>
        <v>0</v>
      </c>
      <c r="CP24" s="96" t="s">
        <v>880</v>
      </c>
      <c r="CQ24" s="164">
        <f t="shared" si="36"/>
        <v>4</v>
      </c>
      <c r="CR24" s="96" t="s">
        <v>880</v>
      </c>
      <c r="CS24" s="164">
        <f t="shared" si="37"/>
        <v>4</v>
      </c>
      <c r="CT24" s="53" t="s">
        <v>639</v>
      </c>
      <c r="CU24" s="165">
        <f t="shared" si="38"/>
        <v>4</v>
      </c>
      <c r="CV24" s="96" t="s">
        <v>1119</v>
      </c>
      <c r="CW24" s="164">
        <f t="shared" si="39"/>
        <v>0</v>
      </c>
      <c r="CX24" s="55">
        <v>9</v>
      </c>
      <c r="CY24" s="351" t="s">
        <v>1827</v>
      </c>
      <c r="CZ24" s="165">
        <f t="shared" si="40"/>
        <v>0</v>
      </c>
      <c r="DA24" s="56">
        <v>7.9</v>
      </c>
      <c r="DB24" s="427" t="s">
        <v>1826</v>
      </c>
      <c r="DC24" s="165">
        <f t="shared" si="41"/>
        <v>1</v>
      </c>
      <c r="DD24" s="426">
        <f t="shared" si="42"/>
        <v>1.4444444444444444</v>
      </c>
      <c r="DE24" s="148">
        <v>0</v>
      </c>
      <c r="DF24" s="397" t="s">
        <v>1777</v>
      </c>
      <c r="DG24" s="165">
        <f t="shared" si="43"/>
        <v>0</v>
      </c>
      <c r="DH24" s="54">
        <v>0</v>
      </c>
      <c r="DI24" s="397" t="s">
        <v>1777</v>
      </c>
      <c r="DJ24" s="165">
        <f t="shared" si="44"/>
        <v>0</v>
      </c>
      <c r="DK24" s="54">
        <v>0</v>
      </c>
      <c r="DL24" s="397" t="s">
        <v>1777</v>
      </c>
      <c r="DM24" s="165">
        <f t="shared" si="45"/>
        <v>0</v>
      </c>
      <c r="DN24" s="54">
        <v>3</v>
      </c>
      <c r="DO24" s="397" t="s">
        <v>1782</v>
      </c>
      <c r="DP24" s="165">
        <f t="shared" si="46"/>
        <v>2</v>
      </c>
      <c r="DQ24" s="96" t="s">
        <v>1024</v>
      </c>
      <c r="DR24" s="164">
        <f t="shared" si="47"/>
        <v>0</v>
      </c>
      <c r="DS24" s="426">
        <f t="shared" si="48"/>
        <v>0.4</v>
      </c>
      <c r="DT24" s="148">
        <v>0.50700000000000001</v>
      </c>
      <c r="DU24" s="114" t="s">
        <v>1793</v>
      </c>
      <c r="DV24" s="165">
        <f t="shared" si="49"/>
        <v>3</v>
      </c>
      <c r="DW24" s="49">
        <v>10</v>
      </c>
      <c r="DX24" s="148">
        <f t="shared" si="57"/>
        <v>1</v>
      </c>
      <c r="DY24" s="94" t="s">
        <v>1733</v>
      </c>
      <c r="DZ24" s="165">
        <f t="shared" si="51"/>
        <v>1</v>
      </c>
      <c r="EA24" s="49">
        <v>0</v>
      </c>
      <c r="EB24" s="114" t="s">
        <v>1730</v>
      </c>
      <c r="EC24" s="165">
        <f t="shared" si="52"/>
        <v>0</v>
      </c>
      <c r="ED24" s="49">
        <v>0</v>
      </c>
      <c r="EE24" s="114" t="s">
        <v>1730</v>
      </c>
      <c r="EF24" s="165">
        <f t="shared" si="53"/>
        <v>0</v>
      </c>
      <c r="EG24" s="426">
        <f t="shared" si="54"/>
        <v>1</v>
      </c>
      <c r="EH24" s="429">
        <f t="shared" si="55"/>
        <v>1.2291245791245791</v>
      </c>
      <c r="EI24" s="438">
        <f t="shared" si="56"/>
        <v>0.30728114478114477</v>
      </c>
      <c r="EJ24" s="546">
        <v>0</v>
      </c>
      <c r="EK24" s="548">
        <v>0.34090909090909088</v>
      </c>
      <c r="EL24" s="549">
        <v>0.79166666666666663</v>
      </c>
      <c r="EM24" s="549">
        <v>0.3611111111111111</v>
      </c>
      <c r="EN24" s="549">
        <v>0.1</v>
      </c>
      <c r="EO24" s="549">
        <v>0.25</v>
      </c>
    </row>
    <row r="25" spans="1:145" s="366" customFormat="1" ht="18">
      <c r="A25" s="4" t="s">
        <v>565</v>
      </c>
      <c r="B25" s="69" t="s">
        <v>564</v>
      </c>
      <c r="C25" s="53" t="s">
        <v>1050</v>
      </c>
      <c r="D25" s="411" t="s">
        <v>1308</v>
      </c>
      <c r="E25" s="413" t="s">
        <v>968</v>
      </c>
      <c r="F25" s="412" t="s">
        <v>975</v>
      </c>
      <c r="G25" s="414" t="s">
        <v>980</v>
      </c>
      <c r="H25" s="412" t="s">
        <v>42</v>
      </c>
      <c r="I25" s="49">
        <v>2271</v>
      </c>
      <c r="J25" s="328">
        <f t="shared" si="0"/>
        <v>3.3562171342197353</v>
      </c>
      <c r="K25" s="328" t="s">
        <v>1715</v>
      </c>
      <c r="L25" s="165">
        <f t="shared" si="1"/>
        <v>0</v>
      </c>
      <c r="M25" s="78">
        <v>13844193.02</v>
      </c>
      <c r="N25" s="328">
        <f t="shared" si="2"/>
        <v>7.1412676457316335</v>
      </c>
      <c r="O25" s="328" t="s">
        <v>1706</v>
      </c>
      <c r="P25" s="165">
        <f t="shared" si="3"/>
        <v>1</v>
      </c>
      <c r="Q25" s="94">
        <v>153</v>
      </c>
      <c r="R25" s="328">
        <f t="shared" si="4"/>
        <v>2.1846914308175989</v>
      </c>
      <c r="S25" s="328" t="s">
        <v>1709</v>
      </c>
      <c r="T25" s="165">
        <f t="shared" si="5"/>
        <v>0</v>
      </c>
      <c r="U25" s="96" t="s">
        <v>880</v>
      </c>
      <c r="V25" s="164">
        <f t="shared" si="6"/>
        <v>0</v>
      </c>
      <c r="W25" s="94">
        <v>0</v>
      </c>
      <c r="X25" s="154"/>
      <c r="Y25" s="94" t="s">
        <v>1726</v>
      </c>
      <c r="Z25" s="165">
        <f t="shared" si="7"/>
        <v>0</v>
      </c>
      <c r="AA25" s="424">
        <f t="shared" si="8"/>
        <v>0.2</v>
      </c>
      <c r="AB25" s="80" t="s">
        <v>639</v>
      </c>
      <c r="AC25" s="165">
        <f t="shared" si="9"/>
        <v>4</v>
      </c>
      <c r="AD25" s="53" t="s">
        <v>639</v>
      </c>
      <c r="AE25" s="165">
        <f t="shared" si="10"/>
        <v>4</v>
      </c>
      <c r="AF25" s="96" t="s">
        <v>640</v>
      </c>
      <c r="AG25" s="164">
        <f t="shared" si="11"/>
        <v>0</v>
      </c>
      <c r="AH25" s="53" t="s">
        <v>1400</v>
      </c>
      <c r="AI25" s="165">
        <f t="shared" si="12"/>
        <v>3</v>
      </c>
      <c r="AJ25" s="53" t="s">
        <v>1404</v>
      </c>
      <c r="AK25" s="165">
        <f t="shared" si="13"/>
        <v>1</v>
      </c>
      <c r="AL25" s="50">
        <v>1</v>
      </c>
      <c r="AM25" s="396" t="s">
        <v>1765</v>
      </c>
      <c r="AN25" s="165">
        <f t="shared" si="14"/>
        <v>4</v>
      </c>
      <c r="AO25" s="96" t="s">
        <v>640</v>
      </c>
      <c r="AP25" s="164">
        <f t="shared" si="15"/>
        <v>0</v>
      </c>
      <c r="AQ25" s="57">
        <v>1</v>
      </c>
      <c r="AR25" s="397" t="s">
        <v>1789</v>
      </c>
      <c r="AS25" s="165">
        <f t="shared" si="16"/>
        <v>0</v>
      </c>
      <c r="AT25" s="53" t="s">
        <v>650</v>
      </c>
      <c r="AU25" s="165">
        <f t="shared" si="17"/>
        <v>2</v>
      </c>
      <c r="AV25" s="53" t="s">
        <v>635</v>
      </c>
      <c r="AW25" s="165">
        <v>1</v>
      </c>
      <c r="AX25" s="81" t="s">
        <v>647</v>
      </c>
      <c r="AY25" s="165">
        <v>4</v>
      </c>
      <c r="AZ25" s="426">
        <f t="shared" si="18"/>
        <v>2.0909090909090908</v>
      </c>
      <c r="BA25" s="57">
        <v>0</v>
      </c>
      <c r="BB25" s="395" t="s">
        <v>1741</v>
      </c>
      <c r="BC25" s="165">
        <f t="shared" si="19"/>
        <v>4</v>
      </c>
      <c r="BD25" s="155" t="s">
        <v>1395</v>
      </c>
      <c r="BE25" s="163">
        <f t="shared" si="20"/>
        <v>4</v>
      </c>
      <c r="BF25" s="58">
        <v>0</v>
      </c>
      <c r="BG25" s="396" t="s">
        <v>1745</v>
      </c>
      <c r="BH25" s="165">
        <f t="shared" si="21"/>
        <v>4</v>
      </c>
      <c r="BI25" s="58">
        <v>0</v>
      </c>
      <c r="BJ25" s="396" t="s">
        <v>1745</v>
      </c>
      <c r="BK25" s="165">
        <f t="shared" si="22"/>
        <v>4</v>
      </c>
      <c r="BL25" s="53" t="s">
        <v>648</v>
      </c>
      <c r="BM25" s="365">
        <f t="shared" si="23"/>
        <v>1</v>
      </c>
      <c r="BN25" s="53" t="s">
        <v>642</v>
      </c>
      <c r="BO25" s="365">
        <f t="shared" si="24"/>
        <v>0</v>
      </c>
      <c r="BP25" s="53" t="s">
        <v>643</v>
      </c>
      <c r="BQ25" s="365">
        <f t="shared" si="25"/>
        <v>3</v>
      </c>
      <c r="BR25" s="58">
        <v>0</v>
      </c>
      <c r="BS25" s="396" t="s">
        <v>1750</v>
      </c>
      <c r="BT25" s="165">
        <f t="shared" si="26"/>
        <v>4</v>
      </c>
      <c r="BU25" s="58">
        <v>0</v>
      </c>
      <c r="BV25" s="396" t="s">
        <v>1750</v>
      </c>
      <c r="BW25" s="165">
        <f t="shared" si="27"/>
        <v>4</v>
      </c>
      <c r="BX25" s="58">
        <v>0</v>
      </c>
      <c r="BY25" s="396" t="s">
        <v>1755</v>
      </c>
      <c r="BZ25" s="165">
        <f t="shared" si="28"/>
        <v>4</v>
      </c>
      <c r="CA25" s="58">
        <v>0</v>
      </c>
      <c r="CB25" s="396" t="s">
        <v>1755</v>
      </c>
      <c r="CC25" s="165">
        <f t="shared" si="29"/>
        <v>4</v>
      </c>
      <c r="CD25" s="58">
        <v>2</v>
      </c>
      <c r="CE25" s="397" t="s">
        <v>1762</v>
      </c>
      <c r="CF25" s="165">
        <f t="shared" si="30"/>
        <v>2</v>
      </c>
      <c r="CG25" s="80" t="s">
        <v>1369</v>
      </c>
      <c r="CH25" s="165">
        <f t="shared" si="31"/>
        <v>3</v>
      </c>
      <c r="CI25" s="426">
        <f t="shared" si="32"/>
        <v>3.0833333333333335</v>
      </c>
      <c r="CJ25" s="53" t="s">
        <v>1396</v>
      </c>
      <c r="CK25" s="165">
        <f t="shared" si="33"/>
        <v>0</v>
      </c>
      <c r="CL25" s="96" t="s">
        <v>640</v>
      </c>
      <c r="CM25" s="164">
        <f t="shared" si="34"/>
        <v>0</v>
      </c>
      <c r="CN25" s="96" t="s">
        <v>1119</v>
      </c>
      <c r="CO25" s="164">
        <f t="shared" si="35"/>
        <v>0</v>
      </c>
      <c r="CP25" s="96" t="s">
        <v>880</v>
      </c>
      <c r="CQ25" s="164">
        <f t="shared" si="36"/>
        <v>4</v>
      </c>
      <c r="CR25" s="96" t="s">
        <v>880</v>
      </c>
      <c r="CS25" s="164">
        <f t="shared" si="37"/>
        <v>4</v>
      </c>
      <c r="CT25" s="53" t="s">
        <v>639</v>
      </c>
      <c r="CU25" s="165">
        <f t="shared" si="38"/>
        <v>4</v>
      </c>
      <c r="CV25" s="96" t="s">
        <v>880</v>
      </c>
      <c r="CW25" s="164">
        <f t="shared" si="39"/>
        <v>4</v>
      </c>
      <c r="CX25" s="55">
        <v>5</v>
      </c>
      <c r="CY25" s="427" t="s">
        <v>1825</v>
      </c>
      <c r="CZ25" s="165">
        <f t="shared" si="40"/>
        <v>2</v>
      </c>
      <c r="DA25" s="56">
        <v>8.8000000000000007</v>
      </c>
      <c r="DB25" s="351" t="s">
        <v>1827</v>
      </c>
      <c r="DC25" s="165">
        <f t="shared" si="41"/>
        <v>0</v>
      </c>
      <c r="DD25" s="426">
        <f t="shared" si="42"/>
        <v>2</v>
      </c>
      <c r="DE25" s="148">
        <v>0</v>
      </c>
      <c r="DF25" s="397" t="s">
        <v>1777</v>
      </c>
      <c r="DG25" s="165">
        <f t="shared" si="43"/>
        <v>0</v>
      </c>
      <c r="DH25" s="54">
        <v>0</v>
      </c>
      <c r="DI25" s="397" t="s">
        <v>1777</v>
      </c>
      <c r="DJ25" s="165">
        <f t="shared" si="44"/>
        <v>0</v>
      </c>
      <c r="DK25" s="54">
        <v>0</v>
      </c>
      <c r="DL25" s="397" t="s">
        <v>1777</v>
      </c>
      <c r="DM25" s="165">
        <f t="shared" si="45"/>
        <v>0</v>
      </c>
      <c r="DN25" s="54">
        <v>0</v>
      </c>
      <c r="DO25" s="397" t="s">
        <v>1784</v>
      </c>
      <c r="DP25" s="165">
        <f t="shared" si="46"/>
        <v>0</v>
      </c>
      <c r="DQ25" s="96" t="s">
        <v>1024</v>
      </c>
      <c r="DR25" s="164">
        <f t="shared" si="47"/>
        <v>0</v>
      </c>
      <c r="DS25" s="426">
        <f t="shared" si="48"/>
        <v>0</v>
      </c>
      <c r="DT25" s="148">
        <v>0.61199999999999999</v>
      </c>
      <c r="DU25" s="114" t="s">
        <v>1793</v>
      </c>
      <c r="DV25" s="165">
        <f t="shared" si="49"/>
        <v>3</v>
      </c>
      <c r="DW25" s="49">
        <v>4</v>
      </c>
      <c r="DX25" s="148">
        <f t="shared" si="57"/>
        <v>0.6020599913279624</v>
      </c>
      <c r="DY25" s="94" t="s">
        <v>1733</v>
      </c>
      <c r="DZ25" s="165">
        <f t="shared" si="51"/>
        <v>1</v>
      </c>
      <c r="EA25" s="49">
        <v>0</v>
      </c>
      <c r="EB25" s="114" t="s">
        <v>1730</v>
      </c>
      <c r="EC25" s="165">
        <f t="shared" si="52"/>
        <v>0</v>
      </c>
      <c r="ED25" s="49">
        <v>0</v>
      </c>
      <c r="EE25" s="114" t="s">
        <v>1730</v>
      </c>
      <c r="EF25" s="165">
        <f t="shared" si="53"/>
        <v>0</v>
      </c>
      <c r="EG25" s="426">
        <f t="shared" si="54"/>
        <v>1</v>
      </c>
      <c r="EH25" s="429">
        <f t="shared" si="55"/>
        <v>1.3957070707070709</v>
      </c>
      <c r="EI25" s="438">
        <f t="shared" si="56"/>
        <v>0.34892676767676772</v>
      </c>
      <c r="EJ25" s="546">
        <v>0.05</v>
      </c>
      <c r="EK25" s="548">
        <v>0.52272727272727271</v>
      </c>
      <c r="EL25" s="549">
        <v>0.77083333333333337</v>
      </c>
      <c r="EM25" s="549">
        <v>0.5</v>
      </c>
      <c r="EN25" s="549">
        <v>0</v>
      </c>
      <c r="EO25" s="549">
        <v>0.25</v>
      </c>
    </row>
    <row r="26" spans="1:145" s="366" customFormat="1" ht="24">
      <c r="A26" s="4" t="s">
        <v>561</v>
      </c>
      <c r="B26" s="70" t="s">
        <v>560</v>
      </c>
      <c r="C26" s="583" t="s">
        <v>632</v>
      </c>
      <c r="D26" s="411" t="s">
        <v>1308</v>
      </c>
      <c r="E26" s="413" t="s">
        <v>971</v>
      </c>
      <c r="F26" s="412" t="s">
        <v>970</v>
      </c>
      <c r="G26" s="414" t="s">
        <v>973</v>
      </c>
      <c r="H26" s="412" t="s">
        <v>50</v>
      </c>
      <c r="I26" s="51">
        <v>2309</v>
      </c>
      <c r="J26" s="328">
        <f t="shared" si="0"/>
        <v>3.3634239329171765</v>
      </c>
      <c r="K26" s="328" t="s">
        <v>1715</v>
      </c>
      <c r="L26" s="165">
        <f t="shared" si="1"/>
        <v>0</v>
      </c>
      <c r="M26" s="78">
        <v>10709853.790000001</v>
      </c>
      <c r="N26" s="328">
        <f t="shared" si="2"/>
        <v>7.0297835419215255</v>
      </c>
      <c r="O26" s="328" t="s">
        <v>1703</v>
      </c>
      <c r="P26" s="165">
        <f t="shared" si="3"/>
        <v>0</v>
      </c>
      <c r="Q26" s="94">
        <v>239</v>
      </c>
      <c r="R26" s="328">
        <f t="shared" si="4"/>
        <v>2.3783979009481375</v>
      </c>
      <c r="S26" s="328" t="s">
        <v>1709</v>
      </c>
      <c r="T26" s="165">
        <f t="shared" si="5"/>
        <v>0</v>
      </c>
      <c r="U26" s="96" t="s">
        <v>880</v>
      </c>
      <c r="V26" s="164">
        <f t="shared" si="6"/>
        <v>0</v>
      </c>
      <c r="W26" s="94">
        <v>0</v>
      </c>
      <c r="X26" s="154"/>
      <c r="Y26" s="94" t="s">
        <v>1726</v>
      </c>
      <c r="Z26" s="165">
        <f t="shared" si="7"/>
        <v>0</v>
      </c>
      <c r="AA26" s="424">
        <f t="shared" si="8"/>
        <v>0</v>
      </c>
      <c r="AB26" s="594" t="s">
        <v>639</v>
      </c>
      <c r="AC26" s="165">
        <f t="shared" si="9"/>
        <v>4</v>
      </c>
      <c r="AD26" s="585" t="s">
        <v>639</v>
      </c>
      <c r="AE26" s="165">
        <f t="shared" si="10"/>
        <v>4</v>
      </c>
      <c r="AF26" s="96" t="s">
        <v>640</v>
      </c>
      <c r="AG26" s="164">
        <f t="shared" si="11"/>
        <v>0</v>
      </c>
      <c r="AH26" s="53" t="s">
        <v>1314</v>
      </c>
      <c r="AI26" s="165">
        <f t="shared" si="12"/>
        <v>0</v>
      </c>
      <c r="AJ26" s="53" t="s">
        <v>1404</v>
      </c>
      <c r="AK26" s="165">
        <f t="shared" si="13"/>
        <v>1</v>
      </c>
      <c r="AL26" s="587">
        <v>1</v>
      </c>
      <c r="AM26" s="396" t="s">
        <v>1765</v>
      </c>
      <c r="AN26" s="165">
        <f t="shared" si="14"/>
        <v>4</v>
      </c>
      <c r="AO26" s="96" t="s">
        <v>636</v>
      </c>
      <c r="AP26" s="164">
        <f t="shared" si="15"/>
        <v>4</v>
      </c>
      <c r="AQ26" s="57">
        <v>2</v>
      </c>
      <c r="AR26" s="396" t="s">
        <v>1772</v>
      </c>
      <c r="AS26" s="165">
        <f t="shared" si="16"/>
        <v>1</v>
      </c>
      <c r="AT26" s="583" t="s">
        <v>634</v>
      </c>
      <c r="AU26" s="165">
        <f t="shared" si="17"/>
        <v>1</v>
      </c>
      <c r="AV26" s="53" t="s">
        <v>635</v>
      </c>
      <c r="AW26" s="165">
        <v>1</v>
      </c>
      <c r="AX26" s="81" t="s">
        <v>646</v>
      </c>
      <c r="AY26" s="165">
        <v>1</v>
      </c>
      <c r="AZ26" s="426">
        <f t="shared" si="18"/>
        <v>1.9090909090909092</v>
      </c>
      <c r="BA26" s="57">
        <v>0</v>
      </c>
      <c r="BB26" s="395" t="s">
        <v>1741</v>
      </c>
      <c r="BC26" s="165">
        <f t="shared" si="19"/>
        <v>4</v>
      </c>
      <c r="BD26" s="80" t="s">
        <v>1395</v>
      </c>
      <c r="BE26" s="163">
        <f t="shared" si="20"/>
        <v>4</v>
      </c>
      <c r="BF26" s="587">
        <v>5</v>
      </c>
      <c r="BG26" s="396" t="s">
        <v>1748</v>
      </c>
      <c r="BH26" s="165">
        <f t="shared" si="21"/>
        <v>1</v>
      </c>
      <c r="BI26" s="587">
        <v>4</v>
      </c>
      <c r="BJ26" s="397" t="s">
        <v>1747</v>
      </c>
      <c r="BK26" s="165">
        <f t="shared" si="22"/>
        <v>2</v>
      </c>
      <c r="BL26" s="53" t="s">
        <v>658</v>
      </c>
      <c r="BM26" s="365">
        <f t="shared" si="23"/>
        <v>2</v>
      </c>
      <c r="BN26" s="583" t="s">
        <v>649</v>
      </c>
      <c r="BO26" s="365">
        <f t="shared" si="24"/>
        <v>1</v>
      </c>
      <c r="BP26" s="585" t="s">
        <v>663</v>
      </c>
      <c r="BQ26" s="365">
        <f t="shared" si="25"/>
        <v>0</v>
      </c>
      <c r="BR26" s="57">
        <v>5</v>
      </c>
      <c r="BS26" s="396" t="s">
        <v>1753</v>
      </c>
      <c r="BT26" s="165">
        <f t="shared" si="26"/>
        <v>1</v>
      </c>
      <c r="BU26" s="57">
        <v>2</v>
      </c>
      <c r="BV26" s="396" t="s">
        <v>1751</v>
      </c>
      <c r="BW26" s="165">
        <f t="shared" si="27"/>
        <v>3</v>
      </c>
      <c r="BX26" s="57">
        <v>0</v>
      </c>
      <c r="BY26" s="396" t="s">
        <v>1755</v>
      </c>
      <c r="BZ26" s="165">
        <f t="shared" si="28"/>
        <v>4</v>
      </c>
      <c r="CA26" s="57">
        <v>0</v>
      </c>
      <c r="CB26" s="396" t="s">
        <v>1755</v>
      </c>
      <c r="CC26" s="165">
        <f t="shared" si="29"/>
        <v>4</v>
      </c>
      <c r="CD26" s="58">
        <v>2</v>
      </c>
      <c r="CE26" s="397" t="s">
        <v>1762</v>
      </c>
      <c r="CF26" s="165">
        <f t="shared" si="30"/>
        <v>2</v>
      </c>
      <c r="CG26" s="155" t="s">
        <v>636</v>
      </c>
      <c r="CH26" s="165">
        <f t="shared" si="31"/>
        <v>4</v>
      </c>
      <c r="CI26" s="426">
        <f t="shared" si="32"/>
        <v>2.3333333333333335</v>
      </c>
      <c r="CJ26" s="594" t="s">
        <v>639</v>
      </c>
      <c r="CK26" s="165">
        <f t="shared" si="33"/>
        <v>4</v>
      </c>
      <c r="CL26" s="96" t="s">
        <v>640</v>
      </c>
      <c r="CM26" s="164">
        <f t="shared" si="34"/>
        <v>0</v>
      </c>
      <c r="CN26" s="96" t="s">
        <v>1119</v>
      </c>
      <c r="CO26" s="164">
        <f t="shared" si="35"/>
        <v>0</v>
      </c>
      <c r="CP26" s="96" t="s">
        <v>880</v>
      </c>
      <c r="CQ26" s="164">
        <f t="shared" si="36"/>
        <v>4</v>
      </c>
      <c r="CR26" s="96" t="s">
        <v>880</v>
      </c>
      <c r="CS26" s="164">
        <f t="shared" si="37"/>
        <v>4</v>
      </c>
      <c r="CT26" s="594" t="s">
        <v>639</v>
      </c>
      <c r="CU26" s="165">
        <f t="shared" si="38"/>
        <v>4</v>
      </c>
      <c r="CV26" s="96" t="s">
        <v>880</v>
      </c>
      <c r="CW26" s="164">
        <f t="shared" si="39"/>
        <v>4</v>
      </c>
      <c r="CX26" s="55">
        <v>7.1</v>
      </c>
      <c r="CY26" s="427" t="s">
        <v>1826</v>
      </c>
      <c r="CZ26" s="165">
        <f t="shared" si="40"/>
        <v>1</v>
      </c>
      <c r="DA26" s="56">
        <v>8.1999999999999993</v>
      </c>
      <c r="DB26" s="351" t="s">
        <v>1827</v>
      </c>
      <c r="DC26" s="165">
        <f t="shared" si="41"/>
        <v>0</v>
      </c>
      <c r="DD26" s="426">
        <f t="shared" si="42"/>
        <v>2.3333333333333335</v>
      </c>
      <c r="DE26" s="148">
        <v>2</v>
      </c>
      <c r="DF26" s="396" t="s">
        <v>1776</v>
      </c>
      <c r="DG26" s="165">
        <f t="shared" si="43"/>
        <v>1</v>
      </c>
      <c r="DH26" s="54">
        <v>0</v>
      </c>
      <c r="DI26" s="397" t="s">
        <v>1777</v>
      </c>
      <c r="DJ26" s="165">
        <f t="shared" si="44"/>
        <v>0</v>
      </c>
      <c r="DK26" s="54">
        <v>4</v>
      </c>
      <c r="DL26" s="396" t="s">
        <v>1778</v>
      </c>
      <c r="DM26" s="165">
        <f t="shared" si="45"/>
        <v>4</v>
      </c>
      <c r="DN26" s="54">
        <v>4</v>
      </c>
      <c r="DO26" s="397" t="s">
        <v>1782</v>
      </c>
      <c r="DP26" s="165">
        <f t="shared" si="46"/>
        <v>2</v>
      </c>
      <c r="DQ26" s="96" t="s">
        <v>1024</v>
      </c>
      <c r="DR26" s="164">
        <f t="shared" si="47"/>
        <v>0</v>
      </c>
      <c r="DS26" s="426">
        <f t="shared" si="48"/>
        <v>1.4</v>
      </c>
      <c r="DT26" s="148">
        <v>0.64800000000000002</v>
      </c>
      <c r="DU26" s="114" t="s">
        <v>1791</v>
      </c>
      <c r="DV26" s="165">
        <f t="shared" si="49"/>
        <v>2</v>
      </c>
      <c r="DW26" s="49">
        <v>6</v>
      </c>
      <c r="DX26" s="148">
        <f t="shared" si="57"/>
        <v>0.77815125038364363</v>
      </c>
      <c r="DY26" s="94" t="s">
        <v>1733</v>
      </c>
      <c r="DZ26" s="165">
        <f t="shared" si="51"/>
        <v>1</v>
      </c>
      <c r="EA26" s="49">
        <v>1</v>
      </c>
      <c r="EB26" s="157" t="s">
        <v>1737</v>
      </c>
      <c r="EC26" s="165">
        <f t="shared" si="52"/>
        <v>1</v>
      </c>
      <c r="ED26" s="49">
        <v>0</v>
      </c>
      <c r="EE26" s="114" t="s">
        <v>1730</v>
      </c>
      <c r="EF26" s="165">
        <f t="shared" si="53"/>
        <v>0</v>
      </c>
      <c r="EG26" s="426">
        <f t="shared" si="54"/>
        <v>1</v>
      </c>
      <c r="EH26" s="429">
        <f t="shared" si="55"/>
        <v>1.4959595959595962</v>
      </c>
      <c r="EI26" s="438">
        <f t="shared" si="56"/>
        <v>0.37398989898989904</v>
      </c>
      <c r="EJ26" s="546">
        <v>0</v>
      </c>
      <c r="EK26" s="548">
        <v>0.47727272727272729</v>
      </c>
      <c r="EL26" s="549">
        <v>0.58333333333333337</v>
      </c>
      <c r="EM26" s="549">
        <v>0.58333333333333337</v>
      </c>
      <c r="EN26" s="549">
        <v>0.35</v>
      </c>
      <c r="EO26" s="549">
        <v>0.25</v>
      </c>
    </row>
    <row r="27" spans="1:145" s="366" customFormat="1" ht="18">
      <c r="A27" s="4" t="s">
        <v>555</v>
      </c>
      <c r="B27" s="69" t="s">
        <v>554</v>
      </c>
      <c r="C27" s="583" t="s">
        <v>644</v>
      </c>
      <c r="D27" s="411" t="s">
        <v>1308</v>
      </c>
      <c r="E27" s="413" t="s">
        <v>968</v>
      </c>
      <c r="F27" s="412" t="s">
        <v>967</v>
      </c>
      <c r="G27" s="414" t="s">
        <v>981</v>
      </c>
      <c r="H27" s="417" t="s">
        <v>88</v>
      </c>
      <c r="I27" s="49">
        <v>2309</v>
      </c>
      <c r="J27" s="328">
        <f t="shared" si="0"/>
        <v>3.3634239329171765</v>
      </c>
      <c r="K27" s="328" t="s">
        <v>1715</v>
      </c>
      <c r="L27" s="165">
        <f t="shared" si="1"/>
        <v>0</v>
      </c>
      <c r="M27" s="78">
        <v>11546791.23</v>
      </c>
      <c r="N27" s="328">
        <f t="shared" si="2"/>
        <v>7.0624613136900107</v>
      </c>
      <c r="O27" s="328" t="s">
        <v>1703</v>
      </c>
      <c r="P27" s="165">
        <f t="shared" si="3"/>
        <v>0</v>
      </c>
      <c r="Q27" s="94">
        <v>149</v>
      </c>
      <c r="R27" s="328">
        <f t="shared" si="4"/>
        <v>2.173186268412274</v>
      </c>
      <c r="S27" s="328" t="s">
        <v>1709</v>
      </c>
      <c r="T27" s="165">
        <f t="shared" si="5"/>
        <v>0</v>
      </c>
      <c r="U27" s="96" t="s">
        <v>880</v>
      </c>
      <c r="V27" s="164">
        <f t="shared" si="6"/>
        <v>0</v>
      </c>
      <c r="W27" s="94">
        <v>0</v>
      </c>
      <c r="X27" s="154"/>
      <c r="Y27" s="94" t="s">
        <v>1726</v>
      </c>
      <c r="Z27" s="165">
        <f t="shared" si="7"/>
        <v>0</v>
      </c>
      <c r="AA27" s="424">
        <f t="shared" si="8"/>
        <v>0</v>
      </c>
      <c r="AB27" s="594" t="s">
        <v>639</v>
      </c>
      <c r="AC27" s="165">
        <f t="shared" si="9"/>
        <v>4</v>
      </c>
      <c r="AD27" s="585" t="s">
        <v>639</v>
      </c>
      <c r="AE27" s="165">
        <f t="shared" si="10"/>
        <v>4</v>
      </c>
      <c r="AF27" s="96" t="s">
        <v>640</v>
      </c>
      <c r="AG27" s="164">
        <f t="shared" si="11"/>
        <v>0</v>
      </c>
      <c r="AH27" s="53" t="s">
        <v>1314</v>
      </c>
      <c r="AI27" s="165">
        <f t="shared" si="12"/>
        <v>0</v>
      </c>
      <c r="AJ27" s="53" t="s">
        <v>1406</v>
      </c>
      <c r="AK27" s="165">
        <f t="shared" si="13"/>
        <v>3</v>
      </c>
      <c r="AL27" s="587">
        <v>1</v>
      </c>
      <c r="AM27" s="396" t="s">
        <v>1765</v>
      </c>
      <c r="AN27" s="165">
        <f t="shared" si="14"/>
        <v>4</v>
      </c>
      <c r="AO27" s="96" t="s">
        <v>636</v>
      </c>
      <c r="AP27" s="164">
        <f t="shared" si="15"/>
        <v>4</v>
      </c>
      <c r="AQ27" s="57">
        <v>1</v>
      </c>
      <c r="AR27" s="397" t="s">
        <v>1789</v>
      </c>
      <c r="AS27" s="165">
        <f t="shared" si="16"/>
        <v>0</v>
      </c>
      <c r="AT27" s="583" t="s">
        <v>650</v>
      </c>
      <c r="AU27" s="165">
        <f t="shared" si="17"/>
        <v>2</v>
      </c>
      <c r="AV27" s="53" t="s">
        <v>646</v>
      </c>
      <c r="AW27" s="165">
        <v>0</v>
      </c>
      <c r="AX27" s="81" t="s">
        <v>670</v>
      </c>
      <c r="AY27" s="165">
        <v>0</v>
      </c>
      <c r="AZ27" s="426">
        <f t="shared" si="18"/>
        <v>1.9090909090909092</v>
      </c>
      <c r="BA27" s="57">
        <v>0</v>
      </c>
      <c r="BB27" s="395" t="s">
        <v>1741</v>
      </c>
      <c r="BC27" s="165">
        <f t="shared" si="19"/>
        <v>4</v>
      </c>
      <c r="BD27" s="155" t="s">
        <v>666</v>
      </c>
      <c r="BE27" s="163">
        <f t="shared" si="20"/>
        <v>3</v>
      </c>
      <c r="BF27" s="587">
        <v>5</v>
      </c>
      <c r="BG27" s="396" t="s">
        <v>1748</v>
      </c>
      <c r="BH27" s="165">
        <f t="shared" si="21"/>
        <v>1</v>
      </c>
      <c r="BI27" s="587">
        <v>5</v>
      </c>
      <c r="BJ27" s="396" t="s">
        <v>1748</v>
      </c>
      <c r="BK27" s="165">
        <f t="shared" si="22"/>
        <v>1</v>
      </c>
      <c r="BL27" s="53" t="s">
        <v>648</v>
      </c>
      <c r="BM27" s="365">
        <f t="shared" si="23"/>
        <v>1</v>
      </c>
      <c r="BN27" s="583" t="s">
        <v>649</v>
      </c>
      <c r="BO27" s="365">
        <f t="shared" si="24"/>
        <v>1</v>
      </c>
      <c r="BP27" s="585" t="s">
        <v>659</v>
      </c>
      <c r="BQ27" s="365">
        <f t="shared" si="25"/>
        <v>4</v>
      </c>
      <c r="BR27" s="57">
        <v>0</v>
      </c>
      <c r="BS27" s="396" t="s">
        <v>1750</v>
      </c>
      <c r="BT27" s="165">
        <f t="shared" si="26"/>
        <v>4</v>
      </c>
      <c r="BU27" s="57">
        <v>0</v>
      </c>
      <c r="BV27" s="396" t="s">
        <v>1750</v>
      </c>
      <c r="BW27" s="165">
        <f t="shared" si="27"/>
        <v>4</v>
      </c>
      <c r="BX27" s="57">
        <v>0</v>
      </c>
      <c r="BY27" s="396" t="s">
        <v>1755</v>
      </c>
      <c r="BZ27" s="165">
        <f t="shared" si="28"/>
        <v>4</v>
      </c>
      <c r="CA27" s="57">
        <v>0</v>
      </c>
      <c r="CB27" s="396" t="s">
        <v>1755</v>
      </c>
      <c r="CC27" s="165">
        <f t="shared" si="29"/>
        <v>4</v>
      </c>
      <c r="CD27" s="58">
        <v>0</v>
      </c>
      <c r="CE27" s="397" t="s">
        <v>1764</v>
      </c>
      <c r="CF27" s="165">
        <f t="shared" si="30"/>
        <v>0</v>
      </c>
      <c r="CG27" s="155" t="s">
        <v>636</v>
      </c>
      <c r="CH27" s="165">
        <f t="shared" si="31"/>
        <v>4</v>
      </c>
      <c r="CI27" s="426">
        <f t="shared" si="32"/>
        <v>2.5833333333333335</v>
      </c>
      <c r="CJ27" s="583" t="s">
        <v>639</v>
      </c>
      <c r="CK27" s="165">
        <f t="shared" si="33"/>
        <v>4</v>
      </c>
      <c r="CL27" s="96" t="s">
        <v>636</v>
      </c>
      <c r="CM27" s="164">
        <f t="shared" si="34"/>
        <v>4</v>
      </c>
      <c r="CN27" s="96" t="s">
        <v>1119</v>
      </c>
      <c r="CO27" s="164">
        <f t="shared" si="35"/>
        <v>0</v>
      </c>
      <c r="CP27" s="96" t="s">
        <v>880</v>
      </c>
      <c r="CQ27" s="164">
        <f t="shared" si="36"/>
        <v>4</v>
      </c>
      <c r="CR27" s="96" t="s">
        <v>880</v>
      </c>
      <c r="CS27" s="164">
        <f t="shared" si="37"/>
        <v>4</v>
      </c>
      <c r="CT27" s="583" t="s">
        <v>639</v>
      </c>
      <c r="CU27" s="165">
        <f t="shared" si="38"/>
        <v>4</v>
      </c>
      <c r="CV27" s="96" t="s">
        <v>880</v>
      </c>
      <c r="CW27" s="164">
        <f t="shared" si="39"/>
        <v>4</v>
      </c>
      <c r="CX27" s="55">
        <v>6.3</v>
      </c>
      <c r="CY27" s="427" t="s">
        <v>1826</v>
      </c>
      <c r="CZ27" s="165">
        <f t="shared" si="40"/>
        <v>1</v>
      </c>
      <c r="DA27" s="56">
        <v>6.7</v>
      </c>
      <c r="DB27" s="427" t="s">
        <v>1826</v>
      </c>
      <c r="DC27" s="165">
        <f t="shared" si="41"/>
        <v>1</v>
      </c>
      <c r="DD27" s="426">
        <f t="shared" si="42"/>
        <v>2.8888888888888888</v>
      </c>
      <c r="DE27" s="148">
        <v>2</v>
      </c>
      <c r="DF27" s="396" t="s">
        <v>1776</v>
      </c>
      <c r="DG27" s="165">
        <f t="shared" si="43"/>
        <v>1</v>
      </c>
      <c r="DH27" s="54">
        <v>0</v>
      </c>
      <c r="DI27" s="397" t="s">
        <v>1777</v>
      </c>
      <c r="DJ27" s="165">
        <f t="shared" si="44"/>
        <v>0</v>
      </c>
      <c r="DK27" s="54">
        <v>2</v>
      </c>
      <c r="DL27" s="396" t="s">
        <v>1778</v>
      </c>
      <c r="DM27" s="165">
        <f t="shared" si="45"/>
        <v>4</v>
      </c>
      <c r="DN27" s="54">
        <v>4</v>
      </c>
      <c r="DO27" s="397" t="s">
        <v>1782</v>
      </c>
      <c r="DP27" s="165">
        <f t="shared" si="46"/>
        <v>2</v>
      </c>
      <c r="DQ27" s="96" t="s">
        <v>1024</v>
      </c>
      <c r="DR27" s="164">
        <f t="shared" si="47"/>
        <v>0</v>
      </c>
      <c r="DS27" s="426">
        <f t="shared" si="48"/>
        <v>1.4</v>
      </c>
      <c r="DT27" s="148">
        <v>0.59399999999999997</v>
      </c>
      <c r="DU27" s="114" t="s">
        <v>1793</v>
      </c>
      <c r="DV27" s="165">
        <f t="shared" si="49"/>
        <v>3</v>
      </c>
      <c r="DW27" s="49">
        <v>2</v>
      </c>
      <c r="DX27" s="148">
        <f t="shared" si="57"/>
        <v>0.3010299956639812</v>
      </c>
      <c r="DY27" s="94" t="s">
        <v>1732</v>
      </c>
      <c r="DZ27" s="165">
        <f t="shared" si="51"/>
        <v>0</v>
      </c>
      <c r="EA27" s="49">
        <v>1</v>
      </c>
      <c r="EB27" s="157" t="s">
        <v>1737</v>
      </c>
      <c r="EC27" s="165">
        <f t="shared" si="52"/>
        <v>1</v>
      </c>
      <c r="ED27" s="49">
        <v>0</v>
      </c>
      <c r="EE27" s="114" t="s">
        <v>1730</v>
      </c>
      <c r="EF27" s="165">
        <f t="shared" si="53"/>
        <v>0</v>
      </c>
      <c r="EG27" s="426">
        <f t="shared" si="54"/>
        <v>1</v>
      </c>
      <c r="EH27" s="429">
        <f t="shared" si="55"/>
        <v>1.630218855218855</v>
      </c>
      <c r="EI27" s="438">
        <f t="shared" si="56"/>
        <v>0.40755471380471375</v>
      </c>
      <c r="EJ27" s="546">
        <v>0</v>
      </c>
      <c r="EK27" s="548">
        <v>0.47727272727272729</v>
      </c>
      <c r="EL27" s="549">
        <v>0.64583333333333337</v>
      </c>
      <c r="EM27" s="549">
        <v>0.72222222222222221</v>
      </c>
      <c r="EN27" s="549">
        <v>0.35</v>
      </c>
      <c r="EO27" s="549">
        <v>0.25</v>
      </c>
    </row>
    <row r="28" spans="1:145" s="366" customFormat="1" ht="18">
      <c r="A28" s="4" t="s">
        <v>559</v>
      </c>
      <c r="B28" s="69" t="s">
        <v>558</v>
      </c>
      <c r="C28" s="53" t="s">
        <v>632</v>
      </c>
      <c r="D28" s="411" t="s">
        <v>1308</v>
      </c>
      <c r="E28" s="413" t="s">
        <v>965</v>
      </c>
      <c r="F28" s="412" t="s">
        <v>983</v>
      </c>
      <c r="G28" s="414" t="s">
        <v>984</v>
      </c>
      <c r="H28" s="412" t="s">
        <v>22</v>
      </c>
      <c r="I28" s="49">
        <v>2381</v>
      </c>
      <c r="J28" s="328">
        <f t="shared" si="0"/>
        <v>3.3767593954048798</v>
      </c>
      <c r="K28" s="328" t="s">
        <v>1715</v>
      </c>
      <c r="L28" s="165">
        <f t="shared" si="1"/>
        <v>0</v>
      </c>
      <c r="M28" s="78">
        <v>11126499.09</v>
      </c>
      <c r="N28" s="328">
        <f t="shared" si="2"/>
        <v>7.0463585367455233</v>
      </c>
      <c r="O28" s="328" t="s">
        <v>1703</v>
      </c>
      <c r="P28" s="165">
        <f t="shared" si="3"/>
        <v>0</v>
      </c>
      <c r="Q28" s="94">
        <v>204</v>
      </c>
      <c r="R28" s="328">
        <f t="shared" si="4"/>
        <v>2.3096301674258988</v>
      </c>
      <c r="S28" s="328" t="s">
        <v>1709</v>
      </c>
      <c r="T28" s="165">
        <f t="shared" si="5"/>
        <v>0</v>
      </c>
      <c r="U28" s="96" t="s">
        <v>880</v>
      </c>
      <c r="V28" s="164">
        <f t="shared" si="6"/>
        <v>0</v>
      </c>
      <c r="W28" s="94">
        <v>0</v>
      </c>
      <c r="X28" s="154"/>
      <c r="Y28" s="94" t="s">
        <v>1726</v>
      </c>
      <c r="Z28" s="165">
        <f t="shared" si="7"/>
        <v>0</v>
      </c>
      <c r="AA28" s="424">
        <f t="shared" si="8"/>
        <v>0</v>
      </c>
      <c r="AB28" s="80" t="s">
        <v>1396</v>
      </c>
      <c r="AC28" s="165">
        <f t="shared" si="9"/>
        <v>0</v>
      </c>
      <c r="AD28" s="53" t="s">
        <v>1399</v>
      </c>
      <c r="AE28" s="165">
        <f t="shared" si="10"/>
        <v>1</v>
      </c>
      <c r="AF28" s="96" t="s">
        <v>640</v>
      </c>
      <c r="AG28" s="164">
        <f t="shared" si="11"/>
        <v>0</v>
      </c>
      <c r="AH28" s="53" t="s">
        <v>1400</v>
      </c>
      <c r="AI28" s="165">
        <f t="shared" si="12"/>
        <v>3</v>
      </c>
      <c r="AJ28" s="53" t="s">
        <v>1406</v>
      </c>
      <c r="AK28" s="165">
        <f t="shared" si="13"/>
        <v>3</v>
      </c>
      <c r="AL28" s="50">
        <v>1</v>
      </c>
      <c r="AM28" s="396" t="s">
        <v>1765</v>
      </c>
      <c r="AN28" s="165">
        <f t="shared" si="14"/>
        <v>4</v>
      </c>
      <c r="AO28" s="96" t="s">
        <v>636</v>
      </c>
      <c r="AP28" s="164">
        <f t="shared" si="15"/>
        <v>4</v>
      </c>
      <c r="AQ28" s="57">
        <v>3</v>
      </c>
      <c r="AR28" s="397" t="s">
        <v>1771</v>
      </c>
      <c r="AS28" s="165">
        <f t="shared" si="16"/>
        <v>2</v>
      </c>
      <c r="AT28" s="53" t="s">
        <v>650</v>
      </c>
      <c r="AU28" s="165">
        <f t="shared" si="17"/>
        <v>2</v>
      </c>
      <c r="AV28" s="53" t="s">
        <v>689</v>
      </c>
      <c r="AW28" s="165">
        <v>2</v>
      </c>
      <c r="AX28" s="81" t="s">
        <v>647</v>
      </c>
      <c r="AY28" s="165">
        <v>4</v>
      </c>
      <c r="AZ28" s="426">
        <f t="shared" si="18"/>
        <v>2.2727272727272729</v>
      </c>
      <c r="BA28" s="57">
        <v>1</v>
      </c>
      <c r="BB28" s="395" t="s">
        <v>1742</v>
      </c>
      <c r="BC28" s="165">
        <f t="shared" si="19"/>
        <v>3</v>
      </c>
      <c r="BD28" s="155" t="s">
        <v>1395</v>
      </c>
      <c r="BE28" s="163">
        <f t="shared" si="20"/>
        <v>4</v>
      </c>
      <c r="BF28" s="58">
        <v>5</v>
      </c>
      <c r="BG28" s="396" t="s">
        <v>1748</v>
      </c>
      <c r="BH28" s="165">
        <f t="shared" si="21"/>
        <v>1</v>
      </c>
      <c r="BI28" s="58">
        <v>6</v>
      </c>
      <c r="BJ28" s="396" t="s">
        <v>1748</v>
      </c>
      <c r="BK28" s="165">
        <f t="shared" si="22"/>
        <v>1</v>
      </c>
      <c r="BL28" s="53" t="s">
        <v>661</v>
      </c>
      <c r="BM28" s="365">
        <f t="shared" si="23"/>
        <v>0</v>
      </c>
      <c r="BN28" s="53" t="s">
        <v>642</v>
      </c>
      <c r="BO28" s="365">
        <f t="shared" si="24"/>
        <v>0</v>
      </c>
      <c r="BP28" s="53" t="s">
        <v>663</v>
      </c>
      <c r="BQ28" s="365">
        <f t="shared" si="25"/>
        <v>0</v>
      </c>
      <c r="BR28" s="58">
        <v>0</v>
      </c>
      <c r="BS28" s="396" t="s">
        <v>1750</v>
      </c>
      <c r="BT28" s="165">
        <f t="shared" si="26"/>
        <v>4</v>
      </c>
      <c r="BU28" s="58">
        <v>0</v>
      </c>
      <c r="BV28" s="396" t="s">
        <v>1750</v>
      </c>
      <c r="BW28" s="165">
        <f t="shared" si="27"/>
        <v>4</v>
      </c>
      <c r="BX28" s="58">
        <v>0</v>
      </c>
      <c r="BY28" s="396" t="s">
        <v>1755</v>
      </c>
      <c r="BZ28" s="165">
        <f t="shared" si="28"/>
        <v>4</v>
      </c>
      <c r="CA28" s="58">
        <v>0</v>
      </c>
      <c r="CB28" s="396" t="s">
        <v>1755</v>
      </c>
      <c r="CC28" s="165">
        <f t="shared" si="29"/>
        <v>4</v>
      </c>
      <c r="CD28" s="58">
        <v>2</v>
      </c>
      <c r="CE28" s="397" t="s">
        <v>1762</v>
      </c>
      <c r="CF28" s="165">
        <f t="shared" si="30"/>
        <v>2</v>
      </c>
      <c r="CG28" s="155" t="s">
        <v>1369</v>
      </c>
      <c r="CH28" s="165">
        <f t="shared" si="31"/>
        <v>3</v>
      </c>
      <c r="CI28" s="426">
        <f t="shared" si="32"/>
        <v>2.25</v>
      </c>
      <c r="CJ28" s="53" t="s">
        <v>1407</v>
      </c>
      <c r="CK28" s="165">
        <f t="shared" si="33"/>
        <v>1</v>
      </c>
      <c r="CL28" s="96" t="s">
        <v>640</v>
      </c>
      <c r="CM28" s="164">
        <f t="shared" si="34"/>
        <v>0</v>
      </c>
      <c r="CN28" s="96" t="s">
        <v>880</v>
      </c>
      <c r="CO28" s="164">
        <f t="shared" si="35"/>
        <v>4</v>
      </c>
      <c r="CP28" s="96" t="s">
        <v>880</v>
      </c>
      <c r="CQ28" s="164">
        <f t="shared" si="36"/>
        <v>4</v>
      </c>
      <c r="CR28" s="96" t="s">
        <v>880</v>
      </c>
      <c r="CS28" s="164">
        <f t="shared" si="37"/>
        <v>4</v>
      </c>
      <c r="CT28" s="53" t="s">
        <v>1396</v>
      </c>
      <c r="CU28" s="165">
        <f t="shared" si="38"/>
        <v>0</v>
      </c>
      <c r="CV28" s="96" t="s">
        <v>880</v>
      </c>
      <c r="CW28" s="164">
        <f t="shared" si="39"/>
        <v>4</v>
      </c>
      <c r="CX28" s="55">
        <v>6.2</v>
      </c>
      <c r="CY28" s="427" t="s">
        <v>1826</v>
      </c>
      <c r="CZ28" s="165">
        <f t="shared" si="40"/>
        <v>1</v>
      </c>
      <c r="DA28" s="56">
        <v>6.3</v>
      </c>
      <c r="DB28" s="427" t="s">
        <v>1826</v>
      </c>
      <c r="DC28" s="165">
        <f t="shared" si="41"/>
        <v>1</v>
      </c>
      <c r="DD28" s="426">
        <f t="shared" si="42"/>
        <v>2.1111111111111112</v>
      </c>
      <c r="DE28" s="148">
        <v>1</v>
      </c>
      <c r="DF28" s="396" t="s">
        <v>1776</v>
      </c>
      <c r="DG28" s="165">
        <f t="shared" si="43"/>
        <v>1</v>
      </c>
      <c r="DH28" s="54">
        <v>0</v>
      </c>
      <c r="DI28" s="397" t="s">
        <v>1777</v>
      </c>
      <c r="DJ28" s="165">
        <f t="shared" si="44"/>
        <v>0</v>
      </c>
      <c r="DK28" s="54">
        <v>0</v>
      </c>
      <c r="DL28" s="396" t="s">
        <v>1779</v>
      </c>
      <c r="DM28" s="165">
        <f t="shared" si="45"/>
        <v>0</v>
      </c>
      <c r="DN28" s="54">
        <v>2</v>
      </c>
      <c r="DO28" s="396" t="s">
        <v>1783</v>
      </c>
      <c r="DP28" s="165">
        <f t="shared" si="46"/>
        <v>1</v>
      </c>
      <c r="DQ28" s="96" t="s">
        <v>1024</v>
      </c>
      <c r="DR28" s="164">
        <f t="shared" si="47"/>
        <v>0</v>
      </c>
      <c r="DS28" s="426">
        <f t="shared" si="48"/>
        <v>0.4</v>
      </c>
      <c r="DT28" s="148">
        <v>0.51</v>
      </c>
      <c r="DU28" s="114" t="s">
        <v>1793</v>
      </c>
      <c r="DV28" s="165">
        <f t="shared" si="49"/>
        <v>3</v>
      </c>
      <c r="DW28" s="49">
        <v>19</v>
      </c>
      <c r="DX28" s="148">
        <f t="shared" si="57"/>
        <v>1.2787536009528289</v>
      </c>
      <c r="DY28" s="94" t="s">
        <v>1734</v>
      </c>
      <c r="DZ28" s="165">
        <f t="shared" si="51"/>
        <v>2</v>
      </c>
      <c r="EA28" s="49">
        <v>0</v>
      </c>
      <c r="EB28" s="114" t="s">
        <v>1730</v>
      </c>
      <c r="EC28" s="165">
        <f t="shared" si="52"/>
        <v>0</v>
      </c>
      <c r="ED28" s="49">
        <v>0</v>
      </c>
      <c r="EE28" s="114" t="s">
        <v>1730</v>
      </c>
      <c r="EF28" s="165">
        <f t="shared" si="53"/>
        <v>0</v>
      </c>
      <c r="EG28" s="426">
        <f t="shared" si="54"/>
        <v>1.25</v>
      </c>
      <c r="EH28" s="429">
        <f t="shared" si="55"/>
        <v>1.3806397306397307</v>
      </c>
      <c r="EI28" s="438">
        <f t="shared" si="56"/>
        <v>0.34515993265993267</v>
      </c>
      <c r="EJ28" s="546">
        <v>0</v>
      </c>
      <c r="EK28" s="548">
        <v>0.56818181818181823</v>
      </c>
      <c r="EL28" s="549">
        <v>0.5625</v>
      </c>
      <c r="EM28" s="549">
        <v>0.52777777777777779</v>
      </c>
      <c r="EN28" s="549">
        <v>0.1</v>
      </c>
      <c r="EO28" s="549">
        <v>0.3125</v>
      </c>
    </row>
    <row r="29" spans="1:145" s="366" customFormat="1" ht="18">
      <c r="A29" s="4" t="s">
        <v>553</v>
      </c>
      <c r="B29" s="69" t="s">
        <v>552</v>
      </c>
      <c r="C29" s="53" t="s">
        <v>632</v>
      </c>
      <c r="D29" s="411" t="s">
        <v>1308</v>
      </c>
      <c r="E29" s="413" t="s">
        <v>968</v>
      </c>
      <c r="F29" s="412" t="s">
        <v>975</v>
      </c>
      <c r="G29" s="414" t="s">
        <v>976</v>
      </c>
      <c r="H29" s="412" t="s">
        <v>16</v>
      </c>
      <c r="I29" s="49">
        <v>2408</v>
      </c>
      <c r="J29" s="328">
        <f t="shared" si="0"/>
        <v>3.3816564825857869</v>
      </c>
      <c r="K29" s="328" t="s">
        <v>1715</v>
      </c>
      <c r="L29" s="165">
        <f t="shared" si="1"/>
        <v>0</v>
      </c>
      <c r="M29" s="78">
        <v>12826434.310000001</v>
      </c>
      <c r="N29" s="328">
        <f t="shared" si="2"/>
        <v>7.1081059412761398</v>
      </c>
      <c r="O29" s="328" t="s">
        <v>1706</v>
      </c>
      <c r="P29" s="165">
        <f t="shared" si="3"/>
        <v>1</v>
      </c>
      <c r="Q29" s="94">
        <v>149</v>
      </c>
      <c r="R29" s="328">
        <f t="shared" si="4"/>
        <v>2.173186268412274</v>
      </c>
      <c r="S29" s="328" t="s">
        <v>1709</v>
      </c>
      <c r="T29" s="165">
        <f t="shared" si="5"/>
        <v>0</v>
      </c>
      <c r="U29" s="96" t="s">
        <v>880</v>
      </c>
      <c r="V29" s="164">
        <f t="shared" si="6"/>
        <v>0</v>
      </c>
      <c r="W29" s="94">
        <v>0</v>
      </c>
      <c r="X29" s="154"/>
      <c r="Y29" s="94" t="s">
        <v>1726</v>
      </c>
      <c r="Z29" s="165">
        <f t="shared" si="7"/>
        <v>0</v>
      </c>
      <c r="AA29" s="424">
        <f t="shared" si="8"/>
        <v>0.2</v>
      </c>
      <c r="AB29" s="80" t="s">
        <v>639</v>
      </c>
      <c r="AC29" s="165">
        <f t="shared" si="9"/>
        <v>4</v>
      </c>
      <c r="AD29" s="53" t="s">
        <v>639</v>
      </c>
      <c r="AE29" s="165">
        <f t="shared" si="10"/>
        <v>4</v>
      </c>
      <c r="AF29" s="96" t="s">
        <v>636</v>
      </c>
      <c r="AG29" s="164">
        <f t="shared" si="11"/>
        <v>4</v>
      </c>
      <c r="AH29" s="53" t="s">
        <v>1400</v>
      </c>
      <c r="AI29" s="165">
        <f t="shared" si="12"/>
        <v>3</v>
      </c>
      <c r="AJ29" s="156" t="s">
        <v>1405</v>
      </c>
      <c r="AK29" s="165">
        <f t="shared" si="13"/>
        <v>0</v>
      </c>
      <c r="AL29" s="50">
        <v>1</v>
      </c>
      <c r="AM29" s="396" t="s">
        <v>1765</v>
      </c>
      <c r="AN29" s="165">
        <f t="shared" si="14"/>
        <v>4</v>
      </c>
      <c r="AO29" s="96" t="s">
        <v>636</v>
      </c>
      <c r="AP29" s="164">
        <f t="shared" si="15"/>
        <v>4</v>
      </c>
      <c r="AQ29" s="57">
        <v>1</v>
      </c>
      <c r="AR29" s="397" t="s">
        <v>1789</v>
      </c>
      <c r="AS29" s="165">
        <f t="shared" si="16"/>
        <v>0</v>
      </c>
      <c r="AT29" s="53" t="s">
        <v>634</v>
      </c>
      <c r="AU29" s="165">
        <f t="shared" si="17"/>
        <v>1</v>
      </c>
      <c r="AV29" s="53" t="s">
        <v>635</v>
      </c>
      <c r="AW29" s="165">
        <v>1</v>
      </c>
      <c r="AX29" s="81" t="s">
        <v>635</v>
      </c>
      <c r="AY29" s="165">
        <v>1</v>
      </c>
      <c r="AZ29" s="426">
        <f t="shared" si="18"/>
        <v>2.3636363636363638</v>
      </c>
      <c r="BA29" s="57">
        <v>0</v>
      </c>
      <c r="BB29" s="395" t="s">
        <v>1741</v>
      </c>
      <c r="BC29" s="165">
        <f t="shared" si="19"/>
        <v>4</v>
      </c>
      <c r="BD29" s="80" t="s">
        <v>641</v>
      </c>
      <c r="BE29" s="163">
        <f t="shared" si="20"/>
        <v>0</v>
      </c>
      <c r="BF29" s="58">
        <v>1</v>
      </c>
      <c r="BG29" s="396" t="s">
        <v>1746</v>
      </c>
      <c r="BH29" s="165">
        <f t="shared" si="21"/>
        <v>3</v>
      </c>
      <c r="BI29" s="58">
        <v>0</v>
      </c>
      <c r="BJ29" s="396" t="s">
        <v>1745</v>
      </c>
      <c r="BK29" s="165">
        <f t="shared" si="22"/>
        <v>4</v>
      </c>
      <c r="BL29" s="53" t="s">
        <v>642</v>
      </c>
      <c r="BM29" s="365">
        <f t="shared" si="23"/>
        <v>3</v>
      </c>
      <c r="BN29" s="53" t="s">
        <v>642</v>
      </c>
      <c r="BO29" s="365">
        <f t="shared" si="24"/>
        <v>0</v>
      </c>
      <c r="BP29" s="53" t="s">
        <v>643</v>
      </c>
      <c r="BQ29" s="365">
        <f t="shared" si="25"/>
        <v>3</v>
      </c>
      <c r="BR29" s="58">
        <v>0</v>
      </c>
      <c r="BS29" s="396" t="s">
        <v>1750</v>
      </c>
      <c r="BT29" s="165">
        <f t="shared" si="26"/>
        <v>4</v>
      </c>
      <c r="BU29" s="58">
        <v>0</v>
      </c>
      <c r="BV29" s="396" t="s">
        <v>1750</v>
      </c>
      <c r="BW29" s="165">
        <f t="shared" si="27"/>
        <v>4</v>
      </c>
      <c r="BX29" s="58">
        <v>0</v>
      </c>
      <c r="BY29" s="396" t="s">
        <v>1755</v>
      </c>
      <c r="BZ29" s="165">
        <f t="shared" si="28"/>
        <v>4</v>
      </c>
      <c r="CA29" s="58">
        <v>0</v>
      </c>
      <c r="CB29" s="396" t="s">
        <v>1755</v>
      </c>
      <c r="CC29" s="165">
        <f t="shared" si="29"/>
        <v>4</v>
      </c>
      <c r="CD29" s="58">
        <v>1</v>
      </c>
      <c r="CE29" s="396" t="s">
        <v>1763</v>
      </c>
      <c r="CF29" s="165">
        <f t="shared" si="30"/>
        <v>1</v>
      </c>
      <c r="CG29" s="155" t="s">
        <v>1369</v>
      </c>
      <c r="CH29" s="165">
        <f t="shared" si="31"/>
        <v>3</v>
      </c>
      <c r="CI29" s="426">
        <f t="shared" si="32"/>
        <v>2.75</v>
      </c>
      <c r="CJ29" s="53" t="s">
        <v>639</v>
      </c>
      <c r="CK29" s="165">
        <f t="shared" si="33"/>
        <v>4</v>
      </c>
      <c r="CL29" s="96" t="s">
        <v>640</v>
      </c>
      <c r="CM29" s="164">
        <f t="shared" si="34"/>
        <v>0</v>
      </c>
      <c r="CN29" s="96" t="s">
        <v>1119</v>
      </c>
      <c r="CO29" s="164">
        <f t="shared" si="35"/>
        <v>0</v>
      </c>
      <c r="CP29" s="96" t="s">
        <v>880</v>
      </c>
      <c r="CQ29" s="164">
        <f t="shared" si="36"/>
        <v>4</v>
      </c>
      <c r="CR29" s="96" t="s">
        <v>880</v>
      </c>
      <c r="CS29" s="164">
        <f t="shared" si="37"/>
        <v>4</v>
      </c>
      <c r="CT29" s="53" t="s">
        <v>639</v>
      </c>
      <c r="CU29" s="165">
        <f t="shared" si="38"/>
        <v>4</v>
      </c>
      <c r="CV29" s="96" t="s">
        <v>880</v>
      </c>
      <c r="CW29" s="164">
        <f t="shared" si="39"/>
        <v>4</v>
      </c>
      <c r="CX29" s="55">
        <v>5.0999999999999996</v>
      </c>
      <c r="CY29" s="427" t="s">
        <v>1825</v>
      </c>
      <c r="CZ29" s="165">
        <f t="shared" si="40"/>
        <v>2</v>
      </c>
      <c r="DA29" s="56">
        <v>8.4</v>
      </c>
      <c r="DB29" s="351" t="s">
        <v>1827</v>
      </c>
      <c r="DC29" s="165">
        <f t="shared" si="41"/>
        <v>0</v>
      </c>
      <c r="DD29" s="426">
        <f t="shared" si="42"/>
        <v>2.4444444444444446</v>
      </c>
      <c r="DE29" s="148">
        <v>4</v>
      </c>
      <c r="DF29" s="397" t="s">
        <v>1775</v>
      </c>
      <c r="DG29" s="165">
        <f t="shared" si="43"/>
        <v>2</v>
      </c>
      <c r="DH29" s="54">
        <v>0</v>
      </c>
      <c r="DI29" s="397" t="s">
        <v>1777</v>
      </c>
      <c r="DJ29" s="165">
        <f t="shared" si="44"/>
        <v>0</v>
      </c>
      <c r="DK29" s="54">
        <v>0</v>
      </c>
      <c r="DL29" s="396" t="s">
        <v>1778</v>
      </c>
      <c r="DM29" s="165">
        <f t="shared" si="45"/>
        <v>0</v>
      </c>
      <c r="DN29" s="54">
        <v>2</v>
      </c>
      <c r="DO29" s="396" t="s">
        <v>1783</v>
      </c>
      <c r="DP29" s="165">
        <f t="shared" si="46"/>
        <v>1</v>
      </c>
      <c r="DQ29" s="96" t="s">
        <v>1024</v>
      </c>
      <c r="DR29" s="164">
        <f t="shared" si="47"/>
        <v>0</v>
      </c>
      <c r="DS29" s="426">
        <f t="shared" si="48"/>
        <v>0.6</v>
      </c>
      <c r="DT29" s="148">
        <v>0.64900000000000002</v>
      </c>
      <c r="DU29" s="157" t="s">
        <v>1791</v>
      </c>
      <c r="DV29" s="165">
        <f t="shared" si="49"/>
        <v>2</v>
      </c>
      <c r="DW29" s="49">
        <v>2</v>
      </c>
      <c r="DX29" s="148">
        <f t="shared" si="57"/>
        <v>0.3010299956639812</v>
      </c>
      <c r="DY29" s="94" t="s">
        <v>1732</v>
      </c>
      <c r="DZ29" s="165">
        <f t="shared" si="51"/>
        <v>0</v>
      </c>
      <c r="EA29" s="49">
        <v>2</v>
      </c>
      <c r="EB29" s="157" t="s">
        <v>1737</v>
      </c>
      <c r="EC29" s="165">
        <f t="shared" si="52"/>
        <v>1</v>
      </c>
      <c r="ED29" s="49">
        <v>1</v>
      </c>
      <c r="EE29" s="157" t="s">
        <v>1737</v>
      </c>
      <c r="EF29" s="165">
        <f t="shared" si="53"/>
        <v>1</v>
      </c>
      <c r="EG29" s="426">
        <f t="shared" si="54"/>
        <v>1</v>
      </c>
      <c r="EH29" s="429">
        <f t="shared" si="55"/>
        <v>1.5596801346801346</v>
      </c>
      <c r="EI29" s="438">
        <f t="shared" si="56"/>
        <v>0.38992003367003364</v>
      </c>
      <c r="EJ29" s="546">
        <v>0.05</v>
      </c>
      <c r="EK29" s="548">
        <v>0.59090909090909094</v>
      </c>
      <c r="EL29" s="549">
        <v>0.6875</v>
      </c>
      <c r="EM29" s="549">
        <v>0.61111111111111116</v>
      </c>
      <c r="EN29" s="549">
        <v>0.15</v>
      </c>
      <c r="EO29" s="549">
        <v>0.25</v>
      </c>
    </row>
    <row r="30" spans="1:145" s="366" customFormat="1" ht="18">
      <c r="A30" s="4" t="s">
        <v>543</v>
      </c>
      <c r="B30" s="70" t="s">
        <v>542</v>
      </c>
      <c r="C30" s="53" t="s">
        <v>632</v>
      </c>
      <c r="D30" s="411" t="s">
        <v>1308</v>
      </c>
      <c r="E30" s="413" t="s">
        <v>971</v>
      </c>
      <c r="F30" s="412" t="s">
        <v>970</v>
      </c>
      <c r="G30" s="414" t="s">
        <v>973</v>
      </c>
      <c r="H30" s="412" t="s">
        <v>50</v>
      </c>
      <c r="I30" s="51">
        <v>2424</v>
      </c>
      <c r="J30" s="328">
        <f t="shared" si="0"/>
        <v>3.3845326154942486</v>
      </c>
      <c r="K30" s="328" t="s">
        <v>1715</v>
      </c>
      <c r="L30" s="165">
        <f t="shared" si="1"/>
        <v>0</v>
      </c>
      <c r="M30" s="78">
        <v>11195558.359999999</v>
      </c>
      <c r="N30" s="328">
        <f t="shared" si="2"/>
        <v>7.0490457581758665</v>
      </c>
      <c r="O30" s="328" t="s">
        <v>1703</v>
      </c>
      <c r="P30" s="165">
        <f t="shared" si="3"/>
        <v>0</v>
      </c>
      <c r="Q30" s="94">
        <v>207</v>
      </c>
      <c r="R30" s="328">
        <f t="shared" si="4"/>
        <v>2.3159703454569178</v>
      </c>
      <c r="S30" s="328" t="s">
        <v>1709</v>
      </c>
      <c r="T30" s="165">
        <f t="shared" si="5"/>
        <v>0</v>
      </c>
      <c r="U30" s="96" t="s">
        <v>880</v>
      </c>
      <c r="V30" s="164">
        <f t="shared" si="6"/>
        <v>0</v>
      </c>
      <c r="W30" s="94">
        <v>0</v>
      </c>
      <c r="X30" s="154"/>
      <c r="Y30" s="94" t="s">
        <v>1726</v>
      </c>
      <c r="Z30" s="165">
        <f t="shared" si="7"/>
        <v>0</v>
      </c>
      <c r="AA30" s="424">
        <f t="shared" si="8"/>
        <v>0</v>
      </c>
      <c r="AB30" s="80" t="s">
        <v>639</v>
      </c>
      <c r="AC30" s="165">
        <f t="shared" si="9"/>
        <v>4</v>
      </c>
      <c r="AD30" s="53" t="s">
        <v>1398</v>
      </c>
      <c r="AE30" s="165">
        <f t="shared" si="10"/>
        <v>2</v>
      </c>
      <c r="AF30" s="96" t="s">
        <v>640</v>
      </c>
      <c r="AG30" s="164">
        <f t="shared" si="11"/>
        <v>0</v>
      </c>
      <c r="AH30" s="53" t="s">
        <v>1314</v>
      </c>
      <c r="AI30" s="165">
        <f t="shared" si="12"/>
        <v>0</v>
      </c>
      <c r="AJ30" s="53" t="s">
        <v>1405</v>
      </c>
      <c r="AK30" s="165">
        <f t="shared" si="13"/>
        <v>0</v>
      </c>
      <c r="AL30" s="52">
        <v>1</v>
      </c>
      <c r="AM30" s="396" t="s">
        <v>1765</v>
      </c>
      <c r="AN30" s="165">
        <f t="shared" si="14"/>
        <v>4</v>
      </c>
      <c r="AO30" s="96" t="s">
        <v>640</v>
      </c>
      <c r="AP30" s="164">
        <f t="shared" si="15"/>
        <v>0</v>
      </c>
      <c r="AQ30" s="57">
        <v>2</v>
      </c>
      <c r="AR30" s="396" t="s">
        <v>1772</v>
      </c>
      <c r="AS30" s="165">
        <f t="shared" si="16"/>
        <v>1</v>
      </c>
      <c r="AT30" s="53" t="s">
        <v>650</v>
      </c>
      <c r="AU30" s="165">
        <f t="shared" si="17"/>
        <v>2</v>
      </c>
      <c r="AV30" s="53" t="s">
        <v>635</v>
      </c>
      <c r="AW30" s="165">
        <v>1</v>
      </c>
      <c r="AX30" s="81" t="s">
        <v>647</v>
      </c>
      <c r="AY30" s="165">
        <v>4</v>
      </c>
      <c r="AZ30" s="426">
        <f t="shared" si="18"/>
        <v>1.6363636363636365</v>
      </c>
      <c r="BA30" s="57">
        <v>0</v>
      </c>
      <c r="BB30" s="395" t="s">
        <v>1741</v>
      </c>
      <c r="BC30" s="165">
        <f t="shared" si="19"/>
        <v>4</v>
      </c>
      <c r="BD30" s="155" t="s">
        <v>1395</v>
      </c>
      <c r="BE30" s="163">
        <f t="shared" si="20"/>
        <v>4</v>
      </c>
      <c r="BF30" s="58">
        <v>0</v>
      </c>
      <c r="BG30" s="396" t="s">
        <v>1745</v>
      </c>
      <c r="BH30" s="165">
        <f t="shared" si="21"/>
        <v>4</v>
      </c>
      <c r="BI30" s="58">
        <v>0</v>
      </c>
      <c r="BJ30" s="396" t="s">
        <v>1745</v>
      </c>
      <c r="BK30" s="165">
        <f t="shared" si="22"/>
        <v>4</v>
      </c>
      <c r="BL30" s="53" t="s">
        <v>653</v>
      </c>
      <c r="BM30" s="365">
        <f t="shared" si="23"/>
        <v>4</v>
      </c>
      <c r="BN30" s="53" t="s">
        <v>649</v>
      </c>
      <c r="BO30" s="365">
        <f t="shared" si="24"/>
        <v>1</v>
      </c>
      <c r="BP30" s="53" t="s">
        <v>663</v>
      </c>
      <c r="BQ30" s="365">
        <f t="shared" si="25"/>
        <v>0</v>
      </c>
      <c r="BR30" s="58">
        <v>0</v>
      </c>
      <c r="BS30" s="396" t="s">
        <v>1750</v>
      </c>
      <c r="BT30" s="165">
        <f t="shared" si="26"/>
        <v>4</v>
      </c>
      <c r="BU30" s="58">
        <v>0</v>
      </c>
      <c r="BV30" s="396" t="s">
        <v>1750</v>
      </c>
      <c r="BW30" s="165">
        <f t="shared" si="27"/>
        <v>4</v>
      </c>
      <c r="BX30" s="58">
        <v>0</v>
      </c>
      <c r="BY30" s="396" t="s">
        <v>1755</v>
      </c>
      <c r="BZ30" s="165">
        <f t="shared" si="28"/>
        <v>4</v>
      </c>
      <c r="CA30" s="58">
        <v>0</v>
      </c>
      <c r="CB30" s="396" t="s">
        <v>1755</v>
      </c>
      <c r="CC30" s="165">
        <f t="shared" si="29"/>
        <v>4</v>
      </c>
      <c r="CD30" s="58">
        <v>0</v>
      </c>
      <c r="CE30" s="397" t="s">
        <v>1764</v>
      </c>
      <c r="CF30" s="165">
        <f t="shared" si="30"/>
        <v>0</v>
      </c>
      <c r="CG30" s="155" t="s">
        <v>1369</v>
      </c>
      <c r="CH30" s="165">
        <f t="shared" si="31"/>
        <v>3</v>
      </c>
      <c r="CI30" s="426">
        <f t="shared" si="32"/>
        <v>3</v>
      </c>
      <c r="CJ30" s="53" t="s">
        <v>1398</v>
      </c>
      <c r="CK30" s="165">
        <f t="shared" si="33"/>
        <v>2</v>
      </c>
      <c r="CL30" s="96" t="s">
        <v>640</v>
      </c>
      <c r="CM30" s="164">
        <f t="shared" si="34"/>
        <v>0</v>
      </c>
      <c r="CN30" s="96" t="s">
        <v>1119</v>
      </c>
      <c r="CO30" s="164">
        <f t="shared" si="35"/>
        <v>0</v>
      </c>
      <c r="CP30" s="96" t="s">
        <v>880</v>
      </c>
      <c r="CQ30" s="164">
        <f t="shared" si="36"/>
        <v>4</v>
      </c>
      <c r="CR30" s="96" t="s">
        <v>880</v>
      </c>
      <c r="CS30" s="164">
        <f t="shared" si="37"/>
        <v>4</v>
      </c>
      <c r="CT30" s="53" t="s">
        <v>1409</v>
      </c>
      <c r="CU30" s="165">
        <f t="shared" si="38"/>
        <v>1</v>
      </c>
      <c r="CV30" s="96" t="s">
        <v>880</v>
      </c>
      <c r="CW30" s="164">
        <f t="shared" si="39"/>
        <v>4</v>
      </c>
      <c r="CX30" s="55">
        <v>4.5999999999999996</v>
      </c>
      <c r="CY30" s="427" t="s">
        <v>1825</v>
      </c>
      <c r="CZ30" s="165">
        <f t="shared" si="40"/>
        <v>2</v>
      </c>
      <c r="DA30" s="56">
        <v>0</v>
      </c>
      <c r="DB30" s="427" t="s">
        <v>1823</v>
      </c>
      <c r="DC30" s="165">
        <f t="shared" si="41"/>
        <v>4</v>
      </c>
      <c r="DD30" s="426">
        <f t="shared" si="42"/>
        <v>2.3333333333333335</v>
      </c>
      <c r="DE30" s="148">
        <v>0</v>
      </c>
      <c r="DF30" s="397" t="s">
        <v>1777</v>
      </c>
      <c r="DG30" s="165">
        <f t="shared" si="43"/>
        <v>0</v>
      </c>
      <c r="DH30" s="54">
        <v>0</v>
      </c>
      <c r="DI30" s="397" t="s">
        <v>1777</v>
      </c>
      <c r="DJ30" s="165">
        <f t="shared" si="44"/>
        <v>0</v>
      </c>
      <c r="DK30" s="54">
        <v>0</v>
      </c>
      <c r="DL30" s="397" t="s">
        <v>1777</v>
      </c>
      <c r="DM30" s="165">
        <f t="shared" si="45"/>
        <v>0</v>
      </c>
      <c r="DN30" s="54">
        <v>3</v>
      </c>
      <c r="DO30" s="397" t="s">
        <v>1782</v>
      </c>
      <c r="DP30" s="165">
        <f t="shared" si="46"/>
        <v>2</v>
      </c>
      <c r="DQ30" s="96" t="s">
        <v>1024</v>
      </c>
      <c r="DR30" s="164">
        <f t="shared" si="47"/>
        <v>0</v>
      </c>
      <c r="DS30" s="426">
        <f t="shared" si="48"/>
        <v>0.4</v>
      </c>
      <c r="DT30" s="148">
        <v>0.68300000000000005</v>
      </c>
      <c r="DU30" s="114" t="s">
        <v>1791</v>
      </c>
      <c r="DV30" s="165">
        <f t="shared" si="49"/>
        <v>2</v>
      </c>
      <c r="DW30" s="49">
        <v>11</v>
      </c>
      <c r="DX30" s="148">
        <f t="shared" si="57"/>
        <v>1.0413926851582251</v>
      </c>
      <c r="DY30" s="94" t="s">
        <v>1734</v>
      </c>
      <c r="DZ30" s="165">
        <f t="shared" si="51"/>
        <v>2</v>
      </c>
      <c r="EA30" s="49">
        <v>0</v>
      </c>
      <c r="EB30" s="114" t="s">
        <v>1730</v>
      </c>
      <c r="EC30" s="165">
        <f t="shared" si="52"/>
        <v>0</v>
      </c>
      <c r="ED30" s="49">
        <v>0</v>
      </c>
      <c r="EE30" s="114" t="s">
        <v>1730</v>
      </c>
      <c r="EF30" s="165">
        <f t="shared" si="53"/>
        <v>0</v>
      </c>
      <c r="EG30" s="426">
        <f t="shared" si="54"/>
        <v>1</v>
      </c>
      <c r="EH30" s="429">
        <f t="shared" si="55"/>
        <v>1.3949494949494949</v>
      </c>
      <c r="EI30" s="438">
        <f t="shared" si="56"/>
        <v>0.34873737373737373</v>
      </c>
      <c r="EJ30" s="546">
        <v>0</v>
      </c>
      <c r="EK30" s="548">
        <v>0.40909090909090912</v>
      </c>
      <c r="EL30" s="549">
        <v>0.75</v>
      </c>
      <c r="EM30" s="549">
        <v>0.58333333333333337</v>
      </c>
      <c r="EN30" s="549">
        <v>0.1</v>
      </c>
      <c r="EO30" s="549">
        <v>0.25</v>
      </c>
    </row>
    <row r="31" spans="1:145" s="366" customFormat="1" ht="18">
      <c r="A31" s="4" t="s">
        <v>551</v>
      </c>
      <c r="B31" s="69" t="s">
        <v>550</v>
      </c>
      <c r="C31" s="583" t="s">
        <v>644</v>
      </c>
      <c r="D31" s="411" t="s">
        <v>1308</v>
      </c>
      <c r="E31" s="413" t="s">
        <v>965</v>
      </c>
      <c r="F31" s="412" t="s">
        <v>983</v>
      </c>
      <c r="G31" s="414" t="s">
        <v>984</v>
      </c>
      <c r="H31" s="412" t="s">
        <v>22</v>
      </c>
      <c r="I31" s="49">
        <v>2485</v>
      </c>
      <c r="J31" s="328">
        <f t="shared" si="0"/>
        <v>3.3953263930693511</v>
      </c>
      <c r="K31" s="328" t="s">
        <v>1715</v>
      </c>
      <c r="L31" s="165">
        <f t="shared" si="1"/>
        <v>0</v>
      </c>
      <c r="M31" s="78">
        <v>10620347.550000001</v>
      </c>
      <c r="N31" s="328">
        <f t="shared" si="2"/>
        <v>7.0261387292292001</v>
      </c>
      <c r="O31" s="328" t="s">
        <v>1703</v>
      </c>
      <c r="P31" s="165">
        <f t="shared" si="3"/>
        <v>0</v>
      </c>
      <c r="Q31" s="94">
        <v>280</v>
      </c>
      <c r="R31" s="328">
        <f t="shared" si="4"/>
        <v>2.4471580313422194</v>
      </c>
      <c r="S31" s="328" t="s">
        <v>1712</v>
      </c>
      <c r="T31" s="165">
        <f t="shared" si="5"/>
        <v>1</v>
      </c>
      <c r="U31" s="96" t="s">
        <v>880</v>
      </c>
      <c r="V31" s="164">
        <f t="shared" si="6"/>
        <v>0</v>
      </c>
      <c r="W31" s="94">
        <v>0</v>
      </c>
      <c r="X31" s="154"/>
      <c r="Y31" s="94" t="s">
        <v>1726</v>
      </c>
      <c r="Z31" s="165">
        <f t="shared" si="7"/>
        <v>0</v>
      </c>
      <c r="AA31" s="424">
        <f t="shared" si="8"/>
        <v>0.2</v>
      </c>
      <c r="AB31" s="594" t="s">
        <v>639</v>
      </c>
      <c r="AC31" s="165">
        <f t="shared" si="9"/>
        <v>4</v>
      </c>
      <c r="AD31" s="585" t="s">
        <v>639</v>
      </c>
      <c r="AE31" s="165">
        <f t="shared" si="10"/>
        <v>4</v>
      </c>
      <c r="AF31" s="96" t="s">
        <v>640</v>
      </c>
      <c r="AG31" s="164">
        <f t="shared" si="11"/>
        <v>0</v>
      </c>
      <c r="AH31" s="53" t="s">
        <v>1314</v>
      </c>
      <c r="AI31" s="165">
        <f t="shared" si="12"/>
        <v>0</v>
      </c>
      <c r="AJ31" s="53" t="s">
        <v>1404</v>
      </c>
      <c r="AK31" s="165">
        <f t="shared" si="13"/>
        <v>1</v>
      </c>
      <c r="AL31" s="587">
        <v>3</v>
      </c>
      <c r="AM31" s="397" t="s">
        <v>1767</v>
      </c>
      <c r="AN31" s="165">
        <f t="shared" si="14"/>
        <v>2</v>
      </c>
      <c r="AO31" s="96" t="s">
        <v>636</v>
      </c>
      <c r="AP31" s="164">
        <f t="shared" si="15"/>
        <v>4</v>
      </c>
      <c r="AQ31" s="57">
        <v>3</v>
      </c>
      <c r="AR31" s="397" t="s">
        <v>1771</v>
      </c>
      <c r="AS31" s="165">
        <f t="shared" si="16"/>
        <v>2</v>
      </c>
      <c r="AT31" s="583" t="s">
        <v>679</v>
      </c>
      <c r="AU31" s="165">
        <f t="shared" si="17"/>
        <v>4</v>
      </c>
      <c r="AV31" s="53" t="s">
        <v>647</v>
      </c>
      <c r="AW31" s="165">
        <v>4</v>
      </c>
      <c r="AX31" s="81" t="s">
        <v>647</v>
      </c>
      <c r="AY31" s="165">
        <v>4</v>
      </c>
      <c r="AZ31" s="426">
        <f t="shared" si="18"/>
        <v>2.6363636363636362</v>
      </c>
      <c r="BA31" s="57">
        <v>0</v>
      </c>
      <c r="BB31" s="395" t="s">
        <v>1741</v>
      </c>
      <c r="BC31" s="165">
        <f t="shared" si="19"/>
        <v>4</v>
      </c>
      <c r="BD31" s="155" t="s">
        <v>1395</v>
      </c>
      <c r="BE31" s="163">
        <f t="shared" si="20"/>
        <v>4</v>
      </c>
      <c r="BF31" s="587">
        <v>0</v>
      </c>
      <c r="BG31" s="396" t="s">
        <v>1745</v>
      </c>
      <c r="BH31" s="165">
        <f t="shared" si="21"/>
        <v>4</v>
      </c>
      <c r="BI31" s="587">
        <v>0</v>
      </c>
      <c r="BJ31" s="396" t="s">
        <v>1745</v>
      </c>
      <c r="BK31" s="165">
        <f t="shared" si="22"/>
        <v>4</v>
      </c>
      <c r="BL31" s="53" t="s">
        <v>653</v>
      </c>
      <c r="BM31" s="365">
        <f t="shared" si="23"/>
        <v>4</v>
      </c>
      <c r="BN31" s="583" t="s">
        <v>642</v>
      </c>
      <c r="BO31" s="365">
        <f t="shared" si="24"/>
        <v>0</v>
      </c>
      <c r="BP31" s="585" t="s">
        <v>643</v>
      </c>
      <c r="BQ31" s="365">
        <f t="shared" si="25"/>
        <v>3</v>
      </c>
      <c r="BR31" s="57">
        <v>2</v>
      </c>
      <c r="BS31" s="396" t="s">
        <v>1751</v>
      </c>
      <c r="BT31" s="165">
        <f t="shared" si="26"/>
        <v>3</v>
      </c>
      <c r="BU31" s="57">
        <v>1</v>
      </c>
      <c r="BV31" s="396" t="s">
        <v>1751</v>
      </c>
      <c r="BW31" s="165">
        <f t="shared" si="27"/>
        <v>3</v>
      </c>
      <c r="BX31" s="57">
        <v>0</v>
      </c>
      <c r="BY31" s="396" t="s">
        <v>1755</v>
      </c>
      <c r="BZ31" s="165">
        <f t="shared" si="28"/>
        <v>4</v>
      </c>
      <c r="CA31" s="57">
        <v>0</v>
      </c>
      <c r="CB31" s="396" t="s">
        <v>1755</v>
      </c>
      <c r="CC31" s="165">
        <f t="shared" si="29"/>
        <v>4</v>
      </c>
      <c r="CD31" s="58">
        <v>0</v>
      </c>
      <c r="CE31" s="397" t="s">
        <v>1764</v>
      </c>
      <c r="CF31" s="165">
        <f t="shared" si="30"/>
        <v>0</v>
      </c>
      <c r="CG31" s="80" t="s">
        <v>636</v>
      </c>
      <c r="CH31" s="165">
        <f t="shared" si="31"/>
        <v>4</v>
      </c>
      <c r="CI31" s="426">
        <f t="shared" si="32"/>
        <v>3.0833333333333335</v>
      </c>
      <c r="CJ31" s="594" t="s">
        <v>639</v>
      </c>
      <c r="CK31" s="165">
        <f t="shared" si="33"/>
        <v>4</v>
      </c>
      <c r="CL31" s="96" t="s">
        <v>640</v>
      </c>
      <c r="CM31" s="164">
        <f t="shared" si="34"/>
        <v>0</v>
      </c>
      <c r="CN31" s="96" t="s">
        <v>1119</v>
      </c>
      <c r="CO31" s="164">
        <f t="shared" si="35"/>
        <v>0</v>
      </c>
      <c r="CP31" s="96" t="s">
        <v>880</v>
      </c>
      <c r="CQ31" s="164">
        <f t="shared" si="36"/>
        <v>4</v>
      </c>
      <c r="CR31" s="96" t="s">
        <v>880</v>
      </c>
      <c r="CS31" s="164">
        <f t="shared" si="37"/>
        <v>4</v>
      </c>
      <c r="CT31" s="583" t="s">
        <v>639</v>
      </c>
      <c r="CU31" s="165">
        <f t="shared" si="38"/>
        <v>4</v>
      </c>
      <c r="CV31" s="96" t="s">
        <v>880</v>
      </c>
      <c r="CW31" s="164">
        <f t="shared" si="39"/>
        <v>4</v>
      </c>
      <c r="CX31" s="55">
        <v>6.7</v>
      </c>
      <c r="CY31" s="427" t="s">
        <v>1826</v>
      </c>
      <c r="CZ31" s="165">
        <f t="shared" si="40"/>
        <v>1</v>
      </c>
      <c r="DA31" s="56">
        <v>8</v>
      </c>
      <c r="DB31" s="351" t="s">
        <v>1827</v>
      </c>
      <c r="DC31" s="165">
        <f t="shared" si="41"/>
        <v>0</v>
      </c>
      <c r="DD31" s="426">
        <f t="shared" si="42"/>
        <v>2.3333333333333335</v>
      </c>
      <c r="DE31" s="148">
        <v>0</v>
      </c>
      <c r="DF31" s="397" t="s">
        <v>1777</v>
      </c>
      <c r="DG31" s="165">
        <f t="shared" si="43"/>
        <v>0</v>
      </c>
      <c r="DH31" s="54">
        <v>0</v>
      </c>
      <c r="DI31" s="397" t="s">
        <v>1777</v>
      </c>
      <c r="DJ31" s="165">
        <f t="shared" si="44"/>
        <v>0</v>
      </c>
      <c r="DK31" s="54">
        <v>0</v>
      </c>
      <c r="DL31" s="397" t="s">
        <v>1777</v>
      </c>
      <c r="DM31" s="165">
        <f t="shared" si="45"/>
        <v>0</v>
      </c>
      <c r="DN31" s="54">
        <v>4</v>
      </c>
      <c r="DO31" s="397" t="s">
        <v>1782</v>
      </c>
      <c r="DP31" s="165">
        <f t="shared" si="46"/>
        <v>2</v>
      </c>
      <c r="DQ31" s="96" t="s">
        <v>1024</v>
      </c>
      <c r="DR31" s="164">
        <f t="shared" si="47"/>
        <v>0</v>
      </c>
      <c r="DS31" s="426">
        <f t="shared" si="48"/>
        <v>0.4</v>
      </c>
      <c r="DT31" s="148">
        <v>0.59</v>
      </c>
      <c r="DU31" s="114" t="s">
        <v>1793</v>
      </c>
      <c r="DV31" s="165">
        <f t="shared" si="49"/>
        <v>3</v>
      </c>
      <c r="DW31" s="49">
        <v>14</v>
      </c>
      <c r="DX31" s="148">
        <f t="shared" si="57"/>
        <v>1.146128035678238</v>
      </c>
      <c r="DY31" s="94" t="s">
        <v>1734</v>
      </c>
      <c r="DZ31" s="165">
        <f t="shared" si="51"/>
        <v>2</v>
      </c>
      <c r="EA31" s="49">
        <v>2</v>
      </c>
      <c r="EB31" s="157" t="s">
        <v>1737</v>
      </c>
      <c r="EC31" s="165">
        <f t="shared" si="52"/>
        <v>1</v>
      </c>
      <c r="ED31" s="49">
        <v>0</v>
      </c>
      <c r="EE31" s="114" t="s">
        <v>1730</v>
      </c>
      <c r="EF31" s="165">
        <f t="shared" si="53"/>
        <v>0</v>
      </c>
      <c r="EG31" s="426">
        <f t="shared" si="54"/>
        <v>1.5</v>
      </c>
      <c r="EH31" s="429">
        <f t="shared" si="55"/>
        <v>1.692171717171717</v>
      </c>
      <c r="EI31" s="438">
        <f t="shared" si="56"/>
        <v>0.42304292929292925</v>
      </c>
      <c r="EJ31" s="546">
        <v>0.05</v>
      </c>
      <c r="EK31" s="548">
        <v>0.65909090909090906</v>
      </c>
      <c r="EL31" s="549">
        <v>0.77083333333333337</v>
      </c>
      <c r="EM31" s="549">
        <v>0.58333333333333337</v>
      </c>
      <c r="EN31" s="549">
        <v>0.1</v>
      </c>
      <c r="EO31" s="549">
        <v>0.375</v>
      </c>
    </row>
    <row r="32" spans="1:145" s="366" customFormat="1" ht="18">
      <c r="A32" s="4" t="s">
        <v>545</v>
      </c>
      <c r="B32" s="69" t="s">
        <v>544</v>
      </c>
      <c r="C32" s="583" t="s">
        <v>644</v>
      </c>
      <c r="D32" s="411" t="s">
        <v>1308</v>
      </c>
      <c r="E32" s="413" t="s">
        <v>965</v>
      </c>
      <c r="F32" s="412" t="s">
        <v>983</v>
      </c>
      <c r="G32" s="414" t="s">
        <v>984</v>
      </c>
      <c r="H32" s="412" t="s">
        <v>22</v>
      </c>
      <c r="I32" s="49">
        <v>2497</v>
      </c>
      <c r="J32" s="328">
        <f t="shared" si="0"/>
        <v>3.3974185423513479</v>
      </c>
      <c r="K32" s="328" t="s">
        <v>1715</v>
      </c>
      <c r="L32" s="165">
        <f t="shared" si="1"/>
        <v>0</v>
      </c>
      <c r="M32" s="78">
        <v>10450666.950000001</v>
      </c>
      <c r="N32" s="328">
        <f t="shared" si="2"/>
        <v>7.019144007524762</v>
      </c>
      <c r="O32" s="328" t="s">
        <v>1703</v>
      </c>
      <c r="P32" s="165">
        <f t="shared" si="3"/>
        <v>0</v>
      </c>
      <c r="Q32" s="94">
        <v>173</v>
      </c>
      <c r="R32" s="328">
        <f t="shared" si="4"/>
        <v>2.2380461031287955</v>
      </c>
      <c r="S32" s="328" t="s">
        <v>1709</v>
      </c>
      <c r="T32" s="165">
        <f t="shared" si="5"/>
        <v>0</v>
      </c>
      <c r="U32" s="96" t="s">
        <v>880</v>
      </c>
      <c r="V32" s="164">
        <f t="shared" si="6"/>
        <v>0</v>
      </c>
      <c r="W32" s="94">
        <v>0</v>
      </c>
      <c r="X32" s="154"/>
      <c r="Y32" s="154" t="s">
        <v>1726</v>
      </c>
      <c r="Z32" s="165">
        <f t="shared" si="7"/>
        <v>0</v>
      </c>
      <c r="AA32" s="424">
        <f t="shared" si="8"/>
        <v>0</v>
      </c>
      <c r="AB32" s="594" t="s">
        <v>639</v>
      </c>
      <c r="AC32" s="165">
        <f t="shared" si="9"/>
        <v>4</v>
      </c>
      <c r="AD32" s="585" t="s">
        <v>639</v>
      </c>
      <c r="AE32" s="165">
        <f t="shared" si="10"/>
        <v>4</v>
      </c>
      <c r="AF32" s="96" t="s">
        <v>640</v>
      </c>
      <c r="AG32" s="164">
        <f t="shared" si="11"/>
        <v>0</v>
      </c>
      <c r="AH32" s="53" t="s">
        <v>1314</v>
      </c>
      <c r="AI32" s="165">
        <f t="shared" si="12"/>
        <v>0</v>
      </c>
      <c r="AJ32" s="53" t="s">
        <v>1404</v>
      </c>
      <c r="AK32" s="165">
        <f t="shared" si="13"/>
        <v>1</v>
      </c>
      <c r="AL32" s="587">
        <v>1</v>
      </c>
      <c r="AM32" s="396" t="s">
        <v>1765</v>
      </c>
      <c r="AN32" s="165">
        <f t="shared" si="14"/>
        <v>4</v>
      </c>
      <c r="AO32" s="96" t="s">
        <v>636</v>
      </c>
      <c r="AP32" s="164">
        <f t="shared" si="15"/>
        <v>4</v>
      </c>
      <c r="AQ32" s="57">
        <v>2</v>
      </c>
      <c r="AR32" s="396" t="s">
        <v>1772</v>
      </c>
      <c r="AS32" s="165">
        <f t="shared" si="16"/>
        <v>1</v>
      </c>
      <c r="AT32" s="583" t="s">
        <v>650</v>
      </c>
      <c r="AU32" s="165">
        <f t="shared" si="17"/>
        <v>2</v>
      </c>
      <c r="AV32" s="53" t="s">
        <v>1069</v>
      </c>
      <c r="AW32" s="165">
        <v>3</v>
      </c>
      <c r="AX32" s="81" t="s">
        <v>635</v>
      </c>
      <c r="AY32" s="165">
        <v>1</v>
      </c>
      <c r="AZ32" s="426">
        <f t="shared" si="18"/>
        <v>2.1818181818181817</v>
      </c>
      <c r="BA32" s="57">
        <v>0</v>
      </c>
      <c r="BB32" s="395" t="s">
        <v>1741</v>
      </c>
      <c r="BC32" s="165">
        <f t="shared" si="19"/>
        <v>4</v>
      </c>
      <c r="BD32" s="80" t="s">
        <v>641</v>
      </c>
      <c r="BE32" s="163">
        <f t="shared" si="20"/>
        <v>0</v>
      </c>
      <c r="BF32" s="587">
        <v>0</v>
      </c>
      <c r="BG32" s="396" t="s">
        <v>1745</v>
      </c>
      <c r="BH32" s="165">
        <f t="shared" si="21"/>
        <v>4</v>
      </c>
      <c r="BI32" s="587">
        <v>0</v>
      </c>
      <c r="BJ32" s="396" t="s">
        <v>1745</v>
      </c>
      <c r="BK32" s="165">
        <f t="shared" si="22"/>
        <v>4</v>
      </c>
      <c r="BL32" s="53" t="s">
        <v>658</v>
      </c>
      <c r="BM32" s="365">
        <f t="shared" si="23"/>
        <v>2</v>
      </c>
      <c r="BN32" s="583" t="s">
        <v>649</v>
      </c>
      <c r="BO32" s="365">
        <f t="shared" si="24"/>
        <v>1</v>
      </c>
      <c r="BP32" s="585" t="s">
        <v>643</v>
      </c>
      <c r="BQ32" s="365">
        <f t="shared" si="25"/>
        <v>3</v>
      </c>
      <c r="BR32" s="57">
        <v>0</v>
      </c>
      <c r="BS32" s="396" t="s">
        <v>1750</v>
      </c>
      <c r="BT32" s="165">
        <f t="shared" si="26"/>
        <v>4</v>
      </c>
      <c r="BU32" s="57">
        <v>0</v>
      </c>
      <c r="BV32" s="396" t="s">
        <v>1750</v>
      </c>
      <c r="BW32" s="165">
        <f t="shared" si="27"/>
        <v>4</v>
      </c>
      <c r="BX32" s="57">
        <v>0</v>
      </c>
      <c r="BY32" s="396" t="s">
        <v>1755</v>
      </c>
      <c r="BZ32" s="165">
        <f t="shared" si="28"/>
        <v>4</v>
      </c>
      <c r="CA32" s="57">
        <v>0</v>
      </c>
      <c r="CB32" s="396" t="s">
        <v>1755</v>
      </c>
      <c r="CC32" s="165">
        <f t="shared" si="29"/>
        <v>4</v>
      </c>
      <c r="CD32" s="58">
        <v>2</v>
      </c>
      <c r="CE32" s="397" t="s">
        <v>1762</v>
      </c>
      <c r="CF32" s="165">
        <f t="shared" si="30"/>
        <v>2</v>
      </c>
      <c r="CG32" s="80" t="s">
        <v>636</v>
      </c>
      <c r="CH32" s="165">
        <f t="shared" si="31"/>
        <v>4</v>
      </c>
      <c r="CI32" s="426">
        <f t="shared" si="32"/>
        <v>3</v>
      </c>
      <c r="CJ32" s="594" t="s">
        <v>639</v>
      </c>
      <c r="CK32" s="165">
        <f t="shared" si="33"/>
        <v>4</v>
      </c>
      <c r="CL32" s="96" t="s">
        <v>640</v>
      </c>
      <c r="CM32" s="164">
        <f t="shared" si="34"/>
        <v>0</v>
      </c>
      <c r="CN32" s="96" t="s">
        <v>880</v>
      </c>
      <c r="CO32" s="164">
        <f t="shared" si="35"/>
        <v>4</v>
      </c>
      <c r="CP32" s="96" t="s">
        <v>880</v>
      </c>
      <c r="CQ32" s="164">
        <f t="shared" si="36"/>
        <v>4</v>
      </c>
      <c r="CR32" s="96" t="s">
        <v>880</v>
      </c>
      <c r="CS32" s="164">
        <f t="shared" si="37"/>
        <v>4</v>
      </c>
      <c r="CT32" s="583" t="s">
        <v>639</v>
      </c>
      <c r="CU32" s="165">
        <f t="shared" si="38"/>
        <v>4</v>
      </c>
      <c r="CV32" s="96" t="s">
        <v>880</v>
      </c>
      <c r="CW32" s="164">
        <f t="shared" si="39"/>
        <v>4</v>
      </c>
      <c r="CX32" s="55">
        <v>6.1</v>
      </c>
      <c r="CY32" s="427" t="s">
        <v>1826</v>
      </c>
      <c r="CZ32" s="165">
        <f t="shared" si="40"/>
        <v>1</v>
      </c>
      <c r="DA32" s="56">
        <v>5.4</v>
      </c>
      <c r="DB32" s="427" t="s">
        <v>1825</v>
      </c>
      <c r="DC32" s="165">
        <f t="shared" si="41"/>
        <v>2</v>
      </c>
      <c r="DD32" s="426">
        <f t="shared" si="42"/>
        <v>3</v>
      </c>
      <c r="DE32" s="148">
        <v>1</v>
      </c>
      <c r="DF32" s="396" t="s">
        <v>1776</v>
      </c>
      <c r="DG32" s="165">
        <f t="shared" si="43"/>
        <v>1</v>
      </c>
      <c r="DH32" s="54">
        <v>0</v>
      </c>
      <c r="DI32" s="397" t="s">
        <v>1777</v>
      </c>
      <c r="DJ32" s="165">
        <f t="shared" si="44"/>
        <v>0</v>
      </c>
      <c r="DK32" s="54">
        <v>0</v>
      </c>
      <c r="DL32" s="396" t="s">
        <v>1779</v>
      </c>
      <c r="DM32" s="165">
        <f t="shared" si="45"/>
        <v>0</v>
      </c>
      <c r="DN32" s="54">
        <v>2</v>
      </c>
      <c r="DO32" s="396" t="s">
        <v>1783</v>
      </c>
      <c r="DP32" s="165">
        <f t="shared" si="46"/>
        <v>1</v>
      </c>
      <c r="DQ32" s="96" t="s">
        <v>1024</v>
      </c>
      <c r="DR32" s="164">
        <f t="shared" si="47"/>
        <v>0</v>
      </c>
      <c r="DS32" s="426">
        <f t="shared" si="48"/>
        <v>0.4</v>
      </c>
      <c r="DT32" s="148">
        <v>0.58399999999999996</v>
      </c>
      <c r="DU32" s="157" t="s">
        <v>1793</v>
      </c>
      <c r="DV32" s="165">
        <f t="shared" si="49"/>
        <v>3</v>
      </c>
      <c r="DW32" s="49">
        <v>12</v>
      </c>
      <c r="DX32" s="148">
        <f t="shared" si="57"/>
        <v>1.0791812460476249</v>
      </c>
      <c r="DY32" s="154" t="s">
        <v>1734</v>
      </c>
      <c r="DZ32" s="165">
        <f t="shared" si="51"/>
        <v>2</v>
      </c>
      <c r="EA32" s="49">
        <v>0</v>
      </c>
      <c r="EB32" s="114" t="s">
        <v>1730</v>
      </c>
      <c r="EC32" s="165">
        <f t="shared" si="52"/>
        <v>0</v>
      </c>
      <c r="ED32" s="49">
        <v>1</v>
      </c>
      <c r="EE32" s="157" t="s">
        <v>1737</v>
      </c>
      <c r="EF32" s="165">
        <f t="shared" si="53"/>
        <v>1</v>
      </c>
      <c r="EG32" s="426">
        <f t="shared" si="54"/>
        <v>1.5</v>
      </c>
      <c r="EH32" s="429">
        <f t="shared" si="55"/>
        <v>1.6803030303030304</v>
      </c>
      <c r="EI32" s="438">
        <f t="shared" si="56"/>
        <v>0.4200757575757576</v>
      </c>
      <c r="EJ32" s="546">
        <v>0</v>
      </c>
      <c r="EK32" s="548">
        <v>0.54545454545454541</v>
      </c>
      <c r="EL32" s="549">
        <v>0.75</v>
      </c>
      <c r="EM32" s="549">
        <v>0.75</v>
      </c>
      <c r="EN32" s="549">
        <v>0.1</v>
      </c>
      <c r="EO32" s="549">
        <v>0.375</v>
      </c>
    </row>
    <row r="33" spans="1:145" s="366" customFormat="1" ht="18">
      <c r="A33" s="4" t="s">
        <v>549</v>
      </c>
      <c r="B33" s="69" t="s">
        <v>548</v>
      </c>
      <c r="C33" s="53" t="s">
        <v>632</v>
      </c>
      <c r="D33" s="411" t="s">
        <v>1308</v>
      </c>
      <c r="E33" s="413" t="s">
        <v>968</v>
      </c>
      <c r="F33" s="412" t="s">
        <v>967</v>
      </c>
      <c r="G33" s="414" t="s">
        <v>969</v>
      </c>
      <c r="H33" s="417" t="s">
        <v>130</v>
      </c>
      <c r="I33" s="49">
        <v>2534</v>
      </c>
      <c r="J33" s="328">
        <f t="shared" si="0"/>
        <v>3.4038066105474227</v>
      </c>
      <c r="K33" s="328" t="s">
        <v>1715</v>
      </c>
      <c r="L33" s="165">
        <f t="shared" si="1"/>
        <v>0</v>
      </c>
      <c r="M33" s="78">
        <v>11117083.220000001</v>
      </c>
      <c r="N33" s="328">
        <f t="shared" si="2"/>
        <v>7.0459908567045497</v>
      </c>
      <c r="O33" s="328" t="s">
        <v>1703</v>
      </c>
      <c r="P33" s="165">
        <f t="shared" si="3"/>
        <v>0</v>
      </c>
      <c r="Q33" s="94">
        <v>193</v>
      </c>
      <c r="R33" s="328">
        <f t="shared" si="4"/>
        <v>2.2855573090077739</v>
      </c>
      <c r="S33" s="328" t="s">
        <v>1709</v>
      </c>
      <c r="T33" s="165">
        <f t="shared" si="5"/>
        <v>0</v>
      </c>
      <c r="U33" s="96" t="s">
        <v>880</v>
      </c>
      <c r="V33" s="164">
        <f t="shared" si="6"/>
        <v>0</v>
      </c>
      <c r="W33" s="94">
        <v>0</v>
      </c>
      <c r="X33" s="154"/>
      <c r="Y33" s="94" t="s">
        <v>1726</v>
      </c>
      <c r="Z33" s="165">
        <f t="shared" si="7"/>
        <v>0</v>
      </c>
      <c r="AA33" s="424">
        <f t="shared" si="8"/>
        <v>0</v>
      </c>
      <c r="AB33" s="80" t="s">
        <v>639</v>
      </c>
      <c r="AC33" s="165">
        <f t="shared" si="9"/>
        <v>4</v>
      </c>
      <c r="AD33" s="53" t="s">
        <v>639</v>
      </c>
      <c r="AE33" s="165">
        <f t="shared" si="10"/>
        <v>4</v>
      </c>
      <c r="AF33" s="96" t="s">
        <v>640</v>
      </c>
      <c r="AG33" s="164">
        <f t="shared" si="11"/>
        <v>0</v>
      </c>
      <c r="AH33" s="53" t="s">
        <v>1400</v>
      </c>
      <c r="AI33" s="165">
        <f t="shared" si="12"/>
        <v>3</v>
      </c>
      <c r="AJ33" s="53" t="s">
        <v>1406</v>
      </c>
      <c r="AK33" s="165">
        <f t="shared" si="13"/>
        <v>3</v>
      </c>
      <c r="AL33" s="50">
        <v>1</v>
      </c>
      <c r="AM33" s="396" t="s">
        <v>1765</v>
      </c>
      <c r="AN33" s="165">
        <f t="shared" si="14"/>
        <v>4</v>
      </c>
      <c r="AO33" s="96" t="s">
        <v>636</v>
      </c>
      <c r="AP33" s="164">
        <f t="shared" si="15"/>
        <v>4</v>
      </c>
      <c r="AQ33" s="57">
        <v>4</v>
      </c>
      <c r="AR33" s="396" t="s">
        <v>1770</v>
      </c>
      <c r="AS33" s="165">
        <f t="shared" si="16"/>
        <v>3</v>
      </c>
      <c r="AT33" s="53" t="s">
        <v>674</v>
      </c>
      <c r="AU33" s="165">
        <f t="shared" si="17"/>
        <v>3</v>
      </c>
      <c r="AV33" s="53" t="s">
        <v>647</v>
      </c>
      <c r="AW33" s="165">
        <v>4</v>
      </c>
      <c r="AX33" s="81" t="s">
        <v>647</v>
      </c>
      <c r="AY33" s="165">
        <v>4</v>
      </c>
      <c r="AZ33" s="426">
        <f t="shared" si="18"/>
        <v>3.2727272727272729</v>
      </c>
      <c r="BA33" s="57">
        <v>0</v>
      </c>
      <c r="BB33" s="395" t="s">
        <v>1741</v>
      </c>
      <c r="BC33" s="165">
        <f t="shared" si="19"/>
        <v>4</v>
      </c>
      <c r="BD33" s="155" t="s">
        <v>678</v>
      </c>
      <c r="BE33" s="163">
        <f t="shared" si="20"/>
        <v>1</v>
      </c>
      <c r="BF33" s="58">
        <v>0</v>
      </c>
      <c r="BG33" s="396" t="s">
        <v>1745</v>
      </c>
      <c r="BH33" s="165">
        <f t="shared" si="21"/>
        <v>4</v>
      </c>
      <c r="BI33" s="58">
        <v>0</v>
      </c>
      <c r="BJ33" s="396" t="s">
        <v>1745</v>
      </c>
      <c r="BK33" s="165">
        <f t="shared" si="22"/>
        <v>4</v>
      </c>
      <c r="BL33" s="53" t="s">
        <v>653</v>
      </c>
      <c r="BM33" s="365">
        <f t="shared" si="23"/>
        <v>4</v>
      </c>
      <c r="BN33" s="53" t="s">
        <v>642</v>
      </c>
      <c r="BO33" s="365">
        <f t="shared" si="24"/>
        <v>0</v>
      </c>
      <c r="BP33" s="53" t="s">
        <v>663</v>
      </c>
      <c r="BQ33" s="365">
        <f t="shared" si="25"/>
        <v>0</v>
      </c>
      <c r="BR33" s="58">
        <v>0</v>
      </c>
      <c r="BS33" s="396" t="s">
        <v>1750</v>
      </c>
      <c r="BT33" s="165">
        <f t="shared" si="26"/>
        <v>4</v>
      </c>
      <c r="BU33" s="58">
        <v>0</v>
      </c>
      <c r="BV33" s="396" t="s">
        <v>1750</v>
      </c>
      <c r="BW33" s="165">
        <f t="shared" si="27"/>
        <v>4</v>
      </c>
      <c r="BX33" s="58">
        <v>0</v>
      </c>
      <c r="BY33" s="396" t="s">
        <v>1755</v>
      </c>
      <c r="BZ33" s="165">
        <f t="shared" si="28"/>
        <v>4</v>
      </c>
      <c r="CA33" s="58">
        <v>0</v>
      </c>
      <c r="CB33" s="396" t="s">
        <v>1755</v>
      </c>
      <c r="CC33" s="165">
        <f t="shared" si="29"/>
        <v>4</v>
      </c>
      <c r="CD33" s="58">
        <v>4</v>
      </c>
      <c r="CE33" s="396" t="s">
        <v>1761</v>
      </c>
      <c r="CF33" s="165">
        <f t="shared" si="30"/>
        <v>3</v>
      </c>
      <c r="CG33" s="80" t="s">
        <v>1367</v>
      </c>
      <c r="CH33" s="165">
        <f t="shared" si="31"/>
        <v>0</v>
      </c>
      <c r="CI33" s="426">
        <f t="shared" si="32"/>
        <v>2.6666666666666665</v>
      </c>
      <c r="CJ33" s="53" t="s">
        <v>639</v>
      </c>
      <c r="CK33" s="165">
        <f t="shared" si="33"/>
        <v>4</v>
      </c>
      <c r="CL33" s="96" t="s">
        <v>640</v>
      </c>
      <c r="CM33" s="164">
        <f t="shared" si="34"/>
        <v>0</v>
      </c>
      <c r="CN33" s="96" t="s">
        <v>1119</v>
      </c>
      <c r="CO33" s="164">
        <f t="shared" si="35"/>
        <v>0</v>
      </c>
      <c r="CP33" s="96" t="s">
        <v>880</v>
      </c>
      <c r="CQ33" s="164">
        <f t="shared" si="36"/>
        <v>4</v>
      </c>
      <c r="CR33" s="96" t="s">
        <v>880</v>
      </c>
      <c r="CS33" s="164">
        <f t="shared" si="37"/>
        <v>4</v>
      </c>
      <c r="CT33" s="53" t="s">
        <v>639</v>
      </c>
      <c r="CU33" s="165">
        <f t="shared" si="38"/>
        <v>4</v>
      </c>
      <c r="CV33" s="96" t="s">
        <v>1119</v>
      </c>
      <c r="CW33" s="164">
        <f t="shared" si="39"/>
        <v>0</v>
      </c>
      <c r="CX33" s="55">
        <v>5.3</v>
      </c>
      <c r="CY33" s="427" t="s">
        <v>1825</v>
      </c>
      <c r="CZ33" s="165">
        <f t="shared" si="40"/>
        <v>2</v>
      </c>
      <c r="DA33" s="56">
        <v>8.6</v>
      </c>
      <c r="DB33" s="351" t="s">
        <v>1827</v>
      </c>
      <c r="DC33" s="165">
        <f t="shared" si="41"/>
        <v>0</v>
      </c>
      <c r="DD33" s="426">
        <f t="shared" si="42"/>
        <v>2</v>
      </c>
      <c r="DE33" s="148">
        <v>0</v>
      </c>
      <c r="DF33" s="397" t="s">
        <v>1777</v>
      </c>
      <c r="DG33" s="165">
        <f t="shared" si="43"/>
        <v>0</v>
      </c>
      <c r="DH33" s="54">
        <v>0</v>
      </c>
      <c r="DI33" s="397" t="s">
        <v>1777</v>
      </c>
      <c r="DJ33" s="165">
        <f t="shared" si="44"/>
        <v>0</v>
      </c>
      <c r="DK33" s="54">
        <v>0</v>
      </c>
      <c r="DL33" s="397" t="s">
        <v>1777</v>
      </c>
      <c r="DM33" s="165">
        <f t="shared" si="45"/>
        <v>0</v>
      </c>
      <c r="DN33" s="54">
        <v>0</v>
      </c>
      <c r="DO33" s="397" t="s">
        <v>1784</v>
      </c>
      <c r="DP33" s="165">
        <f t="shared" si="46"/>
        <v>0</v>
      </c>
      <c r="DQ33" s="96" t="s">
        <v>1024</v>
      </c>
      <c r="DR33" s="164">
        <f t="shared" si="47"/>
        <v>0</v>
      </c>
      <c r="DS33" s="426">
        <f t="shared" si="48"/>
        <v>0</v>
      </c>
      <c r="DT33" s="148">
        <v>0.54200000000000004</v>
      </c>
      <c r="DU33" s="114" t="s">
        <v>1793</v>
      </c>
      <c r="DV33" s="165">
        <f t="shared" si="49"/>
        <v>3</v>
      </c>
      <c r="DW33" s="49">
        <v>9</v>
      </c>
      <c r="DX33" s="148">
        <f t="shared" si="57"/>
        <v>0.95424250943932487</v>
      </c>
      <c r="DY33" s="94" t="s">
        <v>1733</v>
      </c>
      <c r="DZ33" s="165">
        <f t="shared" si="51"/>
        <v>1</v>
      </c>
      <c r="EA33" s="49">
        <v>0</v>
      </c>
      <c r="EB33" s="114" t="s">
        <v>1730</v>
      </c>
      <c r="EC33" s="165">
        <f t="shared" si="52"/>
        <v>0</v>
      </c>
      <c r="ED33" s="49">
        <v>0</v>
      </c>
      <c r="EE33" s="114" t="s">
        <v>1730</v>
      </c>
      <c r="EF33" s="165">
        <f t="shared" si="53"/>
        <v>0</v>
      </c>
      <c r="EG33" s="426">
        <f t="shared" si="54"/>
        <v>1</v>
      </c>
      <c r="EH33" s="429">
        <f t="shared" si="55"/>
        <v>1.4898989898989898</v>
      </c>
      <c r="EI33" s="438">
        <f t="shared" si="56"/>
        <v>0.37247474747474746</v>
      </c>
      <c r="EJ33" s="546">
        <v>0</v>
      </c>
      <c r="EK33" s="548">
        <v>0.81818181818181823</v>
      </c>
      <c r="EL33" s="549">
        <v>0.66666666666666663</v>
      </c>
      <c r="EM33" s="549">
        <v>0.5</v>
      </c>
      <c r="EN33" s="549">
        <v>0</v>
      </c>
      <c r="EO33" s="549">
        <v>0.25</v>
      </c>
    </row>
    <row r="34" spans="1:145" s="366" customFormat="1" ht="18">
      <c r="A34" s="4" t="s">
        <v>557</v>
      </c>
      <c r="B34" s="69" t="s">
        <v>556</v>
      </c>
      <c r="C34" s="53" t="s">
        <v>632</v>
      </c>
      <c r="D34" s="411" t="s">
        <v>1308</v>
      </c>
      <c r="E34" s="413" t="s">
        <v>965</v>
      </c>
      <c r="F34" s="412" t="s">
        <v>983</v>
      </c>
      <c r="G34" s="414" t="s">
        <v>984</v>
      </c>
      <c r="H34" s="412" t="s">
        <v>22</v>
      </c>
      <c r="I34" s="49">
        <v>2537</v>
      </c>
      <c r="J34" s="328">
        <f t="shared" si="0"/>
        <v>3.4043204672217309</v>
      </c>
      <c r="K34" s="328" t="s">
        <v>1715</v>
      </c>
      <c r="L34" s="165">
        <f t="shared" si="1"/>
        <v>0</v>
      </c>
      <c r="M34" s="78">
        <v>13846416.550000001</v>
      </c>
      <c r="N34" s="328">
        <f t="shared" si="2"/>
        <v>7.1413373926116348</v>
      </c>
      <c r="O34" s="328" t="s">
        <v>1706</v>
      </c>
      <c r="P34" s="165">
        <f t="shared" si="3"/>
        <v>1</v>
      </c>
      <c r="Q34" s="94">
        <v>253</v>
      </c>
      <c r="R34" s="328">
        <f t="shared" si="4"/>
        <v>2.403120521175818</v>
      </c>
      <c r="S34" s="328" t="s">
        <v>1712</v>
      </c>
      <c r="T34" s="165">
        <f t="shared" si="5"/>
        <v>1</v>
      </c>
      <c r="U34" s="96" t="s">
        <v>880</v>
      </c>
      <c r="V34" s="164">
        <f t="shared" si="6"/>
        <v>0</v>
      </c>
      <c r="W34" s="94">
        <v>0</v>
      </c>
      <c r="X34" s="154"/>
      <c r="Y34" s="94" t="s">
        <v>1726</v>
      </c>
      <c r="Z34" s="165">
        <f t="shared" si="7"/>
        <v>0</v>
      </c>
      <c r="AA34" s="424">
        <f t="shared" si="8"/>
        <v>0.4</v>
      </c>
      <c r="AB34" s="80" t="s">
        <v>639</v>
      </c>
      <c r="AC34" s="165">
        <f t="shared" si="9"/>
        <v>4</v>
      </c>
      <c r="AD34" s="53" t="s">
        <v>639</v>
      </c>
      <c r="AE34" s="165">
        <f t="shared" si="10"/>
        <v>4</v>
      </c>
      <c r="AF34" s="96" t="s">
        <v>640</v>
      </c>
      <c r="AG34" s="164">
        <f t="shared" si="11"/>
        <v>0</v>
      </c>
      <c r="AH34" s="53" t="s">
        <v>1314</v>
      </c>
      <c r="AI34" s="165">
        <f t="shared" si="12"/>
        <v>0</v>
      </c>
      <c r="AJ34" s="53" t="s">
        <v>1404</v>
      </c>
      <c r="AK34" s="165">
        <f t="shared" si="13"/>
        <v>1</v>
      </c>
      <c r="AL34" s="50">
        <v>1</v>
      </c>
      <c r="AM34" s="396" t="s">
        <v>1765</v>
      </c>
      <c r="AN34" s="165">
        <f t="shared" si="14"/>
        <v>4</v>
      </c>
      <c r="AO34" s="96" t="s">
        <v>636</v>
      </c>
      <c r="AP34" s="164">
        <f t="shared" si="15"/>
        <v>4</v>
      </c>
      <c r="AQ34" s="57">
        <v>1</v>
      </c>
      <c r="AR34" s="397" t="s">
        <v>1789</v>
      </c>
      <c r="AS34" s="165">
        <f t="shared" si="16"/>
        <v>0</v>
      </c>
      <c r="AT34" s="53" t="s">
        <v>634</v>
      </c>
      <c r="AU34" s="165">
        <f t="shared" si="17"/>
        <v>1</v>
      </c>
      <c r="AV34" s="53" t="s">
        <v>646</v>
      </c>
      <c r="AW34" s="165">
        <v>0</v>
      </c>
      <c r="AX34" s="81" t="s">
        <v>646</v>
      </c>
      <c r="AY34" s="165">
        <v>1</v>
      </c>
      <c r="AZ34" s="426">
        <f t="shared" si="18"/>
        <v>1.7272727272727273</v>
      </c>
      <c r="BA34" s="57">
        <v>0</v>
      </c>
      <c r="BB34" s="395" t="s">
        <v>1741</v>
      </c>
      <c r="BC34" s="165">
        <f t="shared" si="19"/>
        <v>4</v>
      </c>
      <c r="BD34" s="155" t="s">
        <v>641</v>
      </c>
      <c r="BE34" s="163">
        <f t="shared" si="20"/>
        <v>0</v>
      </c>
      <c r="BF34" s="58">
        <v>3</v>
      </c>
      <c r="BG34" s="397" t="s">
        <v>1747</v>
      </c>
      <c r="BH34" s="165">
        <f t="shared" si="21"/>
        <v>2</v>
      </c>
      <c r="BI34" s="58">
        <v>2</v>
      </c>
      <c r="BJ34" s="396" t="s">
        <v>1746</v>
      </c>
      <c r="BK34" s="165">
        <f t="shared" si="22"/>
        <v>3</v>
      </c>
      <c r="BL34" s="53" t="s">
        <v>658</v>
      </c>
      <c r="BM34" s="365">
        <f t="shared" si="23"/>
        <v>2</v>
      </c>
      <c r="BN34" s="53" t="s">
        <v>642</v>
      </c>
      <c r="BO34" s="365">
        <f t="shared" si="24"/>
        <v>0</v>
      </c>
      <c r="BP34" s="53" t="s">
        <v>659</v>
      </c>
      <c r="BQ34" s="365">
        <f t="shared" si="25"/>
        <v>4</v>
      </c>
      <c r="BR34" s="58">
        <v>0</v>
      </c>
      <c r="BS34" s="396" t="s">
        <v>1750</v>
      </c>
      <c r="BT34" s="165">
        <f t="shared" si="26"/>
        <v>4</v>
      </c>
      <c r="BU34" s="58">
        <v>0</v>
      </c>
      <c r="BV34" s="396" t="s">
        <v>1750</v>
      </c>
      <c r="BW34" s="165">
        <f t="shared" si="27"/>
        <v>4</v>
      </c>
      <c r="BX34" s="58">
        <v>0</v>
      </c>
      <c r="BY34" s="396" t="s">
        <v>1755</v>
      </c>
      <c r="BZ34" s="165">
        <f t="shared" si="28"/>
        <v>4</v>
      </c>
      <c r="CA34" s="58">
        <v>0</v>
      </c>
      <c r="CB34" s="396" t="s">
        <v>1755</v>
      </c>
      <c r="CC34" s="165">
        <f t="shared" si="29"/>
        <v>4</v>
      </c>
      <c r="CD34" s="58">
        <v>1</v>
      </c>
      <c r="CE34" s="396" t="s">
        <v>1763</v>
      </c>
      <c r="CF34" s="165">
        <f t="shared" si="30"/>
        <v>1</v>
      </c>
      <c r="CG34" s="80" t="s">
        <v>1369</v>
      </c>
      <c r="CH34" s="165">
        <f t="shared" si="31"/>
        <v>3</v>
      </c>
      <c r="CI34" s="426">
        <f t="shared" si="32"/>
        <v>2.5833333333333335</v>
      </c>
      <c r="CJ34" s="53" t="s">
        <v>639</v>
      </c>
      <c r="CK34" s="165">
        <f t="shared" si="33"/>
        <v>4</v>
      </c>
      <c r="CL34" s="96" t="s">
        <v>640</v>
      </c>
      <c r="CM34" s="164">
        <f t="shared" si="34"/>
        <v>0</v>
      </c>
      <c r="CN34" s="96" t="s">
        <v>1119</v>
      </c>
      <c r="CO34" s="164">
        <f t="shared" si="35"/>
        <v>0</v>
      </c>
      <c r="CP34" s="96" t="s">
        <v>880</v>
      </c>
      <c r="CQ34" s="164">
        <f t="shared" si="36"/>
        <v>4</v>
      </c>
      <c r="CR34" s="96" t="s">
        <v>880</v>
      </c>
      <c r="CS34" s="164">
        <f t="shared" si="37"/>
        <v>4</v>
      </c>
      <c r="CT34" s="53" t="s">
        <v>639</v>
      </c>
      <c r="CU34" s="165">
        <f t="shared" si="38"/>
        <v>4</v>
      </c>
      <c r="CV34" s="96" t="s">
        <v>880</v>
      </c>
      <c r="CW34" s="164">
        <f t="shared" si="39"/>
        <v>4</v>
      </c>
      <c r="CX34" s="55">
        <v>6.7</v>
      </c>
      <c r="CY34" s="427" t="s">
        <v>1826</v>
      </c>
      <c r="CZ34" s="165">
        <f t="shared" si="40"/>
        <v>1</v>
      </c>
      <c r="DA34" s="56">
        <v>6.3</v>
      </c>
      <c r="DB34" s="427" t="s">
        <v>1826</v>
      </c>
      <c r="DC34" s="165">
        <f t="shared" si="41"/>
        <v>1</v>
      </c>
      <c r="DD34" s="426">
        <f t="shared" si="42"/>
        <v>2.4444444444444446</v>
      </c>
      <c r="DE34" s="148">
        <v>10</v>
      </c>
      <c r="DF34" s="396" t="s">
        <v>1773</v>
      </c>
      <c r="DG34" s="165">
        <f t="shared" si="43"/>
        <v>4</v>
      </c>
      <c r="DH34" s="54">
        <v>0</v>
      </c>
      <c r="DI34" s="397" t="s">
        <v>1777</v>
      </c>
      <c r="DJ34" s="165">
        <f t="shared" si="44"/>
        <v>0</v>
      </c>
      <c r="DK34" s="54">
        <v>8</v>
      </c>
      <c r="DL34" s="396" t="s">
        <v>1778</v>
      </c>
      <c r="DM34" s="165">
        <f t="shared" si="45"/>
        <v>4</v>
      </c>
      <c r="DN34" s="54">
        <v>1</v>
      </c>
      <c r="DO34" s="396" t="s">
        <v>1783</v>
      </c>
      <c r="DP34" s="165">
        <f t="shared" si="46"/>
        <v>1</v>
      </c>
      <c r="DQ34" s="96" t="s">
        <v>1024</v>
      </c>
      <c r="DR34" s="164">
        <f t="shared" si="47"/>
        <v>0</v>
      </c>
      <c r="DS34" s="426">
        <f t="shared" si="48"/>
        <v>1.8</v>
      </c>
      <c r="DT34" s="148">
        <v>0.59299999999999997</v>
      </c>
      <c r="DU34" s="114" t="s">
        <v>1793</v>
      </c>
      <c r="DV34" s="165">
        <f t="shared" si="49"/>
        <v>3</v>
      </c>
      <c r="DW34" s="49">
        <v>4</v>
      </c>
      <c r="DX34" s="148">
        <f t="shared" si="57"/>
        <v>0.6020599913279624</v>
      </c>
      <c r="DY34" s="94" t="s">
        <v>1733</v>
      </c>
      <c r="DZ34" s="165">
        <f t="shared" si="51"/>
        <v>1</v>
      </c>
      <c r="EA34" s="49">
        <v>1</v>
      </c>
      <c r="EB34" s="157" t="s">
        <v>1737</v>
      </c>
      <c r="EC34" s="165">
        <f t="shared" si="52"/>
        <v>1</v>
      </c>
      <c r="ED34" s="49">
        <v>0</v>
      </c>
      <c r="EE34" s="114" t="s">
        <v>1730</v>
      </c>
      <c r="EF34" s="165">
        <f t="shared" si="53"/>
        <v>0</v>
      </c>
      <c r="EG34" s="426">
        <f t="shared" si="54"/>
        <v>1.25</v>
      </c>
      <c r="EH34" s="429">
        <f t="shared" si="55"/>
        <v>1.7008417508417508</v>
      </c>
      <c r="EI34" s="438">
        <f t="shared" si="56"/>
        <v>0.42521043771043771</v>
      </c>
      <c r="EJ34" s="546">
        <v>0.1</v>
      </c>
      <c r="EK34" s="548">
        <v>0.43181818181818182</v>
      </c>
      <c r="EL34" s="549">
        <v>0.64583333333333337</v>
      </c>
      <c r="EM34" s="549">
        <v>0.61111111111111116</v>
      </c>
      <c r="EN34" s="549">
        <v>0.45</v>
      </c>
      <c r="EO34" s="549">
        <v>0.3125</v>
      </c>
    </row>
    <row r="35" spans="1:145" s="366" customFormat="1" ht="18">
      <c r="A35" s="4" t="s">
        <v>531</v>
      </c>
      <c r="B35" s="69" t="s">
        <v>530</v>
      </c>
      <c r="C35" s="583" t="s">
        <v>632</v>
      </c>
      <c r="D35" s="411" t="s">
        <v>1308</v>
      </c>
      <c r="E35" s="413" t="s">
        <v>988</v>
      </c>
      <c r="F35" s="412" t="s">
        <v>1002</v>
      </c>
      <c r="G35" s="414" t="s">
        <v>999</v>
      </c>
      <c r="H35" s="417" t="s">
        <v>130</v>
      </c>
      <c r="I35" s="49">
        <v>2545</v>
      </c>
      <c r="J35" s="328">
        <f t="shared" si="0"/>
        <v>3.4056877866727775</v>
      </c>
      <c r="K35" s="328" t="s">
        <v>1715</v>
      </c>
      <c r="L35" s="165">
        <f t="shared" si="1"/>
        <v>0</v>
      </c>
      <c r="M35" s="78">
        <v>14942606.430000002</v>
      </c>
      <c r="N35" s="328">
        <f t="shared" si="2"/>
        <v>7.174426357816551</v>
      </c>
      <c r="O35" s="328" t="s">
        <v>1706</v>
      </c>
      <c r="P35" s="165">
        <f t="shared" si="3"/>
        <v>1</v>
      </c>
      <c r="Q35" s="94">
        <v>171</v>
      </c>
      <c r="R35" s="328">
        <f t="shared" si="4"/>
        <v>2.2329961103921536</v>
      </c>
      <c r="S35" s="328" t="s">
        <v>1709</v>
      </c>
      <c r="T35" s="165">
        <f t="shared" si="5"/>
        <v>0</v>
      </c>
      <c r="U35" s="96" t="s">
        <v>880</v>
      </c>
      <c r="V35" s="164">
        <f t="shared" si="6"/>
        <v>0</v>
      </c>
      <c r="W35" s="94">
        <v>0</v>
      </c>
      <c r="X35" s="154"/>
      <c r="Y35" s="94" t="s">
        <v>1726</v>
      </c>
      <c r="Z35" s="165">
        <f t="shared" si="7"/>
        <v>0</v>
      </c>
      <c r="AA35" s="424">
        <f t="shared" si="8"/>
        <v>0.2</v>
      </c>
      <c r="AB35" s="594" t="s">
        <v>639</v>
      </c>
      <c r="AC35" s="165">
        <f t="shared" ref="AC35:AC66" si="58">IF(AB35="NÃO POSSUI",4,IF(AB35="SIM, HÁ UM CARGO EM OUTRO SETOR",2,IF(AB35="SIM, HÁ SETOR DE CORREIÇÃO, FORA DA UCI",1,IF(AB35="SIM, FAZ PARTE DA CONTROLADORIA",0,"ERRO"))))</f>
        <v>4</v>
      </c>
      <c r="AD35" s="585" t="s">
        <v>639</v>
      </c>
      <c r="AE35" s="165">
        <f t="shared" ref="AE35:AE66" si="59">IF(AD35="NÃO POSSUI",4,IF(AD35="SIM, HÁ UM CARGO EM OUTRO SETOR",2,IF(AD35="SIM, HÁ SETOR FORA DA UCI, DE RESPONSAB. PJ",1,IF(AD35="SIM, FAZ PARTE DA CONTROLADORIA",0,"ERRO"))))</f>
        <v>4</v>
      </c>
      <c r="AF35" s="96" t="s">
        <v>640</v>
      </c>
      <c r="AG35" s="164">
        <f t="shared" ref="AG35:AG66" si="60">IF(AF35="sim",0,IF(AF35="Não",4,"ERRO"))</f>
        <v>0</v>
      </c>
      <c r="AH35" s="53" t="s">
        <v>1400</v>
      </c>
      <c r="AI35" s="165">
        <f t="shared" si="12"/>
        <v>3</v>
      </c>
      <c r="AJ35" s="156" t="s">
        <v>1404</v>
      </c>
      <c r="AK35" s="165">
        <f t="shared" ref="AK35:AK66" si="61">IF(AJ35="NÃO SERVIDOR (TERCEIRIZADO)",4,IF(AJ35="SERVIDOR NÃO-EFETIVO, COMISSIONADO NA CI",3,IF(AJ35="SERVIDOR COM FG NA UCI, EFETIVO EM OUTRO CARGO",1,IF(AJ35="SERVIDOR EFETIVO, CONCURSO ESPECÍFICO UCI",0,"ERRO"))))</f>
        <v>1</v>
      </c>
      <c r="AL35" s="587">
        <v>1</v>
      </c>
      <c r="AM35" s="396" t="s">
        <v>1765</v>
      </c>
      <c r="AN35" s="165">
        <f t="shared" ref="AN35:AN66" si="62">IF(AM35="0 OU 1 SERVIDOR",4,IF(AM35="2 SERVIDORES",3,IF(AM35="3 SERVIDORES",2,IF(AM35="4 OU 5 SERVIDORES",1,IF(AM35="6 A 13 SERVIDORES",0,"ERRO")))))</f>
        <v>4</v>
      </c>
      <c r="AO35" s="96" t="s">
        <v>636</v>
      </c>
      <c r="AP35" s="164">
        <f t="shared" ref="AP35:AP66" si="63">IF(AO35="sim",0,IF(AO35="Não",4,"ERRO"))</f>
        <v>4</v>
      </c>
      <c r="AQ35" s="57">
        <v>5</v>
      </c>
      <c r="AR35" s="396" t="s">
        <v>1788</v>
      </c>
      <c r="AS35" s="165">
        <f t="shared" ref="AS35:AS66" si="64">IF(AR35="5 TITULARES (ou nenhum)",4,IF(AR35="4 TITULARES",3,IF(AR35="3 TITULARES",2,IF(AR35="2 TITULARES",1,IF(AR35="1 TITULAR",0,"ERRO")))))</f>
        <v>4</v>
      </c>
      <c r="AT35" s="583" t="s">
        <v>679</v>
      </c>
      <c r="AU35" s="165">
        <f t="shared" ref="AU35:AU66" si="65">IF(AT35="ENSINO MÉDIO",4,IF(AT35="SUPERIOR INCOMPLETO",3,IF(AT35="SUPERIOR COMPLETO",2,IF(AT35="ESPECIALIZAÇÃO OU PÓS-GRADUAÇÃO",1,IF(AT35="MESTRADO",0,"ERRO")))))</f>
        <v>4</v>
      </c>
      <c r="AV35" s="53" t="s">
        <v>647</v>
      </c>
      <c r="AW35" s="165">
        <v>4</v>
      </c>
      <c r="AX35" s="81" t="s">
        <v>647</v>
      </c>
      <c r="AY35" s="165">
        <v>4</v>
      </c>
      <c r="AZ35" s="426">
        <f t="shared" ref="AZ35:AZ66" si="66">AVERAGE(AC35,AE35,AG35,AI35,AK35,AN35,AP35,AS35,AU35,AW35,AY35)</f>
        <v>3.2727272727272729</v>
      </c>
      <c r="BA35" s="57">
        <v>0</v>
      </c>
      <c r="BB35" s="395" t="s">
        <v>1741</v>
      </c>
      <c r="BC35" s="165">
        <f t="shared" ref="BC35:BC66" si="67">IF(BA35=0,4,IF(BA35=1,3,IF(BA35=2,1,IF(BA35=3,0,"ERRO"))))</f>
        <v>4</v>
      </c>
      <c r="BD35" s="155" t="s">
        <v>1395</v>
      </c>
      <c r="BE35" s="163">
        <f t="shared" ref="BE35:BE66" si="68">IF(BD35="NÃO FORMALIZA PLANEJ",4,IF(BD35="SIM, BIMESTRALMENTE",3,IF(BD35="SIM, QUADRIMESTRALMENTE",2,IF(BD35="SIM, SEMESTRALMENTE",1,IF(BD35="SIM, ANUALMENTE",0,"ERRO")))))</f>
        <v>4</v>
      </c>
      <c r="BF35" s="587">
        <v>3</v>
      </c>
      <c r="BG35" s="397" t="s">
        <v>1747</v>
      </c>
      <c r="BH35" s="165">
        <f t="shared" ref="BH35:BH66" si="69">IF(BG35="NENHUMA AUDITORIA/FISCALIZ",4,IF(BG35="ATÉ 2 AUDITORIAS/FISCALIZ",3,IF(BG35="ATÉ 4 AUDITORIAS/FISCALIZ",2,IF(BG35="ATÉ 8 AUDITORIAS/FISCALIZ",1,IF(BG35="9 OU MAIS AUDITORIAS/FISCALIZ",0,"ERRO")))))</f>
        <v>2</v>
      </c>
      <c r="BI35" s="587">
        <v>7</v>
      </c>
      <c r="BJ35" s="396" t="s">
        <v>1748</v>
      </c>
      <c r="BK35" s="165">
        <f t="shared" ref="BK35:BK66" si="70">IF(BJ35="NENHUMA AUDITORIA/FISCALIZ",4,IF(BJ35="ATÉ 2 AUDITORIAS/FISCALIZ",3,IF(BJ35="ATÉ 4 AUDITORIAS/FISCALIZ",2,IF(BJ35="ATÉ 8 AUDITORIAS/FISCALIZ",1,IF(BJ35="9 OU MAIS AUDITORIAS/FISCALIZ",0,"ERRO")))))</f>
        <v>1</v>
      </c>
      <c r="BL35" s="53" t="s">
        <v>658</v>
      </c>
      <c r="BM35" s="365">
        <f t="shared" ref="BM35:BM66" si="71">IF(BL35="ATÉ 10%",4,IF(BL35="ATÉ 20%",3,IF(BL35="ATÉ 30%",2,IF(BL35="ATÉ 40%",2,IF(BL35="ATÉ 50%",1,IF(BL35="MAIS DE 50%",0,"ERRO"))))))</f>
        <v>2</v>
      </c>
      <c r="BN35" s="583" t="s">
        <v>649</v>
      </c>
      <c r="BO35" s="365">
        <f t="shared" ref="BO35:BO66" si="72">IF(BN35="ATÉ 20%",0,IF(BN35="ATÉ 40%",1,IF(BN35="ATÉ 60%",2,IF(BN35="ATÉ 80%",3,IF(BN35="MAIS DE 80%",4,"ERRO")))))</f>
        <v>1</v>
      </c>
      <c r="BP35" s="585" t="s">
        <v>643</v>
      </c>
      <c r="BQ35" s="365">
        <f t="shared" ref="BQ35:BQ66" si="73">IF(BP35="ATÉ 10 HORAS",4,IF(BP35="ATÉ 30 HORAS",3,IF(BP35="ATÉ 50 HORAS",1,IF(BP35="MAIS DE 50 HORAS",0,"ERRO"))))</f>
        <v>3</v>
      </c>
      <c r="BR35" s="57">
        <v>0</v>
      </c>
      <c r="BS35" s="396" t="s">
        <v>1750</v>
      </c>
      <c r="BT35" s="165">
        <f t="shared" ref="BT35:BT66" si="74">IF(BS35="NENHUMA DENÚNCIA APURADA",4,IF(BS35="ATÉ 2 DENÚNCIAS APURADAS",3,IF(BS35="ATÉ 4 DENÚNCIAS APURADAS",2,IF(BS35="ATÉ 8 DENÚNCIAS APURADAS",1,IF(BS35="9 OU MAIS DENÚNCIAS APURADAS",0,"ERRO")))))</f>
        <v>4</v>
      </c>
      <c r="BU35" s="57">
        <v>0</v>
      </c>
      <c r="BV35" s="396" t="s">
        <v>1750</v>
      </c>
      <c r="BW35" s="165">
        <f t="shared" ref="BW35:BW66" si="75">IF(BV35="NENHUMA DENÚNCIA APURADA",4,IF(BV35="ATÉ 2 DENÚNCIAS APURADAS",3,IF(BV35="ATÉ 4 DENÚNCIAS APURADAS",2,IF(BV35="ATÉ 8 DENÚNCIAS APURADAS",1,IF(BV35="9 OU MAIS DENÚNCIAS APURADAS",0,"ERRO")))))</f>
        <v>4</v>
      </c>
      <c r="BX35" s="57">
        <v>0</v>
      </c>
      <c r="BY35" s="396" t="s">
        <v>1755</v>
      </c>
      <c r="BZ35" s="165">
        <f t="shared" ref="BZ35:BZ66" si="76">IF(BY35="NENHUMA TCE APURADA",4,IF(BY35="ATÉ 2 TCE APURADAS",3,IF(BY35="ATÉ 4 TCE APURADAS",2,IF(BY35="ATÉ 8 TCE APURADAS",1,IF(BY35="9 OU MAIS TCE APURADAS",0,"ERRO")))))</f>
        <v>4</v>
      </c>
      <c r="CA35" s="57">
        <v>0</v>
      </c>
      <c r="CB35" s="396" t="s">
        <v>1755</v>
      </c>
      <c r="CC35" s="165">
        <f t="shared" ref="CC35:CC66" si="77">IF(CB35="NENHUMA TCE APURADA",4,IF(CB35="ATÉ 2 TCE APURADAS",3,IF(CB35="ATÉ 4 TCE APURADAS",2,IF(CB35="ATÉ 8 TCE APURADAS",1,IF(CB35="9 OU MAIS TCE APURADAS",0,"ERRO")))))</f>
        <v>4</v>
      </c>
      <c r="CD35" s="58">
        <v>0</v>
      </c>
      <c r="CE35" s="397" t="s">
        <v>1764</v>
      </c>
      <c r="CF35" s="165">
        <f t="shared" ref="CF35:CF66" si="78">IF(CE35="ATÉ 8 ATIVIDADES",4,IF(CE35="ATÉ 4 ATIVIDADES",3,IF(CE35="2 ATIVIDADES",2,IF(CE35="1 ATIVIDADE",1,IF(CE35="NENHUMA ATIVIDADE",0,"ERRO")))))</f>
        <v>0</v>
      </c>
      <c r="CG35" s="155" t="s">
        <v>1369</v>
      </c>
      <c r="CH35" s="165">
        <f t="shared" ref="CH35:CH66" si="79">IF(CG35="NÃO",4,IF(CG35="SIM, RELATÓRIO BIMESTRAL",3,IF(CG35="SIM, RELATÓRIO MENSAL",2,IF(CG35="SIM, RELATÓRIO SEMESTRAL",1,IF(CG35="SIM, RELATÓRIO ANUAL",0,"ERRO")))))</f>
        <v>3</v>
      </c>
      <c r="CI35" s="426">
        <f t="shared" ref="CI35:CI66" si="80">AVERAGE(CH35,CF35,CC35,BZ35,BW35,BT35,BQ35,BO35,BM35,BK35,BH35,BE35)</f>
        <v>2.6666666666666665</v>
      </c>
      <c r="CJ35" s="583" t="s">
        <v>639</v>
      </c>
      <c r="CK35" s="165">
        <f t="shared" ref="CK35:CK66" si="81">IF(CJ35="NÃO POSSUI",4,IF(CJ35="SIM, HÁ UM CARGO EM OUTRO SETOR",2,IF(CJ35="SIM, HÁ SETOR DE TRANSPARÊNCIA, FORA DA UCI",1,IF(CJ35="SIM, FAZ PARTE DA CONTROLADORIA",0,"ERRO"))))</f>
        <v>4</v>
      </c>
      <c r="CL35" s="96" t="s">
        <v>640</v>
      </c>
      <c r="CM35" s="164">
        <f t="shared" ref="CM35:CM66" si="82">IF(CL35="sim",0,IF(CL35="Não",4,"ERRO"))</f>
        <v>0</v>
      </c>
      <c r="CN35" s="96" t="s">
        <v>880</v>
      </c>
      <c r="CO35" s="164">
        <f t="shared" si="35"/>
        <v>4</v>
      </c>
      <c r="CP35" s="96" t="s">
        <v>880</v>
      </c>
      <c r="CQ35" s="164">
        <f t="shared" ref="CQ35:CQ66" si="83">IF(CP35="sim",0,IF(CP35="Não",4,"ERRO"))</f>
        <v>4</v>
      </c>
      <c r="CR35" s="96" t="s">
        <v>880</v>
      </c>
      <c r="CS35" s="164">
        <f t="shared" ref="CS35:CS66" si="84">IF(CR35="sim",0,IF(CR35="Não",4,"ERRO"))</f>
        <v>4</v>
      </c>
      <c r="CT35" s="583" t="s">
        <v>639</v>
      </c>
      <c r="CU35" s="165">
        <f t="shared" ref="CU35:CU66" si="85">IF(CT35="NÃO POSSUI",4,IF(CT35="SIM, POSSUI CARGO EM OUTRO SETOR",2,IF(CT35="SIM, HÁ SETOR DE OUVIDORIA, FORA DA UCI",1,IF(CT35="SIM, FAZ PARTE DA CONTROLADORIA",0,"ERRO"))))</f>
        <v>4</v>
      </c>
      <c r="CV35" s="96" t="s">
        <v>1119</v>
      </c>
      <c r="CW35" s="164">
        <f t="shared" ref="CW35:CW66" si="86">IF(CV35="sim",0,IF(CV35="Não",4,"ERRO"))</f>
        <v>0</v>
      </c>
      <c r="CX35" s="55">
        <v>8.1</v>
      </c>
      <c r="CY35" s="351" t="s">
        <v>1827</v>
      </c>
      <c r="CZ35" s="165">
        <f t="shared" si="40"/>
        <v>0</v>
      </c>
      <c r="DA35" s="56">
        <v>7.9</v>
      </c>
      <c r="DB35" s="427" t="s">
        <v>1826</v>
      </c>
      <c r="DC35" s="165">
        <f t="shared" si="41"/>
        <v>1</v>
      </c>
      <c r="DD35" s="426">
        <f t="shared" si="42"/>
        <v>2.3333333333333335</v>
      </c>
      <c r="DE35" s="148">
        <v>1</v>
      </c>
      <c r="DF35" s="396" t="s">
        <v>1776</v>
      </c>
      <c r="DG35" s="165">
        <f t="shared" si="43"/>
        <v>1</v>
      </c>
      <c r="DH35" s="54">
        <v>0</v>
      </c>
      <c r="DI35" s="397" t="s">
        <v>1777</v>
      </c>
      <c r="DJ35" s="165">
        <f t="shared" si="44"/>
        <v>0</v>
      </c>
      <c r="DK35" s="54">
        <v>3</v>
      </c>
      <c r="DL35" s="396" t="s">
        <v>1779</v>
      </c>
      <c r="DM35" s="165">
        <f t="shared" si="45"/>
        <v>4</v>
      </c>
      <c r="DN35" s="54">
        <v>5</v>
      </c>
      <c r="DO35" s="396" t="s">
        <v>1781</v>
      </c>
      <c r="DP35" s="165">
        <f t="shared" si="46"/>
        <v>3</v>
      </c>
      <c r="DQ35" s="96" t="s">
        <v>1024</v>
      </c>
      <c r="DR35" s="164">
        <f t="shared" si="47"/>
        <v>0</v>
      </c>
      <c r="DS35" s="426">
        <f t="shared" si="48"/>
        <v>1.6</v>
      </c>
      <c r="DT35" s="148">
        <v>0.55100000000000005</v>
      </c>
      <c r="DU35" s="114" t="s">
        <v>1793</v>
      </c>
      <c r="DV35" s="165">
        <f t="shared" ref="DV35:DV66" si="87">IF(DT35&lt;=0.499,4,IF(DT35&lt;=0.624,3,IF(DT35&lt;=0.749,2,IF(DT35&lt;=0.874,1,IF(DT35&lt;=1,0,"ERRO")))))</f>
        <v>3</v>
      </c>
      <c r="DW35" s="49">
        <v>10</v>
      </c>
      <c r="DX35" s="148">
        <f t="shared" si="57"/>
        <v>1</v>
      </c>
      <c r="DY35" s="94" t="s">
        <v>1733</v>
      </c>
      <c r="DZ35" s="165">
        <f t="shared" si="51"/>
        <v>1</v>
      </c>
      <c r="EA35" s="49">
        <v>1</v>
      </c>
      <c r="EB35" s="157" t="s">
        <v>1737</v>
      </c>
      <c r="EC35" s="165">
        <f t="shared" si="52"/>
        <v>1</v>
      </c>
      <c r="ED35" s="49">
        <v>0</v>
      </c>
      <c r="EE35" s="114" t="s">
        <v>1730</v>
      </c>
      <c r="EF35" s="165">
        <f t="shared" si="53"/>
        <v>0</v>
      </c>
      <c r="EG35" s="426">
        <f t="shared" si="54"/>
        <v>1.25</v>
      </c>
      <c r="EH35" s="429">
        <f t="shared" si="55"/>
        <v>1.887121212121212</v>
      </c>
      <c r="EI35" s="438">
        <f t="shared" si="56"/>
        <v>0.47178030303030305</v>
      </c>
      <c r="EJ35" s="546">
        <v>0.05</v>
      </c>
      <c r="EK35" s="548">
        <v>0.81818181818181823</v>
      </c>
      <c r="EL35" s="549">
        <v>0.66666666666666663</v>
      </c>
      <c r="EM35" s="549">
        <v>0.58333333333333337</v>
      </c>
      <c r="EN35" s="549">
        <v>0.4</v>
      </c>
      <c r="EO35" s="549">
        <v>0.3125</v>
      </c>
    </row>
    <row r="36" spans="1:145" s="366" customFormat="1" ht="18">
      <c r="A36" s="4" t="s">
        <v>539</v>
      </c>
      <c r="B36" s="69" t="s">
        <v>538</v>
      </c>
      <c r="C36" s="53" t="s">
        <v>632</v>
      </c>
      <c r="D36" s="411" t="s">
        <v>1308</v>
      </c>
      <c r="E36" s="413" t="s">
        <v>968</v>
      </c>
      <c r="F36" s="412" t="s">
        <v>967</v>
      </c>
      <c r="G36" s="414" t="s">
        <v>976</v>
      </c>
      <c r="H36" s="412" t="s">
        <v>16</v>
      </c>
      <c r="I36" s="49">
        <v>2576</v>
      </c>
      <c r="J36" s="328">
        <f t="shared" si="0"/>
        <v>3.4109458586877746</v>
      </c>
      <c r="K36" s="328" t="s">
        <v>1715</v>
      </c>
      <c r="L36" s="165">
        <f t="shared" si="1"/>
        <v>0</v>
      </c>
      <c r="M36" s="78">
        <v>11603633.92</v>
      </c>
      <c r="N36" s="328">
        <f t="shared" si="2"/>
        <v>7.0645940189041685</v>
      </c>
      <c r="O36" s="328" t="s">
        <v>1703</v>
      </c>
      <c r="P36" s="165">
        <f t="shared" si="3"/>
        <v>0</v>
      </c>
      <c r="Q36" s="94">
        <v>100</v>
      </c>
      <c r="R36" s="328">
        <f t="shared" si="4"/>
        <v>2</v>
      </c>
      <c r="S36" s="328" t="s">
        <v>1709</v>
      </c>
      <c r="T36" s="165">
        <f t="shared" si="5"/>
        <v>0</v>
      </c>
      <c r="U36" s="96" t="s">
        <v>880</v>
      </c>
      <c r="V36" s="164">
        <f t="shared" si="6"/>
        <v>0</v>
      </c>
      <c r="W36" s="94">
        <v>0</v>
      </c>
      <c r="X36" s="154"/>
      <c r="Y36" s="94" t="s">
        <v>1726</v>
      </c>
      <c r="Z36" s="165">
        <f t="shared" si="7"/>
        <v>0</v>
      </c>
      <c r="AA36" s="424">
        <f t="shared" si="8"/>
        <v>0</v>
      </c>
      <c r="AB36" s="80" t="s">
        <v>1397</v>
      </c>
      <c r="AC36" s="165">
        <f t="shared" si="58"/>
        <v>1</v>
      </c>
      <c r="AD36" s="53" t="s">
        <v>639</v>
      </c>
      <c r="AE36" s="165">
        <f t="shared" si="59"/>
        <v>4</v>
      </c>
      <c r="AF36" s="96" t="s">
        <v>636</v>
      </c>
      <c r="AG36" s="164">
        <f t="shared" si="60"/>
        <v>4</v>
      </c>
      <c r="AH36" s="53" t="s">
        <v>1400</v>
      </c>
      <c r="AI36" s="165">
        <f t="shared" si="12"/>
        <v>3</v>
      </c>
      <c r="AJ36" s="53" t="s">
        <v>1405</v>
      </c>
      <c r="AK36" s="165">
        <f t="shared" si="61"/>
        <v>0</v>
      </c>
      <c r="AL36" s="50">
        <v>1</v>
      </c>
      <c r="AM36" s="396" t="s">
        <v>1765</v>
      </c>
      <c r="AN36" s="165">
        <f t="shared" si="62"/>
        <v>4</v>
      </c>
      <c r="AO36" s="96" t="s">
        <v>640</v>
      </c>
      <c r="AP36" s="164">
        <f t="shared" si="63"/>
        <v>0</v>
      </c>
      <c r="AQ36" s="57">
        <v>3</v>
      </c>
      <c r="AR36" s="397" t="s">
        <v>1771</v>
      </c>
      <c r="AS36" s="165">
        <f t="shared" si="64"/>
        <v>2</v>
      </c>
      <c r="AT36" s="53" t="s">
        <v>634</v>
      </c>
      <c r="AU36" s="165">
        <f t="shared" si="65"/>
        <v>1</v>
      </c>
      <c r="AV36" s="53" t="s">
        <v>646</v>
      </c>
      <c r="AW36" s="165">
        <v>0</v>
      </c>
      <c r="AX36" s="81" t="s">
        <v>646</v>
      </c>
      <c r="AY36" s="165">
        <v>1</v>
      </c>
      <c r="AZ36" s="426">
        <f t="shared" si="66"/>
        <v>1.8181818181818181</v>
      </c>
      <c r="BA36" s="57">
        <v>0</v>
      </c>
      <c r="BB36" s="395" t="s">
        <v>1741</v>
      </c>
      <c r="BC36" s="165">
        <f t="shared" si="67"/>
        <v>4</v>
      </c>
      <c r="BD36" s="80" t="s">
        <v>1395</v>
      </c>
      <c r="BE36" s="163">
        <f t="shared" si="68"/>
        <v>4</v>
      </c>
      <c r="BF36" s="58">
        <v>1</v>
      </c>
      <c r="BG36" s="396" t="s">
        <v>1746</v>
      </c>
      <c r="BH36" s="165">
        <f t="shared" si="69"/>
        <v>3</v>
      </c>
      <c r="BI36" s="58">
        <v>0</v>
      </c>
      <c r="BJ36" s="396" t="s">
        <v>1745</v>
      </c>
      <c r="BK36" s="165">
        <f t="shared" si="70"/>
        <v>4</v>
      </c>
      <c r="BL36" s="53" t="s">
        <v>653</v>
      </c>
      <c r="BM36" s="365">
        <f t="shared" si="71"/>
        <v>4</v>
      </c>
      <c r="BN36" s="53" t="s">
        <v>649</v>
      </c>
      <c r="BO36" s="365">
        <f t="shared" si="72"/>
        <v>1</v>
      </c>
      <c r="BP36" s="53" t="s">
        <v>659</v>
      </c>
      <c r="BQ36" s="365">
        <f t="shared" si="73"/>
        <v>4</v>
      </c>
      <c r="BR36" s="58">
        <v>0</v>
      </c>
      <c r="BS36" s="396" t="s">
        <v>1750</v>
      </c>
      <c r="BT36" s="165">
        <f t="shared" si="74"/>
        <v>4</v>
      </c>
      <c r="BU36" s="58">
        <v>0</v>
      </c>
      <c r="BV36" s="396" t="s">
        <v>1750</v>
      </c>
      <c r="BW36" s="165">
        <f t="shared" si="75"/>
        <v>4</v>
      </c>
      <c r="BX36" s="58">
        <v>0</v>
      </c>
      <c r="BY36" s="396" t="s">
        <v>1755</v>
      </c>
      <c r="BZ36" s="165">
        <f t="shared" si="76"/>
        <v>4</v>
      </c>
      <c r="CA36" s="58">
        <v>0</v>
      </c>
      <c r="CB36" s="396" t="s">
        <v>1755</v>
      </c>
      <c r="CC36" s="165">
        <f t="shared" si="77"/>
        <v>4</v>
      </c>
      <c r="CD36" s="58">
        <v>5</v>
      </c>
      <c r="CE36" s="396" t="s">
        <v>1760</v>
      </c>
      <c r="CF36" s="165">
        <f t="shared" si="78"/>
        <v>4</v>
      </c>
      <c r="CG36" s="155" t="s">
        <v>636</v>
      </c>
      <c r="CH36" s="165">
        <f t="shared" si="79"/>
        <v>4</v>
      </c>
      <c r="CI36" s="426">
        <f t="shared" si="80"/>
        <v>3.6666666666666665</v>
      </c>
      <c r="CJ36" s="80" t="s">
        <v>1396</v>
      </c>
      <c r="CK36" s="165">
        <f t="shared" si="81"/>
        <v>0</v>
      </c>
      <c r="CL36" s="96" t="s">
        <v>640</v>
      </c>
      <c r="CM36" s="164">
        <f t="shared" si="82"/>
        <v>0</v>
      </c>
      <c r="CN36" s="96" t="s">
        <v>1119</v>
      </c>
      <c r="CO36" s="164">
        <f t="shared" si="35"/>
        <v>0</v>
      </c>
      <c r="CP36" s="96" t="s">
        <v>880</v>
      </c>
      <c r="CQ36" s="164">
        <f t="shared" si="83"/>
        <v>4</v>
      </c>
      <c r="CR36" s="96" t="s">
        <v>880</v>
      </c>
      <c r="CS36" s="164">
        <f t="shared" si="84"/>
        <v>4</v>
      </c>
      <c r="CT36" s="80" t="s">
        <v>639</v>
      </c>
      <c r="CU36" s="165">
        <f t="shared" si="85"/>
        <v>4</v>
      </c>
      <c r="CV36" s="96" t="s">
        <v>1119</v>
      </c>
      <c r="CW36" s="164">
        <f t="shared" si="86"/>
        <v>0</v>
      </c>
      <c r="CX36" s="55">
        <v>7.3</v>
      </c>
      <c r="CY36" s="427" t="s">
        <v>1826</v>
      </c>
      <c r="CZ36" s="165">
        <f t="shared" si="40"/>
        <v>1</v>
      </c>
      <c r="DA36" s="56">
        <v>9.4</v>
      </c>
      <c r="DB36" s="351" t="s">
        <v>1827</v>
      </c>
      <c r="DC36" s="165">
        <f t="shared" si="41"/>
        <v>0</v>
      </c>
      <c r="DD36" s="426">
        <f t="shared" si="42"/>
        <v>1.4444444444444444</v>
      </c>
      <c r="DE36" s="148">
        <v>0</v>
      </c>
      <c r="DF36" s="397" t="s">
        <v>1777</v>
      </c>
      <c r="DG36" s="165">
        <f t="shared" si="43"/>
        <v>0</v>
      </c>
      <c r="DH36" s="54">
        <v>0</v>
      </c>
      <c r="DI36" s="397" t="s">
        <v>1777</v>
      </c>
      <c r="DJ36" s="165">
        <f t="shared" si="44"/>
        <v>0</v>
      </c>
      <c r="DK36" s="54">
        <v>0</v>
      </c>
      <c r="DL36" s="397" t="s">
        <v>1777</v>
      </c>
      <c r="DM36" s="165">
        <f t="shared" si="45"/>
        <v>0</v>
      </c>
      <c r="DN36" s="54">
        <v>1</v>
      </c>
      <c r="DO36" s="396" t="s">
        <v>1783</v>
      </c>
      <c r="DP36" s="165">
        <f t="shared" si="46"/>
        <v>1</v>
      </c>
      <c r="DQ36" s="96" t="s">
        <v>1024</v>
      </c>
      <c r="DR36" s="164">
        <f t="shared" si="47"/>
        <v>0</v>
      </c>
      <c r="DS36" s="426">
        <f t="shared" si="48"/>
        <v>0.2</v>
      </c>
      <c r="DT36" s="148">
        <v>0.71899999999999997</v>
      </c>
      <c r="DU36" s="114" t="s">
        <v>1791</v>
      </c>
      <c r="DV36" s="165">
        <f t="shared" si="87"/>
        <v>2</v>
      </c>
      <c r="DW36" s="49">
        <v>8</v>
      </c>
      <c r="DX36" s="148">
        <f t="shared" si="57"/>
        <v>0.90308998699194354</v>
      </c>
      <c r="DY36" s="94" t="s">
        <v>1733</v>
      </c>
      <c r="DZ36" s="165">
        <f t="shared" si="51"/>
        <v>1</v>
      </c>
      <c r="EA36" s="49">
        <v>0</v>
      </c>
      <c r="EB36" s="114" t="s">
        <v>1730</v>
      </c>
      <c r="EC36" s="165">
        <f t="shared" si="52"/>
        <v>0</v>
      </c>
      <c r="ED36" s="49">
        <v>0</v>
      </c>
      <c r="EE36" s="114" t="s">
        <v>1730</v>
      </c>
      <c r="EF36" s="165">
        <f t="shared" si="53"/>
        <v>0</v>
      </c>
      <c r="EG36" s="426">
        <f t="shared" si="54"/>
        <v>0.75</v>
      </c>
      <c r="EH36" s="429">
        <f t="shared" si="55"/>
        <v>1.3132154882154883</v>
      </c>
      <c r="EI36" s="438">
        <f t="shared" si="56"/>
        <v>0.32830387205387207</v>
      </c>
      <c r="EJ36" s="546">
        <v>0</v>
      </c>
      <c r="EK36" s="548">
        <v>0.45454545454545453</v>
      </c>
      <c r="EL36" s="549">
        <v>0.91666666666666663</v>
      </c>
      <c r="EM36" s="549">
        <v>0.3611111111111111</v>
      </c>
      <c r="EN36" s="549">
        <v>0.05</v>
      </c>
      <c r="EO36" s="549">
        <v>0.1875</v>
      </c>
    </row>
    <row r="37" spans="1:145" s="366" customFormat="1" ht="18">
      <c r="A37" s="4" t="s">
        <v>525</v>
      </c>
      <c r="B37" s="69" t="s">
        <v>524</v>
      </c>
      <c r="C37" s="53" t="s">
        <v>632</v>
      </c>
      <c r="D37" s="411" t="s">
        <v>1308</v>
      </c>
      <c r="E37" s="413" t="s">
        <v>968</v>
      </c>
      <c r="F37" s="412" t="s">
        <v>967</v>
      </c>
      <c r="G37" s="414" t="s">
        <v>976</v>
      </c>
      <c r="H37" s="417" t="s">
        <v>130</v>
      </c>
      <c r="I37" s="49">
        <v>2606</v>
      </c>
      <c r="J37" s="328">
        <f t="shared" si="0"/>
        <v>3.415974411376566</v>
      </c>
      <c r="K37" s="328" t="s">
        <v>1715</v>
      </c>
      <c r="L37" s="165">
        <f t="shared" si="1"/>
        <v>0</v>
      </c>
      <c r="M37" s="78">
        <v>13604687.49</v>
      </c>
      <c r="N37" s="328">
        <f t="shared" si="2"/>
        <v>7.1336885701563988</v>
      </c>
      <c r="O37" s="328" t="s">
        <v>1706</v>
      </c>
      <c r="P37" s="165">
        <f t="shared" si="3"/>
        <v>1</v>
      </c>
      <c r="Q37" s="94">
        <v>107</v>
      </c>
      <c r="R37" s="328">
        <f t="shared" si="4"/>
        <v>2.0293837776852097</v>
      </c>
      <c r="S37" s="328" t="s">
        <v>1709</v>
      </c>
      <c r="T37" s="165">
        <f t="shared" si="5"/>
        <v>0</v>
      </c>
      <c r="U37" s="96" t="s">
        <v>880</v>
      </c>
      <c r="V37" s="164">
        <f t="shared" si="6"/>
        <v>0</v>
      </c>
      <c r="W37" s="94">
        <v>0</v>
      </c>
      <c r="X37" s="154"/>
      <c r="Y37" s="94" t="s">
        <v>1726</v>
      </c>
      <c r="Z37" s="165">
        <f t="shared" si="7"/>
        <v>0</v>
      </c>
      <c r="AA37" s="424">
        <f t="shared" si="8"/>
        <v>0.2</v>
      </c>
      <c r="AB37" s="80" t="s">
        <v>1396</v>
      </c>
      <c r="AC37" s="165">
        <f t="shared" si="58"/>
        <v>0</v>
      </c>
      <c r="AD37" s="53" t="s">
        <v>1396</v>
      </c>
      <c r="AE37" s="165">
        <f t="shared" si="59"/>
        <v>0</v>
      </c>
      <c r="AF37" s="96" t="s">
        <v>640</v>
      </c>
      <c r="AG37" s="164">
        <f t="shared" si="60"/>
        <v>0</v>
      </c>
      <c r="AH37" s="53" t="s">
        <v>1314</v>
      </c>
      <c r="AI37" s="165">
        <f t="shared" si="12"/>
        <v>0</v>
      </c>
      <c r="AJ37" s="53" t="s">
        <v>1406</v>
      </c>
      <c r="AK37" s="165">
        <f t="shared" si="61"/>
        <v>3</v>
      </c>
      <c r="AL37" s="50">
        <v>1</v>
      </c>
      <c r="AM37" s="396" t="s">
        <v>1765</v>
      </c>
      <c r="AN37" s="165">
        <f t="shared" si="62"/>
        <v>4</v>
      </c>
      <c r="AO37" s="96" t="s">
        <v>636</v>
      </c>
      <c r="AP37" s="164">
        <f t="shared" si="63"/>
        <v>4</v>
      </c>
      <c r="AQ37" s="57">
        <v>3</v>
      </c>
      <c r="AR37" s="397" t="s">
        <v>1771</v>
      </c>
      <c r="AS37" s="165">
        <f t="shared" si="64"/>
        <v>2</v>
      </c>
      <c r="AT37" s="53" t="s">
        <v>634</v>
      </c>
      <c r="AU37" s="165">
        <f t="shared" si="65"/>
        <v>1</v>
      </c>
      <c r="AV37" s="53" t="s">
        <v>635</v>
      </c>
      <c r="AW37" s="165">
        <v>1</v>
      </c>
      <c r="AX37" s="81" t="s">
        <v>635</v>
      </c>
      <c r="AY37" s="165">
        <v>1</v>
      </c>
      <c r="AZ37" s="426">
        <f t="shared" si="66"/>
        <v>1.4545454545454546</v>
      </c>
      <c r="BA37" s="57">
        <v>0</v>
      </c>
      <c r="BB37" s="395" t="s">
        <v>1741</v>
      </c>
      <c r="BC37" s="165">
        <f t="shared" si="67"/>
        <v>4</v>
      </c>
      <c r="BD37" s="155" t="s">
        <v>1395</v>
      </c>
      <c r="BE37" s="163">
        <f t="shared" si="68"/>
        <v>4</v>
      </c>
      <c r="BF37" s="58">
        <v>1</v>
      </c>
      <c r="BG37" s="396" t="s">
        <v>1746</v>
      </c>
      <c r="BH37" s="165">
        <f t="shared" si="69"/>
        <v>3</v>
      </c>
      <c r="BI37" s="58">
        <v>2</v>
      </c>
      <c r="BJ37" s="396" t="s">
        <v>1746</v>
      </c>
      <c r="BK37" s="165">
        <f t="shared" si="70"/>
        <v>3</v>
      </c>
      <c r="BL37" s="53" t="s">
        <v>658</v>
      </c>
      <c r="BM37" s="365">
        <f t="shared" si="71"/>
        <v>2</v>
      </c>
      <c r="BN37" s="53" t="s">
        <v>662</v>
      </c>
      <c r="BO37" s="365">
        <f t="shared" si="72"/>
        <v>3</v>
      </c>
      <c r="BP37" s="53" t="s">
        <v>643</v>
      </c>
      <c r="BQ37" s="365">
        <f t="shared" si="73"/>
        <v>3</v>
      </c>
      <c r="BR37" s="58">
        <v>0</v>
      </c>
      <c r="BS37" s="396" t="s">
        <v>1750</v>
      </c>
      <c r="BT37" s="165">
        <f t="shared" si="74"/>
        <v>4</v>
      </c>
      <c r="BU37" s="58">
        <v>3</v>
      </c>
      <c r="BV37" s="397" t="s">
        <v>1752</v>
      </c>
      <c r="BW37" s="165">
        <f t="shared" si="75"/>
        <v>2</v>
      </c>
      <c r="BX37" s="58">
        <v>0</v>
      </c>
      <c r="BY37" s="396" t="s">
        <v>1755</v>
      </c>
      <c r="BZ37" s="165">
        <f t="shared" si="76"/>
        <v>4</v>
      </c>
      <c r="CA37" s="58">
        <v>2</v>
      </c>
      <c r="CB37" s="396" t="s">
        <v>1756</v>
      </c>
      <c r="CC37" s="165">
        <f t="shared" si="77"/>
        <v>3</v>
      </c>
      <c r="CD37" s="58">
        <v>3</v>
      </c>
      <c r="CE37" s="396" t="s">
        <v>1761</v>
      </c>
      <c r="CF37" s="165">
        <f t="shared" si="78"/>
        <v>3</v>
      </c>
      <c r="CG37" s="155" t="s">
        <v>636</v>
      </c>
      <c r="CH37" s="165">
        <f t="shared" si="79"/>
        <v>4</v>
      </c>
      <c r="CI37" s="426">
        <f t="shared" si="80"/>
        <v>3.1666666666666665</v>
      </c>
      <c r="CJ37" s="53" t="s">
        <v>639</v>
      </c>
      <c r="CK37" s="165">
        <f t="shared" si="81"/>
        <v>4</v>
      </c>
      <c r="CL37" s="96" t="s">
        <v>640</v>
      </c>
      <c r="CM37" s="164">
        <f t="shared" si="82"/>
        <v>0</v>
      </c>
      <c r="CN37" s="96" t="s">
        <v>1119</v>
      </c>
      <c r="CO37" s="164">
        <f t="shared" si="35"/>
        <v>0</v>
      </c>
      <c r="CP37" s="96" t="s">
        <v>880</v>
      </c>
      <c r="CQ37" s="164">
        <f t="shared" si="83"/>
        <v>4</v>
      </c>
      <c r="CR37" s="96" t="s">
        <v>880</v>
      </c>
      <c r="CS37" s="164">
        <f t="shared" si="84"/>
        <v>4</v>
      </c>
      <c r="CT37" s="53" t="s">
        <v>1396</v>
      </c>
      <c r="CU37" s="165">
        <f t="shared" si="85"/>
        <v>0</v>
      </c>
      <c r="CV37" s="96" t="s">
        <v>880</v>
      </c>
      <c r="CW37" s="164">
        <f t="shared" si="86"/>
        <v>4</v>
      </c>
      <c r="CX37" s="55">
        <v>6.8</v>
      </c>
      <c r="CY37" s="427" t="s">
        <v>1826</v>
      </c>
      <c r="CZ37" s="165">
        <f t="shared" si="40"/>
        <v>1</v>
      </c>
      <c r="DA37" s="56">
        <v>8.4</v>
      </c>
      <c r="DB37" s="351" t="s">
        <v>1827</v>
      </c>
      <c r="DC37" s="165">
        <f t="shared" si="41"/>
        <v>0</v>
      </c>
      <c r="DD37" s="426">
        <f t="shared" si="42"/>
        <v>1.8888888888888888</v>
      </c>
      <c r="DE37" s="148">
        <v>0</v>
      </c>
      <c r="DF37" s="397" t="s">
        <v>1777</v>
      </c>
      <c r="DG37" s="165">
        <f t="shared" si="43"/>
        <v>0</v>
      </c>
      <c r="DH37" s="54">
        <v>0</v>
      </c>
      <c r="DI37" s="397" t="s">
        <v>1777</v>
      </c>
      <c r="DJ37" s="165">
        <f t="shared" si="44"/>
        <v>0</v>
      </c>
      <c r="DK37" s="54">
        <v>0</v>
      </c>
      <c r="DL37" s="397" t="s">
        <v>1777</v>
      </c>
      <c r="DM37" s="165">
        <f t="shared" si="45"/>
        <v>0</v>
      </c>
      <c r="DN37" s="54">
        <v>2</v>
      </c>
      <c r="DO37" s="396" t="s">
        <v>1783</v>
      </c>
      <c r="DP37" s="165">
        <f t="shared" si="46"/>
        <v>1</v>
      </c>
      <c r="DQ37" s="96" t="s">
        <v>1024</v>
      </c>
      <c r="DR37" s="164">
        <f t="shared" si="47"/>
        <v>0</v>
      </c>
      <c r="DS37" s="426">
        <f t="shared" si="48"/>
        <v>0.2</v>
      </c>
      <c r="DT37" s="148">
        <v>0.60599999999999998</v>
      </c>
      <c r="DU37" s="114" t="s">
        <v>1793</v>
      </c>
      <c r="DV37" s="165">
        <f t="shared" si="87"/>
        <v>3</v>
      </c>
      <c r="DW37" s="49">
        <v>10</v>
      </c>
      <c r="DX37" s="148">
        <f t="shared" si="57"/>
        <v>1</v>
      </c>
      <c r="DY37" s="94" t="s">
        <v>1733</v>
      </c>
      <c r="DZ37" s="165">
        <f t="shared" si="51"/>
        <v>1</v>
      </c>
      <c r="EA37" s="49">
        <v>1</v>
      </c>
      <c r="EB37" s="157" t="s">
        <v>1737</v>
      </c>
      <c r="EC37" s="165">
        <f t="shared" si="52"/>
        <v>1</v>
      </c>
      <c r="ED37" s="49">
        <v>0</v>
      </c>
      <c r="EE37" s="114" t="s">
        <v>1730</v>
      </c>
      <c r="EF37" s="165">
        <f t="shared" si="53"/>
        <v>0</v>
      </c>
      <c r="EG37" s="426">
        <f t="shared" si="54"/>
        <v>1.25</v>
      </c>
      <c r="EH37" s="429">
        <f t="shared" si="55"/>
        <v>1.3600168350168349</v>
      </c>
      <c r="EI37" s="438">
        <f t="shared" si="56"/>
        <v>0.34000420875420873</v>
      </c>
      <c r="EJ37" s="546">
        <v>0.05</v>
      </c>
      <c r="EK37" s="548">
        <v>0.36363636363636365</v>
      </c>
      <c r="EL37" s="549">
        <v>0.79166666666666663</v>
      </c>
      <c r="EM37" s="549">
        <v>0.47222222222222221</v>
      </c>
      <c r="EN37" s="549">
        <v>0.05</v>
      </c>
      <c r="EO37" s="549">
        <v>0.3125</v>
      </c>
    </row>
    <row r="38" spans="1:145" s="366" customFormat="1" ht="18">
      <c r="A38" s="4" t="s">
        <v>517</v>
      </c>
      <c r="B38" s="69" t="s">
        <v>516</v>
      </c>
      <c r="C38" s="583" t="s">
        <v>632</v>
      </c>
      <c r="D38" s="411" t="s">
        <v>1308</v>
      </c>
      <c r="E38" s="413" t="s">
        <v>968</v>
      </c>
      <c r="F38" s="412" t="s">
        <v>975</v>
      </c>
      <c r="G38" s="414" t="s">
        <v>976</v>
      </c>
      <c r="H38" s="412" t="s">
        <v>16</v>
      </c>
      <c r="I38" s="49">
        <v>2624</v>
      </c>
      <c r="J38" s="328">
        <f t="shared" si="0"/>
        <v>3.4189638307036225</v>
      </c>
      <c r="K38" s="328" t="s">
        <v>1715</v>
      </c>
      <c r="L38" s="165">
        <f t="shared" si="1"/>
        <v>0</v>
      </c>
      <c r="M38" s="78">
        <v>12670128.549999999</v>
      </c>
      <c r="N38" s="328">
        <f t="shared" si="2"/>
        <v>7.1027810212190712</v>
      </c>
      <c r="O38" s="328" t="s">
        <v>1706</v>
      </c>
      <c r="P38" s="165">
        <f t="shared" si="3"/>
        <v>1</v>
      </c>
      <c r="Q38" s="94">
        <v>111</v>
      </c>
      <c r="R38" s="328">
        <f t="shared" si="4"/>
        <v>2.0453229787866576</v>
      </c>
      <c r="S38" s="328" t="s">
        <v>1709</v>
      </c>
      <c r="T38" s="165">
        <f t="shared" si="5"/>
        <v>0</v>
      </c>
      <c r="U38" s="96" t="s">
        <v>880</v>
      </c>
      <c r="V38" s="164">
        <f t="shared" si="6"/>
        <v>0</v>
      </c>
      <c r="W38" s="94">
        <v>0</v>
      </c>
      <c r="X38" s="154"/>
      <c r="Y38" s="94" t="s">
        <v>1726</v>
      </c>
      <c r="Z38" s="165">
        <f t="shared" si="7"/>
        <v>0</v>
      </c>
      <c r="AA38" s="424">
        <f t="shared" si="8"/>
        <v>0.2</v>
      </c>
      <c r="AB38" s="594" t="s">
        <v>639</v>
      </c>
      <c r="AC38" s="165">
        <f t="shared" si="58"/>
        <v>4</v>
      </c>
      <c r="AD38" s="585" t="s">
        <v>639</v>
      </c>
      <c r="AE38" s="165">
        <f t="shared" si="59"/>
        <v>4</v>
      </c>
      <c r="AF38" s="96" t="s">
        <v>640</v>
      </c>
      <c r="AG38" s="164">
        <f t="shared" si="60"/>
        <v>0</v>
      </c>
      <c r="AH38" s="53" t="s">
        <v>1314</v>
      </c>
      <c r="AI38" s="165">
        <f t="shared" si="12"/>
        <v>0</v>
      </c>
      <c r="AJ38" s="53" t="s">
        <v>1406</v>
      </c>
      <c r="AK38" s="165">
        <f t="shared" si="61"/>
        <v>3</v>
      </c>
      <c r="AL38" s="587">
        <v>1</v>
      </c>
      <c r="AM38" s="396" t="s">
        <v>1765</v>
      </c>
      <c r="AN38" s="165">
        <f t="shared" si="62"/>
        <v>4</v>
      </c>
      <c r="AO38" s="96" t="s">
        <v>640</v>
      </c>
      <c r="AP38" s="164">
        <f t="shared" si="63"/>
        <v>0</v>
      </c>
      <c r="AQ38" s="57">
        <v>2</v>
      </c>
      <c r="AR38" s="396" t="s">
        <v>1772</v>
      </c>
      <c r="AS38" s="165">
        <f t="shared" si="64"/>
        <v>1</v>
      </c>
      <c r="AT38" s="583" t="s">
        <v>650</v>
      </c>
      <c r="AU38" s="165">
        <f t="shared" si="65"/>
        <v>2</v>
      </c>
      <c r="AV38" s="53" t="s">
        <v>635</v>
      </c>
      <c r="AW38" s="165">
        <v>1</v>
      </c>
      <c r="AX38" s="81" t="s">
        <v>647</v>
      </c>
      <c r="AY38" s="165">
        <v>4</v>
      </c>
      <c r="AZ38" s="426">
        <f t="shared" si="66"/>
        <v>2.0909090909090908</v>
      </c>
      <c r="BA38" s="57">
        <v>0</v>
      </c>
      <c r="BB38" s="395" t="s">
        <v>1741</v>
      </c>
      <c r="BC38" s="165">
        <f t="shared" si="67"/>
        <v>4</v>
      </c>
      <c r="BD38" s="155" t="s">
        <v>1395</v>
      </c>
      <c r="BE38" s="163">
        <f t="shared" si="68"/>
        <v>4</v>
      </c>
      <c r="BF38" s="587">
        <v>2</v>
      </c>
      <c r="BG38" s="396" t="s">
        <v>1746</v>
      </c>
      <c r="BH38" s="165">
        <f t="shared" si="69"/>
        <v>3</v>
      </c>
      <c r="BI38" s="587">
        <v>2</v>
      </c>
      <c r="BJ38" s="396" t="s">
        <v>1746</v>
      </c>
      <c r="BK38" s="165">
        <f t="shared" si="70"/>
        <v>3</v>
      </c>
      <c r="BL38" s="53" t="s">
        <v>642</v>
      </c>
      <c r="BM38" s="365">
        <f t="shared" si="71"/>
        <v>3</v>
      </c>
      <c r="BN38" s="583" t="s">
        <v>642</v>
      </c>
      <c r="BO38" s="365">
        <f t="shared" si="72"/>
        <v>0</v>
      </c>
      <c r="BP38" s="585" t="s">
        <v>667</v>
      </c>
      <c r="BQ38" s="365">
        <f t="shared" si="73"/>
        <v>1</v>
      </c>
      <c r="BR38" s="57">
        <v>0</v>
      </c>
      <c r="BS38" s="396" t="s">
        <v>1750</v>
      </c>
      <c r="BT38" s="165">
        <f t="shared" si="74"/>
        <v>4</v>
      </c>
      <c r="BU38" s="57">
        <v>0</v>
      </c>
      <c r="BV38" s="396" t="s">
        <v>1750</v>
      </c>
      <c r="BW38" s="165">
        <f t="shared" si="75"/>
        <v>4</v>
      </c>
      <c r="BX38" s="57">
        <v>0</v>
      </c>
      <c r="BY38" s="396" t="s">
        <v>1755</v>
      </c>
      <c r="BZ38" s="165">
        <f t="shared" si="76"/>
        <v>4</v>
      </c>
      <c r="CA38" s="57">
        <v>0</v>
      </c>
      <c r="CB38" s="396" t="s">
        <v>1755</v>
      </c>
      <c r="CC38" s="165">
        <f t="shared" si="77"/>
        <v>4</v>
      </c>
      <c r="CD38" s="58">
        <v>1</v>
      </c>
      <c r="CE38" s="396" t="s">
        <v>1763</v>
      </c>
      <c r="CF38" s="165">
        <f t="shared" si="78"/>
        <v>1</v>
      </c>
      <c r="CG38" s="155" t="s">
        <v>1369</v>
      </c>
      <c r="CH38" s="165">
        <f t="shared" si="79"/>
        <v>3</v>
      </c>
      <c r="CI38" s="426">
        <f t="shared" si="80"/>
        <v>2.8333333333333335</v>
      </c>
      <c r="CJ38" s="53" t="s">
        <v>1396</v>
      </c>
      <c r="CK38" s="165">
        <f t="shared" si="81"/>
        <v>0</v>
      </c>
      <c r="CL38" s="96" t="s">
        <v>640</v>
      </c>
      <c r="CM38" s="164">
        <f t="shared" si="82"/>
        <v>0</v>
      </c>
      <c r="CN38" s="96" t="s">
        <v>880</v>
      </c>
      <c r="CO38" s="164">
        <f t="shared" si="35"/>
        <v>4</v>
      </c>
      <c r="CP38" s="96" t="s">
        <v>880</v>
      </c>
      <c r="CQ38" s="164">
        <f t="shared" si="83"/>
        <v>4</v>
      </c>
      <c r="CR38" s="96" t="s">
        <v>880</v>
      </c>
      <c r="CS38" s="164">
        <f t="shared" si="84"/>
        <v>4</v>
      </c>
      <c r="CT38" s="583" t="s">
        <v>639</v>
      </c>
      <c r="CU38" s="165">
        <f t="shared" si="85"/>
        <v>4</v>
      </c>
      <c r="CV38" s="96" t="s">
        <v>1119</v>
      </c>
      <c r="CW38" s="164">
        <f t="shared" si="86"/>
        <v>0</v>
      </c>
      <c r="CX38" s="55">
        <v>8.5</v>
      </c>
      <c r="CY38" s="351" t="s">
        <v>1827</v>
      </c>
      <c r="CZ38" s="165">
        <f t="shared" si="40"/>
        <v>0</v>
      </c>
      <c r="DA38" s="56">
        <v>8.5</v>
      </c>
      <c r="DB38" s="351" t="s">
        <v>1827</v>
      </c>
      <c r="DC38" s="165">
        <f t="shared" si="41"/>
        <v>0</v>
      </c>
      <c r="DD38" s="426">
        <f t="shared" si="42"/>
        <v>1.7777777777777777</v>
      </c>
      <c r="DE38" s="148">
        <v>0</v>
      </c>
      <c r="DF38" s="397" t="s">
        <v>1777</v>
      </c>
      <c r="DG38" s="165">
        <f t="shared" si="43"/>
        <v>0</v>
      </c>
      <c r="DH38" s="54">
        <v>0</v>
      </c>
      <c r="DI38" s="397" t="s">
        <v>1777</v>
      </c>
      <c r="DJ38" s="165">
        <f t="shared" si="44"/>
        <v>0</v>
      </c>
      <c r="DK38" s="54">
        <v>2</v>
      </c>
      <c r="DL38" s="397" t="s">
        <v>1777</v>
      </c>
      <c r="DM38" s="165">
        <f t="shared" si="45"/>
        <v>4</v>
      </c>
      <c r="DN38" s="54">
        <v>3</v>
      </c>
      <c r="DO38" s="397" t="s">
        <v>1782</v>
      </c>
      <c r="DP38" s="165">
        <f t="shared" si="46"/>
        <v>2</v>
      </c>
      <c r="DQ38" s="96" t="s">
        <v>1024</v>
      </c>
      <c r="DR38" s="164">
        <f t="shared" si="47"/>
        <v>0</v>
      </c>
      <c r="DS38" s="426">
        <f t="shared" si="48"/>
        <v>1.2</v>
      </c>
      <c r="DT38" s="148">
        <v>0.63400000000000001</v>
      </c>
      <c r="DU38" s="114" t="s">
        <v>1791</v>
      </c>
      <c r="DV38" s="165">
        <f t="shared" si="87"/>
        <v>2</v>
      </c>
      <c r="DW38" s="49">
        <v>7</v>
      </c>
      <c r="DX38" s="148">
        <f t="shared" si="57"/>
        <v>0.84509804001425681</v>
      </c>
      <c r="DY38" s="94" t="s">
        <v>1733</v>
      </c>
      <c r="DZ38" s="165">
        <f t="shared" si="51"/>
        <v>1</v>
      </c>
      <c r="EA38" s="49">
        <v>0</v>
      </c>
      <c r="EB38" s="114" t="s">
        <v>1730</v>
      </c>
      <c r="EC38" s="165">
        <f t="shared" si="52"/>
        <v>0</v>
      </c>
      <c r="ED38" s="49">
        <v>0</v>
      </c>
      <c r="EE38" s="114" t="s">
        <v>1730</v>
      </c>
      <c r="EF38" s="165">
        <f t="shared" si="53"/>
        <v>0</v>
      </c>
      <c r="EG38" s="426">
        <f t="shared" si="54"/>
        <v>0.75</v>
      </c>
      <c r="EH38" s="429">
        <f t="shared" si="55"/>
        <v>1.4753367003367004</v>
      </c>
      <c r="EI38" s="438">
        <f t="shared" si="56"/>
        <v>0.3688341750841751</v>
      </c>
      <c r="EJ38" s="546">
        <v>0.05</v>
      </c>
      <c r="EK38" s="548">
        <v>0.52272727272727271</v>
      </c>
      <c r="EL38" s="549">
        <v>0.70833333333333337</v>
      </c>
      <c r="EM38" s="549">
        <v>0.44444444444444442</v>
      </c>
      <c r="EN38" s="549">
        <v>0.3</v>
      </c>
      <c r="EO38" s="549">
        <v>0.1875</v>
      </c>
    </row>
    <row r="39" spans="1:145" s="366" customFormat="1" ht="18">
      <c r="A39" s="4" t="s">
        <v>535</v>
      </c>
      <c r="B39" s="69" t="s">
        <v>534</v>
      </c>
      <c r="C39" s="53" t="s">
        <v>673</v>
      </c>
      <c r="D39" s="411" t="s">
        <v>1308</v>
      </c>
      <c r="E39" s="413" t="s">
        <v>965</v>
      </c>
      <c r="F39" s="412" t="s">
        <v>964</v>
      </c>
      <c r="G39" s="414" t="s">
        <v>966</v>
      </c>
      <c r="H39" s="417" t="s">
        <v>97</v>
      </c>
      <c r="I39" s="49">
        <v>2630</v>
      </c>
      <c r="J39" s="328">
        <f t="shared" si="0"/>
        <v>3.419955748489758</v>
      </c>
      <c r="K39" s="328" t="s">
        <v>1715</v>
      </c>
      <c r="L39" s="165">
        <f t="shared" si="1"/>
        <v>0</v>
      </c>
      <c r="M39" s="78">
        <v>18244247.210000001</v>
      </c>
      <c r="N39" s="328">
        <f t="shared" si="2"/>
        <v>7.2611259483097195</v>
      </c>
      <c r="O39" s="328" t="s">
        <v>1706</v>
      </c>
      <c r="P39" s="165">
        <f t="shared" si="3"/>
        <v>1</v>
      </c>
      <c r="Q39" s="94">
        <v>241</v>
      </c>
      <c r="R39" s="328">
        <f t="shared" si="4"/>
        <v>2.3820170425748683</v>
      </c>
      <c r="S39" s="328" t="s">
        <v>1709</v>
      </c>
      <c r="T39" s="165">
        <f t="shared" si="5"/>
        <v>0</v>
      </c>
      <c r="U39" s="96" t="s">
        <v>880</v>
      </c>
      <c r="V39" s="164">
        <f t="shared" si="6"/>
        <v>0</v>
      </c>
      <c r="W39" s="94">
        <v>0</v>
      </c>
      <c r="X39" s="154"/>
      <c r="Y39" s="94" t="s">
        <v>1726</v>
      </c>
      <c r="Z39" s="165">
        <f t="shared" si="7"/>
        <v>0</v>
      </c>
      <c r="AA39" s="424">
        <f t="shared" si="8"/>
        <v>0.2</v>
      </c>
      <c r="AB39" s="80" t="s">
        <v>639</v>
      </c>
      <c r="AC39" s="165">
        <f t="shared" si="58"/>
        <v>4</v>
      </c>
      <c r="AD39" s="53" t="s">
        <v>639</v>
      </c>
      <c r="AE39" s="165">
        <f t="shared" si="59"/>
        <v>4</v>
      </c>
      <c r="AF39" s="96" t="s">
        <v>640</v>
      </c>
      <c r="AG39" s="164">
        <f t="shared" si="60"/>
        <v>0</v>
      </c>
      <c r="AH39" s="53" t="s">
        <v>1314</v>
      </c>
      <c r="AI39" s="165">
        <f t="shared" si="12"/>
        <v>0</v>
      </c>
      <c r="AJ39" s="53" t="s">
        <v>1405</v>
      </c>
      <c r="AK39" s="165">
        <f t="shared" si="61"/>
        <v>0</v>
      </c>
      <c r="AL39" s="50">
        <v>1</v>
      </c>
      <c r="AM39" s="396" t="s">
        <v>1765</v>
      </c>
      <c r="AN39" s="165">
        <f t="shared" si="62"/>
        <v>4</v>
      </c>
      <c r="AO39" s="96" t="s">
        <v>640</v>
      </c>
      <c r="AP39" s="164">
        <f t="shared" si="63"/>
        <v>0</v>
      </c>
      <c r="AQ39" s="57">
        <v>2</v>
      </c>
      <c r="AR39" s="396" t="s">
        <v>1772</v>
      </c>
      <c r="AS39" s="165">
        <f t="shared" si="64"/>
        <v>1</v>
      </c>
      <c r="AT39" s="53" t="s">
        <v>650</v>
      </c>
      <c r="AU39" s="165">
        <f t="shared" si="65"/>
        <v>2</v>
      </c>
      <c r="AV39" s="53" t="s">
        <v>1052</v>
      </c>
      <c r="AW39" s="165">
        <v>0</v>
      </c>
      <c r="AX39" s="81" t="s">
        <v>1066</v>
      </c>
      <c r="AY39" s="165">
        <v>3</v>
      </c>
      <c r="AZ39" s="426">
        <f t="shared" si="66"/>
        <v>1.6363636363636365</v>
      </c>
      <c r="BA39" s="57">
        <v>0</v>
      </c>
      <c r="BB39" s="395" t="s">
        <v>1741</v>
      </c>
      <c r="BC39" s="165">
        <f t="shared" si="67"/>
        <v>4</v>
      </c>
      <c r="BD39" s="155" t="s">
        <v>1395</v>
      </c>
      <c r="BE39" s="163">
        <f t="shared" si="68"/>
        <v>4</v>
      </c>
      <c r="BF39" s="58">
        <v>3</v>
      </c>
      <c r="BG39" s="397" t="s">
        <v>1747</v>
      </c>
      <c r="BH39" s="165">
        <f t="shared" si="69"/>
        <v>2</v>
      </c>
      <c r="BI39" s="58">
        <v>0</v>
      </c>
      <c r="BJ39" s="396" t="s">
        <v>1745</v>
      </c>
      <c r="BK39" s="165">
        <f t="shared" si="70"/>
        <v>4</v>
      </c>
      <c r="BL39" s="53" t="s">
        <v>658</v>
      </c>
      <c r="BM39" s="365">
        <f t="shared" si="71"/>
        <v>2</v>
      </c>
      <c r="BN39" s="53" t="s">
        <v>649</v>
      </c>
      <c r="BO39" s="365">
        <f t="shared" si="72"/>
        <v>1</v>
      </c>
      <c r="BP39" s="53" t="s">
        <v>643</v>
      </c>
      <c r="BQ39" s="365">
        <f t="shared" si="73"/>
        <v>3</v>
      </c>
      <c r="BR39" s="58">
        <v>0</v>
      </c>
      <c r="BS39" s="396" t="s">
        <v>1750</v>
      </c>
      <c r="BT39" s="165">
        <f t="shared" si="74"/>
        <v>4</v>
      </c>
      <c r="BU39" s="58">
        <v>1</v>
      </c>
      <c r="BV39" s="396" t="s">
        <v>1751</v>
      </c>
      <c r="BW39" s="165">
        <f t="shared" si="75"/>
        <v>3</v>
      </c>
      <c r="BX39" s="58">
        <v>0</v>
      </c>
      <c r="BY39" s="396" t="s">
        <v>1755</v>
      </c>
      <c r="BZ39" s="165">
        <f t="shared" si="76"/>
        <v>4</v>
      </c>
      <c r="CA39" s="58">
        <v>0</v>
      </c>
      <c r="CB39" s="396" t="s">
        <v>1755</v>
      </c>
      <c r="CC39" s="165">
        <f t="shared" si="77"/>
        <v>4</v>
      </c>
      <c r="CD39" s="58">
        <v>2</v>
      </c>
      <c r="CE39" s="397" t="s">
        <v>1762</v>
      </c>
      <c r="CF39" s="165">
        <f t="shared" si="78"/>
        <v>2</v>
      </c>
      <c r="CG39" s="155" t="s">
        <v>1369</v>
      </c>
      <c r="CH39" s="165">
        <f t="shared" si="79"/>
        <v>3</v>
      </c>
      <c r="CI39" s="426">
        <f t="shared" si="80"/>
        <v>3</v>
      </c>
      <c r="CJ39" s="53" t="s">
        <v>639</v>
      </c>
      <c r="CK39" s="165">
        <f t="shared" si="81"/>
        <v>4</v>
      </c>
      <c r="CL39" s="96" t="s">
        <v>636</v>
      </c>
      <c r="CM39" s="164">
        <f t="shared" si="82"/>
        <v>4</v>
      </c>
      <c r="CN39" s="96" t="s">
        <v>880</v>
      </c>
      <c r="CO39" s="164">
        <f t="shared" si="35"/>
        <v>4</v>
      </c>
      <c r="CP39" s="96" t="s">
        <v>880</v>
      </c>
      <c r="CQ39" s="164">
        <f t="shared" si="83"/>
        <v>4</v>
      </c>
      <c r="CR39" s="96" t="s">
        <v>880</v>
      </c>
      <c r="CS39" s="164">
        <f t="shared" si="84"/>
        <v>4</v>
      </c>
      <c r="CT39" s="53" t="s">
        <v>639</v>
      </c>
      <c r="CU39" s="165">
        <f t="shared" si="85"/>
        <v>4</v>
      </c>
      <c r="CV39" s="96" t="s">
        <v>1119</v>
      </c>
      <c r="CW39" s="164">
        <f t="shared" si="86"/>
        <v>0</v>
      </c>
      <c r="CX39" s="55">
        <v>4.9000000000000004</v>
      </c>
      <c r="CY39" s="427" t="s">
        <v>1825</v>
      </c>
      <c r="CZ39" s="165">
        <f t="shared" si="40"/>
        <v>2</v>
      </c>
      <c r="DA39" s="56">
        <v>8.9</v>
      </c>
      <c r="DB39" s="351" t="s">
        <v>1827</v>
      </c>
      <c r="DC39" s="165">
        <f t="shared" si="41"/>
        <v>0</v>
      </c>
      <c r="DD39" s="426">
        <f t="shared" si="42"/>
        <v>2.8888888888888888</v>
      </c>
      <c r="DE39" s="148">
        <v>3</v>
      </c>
      <c r="DF39" s="433"/>
      <c r="DG39" s="165">
        <f t="shared" si="43"/>
        <v>2</v>
      </c>
      <c r="DH39" s="54">
        <v>0</v>
      </c>
      <c r="DI39" s="397" t="s">
        <v>1777</v>
      </c>
      <c r="DJ39" s="165">
        <f t="shared" si="44"/>
        <v>0</v>
      </c>
      <c r="DK39" s="54">
        <v>2</v>
      </c>
      <c r="DL39" s="396" t="s">
        <v>1778</v>
      </c>
      <c r="DM39" s="165">
        <f t="shared" si="45"/>
        <v>4</v>
      </c>
      <c r="DN39" s="54">
        <v>1</v>
      </c>
      <c r="DO39" s="396" t="s">
        <v>1783</v>
      </c>
      <c r="DP39" s="165">
        <f t="shared" si="46"/>
        <v>1</v>
      </c>
      <c r="DQ39" s="96" t="s">
        <v>1024</v>
      </c>
      <c r="DR39" s="164">
        <f t="shared" si="47"/>
        <v>0</v>
      </c>
      <c r="DS39" s="426">
        <f t="shared" si="48"/>
        <v>1.4</v>
      </c>
      <c r="DT39" s="148">
        <v>0.68100000000000005</v>
      </c>
      <c r="DU39" s="114" t="s">
        <v>1791</v>
      </c>
      <c r="DV39" s="165">
        <f t="shared" si="87"/>
        <v>2</v>
      </c>
      <c r="DW39" s="49">
        <v>10</v>
      </c>
      <c r="DX39" s="148">
        <f t="shared" si="57"/>
        <v>1</v>
      </c>
      <c r="DY39" s="94" t="s">
        <v>1733</v>
      </c>
      <c r="DZ39" s="165">
        <f t="shared" si="51"/>
        <v>1</v>
      </c>
      <c r="EA39" s="49">
        <v>1</v>
      </c>
      <c r="EB39" s="157" t="s">
        <v>1737</v>
      </c>
      <c r="EC39" s="165">
        <f t="shared" si="52"/>
        <v>1</v>
      </c>
      <c r="ED39" s="49">
        <v>0</v>
      </c>
      <c r="EE39" s="114" t="s">
        <v>1730</v>
      </c>
      <c r="EF39" s="165">
        <f t="shared" si="53"/>
        <v>0</v>
      </c>
      <c r="EG39" s="426">
        <f t="shared" si="54"/>
        <v>1</v>
      </c>
      <c r="EH39" s="429">
        <f t="shared" si="55"/>
        <v>1.6875420875420872</v>
      </c>
      <c r="EI39" s="438">
        <f t="shared" si="56"/>
        <v>0.42188552188552181</v>
      </c>
      <c r="EJ39" s="546">
        <v>0.05</v>
      </c>
      <c r="EK39" s="548">
        <v>0.40909090909090912</v>
      </c>
      <c r="EL39" s="549">
        <v>0.75</v>
      </c>
      <c r="EM39" s="549">
        <v>0.72222222222222221</v>
      </c>
      <c r="EN39" s="549">
        <v>0.35</v>
      </c>
      <c r="EO39" s="549">
        <v>0.25</v>
      </c>
    </row>
    <row r="40" spans="1:145" s="366" customFormat="1" ht="18">
      <c r="A40" s="4" t="s">
        <v>513</v>
      </c>
      <c r="B40" s="73" t="s">
        <v>512</v>
      </c>
      <c r="C40" s="583" t="s">
        <v>673</v>
      </c>
      <c r="D40" s="411" t="s">
        <v>1308</v>
      </c>
      <c r="E40" s="413" t="s">
        <v>965</v>
      </c>
      <c r="F40" s="412" t="s">
        <v>964</v>
      </c>
      <c r="G40" s="414" t="s">
        <v>966</v>
      </c>
      <c r="H40" s="417" t="s">
        <v>97</v>
      </c>
      <c r="I40" s="49">
        <v>2630</v>
      </c>
      <c r="J40" s="328">
        <f t="shared" si="0"/>
        <v>3.419955748489758</v>
      </c>
      <c r="K40" s="328" t="s">
        <v>1715</v>
      </c>
      <c r="L40" s="165">
        <f t="shared" si="1"/>
        <v>0</v>
      </c>
      <c r="M40" s="78">
        <v>15536632.26</v>
      </c>
      <c r="N40" s="328">
        <f t="shared" si="2"/>
        <v>7.1913568864466484</v>
      </c>
      <c r="O40" s="328" t="s">
        <v>1706</v>
      </c>
      <c r="P40" s="165">
        <f t="shared" si="3"/>
        <v>1</v>
      </c>
      <c r="Q40" s="94">
        <v>243</v>
      </c>
      <c r="R40" s="328">
        <f t="shared" si="4"/>
        <v>2.3856062735983121</v>
      </c>
      <c r="S40" s="328" t="s">
        <v>1709</v>
      </c>
      <c r="T40" s="165">
        <f t="shared" si="5"/>
        <v>0</v>
      </c>
      <c r="U40" s="96" t="s">
        <v>1119</v>
      </c>
      <c r="V40" s="164">
        <f t="shared" si="6"/>
        <v>4</v>
      </c>
      <c r="W40" s="94">
        <v>26</v>
      </c>
      <c r="X40" s="148">
        <f>LOG10(W40)</f>
        <v>1.414973347970818</v>
      </c>
      <c r="Y40" s="94" t="s">
        <v>1731</v>
      </c>
      <c r="Z40" s="165">
        <f t="shared" si="7"/>
        <v>2</v>
      </c>
      <c r="AA40" s="424">
        <f t="shared" si="8"/>
        <v>1.4</v>
      </c>
      <c r="AB40" s="80" t="s">
        <v>1396</v>
      </c>
      <c r="AC40" s="165">
        <f t="shared" si="58"/>
        <v>0</v>
      </c>
      <c r="AD40" s="585" t="s">
        <v>639</v>
      </c>
      <c r="AE40" s="165">
        <f t="shared" si="59"/>
        <v>4</v>
      </c>
      <c r="AF40" s="96" t="s">
        <v>636</v>
      </c>
      <c r="AG40" s="164">
        <f t="shared" si="60"/>
        <v>4</v>
      </c>
      <c r="AH40" s="53" t="s">
        <v>1401</v>
      </c>
      <c r="AI40" s="165">
        <f t="shared" si="12"/>
        <v>4</v>
      </c>
      <c r="AJ40" s="53" t="s">
        <v>1406</v>
      </c>
      <c r="AK40" s="165">
        <f t="shared" si="61"/>
        <v>3</v>
      </c>
      <c r="AL40" s="587">
        <v>1</v>
      </c>
      <c r="AM40" s="396" t="s">
        <v>1765</v>
      </c>
      <c r="AN40" s="165">
        <f t="shared" si="62"/>
        <v>4</v>
      </c>
      <c r="AO40" s="96" t="s">
        <v>636</v>
      </c>
      <c r="AP40" s="164">
        <f t="shared" si="63"/>
        <v>4</v>
      </c>
      <c r="AQ40" s="57">
        <v>2</v>
      </c>
      <c r="AR40" s="396" t="s">
        <v>1772</v>
      </c>
      <c r="AS40" s="165">
        <f t="shared" si="64"/>
        <v>1</v>
      </c>
      <c r="AT40" s="583" t="s">
        <v>674</v>
      </c>
      <c r="AU40" s="165">
        <f t="shared" si="65"/>
        <v>3</v>
      </c>
      <c r="AV40" s="53" t="s">
        <v>647</v>
      </c>
      <c r="AW40" s="165">
        <v>4</v>
      </c>
      <c r="AX40" s="81" t="s">
        <v>647</v>
      </c>
      <c r="AY40" s="165">
        <v>4</v>
      </c>
      <c r="AZ40" s="426">
        <f t="shared" si="66"/>
        <v>3.1818181818181817</v>
      </c>
      <c r="BA40" s="57">
        <v>0</v>
      </c>
      <c r="BB40" s="395" t="s">
        <v>1741</v>
      </c>
      <c r="BC40" s="165">
        <f t="shared" si="67"/>
        <v>4</v>
      </c>
      <c r="BD40" s="80" t="s">
        <v>1395</v>
      </c>
      <c r="BE40" s="163">
        <f t="shared" si="68"/>
        <v>4</v>
      </c>
      <c r="BF40" s="587">
        <v>1</v>
      </c>
      <c r="BG40" s="396" t="s">
        <v>1746</v>
      </c>
      <c r="BH40" s="165">
        <f t="shared" si="69"/>
        <v>3</v>
      </c>
      <c r="BI40" s="587">
        <v>0</v>
      </c>
      <c r="BJ40" s="396" t="s">
        <v>1745</v>
      </c>
      <c r="BK40" s="165">
        <f t="shared" si="70"/>
        <v>4</v>
      </c>
      <c r="BL40" s="53" t="s">
        <v>653</v>
      </c>
      <c r="BM40" s="365">
        <f t="shared" si="71"/>
        <v>4</v>
      </c>
      <c r="BN40" s="583" t="s">
        <v>642</v>
      </c>
      <c r="BO40" s="365">
        <f t="shared" si="72"/>
        <v>0</v>
      </c>
      <c r="BP40" s="585" t="s">
        <v>659</v>
      </c>
      <c r="BQ40" s="365">
        <f t="shared" si="73"/>
        <v>4</v>
      </c>
      <c r="BR40" s="57">
        <v>0</v>
      </c>
      <c r="BS40" s="396" t="s">
        <v>1750</v>
      </c>
      <c r="BT40" s="165">
        <f t="shared" si="74"/>
        <v>4</v>
      </c>
      <c r="BU40" s="57">
        <v>0</v>
      </c>
      <c r="BV40" s="396" t="s">
        <v>1750</v>
      </c>
      <c r="BW40" s="165">
        <f t="shared" si="75"/>
        <v>4</v>
      </c>
      <c r="BX40" s="57">
        <v>0</v>
      </c>
      <c r="BY40" s="396" t="s">
        <v>1755</v>
      </c>
      <c r="BZ40" s="165">
        <f t="shared" si="76"/>
        <v>4</v>
      </c>
      <c r="CA40" s="57">
        <v>0</v>
      </c>
      <c r="CB40" s="396" t="s">
        <v>1755</v>
      </c>
      <c r="CC40" s="165">
        <f t="shared" si="77"/>
        <v>4</v>
      </c>
      <c r="CD40" s="58">
        <v>2</v>
      </c>
      <c r="CE40" s="397" t="s">
        <v>1762</v>
      </c>
      <c r="CF40" s="165">
        <f t="shared" si="78"/>
        <v>2</v>
      </c>
      <c r="CG40" s="80" t="s">
        <v>1369</v>
      </c>
      <c r="CH40" s="165">
        <f t="shared" si="79"/>
        <v>3</v>
      </c>
      <c r="CI40" s="426">
        <f t="shared" si="80"/>
        <v>3.3333333333333335</v>
      </c>
      <c r="CJ40" s="53" t="s">
        <v>1398</v>
      </c>
      <c r="CK40" s="165">
        <f t="shared" si="81"/>
        <v>2</v>
      </c>
      <c r="CL40" s="96" t="s">
        <v>640</v>
      </c>
      <c r="CM40" s="164">
        <f t="shared" si="82"/>
        <v>0</v>
      </c>
      <c r="CN40" s="96" t="s">
        <v>1119</v>
      </c>
      <c r="CO40" s="164">
        <f t="shared" si="35"/>
        <v>0</v>
      </c>
      <c r="CP40" s="96" t="s">
        <v>880</v>
      </c>
      <c r="CQ40" s="164">
        <f t="shared" si="83"/>
        <v>4</v>
      </c>
      <c r="CR40" s="96" t="s">
        <v>880</v>
      </c>
      <c r="CS40" s="164">
        <f t="shared" si="84"/>
        <v>4</v>
      </c>
      <c r="CT40" s="583" t="s">
        <v>639</v>
      </c>
      <c r="CU40" s="165">
        <f t="shared" si="85"/>
        <v>4</v>
      </c>
      <c r="CV40" s="96" t="s">
        <v>880</v>
      </c>
      <c r="CW40" s="164">
        <f t="shared" si="86"/>
        <v>4</v>
      </c>
      <c r="CX40" s="55">
        <v>3.7</v>
      </c>
      <c r="CY40" s="427" t="s">
        <v>1824</v>
      </c>
      <c r="CZ40" s="165">
        <f t="shared" si="40"/>
        <v>3</v>
      </c>
      <c r="DA40" s="56">
        <v>4.2</v>
      </c>
      <c r="DB40" s="427" t="s">
        <v>1825</v>
      </c>
      <c r="DC40" s="165">
        <f t="shared" si="41"/>
        <v>2</v>
      </c>
      <c r="DD40" s="426">
        <f t="shared" si="42"/>
        <v>2.5555555555555554</v>
      </c>
      <c r="DE40" s="148">
        <v>0</v>
      </c>
      <c r="DF40" s="397" t="s">
        <v>1777</v>
      </c>
      <c r="DG40" s="165">
        <f t="shared" si="43"/>
        <v>0</v>
      </c>
      <c r="DH40" s="54">
        <v>0</v>
      </c>
      <c r="DI40" s="397" t="s">
        <v>1777</v>
      </c>
      <c r="DJ40" s="165">
        <f t="shared" si="44"/>
        <v>0</v>
      </c>
      <c r="DK40" s="54">
        <v>1</v>
      </c>
      <c r="DL40" s="397" t="s">
        <v>1777</v>
      </c>
      <c r="DM40" s="165">
        <f t="shared" si="45"/>
        <v>3</v>
      </c>
      <c r="DN40" s="54">
        <v>9</v>
      </c>
      <c r="DO40" s="396" t="s">
        <v>1780</v>
      </c>
      <c r="DP40" s="165">
        <f t="shared" si="46"/>
        <v>4</v>
      </c>
      <c r="DQ40" s="96" t="s">
        <v>1024</v>
      </c>
      <c r="DR40" s="164">
        <f t="shared" si="47"/>
        <v>0</v>
      </c>
      <c r="DS40" s="426">
        <f t="shared" si="48"/>
        <v>1.4</v>
      </c>
      <c r="DT40" s="148">
        <v>0.51400000000000001</v>
      </c>
      <c r="DU40" s="94" t="s">
        <v>1793</v>
      </c>
      <c r="DV40" s="165">
        <f t="shared" si="87"/>
        <v>3</v>
      </c>
      <c r="DW40" s="49">
        <v>11</v>
      </c>
      <c r="DX40" s="148">
        <f t="shared" si="57"/>
        <v>1.0413926851582251</v>
      </c>
      <c r="DY40" s="94" t="s">
        <v>1734</v>
      </c>
      <c r="DZ40" s="165">
        <f t="shared" si="51"/>
        <v>2</v>
      </c>
      <c r="EA40" s="49">
        <v>1</v>
      </c>
      <c r="EB40" s="157" t="s">
        <v>1737</v>
      </c>
      <c r="EC40" s="165">
        <f t="shared" si="52"/>
        <v>1</v>
      </c>
      <c r="ED40" s="49">
        <v>3</v>
      </c>
      <c r="EE40" s="94" t="s">
        <v>1739</v>
      </c>
      <c r="EF40" s="165">
        <f t="shared" si="53"/>
        <v>2</v>
      </c>
      <c r="EG40" s="426">
        <f t="shared" si="54"/>
        <v>2</v>
      </c>
      <c r="EH40" s="429">
        <f t="shared" si="55"/>
        <v>2.3117845117845119</v>
      </c>
      <c r="EI40" s="438">
        <f t="shared" si="56"/>
        <v>0.57794612794612799</v>
      </c>
      <c r="EJ40" s="546">
        <v>0.35</v>
      </c>
      <c r="EK40" s="548">
        <v>0.79545454545454541</v>
      </c>
      <c r="EL40" s="549">
        <v>0.83333333333333337</v>
      </c>
      <c r="EM40" s="549">
        <v>0.63888888888888884</v>
      </c>
      <c r="EN40" s="549">
        <v>0.35</v>
      </c>
      <c r="EO40" s="549">
        <v>0.5</v>
      </c>
    </row>
    <row r="41" spans="1:145" s="366" customFormat="1" ht="18">
      <c r="A41" s="4" t="s">
        <v>509</v>
      </c>
      <c r="B41" s="71" t="s">
        <v>508</v>
      </c>
      <c r="C41" s="53" t="s">
        <v>1050</v>
      </c>
      <c r="D41" s="411" t="s">
        <v>1308</v>
      </c>
      <c r="E41" s="413" t="s">
        <v>965</v>
      </c>
      <c r="F41" s="412" t="s">
        <v>964</v>
      </c>
      <c r="G41" s="414" t="s">
        <v>966</v>
      </c>
      <c r="H41" s="417" t="s">
        <v>97</v>
      </c>
      <c r="I41" s="49">
        <v>2639</v>
      </c>
      <c r="J41" s="328">
        <f t="shared" si="0"/>
        <v>3.4214393902200495</v>
      </c>
      <c r="K41" s="328" t="s">
        <v>1715</v>
      </c>
      <c r="L41" s="165">
        <f t="shared" si="1"/>
        <v>0</v>
      </c>
      <c r="M41" s="78">
        <v>12136657.460000001</v>
      </c>
      <c r="N41" s="328">
        <f t="shared" si="2"/>
        <v>7.0840990947658291</v>
      </c>
      <c r="O41" s="328" t="s">
        <v>1703</v>
      </c>
      <c r="P41" s="165">
        <f t="shared" si="3"/>
        <v>0</v>
      </c>
      <c r="Q41" s="94">
        <v>225</v>
      </c>
      <c r="R41" s="328">
        <f t="shared" si="4"/>
        <v>2.3521825181113627</v>
      </c>
      <c r="S41" s="328" t="s">
        <v>1709</v>
      </c>
      <c r="T41" s="165">
        <f t="shared" si="5"/>
        <v>0</v>
      </c>
      <c r="U41" s="96" t="s">
        <v>880</v>
      </c>
      <c r="V41" s="164">
        <f t="shared" si="6"/>
        <v>0</v>
      </c>
      <c r="W41" s="94">
        <v>0</v>
      </c>
      <c r="X41" s="154"/>
      <c r="Y41" s="154" t="s">
        <v>1726</v>
      </c>
      <c r="Z41" s="165">
        <f t="shared" si="7"/>
        <v>0</v>
      </c>
      <c r="AA41" s="424">
        <f t="shared" si="8"/>
        <v>0</v>
      </c>
      <c r="AB41" s="80" t="s">
        <v>639</v>
      </c>
      <c r="AC41" s="165">
        <f t="shared" si="58"/>
        <v>4</v>
      </c>
      <c r="AD41" s="80" t="s">
        <v>639</v>
      </c>
      <c r="AE41" s="165">
        <f t="shared" si="59"/>
        <v>4</v>
      </c>
      <c r="AF41" s="96" t="s">
        <v>640</v>
      </c>
      <c r="AG41" s="164">
        <f t="shared" si="60"/>
        <v>0</v>
      </c>
      <c r="AH41" s="53" t="s">
        <v>1314</v>
      </c>
      <c r="AI41" s="165">
        <f t="shared" si="12"/>
        <v>0</v>
      </c>
      <c r="AJ41" s="156" t="s">
        <v>1404</v>
      </c>
      <c r="AK41" s="165">
        <f t="shared" si="61"/>
        <v>1</v>
      </c>
      <c r="AL41" s="52">
        <v>0</v>
      </c>
      <c r="AM41" s="396" t="s">
        <v>1765</v>
      </c>
      <c r="AN41" s="165">
        <f t="shared" si="62"/>
        <v>4</v>
      </c>
      <c r="AO41" s="96" t="s">
        <v>640</v>
      </c>
      <c r="AP41" s="164">
        <f t="shared" si="63"/>
        <v>0</v>
      </c>
      <c r="AQ41" s="57">
        <v>1</v>
      </c>
      <c r="AR41" s="397" t="s">
        <v>1789</v>
      </c>
      <c r="AS41" s="165">
        <f t="shared" si="64"/>
        <v>0</v>
      </c>
      <c r="AT41" s="53" t="s">
        <v>650</v>
      </c>
      <c r="AU41" s="165">
        <f t="shared" si="65"/>
        <v>2</v>
      </c>
      <c r="AV41" s="53" t="s">
        <v>646</v>
      </c>
      <c r="AW41" s="165">
        <v>0</v>
      </c>
      <c r="AX41" s="81" t="s">
        <v>647</v>
      </c>
      <c r="AY41" s="165">
        <v>4</v>
      </c>
      <c r="AZ41" s="426">
        <f t="shared" si="66"/>
        <v>1.7272727272727273</v>
      </c>
      <c r="BA41" s="57">
        <v>0</v>
      </c>
      <c r="BB41" s="395" t="s">
        <v>1741</v>
      </c>
      <c r="BC41" s="165">
        <f t="shared" si="67"/>
        <v>4</v>
      </c>
      <c r="BD41" s="155" t="s">
        <v>1395</v>
      </c>
      <c r="BE41" s="163">
        <f t="shared" si="68"/>
        <v>4</v>
      </c>
      <c r="BF41" s="58">
        <v>1</v>
      </c>
      <c r="BG41" s="396" t="s">
        <v>1746</v>
      </c>
      <c r="BH41" s="165">
        <f t="shared" si="69"/>
        <v>3</v>
      </c>
      <c r="BI41" s="58">
        <v>2</v>
      </c>
      <c r="BJ41" s="396" t="s">
        <v>1746</v>
      </c>
      <c r="BK41" s="165">
        <f t="shared" si="70"/>
        <v>3</v>
      </c>
      <c r="BL41" s="53" t="s">
        <v>653</v>
      </c>
      <c r="BM41" s="365">
        <f t="shared" si="71"/>
        <v>4</v>
      </c>
      <c r="BN41" s="53" t="s">
        <v>642</v>
      </c>
      <c r="BO41" s="365">
        <f t="shared" si="72"/>
        <v>0</v>
      </c>
      <c r="BP41" s="53" t="s">
        <v>659</v>
      </c>
      <c r="BQ41" s="365">
        <f t="shared" si="73"/>
        <v>4</v>
      </c>
      <c r="BR41" s="58">
        <v>1</v>
      </c>
      <c r="BS41" s="396" t="s">
        <v>1751</v>
      </c>
      <c r="BT41" s="165">
        <f t="shared" si="74"/>
        <v>3</v>
      </c>
      <c r="BU41" s="58">
        <v>0</v>
      </c>
      <c r="BV41" s="396" t="s">
        <v>1750</v>
      </c>
      <c r="BW41" s="165">
        <f t="shared" si="75"/>
        <v>4</v>
      </c>
      <c r="BX41" s="58">
        <v>0</v>
      </c>
      <c r="BY41" s="396" t="s">
        <v>1755</v>
      </c>
      <c r="BZ41" s="165">
        <f t="shared" si="76"/>
        <v>4</v>
      </c>
      <c r="CA41" s="58">
        <v>0</v>
      </c>
      <c r="CB41" s="396" t="s">
        <v>1755</v>
      </c>
      <c r="CC41" s="165">
        <f t="shared" si="77"/>
        <v>4</v>
      </c>
      <c r="CD41" s="58">
        <v>1</v>
      </c>
      <c r="CE41" s="396" t="s">
        <v>1763</v>
      </c>
      <c r="CF41" s="165">
        <f t="shared" si="78"/>
        <v>1</v>
      </c>
      <c r="CG41" s="80" t="s">
        <v>636</v>
      </c>
      <c r="CH41" s="165">
        <f t="shared" si="79"/>
        <v>4</v>
      </c>
      <c r="CI41" s="426">
        <f t="shared" si="80"/>
        <v>3.1666666666666665</v>
      </c>
      <c r="CJ41" s="80" t="s">
        <v>1398</v>
      </c>
      <c r="CK41" s="165">
        <f t="shared" si="81"/>
        <v>2</v>
      </c>
      <c r="CL41" s="96" t="s">
        <v>636</v>
      </c>
      <c r="CM41" s="164">
        <f t="shared" si="82"/>
        <v>4</v>
      </c>
      <c r="CN41" s="96" t="s">
        <v>1119</v>
      </c>
      <c r="CO41" s="164">
        <f t="shared" si="35"/>
        <v>0</v>
      </c>
      <c r="CP41" s="96" t="s">
        <v>880</v>
      </c>
      <c r="CQ41" s="164">
        <f t="shared" si="83"/>
        <v>4</v>
      </c>
      <c r="CR41" s="96" t="s">
        <v>880</v>
      </c>
      <c r="CS41" s="164">
        <f t="shared" si="84"/>
        <v>4</v>
      </c>
      <c r="CT41" s="53" t="s">
        <v>639</v>
      </c>
      <c r="CU41" s="165">
        <f t="shared" si="85"/>
        <v>4</v>
      </c>
      <c r="CV41" s="96" t="s">
        <v>880</v>
      </c>
      <c r="CW41" s="164">
        <f t="shared" si="86"/>
        <v>4</v>
      </c>
      <c r="CX41" s="55">
        <v>7.7</v>
      </c>
      <c r="CY41" s="427" t="s">
        <v>1826</v>
      </c>
      <c r="CZ41" s="165">
        <f t="shared" si="40"/>
        <v>1</v>
      </c>
      <c r="DA41" s="56">
        <v>7.4</v>
      </c>
      <c r="DB41" s="427" t="s">
        <v>1826</v>
      </c>
      <c r="DC41" s="165">
        <f t="shared" si="41"/>
        <v>1</v>
      </c>
      <c r="DD41" s="426">
        <f t="shared" si="42"/>
        <v>2.6666666666666665</v>
      </c>
      <c r="DE41" s="148">
        <v>1</v>
      </c>
      <c r="DF41" s="396" t="s">
        <v>1776</v>
      </c>
      <c r="DG41" s="165">
        <f t="shared" si="43"/>
        <v>1</v>
      </c>
      <c r="DH41" s="54">
        <v>0</v>
      </c>
      <c r="DI41" s="397" t="s">
        <v>1777</v>
      </c>
      <c r="DJ41" s="165">
        <f t="shared" si="44"/>
        <v>0</v>
      </c>
      <c r="DK41" s="54">
        <v>2</v>
      </c>
      <c r="DL41" s="396" t="s">
        <v>1779</v>
      </c>
      <c r="DM41" s="165">
        <f t="shared" si="45"/>
        <v>4</v>
      </c>
      <c r="DN41" s="54">
        <v>6</v>
      </c>
      <c r="DO41" s="396" t="s">
        <v>1781</v>
      </c>
      <c r="DP41" s="165">
        <f t="shared" si="46"/>
        <v>3</v>
      </c>
      <c r="DQ41" s="96" t="s">
        <v>1024</v>
      </c>
      <c r="DR41" s="164">
        <f t="shared" si="47"/>
        <v>0</v>
      </c>
      <c r="DS41" s="426">
        <f t="shared" si="48"/>
        <v>1.6</v>
      </c>
      <c r="DT41" s="148">
        <v>0.60099999999999998</v>
      </c>
      <c r="DU41" s="114" t="s">
        <v>1793</v>
      </c>
      <c r="DV41" s="165">
        <f t="shared" si="87"/>
        <v>3</v>
      </c>
      <c r="DW41" s="49">
        <v>19</v>
      </c>
      <c r="DX41" s="148">
        <f t="shared" si="57"/>
        <v>1.2787536009528289</v>
      </c>
      <c r="DY41" s="94" t="s">
        <v>1734</v>
      </c>
      <c r="DZ41" s="165">
        <f t="shared" si="51"/>
        <v>2</v>
      </c>
      <c r="EA41" s="49">
        <v>1</v>
      </c>
      <c r="EB41" s="157" t="s">
        <v>1737</v>
      </c>
      <c r="EC41" s="165">
        <f t="shared" si="52"/>
        <v>1</v>
      </c>
      <c r="ED41" s="49">
        <v>0</v>
      </c>
      <c r="EE41" s="114" t="s">
        <v>1730</v>
      </c>
      <c r="EF41" s="165">
        <f t="shared" si="53"/>
        <v>0</v>
      </c>
      <c r="EG41" s="426">
        <f t="shared" si="54"/>
        <v>1.5</v>
      </c>
      <c r="EH41" s="429">
        <f t="shared" si="55"/>
        <v>1.7767676767676768</v>
      </c>
      <c r="EI41" s="438">
        <f t="shared" si="56"/>
        <v>0.44419191919191919</v>
      </c>
      <c r="EJ41" s="546">
        <v>0</v>
      </c>
      <c r="EK41" s="548">
        <v>0.43181818181818182</v>
      </c>
      <c r="EL41" s="549">
        <v>0.79166666666666663</v>
      </c>
      <c r="EM41" s="549">
        <v>0.66666666666666663</v>
      </c>
      <c r="EN41" s="549">
        <v>0.4</v>
      </c>
      <c r="EO41" s="549">
        <v>0.375</v>
      </c>
    </row>
    <row r="42" spans="1:145" s="366" customFormat="1" ht="18">
      <c r="A42" s="4" t="s">
        <v>523</v>
      </c>
      <c r="B42" s="69" t="s">
        <v>522</v>
      </c>
      <c r="C42" s="53" t="s">
        <v>632</v>
      </c>
      <c r="D42" s="411" t="s">
        <v>1308</v>
      </c>
      <c r="E42" s="413" t="s">
        <v>988</v>
      </c>
      <c r="F42" s="412" t="s">
        <v>1002</v>
      </c>
      <c r="G42" s="414" t="s">
        <v>998</v>
      </c>
      <c r="H42" s="412" t="s">
        <v>22</v>
      </c>
      <c r="I42" s="49">
        <v>2654</v>
      </c>
      <c r="J42" s="328">
        <f t="shared" si="0"/>
        <v>3.4239009185284166</v>
      </c>
      <c r="K42" s="328" t="s">
        <v>1715</v>
      </c>
      <c r="L42" s="165">
        <f t="shared" si="1"/>
        <v>0</v>
      </c>
      <c r="M42" s="78">
        <v>15687540.16</v>
      </c>
      <c r="N42" s="328">
        <f t="shared" si="2"/>
        <v>7.1955548506175635</v>
      </c>
      <c r="O42" s="328" t="s">
        <v>1706</v>
      </c>
      <c r="P42" s="165">
        <f t="shared" si="3"/>
        <v>1</v>
      </c>
      <c r="Q42" s="94">
        <v>273</v>
      </c>
      <c r="R42" s="328">
        <f t="shared" si="4"/>
        <v>2.436162647040756</v>
      </c>
      <c r="S42" s="328" t="s">
        <v>1712</v>
      </c>
      <c r="T42" s="165">
        <f t="shared" si="5"/>
        <v>1</v>
      </c>
      <c r="U42" s="96" t="s">
        <v>880</v>
      </c>
      <c r="V42" s="164">
        <f t="shared" si="6"/>
        <v>0</v>
      </c>
      <c r="W42" s="94">
        <v>0</v>
      </c>
      <c r="X42" s="154"/>
      <c r="Y42" s="94" t="s">
        <v>1726</v>
      </c>
      <c r="Z42" s="165">
        <f t="shared" si="7"/>
        <v>0</v>
      </c>
      <c r="AA42" s="424">
        <f t="shared" si="8"/>
        <v>0.4</v>
      </c>
      <c r="AB42" s="80" t="s">
        <v>639</v>
      </c>
      <c r="AC42" s="165">
        <f t="shared" si="58"/>
        <v>4</v>
      </c>
      <c r="AD42" s="53" t="s">
        <v>639</v>
      </c>
      <c r="AE42" s="165">
        <f t="shared" si="59"/>
        <v>4</v>
      </c>
      <c r="AF42" s="96" t="s">
        <v>640</v>
      </c>
      <c r="AG42" s="164">
        <f t="shared" si="60"/>
        <v>0</v>
      </c>
      <c r="AH42" s="53" t="s">
        <v>1047</v>
      </c>
      <c r="AI42" s="165"/>
      <c r="AJ42" s="53" t="s">
        <v>1405</v>
      </c>
      <c r="AK42" s="165">
        <f t="shared" si="61"/>
        <v>0</v>
      </c>
      <c r="AL42" s="50">
        <v>1</v>
      </c>
      <c r="AM42" s="396" t="s">
        <v>1765</v>
      </c>
      <c r="AN42" s="165">
        <f t="shared" si="62"/>
        <v>4</v>
      </c>
      <c r="AO42" s="96" t="s">
        <v>636</v>
      </c>
      <c r="AP42" s="164">
        <f t="shared" si="63"/>
        <v>4</v>
      </c>
      <c r="AQ42" s="57">
        <v>1</v>
      </c>
      <c r="AR42" s="397" t="s">
        <v>1789</v>
      </c>
      <c r="AS42" s="165">
        <f t="shared" si="64"/>
        <v>0</v>
      </c>
      <c r="AT42" s="53" t="s">
        <v>634</v>
      </c>
      <c r="AU42" s="165">
        <f t="shared" si="65"/>
        <v>1</v>
      </c>
      <c r="AV42" s="53" t="s">
        <v>635</v>
      </c>
      <c r="AW42" s="165">
        <v>1</v>
      </c>
      <c r="AX42" s="81" t="s">
        <v>635</v>
      </c>
      <c r="AY42" s="165">
        <v>1</v>
      </c>
      <c r="AZ42" s="426">
        <f t="shared" si="66"/>
        <v>1.9</v>
      </c>
      <c r="BA42" s="57">
        <v>0</v>
      </c>
      <c r="BB42" s="395" t="s">
        <v>1741</v>
      </c>
      <c r="BC42" s="165">
        <f t="shared" si="67"/>
        <v>4</v>
      </c>
      <c r="BD42" s="80" t="s">
        <v>641</v>
      </c>
      <c r="BE42" s="163">
        <f t="shared" si="68"/>
        <v>0</v>
      </c>
      <c r="BF42" s="58">
        <v>4</v>
      </c>
      <c r="BG42" s="397" t="s">
        <v>1747</v>
      </c>
      <c r="BH42" s="165">
        <f t="shared" si="69"/>
        <v>2</v>
      </c>
      <c r="BI42" s="58">
        <v>6</v>
      </c>
      <c r="BJ42" s="396" t="s">
        <v>1748</v>
      </c>
      <c r="BK42" s="165">
        <f t="shared" si="70"/>
        <v>1</v>
      </c>
      <c r="BL42" s="53" t="s">
        <v>661</v>
      </c>
      <c r="BM42" s="365">
        <f t="shared" si="71"/>
        <v>0</v>
      </c>
      <c r="BN42" s="53" t="s">
        <v>649</v>
      </c>
      <c r="BO42" s="365">
        <f t="shared" si="72"/>
        <v>1</v>
      </c>
      <c r="BP42" s="53" t="s">
        <v>643</v>
      </c>
      <c r="BQ42" s="365">
        <f t="shared" si="73"/>
        <v>3</v>
      </c>
      <c r="BR42" s="58">
        <v>1</v>
      </c>
      <c r="BS42" s="396" t="s">
        <v>1751</v>
      </c>
      <c r="BT42" s="165">
        <f t="shared" si="74"/>
        <v>3</v>
      </c>
      <c r="BU42" s="58">
        <v>0</v>
      </c>
      <c r="BV42" s="396" t="s">
        <v>1750</v>
      </c>
      <c r="BW42" s="165">
        <f t="shared" si="75"/>
        <v>4</v>
      </c>
      <c r="BX42" s="58">
        <v>1</v>
      </c>
      <c r="BY42" s="396" t="s">
        <v>1756</v>
      </c>
      <c r="BZ42" s="165">
        <f t="shared" si="76"/>
        <v>3</v>
      </c>
      <c r="CA42" s="58">
        <v>0</v>
      </c>
      <c r="CB42" s="396" t="s">
        <v>1755</v>
      </c>
      <c r="CC42" s="165">
        <f t="shared" si="77"/>
        <v>4</v>
      </c>
      <c r="CD42" s="58">
        <v>2</v>
      </c>
      <c r="CE42" s="397" t="s">
        <v>1762</v>
      </c>
      <c r="CF42" s="165">
        <f t="shared" si="78"/>
        <v>2</v>
      </c>
      <c r="CG42" s="80" t="s">
        <v>1369</v>
      </c>
      <c r="CH42" s="165">
        <f t="shared" si="79"/>
        <v>3</v>
      </c>
      <c r="CI42" s="426">
        <f t="shared" si="80"/>
        <v>2.1666666666666665</v>
      </c>
      <c r="CJ42" s="53" t="s">
        <v>639</v>
      </c>
      <c r="CK42" s="165">
        <f t="shared" si="81"/>
        <v>4</v>
      </c>
      <c r="CL42" s="96" t="s">
        <v>640</v>
      </c>
      <c r="CM42" s="164">
        <f t="shared" si="82"/>
        <v>0</v>
      </c>
      <c r="CN42" s="96" t="s">
        <v>880</v>
      </c>
      <c r="CO42" s="164">
        <f t="shared" si="35"/>
        <v>4</v>
      </c>
      <c r="CP42" s="96" t="s">
        <v>880</v>
      </c>
      <c r="CQ42" s="164">
        <f t="shared" si="83"/>
        <v>4</v>
      </c>
      <c r="CR42" s="96" t="s">
        <v>880</v>
      </c>
      <c r="CS42" s="164">
        <f t="shared" si="84"/>
        <v>4</v>
      </c>
      <c r="CT42" s="53" t="s">
        <v>639</v>
      </c>
      <c r="CU42" s="165">
        <f t="shared" si="85"/>
        <v>4</v>
      </c>
      <c r="CV42" s="96" t="s">
        <v>1119</v>
      </c>
      <c r="CW42" s="164">
        <f t="shared" si="86"/>
        <v>0</v>
      </c>
      <c r="CX42" s="55">
        <v>8.1999999999999993</v>
      </c>
      <c r="CY42" s="351" t="s">
        <v>1827</v>
      </c>
      <c r="CZ42" s="165">
        <f t="shared" si="40"/>
        <v>0</v>
      </c>
      <c r="DA42" s="56">
        <v>7.3</v>
      </c>
      <c r="DB42" s="427" t="s">
        <v>1826</v>
      </c>
      <c r="DC42" s="165">
        <f t="shared" si="41"/>
        <v>1</v>
      </c>
      <c r="DD42" s="426">
        <f t="shared" si="42"/>
        <v>2.3333333333333335</v>
      </c>
      <c r="DE42" s="148">
        <v>4</v>
      </c>
      <c r="DF42" s="397" t="s">
        <v>1775</v>
      </c>
      <c r="DG42" s="165">
        <f t="shared" si="43"/>
        <v>2</v>
      </c>
      <c r="DH42" s="54">
        <v>0</v>
      </c>
      <c r="DI42" s="397" t="s">
        <v>1777</v>
      </c>
      <c r="DJ42" s="165">
        <f t="shared" si="44"/>
        <v>0</v>
      </c>
      <c r="DK42" s="54">
        <v>13</v>
      </c>
      <c r="DL42" s="396" t="s">
        <v>1778</v>
      </c>
      <c r="DM42" s="165">
        <f t="shared" si="45"/>
        <v>4</v>
      </c>
      <c r="DN42" s="54">
        <v>2</v>
      </c>
      <c r="DO42" s="396" t="s">
        <v>1783</v>
      </c>
      <c r="DP42" s="165">
        <f t="shared" si="46"/>
        <v>1</v>
      </c>
      <c r="DQ42" s="96" t="s">
        <v>1024</v>
      </c>
      <c r="DR42" s="164">
        <f t="shared" si="47"/>
        <v>0</v>
      </c>
      <c r="DS42" s="426">
        <f t="shared" si="48"/>
        <v>1.4</v>
      </c>
      <c r="DT42" s="148">
        <v>0.621</v>
      </c>
      <c r="DU42" s="114" t="s">
        <v>1793</v>
      </c>
      <c r="DV42" s="165">
        <f t="shared" si="87"/>
        <v>3</v>
      </c>
      <c r="DW42" s="49">
        <v>6</v>
      </c>
      <c r="DX42" s="148">
        <f t="shared" si="57"/>
        <v>0.77815125038364363</v>
      </c>
      <c r="DY42" s="94" t="s">
        <v>1733</v>
      </c>
      <c r="DZ42" s="165">
        <f t="shared" si="51"/>
        <v>1</v>
      </c>
      <c r="EA42" s="49">
        <v>1</v>
      </c>
      <c r="EB42" s="157" t="s">
        <v>1737</v>
      </c>
      <c r="EC42" s="165">
        <f t="shared" si="52"/>
        <v>1</v>
      </c>
      <c r="ED42" s="49">
        <v>0</v>
      </c>
      <c r="EE42" s="114" t="s">
        <v>1730</v>
      </c>
      <c r="EF42" s="165">
        <f t="shared" si="53"/>
        <v>0</v>
      </c>
      <c r="EG42" s="426">
        <f t="shared" si="54"/>
        <v>1.25</v>
      </c>
      <c r="EH42" s="429">
        <f t="shared" si="55"/>
        <v>1.5750000000000002</v>
      </c>
      <c r="EI42" s="438">
        <f t="shared" si="56"/>
        <v>0.39375000000000004</v>
      </c>
      <c r="EJ42" s="546">
        <v>0.1</v>
      </c>
      <c r="EK42" s="548">
        <v>0.47499999999999998</v>
      </c>
      <c r="EL42" s="549">
        <v>0.54166666666666663</v>
      </c>
      <c r="EM42" s="549">
        <v>0.58333333333333337</v>
      </c>
      <c r="EN42" s="549">
        <v>0.35</v>
      </c>
      <c r="EO42" s="549">
        <v>0.3125</v>
      </c>
    </row>
    <row r="43" spans="1:145" s="366" customFormat="1" ht="18">
      <c r="A43" s="4" t="s">
        <v>505</v>
      </c>
      <c r="B43" s="69" t="s">
        <v>504</v>
      </c>
      <c r="C43" s="583" t="s">
        <v>632</v>
      </c>
      <c r="D43" s="411" t="s">
        <v>1308</v>
      </c>
      <c r="E43" s="413" t="s">
        <v>968</v>
      </c>
      <c r="F43" s="412" t="s">
        <v>967</v>
      </c>
      <c r="G43" s="414" t="s">
        <v>976</v>
      </c>
      <c r="H43" s="417" t="s">
        <v>127</v>
      </c>
      <c r="I43" s="49">
        <v>2666</v>
      </c>
      <c r="J43" s="328">
        <f t="shared" si="0"/>
        <v>3.4258601450778405</v>
      </c>
      <c r="K43" s="328" t="s">
        <v>1715</v>
      </c>
      <c r="L43" s="165">
        <f t="shared" si="1"/>
        <v>0</v>
      </c>
      <c r="M43" s="78">
        <v>9859769.0800000001</v>
      </c>
      <c r="N43" s="328">
        <f t="shared" si="2"/>
        <v>6.9938667436981952</v>
      </c>
      <c r="O43" s="328" t="s">
        <v>1703</v>
      </c>
      <c r="P43" s="165">
        <f t="shared" si="3"/>
        <v>0</v>
      </c>
      <c r="Q43" s="94">
        <v>153</v>
      </c>
      <c r="R43" s="328">
        <f t="shared" si="4"/>
        <v>2.1846914308175989</v>
      </c>
      <c r="S43" s="328" t="s">
        <v>1709</v>
      </c>
      <c r="T43" s="165">
        <f t="shared" si="5"/>
        <v>0</v>
      </c>
      <c r="U43" s="96" t="s">
        <v>880</v>
      </c>
      <c r="V43" s="164">
        <f t="shared" si="6"/>
        <v>0</v>
      </c>
      <c r="W43" s="94">
        <v>0</v>
      </c>
      <c r="X43" s="154"/>
      <c r="Y43" s="94" t="s">
        <v>1726</v>
      </c>
      <c r="Z43" s="165">
        <f t="shared" si="7"/>
        <v>0</v>
      </c>
      <c r="AA43" s="424">
        <f t="shared" si="8"/>
        <v>0</v>
      </c>
      <c r="AB43" s="594" t="s">
        <v>639</v>
      </c>
      <c r="AC43" s="165">
        <f t="shared" si="58"/>
        <v>4</v>
      </c>
      <c r="AD43" s="585" t="s">
        <v>639</v>
      </c>
      <c r="AE43" s="165">
        <f t="shared" si="59"/>
        <v>4</v>
      </c>
      <c r="AF43" s="96" t="s">
        <v>640</v>
      </c>
      <c r="AG43" s="164">
        <f t="shared" si="60"/>
        <v>0</v>
      </c>
      <c r="AH43" s="53" t="s">
        <v>1314</v>
      </c>
      <c r="AI43" s="165">
        <f t="shared" ref="AI43:AI78" si="88">IF(AH43="VINCULAÇÃO À SECRET. DE FINANÇAS",4,IF(AH43="VINCULAÇÃO À SECRETARIA DE ADM.",3,IF(AH43="VINCULAÇÃO À CHEFIA DO GAB. PREFEITO",2,IF(AH43="VINCULAÇÃO À CONTABILIDADE",1,IF(AH43="VINCULAÇÃO DIRETA AO PREFEITO",0,"ERRO")))))</f>
        <v>0</v>
      </c>
      <c r="AJ43" s="53" t="s">
        <v>1405</v>
      </c>
      <c r="AK43" s="165">
        <f t="shared" si="61"/>
        <v>0</v>
      </c>
      <c r="AL43" s="587">
        <v>1</v>
      </c>
      <c r="AM43" s="396" t="s">
        <v>1765</v>
      </c>
      <c r="AN43" s="165">
        <f t="shared" si="62"/>
        <v>4</v>
      </c>
      <c r="AO43" s="96" t="s">
        <v>640</v>
      </c>
      <c r="AP43" s="164">
        <f t="shared" si="63"/>
        <v>0</v>
      </c>
      <c r="AQ43" s="57">
        <v>1</v>
      </c>
      <c r="AR43" s="397" t="s">
        <v>1789</v>
      </c>
      <c r="AS43" s="165">
        <f t="shared" si="64"/>
        <v>0</v>
      </c>
      <c r="AT43" s="583" t="s">
        <v>634</v>
      </c>
      <c r="AU43" s="165">
        <f t="shared" si="65"/>
        <v>1</v>
      </c>
      <c r="AV43" s="53" t="s">
        <v>635</v>
      </c>
      <c r="AW43" s="165">
        <v>1</v>
      </c>
      <c r="AX43" s="81" t="s">
        <v>635</v>
      </c>
      <c r="AY43" s="165">
        <v>1</v>
      </c>
      <c r="AZ43" s="426">
        <f t="shared" si="66"/>
        <v>1.3636363636363635</v>
      </c>
      <c r="BA43" s="57">
        <v>0</v>
      </c>
      <c r="BB43" s="395" t="s">
        <v>1741</v>
      </c>
      <c r="BC43" s="165">
        <f t="shared" si="67"/>
        <v>4</v>
      </c>
      <c r="BD43" s="155" t="s">
        <v>1395</v>
      </c>
      <c r="BE43" s="163">
        <f t="shared" si="68"/>
        <v>4</v>
      </c>
      <c r="BF43" s="587">
        <v>6</v>
      </c>
      <c r="BG43" s="396" t="s">
        <v>1748</v>
      </c>
      <c r="BH43" s="165">
        <f t="shared" si="69"/>
        <v>1</v>
      </c>
      <c r="BI43" s="587">
        <v>6</v>
      </c>
      <c r="BJ43" s="396" t="s">
        <v>1748</v>
      </c>
      <c r="BK43" s="165">
        <f t="shared" si="70"/>
        <v>1</v>
      </c>
      <c r="BL43" s="53" t="s">
        <v>661</v>
      </c>
      <c r="BM43" s="365">
        <f t="shared" si="71"/>
        <v>0</v>
      </c>
      <c r="BN43" s="583" t="s">
        <v>669</v>
      </c>
      <c r="BO43" s="365">
        <f t="shared" si="72"/>
        <v>2</v>
      </c>
      <c r="BP43" s="585" t="s">
        <v>667</v>
      </c>
      <c r="BQ43" s="365">
        <f t="shared" si="73"/>
        <v>1</v>
      </c>
      <c r="BR43" s="57">
        <v>0</v>
      </c>
      <c r="BS43" s="396" t="s">
        <v>1750</v>
      </c>
      <c r="BT43" s="165">
        <f t="shared" si="74"/>
        <v>4</v>
      </c>
      <c r="BU43" s="57">
        <v>0</v>
      </c>
      <c r="BV43" s="396" t="s">
        <v>1750</v>
      </c>
      <c r="BW43" s="165">
        <f t="shared" si="75"/>
        <v>4</v>
      </c>
      <c r="BX43" s="57">
        <v>0</v>
      </c>
      <c r="BY43" s="396" t="s">
        <v>1755</v>
      </c>
      <c r="BZ43" s="165">
        <f t="shared" si="76"/>
        <v>4</v>
      </c>
      <c r="CA43" s="57">
        <v>0</v>
      </c>
      <c r="CB43" s="396" t="s">
        <v>1755</v>
      </c>
      <c r="CC43" s="165">
        <f t="shared" si="77"/>
        <v>4</v>
      </c>
      <c r="CD43" s="58">
        <v>1</v>
      </c>
      <c r="CE43" s="396" t="s">
        <v>1763</v>
      </c>
      <c r="CF43" s="165">
        <f t="shared" si="78"/>
        <v>1</v>
      </c>
      <c r="CG43" s="80" t="s">
        <v>636</v>
      </c>
      <c r="CH43" s="165">
        <f t="shared" si="79"/>
        <v>4</v>
      </c>
      <c r="CI43" s="426">
        <f t="shared" si="80"/>
        <v>2.5</v>
      </c>
      <c r="CJ43" s="583" t="s">
        <v>639</v>
      </c>
      <c r="CK43" s="165">
        <f t="shared" si="81"/>
        <v>4</v>
      </c>
      <c r="CL43" s="96" t="s">
        <v>640</v>
      </c>
      <c r="CM43" s="164">
        <f t="shared" si="82"/>
        <v>0</v>
      </c>
      <c r="CN43" s="96" t="s">
        <v>1119</v>
      </c>
      <c r="CO43" s="164">
        <f t="shared" si="35"/>
        <v>0</v>
      </c>
      <c r="CP43" s="96" t="s">
        <v>880</v>
      </c>
      <c r="CQ43" s="164">
        <f t="shared" si="83"/>
        <v>4</v>
      </c>
      <c r="CR43" s="96" t="s">
        <v>880</v>
      </c>
      <c r="CS43" s="164">
        <f t="shared" si="84"/>
        <v>4</v>
      </c>
      <c r="CT43" s="583" t="s">
        <v>639</v>
      </c>
      <c r="CU43" s="165">
        <f t="shared" si="85"/>
        <v>4</v>
      </c>
      <c r="CV43" s="96" t="s">
        <v>880</v>
      </c>
      <c r="CW43" s="164">
        <f t="shared" si="86"/>
        <v>4</v>
      </c>
      <c r="CX43" s="55">
        <v>7.3</v>
      </c>
      <c r="CY43" s="427" t="s">
        <v>1826</v>
      </c>
      <c r="CZ43" s="165">
        <f t="shared" si="40"/>
        <v>1</v>
      </c>
      <c r="DA43" s="56">
        <v>7.4</v>
      </c>
      <c r="DB43" s="427" t="s">
        <v>1826</v>
      </c>
      <c r="DC43" s="165">
        <f t="shared" si="41"/>
        <v>1</v>
      </c>
      <c r="DD43" s="426">
        <f t="shared" si="42"/>
        <v>2.4444444444444446</v>
      </c>
      <c r="DE43" s="148">
        <v>0</v>
      </c>
      <c r="DF43" s="397" t="s">
        <v>1777</v>
      </c>
      <c r="DG43" s="165">
        <f t="shared" si="43"/>
        <v>0</v>
      </c>
      <c r="DH43" s="54">
        <v>0</v>
      </c>
      <c r="DI43" s="397" t="s">
        <v>1777</v>
      </c>
      <c r="DJ43" s="165">
        <f t="shared" si="44"/>
        <v>0</v>
      </c>
      <c r="DK43" s="54">
        <v>3</v>
      </c>
      <c r="DL43" s="397" t="s">
        <v>1777</v>
      </c>
      <c r="DM43" s="165">
        <f t="shared" si="45"/>
        <v>4</v>
      </c>
      <c r="DN43" s="54">
        <v>10</v>
      </c>
      <c r="DO43" s="396" t="s">
        <v>1780</v>
      </c>
      <c r="DP43" s="165">
        <f t="shared" si="46"/>
        <v>4</v>
      </c>
      <c r="DQ43" s="96" t="s">
        <v>1024</v>
      </c>
      <c r="DR43" s="164">
        <f t="shared" si="47"/>
        <v>0</v>
      </c>
      <c r="DS43" s="426">
        <f t="shared" si="48"/>
        <v>1.6</v>
      </c>
      <c r="DT43" s="148">
        <v>0.53700000000000003</v>
      </c>
      <c r="DU43" s="157" t="s">
        <v>1793</v>
      </c>
      <c r="DV43" s="165">
        <f t="shared" si="87"/>
        <v>3</v>
      </c>
      <c r="DW43" s="49">
        <v>13</v>
      </c>
      <c r="DX43" s="148">
        <f t="shared" si="57"/>
        <v>1.1139433523068367</v>
      </c>
      <c r="DY43" s="94" t="s">
        <v>1734</v>
      </c>
      <c r="DZ43" s="165">
        <f t="shared" si="51"/>
        <v>2</v>
      </c>
      <c r="EA43" s="49">
        <v>0</v>
      </c>
      <c r="EB43" s="114" t="s">
        <v>1730</v>
      </c>
      <c r="EC43" s="165">
        <f t="shared" si="52"/>
        <v>0</v>
      </c>
      <c r="ED43" s="49">
        <v>1</v>
      </c>
      <c r="EE43" s="157" t="s">
        <v>1737</v>
      </c>
      <c r="EF43" s="165">
        <f t="shared" si="53"/>
        <v>1</v>
      </c>
      <c r="EG43" s="426">
        <f t="shared" si="54"/>
        <v>1.5</v>
      </c>
      <c r="EH43" s="429">
        <f t="shared" si="55"/>
        <v>1.5680134680134679</v>
      </c>
      <c r="EI43" s="438">
        <f t="shared" si="56"/>
        <v>0.39200336700336696</v>
      </c>
      <c r="EJ43" s="546">
        <v>0</v>
      </c>
      <c r="EK43" s="548">
        <v>0.34090909090909088</v>
      </c>
      <c r="EL43" s="549">
        <v>0.625</v>
      </c>
      <c r="EM43" s="549">
        <v>0.61111111111111116</v>
      </c>
      <c r="EN43" s="549">
        <v>0.4</v>
      </c>
      <c r="EO43" s="549">
        <v>0.375</v>
      </c>
    </row>
    <row r="44" spans="1:145" s="366" customFormat="1" ht="18">
      <c r="A44" s="4" t="s">
        <v>511</v>
      </c>
      <c r="B44" s="73" t="s">
        <v>510</v>
      </c>
      <c r="C44" s="53" t="s">
        <v>632</v>
      </c>
      <c r="D44" s="411" t="s">
        <v>1308</v>
      </c>
      <c r="E44" s="413" t="s">
        <v>968</v>
      </c>
      <c r="F44" s="412" t="s">
        <v>964</v>
      </c>
      <c r="G44" s="414" t="s">
        <v>974</v>
      </c>
      <c r="H44" s="412" t="s">
        <v>39</v>
      </c>
      <c r="I44" s="49">
        <v>2690</v>
      </c>
      <c r="J44" s="328">
        <f t="shared" si="0"/>
        <v>3.4297522800024081</v>
      </c>
      <c r="K44" s="328" t="s">
        <v>1715</v>
      </c>
      <c r="L44" s="165">
        <f t="shared" si="1"/>
        <v>0</v>
      </c>
      <c r="M44" s="78">
        <v>11538781.710000001</v>
      </c>
      <c r="N44" s="328">
        <f t="shared" si="2"/>
        <v>7.0621599574717955</v>
      </c>
      <c r="O44" s="328" t="s">
        <v>1703</v>
      </c>
      <c r="P44" s="165">
        <f t="shared" si="3"/>
        <v>0</v>
      </c>
      <c r="Q44" s="94">
        <v>237</v>
      </c>
      <c r="R44" s="328">
        <f t="shared" si="4"/>
        <v>2.374748346010104</v>
      </c>
      <c r="S44" s="328" t="s">
        <v>1709</v>
      </c>
      <c r="T44" s="165">
        <f t="shared" si="5"/>
        <v>0</v>
      </c>
      <c r="U44" s="96" t="s">
        <v>880</v>
      </c>
      <c r="V44" s="164">
        <f t="shared" si="6"/>
        <v>0</v>
      </c>
      <c r="W44" s="94">
        <v>0</v>
      </c>
      <c r="X44" s="154"/>
      <c r="Y44" s="94" t="s">
        <v>1726</v>
      </c>
      <c r="Z44" s="165">
        <f t="shared" si="7"/>
        <v>0</v>
      </c>
      <c r="AA44" s="424">
        <f t="shared" si="8"/>
        <v>0</v>
      </c>
      <c r="AB44" s="80" t="s">
        <v>639</v>
      </c>
      <c r="AC44" s="165">
        <f t="shared" si="58"/>
        <v>4</v>
      </c>
      <c r="AD44" s="53" t="s">
        <v>639</v>
      </c>
      <c r="AE44" s="165">
        <f t="shared" si="59"/>
        <v>4</v>
      </c>
      <c r="AF44" s="96" t="s">
        <v>636</v>
      </c>
      <c r="AG44" s="164">
        <f t="shared" si="60"/>
        <v>4</v>
      </c>
      <c r="AH44" s="53" t="s">
        <v>1400</v>
      </c>
      <c r="AI44" s="165">
        <f t="shared" si="88"/>
        <v>3</v>
      </c>
      <c r="AJ44" s="156" t="s">
        <v>1406</v>
      </c>
      <c r="AK44" s="165">
        <f t="shared" si="61"/>
        <v>3</v>
      </c>
      <c r="AL44" s="50">
        <v>1</v>
      </c>
      <c r="AM44" s="396" t="s">
        <v>1765</v>
      </c>
      <c r="AN44" s="165">
        <f t="shared" si="62"/>
        <v>4</v>
      </c>
      <c r="AO44" s="96" t="s">
        <v>636</v>
      </c>
      <c r="AP44" s="164">
        <f t="shared" si="63"/>
        <v>4</v>
      </c>
      <c r="AQ44" s="57">
        <v>3</v>
      </c>
      <c r="AR44" s="397" t="s">
        <v>1771</v>
      </c>
      <c r="AS44" s="165">
        <f t="shared" si="64"/>
        <v>2</v>
      </c>
      <c r="AT44" s="53" t="s">
        <v>674</v>
      </c>
      <c r="AU44" s="165">
        <f t="shared" si="65"/>
        <v>3</v>
      </c>
      <c r="AV44" s="53" t="s">
        <v>647</v>
      </c>
      <c r="AW44" s="165">
        <v>4</v>
      </c>
      <c r="AX44" s="81" t="s">
        <v>647</v>
      </c>
      <c r="AY44" s="165">
        <v>4</v>
      </c>
      <c r="AZ44" s="426">
        <f t="shared" si="66"/>
        <v>3.5454545454545454</v>
      </c>
      <c r="BA44" s="57">
        <v>0</v>
      </c>
      <c r="BB44" s="395" t="s">
        <v>1741</v>
      </c>
      <c r="BC44" s="165">
        <f t="shared" si="67"/>
        <v>4</v>
      </c>
      <c r="BD44" s="155" t="s">
        <v>1395</v>
      </c>
      <c r="BE44" s="163">
        <f t="shared" si="68"/>
        <v>4</v>
      </c>
      <c r="BF44" s="58">
        <v>0</v>
      </c>
      <c r="BG44" s="396" t="s">
        <v>1745</v>
      </c>
      <c r="BH44" s="165">
        <f t="shared" si="69"/>
        <v>4</v>
      </c>
      <c r="BI44" s="58">
        <v>0</v>
      </c>
      <c r="BJ44" s="396" t="s">
        <v>1745</v>
      </c>
      <c r="BK44" s="165">
        <f t="shared" si="70"/>
        <v>4</v>
      </c>
      <c r="BL44" s="53" t="s">
        <v>653</v>
      </c>
      <c r="BM44" s="365">
        <f t="shared" si="71"/>
        <v>4</v>
      </c>
      <c r="BN44" s="53" t="s">
        <v>642</v>
      </c>
      <c r="BO44" s="365">
        <f t="shared" si="72"/>
        <v>0</v>
      </c>
      <c r="BP44" s="53" t="s">
        <v>659</v>
      </c>
      <c r="BQ44" s="365">
        <f t="shared" si="73"/>
        <v>4</v>
      </c>
      <c r="BR44" s="58">
        <v>0</v>
      </c>
      <c r="BS44" s="396" t="s">
        <v>1750</v>
      </c>
      <c r="BT44" s="165">
        <f t="shared" si="74"/>
        <v>4</v>
      </c>
      <c r="BU44" s="58">
        <v>0</v>
      </c>
      <c r="BV44" s="396" t="s">
        <v>1750</v>
      </c>
      <c r="BW44" s="165">
        <f t="shared" si="75"/>
        <v>4</v>
      </c>
      <c r="BX44" s="58">
        <v>0</v>
      </c>
      <c r="BY44" s="396" t="s">
        <v>1755</v>
      </c>
      <c r="BZ44" s="165">
        <f t="shared" si="76"/>
        <v>4</v>
      </c>
      <c r="CA44" s="58">
        <v>0</v>
      </c>
      <c r="CB44" s="396" t="s">
        <v>1755</v>
      </c>
      <c r="CC44" s="165">
        <f t="shared" si="77"/>
        <v>4</v>
      </c>
      <c r="CD44" s="58">
        <v>1</v>
      </c>
      <c r="CE44" s="396" t="s">
        <v>1763</v>
      </c>
      <c r="CF44" s="165">
        <f t="shared" si="78"/>
        <v>1</v>
      </c>
      <c r="CG44" s="80" t="s">
        <v>636</v>
      </c>
      <c r="CH44" s="165">
        <f t="shared" si="79"/>
        <v>4</v>
      </c>
      <c r="CI44" s="426">
        <f t="shared" si="80"/>
        <v>3.4166666666666665</v>
      </c>
      <c r="CJ44" s="53" t="s">
        <v>639</v>
      </c>
      <c r="CK44" s="165">
        <f t="shared" si="81"/>
        <v>4</v>
      </c>
      <c r="CL44" s="96" t="s">
        <v>640</v>
      </c>
      <c r="CM44" s="164">
        <f t="shared" si="82"/>
        <v>0</v>
      </c>
      <c r="CN44" s="96" t="s">
        <v>1119</v>
      </c>
      <c r="CO44" s="164">
        <f t="shared" si="35"/>
        <v>0</v>
      </c>
      <c r="CP44" s="96" t="s">
        <v>880</v>
      </c>
      <c r="CQ44" s="164">
        <f t="shared" si="83"/>
        <v>4</v>
      </c>
      <c r="CR44" s="96" t="s">
        <v>880</v>
      </c>
      <c r="CS44" s="164">
        <f t="shared" si="84"/>
        <v>4</v>
      </c>
      <c r="CT44" s="53" t="s">
        <v>639</v>
      </c>
      <c r="CU44" s="165">
        <f t="shared" si="85"/>
        <v>4</v>
      </c>
      <c r="CV44" s="96" t="s">
        <v>880</v>
      </c>
      <c r="CW44" s="164">
        <f t="shared" si="86"/>
        <v>4</v>
      </c>
      <c r="CX44" s="55">
        <v>7.1</v>
      </c>
      <c r="CY44" s="427" t="s">
        <v>1826</v>
      </c>
      <c r="CZ44" s="165">
        <f t="shared" si="40"/>
        <v>1</v>
      </c>
      <c r="DA44" s="56">
        <v>6</v>
      </c>
      <c r="DB44" s="427" t="s">
        <v>1826</v>
      </c>
      <c r="DC44" s="165">
        <f t="shared" si="41"/>
        <v>1</v>
      </c>
      <c r="DD44" s="426">
        <f t="shared" si="42"/>
        <v>2.4444444444444446</v>
      </c>
      <c r="DE44" s="148">
        <v>0</v>
      </c>
      <c r="DF44" s="397" t="s">
        <v>1777</v>
      </c>
      <c r="DG44" s="165">
        <f t="shared" si="43"/>
        <v>0</v>
      </c>
      <c r="DH44" s="54">
        <v>0</v>
      </c>
      <c r="DI44" s="397" t="s">
        <v>1777</v>
      </c>
      <c r="DJ44" s="165">
        <f t="shared" si="44"/>
        <v>0</v>
      </c>
      <c r="DK44" s="54">
        <v>3</v>
      </c>
      <c r="DL44" s="397" t="s">
        <v>1777</v>
      </c>
      <c r="DM44" s="165">
        <f t="shared" si="45"/>
        <v>4</v>
      </c>
      <c r="DN44" s="54">
        <v>3</v>
      </c>
      <c r="DO44" s="397" t="s">
        <v>1782</v>
      </c>
      <c r="DP44" s="165">
        <f t="shared" si="46"/>
        <v>2</v>
      </c>
      <c r="DQ44" s="96" t="s">
        <v>1024</v>
      </c>
      <c r="DR44" s="164">
        <f t="shared" si="47"/>
        <v>0</v>
      </c>
      <c r="DS44" s="426">
        <f t="shared" si="48"/>
        <v>1.2</v>
      </c>
      <c r="DT44" s="148">
        <v>0.622</v>
      </c>
      <c r="DU44" s="114" t="s">
        <v>1793</v>
      </c>
      <c r="DV44" s="165">
        <f t="shared" si="87"/>
        <v>3</v>
      </c>
      <c r="DW44" s="49">
        <v>16</v>
      </c>
      <c r="DX44" s="148">
        <f t="shared" ref="DX44:DX75" si="89">LOG10(DW44)</f>
        <v>1.2041199826559248</v>
      </c>
      <c r="DY44" s="94" t="s">
        <v>1734</v>
      </c>
      <c r="DZ44" s="165">
        <f t="shared" si="51"/>
        <v>2</v>
      </c>
      <c r="EA44" s="49">
        <v>1</v>
      </c>
      <c r="EB44" s="157" t="s">
        <v>1737</v>
      </c>
      <c r="EC44" s="165">
        <f t="shared" si="52"/>
        <v>1</v>
      </c>
      <c r="ED44" s="49">
        <v>0</v>
      </c>
      <c r="EE44" s="114" t="s">
        <v>1730</v>
      </c>
      <c r="EF44" s="165">
        <f t="shared" si="53"/>
        <v>0</v>
      </c>
      <c r="EG44" s="426">
        <f t="shared" si="54"/>
        <v>1.5</v>
      </c>
      <c r="EH44" s="429">
        <f t="shared" si="55"/>
        <v>2.0177609427609426</v>
      </c>
      <c r="EI44" s="438">
        <f t="shared" si="56"/>
        <v>0.50444023569023566</v>
      </c>
      <c r="EJ44" s="546">
        <v>0</v>
      </c>
      <c r="EK44" s="548">
        <v>0.88636363636363635</v>
      </c>
      <c r="EL44" s="549">
        <v>0.85416666666666663</v>
      </c>
      <c r="EM44" s="549">
        <v>0.61111111111111116</v>
      </c>
      <c r="EN44" s="549">
        <v>0.3</v>
      </c>
      <c r="EO44" s="549">
        <v>0.375</v>
      </c>
    </row>
    <row r="45" spans="1:145" s="366" customFormat="1" ht="18">
      <c r="A45" s="4" t="s">
        <v>537</v>
      </c>
      <c r="B45" s="73" t="s">
        <v>536</v>
      </c>
      <c r="C45" s="53" t="s">
        <v>632</v>
      </c>
      <c r="D45" s="411" t="s">
        <v>1308</v>
      </c>
      <c r="E45" s="413" t="s">
        <v>968</v>
      </c>
      <c r="F45" s="412" t="s">
        <v>967</v>
      </c>
      <c r="G45" s="414" t="s">
        <v>981</v>
      </c>
      <c r="H45" s="417" t="s">
        <v>88</v>
      </c>
      <c r="I45" s="49">
        <v>2700</v>
      </c>
      <c r="J45" s="328">
        <f t="shared" si="0"/>
        <v>3.4313637641589874</v>
      </c>
      <c r="K45" s="328" t="s">
        <v>1715</v>
      </c>
      <c r="L45" s="165">
        <f t="shared" si="1"/>
        <v>0</v>
      </c>
      <c r="M45" s="78">
        <v>12599543.510000002</v>
      </c>
      <c r="N45" s="328">
        <f t="shared" si="2"/>
        <v>7.1003548106191987</v>
      </c>
      <c r="O45" s="328" t="s">
        <v>1706</v>
      </c>
      <c r="P45" s="165">
        <f t="shared" si="3"/>
        <v>1</v>
      </c>
      <c r="Q45" s="94">
        <v>152</v>
      </c>
      <c r="R45" s="328">
        <f t="shared" si="4"/>
        <v>2.1818435879447726</v>
      </c>
      <c r="S45" s="328" t="s">
        <v>1709</v>
      </c>
      <c r="T45" s="165">
        <f t="shared" si="5"/>
        <v>0</v>
      </c>
      <c r="U45" s="96" t="s">
        <v>880</v>
      </c>
      <c r="V45" s="164">
        <f t="shared" si="6"/>
        <v>0</v>
      </c>
      <c r="W45" s="94">
        <v>0</v>
      </c>
      <c r="X45" s="154"/>
      <c r="Y45" s="94" t="s">
        <v>1726</v>
      </c>
      <c r="Z45" s="165">
        <f t="shared" si="7"/>
        <v>0</v>
      </c>
      <c r="AA45" s="424">
        <f t="shared" si="8"/>
        <v>0.2</v>
      </c>
      <c r="AB45" s="80" t="s">
        <v>639</v>
      </c>
      <c r="AC45" s="165">
        <f t="shared" si="58"/>
        <v>4</v>
      </c>
      <c r="AD45" s="53" t="s">
        <v>639</v>
      </c>
      <c r="AE45" s="165">
        <f t="shared" si="59"/>
        <v>4</v>
      </c>
      <c r="AF45" s="96" t="s">
        <v>640</v>
      </c>
      <c r="AG45" s="164">
        <f t="shared" si="60"/>
        <v>0</v>
      </c>
      <c r="AH45" s="53" t="s">
        <v>1314</v>
      </c>
      <c r="AI45" s="165">
        <f t="shared" si="88"/>
        <v>0</v>
      </c>
      <c r="AJ45" s="156" t="s">
        <v>1406</v>
      </c>
      <c r="AK45" s="165">
        <f t="shared" si="61"/>
        <v>3</v>
      </c>
      <c r="AL45" s="50">
        <v>1</v>
      </c>
      <c r="AM45" s="396" t="s">
        <v>1765</v>
      </c>
      <c r="AN45" s="165">
        <f t="shared" si="62"/>
        <v>4</v>
      </c>
      <c r="AO45" s="96" t="s">
        <v>636</v>
      </c>
      <c r="AP45" s="164">
        <f t="shared" si="63"/>
        <v>4</v>
      </c>
      <c r="AQ45" s="57">
        <v>3</v>
      </c>
      <c r="AR45" s="397" t="s">
        <v>1771</v>
      </c>
      <c r="AS45" s="165">
        <f t="shared" si="64"/>
        <v>2</v>
      </c>
      <c r="AT45" s="53" t="s">
        <v>650</v>
      </c>
      <c r="AU45" s="165">
        <f t="shared" si="65"/>
        <v>2</v>
      </c>
      <c r="AV45" s="53" t="s">
        <v>635</v>
      </c>
      <c r="AW45" s="165">
        <v>1</v>
      </c>
      <c r="AX45" s="81" t="s">
        <v>647</v>
      </c>
      <c r="AY45" s="165">
        <v>4</v>
      </c>
      <c r="AZ45" s="426">
        <f t="shared" si="66"/>
        <v>2.5454545454545454</v>
      </c>
      <c r="BA45" s="57">
        <v>0</v>
      </c>
      <c r="BB45" s="395" t="s">
        <v>1741</v>
      </c>
      <c r="BC45" s="165">
        <f t="shared" si="67"/>
        <v>4</v>
      </c>
      <c r="BD45" s="155" t="s">
        <v>1395</v>
      </c>
      <c r="BE45" s="163">
        <f t="shared" si="68"/>
        <v>4</v>
      </c>
      <c r="BF45" s="58">
        <v>0</v>
      </c>
      <c r="BG45" s="396" t="s">
        <v>1745</v>
      </c>
      <c r="BH45" s="165">
        <f t="shared" si="69"/>
        <v>4</v>
      </c>
      <c r="BI45" s="58">
        <v>1</v>
      </c>
      <c r="BJ45" s="396" t="s">
        <v>1746</v>
      </c>
      <c r="BK45" s="165">
        <f t="shared" si="70"/>
        <v>3</v>
      </c>
      <c r="BL45" s="53" t="s">
        <v>648</v>
      </c>
      <c r="BM45" s="365">
        <f t="shared" si="71"/>
        <v>1</v>
      </c>
      <c r="BN45" s="53" t="s">
        <v>649</v>
      </c>
      <c r="BO45" s="365">
        <f t="shared" si="72"/>
        <v>1</v>
      </c>
      <c r="BP45" s="53" t="s">
        <v>643</v>
      </c>
      <c r="BQ45" s="365">
        <f t="shared" si="73"/>
        <v>3</v>
      </c>
      <c r="BR45" s="58">
        <v>0</v>
      </c>
      <c r="BS45" s="396" t="s">
        <v>1750</v>
      </c>
      <c r="BT45" s="165">
        <f t="shared" si="74"/>
        <v>4</v>
      </c>
      <c r="BU45" s="58">
        <v>0</v>
      </c>
      <c r="BV45" s="396" t="s">
        <v>1750</v>
      </c>
      <c r="BW45" s="165">
        <f t="shared" si="75"/>
        <v>4</v>
      </c>
      <c r="BX45" s="58">
        <v>0</v>
      </c>
      <c r="BY45" s="396" t="s">
        <v>1755</v>
      </c>
      <c r="BZ45" s="165">
        <f t="shared" si="76"/>
        <v>4</v>
      </c>
      <c r="CA45" s="58">
        <v>0</v>
      </c>
      <c r="CB45" s="396" t="s">
        <v>1755</v>
      </c>
      <c r="CC45" s="165">
        <f t="shared" si="77"/>
        <v>4</v>
      </c>
      <c r="CD45" s="58">
        <v>1</v>
      </c>
      <c r="CE45" s="396" t="s">
        <v>1763</v>
      </c>
      <c r="CF45" s="165">
        <f t="shared" si="78"/>
        <v>1</v>
      </c>
      <c r="CG45" s="155" t="s">
        <v>1369</v>
      </c>
      <c r="CH45" s="165">
        <f t="shared" si="79"/>
        <v>3</v>
      </c>
      <c r="CI45" s="426">
        <f t="shared" si="80"/>
        <v>3</v>
      </c>
      <c r="CJ45" s="53" t="s">
        <v>639</v>
      </c>
      <c r="CK45" s="165">
        <f t="shared" si="81"/>
        <v>4</v>
      </c>
      <c r="CL45" s="96" t="s">
        <v>636</v>
      </c>
      <c r="CM45" s="164">
        <f t="shared" si="82"/>
        <v>4</v>
      </c>
      <c r="CN45" s="96" t="s">
        <v>880</v>
      </c>
      <c r="CO45" s="164">
        <f t="shared" si="35"/>
        <v>4</v>
      </c>
      <c r="CP45" s="96" t="s">
        <v>880</v>
      </c>
      <c r="CQ45" s="164">
        <f t="shared" si="83"/>
        <v>4</v>
      </c>
      <c r="CR45" s="96" t="s">
        <v>880</v>
      </c>
      <c r="CS45" s="164">
        <f t="shared" si="84"/>
        <v>4</v>
      </c>
      <c r="CT45" s="53" t="s">
        <v>639</v>
      </c>
      <c r="CU45" s="165">
        <f t="shared" si="85"/>
        <v>4</v>
      </c>
      <c r="CV45" s="96" t="s">
        <v>880</v>
      </c>
      <c r="CW45" s="164">
        <f t="shared" si="86"/>
        <v>4</v>
      </c>
      <c r="CX45" s="55">
        <v>3.9</v>
      </c>
      <c r="CY45" s="427" t="s">
        <v>1824</v>
      </c>
      <c r="CZ45" s="165">
        <f t="shared" si="40"/>
        <v>3</v>
      </c>
      <c r="DA45" s="56">
        <v>4.0999999999999996</v>
      </c>
      <c r="DB45" s="427" t="s">
        <v>1825</v>
      </c>
      <c r="DC45" s="165">
        <f t="shared" si="41"/>
        <v>2</v>
      </c>
      <c r="DD45" s="426">
        <f t="shared" si="42"/>
        <v>3.6666666666666665</v>
      </c>
      <c r="DE45" s="148">
        <v>1</v>
      </c>
      <c r="DF45" s="396" t="s">
        <v>1776</v>
      </c>
      <c r="DG45" s="165">
        <f t="shared" si="43"/>
        <v>1</v>
      </c>
      <c r="DH45" s="54">
        <v>0</v>
      </c>
      <c r="DI45" s="397" t="s">
        <v>1777</v>
      </c>
      <c r="DJ45" s="165">
        <f t="shared" si="44"/>
        <v>0</v>
      </c>
      <c r="DK45" s="54">
        <v>1</v>
      </c>
      <c r="DL45" s="396" t="s">
        <v>1779</v>
      </c>
      <c r="DM45" s="165">
        <f t="shared" si="45"/>
        <v>3</v>
      </c>
      <c r="DN45" s="54">
        <v>1</v>
      </c>
      <c r="DO45" s="396" t="s">
        <v>1783</v>
      </c>
      <c r="DP45" s="165">
        <f t="shared" si="46"/>
        <v>1</v>
      </c>
      <c r="DQ45" s="96" t="s">
        <v>1024</v>
      </c>
      <c r="DR45" s="164">
        <f t="shared" si="47"/>
        <v>0</v>
      </c>
      <c r="DS45" s="426">
        <f t="shared" si="48"/>
        <v>1</v>
      </c>
      <c r="DT45" s="148">
        <v>0.59899999999999998</v>
      </c>
      <c r="DU45" s="157" t="s">
        <v>1793</v>
      </c>
      <c r="DV45" s="165">
        <f t="shared" si="87"/>
        <v>3</v>
      </c>
      <c r="DW45" s="49">
        <v>49</v>
      </c>
      <c r="DX45" s="148">
        <f t="shared" si="89"/>
        <v>1.6901960800285136</v>
      </c>
      <c r="DY45" s="94" t="s">
        <v>1735</v>
      </c>
      <c r="DZ45" s="165">
        <f t="shared" si="51"/>
        <v>3</v>
      </c>
      <c r="EA45" s="49">
        <v>0</v>
      </c>
      <c r="EB45" s="114" t="s">
        <v>1730</v>
      </c>
      <c r="EC45" s="165">
        <f t="shared" si="52"/>
        <v>0</v>
      </c>
      <c r="ED45" s="49">
        <v>1</v>
      </c>
      <c r="EE45" s="157" t="s">
        <v>1737</v>
      </c>
      <c r="EF45" s="165">
        <f t="shared" si="53"/>
        <v>1</v>
      </c>
      <c r="EG45" s="426">
        <f t="shared" si="54"/>
        <v>1.75</v>
      </c>
      <c r="EH45" s="429">
        <f t="shared" si="55"/>
        <v>2.0270202020202017</v>
      </c>
      <c r="EI45" s="438">
        <f t="shared" si="56"/>
        <v>0.50675505050505043</v>
      </c>
      <c r="EJ45" s="546">
        <v>0.05</v>
      </c>
      <c r="EK45" s="548">
        <v>0.63636363636363635</v>
      </c>
      <c r="EL45" s="549">
        <v>0.75</v>
      </c>
      <c r="EM45" s="549">
        <v>0.91666666666666663</v>
      </c>
      <c r="EN45" s="549">
        <v>0.25</v>
      </c>
      <c r="EO45" s="549">
        <v>0.4375</v>
      </c>
    </row>
    <row r="46" spans="1:145" s="366" customFormat="1" ht="18">
      <c r="A46" s="4" t="s">
        <v>501</v>
      </c>
      <c r="B46" s="69" t="s">
        <v>500</v>
      </c>
      <c r="C46" s="53" t="s">
        <v>644</v>
      </c>
      <c r="D46" s="411" t="s">
        <v>1308</v>
      </c>
      <c r="E46" s="413" t="s">
        <v>968</v>
      </c>
      <c r="F46" s="412" t="s">
        <v>975</v>
      </c>
      <c r="G46" s="414" t="s">
        <v>976</v>
      </c>
      <c r="H46" s="412" t="s">
        <v>16</v>
      </c>
      <c r="I46" s="49">
        <v>2700</v>
      </c>
      <c r="J46" s="328">
        <f t="shared" si="0"/>
        <v>3.4313637641589874</v>
      </c>
      <c r="K46" s="328" t="s">
        <v>1715</v>
      </c>
      <c r="L46" s="165">
        <f t="shared" si="1"/>
        <v>0</v>
      </c>
      <c r="M46" s="78">
        <v>12696439.789999999</v>
      </c>
      <c r="N46" s="328">
        <f t="shared" si="2"/>
        <v>7.1036819574662449</v>
      </c>
      <c r="O46" s="328" t="s">
        <v>1706</v>
      </c>
      <c r="P46" s="165">
        <f t="shared" si="3"/>
        <v>1</v>
      </c>
      <c r="Q46" s="94">
        <v>158</v>
      </c>
      <c r="R46" s="328">
        <f t="shared" si="4"/>
        <v>2.1986570869544226</v>
      </c>
      <c r="S46" s="328" t="s">
        <v>1709</v>
      </c>
      <c r="T46" s="165">
        <f t="shared" si="5"/>
        <v>0</v>
      </c>
      <c r="U46" s="96" t="s">
        <v>880</v>
      </c>
      <c r="V46" s="164">
        <f t="shared" si="6"/>
        <v>0</v>
      </c>
      <c r="W46" s="94">
        <v>0</v>
      </c>
      <c r="X46" s="154"/>
      <c r="Y46" s="94" t="s">
        <v>1726</v>
      </c>
      <c r="Z46" s="165">
        <f t="shared" si="7"/>
        <v>0</v>
      </c>
      <c r="AA46" s="424">
        <f t="shared" si="8"/>
        <v>0.2</v>
      </c>
      <c r="AB46" s="80" t="s">
        <v>639</v>
      </c>
      <c r="AC46" s="165">
        <f t="shared" si="58"/>
        <v>4</v>
      </c>
      <c r="AD46" s="53" t="s">
        <v>639</v>
      </c>
      <c r="AE46" s="165">
        <f t="shared" si="59"/>
        <v>4</v>
      </c>
      <c r="AF46" s="96" t="s">
        <v>640</v>
      </c>
      <c r="AG46" s="164">
        <f t="shared" si="60"/>
        <v>0</v>
      </c>
      <c r="AH46" s="53" t="s">
        <v>1314</v>
      </c>
      <c r="AI46" s="165">
        <f t="shared" si="88"/>
        <v>0</v>
      </c>
      <c r="AJ46" s="53" t="s">
        <v>1405</v>
      </c>
      <c r="AK46" s="165">
        <f t="shared" si="61"/>
        <v>0</v>
      </c>
      <c r="AL46" s="50">
        <v>1</v>
      </c>
      <c r="AM46" s="396" t="s">
        <v>1765</v>
      </c>
      <c r="AN46" s="165">
        <f t="shared" si="62"/>
        <v>4</v>
      </c>
      <c r="AO46" s="96" t="s">
        <v>640</v>
      </c>
      <c r="AP46" s="164">
        <f t="shared" si="63"/>
        <v>0</v>
      </c>
      <c r="AQ46" s="57">
        <v>1</v>
      </c>
      <c r="AR46" s="397" t="s">
        <v>1789</v>
      </c>
      <c r="AS46" s="165">
        <f t="shared" si="64"/>
        <v>0</v>
      </c>
      <c r="AT46" s="53" t="s">
        <v>634</v>
      </c>
      <c r="AU46" s="165">
        <f t="shared" si="65"/>
        <v>1</v>
      </c>
      <c r="AV46" s="53" t="s">
        <v>635</v>
      </c>
      <c r="AW46" s="165">
        <v>1</v>
      </c>
      <c r="AX46" s="81" t="s">
        <v>635</v>
      </c>
      <c r="AY46" s="165">
        <v>1</v>
      </c>
      <c r="AZ46" s="426">
        <f t="shared" si="66"/>
        <v>1.3636363636363635</v>
      </c>
      <c r="BA46" s="57">
        <v>0</v>
      </c>
      <c r="BB46" s="395" t="s">
        <v>1741</v>
      </c>
      <c r="BC46" s="165">
        <f t="shared" si="67"/>
        <v>4</v>
      </c>
      <c r="BD46" s="155" t="s">
        <v>1395</v>
      </c>
      <c r="BE46" s="163">
        <f t="shared" si="68"/>
        <v>4</v>
      </c>
      <c r="BF46" s="58">
        <v>1</v>
      </c>
      <c r="BG46" s="396" t="s">
        <v>1746</v>
      </c>
      <c r="BH46" s="165">
        <f t="shared" si="69"/>
        <v>3</v>
      </c>
      <c r="BI46" s="58">
        <v>0</v>
      </c>
      <c r="BJ46" s="396" t="s">
        <v>1745</v>
      </c>
      <c r="BK46" s="165">
        <f t="shared" si="70"/>
        <v>4</v>
      </c>
      <c r="BL46" s="53" t="s">
        <v>653</v>
      </c>
      <c r="BM46" s="365">
        <f t="shared" si="71"/>
        <v>4</v>
      </c>
      <c r="BN46" s="53" t="s">
        <v>649</v>
      </c>
      <c r="BO46" s="365">
        <f t="shared" si="72"/>
        <v>1</v>
      </c>
      <c r="BP46" s="53" t="s">
        <v>643</v>
      </c>
      <c r="BQ46" s="365">
        <f t="shared" si="73"/>
        <v>3</v>
      </c>
      <c r="BR46" s="58">
        <v>0</v>
      </c>
      <c r="BS46" s="396" t="s">
        <v>1750</v>
      </c>
      <c r="BT46" s="165">
        <f t="shared" si="74"/>
        <v>4</v>
      </c>
      <c r="BU46" s="58">
        <v>0</v>
      </c>
      <c r="BV46" s="396" t="s">
        <v>1750</v>
      </c>
      <c r="BW46" s="165">
        <f t="shared" si="75"/>
        <v>4</v>
      </c>
      <c r="BX46" s="58">
        <v>0</v>
      </c>
      <c r="BY46" s="396" t="s">
        <v>1755</v>
      </c>
      <c r="BZ46" s="165">
        <f t="shared" si="76"/>
        <v>4</v>
      </c>
      <c r="CA46" s="58">
        <v>0</v>
      </c>
      <c r="CB46" s="396" t="s">
        <v>1755</v>
      </c>
      <c r="CC46" s="165">
        <f t="shared" si="77"/>
        <v>4</v>
      </c>
      <c r="CD46" s="58">
        <v>1</v>
      </c>
      <c r="CE46" s="396" t="s">
        <v>1763</v>
      </c>
      <c r="CF46" s="165">
        <f t="shared" si="78"/>
        <v>1</v>
      </c>
      <c r="CG46" s="155" t="s">
        <v>1369</v>
      </c>
      <c r="CH46" s="165">
        <f t="shared" si="79"/>
        <v>3</v>
      </c>
      <c r="CI46" s="426">
        <f t="shared" si="80"/>
        <v>3.25</v>
      </c>
      <c r="CJ46" s="53" t="s">
        <v>1396</v>
      </c>
      <c r="CK46" s="165">
        <f t="shared" si="81"/>
        <v>0</v>
      </c>
      <c r="CL46" s="96" t="s">
        <v>640</v>
      </c>
      <c r="CM46" s="164">
        <f t="shared" si="82"/>
        <v>0</v>
      </c>
      <c r="CN46" s="96" t="s">
        <v>1119</v>
      </c>
      <c r="CO46" s="164">
        <f t="shared" si="35"/>
        <v>0</v>
      </c>
      <c r="CP46" s="96" t="s">
        <v>880</v>
      </c>
      <c r="CQ46" s="164">
        <f t="shared" si="83"/>
        <v>4</v>
      </c>
      <c r="CR46" s="96" t="s">
        <v>880</v>
      </c>
      <c r="CS46" s="164">
        <f t="shared" si="84"/>
        <v>4</v>
      </c>
      <c r="CT46" s="53" t="s">
        <v>639</v>
      </c>
      <c r="CU46" s="165">
        <f t="shared" si="85"/>
        <v>4</v>
      </c>
      <c r="CV46" s="96" t="s">
        <v>880</v>
      </c>
      <c r="CW46" s="164">
        <f t="shared" si="86"/>
        <v>4</v>
      </c>
      <c r="CX46" s="55">
        <v>7.9</v>
      </c>
      <c r="CY46" s="427" t="s">
        <v>1826</v>
      </c>
      <c r="CZ46" s="165">
        <f t="shared" si="40"/>
        <v>1</v>
      </c>
      <c r="DA46" s="56">
        <v>8.8000000000000007</v>
      </c>
      <c r="DB46" s="351" t="s">
        <v>1827</v>
      </c>
      <c r="DC46" s="165">
        <f t="shared" si="41"/>
        <v>0</v>
      </c>
      <c r="DD46" s="426">
        <f t="shared" si="42"/>
        <v>1.8888888888888888</v>
      </c>
      <c r="DE46" s="148">
        <v>0</v>
      </c>
      <c r="DF46" s="397" t="s">
        <v>1777</v>
      </c>
      <c r="DG46" s="165">
        <f t="shared" si="43"/>
        <v>0</v>
      </c>
      <c r="DH46" s="54">
        <v>0</v>
      </c>
      <c r="DI46" s="397" t="s">
        <v>1777</v>
      </c>
      <c r="DJ46" s="165">
        <f t="shared" si="44"/>
        <v>0</v>
      </c>
      <c r="DK46" s="54">
        <v>0</v>
      </c>
      <c r="DL46" s="397" t="s">
        <v>1777</v>
      </c>
      <c r="DM46" s="165">
        <f t="shared" si="45"/>
        <v>0</v>
      </c>
      <c r="DN46" s="54">
        <v>5</v>
      </c>
      <c r="DO46" s="396" t="s">
        <v>1781</v>
      </c>
      <c r="DP46" s="165">
        <f t="shared" si="46"/>
        <v>3</v>
      </c>
      <c r="DQ46" s="96" t="s">
        <v>1024</v>
      </c>
      <c r="DR46" s="164">
        <f t="shared" si="47"/>
        <v>0</v>
      </c>
      <c r="DS46" s="426">
        <f t="shared" si="48"/>
        <v>0.6</v>
      </c>
      <c r="DT46" s="148">
        <v>0.59899999999999998</v>
      </c>
      <c r="DU46" s="114" t="s">
        <v>1793</v>
      </c>
      <c r="DV46" s="165">
        <f t="shared" si="87"/>
        <v>3</v>
      </c>
      <c r="DW46" s="49">
        <v>8</v>
      </c>
      <c r="DX46" s="148">
        <f t="shared" si="89"/>
        <v>0.90308998699194354</v>
      </c>
      <c r="DY46" s="94" t="s">
        <v>1733</v>
      </c>
      <c r="DZ46" s="165">
        <f t="shared" si="51"/>
        <v>1</v>
      </c>
      <c r="EA46" s="49">
        <v>0</v>
      </c>
      <c r="EB46" s="114" t="s">
        <v>1730</v>
      </c>
      <c r="EC46" s="165">
        <f t="shared" si="52"/>
        <v>0</v>
      </c>
      <c r="ED46" s="49">
        <v>0</v>
      </c>
      <c r="EE46" s="114" t="s">
        <v>1730</v>
      </c>
      <c r="EF46" s="165">
        <f t="shared" si="53"/>
        <v>0</v>
      </c>
      <c r="EG46" s="426">
        <f t="shared" si="54"/>
        <v>1</v>
      </c>
      <c r="EH46" s="429">
        <f t="shared" si="55"/>
        <v>1.3837542087542085</v>
      </c>
      <c r="EI46" s="438">
        <f t="shared" si="56"/>
        <v>0.34593855218855213</v>
      </c>
      <c r="EJ46" s="546">
        <v>0.05</v>
      </c>
      <c r="EK46" s="548">
        <v>0.34090909090909088</v>
      </c>
      <c r="EL46" s="549">
        <v>0.8125</v>
      </c>
      <c r="EM46" s="549">
        <v>0.47222222222222221</v>
      </c>
      <c r="EN46" s="549">
        <v>0.15</v>
      </c>
      <c r="EO46" s="549">
        <v>0.25</v>
      </c>
    </row>
    <row r="47" spans="1:145" s="366" customFormat="1" ht="18">
      <c r="A47" s="4" t="s">
        <v>515</v>
      </c>
      <c r="B47" s="73" t="s">
        <v>514</v>
      </c>
      <c r="C47" s="53" t="s">
        <v>632</v>
      </c>
      <c r="D47" s="411" t="s">
        <v>1308</v>
      </c>
      <c r="E47" s="413" t="s">
        <v>965</v>
      </c>
      <c r="F47" s="412" t="s">
        <v>964</v>
      </c>
      <c r="G47" s="414" t="s">
        <v>984</v>
      </c>
      <c r="H47" s="417" t="s">
        <v>97</v>
      </c>
      <c r="I47" s="49">
        <v>2776</v>
      </c>
      <c r="J47" s="328">
        <f t="shared" si="0"/>
        <v>3.4434194617828173</v>
      </c>
      <c r="K47" s="328" t="s">
        <v>1715</v>
      </c>
      <c r="L47" s="165">
        <f t="shared" si="1"/>
        <v>0</v>
      </c>
      <c r="M47" s="78">
        <v>14077717.640000001</v>
      </c>
      <c r="N47" s="328">
        <f t="shared" si="2"/>
        <v>7.1485322502109083</v>
      </c>
      <c r="O47" s="328" t="s">
        <v>1706</v>
      </c>
      <c r="P47" s="165">
        <f t="shared" si="3"/>
        <v>1</v>
      </c>
      <c r="Q47" s="94">
        <v>277</v>
      </c>
      <c r="R47" s="328">
        <f t="shared" si="4"/>
        <v>2.4424797690644486</v>
      </c>
      <c r="S47" s="328" t="s">
        <v>1712</v>
      </c>
      <c r="T47" s="165">
        <f t="shared" si="5"/>
        <v>1</v>
      </c>
      <c r="U47" s="96" t="s">
        <v>880</v>
      </c>
      <c r="V47" s="164">
        <f t="shared" si="6"/>
        <v>0</v>
      </c>
      <c r="W47" s="94">
        <v>0</v>
      </c>
      <c r="X47" s="154"/>
      <c r="Y47" s="94" t="s">
        <v>1726</v>
      </c>
      <c r="Z47" s="165">
        <f t="shared" si="7"/>
        <v>0</v>
      </c>
      <c r="AA47" s="424">
        <f t="shared" si="8"/>
        <v>0.4</v>
      </c>
      <c r="AB47" s="80" t="s">
        <v>639</v>
      </c>
      <c r="AC47" s="165">
        <f t="shared" si="58"/>
        <v>4</v>
      </c>
      <c r="AD47" s="53" t="s">
        <v>639</v>
      </c>
      <c r="AE47" s="165">
        <f t="shared" si="59"/>
        <v>4</v>
      </c>
      <c r="AF47" s="96" t="s">
        <v>636</v>
      </c>
      <c r="AG47" s="164">
        <f t="shared" si="60"/>
        <v>4</v>
      </c>
      <c r="AH47" s="53" t="s">
        <v>1314</v>
      </c>
      <c r="AI47" s="165">
        <f t="shared" si="88"/>
        <v>0</v>
      </c>
      <c r="AJ47" s="53" t="s">
        <v>1406</v>
      </c>
      <c r="AK47" s="165">
        <f t="shared" si="61"/>
        <v>3</v>
      </c>
      <c r="AL47" s="50">
        <v>1</v>
      </c>
      <c r="AM47" s="396" t="s">
        <v>1765</v>
      </c>
      <c r="AN47" s="165">
        <f t="shared" si="62"/>
        <v>4</v>
      </c>
      <c r="AO47" s="96" t="s">
        <v>636</v>
      </c>
      <c r="AP47" s="164">
        <f t="shared" si="63"/>
        <v>4</v>
      </c>
      <c r="AQ47" s="57">
        <v>5</v>
      </c>
      <c r="AR47" s="396" t="s">
        <v>1788</v>
      </c>
      <c r="AS47" s="165">
        <f t="shared" si="64"/>
        <v>4</v>
      </c>
      <c r="AT47" s="53" t="s">
        <v>674</v>
      </c>
      <c r="AU47" s="165">
        <f t="shared" si="65"/>
        <v>3</v>
      </c>
      <c r="AV47" s="53" t="s">
        <v>647</v>
      </c>
      <c r="AW47" s="165">
        <v>4</v>
      </c>
      <c r="AX47" s="81" t="s">
        <v>647</v>
      </c>
      <c r="AY47" s="165">
        <v>4</v>
      </c>
      <c r="AZ47" s="426">
        <f t="shared" si="66"/>
        <v>3.4545454545454546</v>
      </c>
      <c r="BA47" s="57">
        <v>0</v>
      </c>
      <c r="BB47" s="395" t="s">
        <v>1741</v>
      </c>
      <c r="BC47" s="165">
        <f t="shared" si="67"/>
        <v>4</v>
      </c>
      <c r="BD47" s="155" t="s">
        <v>1395</v>
      </c>
      <c r="BE47" s="163">
        <f t="shared" si="68"/>
        <v>4</v>
      </c>
      <c r="BF47" s="58">
        <v>0</v>
      </c>
      <c r="BG47" s="396" t="s">
        <v>1745</v>
      </c>
      <c r="BH47" s="165">
        <f t="shared" si="69"/>
        <v>4</v>
      </c>
      <c r="BI47" s="58">
        <v>0</v>
      </c>
      <c r="BJ47" s="396" t="s">
        <v>1745</v>
      </c>
      <c r="BK47" s="165">
        <f t="shared" si="70"/>
        <v>4</v>
      </c>
      <c r="BL47" s="53" t="s">
        <v>653</v>
      </c>
      <c r="BM47" s="365">
        <f t="shared" si="71"/>
        <v>4</v>
      </c>
      <c r="BN47" s="53" t="s">
        <v>669</v>
      </c>
      <c r="BO47" s="365">
        <f t="shared" si="72"/>
        <v>2</v>
      </c>
      <c r="BP47" s="53" t="s">
        <v>659</v>
      </c>
      <c r="BQ47" s="365">
        <f t="shared" si="73"/>
        <v>4</v>
      </c>
      <c r="BR47" s="58">
        <v>0</v>
      </c>
      <c r="BS47" s="396" t="s">
        <v>1750</v>
      </c>
      <c r="BT47" s="165">
        <f t="shared" si="74"/>
        <v>4</v>
      </c>
      <c r="BU47" s="58">
        <v>0</v>
      </c>
      <c r="BV47" s="396" t="s">
        <v>1750</v>
      </c>
      <c r="BW47" s="165">
        <f t="shared" si="75"/>
        <v>4</v>
      </c>
      <c r="BX47" s="58">
        <v>0</v>
      </c>
      <c r="BY47" s="396" t="s">
        <v>1755</v>
      </c>
      <c r="BZ47" s="165">
        <f t="shared" si="76"/>
        <v>4</v>
      </c>
      <c r="CA47" s="58">
        <v>0</v>
      </c>
      <c r="CB47" s="396" t="s">
        <v>1755</v>
      </c>
      <c r="CC47" s="165">
        <f t="shared" si="77"/>
        <v>4</v>
      </c>
      <c r="CD47" s="58">
        <v>0</v>
      </c>
      <c r="CE47" s="397" t="s">
        <v>1764</v>
      </c>
      <c r="CF47" s="165">
        <f t="shared" si="78"/>
        <v>0</v>
      </c>
      <c r="CG47" s="80" t="s">
        <v>636</v>
      </c>
      <c r="CH47" s="165">
        <f t="shared" si="79"/>
        <v>4</v>
      </c>
      <c r="CI47" s="426">
        <f t="shared" si="80"/>
        <v>3.5</v>
      </c>
      <c r="CJ47" s="53" t="s">
        <v>1398</v>
      </c>
      <c r="CK47" s="165">
        <f t="shared" si="81"/>
        <v>2</v>
      </c>
      <c r="CL47" s="96" t="s">
        <v>640</v>
      </c>
      <c r="CM47" s="164">
        <f t="shared" si="82"/>
        <v>0</v>
      </c>
      <c r="CN47" s="96" t="s">
        <v>880</v>
      </c>
      <c r="CO47" s="164">
        <f t="shared" si="35"/>
        <v>4</v>
      </c>
      <c r="CP47" s="96" t="s">
        <v>880</v>
      </c>
      <c r="CQ47" s="164">
        <f t="shared" si="83"/>
        <v>4</v>
      </c>
      <c r="CR47" s="96" t="s">
        <v>880</v>
      </c>
      <c r="CS47" s="164">
        <f t="shared" si="84"/>
        <v>4</v>
      </c>
      <c r="CT47" s="80" t="s">
        <v>639</v>
      </c>
      <c r="CU47" s="165">
        <f t="shared" si="85"/>
        <v>4</v>
      </c>
      <c r="CV47" s="96" t="s">
        <v>880</v>
      </c>
      <c r="CW47" s="164">
        <f t="shared" si="86"/>
        <v>4</v>
      </c>
      <c r="CX47" s="55">
        <v>7.2</v>
      </c>
      <c r="CY47" s="427" t="s">
        <v>1826</v>
      </c>
      <c r="CZ47" s="165">
        <f t="shared" si="40"/>
        <v>1</v>
      </c>
      <c r="DA47" s="56">
        <v>7.5</v>
      </c>
      <c r="DB47" s="427" t="s">
        <v>1826</v>
      </c>
      <c r="DC47" s="165">
        <f t="shared" si="41"/>
        <v>1</v>
      </c>
      <c r="DD47" s="426">
        <f t="shared" si="42"/>
        <v>2.6666666666666665</v>
      </c>
      <c r="DE47" s="148">
        <v>2</v>
      </c>
      <c r="DF47" s="396" t="s">
        <v>1776</v>
      </c>
      <c r="DG47" s="165">
        <f t="shared" si="43"/>
        <v>1</v>
      </c>
      <c r="DH47" s="54">
        <v>0</v>
      </c>
      <c r="DI47" s="397" t="s">
        <v>1777</v>
      </c>
      <c r="DJ47" s="165">
        <f t="shared" si="44"/>
        <v>0</v>
      </c>
      <c r="DK47" s="54">
        <v>3</v>
      </c>
      <c r="DL47" s="396" t="s">
        <v>1778</v>
      </c>
      <c r="DM47" s="165">
        <f t="shared" si="45"/>
        <v>4</v>
      </c>
      <c r="DN47" s="54">
        <v>7</v>
      </c>
      <c r="DO47" s="396" t="s">
        <v>1780</v>
      </c>
      <c r="DP47" s="165">
        <f t="shared" si="46"/>
        <v>4</v>
      </c>
      <c r="DQ47" s="96" t="s">
        <v>1024</v>
      </c>
      <c r="DR47" s="164">
        <f t="shared" si="47"/>
        <v>0</v>
      </c>
      <c r="DS47" s="426">
        <f t="shared" si="48"/>
        <v>1.8</v>
      </c>
      <c r="DT47" s="148">
        <v>0.61699999999999999</v>
      </c>
      <c r="DU47" s="114" t="s">
        <v>1793</v>
      </c>
      <c r="DV47" s="165">
        <f t="shared" si="87"/>
        <v>3</v>
      </c>
      <c r="DW47" s="49">
        <v>8</v>
      </c>
      <c r="DX47" s="148">
        <f t="shared" si="89"/>
        <v>0.90308998699194354</v>
      </c>
      <c r="DY47" s="94" t="s">
        <v>1733</v>
      </c>
      <c r="DZ47" s="165">
        <f t="shared" si="51"/>
        <v>1</v>
      </c>
      <c r="EA47" s="49">
        <v>0</v>
      </c>
      <c r="EB47" s="114" t="s">
        <v>1730</v>
      </c>
      <c r="EC47" s="165">
        <f t="shared" si="52"/>
        <v>0</v>
      </c>
      <c r="ED47" s="49">
        <v>0</v>
      </c>
      <c r="EE47" s="114" t="s">
        <v>1730</v>
      </c>
      <c r="EF47" s="165">
        <f t="shared" si="53"/>
        <v>0</v>
      </c>
      <c r="EG47" s="426">
        <f t="shared" si="54"/>
        <v>1</v>
      </c>
      <c r="EH47" s="429">
        <f t="shared" si="55"/>
        <v>2.136868686868687</v>
      </c>
      <c r="EI47" s="438">
        <f t="shared" si="56"/>
        <v>0.53421717171717176</v>
      </c>
      <c r="EJ47" s="546">
        <v>0.1</v>
      </c>
      <c r="EK47" s="548">
        <v>0.86363636363636365</v>
      </c>
      <c r="EL47" s="549">
        <v>0.875</v>
      </c>
      <c r="EM47" s="549">
        <v>0.66666666666666663</v>
      </c>
      <c r="EN47" s="549">
        <v>0.45</v>
      </c>
      <c r="EO47" s="549">
        <v>0.25</v>
      </c>
    </row>
    <row r="48" spans="1:145" s="366" customFormat="1" ht="18">
      <c r="A48" s="4" t="s">
        <v>533</v>
      </c>
      <c r="B48" s="69" t="s">
        <v>532</v>
      </c>
      <c r="C48" s="583" t="s">
        <v>632</v>
      </c>
      <c r="D48" s="411" t="s">
        <v>1308</v>
      </c>
      <c r="E48" s="413" t="s">
        <v>968</v>
      </c>
      <c r="F48" s="412" t="s">
        <v>975</v>
      </c>
      <c r="G48" s="414" t="s">
        <v>976</v>
      </c>
      <c r="H48" s="412" t="s">
        <v>16</v>
      </c>
      <c r="I48" s="49">
        <v>2803</v>
      </c>
      <c r="J48" s="328">
        <f t="shared" si="0"/>
        <v>3.4476230977602862</v>
      </c>
      <c r="K48" s="328" t="s">
        <v>1715</v>
      </c>
      <c r="L48" s="165">
        <f t="shared" si="1"/>
        <v>0</v>
      </c>
      <c r="M48" s="78">
        <v>12961598.83</v>
      </c>
      <c r="N48" s="328">
        <f t="shared" si="2"/>
        <v>7.1126585756255816</v>
      </c>
      <c r="O48" s="328" t="s">
        <v>1706</v>
      </c>
      <c r="P48" s="165">
        <f t="shared" si="3"/>
        <v>1</v>
      </c>
      <c r="Q48" s="94">
        <v>170</v>
      </c>
      <c r="R48" s="328">
        <f t="shared" si="4"/>
        <v>2.2304489213782741</v>
      </c>
      <c r="S48" s="328" t="s">
        <v>1709</v>
      </c>
      <c r="T48" s="165">
        <f t="shared" si="5"/>
        <v>0</v>
      </c>
      <c r="U48" s="96" t="s">
        <v>880</v>
      </c>
      <c r="V48" s="164">
        <f t="shared" si="6"/>
        <v>0</v>
      </c>
      <c r="W48" s="94">
        <v>0</v>
      </c>
      <c r="X48" s="154"/>
      <c r="Y48" s="94" t="s">
        <v>1726</v>
      </c>
      <c r="Z48" s="165">
        <f t="shared" si="7"/>
        <v>0</v>
      </c>
      <c r="AA48" s="424">
        <f t="shared" si="8"/>
        <v>0.2</v>
      </c>
      <c r="AB48" s="80" t="s">
        <v>1398</v>
      </c>
      <c r="AC48" s="165">
        <f t="shared" si="58"/>
        <v>2</v>
      </c>
      <c r="AD48" s="585" t="s">
        <v>639</v>
      </c>
      <c r="AE48" s="165">
        <f t="shared" si="59"/>
        <v>4</v>
      </c>
      <c r="AF48" s="96" t="s">
        <v>640</v>
      </c>
      <c r="AG48" s="164">
        <f t="shared" si="60"/>
        <v>0</v>
      </c>
      <c r="AH48" s="53" t="s">
        <v>1400</v>
      </c>
      <c r="AI48" s="165">
        <f t="shared" si="88"/>
        <v>3</v>
      </c>
      <c r="AJ48" s="53" t="s">
        <v>1404</v>
      </c>
      <c r="AK48" s="165">
        <f t="shared" si="61"/>
        <v>1</v>
      </c>
      <c r="AL48" s="587">
        <v>1</v>
      </c>
      <c r="AM48" s="396" t="s">
        <v>1765</v>
      </c>
      <c r="AN48" s="165">
        <f t="shared" si="62"/>
        <v>4</v>
      </c>
      <c r="AO48" s="96" t="s">
        <v>636</v>
      </c>
      <c r="AP48" s="164">
        <f t="shared" si="63"/>
        <v>4</v>
      </c>
      <c r="AQ48" s="57">
        <v>4</v>
      </c>
      <c r="AR48" s="396" t="s">
        <v>1770</v>
      </c>
      <c r="AS48" s="165">
        <f t="shared" si="64"/>
        <v>3</v>
      </c>
      <c r="AT48" s="583" t="s">
        <v>650</v>
      </c>
      <c r="AU48" s="165">
        <f t="shared" si="65"/>
        <v>2</v>
      </c>
      <c r="AV48" s="53" t="s">
        <v>1065</v>
      </c>
      <c r="AW48" s="165">
        <v>3</v>
      </c>
      <c r="AX48" s="81" t="s">
        <v>635</v>
      </c>
      <c r="AY48" s="165">
        <v>1</v>
      </c>
      <c r="AZ48" s="426">
        <f t="shared" si="66"/>
        <v>2.4545454545454546</v>
      </c>
      <c r="BA48" s="57">
        <v>0</v>
      </c>
      <c r="BB48" s="395" t="s">
        <v>1741</v>
      </c>
      <c r="BC48" s="165">
        <f t="shared" si="67"/>
        <v>4</v>
      </c>
      <c r="BD48" s="155" t="s">
        <v>641</v>
      </c>
      <c r="BE48" s="163">
        <f t="shared" si="68"/>
        <v>0</v>
      </c>
      <c r="BF48" s="587">
        <v>3</v>
      </c>
      <c r="BG48" s="397" t="s">
        <v>1747</v>
      </c>
      <c r="BH48" s="165">
        <f t="shared" si="69"/>
        <v>2</v>
      </c>
      <c r="BI48" s="587">
        <v>5</v>
      </c>
      <c r="BJ48" s="396" t="s">
        <v>1748</v>
      </c>
      <c r="BK48" s="165">
        <f t="shared" si="70"/>
        <v>1</v>
      </c>
      <c r="BL48" s="53" t="s">
        <v>661</v>
      </c>
      <c r="BM48" s="365">
        <f t="shared" si="71"/>
        <v>0</v>
      </c>
      <c r="BN48" s="583" t="s">
        <v>662</v>
      </c>
      <c r="BO48" s="365">
        <f t="shared" si="72"/>
        <v>3</v>
      </c>
      <c r="BP48" s="585" t="s">
        <v>663</v>
      </c>
      <c r="BQ48" s="365">
        <f t="shared" si="73"/>
        <v>0</v>
      </c>
      <c r="BR48" s="57">
        <v>5</v>
      </c>
      <c r="BS48" s="396" t="s">
        <v>1753</v>
      </c>
      <c r="BT48" s="165">
        <f t="shared" si="74"/>
        <v>1</v>
      </c>
      <c r="BU48" s="57">
        <v>10</v>
      </c>
      <c r="BV48" s="396" t="s">
        <v>1754</v>
      </c>
      <c r="BW48" s="165">
        <f t="shared" si="75"/>
        <v>0</v>
      </c>
      <c r="BX48" s="57">
        <v>0</v>
      </c>
      <c r="BY48" s="396" t="s">
        <v>1755</v>
      </c>
      <c r="BZ48" s="165">
        <f t="shared" si="76"/>
        <v>4</v>
      </c>
      <c r="CA48" s="57">
        <v>0</v>
      </c>
      <c r="CB48" s="396" t="s">
        <v>1755</v>
      </c>
      <c r="CC48" s="165">
        <f t="shared" si="77"/>
        <v>4</v>
      </c>
      <c r="CD48" s="58">
        <v>2</v>
      </c>
      <c r="CE48" s="397" t="s">
        <v>1762</v>
      </c>
      <c r="CF48" s="165">
        <f t="shared" si="78"/>
        <v>2</v>
      </c>
      <c r="CG48" s="80" t="s">
        <v>1369</v>
      </c>
      <c r="CH48" s="165">
        <f t="shared" si="79"/>
        <v>3</v>
      </c>
      <c r="CI48" s="426">
        <f t="shared" si="80"/>
        <v>1.6666666666666667</v>
      </c>
      <c r="CJ48" s="583" t="s">
        <v>639</v>
      </c>
      <c r="CK48" s="165">
        <f t="shared" si="81"/>
        <v>4</v>
      </c>
      <c r="CL48" s="96" t="s">
        <v>640</v>
      </c>
      <c r="CM48" s="164">
        <f t="shared" si="82"/>
        <v>0</v>
      </c>
      <c r="CN48" s="96" t="s">
        <v>880</v>
      </c>
      <c r="CO48" s="164">
        <f t="shared" si="35"/>
        <v>4</v>
      </c>
      <c r="CP48" s="96" t="s">
        <v>880</v>
      </c>
      <c r="CQ48" s="164">
        <f t="shared" si="83"/>
        <v>4</v>
      </c>
      <c r="CR48" s="96" t="s">
        <v>880</v>
      </c>
      <c r="CS48" s="164">
        <f t="shared" si="84"/>
        <v>4</v>
      </c>
      <c r="CT48" s="583" t="s">
        <v>639</v>
      </c>
      <c r="CU48" s="165">
        <f t="shared" si="85"/>
        <v>4</v>
      </c>
      <c r="CV48" s="96" t="s">
        <v>1119</v>
      </c>
      <c r="CW48" s="164">
        <f t="shared" si="86"/>
        <v>0</v>
      </c>
      <c r="CX48" s="55">
        <v>8.5</v>
      </c>
      <c r="CY48" s="351" t="s">
        <v>1827</v>
      </c>
      <c r="CZ48" s="165">
        <f t="shared" si="40"/>
        <v>0</v>
      </c>
      <c r="DA48" s="56">
        <v>8.5</v>
      </c>
      <c r="DB48" s="351" t="s">
        <v>1827</v>
      </c>
      <c r="DC48" s="165">
        <f t="shared" si="41"/>
        <v>0</v>
      </c>
      <c r="DD48" s="426">
        <f t="shared" si="42"/>
        <v>2.2222222222222223</v>
      </c>
      <c r="DE48" s="148">
        <v>2</v>
      </c>
      <c r="DF48" s="396" t="s">
        <v>1776</v>
      </c>
      <c r="DG48" s="165">
        <f t="shared" si="43"/>
        <v>1</v>
      </c>
      <c r="DH48" s="54">
        <v>0</v>
      </c>
      <c r="DI48" s="397" t="s">
        <v>1777</v>
      </c>
      <c r="DJ48" s="165">
        <f t="shared" si="44"/>
        <v>0</v>
      </c>
      <c r="DK48" s="54">
        <v>0</v>
      </c>
      <c r="DL48" s="396" t="s">
        <v>1779</v>
      </c>
      <c r="DM48" s="165">
        <f t="shared" si="45"/>
        <v>0</v>
      </c>
      <c r="DN48" s="54">
        <v>7</v>
      </c>
      <c r="DO48" s="396" t="s">
        <v>1780</v>
      </c>
      <c r="DP48" s="165">
        <f t="shared" si="46"/>
        <v>4</v>
      </c>
      <c r="DQ48" s="96" t="s">
        <v>1024</v>
      </c>
      <c r="DR48" s="164">
        <f t="shared" si="47"/>
        <v>0</v>
      </c>
      <c r="DS48" s="426">
        <f t="shared" si="48"/>
        <v>1</v>
      </c>
      <c r="DT48" s="148">
        <v>0.60899999999999999</v>
      </c>
      <c r="DU48" s="114" t="s">
        <v>1793</v>
      </c>
      <c r="DV48" s="165">
        <f t="shared" si="87"/>
        <v>3</v>
      </c>
      <c r="DW48" s="49">
        <v>4</v>
      </c>
      <c r="DX48" s="148">
        <f t="shared" si="89"/>
        <v>0.6020599913279624</v>
      </c>
      <c r="DY48" s="154" t="s">
        <v>1733</v>
      </c>
      <c r="DZ48" s="165">
        <f t="shared" si="51"/>
        <v>1</v>
      </c>
      <c r="EA48" s="49">
        <v>1</v>
      </c>
      <c r="EB48" s="157" t="s">
        <v>1737</v>
      </c>
      <c r="EC48" s="165">
        <f t="shared" si="52"/>
        <v>1</v>
      </c>
      <c r="ED48" s="49">
        <v>0</v>
      </c>
      <c r="EE48" s="114" t="s">
        <v>1730</v>
      </c>
      <c r="EF48" s="165">
        <f t="shared" si="53"/>
        <v>0</v>
      </c>
      <c r="EG48" s="426">
        <f t="shared" si="54"/>
        <v>1.25</v>
      </c>
      <c r="EH48" s="429">
        <f t="shared" si="55"/>
        <v>1.4655723905723905</v>
      </c>
      <c r="EI48" s="438">
        <f t="shared" si="56"/>
        <v>0.36639309764309763</v>
      </c>
      <c r="EJ48" s="546">
        <v>0.05</v>
      </c>
      <c r="EK48" s="548">
        <v>0.61363636363636365</v>
      </c>
      <c r="EL48" s="549">
        <v>0.41666666666666669</v>
      </c>
      <c r="EM48" s="549">
        <v>0.55555555555555558</v>
      </c>
      <c r="EN48" s="549">
        <v>0.25</v>
      </c>
      <c r="EO48" s="549">
        <v>0.3125</v>
      </c>
    </row>
    <row r="49" spans="1:145" s="366" customFormat="1" ht="18">
      <c r="A49" s="4" t="s">
        <v>503</v>
      </c>
      <c r="B49" s="69" t="s">
        <v>502</v>
      </c>
      <c r="C49" s="53" t="s">
        <v>681</v>
      </c>
      <c r="D49" s="411" t="s">
        <v>1308</v>
      </c>
      <c r="E49" s="413" t="s">
        <v>968</v>
      </c>
      <c r="F49" s="412" t="s">
        <v>967</v>
      </c>
      <c r="G49" s="414" t="s">
        <v>981</v>
      </c>
      <c r="H49" s="417" t="s">
        <v>88</v>
      </c>
      <c r="I49" s="49">
        <v>2808</v>
      </c>
      <c r="J49" s="328">
        <f t="shared" si="0"/>
        <v>3.4483971034577676</v>
      </c>
      <c r="K49" s="328" t="s">
        <v>1715</v>
      </c>
      <c r="L49" s="165">
        <f t="shared" si="1"/>
        <v>0</v>
      </c>
      <c r="M49" s="78">
        <v>10989414.43</v>
      </c>
      <c r="N49" s="328">
        <f t="shared" si="2"/>
        <v>7.0409745516960029</v>
      </c>
      <c r="O49" s="328" t="s">
        <v>1703</v>
      </c>
      <c r="P49" s="165">
        <f t="shared" si="3"/>
        <v>0</v>
      </c>
      <c r="Q49" s="94">
        <v>191</v>
      </c>
      <c r="R49" s="328">
        <f t="shared" si="4"/>
        <v>2.2810333672477277</v>
      </c>
      <c r="S49" s="328" t="s">
        <v>1709</v>
      </c>
      <c r="T49" s="165">
        <f t="shared" si="5"/>
        <v>0</v>
      </c>
      <c r="U49" s="96" t="s">
        <v>880</v>
      </c>
      <c r="V49" s="164">
        <f t="shared" si="6"/>
        <v>0</v>
      </c>
      <c r="W49" s="94">
        <v>0</v>
      </c>
      <c r="X49" s="154"/>
      <c r="Y49" s="94" t="s">
        <v>1726</v>
      </c>
      <c r="Z49" s="165">
        <f t="shared" si="7"/>
        <v>0</v>
      </c>
      <c r="AA49" s="424">
        <f t="shared" si="8"/>
        <v>0</v>
      </c>
      <c r="AB49" s="80" t="s">
        <v>639</v>
      </c>
      <c r="AC49" s="165">
        <f t="shared" si="58"/>
        <v>4</v>
      </c>
      <c r="AD49" s="53" t="s">
        <v>639</v>
      </c>
      <c r="AE49" s="165">
        <f t="shared" si="59"/>
        <v>4</v>
      </c>
      <c r="AF49" s="96" t="s">
        <v>640</v>
      </c>
      <c r="AG49" s="164">
        <f t="shared" si="60"/>
        <v>0</v>
      </c>
      <c r="AH49" s="53" t="s">
        <v>1314</v>
      </c>
      <c r="AI49" s="165">
        <f t="shared" si="88"/>
        <v>0</v>
      </c>
      <c r="AJ49" s="53" t="s">
        <v>1406</v>
      </c>
      <c r="AK49" s="165">
        <f t="shared" si="61"/>
        <v>3</v>
      </c>
      <c r="AL49" s="50">
        <v>1</v>
      </c>
      <c r="AM49" s="396" t="s">
        <v>1765</v>
      </c>
      <c r="AN49" s="165">
        <f t="shared" si="62"/>
        <v>4</v>
      </c>
      <c r="AO49" s="96" t="s">
        <v>636</v>
      </c>
      <c r="AP49" s="164">
        <f t="shared" si="63"/>
        <v>4</v>
      </c>
      <c r="AQ49" s="57">
        <v>4</v>
      </c>
      <c r="AR49" s="396" t="s">
        <v>1770</v>
      </c>
      <c r="AS49" s="165">
        <f t="shared" si="64"/>
        <v>3</v>
      </c>
      <c r="AT49" s="53" t="s">
        <v>650</v>
      </c>
      <c r="AU49" s="165">
        <f t="shared" si="65"/>
        <v>2</v>
      </c>
      <c r="AV49" s="53" t="s">
        <v>1056</v>
      </c>
      <c r="AW49" s="165">
        <v>3</v>
      </c>
      <c r="AX49" s="81" t="s">
        <v>647</v>
      </c>
      <c r="AY49" s="165">
        <v>4</v>
      </c>
      <c r="AZ49" s="426">
        <f t="shared" si="66"/>
        <v>2.8181818181818183</v>
      </c>
      <c r="BA49" s="57">
        <v>0</v>
      </c>
      <c r="BB49" s="395" t="s">
        <v>1741</v>
      </c>
      <c r="BC49" s="165">
        <f t="shared" si="67"/>
        <v>4</v>
      </c>
      <c r="BD49" s="155" t="s">
        <v>1395</v>
      </c>
      <c r="BE49" s="163">
        <f t="shared" si="68"/>
        <v>4</v>
      </c>
      <c r="BF49" s="58">
        <v>1</v>
      </c>
      <c r="BG49" s="396" t="s">
        <v>1746</v>
      </c>
      <c r="BH49" s="165">
        <f t="shared" si="69"/>
        <v>3</v>
      </c>
      <c r="BI49" s="58">
        <v>1</v>
      </c>
      <c r="BJ49" s="396" t="s">
        <v>1746</v>
      </c>
      <c r="BK49" s="165">
        <f t="shared" si="70"/>
        <v>3</v>
      </c>
      <c r="BL49" s="53" t="s">
        <v>653</v>
      </c>
      <c r="BM49" s="365">
        <f t="shared" si="71"/>
        <v>4</v>
      </c>
      <c r="BN49" s="53" t="s">
        <v>642</v>
      </c>
      <c r="BO49" s="365">
        <f t="shared" si="72"/>
        <v>0</v>
      </c>
      <c r="BP49" s="53" t="s">
        <v>643</v>
      </c>
      <c r="BQ49" s="365">
        <f t="shared" si="73"/>
        <v>3</v>
      </c>
      <c r="BR49" s="58">
        <v>0</v>
      </c>
      <c r="BS49" s="396" t="s">
        <v>1750</v>
      </c>
      <c r="BT49" s="165">
        <f t="shared" si="74"/>
        <v>4</v>
      </c>
      <c r="BU49" s="58">
        <v>1</v>
      </c>
      <c r="BV49" s="396" t="s">
        <v>1751</v>
      </c>
      <c r="BW49" s="165">
        <f t="shared" si="75"/>
        <v>3</v>
      </c>
      <c r="BX49" s="58">
        <v>0</v>
      </c>
      <c r="BY49" s="396" t="s">
        <v>1755</v>
      </c>
      <c r="BZ49" s="165">
        <f t="shared" si="76"/>
        <v>4</v>
      </c>
      <c r="CA49" s="58">
        <v>0</v>
      </c>
      <c r="CB49" s="396" t="s">
        <v>1755</v>
      </c>
      <c r="CC49" s="165">
        <f t="shared" si="77"/>
        <v>4</v>
      </c>
      <c r="CD49" s="58">
        <v>0</v>
      </c>
      <c r="CE49" s="397" t="s">
        <v>1764</v>
      </c>
      <c r="CF49" s="165">
        <f t="shared" si="78"/>
        <v>0</v>
      </c>
      <c r="CG49" s="80" t="s">
        <v>636</v>
      </c>
      <c r="CH49" s="165">
        <f t="shared" si="79"/>
        <v>4</v>
      </c>
      <c r="CI49" s="426">
        <f t="shared" si="80"/>
        <v>3</v>
      </c>
      <c r="CJ49" s="53" t="s">
        <v>639</v>
      </c>
      <c r="CK49" s="165">
        <f t="shared" si="81"/>
        <v>4</v>
      </c>
      <c r="CL49" s="96" t="s">
        <v>640</v>
      </c>
      <c r="CM49" s="164">
        <f t="shared" si="82"/>
        <v>0</v>
      </c>
      <c r="CN49" s="96" t="s">
        <v>1119</v>
      </c>
      <c r="CO49" s="164">
        <f t="shared" si="35"/>
        <v>0</v>
      </c>
      <c r="CP49" s="96" t="s">
        <v>880</v>
      </c>
      <c r="CQ49" s="164">
        <f t="shared" si="83"/>
        <v>4</v>
      </c>
      <c r="CR49" s="96" t="s">
        <v>880</v>
      </c>
      <c r="CS49" s="164">
        <f t="shared" si="84"/>
        <v>4</v>
      </c>
      <c r="CT49" s="53" t="s">
        <v>639</v>
      </c>
      <c r="CU49" s="165">
        <f t="shared" si="85"/>
        <v>4</v>
      </c>
      <c r="CV49" s="96" t="s">
        <v>880</v>
      </c>
      <c r="CW49" s="164">
        <f t="shared" si="86"/>
        <v>4</v>
      </c>
      <c r="CX49" s="55">
        <v>7.3</v>
      </c>
      <c r="CY49" s="427" t="s">
        <v>1826</v>
      </c>
      <c r="CZ49" s="165">
        <f t="shared" si="40"/>
        <v>1</v>
      </c>
      <c r="DA49" s="56">
        <v>7.7</v>
      </c>
      <c r="DB49" s="427" t="s">
        <v>1826</v>
      </c>
      <c r="DC49" s="165">
        <f t="shared" si="41"/>
        <v>1</v>
      </c>
      <c r="DD49" s="426">
        <f t="shared" si="42"/>
        <v>2.4444444444444446</v>
      </c>
      <c r="DE49" s="148">
        <v>1</v>
      </c>
      <c r="DF49" s="396" t="s">
        <v>1776</v>
      </c>
      <c r="DG49" s="165">
        <f t="shared" si="43"/>
        <v>1</v>
      </c>
      <c r="DH49" s="54">
        <v>0</v>
      </c>
      <c r="DI49" s="397" t="s">
        <v>1777</v>
      </c>
      <c r="DJ49" s="165">
        <f t="shared" si="44"/>
        <v>0</v>
      </c>
      <c r="DK49" s="54">
        <v>1</v>
      </c>
      <c r="DL49" s="396" t="s">
        <v>1779</v>
      </c>
      <c r="DM49" s="165">
        <f t="shared" si="45"/>
        <v>3</v>
      </c>
      <c r="DN49" s="54">
        <v>5</v>
      </c>
      <c r="DO49" s="396" t="s">
        <v>1781</v>
      </c>
      <c r="DP49" s="165">
        <f t="shared" si="46"/>
        <v>3</v>
      </c>
      <c r="DQ49" s="96" t="s">
        <v>1024</v>
      </c>
      <c r="DR49" s="164">
        <f t="shared" si="47"/>
        <v>0</v>
      </c>
      <c r="DS49" s="426">
        <f t="shared" si="48"/>
        <v>1.4</v>
      </c>
      <c r="DT49" s="148">
        <v>0.59099999999999997</v>
      </c>
      <c r="DU49" s="157" t="s">
        <v>1793</v>
      </c>
      <c r="DV49" s="165">
        <f t="shared" si="87"/>
        <v>3</v>
      </c>
      <c r="DW49" s="49">
        <v>9</v>
      </c>
      <c r="DX49" s="148">
        <f t="shared" si="89"/>
        <v>0.95424250943932487</v>
      </c>
      <c r="DY49" s="94" t="s">
        <v>1733</v>
      </c>
      <c r="DZ49" s="165">
        <f t="shared" si="51"/>
        <v>1</v>
      </c>
      <c r="EA49" s="49">
        <v>1</v>
      </c>
      <c r="EB49" s="157" t="s">
        <v>1737</v>
      </c>
      <c r="EC49" s="165">
        <f t="shared" si="52"/>
        <v>1</v>
      </c>
      <c r="ED49" s="49">
        <v>1</v>
      </c>
      <c r="EE49" s="157" t="s">
        <v>1737</v>
      </c>
      <c r="EF49" s="165">
        <f t="shared" si="53"/>
        <v>1</v>
      </c>
      <c r="EG49" s="426">
        <f t="shared" si="54"/>
        <v>1.5</v>
      </c>
      <c r="EH49" s="429">
        <f t="shared" si="55"/>
        <v>1.8604377104377106</v>
      </c>
      <c r="EI49" s="438">
        <f t="shared" si="56"/>
        <v>0.46510942760942769</v>
      </c>
      <c r="EJ49" s="546">
        <v>0</v>
      </c>
      <c r="EK49" s="548">
        <v>0.70454545454545459</v>
      </c>
      <c r="EL49" s="549">
        <v>0.75</v>
      </c>
      <c r="EM49" s="549">
        <v>0.61111111111111116</v>
      </c>
      <c r="EN49" s="549">
        <v>0.35</v>
      </c>
      <c r="EO49" s="549">
        <v>0.375</v>
      </c>
    </row>
    <row r="50" spans="1:145" s="366" customFormat="1" ht="18">
      <c r="A50" s="4" t="s">
        <v>541</v>
      </c>
      <c r="B50" s="69" t="s">
        <v>540</v>
      </c>
      <c r="C50" s="53" t="s">
        <v>1050</v>
      </c>
      <c r="D50" s="411" t="s">
        <v>1308</v>
      </c>
      <c r="E50" s="413" t="s">
        <v>965</v>
      </c>
      <c r="F50" s="412" t="s">
        <v>983</v>
      </c>
      <c r="G50" s="414" t="s">
        <v>984</v>
      </c>
      <c r="H50" s="417" t="s">
        <v>74</v>
      </c>
      <c r="I50" s="49">
        <v>2821</v>
      </c>
      <c r="J50" s="328">
        <f t="shared" si="0"/>
        <v>3.4504030861553661</v>
      </c>
      <c r="K50" s="328" t="s">
        <v>1715</v>
      </c>
      <c r="L50" s="165">
        <f t="shared" si="1"/>
        <v>0</v>
      </c>
      <c r="M50" s="78">
        <v>11713545.939999999</v>
      </c>
      <c r="N50" s="328">
        <f t="shared" si="2"/>
        <v>7.068688385171332</v>
      </c>
      <c r="O50" s="328" t="s">
        <v>1703</v>
      </c>
      <c r="P50" s="165">
        <f t="shared" si="3"/>
        <v>0</v>
      </c>
      <c r="Q50" s="94">
        <v>197</v>
      </c>
      <c r="R50" s="328">
        <f t="shared" si="4"/>
        <v>2.2944662261615929</v>
      </c>
      <c r="S50" s="328" t="s">
        <v>1709</v>
      </c>
      <c r="T50" s="165">
        <f t="shared" si="5"/>
        <v>0</v>
      </c>
      <c r="U50" s="96" t="s">
        <v>880</v>
      </c>
      <c r="V50" s="164">
        <f t="shared" si="6"/>
        <v>0</v>
      </c>
      <c r="W50" s="94">
        <v>0</v>
      </c>
      <c r="X50" s="154"/>
      <c r="Y50" s="94" t="s">
        <v>1726</v>
      </c>
      <c r="Z50" s="165">
        <f t="shared" si="7"/>
        <v>0</v>
      </c>
      <c r="AA50" s="424">
        <f t="shared" si="8"/>
        <v>0</v>
      </c>
      <c r="AB50" s="80" t="s">
        <v>639</v>
      </c>
      <c r="AC50" s="165">
        <f t="shared" si="58"/>
        <v>4</v>
      </c>
      <c r="AD50" s="53" t="s">
        <v>639</v>
      </c>
      <c r="AE50" s="165">
        <f t="shared" si="59"/>
        <v>4</v>
      </c>
      <c r="AF50" s="96" t="s">
        <v>640</v>
      </c>
      <c r="AG50" s="164">
        <f t="shared" si="60"/>
        <v>0</v>
      </c>
      <c r="AH50" s="53" t="s">
        <v>1314</v>
      </c>
      <c r="AI50" s="165">
        <f t="shared" si="88"/>
        <v>0</v>
      </c>
      <c r="AJ50" s="53" t="s">
        <v>1405</v>
      </c>
      <c r="AK50" s="165">
        <f t="shared" si="61"/>
        <v>0</v>
      </c>
      <c r="AL50" s="50">
        <v>2</v>
      </c>
      <c r="AM50" s="396" t="s">
        <v>1766</v>
      </c>
      <c r="AN50" s="165">
        <f t="shared" si="62"/>
        <v>3</v>
      </c>
      <c r="AO50" s="96" t="s">
        <v>636</v>
      </c>
      <c r="AP50" s="164">
        <f t="shared" si="63"/>
        <v>4</v>
      </c>
      <c r="AQ50" s="57">
        <v>2</v>
      </c>
      <c r="AR50" s="396" t="s">
        <v>1772</v>
      </c>
      <c r="AS50" s="165">
        <f t="shared" si="64"/>
        <v>1</v>
      </c>
      <c r="AT50" s="53" t="s">
        <v>634</v>
      </c>
      <c r="AU50" s="165">
        <f t="shared" si="65"/>
        <v>1</v>
      </c>
      <c r="AV50" s="53" t="s">
        <v>646</v>
      </c>
      <c r="AW50" s="165">
        <v>0</v>
      </c>
      <c r="AX50" s="81" t="s">
        <v>646</v>
      </c>
      <c r="AY50" s="165">
        <v>1</v>
      </c>
      <c r="AZ50" s="426">
        <f t="shared" si="66"/>
        <v>1.6363636363636365</v>
      </c>
      <c r="BA50" s="57">
        <v>0</v>
      </c>
      <c r="BB50" s="395" t="s">
        <v>1741</v>
      </c>
      <c r="BC50" s="165">
        <f t="shared" si="67"/>
        <v>4</v>
      </c>
      <c r="BD50" s="155" t="s">
        <v>1395</v>
      </c>
      <c r="BE50" s="163">
        <f t="shared" si="68"/>
        <v>4</v>
      </c>
      <c r="BF50" s="58">
        <v>2</v>
      </c>
      <c r="BG50" s="396" t="s">
        <v>1746</v>
      </c>
      <c r="BH50" s="165">
        <f t="shared" si="69"/>
        <v>3</v>
      </c>
      <c r="BI50" s="58">
        <v>3</v>
      </c>
      <c r="BJ50" s="397" t="s">
        <v>1747</v>
      </c>
      <c r="BK50" s="165">
        <f t="shared" si="70"/>
        <v>2</v>
      </c>
      <c r="BL50" s="53" t="s">
        <v>653</v>
      </c>
      <c r="BM50" s="365">
        <f t="shared" si="71"/>
        <v>4</v>
      </c>
      <c r="BN50" s="53" t="s">
        <v>669</v>
      </c>
      <c r="BO50" s="365">
        <f t="shared" si="72"/>
        <v>2</v>
      </c>
      <c r="BP50" s="53" t="s">
        <v>643</v>
      </c>
      <c r="BQ50" s="365">
        <f t="shared" si="73"/>
        <v>3</v>
      </c>
      <c r="BR50" s="58">
        <v>0</v>
      </c>
      <c r="BS50" s="396" t="s">
        <v>1750</v>
      </c>
      <c r="BT50" s="165">
        <f t="shared" si="74"/>
        <v>4</v>
      </c>
      <c r="BU50" s="58">
        <v>0</v>
      </c>
      <c r="BV50" s="396" t="s">
        <v>1750</v>
      </c>
      <c r="BW50" s="165">
        <f t="shared" si="75"/>
        <v>4</v>
      </c>
      <c r="BX50" s="58">
        <v>0</v>
      </c>
      <c r="BY50" s="396" t="s">
        <v>1755</v>
      </c>
      <c r="BZ50" s="165">
        <f t="shared" si="76"/>
        <v>4</v>
      </c>
      <c r="CA50" s="58">
        <v>0</v>
      </c>
      <c r="CB50" s="396" t="s">
        <v>1755</v>
      </c>
      <c r="CC50" s="165">
        <f t="shared" si="77"/>
        <v>4</v>
      </c>
      <c r="CD50" s="58">
        <v>2</v>
      </c>
      <c r="CE50" s="397" t="s">
        <v>1762</v>
      </c>
      <c r="CF50" s="165">
        <f t="shared" si="78"/>
        <v>2</v>
      </c>
      <c r="CG50" s="80" t="s">
        <v>636</v>
      </c>
      <c r="CH50" s="165">
        <f t="shared" si="79"/>
        <v>4</v>
      </c>
      <c r="CI50" s="426">
        <f t="shared" si="80"/>
        <v>3.3333333333333335</v>
      </c>
      <c r="CJ50" s="53" t="s">
        <v>639</v>
      </c>
      <c r="CK50" s="165">
        <f t="shared" si="81"/>
        <v>4</v>
      </c>
      <c r="CL50" s="96" t="s">
        <v>640</v>
      </c>
      <c r="CM50" s="164">
        <f t="shared" si="82"/>
        <v>0</v>
      </c>
      <c r="CN50" s="96" t="s">
        <v>1119</v>
      </c>
      <c r="CO50" s="164">
        <f t="shared" si="35"/>
        <v>0</v>
      </c>
      <c r="CP50" s="96" t="s">
        <v>880</v>
      </c>
      <c r="CQ50" s="164">
        <f t="shared" si="83"/>
        <v>4</v>
      </c>
      <c r="CR50" s="96" t="s">
        <v>880</v>
      </c>
      <c r="CS50" s="164">
        <f t="shared" si="84"/>
        <v>4</v>
      </c>
      <c r="CT50" s="53" t="s">
        <v>639</v>
      </c>
      <c r="CU50" s="165">
        <f t="shared" si="85"/>
        <v>4</v>
      </c>
      <c r="CV50" s="96" t="s">
        <v>880</v>
      </c>
      <c r="CW50" s="164">
        <f t="shared" si="86"/>
        <v>4</v>
      </c>
      <c r="CX50" s="55">
        <v>7.8</v>
      </c>
      <c r="CY50" s="427" t="s">
        <v>1826</v>
      </c>
      <c r="CZ50" s="165">
        <f t="shared" si="40"/>
        <v>1</v>
      </c>
      <c r="DA50" s="56">
        <v>7.2</v>
      </c>
      <c r="DB50" s="427" t="s">
        <v>1826</v>
      </c>
      <c r="DC50" s="165">
        <f t="shared" si="41"/>
        <v>1</v>
      </c>
      <c r="DD50" s="426">
        <f t="shared" si="42"/>
        <v>2.4444444444444446</v>
      </c>
      <c r="DE50" s="148">
        <v>0</v>
      </c>
      <c r="DF50" s="397" t="s">
        <v>1777</v>
      </c>
      <c r="DG50" s="165">
        <f t="shared" si="43"/>
        <v>0</v>
      </c>
      <c r="DH50" s="54">
        <v>0</v>
      </c>
      <c r="DI50" s="397" t="s">
        <v>1777</v>
      </c>
      <c r="DJ50" s="165">
        <f t="shared" si="44"/>
        <v>0</v>
      </c>
      <c r="DK50" s="54">
        <v>0</v>
      </c>
      <c r="DL50" s="397" t="s">
        <v>1777</v>
      </c>
      <c r="DM50" s="165">
        <f t="shared" si="45"/>
        <v>0</v>
      </c>
      <c r="DN50" s="54">
        <v>7</v>
      </c>
      <c r="DO50" s="396" t="s">
        <v>1780</v>
      </c>
      <c r="DP50" s="165">
        <f t="shared" si="46"/>
        <v>4</v>
      </c>
      <c r="DQ50" s="96" t="s">
        <v>1024</v>
      </c>
      <c r="DR50" s="164">
        <f t="shared" si="47"/>
        <v>0</v>
      </c>
      <c r="DS50" s="426">
        <f t="shared" si="48"/>
        <v>0.8</v>
      </c>
      <c r="DT50" s="148">
        <v>0.57399999999999995</v>
      </c>
      <c r="DU50" s="114" t="s">
        <v>1793</v>
      </c>
      <c r="DV50" s="165">
        <f t="shared" si="87"/>
        <v>3</v>
      </c>
      <c r="DW50" s="49">
        <v>12</v>
      </c>
      <c r="DX50" s="148">
        <f t="shared" si="89"/>
        <v>1.0791812460476249</v>
      </c>
      <c r="DY50" s="94" t="s">
        <v>1734</v>
      </c>
      <c r="DZ50" s="165">
        <f t="shared" si="51"/>
        <v>2</v>
      </c>
      <c r="EA50" s="49">
        <v>0</v>
      </c>
      <c r="EB50" s="114" t="s">
        <v>1730</v>
      </c>
      <c r="EC50" s="165">
        <f t="shared" si="52"/>
        <v>0</v>
      </c>
      <c r="ED50" s="49">
        <v>0</v>
      </c>
      <c r="EE50" s="114" t="s">
        <v>1730</v>
      </c>
      <c r="EF50" s="165">
        <f t="shared" si="53"/>
        <v>0</v>
      </c>
      <c r="EG50" s="426">
        <f t="shared" si="54"/>
        <v>1.25</v>
      </c>
      <c r="EH50" s="429">
        <f t="shared" si="55"/>
        <v>1.5773569023569023</v>
      </c>
      <c r="EI50" s="438">
        <f t="shared" si="56"/>
        <v>0.39433922558922557</v>
      </c>
      <c r="EJ50" s="546">
        <v>0</v>
      </c>
      <c r="EK50" s="548">
        <v>0.40909090909090912</v>
      </c>
      <c r="EL50" s="549">
        <v>0.83333333333333337</v>
      </c>
      <c r="EM50" s="549">
        <v>0.61111111111111116</v>
      </c>
      <c r="EN50" s="549">
        <v>0.2</v>
      </c>
      <c r="EO50" s="549">
        <v>0.3125</v>
      </c>
    </row>
    <row r="51" spans="1:145" s="366" customFormat="1" ht="18">
      <c r="A51" s="4" t="s">
        <v>527</v>
      </c>
      <c r="B51" s="69" t="s">
        <v>526</v>
      </c>
      <c r="C51" s="583" t="s">
        <v>644</v>
      </c>
      <c r="D51" s="411" t="s">
        <v>1308</v>
      </c>
      <c r="E51" s="413" t="s">
        <v>978</v>
      </c>
      <c r="F51" s="412" t="s">
        <v>977</v>
      </c>
      <c r="G51" s="414" t="s">
        <v>979</v>
      </c>
      <c r="H51" s="412" t="s">
        <v>5</v>
      </c>
      <c r="I51" s="49">
        <v>2849</v>
      </c>
      <c r="J51" s="328">
        <f t="shared" si="0"/>
        <v>3.4546924492394768</v>
      </c>
      <c r="K51" s="328" t="s">
        <v>1715</v>
      </c>
      <c r="L51" s="165">
        <f t="shared" si="1"/>
        <v>0</v>
      </c>
      <c r="M51" s="78">
        <v>11700484.43</v>
      </c>
      <c r="N51" s="328">
        <f t="shared" si="2"/>
        <v>7.0682038430214238</v>
      </c>
      <c r="O51" s="328" t="s">
        <v>1703</v>
      </c>
      <c r="P51" s="165">
        <f t="shared" si="3"/>
        <v>0</v>
      </c>
      <c r="Q51" s="94">
        <v>157</v>
      </c>
      <c r="R51" s="328">
        <f t="shared" si="4"/>
        <v>2.1958996524092336</v>
      </c>
      <c r="S51" s="328" t="s">
        <v>1709</v>
      </c>
      <c r="T51" s="165">
        <f t="shared" si="5"/>
        <v>0</v>
      </c>
      <c r="U51" s="96" t="s">
        <v>880</v>
      </c>
      <c r="V51" s="164">
        <f t="shared" si="6"/>
        <v>0</v>
      </c>
      <c r="W51" s="94">
        <v>0</v>
      </c>
      <c r="X51" s="154"/>
      <c r="Y51" s="94" t="s">
        <v>1726</v>
      </c>
      <c r="Z51" s="165">
        <f t="shared" si="7"/>
        <v>0</v>
      </c>
      <c r="AA51" s="424">
        <f t="shared" si="8"/>
        <v>0</v>
      </c>
      <c r="AB51" s="594" t="s">
        <v>639</v>
      </c>
      <c r="AC51" s="165">
        <f t="shared" si="58"/>
        <v>4</v>
      </c>
      <c r="AD51" s="585" t="s">
        <v>639</v>
      </c>
      <c r="AE51" s="165">
        <f t="shared" si="59"/>
        <v>4</v>
      </c>
      <c r="AF51" s="96" t="s">
        <v>640</v>
      </c>
      <c r="AG51" s="164">
        <f t="shared" si="60"/>
        <v>0</v>
      </c>
      <c r="AH51" s="53" t="s">
        <v>1314</v>
      </c>
      <c r="AI51" s="165">
        <f t="shared" si="88"/>
        <v>0</v>
      </c>
      <c r="AJ51" s="53" t="s">
        <v>1404</v>
      </c>
      <c r="AK51" s="165">
        <f t="shared" si="61"/>
        <v>1</v>
      </c>
      <c r="AL51" s="587">
        <v>1</v>
      </c>
      <c r="AM51" s="396" t="s">
        <v>1765</v>
      </c>
      <c r="AN51" s="165">
        <f t="shared" si="62"/>
        <v>4</v>
      </c>
      <c r="AO51" s="96" t="s">
        <v>636</v>
      </c>
      <c r="AP51" s="164">
        <f t="shared" si="63"/>
        <v>4</v>
      </c>
      <c r="AQ51" s="57">
        <v>3</v>
      </c>
      <c r="AR51" s="397" t="s">
        <v>1771</v>
      </c>
      <c r="AS51" s="165">
        <f t="shared" si="64"/>
        <v>2</v>
      </c>
      <c r="AT51" s="583" t="s">
        <v>650</v>
      </c>
      <c r="AU51" s="165">
        <f t="shared" si="65"/>
        <v>2</v>
      </c>
      <c r="AV51" s="53" t="s">
        <v>1066</v>
      </c>
      <c r="AW51" s="165">
        <v>3</v>
      </c>
      <c r="AX51" s="81" t="s">
        <v>647</v>
      </c>
      <c r="AY51" s="165">
        <v>4</v>
      </c>
      <c r="AZ51" s="426">
        <f t="shared" si="66"/>
        <v>2.5454545454545454</v>
      </c>
      <c r="BA51" s="57">
        <v>0</v>
      </c>
      <c r="BB51" s="395" t="s">
        <v>1741</v>
      </c>
      <c r="BC51" s="165">
        <f t="shared" si="67"/>
        <v>4</v>
      </c>
      <c r="BD51" s="155" t="s">
        <v>678</v>
      </c>
      <c r="BE51" s="163">
        <f t="shared" si="68"/>
        <v>1</v>
      </c>
      <c r="BF51" s="587">
        <v>1</v>
      </c>
      <c r="BG51" s="396" t="s">
        <v>1746</v>
      </c>
      <c r="BH51" s="165">
        <f t="shared" si="69"/>
        <v>3</v>
      </c>
      <c r="BI51" s="587">
        <v>2</v>
      </c>
      <c r="BJ51" s="396" t="s">
        <v>1746</v>
      </c>
      <c r="BK51" s="165">
        <f t="shared" si="70"/>
        <v>3</v>
      </c>
      <c r="BL51" s="53" t="s">
        <v>653</v>
      </c>
      <c r="BM51" s="365">
        <f t="shared" si="71"/>
        <v>4</v>
      </c>
      <c r="BN51" s="583" t="s">
        <v>642</v>
      </c>
      <c r="BO51" s="365">
        <f t="shared" si="72"/>
        <v>0</v>
      </c>
      <c r="BP51" s="585" t="s">
        <v>667</v>
      </c>
      <c r="BQ51" s="365">
        <f t="shared" si="73"/>
        <v>1</v>
      </c>
      <c r="BR51" s="57">
        <v>0</v>
      </c>
      <c r="BS51" s="396" t="s">
        <v>1750</v>
      </c>
      <c r="BT51" s="165">
        <f t="shared" si="74"/>
        <v>4</v>
      </c>
      <c r="BU51" s="57">
        <v>0</v>
      </c>
      <c r="BV51" s="396" t="s">
        <v>1750</v>
      </c>
      <c r="BW51" s="165">
        <f t="shared" si="75"/>
        <v>4</v>
      </c>
      <c r="BX51" s="57">
        <v>0</v>
      </c>
      <c r="BY51" s="396" t="s">
        <v>1755</v>
      </c>
      <c r="BZ51" s="165">
        <f t="shared" si="76"/>
        <v>4</v>
      </c>
      <c r="CA51" s="57">
        <v>1</v>
      </c>
      <c r="CB51" s="396" t="s">
        <v>1756</v>
      </c>
      <c r="CC51" s="165">
        <f t="shared" si="77"/>
        <v>3</v>
      </c>
      <c r="CD51" s="58">
        <v>0</v>
      </c>
      <c r="CE51" s="397" t="s">
        <v>1764</v>
      </c>
      <c r="CF51" s="165">
        <f t="shared" si="78"/>
        <v>0</v>
      </c>
      <c r="CG51" s="80" t="s">
        <v>1368</v>
      </c>
      <c r="CH51" s="165">
        <f t="shared" si="79"/>
        <v>1</v>
      </c>
      <c r="CI51" s="426">
        <f t="shared" si="80"/>
        <v>2.3333333333333335</v>
      </c>
      <c r="CJ51" s="594" t="s">
        <v>639</v>
      </c>
      <c r="CK51" s="165">
        <f t="shared" si="81"/>
        <v>4</v>
      </c>
      <c r="CL51" s="96" t="s">
        <v>636</v>
      </c>
      <c r="CM51" s="164">
        <f t="shared" si="82"/>
        <v>4</v>
      </c>
      <c r="CN51" s="96" t="s">
        <v>1119</v>
      </c>
      <c r="CO51" s="164">
        <f t="shared" si="35"/>
        <v>0</v>
      </c>
      <c r="CP51" s="96" t="s">
        <v>880</v>
      </c>
      <c r="CQ51" s="164">
        <f t="shared" si="83"/>
        <v>4</v>
      </c>
      <c r="CR51" s="96" t="s">
        <v>880</v>
      </c>
      <c r="CS51" s="164">
        <f t="shared" si="84"/>
        <v>4</v>
      </c>
      <c r="CT51" s="583" t="s">
        <v>639</v>
      </c>
      <c r="CU51" s="165">
        <f t="shared" si="85"/>
        <v>4</v>
      </c>
      <c r="CV51" s="96" t="s">
        <v>880</v>
      </c>
      <c r="CW51" s="164">
        <f t="shared" si="86"/>
        <v>4</v>
      </c>
      <c r="CX51" s="55">
        <v>4.2</v>
      </c>
      <c r="CY51" s="427" t="s">
        <v>1825</v>
      </c>
      <c r="CZ51" s="165">
        <f t="shared" si="40"/>
        <v>2</v>
      </c>
      <c r="DA51" s="56">
        <v>8.8000000000000007</v>
      </c>
      <c r="DB51" s="351" t="s">
        <v>1827</v>
      </c>
      <c r="DC51" s="165">
        <f t="shared" si="41"/>
        <v>0</v>
      </c>
      <c r="DD51" s="426">
        <f t="shared" si="42"/>
        <v>2.8888888888888888</v>
      </c>
      <c r="DE51" s="148">
        <v>0</v>
      </c>
      <c r="DF51" s="397" t="s">
        <v>1777</v>
      </c>
      <c r="DG51" s="165">
        <f t="shared" si="43"/>
        <v>0</v>
      </c>
      <c r="DH51" s="54">
        <v>0</v>
      </c>
      <c r="DI51" s="397" t="s">
        <v>1777</v>
      </c>
      <c r="DJ51" s="165">
        <f t="shared" si="44"/>
        <v>0</v>
      </c>
      <c r="DK51" s="54">
        <v>2</v>
      </c>
      <c r="DL51" s="397" t="s">
        <v>1777</v>
      </c>
      <c r="DM51" s="165">
        <f t="shared" si="45"/>
        <v>4</v>
      </c>
      <c r="DN51" s="54">
        <v>6</v>
      </c>
      <c r="DO51" s="396" t="s">
        <v>1781</v>
      </c>
      <c r="DP51" s="165">
        <f t="shared" si="46"/>
        <v>3</v>
      </c>
      <c r="DQ51" s="96" t="s">
        <v>1024</v>
      </c>
      <c r="DR51" s="164">
        <f t="shared" si="47"/>
        <v>0</v>
      </c>
      <c r="DS51" s="426">
        <f t="shared" si="48"/>
        <v>1.4</v>
      </c>
      <c r="DT51" s="148">
        <v>0.67800000000000005</v>
      </c>
      <c r="DU51" s="157" t="s">
        <v>1791</v>
      </c>
      <c r="DV51" s="165">
        <f t="shared" si="87"/>
        <v>2</v>
      </c>
      <c r="DW51" s="49">
        <v>4</v>
      </c>
      <c r="DX51" s="148">
        <f t="shared" si="89"/>
        <v>0.6020599913279624</v>
      </c>
      <c r="DY51" s="94" t="s">
        <v>1733</v>
      </c>
      <c r="DZ51" s="165">
        <f t="shared" si="51"/>
        <v>1</v>
      </c>
      <c r="EA51" s="49">
        <v>1</v>
      </c>
      <c r="EB51" s="157" t="s">
        <v>1737</v>
      </c>
      <c r="EC51" s="165">
        <f t="shared" si="52"/>
        <v>1</v>
      </c>
      <c r="ED51" s="49">
        <v>2</v>
      </c>
      <c r="EE51" s="157" t="s">
        <v>1737</v>
      </c>
      <c r="EF51" s="165">
        <f t="shared" si="53"/>
        <v>1</v>
      </c>
      <c r="EG51" s="426">
        <f t="shared" si="54"/>
        <v>1.25</v>
      </c>
      <c r="EH51" s="429">
        <f t="shared" si="55"/>
        <v>1.7362794612794612</v>
      </c>
      <c r="EI51" s="438">
        <f t="shared" si="56"/>
        <v>0.4340698653198653</v>
      </c>
      <c r="EJ51" s="546">
        <v>0</v>
      </c>
      <c r="EK51" s="548">
        <v>0.63636363636363635</v>
      </c>
      <c r="EL51" s="549">
        <v>0.58333333333333337</v>
      </c>
      <c r="EM51" s="549">
        <v>0.72222222222222221</v>
      </c>
      <c r="EN51" s="549">
        <v>0.35</v>
      </c>
      <c r="EO51" s="549">
        <v>0.3125</v>
      </c>
    </row>
    <row r="52" spans="1:145" s="367" customFormat="1" ht="18">
      <c r="A52" s="4" t="s">
        <v>521</v>
      </c>
      <c r="B52" s="69" t="s">
        <v>520</v>
      </c>
      <c r="C52" s="583" t="s">
        <v>632</v>
      </c>
      <c r="D52" s="411" t="s">
        <v>1308</v>
      </c>
      <c r="E52" s="413" t="s">
        <v>968</v>
      </c>
      <c r="F52" s="412" t="s">
        <v>967</v>
      </c>
      <c r="G52" s="414" t="s">
        <v>981</v>
      </c>
      <c r="H52" s="417" t="s">
        <v>88</v>
      </c>
      <c r="I52" s="49">
        <v>2877</v>
      </c>
      <c r="J52" s="328">
        <f t="shared" si="0"/>
        <v>3.4589398618903262</v>
      </c>
      <c r="K52" s="328" t="s">
        <v>1715</v>
      </c>
      <c r="L52" s="165">
        <f t="shared" si="1"/>
        <v>0</v>
      </c>
      <c r="M52" s="78">
        <v>10675583.189999999</v>
      </c>
      <c r="N52" s="328">
        <f t="shared" si="2"/>
        <v>7.0283916091566159</v>
      </c>
      <c r="O52" s="328" t="s">
        <v>1703</v>
      </c>
      <c r="P52" s="165">
        <f t="shared" si="3"/>
        <v>0</v>
      </c>
      <c r="Q52" s="94">
        <v>166</v>
      </c>
      <c r="R52" s="328">
        <f t="shared" si="4"/>
        <v>2.220108088040055</v>
      </c>
      <c r="S52" s="328" t="s">
        <v>1709</v>
      </c>
      <c r="T52" s="165">
        <f t="shared" si="5"/>
        <v>0</v>
      </c>
      <c r="U52" s="96" t="s">
        <v>880</v>
      </c>
      <c r="V52" s="164">
        <f t="shared" si="6"/>
        <v>0</v>
      </c>
      <c r="W52" s="94">
        <v>0</v>
      </c>
      <c r="X52" s="154"/>
      <c r="Y52" s="94" t="s">
        <v>1726</v>
      </c>
      <c r="Z52" s="165">
        <f t="shared" si="7"/>
        <v>0</v>
      </c>
      <c r="AA52" s="424">
        <f t="shared" si="8"/>
        <v>0</v>
      </c>
      <c r="AB52" s="594" t="s">
        <v>639</v>
      </c>
      <c r="AC52" s="165">
        <f t="shared" si="58"/>
        <v>4</v>
      </c>
      <c r="AD52" s="585" t="s">
        <v>639</v>
      </c>
      <c r="AE52" s="165">
        <f t="shared" si="59"/>
        <v>4</v>
      </c>
      <c r="AF52" s="96" t="s">
        <v>640</v>
      </c>
      <c r="AG52" s="164">
        <f t="shared" si="60"/>
        <v>0</v>
      </c>
      <c r="AH52" s="53" t="s">
        <v>1314</v>
      </c>
      <c r="AI52" s="165">
        <f t="shared" si="88"/>
        <v>0</v>
      </c>
      <c r="AJ52" s="53" t="s">
        <v>1405</v>
      </c>
      <c r="AK52" s="165">
        <f t="shared" si="61"/>
        <v>0</v>
      </c>
      <c r="AL52" s="587">
        <v>1</v>
      </c>
      <c r="AM52" s="396" t="s">
        <v>1765</v>
      </c>
      <c r="AN52" s="165">
        <f t="shared" si="62"/>
        <v>4</v>
      </c>
      <c r="AO52" s="96" t="s">
        <v>640</v>
      </c>
      <c r="AP52" s="164">
        <f t="shared" si="63"/>
        <v>0</v>
      </c>
      <c r="AQ52" s="57">
        <v>2</v>
      </c>
      <c r="AR52" s="396" t="s">
        <v>1772</v>
      </c>
      <c r="AS52" s="165">
        <f t="shared" si="64"/>
        <v>1</v>
      </c>
      <c r="AT52" s="583" t="s">
        <v>634</v>
      </c>
      <c r="AU52" s="165">
        <f t="shared" si="65"/>
        <v>1</v>
      </c>
      <c r="AV52" s="53" t="s">
        <v>635</v>
      </c>
      <c r="AW52" s="165">
        <v>1</v>
      </c>
      <c r="AX52" s="81" t="s">
        <v>635</v>
      </c>
      <c r="AY52" s="165">
        <v>1</v>
      </c>
      <c r="AZ52" s="426">
        <f t="shared" si="66"/>
        <v>1.4545454545454546</v>
      </c>
      <c r="BA52" s="57">
        <v>0</v>
      </c>
      <c r="BB52" s="395" t="s">
        <v>1741</v>
      </c>
      <c r="BC52" s="165">
        <f t="shared" si="67"/>
        <v>4</v>
      </c>
      <c r="BD52" s="80" t="s">
        <v>1395</v>
      </c>
      <c r="BE52" s="163">
        <f t="shared" si="68"/>
        <v>4</v>
      </c>
      <c r="BF52" s="587">
        <v>5</v>
      </c>
      <c r="BG52" s="396" t="s">
        <v>1748</v>
      </c>
      <c r="BH52" s="165">
        <f t="shared" si="69"/>
        <v>1</v>
      </c>
      <c r="BI52" s="587">
        <v>0</v>
      </c>
      <c r="BJ52" s="396" t="s">
        <v>1745</v>
      </c>
      <c r="BK52" s="165">
        <f t="shared" si="70"/>
        <v>4</v>
      </c>
      <c r="BL52" s="53" t="s">
        <v>658</v>
      </c>
      <c r="BM52" s="365">
        <f t="shared" si="71"/>
        <v>2</v>
      </c>
      <c r="BN52" s="583" t="s">
        <v>642</v>
      </c>
      <c r="BO52" s="365">
        <f t="shared" si="72"/>
        <v>0</v>
      </c>
      <c r="BP52" s="585" t="s">
        <v>667</v>
      </c>
      <c r="BQ52" s="365">
        <f t="shared" si="73"/>
        <v>1</v>
      </c>
      <c r="BR52" s="57">
        <v>1</v>
      </c>
      <c r="BS52" s="396" t="s">
        <v>1751</v>
      </c>
      <c r="BT52" s="165">
        <f t="shared" si="74"/>
        <v>3</v>
      </c>
      <c r="BU52" s="57">
        <v>0</v>
      </c>
      <c r="BV52" s="396" t="s">
        <v>1750</v>
      </c>
      <c r="BW52" s="165">
        <f t="shared" si="75"/>
        <v>4</v>
      </c>
      <c r="BX52" s="57">
        <v>0</v>
      </c>
      <c r="BY52" s="396" t="s">
        <v>1755</v>
      </c>
      <c r="BZ52" s="165">
        <f t="shared" si="76"/>
        <v>4</v>
      </c>
      <c r="CA52" s="57">
        <v>0</v>
      </c>
      <c r="CB52" s="396" t="s">
        <v>1755</v>
      </c>
      <c r="CC52" s="165">
        <f t="shared" si="77"/>
        <v>4</v>
      </c>
      <c r="CD52" s="58">
        <v>2</v>
      </c>
      <c r="CE52" s="397" t="s">
        <v>1762</v>
      </c>
      <c r="CF52" s="165">
        <f t="shared" si="78"/>
        <v>2</v>
      </c>
      <c r="CG52" s="80" t="s">
        <v>636</v>
      </c>
      <c r="CH52" s="165">
        <f t="shared" si="79"/>
        <v>4</v>
      </c>
      <c r="CI52" s="426">
        <f t="shared" si="80"/>
        <v>2.75</v>
      </c>
      <c r="CJ52" s="583" t="s">
        <v>639</v>
      </c>
      <c r="CK52" s="165">
        <f t="shared" si="81"/>
        <v>4</v>
      </c>
      <c r="CL52" s="96" t="s">
        <v>640</v>
      </c>
      <c r="CM52" s="164">
        <f t="shared" si="82"/>
        <v>0</v>
      </c>
      <c r="CN52" s="96" t="s">
        <v>1119</v>
      </c>
      <c r="CO52" s="164">
        <f t="shared" si="35"/>
        <v>0</v>
      </c>
      <c r="CP52" s="96" t="s">
        <v>880</v>
      </c>
      <c r="CQ52" s="164">
        <f t="shared" si="83"/>
        <v>4</v>
      </c>
      <c r="CR52" s="96" t="s">
        <v>880</v>
      </c>
      <c r="CS52" s="164">
        <f t="shared" si="84"/>
        <v>4</v>
      </c>
      <c r="CT52" s="594" t="s">
        <v>639</v>
      </c>
      <c r="CU52" s="165">
        <f t="shared" si="85"/>
        <v>4</v>
      </c>
      <c r="CV52" s="96" t="s">
        <v>1119</v>
      </c>
      <c r="CW52" s="164">
        <f t="shared" si="86"/>
        <v>0</v>
      </c>
      <c r="CX52" s="55">
        <v>6.8</v>
      </c>
      <c r="CY52" s="427" t="s">
        <v>1826</v>
      </c>
      <c r="CZ52" s="165">
        <f t="shared" si="40"/>
        <v>1</v>
      </c>
      <c r="DA52" s="56">
        <v>7.9</v>
      </c>
      <c r="DB52" s="427" t="s">
        <v>1826</v>
      </c>
      <c r="DC52" s="165">
        <f t="shared" si="41"/>
        <v>1</v>
      </c>
      <c r="DD52" s="426">
        <f t="shared" si="42"/>
        <v>2</v>
      </c>
      <c r="DE52" s="148">
        <v>1</v>
      </c>
      <c r="DF52" s="396" t="s">
        <v>1776</v>
      </c>
      <c r="DG52" s="165">
        <f t="shared" si="43"/>
        <v>1</v>
      </c>
      <c r="DH52" s="54">
        <v>0</v>
      </c>
      <c r="DI52" s="397" t="s">
        <v>1777</v>
      </c>
      <c r="DJ52" s="165">
        <f t="shared" si="44"/>
        <v>0</v>
      </c>
      <c r="DK52" s="54">
        <v>1</v>
      </c>
      <c r="DL52" s="396" t="s">
        <v>1779</v>
      </c>
      <c r="DM52" s="165">
        <f t="shared" si="45"/>
        <v>3</v>
      </c>
      <c r="DN52" s="54">
        <v>3</v>
      </c>
      <c r="DO52" s="397" t="s">
        <v>1782</v>
      </c>
      <c r="DP52" s="165">
        <f t="shared" si="46"/>
        <v>2</v>
      </c>
      <c r="DQ52" s="96" t="s">
        <v>1024</v>
      </c>
      <c r="DR52" s="164">
        <f t="shared" si="47"/>
        <v>0</v>
      </c>
      <c r="DS52" s="426">
        <f t="shared" si="48"/>
        <v>1.2</v>
      </c>
      <c r="DT52" s="148">
        <v>0.67700000000000005</v>
      </c>
      <c r="DU52" s="114" t="s">
        <v>1791</v>
      </c>
      <c r="DV52" s="165">
        <f t="shared" si="87"/>
        <v>2</v>
      </c>
      <c r="DW52" s="49">
        <v>5</v>
      </c>
      <c r="DX52" s="148">
        <f t="shared" si="89"/>
        <v>0.69897000433601886</v>
      </c>
      <c r="DY52" s="94" t="s">
        <v>1733</v>
      </c>
      <c r="DZ52" s="165">
        <f t="shared" si="51"/>
        <v>1</v>
      </c>
      <c r="EA52" s="49">
        <v>1</v>
      </c>
      <c r="EB52" s="157" t="s">
        <v>1737</v>
      </c>
      <c r="EC52" s="165">
        <f t="shared" si="52"/>
        <v>1</v>
      </c>
      <c r="ED52" s="49">
        <v>0</v>
      </c>
      <c r="EE52" s="114" t="s">
        <v>1730</v>
      </c>
      <c r="EF52" s="165">
        <f t="shared" si="53"/>
        <v>0</v>
      </c>
      <c r="EG52" s="426">
        <f t="shared" si="54"/>
        <v>1</v>
      </c>
      <c r="EH52" s="429">
        <f t="shared" si="55"/>
        <v>1.4007575757575756</v>
      </c>
      <c r="EI52" s="438">
        <f t="shared" si="56"/>
        <v>0.35018939393939391</v>
      </c>
      <c r="EJ52" s="546">
        <v>0</v>
      </c>
      <c r="EK52" s="548">
        <v>0.36363636363636365</v>
      </c>
      <c r="EL52" s="549">
        <v>0.6875</v>
      </c>
      <c r="EM52" s="549">
        <v>0.5</v>
      </c>
      <c r="EN52" s="549">
        <v>0.3</v>
      </c>
      <c r="EO52" s="549">
        <v>0.25</v>
      </c>
    </row>
    <row r="53" spans="1:145" s="366" customFormat="1" ht="18">
      <c r="A53" s="4" t="s">
        <v>529</v>
      </c>
      <c r="B53" s="69" t="s">
        <v>528</v>
      </c>
      <c r="C53" s="53" t="s">
        <v>1050</v>
      </c>
      <c r="D53" s="411" t="s">
        <v>1308</v>
      </c>
      <c r="E53" s="413" t="s">
        <v>968</v>
      </c>
      <c r="F53" s="412" t="s">
        <v>964</v>
      </c>
      <c r="G53" s="414" t="s">
        <v>974</v>
      </c>
      <c r="H53" s="412" t="s">
        <v>39</v>
      </c>
      <c r="I53" s="49">
        <v>2880</v>
      </c>
      <c r="J53" s="328">
        <f t="shared" si="0"/>
        <v>3.459392487759231</v>
      </c>
      <c r="K53" s="328" t="s">
        <v>1715</v>
      </c>
      <c r="L53" s="165">
        <f t="shared" si="1"/>
        <v>0</v>
      </c>
      <c r="M53" s="78">
        <v>15064082.399999999</v>
      </c>
      <c r="N53" s="328">
        <f t="shared" si="2"/>
        <v>7.1779426825906212</v>
      </c>
      <c r="O53" s="328" t="s">
        <v>1706</v>
      </c>
      <c r="P53" s="165">
        <f t="shared" si="3"/>
        <v>1</v>
      </c>
      <c r="Q53" s="94">
        <v>101</v>
      </c>
      <c r="R53" s="328">
        <f t="shared" si="4"/>
        <v>2.0043213737826426</v>
      </c>
      <c r="S53" s="328" t="s">
        <v>1709</v>
      </c>
      <c r="T53" s="165">
        <f t="shared" si="5"/>
        <v>0</v>
      </c>
      <c r="U53" s="96" t="s">
        <v>880</v>
      </c>
      <c r="V53" s="164">
        <f t="shared" si="6"/>
        <v>0</v>
      </c>
      <c r="W53" s="94">
        <v>0</v>
      </c>
      <c r="X53" s="154"/>
      <c r="Y53" s="94" t="s">
        <v>1726</v>
      </c>
      <c r="Z53" s="165">
        <f t="shared" si="7"/>
        <v>0</v>
      </c>
      <c r="AA53" s="424">
        <f t="shared" si="8"/>
        <v>0.2</v>
      </c>
      <c r="AB53" s="80" t="s">
        <v>639</v>
      </c>
      <c r="AC53" s="165">
        <f t="shared" si="58"/>
        <v>4</v>
      </c>
      <c r="AD53" s="53" t="s">
        <v>639</v>
      </c>
      <c r="AE53" s="165">
        <f t="shared" si="59"/>
        <v>4</v>
      </c>
      <c r="AF53" s="96" t="s">
        <v>640</v>
      </c>
      <c r="AG53" s="164">
        <f t="shared" si="60"/>
        <v>0</v>
      </c>
      <c r="AH53" s="53" t="s">
        <v>1400</v>
      </c>
      <c r="AI53" s="165">
        <f t="shared" si="88"/>
        <v>3</v>
      </c>
      <c r="AJ53" s="53" t="s">
        <v>1406</v>
      </c>
      <c r="AK53" s="165">
        <f t="shared" si="61"/>
        <v>3</v>
      </c>
      <c r="AL53" s="50">
        <v>1</v>
      </c>
      <c r="AM53" s="396" t="s">
        <v>1765</v>
      </c>
      <c r="AN53" s="165">
        <f t="shared" si="62"/>
        <v>4</v>
      </c>
      <c r="AO53" s="96" t="s">
        <v>640</v>
      </c>
      <c r="AP53" s="164">
        <f t="shared" si="63"/>
        <v>0</v>
      </c>
      <c r="AQ53" s="57">
        <v>4</v>
      </c>
      <c r="AR53" s="396" t="s">
        <v>1770</v>
      </c>
      <c r="AS53" s="165">
        <f t="shared" si="64"/>
        <v>3</v>
      </c>
      <c r="AT53" s="53" t="s">
        <v>650</v>
      </c>
      <c r="AU53" s="165">
        <f t="shared" si="65"/>
        <v>2</v>
      </c>
      <c r="AV53" s="53" t="s">
        <v>635</v>
      </c>
      <c r="AW53" s="165">
        <v>1</v>
      </c>
      <c r="AX53" s="81" t="s">
        <v>647</v>
      </c>
      <c r="AY53" s="165">
        <v>4</v>
      </c>
      <c r="AZ53" s="426">
        <f t="shared" si="66"/>
        <v>2.5454545454545454</v>
      </c>
      <c r="BA53" s="57">
        <v>0</v>
      </c>
      <c r="BB53" s="395" t="s">
        <v>1741</v>
      </c>
      <c r="BC53" s="165">
        <f t="shared" si="67"/>
        <v>4</v>
      </c>
      <c r="BD53" s="155" t="s">
        <v>641</v>
      </c>
      <c r="BE53" s="163">
        <f t="shared" si="68"/>
        <v>0</v>
      </c>
      <c r="BF53" s="58">
        <v>2</v>
      </c>
      <c r="BG53" s="396" t="s">
        <v>1746</v>
      </c>
      <c r="BH53" s="165">
        <f t="shared" si="69"/>
        <v>3</v>
      </c>
      <c r="BI53" s="58">
        <v>2</v>
      </c>
      <c r="BJ53" s="396" t="s">
        <v>1746</v>
      </c>
      <c r="BK53" s="165">
        <f t="shared" si="70"/>
        <v>3</v>
      </c>
      <c r="BL53" s="53" t="s">
        <v>653</v>
      </c>
      <c r="BM53" s="365">
        <f t="shared" si="71"/>
        <v>4</v>
      </c>
      <c r="BN53" s="53" t="s">
        <v>662</v>
      </c>
      <c r="BO53" s="365">
        <f t="shared" si="72"/>
        <v>3</v>
      </c>
      <c r="BP53" s="53" t="s">
        <v>659</v>
      </c>
      <c r="BQ53" s="365">
        <f t="shared" si="73"/>
        <v>4</v>
      </c>
      <c r="BR53" s="58">
        <v>0</v>
      </c>
      <c r="BS53" s="396" t="s">
        <v>1750</v>
      </c>
      <c r="BT53" s="165">
        <f t="shared" si="74"/>
        <v>4</v>
      </c>
      <c r="BU53" s="58">
        <v>0</v>
      </c>
      <c r="BV53" s="396" t="s">
        <v>1750</v>
      </c>
      <c r="BW53" s="165">
        <f t="shared" si="75"/>
        <v>4</v>
      </c>
      <c r="BX53" s="58">
        <v>0</v>
      </c>
      <c r="BY53" s="396" t="s">
        <v>1755</v>
      </c>
      <c r="BZ53" s="165">
        <f t="shared" si="76"/>
        <v>4</v>
      </c>
      <c r="CA53" s="58">
        <v>0</v>
      </c>
      <c r="CB53" s="396" t="s">
        <v>1755</v>
      </c>
      <c r="CC53" s="165">
        <f t="shared" si="77"/>
        <v>4</v>
      </c>
      <c r="CD53" s="58">
        <v>1</v>
      </c>
      <c r="CE53" s="396" t="s">
        <v>1763</v>
      </c>
      <c r="CF53" s="165">
        <f t="shared" si="78"/>
        <v>1</v>
      </c>
      <c r="CG53" s="155" t="s">
        <v>636</v>
      </c>
      <c r="CH53" s="165">
        <f t="shared" si="79"/>
        <v>4</v>
      </c>
      <c r="CI53" s="426">
        <f t="shared" si="80"/>
        <v>3.1666666666666665</v>
      </c>
      <c r="CJ53" s="53" t="s">
        <v>1407</v>
      </c>
      <c r="CK53" s="165">
        <f t="shared" si="81"/>
        <v>1</v>
      </c>
      <c r="CL53" s="96" t="s">
        <v>640</v>
      </c>
      <c r="CM53" s="164">
        <f t="shared" si="82"/>
        <v>0</v>
      </c>
      <c r="CN53" s="96" t="s">
        <v>1119</v>
      </c>
      <c r="CO53" s="164">
        <f t="shared" si="35"/>
        <v>0</v>
      </c>
      <c r="CP53" s="96" t="s">
        <v>880</v>
      </c>
      <c r="CQ53" s="164">
        <f t="shared" si="83"/>
        <v>4</v>
      </c>
      <c r="CR53" s="96" t="s">
        <v>880</v>
      </c>
      <c r="CS53" s="164">
        <f t="shared" si="84"/>
        <v>4</v>
      </c>
      <c r="CT53" s="80" t="s">
        <v>639</v>
      </c>
      <c r="CU53" s="165">
        <f t="shared" si="85"/>
        <v>4</v>
      </c>
      <c r="CV53" s="96" t="s">
        <v>880</v>
      </c>
      <c r="CW53" s="164">
        <f t="shared" si="86"/>
        <v>4</v>
      </c>
      <c r="CX53" s="55">
        <v>5</v>
      </c>
      <c r="CY53" s="427" t="s">
        <v>1825</v>
      </c>
      <c r="CZ53" s="165">
        <f t="shared" si="40"/>
        <v>2</v>
      </c>
      <c r="DA53" s="56">
        <v>7.8</v>
      </c>
      <c r="DB53" s="427" t="s">
        <v>1826</v>
      </c>
      <c r="DC53" s="165">
        <f t="shared" si="41"/>
        <v>1</v>
      </c>
      <c r="DD53" s="426">
        <f t="shared" si="42"/>
        <v>2.2222222222222223</v>
      </c>
      <c r="DE53" s="148">
        <v>2</v>
      </c>
      <c r="DF53" s="396" t="s">
        <v>1776</v>
      </c>
      <c r="DG53" s="165">
        <f t="shared" si="43"/>
        <v>1</v>
      </c>
      <c r="DH53" s="54">
        <v>0</v>
      </c>
      <c r="DI53" s="397" t="s">
        <v>1777</v>
      </c>
      <c r="DJ53" s="165">
        <f t="shared" si="44"/>
        <v>0</v>
      </c>
      <c r="DK53" s="54">
        <v>0</v>
      </c>
      <c r="DL53" s="396" t="s">
        <v>1779</v>
      </c>
      <c r="DM53" s="165">
        <f t="shared" si="45"/>
        <v>0</v>
      </c>
      <c r="DN53" s="54">
        <v>3</v>
      </c>
      <c r="DO53" s="397" t="s">
        <v>1782</v>
      </c>
      <c r="DP53" s="165">
        <f t="shared" si="46"/>
        <v>2</v>
      </c>
      <c r="DQ53" s="96" t="s">
        <v>1024</v>
      </c>
      <c r="DR53" s="164">
        <f t="shared" si="47"/>
        <v>0</v>
      </c>
      <c r="DS53" s="426">
        <f t="shared" si="48"/>
        <v>0.6</v>
      </c>
      <c r="DT53" s="148">
        <v>0.71299999999999997</v>
      </c>
      <c r="DU53" s="114" t="s">
        <v>1791</v>
      </c>
      <c r="DV53" s="165">
        <f t="shared" si="87"/>
        <v>2</v>
      </c>
      <c r="DW53" s="49">
        <v>2</v>
      </c>
      <c r="DX53" s="148">
        <f t="shared" si="89"/>
        <v>0.3010299956639812</v>
      </c>
      <c r="DY53" s="94" t="s">
        <v>1732</v>
      </c>
      <c r="DZ53" s="165">
        <f t="shared" si="51"/>
        <v>0</v>
      </c>
      <c r="EA53" s="49">
        <v>1</v>
      </c>
      <c r="EB53" s="157" t="s">
        <v>1737</v>
      </c>
      <c r="EC53" s="165">
        <f t="shared" si="52"/>
        <v>1</v>
      </c>
      <c r="ED53" s="49">
        <v>0</v>
      </c>
      <c r="EE53" s="114" t="s">
        <v>1730</v>
      </c>
      <c r="EF53" s="165">
        <f t="shared" si="53"/>
        <v>0</v>
      </c>
      <c r="EG53" s="426">
        <f t="shared" si="54"/>
        <v>0.75</v>
      </c>
      <c r="EH53" s="429">
        <f t="shared" si="55"/>
        <v>1.5807239057239055</v>
      </c>
      <c r="EI53" s="438">
        <f t="shared" si="56"/>
        <v>0.39518097643097638</v>
      </c>
      <c r="EJ53" s="546">
        <v>0.05</v>
      </c>
      <c r="EK53" s="548">
        <v>0.63636363636363635</v>
      </c>
      <c r="EL53" s="549">
        <v>0.79166666666666663</v>
      </c>
      <c r="EM53" s="549">
        <v>0.55555555555555558</v>
      </c>
      <c r="EN53" s="549">
        <v>0.15</v>
      </c>
      <c r="EO53" s="549">
        <v>0.1875</v>
      </c>
    </row>
    <row r="54" spans="1:145" s="366" customFormat="1" ht="18">
      <c r="A54" s="4" t="s">
        <v>499</v>
      </c>
      <c r="B54" s="69" t="s">
        <v>498</v>
      </c>
      <c r="C54" s="53" t="s">
        <v>671</v>
      </c>
      <c r="D54" s="411" t="s">
        <v>1308</v>
      </c>
      <c r="E54" s="413" t="s">
        <v>968</v>
      </c>
      <c r="F54" s="412" t="s">
        <v>964</v>
      </c>
      <c r="G54" s="414" t="s">
        <v>980</v>
      </c>
      <c r="H54" s="412" t="s">
        <v>42</v>
      </c>
      <c r="I54" s="49">
        <v>2906</v>
      </c>
      <c r="J54" s="328">
        <f t="shared" si="0"/>
        <v>3.4632956099620027</v>
      </c>
      <c r="K54" s="328" t="s">
        <v>1715</v>
      </c>
      <c r="L54" s="165">
        <f t="shared" si="1"/>
        <v>0</v>
      </c>
      <c r="M54" s="78">
        <v>12016102.880000001</v>
      </c>
      <c r="N54" s="328">
        <f t="shared" si="2"/>
        <v>7.0797636380376749</v>
      </c>
      <c r="O54" s="328" t="s">
        <v>1703</v>
      </c>
      <c r="P54" s="165">
        <f t="shared" si="3"/>
        <v>0</v>
      </c>
      <c r="Q54" s="94">
        <v>143</v>
      </c>
      <c r="R54" s="328">
        <f t="shared" si="4"/>
        <v>2.1553360374650619</v>
      </c>
      <c r="S54" s="328" t="s">
        <v>1709</v>
      </c>
      <c r="T54" s="165">
        <f t="shared" si="5"/>
        <v>0</v>
      </c>
      <c r="U54" s="96" t="s">
        <v>880</v>
      </c>
      <c r="V54" s="164">
        <f t="shared" si="6"/>
        <v>0</v>
      </c>
      <c r="W54" s="94">
        <v>0</v>
      </c>
      <c r="X54" s="154"/>
      <c r="Y54" s="94" t="s">
        <v>1726</v>
      </c>
      <c r="Z54" s="165">
        <f t="shared" si="7"/>
        <v>0</v>
      </c>
      <c r="AA54" s="424">
        <f t="shared" si="8"/>
        <v>0</v>
      </c>
      <c r="AB54" s="80" t="s">
        <v>639</v>
      </c>
      <c r="AC54" s="165">
        <f t="shared" si="58"/>
        <v>4</v>
      </c>
      <c r="AD54" s="53" t="s">
        <v>639</v>
      </c>
      <c r="AE54" s="165">
        <f t="shared" si="59"/>
        <v>4</v>
      </c>
      <c r="AF54" s="96" t="s">
        <v>640</v>
      </c>
      <c r="AG54" s="164">
        <f t="shared" si="60"/>
        <v>0</v>
      </c>
      <c r="AH54" s="53" t="s">
        <v>1314</v>
      </c>
      <c r="AI54" s="165">
        <f t="shared" si="88"/>
        <v>0</v>
      </c>
      <c r="AJ54" s="53" t="s">
        <v>1405</v>
      </c>
      <c r="AK54" s="165">
        <f t="shared" si="61"/>
        <v>0</v>
      </c>
      <c r="AL54" s="50">
        <v>1</v>
      </c>
      <c r="AM54" s="396" t="s">
        <v>1765</v>
      </c>
      <c r="AN54" s="165">
        <f t="shared" si="62"/>
        <v>4</v>
      </c>
      <c r="AO54" s="96" t="s">
        <v>636</v>
      </c>
      <c r="AP54" s="164">
        <f t="shared" si="63"/>
        <v>4</v>
      </c>
      <c r="AQ54" s="57">
        <v>2</v>
      </c>
      <c r="AR54" s="396" t="s">
        <v>1772</v>
      </c>
      <c r="AS54" s="165">
        <f t="shared" si="64"/>
        <v>1</v>
      </c>
      <c r="AT54" s="53" t="s">
        <v>634</v>
      </c>
      <c r="AU54" s="165">
        <f t="shared" si="65"/>
        <v>1</v>
      </c>
      <c r="AV54" s="53" t="s">
        <v>646</v>
      </c>
      <c r="AW54" s="165">
        <v>0</v>
      </c>
      <c r="AX54" s="81" t="s">
        <v>646</v>
      </c>
      <c r="AY54" s="165">
        <v>1</v>
      </c>
      <c r="AZ54" s="426">
        <f t="shared" si="66"/>
        <v>1.7272727272727273</v>
      </c>
      <c r="BA54" s="57">
        <v>0</v>
      </c>
      <c r="BB54" s="395" t="s">
        <v>1741</v>
      </c>
      <c r="BC54" s="165">
        <f t="shared" si="67"/>
        <v>4</v>
      </c>
      <c r="BD54" s="155" t="s">
        <v>641</v>
      </c>
      <c r="BE54" s="163">
        <f t="shared" si="68"/>
        <v>0</v>
      </c>
      <c r="BF54" s="58">
        <v>2</v>
      </c>
      <c r="BG54" s="396" t="s">
        <v>1746</v>
      </c>
      <c r="BH54" s="165">
        <f t="shared" si="69"/>
        <v>3</v>
      </c>
      <c r="BI54" s="58">
        <v>0</v>
      </c>
      <c r="BJ54" s="396" t="s">
        <v>1745</v>
      </c>
      <c r="BK54" s="165">
        <f t="shared" si="70"/>
        <v>4</v>
      </c>
      <c r="BL54" s="53" t="s">
        <v>653</v>
      </c>
      <c r="BM54" s="365">
        <f t="shared" si="71"/>
        <v>4</v>
      </c>
      <c r="BN54" s="53" t="s">
        <v>642</v>
      </c>
      <c r="BO54" s="365">
        <f t="shared" si="72"/>
        <v>0</v>
      </c>
      <c r="BP54" s="53" t="s">
        <v>663</v>
      </c>
      <c r="BQ54" s="365">
        <f t="shared" si="73"/>
        <v>0</v>
      </c>
      <c r="BR54" s="58">
        <v>0</v>
      </c>
      <c r="BS54" s="396" t="s">
        <v>1750</v>
      </c>
      <c r="BT54" s="165">
        <f t="shared" si="74"/>
        <v>4</v>
      </c>
      <c r="BU54" s="58">
        <v>0</v>
      </c>
      <c r="BV54" s="396" t="s">
        <v>1750</v>
      </c>
      <c r="BW54" s="165">
        <f t="shared" si="75"/>
        <v>4</v>
      </c>
      <c r="BX54" s="58">
        <v>0</v>
      </c>
      <c r="BY54" s="396" t="s">
        <v>1755</v>
      </c>
      <c r="BZ54" s="165">
        <f t="shared" si="76"/>
        <v>4</v>
      </c>
      <c r="CA54" s="58">
        <v>0</v>
      </c>
      <c r="CB54" s="396" t="s">
        <v>1755</v>
      </c>
      <c r="CC54" s="165">
        <f t="shared" si="77"/>
        <v>4</v>
      </c>
      <c r="CD54" s="58">
        <v>1</v>
      </c>
      <c r="CE54" s="396" t="s">
        <v>1763</v>
      </c>
      <c r="CF54" s="165">
        <f t="shared" si="78"/>
        <v>1</v>
      </c>
      <c r="CG54" s="80" t="s">
        <v>1369</v>
      </c>
      <c r="CH54" s="165">
        <f t="shared" si="79"/>
        <v>3</v>
      </c>
      <c r="CI54" s="426">
        <f t="shared" si="80"/>
        <v>2.5833333333333335</v>
      </c>
      <c r="CJ54" s="53" t="s">
        <v>639</v>
      </c>
      <c r="CK54" s="165">
        <f t="shared" si="81"/>
        <v>4</v>
      </c>
      <c r="CL54" s="96" t="s">
        <v>640</v>
      </c>
      <c r="CM54" s="164">
        <f t="shared" si="82"/>
        <v>0</v>
      </c>
      <c r="CN54" s="96" t="s">
        <v>1119</v>
      </c>
      <c r="CO54" s="164">
        <f t="shared" si="35"/>
        <v>0</v>
      </c>
      <c r="CP54" s="96" t="s">
        <v>880</v>
      </c>
      <c r="CQ54" s="164">
        <f t="shared" si="83"/>
        <v>4</v>
      </c>
      <c r="CR54" s="96" t="s">
        <v>880</v>
      </c>
      <c r="CS54" s="164">
        <f t="shared" si="84"/>
        <v>4</v>
      </c>
      <c r="CT54" s="53" t="s">
        <v>639</v>
      </c>
      <c r="CU54" s="165">
        <f t="shared" si="85"/>
        <v>4</v>
      </c>
      <c r="CV54" s="96" t="s">
        <v>880</v>
      </c>
      <c r="CW54" s="164">
        <f t="shared" si="86"/>
        <v>4</v>
      </c>
      <c r="CX54" s="55">
        <v>7.7</v>
      </c>
      <c r="CY54" s="427" t="s">
        <v>1826</v>
      </c>
      <c r="CZ54" s="165">
        <f t="shared" si="40"/>
        <v>1</v>
      </c>
      <c r="DA54" s="56">
        <v>7.7</v>
      </c>
      <c r="DB54" s="427" t="s">
        <v>1826</v>
      </c>
      <c r="DC54" s="165">
        <f t="shared" si="41"/>
        <v>1</v>
      </c>
      <c r="DD54" s="426">
        <f t="shared" si="42"/>
        <v>2.4444444444444446</v>
      </c>
      <c r="DE54" s="148">
        <v>2</v>
      </c>
      <c r="DF54" s="396" t="s">
        <v>1776</v>
      </c>
      <c r="DG54" s="165">
        <f t="shared" si="43"/>
        <v>1</v>
      </c>
      <c r="DH54" s="54">
        <v>0</v>
      </c>
      <c r="DI54" s="397" t="s">
        <v>1777</v>
      </c>
      <c r="DJ54" s="165">
        <f t="shared" si="44"/>
        <v>0</v>
      </c>
      <c r="DK54" s="54">
        <v>3</v>
      </c>
      <c r="DL54" s="396" t="s">
        <v>1778</v>
      </c>
      <c r="DM54" s="165">
        <f t="shared" si="45"/>
        <v>4</v>
      </c>
      <c r="DN54" s="54">
        <v>0</v>
      </c>
      <c r="DO54" s="397" t="s">
        <v>1784</v>
      </c>
      <c r="DP54" s="165">
        <f t="shared" si="46"/>
        <v>0</v>
      </c>
      <c r="DQ54" s="96" t="s">
        <v>1024</v>
      </c>
      <c r="DR54" s="164">
        <f t="shared" si="47"/>
        <v>0</v>
      </c>
      <c r="DS54" s="426">
        <f t="shared" si="48"/>
        <v>1</v>
      </c>
      <c r="DT54" s="148">
        <v>0.69899999999999995</v>
      </c>
      <c r="DU54" s="114" t="s">
        <v>1791</v>
      </c>
      <c r="DV54" s="165">
        <f t="shared" si="87"/>
        <v>2</v>
      </c>
      <c r="DW54" s="49">
        <v>4</v>
      </c>
      <c r="DX54" s="148">
        <f t="shared" si="89"/>
        <v>0.6020599913279624</v>
      </c>
      <c r="DY54" s="94" t="s">
        <v>1733</v>
      </c>
      <c r="DZ54" s="165">
        <f t="shared" si="51"/>
        <v>1</v>
      </c>
      <c r="EA54" s="49">
        <v>0</v>
      </c>
      <c r="EB54" s="114" t="s">
        <v>1730</v>
      </c>
      <c r="EC54" s="165">
        <f t="shared" si="52"/>
        <v>0</v>
      </c>
      <c r="ED54" s="49">
        <v>0</v>
      </c>
      <c r="EE54" s="114" t="s">
        <v>1730</v>
      </c>
      <c r="EF54" s="165">
        <f t="shared" si="53"/>
        <v>0</v>
      </c>
      <c r="EG54" s="426">
        <f t="shared" si="54"/>
        <v>0.75</v>
      </c>
      <c r="EH54" s="429">
        <f t="shared" si="55"/>
        <v>1.4175084175084176</v>
      </c>
      <c r="EI54" s="438">
        <f t="shared" si="56"/>
        <v>0.3543771043771044</v>
      </c>
      <c r="EJ54" s="546">
        <v>0</v>
      </c>
      <c r="EK54" s="548">
        <v>0.43181818181818182</v>
      </c>
      <c r="EL54" s="549">
        <v>0.64583333333333337</v>
      </c>
      <c r="EM54" s="549">
        <v>0.61111111111111116</v>
      </c>
      <c r="EN54" s="549">
        <v>0.25</v>
      </c>
      <c r="EO54" s="549">
        <v>0.1875</v>
      </c>
    </row>
    <row r="55" spans="1:145" s="366" customFormat="1" ht="24">
      <c r="A55" s="4" t="s">
        <v>519</v>
      </c>
      <c r="B55" s="70" t="s">
        <v>518</v>
      </c>
      <c r="C55" s="53" t="s">
        <v>632</v>
      </c>
      <c r="D55" s="411" t="s">
        <v>1308</v>
      </c>
      <c r="E55" s="413" t="s">
        <v>971</v>
      </c>
      <c r="F55" s="412" t="s">
        <v>970</v>
      </c>
      <c r="G55" s="414" t="s">
        <v>972</v>
      </c>
      <c r="H55" s="412" t="s">
        <v>50</v>
      </c>
      <c r="I55" s="51">
        <v>2912</v>
      </c>
      <c r="J55" s="328">
        <f t="shared" si="0"/>
        <v>3.4641913706409997</v>
      </c>
      <c r="K55" s="328" t="s">
        <v>1715</v>
      </c>
      <c r="L55" s="165">
        <f t="shared" si="1"/>
        <v>0</v>
      </c>
      <c r="M55" s="78">
        <v>12043806.52</v>
      </c>
      <c r="N55" s="328">
        <f t="shared" si="2"/>
        <v>7.0807637700911954</v>
      </c>
      <c r="O55" s="328" t="s">
        <v>1703</v>
      </c>
      <c r="P55" s="165">
        <f t="shared" si="3"/>
        <v>0</v>
      </c>
      <c r="Q55" s="94">
        <v>210</v>
      </c>
      <c r="R55" s="328">
        <f t="shared" si="4"/>
        <v>2.3222192947339191</v>
      </c>
      <c r="S55" s="328" t="s">
        <v>1709</v>
      </c>
      <c r="T55" s="165">
        <f t="shared" si="5"/>
        <v>0</v>
      </c>
      <c r="U55" s="96" t="s">
        <v>880</v>
      </c>
      <c r="V55" s="164">
        <f t="shared" si="6"/>
        <v>0</v>
      </c>
      <c r="W55" s="94">
        <v>0</v>
      </c>
      <c r="X55" s="154"/>
      <c r="Y55" s="94" t="s">
        <v>1726</v>
      </c>
      <c r="Z55" s="165">
        <f t="shared" si="7"/>
        <v>0</v>
      </c>
      <c r="AA55" s="424">
        <f t="shared" si="8"/>
        <v>0</v>
      </c>
      <c r="AB55" s="80" t="s">
        <v>639</v>
      </c>
      <c r="AC55" s="165">
        <f t="shared" si="58"/>
        <v>4</v>
      </c>
      <c r="AD55" s="53" t="s">
        <v>639</v>
      </c>
      <c r="AE55" s="165">
        <f t="shared" si="59"/>
        <v>4</v>
      </c>
      <c r="AF55" s="96" t="s">
        <v>640</v>
      </c>
      <c r="AG55" s="164">
        <f t="shared" si="60"/>
        <v>0</v>
      </c>
      <c r="AH55" s="53" t="s">
        <v>1402</v>
      </c>
      <c r="AI55" s="165">
        <f t="shared" si="88"/>
        <v>2</v>
      </c>
      <c r="AJ55" s="156" t="s">
        <v>1406</v>
      </c>
      <c r="AK55" s="165">
        <f t="shared" si="61"/>
        <v>3</v>
      </c>
      <c r="AL55" s="52">
        <v>1</v>
      </c>
      <c r="AM55" s="396" t="s">
        <v>1765</v>
      </c>
      <c r="AN55" s="165">
        <f t="shared" si="62"/>
        <v>4</v>
      </c>
      <c r="AO55" s="96" t="s">
        <v>636</v>
      </c>
      <c r="AP55" s="164">
        <f t="shared" si="63"/>
        <v>4</v>
      </c>
      <c r="AQ55" s="57">
        <v>2</v>
      </c>
      <c r="AR55" s="396" t="s">
        <v>1772</v>
      </c>
      <c r="AS55" s="165">
        <f t="shared" si="64"/>
        <v>1</v>
      </c>
      <c r="AT55" s="53" t="s">
        <v>679</v>
      </c>
      <c r="AU55" s="165">
        <f t="shared" si="65"/>
        <v>4</v>
      </c>
      <c r="AV55" s="53" t="s">
        <v>647</v>
      </c>
      <c r="AW55" s="165">
        <v>4</v>
      </c>
      <c r="AX55" s="81" t="s">
        <v>647</v>
      </c>
      <c r="AY55" s="165">
        <v>4</v>
      </c>
      <c r="AZ55" s="426">
        <f t="shared" si="66"/>
        <v>3.0909090909090908</v>
      </c>
      <c r="BA55" s="57">
        <v>0</v>
      </c>
      <c r="BB55" s="395" t="s">
        <v>1741</v>
      </c>
      <c r="BC55" s="165">
        <f t="shared" si="67"/>
        <v>4</v>
      </c>
      <c r="BD55" s="155" t="s">
        <v>1395</v>
      </c>
      <c r="BE55" s="163">
        <f t="shared" si="68"/>
        <v>4</v>
      </c>
      <c r="BF55" s="58">
        <v>3</v>
      </c>
      <c r="BG55" s="397" t="s">
        <v>1747</v>
      </c>
      <c r="BH55" s="165">
        <f t="shared" si="69"/>
        <v>2</v>
      </c>
      <c r="BI55" s="58">
        <v>3</v>
      </c>
      <c r="BJ55" s="397" t="s">
        <v>1747</v>
      </c>
      <c r="BK55" s="165">
        <f t="shared" si="70"/>
        <v>2</v>
      </c>
      <c r="BL55" s="53" t="s">
        <v>658</v>
      </c>
      <c r="BM55" s="365">
        <f t="shared" si="71"/>
        <v>2</v>
      </c>
      <c r="BN55" s="53" t="s">
        <v>649</v>
      </c>
      <c r="BO55" s="365">
        <f t="shared" si="72"/>
        <v>1</v>
      </c>
      <c r="BP55" s="53" t="s">
        <v>659</v>
      </c>
      <c r="BQ55" s="365">
        <f t="shared" si="73"/>
        <v>4</v>
      </c>
      <c r="BR55" s="58">
        <v>6</v>
      </c>
      <c r="BS55" s="396" t="s">
        <v>1753</v>
      </c>
      <c r="BT55" s="165">
        <f t="shared" si="74"/>
        <v>1</v>
      </c>
      <c r="BU55" s="58">
        <v>2</v>
      </c>
      <c r="BV55" s="396" t="s">
        <v>1751</v>
      </c>
      <c r="BW55" s="165">
        <f t="shared" si="75"/>
        <v>3</v>
      </c>
      <c r="BX55" s="58">
        <v>0</v>
      </c>
      <c r="BY55" s="396" t="s">
        <v>1755</v>
      </c>
      <c r="BZ55" s="165">
        <f t="shared" si="76"/>
        <v>4</v>
      </c>
      <c r="CA55" s="58">
        <v>0</v>
      </c>
      <c r="CB55" s="396" t="s">
        <v>1755</v>
      </c>
      <c r="CC55" s="165">
        <f t="shared" si="77"/>
        <v>4</v>
      </c>
      <c r="CD55" s="58">
        <v>0</v>
      </c>
      <c r="CE55" s="397" t="s">
        <v>1764</v>
      </c>
      <c r="CF55" s="165">
        <f t="shared" si="78"/>
        <v>0</v>
      </c>
      <c r="CG55" s="155" t="s">
        <v>636</v>
      </c>
      <c r="CH55" s="165">
        <f t="shared" si="79"/>
        <v>4</v>
      </c>
      <c r="CI55" s="426">
        <f t="shared" si="80"/>
        <v>2.5833333333333335</v>
      </c>
      <c r="CJ55" s="80" t="s">
        <v>639</v>
      </c>
      <c r="CK55" s="165">
        <f t="shared" si="81"/>
        <v>4</v>
      </c>
      <c r="CL55" s="96" t="s">
        <v>640</v>
      </c>
      <c r="CM55" s="164">
        <f t="shared" si="82"/>
        <v>0</v>
      </c>
      <c r="CN55" s="96" t="s">
        <v>1119</v>
      </c>
      <c r="CO55" s="164">
        <f t="shared" si="35"/>
        <v>0</v>
      </c>
      <c r="CP55" s="96" t="s">
        <v>880</v>
      </c>
      <c r="CQ55" s="164">
        <f t="shared" si="83"/>
        <v>4</v>
      </c>
      <c r="CR55" s="96" t="s">
        <v>880</v>
      </c>
      <c r="CS55" s="164">
        <f t="shared" si="84"/>
        <v>4</v>
      </c>
      <c r="CT55" s="53" t="s">
        <v>639</v>
      </c>
      <c r="CU55" s="165">
        <f t="shared" si="85"/>
        <v>4</v>
      </c>
      <c r="CV55" s="96" t="s">
        <v>1119</v>
      </c>
      <c r="CW55" s="164">
        <f t="shared" si="86"/>
        <v>0</v>
      </c>
      <c r="CX55" s="55">
        <v>3.4</v>
      </c>
      <c r="CY55" s="427" t="s">
        <v>1824</v>
      </c>
      <c r="CZ55" s="165">
        <f t="shared" si="40"/>
        <v>3</v>
      </c>
      <c r="DA55" s="56">
        <v>8.5</v>
      </c>
      <c r="DB55" s="351" t="s">
        <v>1827</v>
      </c>
      <c r="DC55" s="165">
        <f t="shared" si="41"/>
        <v>0</v>
      </c>
      <c r="DD55" s="426">
        <f t="shared" si="42"/>
        <v>2.1111111111111112</v>
      </c>
      <c r="DE55" s="148">
        <v>0</v>
      </c>
      <c r="DF55" s="397" t="s">
        <v>1777</v>
      </c>
      <c r="DG55" s="165">
        <f t="shared" si="43"/>
        <v>0</v>
      </c>
      <c r="DH55" s="54">
        <v>0</v>
      </c>
      <c r="DI55" s="397" t="s">
        <v>1777</v>
      </c>
      <c r="DJ55" s="165">
        <f t="shared" si="44"/>
        <v>0</v>
      </c>
      <c r="DK55" s="54">
        <v>0</v>
      </c>
      <c r="DL55" s="397" t="s">
        <v>1777</v>
      </c>
      <c r="DM55" s="165">
        <f t="shared" si="45"/>
        <v>0</v>
      </c>
      <c r="DN55" s="54">
        <v>4</v>
      </c>
      <c r="DO55" s="397" t="s">
        <v>1782</v>
      </c>
      <c r="DP55" s="165">
        <f t="shared" si="46"/>
        <v>2</v>
      </c>
      <c r="DQ55" s="96" t="s">
        <v>1024</v>
      </c>
      <c r="DR55" s="164">
        <f t="shared" si="47"/>
        <v>0</v>
      </c>
      <c r="DS55" s="426">
        <f t="shared" si="48"/>
        <v>0.4</v>
      </c>
      <c r="DT55" s="148">
        <v>0.59799999999999998</v>
      </c>
      <c r="DU55" s="114" t="s">
        <v>1793</v>
      </c>
      <c r="DV55" s="165">
        <f t="shared" si="87"/>
        <v>3</v>
      </c>
      <c r="DW55" s="49">
        <v>15</v>
      </c>
      <c r="DX55" s="148">
        <f t="shared" si="89"/>
        <v>1.1760912590556813</v>
      </c>
      <c r="DY55" s="94" t="s">
        <v>1734</v>
      </c>
      <c r="DZ55" s="165">
        <f t="shared" si="51"/>
        <v>2</v>
      </c>
      <c r="EA55" s="49">
        <v>2</v>
      </c>
      <c r="EB55" s="157" t="s">
        <v>1737</v>
      </c>
      <c r="EC55" s="165">
        <f t="shared" si="52"/>
        <v>1</v>
      </c>
      <c r="ED55" s="49">
        <v>0</v>
      </c>
      <c r="EE55" s="114" t="s">
        <v>1730</v>
      </c>
      <c r="EF55" s="165">
        <f t="shared" si="53"/>
        <v>0</v>
      </c>
      <c r="EG55" s="426">
        <f t="shared" si="54"/>
        <v>1.5</v>
      </c>
      <c r="EH55" s="429">
        <f t="shared" si="55"/>
        <v>1.6142255892255892</v>
      </c>
      <c r="EI55" s="438">
        <f t="shared" si="56"/>
        <v>0.40355639730639731</v>
      </c>
      <c r="EJ55" s="546">
        <v>0</v>
      </c>
      <c r="EK55" s="548">
        <v>0.77272727272727271</v>
      </c>
      <c r="EL55" s="549">
        <v>0.64583333333333337</v>
      </c>
      <c r="EM55" s="549">
        <v>0.52777777777777779</v>
      </c>
      <c r="EN55" s="549">
        <v>0.1</v>
      </c>
      <c r="EO55" s="549">
        <v>0.375</v>
      </c>
    </row>
    <row r="56" spans="1:145" s="366" customFormat="1" ht="18">
      <c r="A56" s="4" t="s">
        <v>507</v>
      </c>
      <c r="B56" s="69" t="s">
        <v>506</v>
      </c>
      <c r="C56" s="53" t="s">
        <v>632</v>
      </c>
      <c r="D56" s="411" t="s">
        <v>1308</v>
      </c>
      <c r="E56" s="413" t="s">
        <v>991</v>
      </c>
      <c r="F56" s="412" t="s">
        <v>990</v>
      </c>
      <c r="G56" s="414" t="s">
        <v>992</v>
      </c>
      <c r="H56" s="412" t="s">
        <v>47</v>
      </c>
      <c r="I56" s="49">
        <v>2921</v>
      </c>
      <c r="J56" s="328">
        <f t="shared" si="0"/>
        <v>3.4655315569735499</v>
      </c>
      <c r="K56" s="328" t="s">
        <v>1715</v>
      </c>
      <c r="L56" s="165">
        <f t="shared" si="1"/>
        <v>0</v>
      </c>
      <c r="M56" s="78">
        <v>15556347.720000001</v>
      </c>
      <c r="N56" s="328">
        <f t="shared" si="2"/>
        <v>7.1919076420602446</v>
      </c>
      <c r="O56" s="328" t="s">
        <v>1706</v>
      </c>
      <c r="P56" s="165">
        <f t="shared" si="3"/>
        <v>1</v>
      </c>
      <c r="Q56" s="94">
        <v>183</v>
      </c>
      <c r="R56" s="328">
        <f t="shared" si="4"/>
        <v>2.2624510897304293</v>
      </c>
      <c r="S56" s="328" t="s">
        <v>1709</v>
      </c>
      <c r="T56" s="165">
        <f t="shared" si="5"/>
        <v>0</v>
      </c>
      <c r="U56" s="96" t="s">
        <v>1119</v>
      </c>
      <c r="V56" s="164">
        <f t="shared" si="6"/>
        <v>4</v>
      </c>
      <c r="W56" s="94">
        <v>3</v>
      </c>
      <c r="X56" s="148">
        <f>LOG10(W56)</f>
        <v>0.47712125471966244</v>
      </c>
      <c r="Y56" s="94" t="s">
        <v>1727</v>
      </c>
      <c r="Z56" s="165">
        <f t="shared" si="7"/>
        <v>1</v>
      </c>
      <c r="AA56" s="424">
        <f t="shared" si="8"/>
        <v>1.2</v>
      </c>
      <c r="AB56" s="80" t="s">
        <v>1398</v>
      </c>
      <c r="AC56" s="165">
        <f t="shared" si="58"/>
        <v>2</v>
      </c>
      <c r="AD56" s="53" t="s">
        <v>1396</v>
      </c>
      <c r="AE56" s="165">
        <f t="shared" si="59"/>
        <v>0</v>
      </c>
      <c r="AF56" s="96" t="s">
        <v>636</v>
      </c>
      <c r="AG56" s="164">
        <f t="shared" si="60"/>
        <v>4</v>
      </c>
      <c r="AH56" s="53" t="s">
        <v>1400</v>
      </c>
      <c r="AI56" s="165">
        <f t="shared" si="88"/>
        <v>3</v>
      </c>
      <c r="AJ56" s="53" t="s">
        <v>1405</v>
      </c>
      <c r="AK56" s="165">
        <f t="shared" si="61"/>
        <v>0</v>
      </c>
      <c r="AL56" s="50">
        <v>1</v>
      </c>
      <c r="AM56" s="396" t="s">
        <v>1765</v>
      </c>
      <c r="AN56" s="165">
        <f t="shared" si="62"/>
        <v>4</v>
      </c>
      <c r="AO56" s="96" t="s">
        <v>640</v>
      </c>
      <c r="AP56" s="164">
        <f t="shared" si="63"/>
        <v>0</v>
      </c>
      <c r="AQ56" s="57">
        <v>1</v>
      </c>
      <c r="AR56" s="397" t="s">
        <v>1789</v>
      </c>
      <c r="AS56" s="165">
        <f t="shared" si="64"/>
        <v>0</v>
      </c>
      <c r="AT56" s="53" t="s">
        <v>634</v>
      </c>
      <c r="AU56" s="165">
        <f t="shared" si="65"/>
        <v>1</v>
      </c>
      <c r="AV56" s="53" t="s">
        <v>635</v>
      </c>
      <c r="AW56" s="165">
        <v>1</v>
      </c>
      <c r="AX56" s="81" t="s">
        <v>635</v>
      </c>
      <c r="AY56" s="165">
        <v>1</v>
      </c>
      <c r="AZ56" s="426">
        <f t="shared" si="66"/>
        <v>1.4545454545454546</v>
      </c>
      <c r="BA56" s="57">
        <v>2</v>
      </c>
      <c r="BB56" s="395" t="s">
        <v>1743</v>
      </c>
      <c r="BC56" s="165">
        <f t="shared" si="67"/>
        <v>1</v>
      </c>
      <c r="BD56" s="80" t="s">
        <v>641</v>
      </c>
      <c r="BE56" s="163">
        <f t="shared" si="68"/>
        <v>0</v>
      </c>
      <c r="BF56" s="58">
        <v>6</v>
      </c>
      <c r="BG56" s="396" t="s">
        <v>1748</v>
      </c>
      <c r="BH56" s="165">
        <f t="shared" si="69"/>
        <v>1</v>
      </c>
      <c r="BI56" s="58">
        <v>5</v>
      </c>
      <c r="BJ56" s="396" t="s">
        <v>1748</v>
      </c>
      <c r="BK56" s="165">
        <f t="shared" si="70"/>
        <v>1</v>
      </c>
      <c r="BL56" s="53" t="s">
        <v>658</v>
      </c>
      <c r="BM56" s="365">
        <f t="shared" si="71"/>
        <v>2</v>
      </c>
      <c r="BN56" s="53" t="s">
        <v>649</v>
      </c>
      <c r="BO56" s="365">
        <f t="shared" si="72"/>
        <v>1</v>
      </c>
      <c r="BP56" s="53" t="s">
        <v>659</v>
      </c>
      <c r="BQ56" s="365">
        <f t="shared" si="73"/>
        <v>4</v>
      </c>
      <c r="BR56" s="58">
        <v>0</v>
      </c>
      <c r="BS56" s="396" t="s">
        <v>1750</v>
      </c>
      <c r="BT56" s="165">
        <f t="shared" si="74"/>
        <v>4</v>
      </c>
      <c r="BU56" s="58">
        <v>0</v>
      </c>
      <c r="BV56" s="396" t="s">
        <v>1750</v>
      </c>
      <c r="BW56" s="165">
        <f t="shared" si="75"/>
        <v>4</v>
      </c>
      <c r="BX56" s="58">
        <v>0</v>
      </c>
      <c r="BY56" s="396" t="s">
        <v>1755</v>
      </c>
      <c r="BZ56" s="165">
        <f t="shared" si="76"/>
        <v>4</v>
      </c>
      <c r="CA56" s="58">
        <v>0</v>
      </c>
      <c r="CB56" s="396" t="s">
        <v>1755</v>
      </c>
      <c r="CC56" s="165">
        <f t="shared" si="77"/>
        <v>4</v>
      </c>
      <c r="CD56" s="58">
        <v>1</v>
      </c>
      <c r="CE56" s="396" t="s">
        <v>1763</v>
      </c>
      <c r="CF56" s="165">
        <f t="shared" si="78"/>
        <v>1</v>
      </c>
      <c r="CG56" s="80" t="s">
        <v>1369</v>
      </c>
      <c r="CH56" s="165">
        <f t="shared" si="79"/>
        <v>3</v>
      </c>
      <c r="CI56" s="426">
        <f t="shared" si="80"/>
        <v>2.4166666666666665</v>
      </c>
      <c r="CJ56" s="80" t="s">
        <v>639</v>
      </c>
      <c r="CK56" s="165">
        <f t="shared" si="81"/>
        <v>4</v>
      </c>
      <c r="CL56" s="96" t="s">
        <v>636</v>
      </c>
      <c r="CM56" s="164">
        <f t="shared" si="82"/>
        <v>4</v>
      </c>
      <c r="CN56" s="96" t="s">
        <v>880</v>
      </c>
      <c r="CO56" s="164">
        <f t="shared" si="35"/>
        <v>4</v>
      </c>
      <c r="CP56" s="96" t="s">
        <v>880</v>
      </c>
      <c r="CQ56" s="164">
        <f t="shared" si="83"/>
        <v>4</v>
      </c>
      <c r="CR56" s="96" t="s">
        <v>880</v>
      </c>
      <c r="CS56" s="164">
        <f t="shared" si="84"/>
        <v>4</v>
      </c>
      <c r="CT56" s="53" t="s">
        <v>639</v>
      </c>
      <c r="CU56" s="165">
        <f t="shared" si="85"/>
        <v>4</v>
      </c>
      <c r="CV56" s="96" t="s">
        <v>1119</v>
      </c>
      <c r="CW56" s="164">
        <f t="shared" si="86"/>
        <v>0</v>
      </c>
      <c r="CX56" s="55">
        <v>1.6</v>
      </c>
      <c r="CY56" s="427" t="s">
        <v>1823</v>
      </c>
      <c r="CZ56" s="165">
        <f t="shared" si="40"/>
        <v>4</v>
      </c>
      <c r="DA56" s="56">
        <v>9.8000000000000007</v>
      </c>
      <c r="DB56" s="351" t="s">
        <v>1827</v>
      </c>
      <c r="DC56" s="165">
        <f t="shared" si="41"/>
        <v>0</v>
      </c>
      <c r="DD56" s="426">
        <f t="shared" si="42"/>
        <v>3.1111111111111112</v>
      </c>
      <c r="DE56" s="148">
        <v>1</v>
      </c>
      <c r="DF56" s="396" t="s">
        <v>1776</v>
      </c>
      <c r="DG56" s="165">
        <f t="shared" si="43"/>
        <v>1</v>
      </c>
      <c r="DH56" s="54">
        <v>0</v>
      </c>
      <c r="DI56" s="397" t="s">
        <v>1777</v>
      </c>
      <c r="DJ56" s="165">
        <f t="shared" si="44"/>
        <v>0</v>
      </c>
      <c r="DK56" s="54">
        <v>0</v>
      </c>
      <c r="DL56" s="396" t="s">
        <v>1779</v>
      </c>
      <c r="DM56" s="165">
        <f t="shared" si="45"/>
        <v>0</v>
      </c>
      <c r="DN56" s="54">
        <v>1</v>
      </c>
      <c r="DO56" s="396" t="s">
        <v>1783</v>
      </c>
      <c r="DP56" s="165">
        <f t="shared" si="46"/>
        <v>1</v>
      </c>
      <c r="DQ56" s="96" t="s">
        <v>1024</v>
      </c>
      <c r="DR56" s="164">
        <f t="shared" si="47"/>
        <v>0</v>
      </c>
      <c r="DS56" s="426">
        <f t="shared" si="48"/>
        <v>0.4</v>
      </c>
      <c r="DT56" s="148">
        <v>0.67200000000000004</v>
      </c>
      <c r="DU56" s="114" t="s">
        <v>1791</v>
      </c>
      <c r="DV56" s="165">
        <f t="shared" si="87"/>
        <v>2</v>
      </c>
      <c r="DW56" s="49">
        <v>10</v>
      </c>
      <c r="DX56" s="148">
        <f t="shared" si="89"/>
        <v>1</v>
      </c>
      <c r="DY56" s="94" t="s">
        <v>1733</v>
      </c>
      <c r="DZ56" s="165">
        <f t="shared" si="51"/>
        <v>1</v>
      </c>
      <c r="EA56" s="49">
        <v>1</v>
      </c>
      <c r="EB56" s="157" t="s">
        <v>1737</v>
      </c>
      <c r="EC56" s="165">
        <f t="shared" si="52"/>
        <v>1</v>
      </c>
      <c r="ED56" s="49">
        <v>0</v>
      </c>
      <c r="EE56" s="114" t="s">
        <v>1730</v>
      </c>
      <c r="EF56" s="165">
        <f t="shared" si="53"/>
        <v>0</v>
      </c>
      <c r="EG56" s="426">
        <f t="shared" si="54"/>
        <v>1</v>
      </c>
      <c r="EH56" s="429">
        <f t="shared" si="55"/>
        <v>1.5970538720538718</v>
      </c>
      <c r="EI56" s="438">
        <f t="shared" si="56"/>
        <v>0.39926346801346796</v>
      </c>
      <c r="EJ56" s="546">
        <v>0.3</v>
      </c>
      <c r="EK56" s="548">
        <v>0.36363636363636365</v>
      </c>
      <c r="EL56" s="549">
        <v>0.60416666666666663</v>
      </c>
      <c r="EM56" s="549">
        <v>0.77777777777777779</v>
      </c>
      <c r="EN56" s="549">
        <v>0.1</v>
      </c>
      <c r="EO56" s="549">
        <v>0.25</v>
      </c>
    </row>
    <row r="57" spans="1:145" s="366" customFormat="1" ht="18">
      <c r="A57" s="4" t="s">
        <v>495</v>
      </c>
      <c r="B57" s="69" t="s">
        <v>494</v>
      </c>
      <c r="C57" s="583" t="s">
        <v>632</v>
      </c>
      <c r="D57" s="411" t="s">
        <v>1308</v>
      </c>
      <c r="E57" s="413" t="s">
        <v>978</v>
      </c>
      <c r="F57" s="412" t="s">
        <v>977</v>
      </c>
      <c r="G57" s="414" t="s">
        <v>979</v>
      </c>
      <c r="H57" s="412" t="s">
        <v>5</v>
      </c>
      <c r="I57" s="49">
        <v>2944</v>
      </c>
      <c r="J57" s="328">
        <f t="shared" si="0"/>
        <v>3.4689378056654614</v>
      </c>
      <c r="K57" s="328" t="s">
        <v>1715</v>
      </c>
      <c r="L57" s="165">
        <f t="shared" si="1"/>
        <v>0</v>
      </c>
      <c r="M57" s="78">
        <v>11887497.4</v>
      </c>
      <c r="N57" s="328">
        <f t="shared" si="2"/>
        <v>7.0750904349578132</v>
      </c>
      <c r="O57" s="328" t="s">
        <v>1703</v>
      </c>
      <c r="P57" s="165">
        <f t="shared" si="3"/>
        <v>0</v>
      </c>
      <c r="Q57" s="94">
        <v>190</v>
      </c>
      <c r="R57" s="328">
        <f t="shared" si="4"/>
        <v>2.2787536009528289</v>
      </c>
      <c r="S57" s="328" t="s">
        <v>1709</v>
      </c>
      <c r="T57" s="165">
        <f t="shared" si="5"/>
        <v>0</v>
      </c>
      <c r="U57" s="96" t="s">
        <v>880</v>
      </c>
      <c r="V57" s="164">
        <f t="shared" si="6"/>
        <v>0</v>
      </c>
      <c r="W57" s="94">
        <v>0</v>
      </c>
      <c r="X57" s="154"/>
      <c r="Y57" s="94" t="s">
        <v>1726</v>
      </c>
      <c r="Z57" s="165">
        <f t="shared" si="7"/>
        <v>0</v>
      </c>
      <c r="AA57" s="424">
        <f t="shared" si="8"/>
        <v>0</v>
      </c>
      <c r="AB57" s="594" t="s">
        <v>639</v>
      </c>
      <c r="AC57" s="165">
        <f t="shared" si="58"/>
        <v>4</v>
      </c>
      <c r="AD57" s="585" t="s">
        <v>639</v>
      </c>
      <c r="AE57" s="165">
        <f t="shared" si="59"/>
        <v>4</v>
      </c>
      <c r="AF57" s="96" t="s">
        <v>640</v>
      </c>
      <c r="AG57" s="164">
        <f t="shared" si="60"/>
        <v>0</v>
      </c>
      <c r="AH57" s="53" t="s">
        <v>1314</v>
      </c>
      <c r="AI57" s="165">
        <f t="shared" si="88"/>
        <v>0</v>
      </c>
      <c r="AJ57" s="53" t="s">
        <v>1404</v>
      </c>
      <c r="AK57" s="165">
        <f t="shared" si="61"/>
        <v>1</v>
      </c>
      <c r="AL57" s="587">
        <v>1</v>
      </c>
      <c r="AM57" s="396" t="s">
        <v>1765</v>
      </c>
      <c r="AN57" s="165">
        <f t="shared" si="62"/>
        <v>4</v>
      </c>
      <c r="AO57" s="96" t="s">
        <v>636</v>
      </c>
      <c r="AP57" s="164">
        <f t="shared" si="63"/>
        <v>4</v>
      </c>
      <c r="AQ57" s="57">
        <v>1</v>
      </c>
      <c r="AR57" s="397" t="s">
        <v>1789</v>
      </c>
      <c r="AS57" s="165">
        <f t="shared" si="64"/>
        <v>0</v>
      </c>
      <c r="AT57" s="583" t="s">
        <v>634</v>
      </c>
      <c r="AU57" s="165">
        <f t="shared" si="65"/>
        <v>1</v>
      </c>
      <c r="AV57" s="53" t="s">
        <v>1053</v>
      </c>
      <c r="AW57" s="165">
        <v>3</v>
      </c>
      <c r="AX57" s="81" t="s">
        <v>647</v>
      </c>
      <c r="AY57" s="165">
        <v>4</v>
      </c>
      <c r="AZ57" s="426">
        <f t="shared" si="66"/>
        <v>2.2727272727272729</v>
      </c>
      <c r="BA57" s="57">
        <v>0</v>
      </c>
      <c r="BB57" s="395" t="s">
        <v>1741</v>
      </c>
      <c r="BC57" s="165">
        <f t="shared" si="67"/>
        <v>4</v>
      </c>
      <c r="BD57" s="80" t="s">
        <v>641</v>
      </c>
      <c r="BE57" s="163">
        <f t="shared" si="68"/>
        <v>0</v>
      </c>
      <c r="BF57" s="587">
        <v>0</v>
      </c>
      <c r="BG57" s="396" t="s">
        <v>1745</v>
      </c>
      <c r="BH57" s="165">
        <f t="shared" si="69"/>
        <v>4</v>
      </c>
      <c r="BI57" s="587">
        <v>0</v>
      </c>
      <c r="BJ57" s="396" t="s">
        <v>1745</v>
      </c>
      <c r="BK57" s="165">
        <f t="shared" si="70"/>
        <v>4</v>
      </c>
      <c r="BL57" s="53" t="s">
        <v>653</v>
      </c>
      <c r="BM57" s="365">
        <f t="shared" si="71"/>
        <v>4</v>
      </c>
      <c r="BN57" s="583" t="s">
        <v>662</v>
      </c>
      <c r="BO57" s="365">
        <f t="shared" si="72"/>
        <v>3</v>
      </c>
      <c r="BP57" s="585" t="s">
        <v>643</v>
      </c>
      <c r="BQ57" s="365">
        <f t="shared" si="73"/>
        <v>3</v>
      </c>
      <c r="BR57" s="57">
        <v>0</v>
      </c>
      <c r="BS57" s="396" t="s">
        <v>1750</v>
      </c>
      <c r="BT57" s="165">
        <f t="shared" si="74"/>
        <v>4</v>
      </c>
      <c r="BU57" s="57">
        <v>0</v>
      </c>
      <c r="BV57" s="396" t="s">
        <v>1750</v>
      </c>
      <c r="BW57" s="165">
        <f t="shared" si="75"/>
        <v>4</v>
      </c>
      <c r="BX57" s="57">
        <v>0</v>
      </c>
      <c r="BY57" s="396" t="s">
        <v>1755</v>
      </c>
      <c r="BZ57" s="165">
        <f t="shared" si="76"/>
        <v>4</v>
      </c>
      <c r="CA57" s="57">
        <v>0</v>
      </c>
      <c r="CB57" s="396" t="s">
        <v>1755</v>
      </c>
      <c r="CC57" s="165">
        <f t="shared" si="77"/>
        <v>4</v>
      </c>
      <c r="CD57" s="58">
        <v>0</v>
      </c>
      <c r="CE57" s="397" t="s">
        <v>1764</v>
      </c>
      <c r="CF57" s="165">
        <f t="shared" si="78"/>
        <v>0</v>
      </c>
      <c r="CG57" s="155" t="s">
        <v>636</v>
      </c>
      <c r="CH57" s="165">
        <f t="shared" si="79"/>
        <v>4</v>
      </c>
      <c r="CI57" s="426">
        <f t="shared" si="80"/>
        <v>3.1666666666666665</v>
      </c>
      <c r="CJ57" s="583" t="s">
        <v>639</v>
      </c>
      <c r="CK57" s="165">
        <f t="shared" si="81"/>
        <v>4</v>
      </c>
      <c r="CL57" s="96" t="s">
        <v>640</v>
      </c>
      <c r="CM57" s="164">
        <f t="shared" si="82"/>
        <v>0</v>
      </c>
      <c r="CN57" s="96" t="s">
        <v>1119</v>
      </c>
      <c r="CO57" s="164">
        <f t="shared" si="35"/>
        <v>0</v>
      </c>
      <c r="CP57" s="96" t="s">
        <v>880</v>
      </c>
      <c r="CQ57" s="164">
        <f t="shared" si="83"/>
        <v>4</v>
      </c>
      <c r="CR57" s="96" t="s">
        <v>880</v>
      </c>
      <c r="CS57" s="164">
        <f t="shared" si="84"/>
        <v>4</v>
      </c>
      <c r="CT57" s="583" t="s">
        <v>639</v>
      </c>
      <c r="CU57" s="165">
        <f t="shared" si="85"/>
        <v>4</v>
      </c>
      <c r="CV57" s="96" t="s">
        <v>880</v>
      </c>
      <c r="CW57" s="164">
        <f t="shared" si="86"/>
        <v>4</v>
      </c>
      <c r="CX57" s="55">
        <v>8.3000000000000007</v>
      </c>
      <c r="CY57" s="351" t="s">
        <v>1827</v>
      </c>
      <c r="CZ57" s="165">
        <f t="shared" si="40"/>
        <v>0</v>
      </c>
      <c r="DA57" s="56">
        <v>10</v>
      </c>
      <c r="DB57" s="351" t="s">
        <v>1827</v>
      </c>
      <c r="DC57" s="165">
        <f t="shared" si="41"/>
        <v>0</v>
      </c>
      <c r="DD57" s="426">
        <f t="shared" si="42"/>
        <v>2.2222222222222223</v>
      </c>
      <c r="DE57" s="148">
        <v>3</v>
      </c>
      <c r="DF57" s="433"/>
      <c r="DG57" s="165">
        <f t="shared" si="43"/>
        <v>2</v>
      </c>
      <c r="DH57" s="54">
        <v>0</v>
      </c>
      <c r="DI57" s="397" t="s">
        <v>1777</v>
      </c>
      <c r="DJ57" s="165">
        <f t="shared" si="44"/>
        <v>0</v>
      </c>
      <c r="DK57" s="54">
        <v>0</v>
      </c>
      <c r="DL57" s="396" t="s">
        <v>1778</v>
      </c>
      <c r="DM57" s="165">
        <f t="shared" si="45"/>
        <v>0</v>
      </c>
      <c r="DN57" s="54">
        <v>2</v>
      </c>
      <c r="DO57" s="396" t="s">
        <v>1783</v>
      </c>
      <c r="DP57" s="165">
        <f t="shared" si="46"/>
        <v>1</v>
      </c>
      <c r="DQ57" s="96" t="s">
        <v>1024</v>
      </c>
      <c r="DR57" s="164">
        <f t="shared" si="47"/>
        <v>0</v>
      </c>
      <c r="DS57" s="426">
        <f t="shared" si="48"/>
        <v>0.6</v>
      </c>
      <c r="DT57" s="148">
        <v>0.64900000000000002</v>
      </c>
      <c r="DU57" s="114" t="s">
        <v>1791</v>
      </c>
      <c r="DV57" s="165">
        <f t="shared" si="87"/>
        <v>2</v>
      </c>
      <c r="DW57" s="49">
        <v>7</v>
      </c>
      <c r="DX57" s="148">
        <f t="shared" si="89"/>
        <v>0.84509804001425681</v>
      </c>
      <c r="DY57" s="94" t="s">
        <v>1733</v>
      </c>
      <c r="DZ57" s="165">
        <f t="shared" si="51"/>
        <v>1</v>
      </c>
      <c r="EA57" s="49">
        <v>1</v>
      </c>
      <c r="EB57" s="157" t="s">
        <v>1737</v>
      </c>
      <c r="EC57" s="165">
        <f t="shared" si="52"/>
        <v>1</v>
      </c>
      <c r="ED57" s="49">
        <v>0</v>
      </c>
      <c r="EE57" s="114" t="s">
        <v>1730</v>
      </c>
      <c r="EF57" s="165">
        <f t="shared" si="53"/>
        <v>0</v>
      </c>
      <c r="EG57" s="426">
        <f t="shared" si="54"/>
        <v>1</v>
      </c>
      <c r="EH57" s="429">
        <f t="shared" si="55"/>
        <v>1.5436026936026936</v>
      </c>
      <c r="EI57" s="438">
        <f t="shared" si="56"/>
        <v>0.38590067340067341</v>
      </c>
      <c r="EJ57" s="546">
        <v>0</v>
      </c>
      <c r="EK57" s="548">
        <v>0.56818181818181823</v>
      </c>
      <c r="EL57" s="549">
        <v>0.79166666666666663</v>
      </c>
      <c r="EM57" s="549">
        <v>0.55555555555555558</v>
      </c>
      <c r="EN57" s="549">
        <v>0.15</v>
      </c>
      <c r="EO57" s="549">
        <v>0.25</v>
      </c>
    </row>
    <row r="58" spans="1:145" s="366" customFormat="1" ht="18">
      <c r="A58" s="4" t="s">
        <v>493</v>
      </c>
      <c r="B58" s="69" t="s">
        <v>492</v>
      </c>
      <c r="C58" s="53" t="s">
        <v>632</v>
      </c>
      <c r="D58" s="411" t="s">
        <v>1308</v>
      </c>
      <c r="E58" s="413" t="s">
        <v>968</v>
      </c>
      <c r="F58" s="412" t="s">
        <v>967</v>
      </c>
      <c r="G58" s="414" t="s">
        <v>969</v>
      </c>
      <c r="H58" s="417" t="s">
        <v>74</v>
      </c>
      <c r="I58" s="49">
        <v>3151</v>
      </c>
      <c r="J58" s="328">
        <f t="shared" si="0"/>
        <v>3.4984484031739997</v>
      </c>
      <c r="K58" s="328" t="s">
        <v>1715</v>
      </c>
      <c r="L58" s="165">
        <f t="shared" si="1"/>
        <v>0</v>
      </c>
      <c r="M58" s="78">
        <v>11394490.73</v>
      </c>
      <c r="N58" s="328">
        <f t="shared" si="2"/>
        <v>7.0566949194160582</v>
      </c>
      <c r="O58" s="328" t="s">
        <v>1703</v>
      </c>
      <c r="P58" s="165">
        <f t="shared" si="3"/>
        <v>0</v>
      </c>
      <c r="Q58" s="94">
        <v>223</v>
      </c>
      <c r="R58" s="328">
        <f t="shared" si="4"/>
        <v>2.3483048630481607</v>
      </c>
      <c r="S58" s="328" t="s">
        <v>1709</v>
      </c>
      <c r="T58" s="165">
        <f t="shared" si="5"/>
        <v>0</v>
      </c>
      <c r="U58" s="96" t="s">
        <v>880</v>
      </c>
      <c r="V58" s="164">
        <f t="shared" si="6"/>
        <v>0</v>
      </c>
      <c r="W58" s="94">
        <v>0</v>
      </c>
      <c r="X58" s="154"/>
      <c r="Y58" s="94" t="s">
        <v>1726</v>
      </c>
      <c r="Z58" s="165">
        <f t="shared" si="7"/>
        <v>0</v>
      </c>
      <c r="AA58" s="424">
        <f t="shared" si="8"/>
        <v>0</v>
      </c>
      <c r="AB58" s="80" t="s">
        <v>639</v>
      </c>
      <c r="AC58" s="165">
        <f t="shared" si="58"/>
        <v>4</v>
      </c>
      <c r="AD58" s="80" t="s">
        <v>1398</v>
      </c>
      <c r="AE58" s="165">
        <f t="shared" si="59"/>
        <v>2</v>
      </c>
      <c r="AF58" s="96" t="s">
        <v>640</v>
      </c>
      <c r="AG58" s="164">
        <f t="shared" si="60"/>
        <v>0</v>
      </c>
      <c r="AH58" s="53" t="s">
        <v>1400</v>
      </c>
      <c r="AI58" s="165">
        <f t="shared" si="88"/>
        <v>3</v>
      </c>
      <c r="AJ58" s="53" t="s">
        <v>1405</v>
      </c>
      <c r="AK58" s="165">
        <f t="shared" si="61"/>
        <v>0</v>
      </c>
      <c r="AL58" s="50">
        <v>1</v>
      </c>
      <c r="AM58" s="396" t="s">
        <v>1765</v>
      </c>
      <c r="AN58" s="165">
        <f t="shared" si="62"/>
        <v>4</v>
      </c>
      <c r="AO58" s="96" t="s">
        <v>636</v>
      </c>
      <c r="AP58" s="164">
        <f t="shared" si="63"/>
        <v>4</v>
      </c>
      <c r="AQ58" s="57">
        <v>1</v>
      </c>
      <c r="AR58" s="397" t="s">
        <v>1789</v>
      </c>
      <c r="AS58" s="165">
        <f t="shared" si="64"/>
        <v>0</v>
      </c>
      <c r="AT58" s="53" t="s">
        <v>650</v>
      </c>
      <c r="AU58" s="165">
        <f t="shared" si="65"/>
        <v>2</v>
      </c>
      <c r="AV58" s="53" t="s">
        <v>646</v>
      </c>
      <c r="AW58" s="165">
        <v>0</v>
      </c>
      <c r="AX58" s="81" t="s">
        <v>647</v>
      </c>
      <c r="AY58" s="165">
        <v>4</v>
      </c>
      <c r="AZ58" s="426">
        <f t="shared" si="66"/>
        <v>2.0909090909090908</v>
      </c>
      <c r="BA58" s="57">
        <v>0</v>
      </c>
      <c r="BB58" s="395" t="s">
        <v>1741</v>
      </c>
      <c r="BC58" s="165">
        <f t="shared" si="67"/>
        <v>4</v>
      </c>
      <c r="BD58" s="80" t="s">
        <v>1395</v>
      </c>
      <c r="BE58" s="163">
        <f t="shared" si="68"/>
        <v>4</v>
      </c>
      <c r="BF58" s="58">
        <v>8</v>
      </c>
      <c r="BG58" s="396" t="s">
        <v>1748</v>
      </c>
      <c r="BH58" s="165">
        <f t="shared" si="69"/>
        <v>1</v>
      </c>
      <c r="BI58" s="58">
        <v>0</v>
      </c>
      <c r="BJ58" s="396" t="s">
        <v>1745</v>
      </c>
      <c r="BK58" s="165">
        <f t="shared" si="70"/>
        <v>4</v>
      </c>
      <c r="BL58" s="53" t="s">
        <v>653</v>
      </c>
      <c r="BM58" s="365">
        <f t="shared" si="71"/>
        <v>4</v>
      </c>
      <c r="BN58" s="53" t="s">
        <v>642</v>
      </c>
      <c r="BO58" s="365">
        <f t="shared" si="72"/>
        <v>0</v>
      </c>
      <c r="BP58" s="53" t="s">
        <v>659</v>
      </c>
      <c r="BQ58" s="365">
        <f t="shared" si="73"/>
        <v>4</v>
      </c>
      <c r="BR58" s="58">
        <v>3</v>
      </c>
      <c r="BS58" s="397" t="s">
        <v>1752</v>
      </c>
      <c r="BT58" s="165">
        <f t="shared" si="74"/>
        <v>2</v>
      </c>
      <c r="BU58" s="58">
        <v>0</v>
      </c>
      <c r="BV58" s="396" t="s">
        <v>1750</v>
      </c>
      <c r="BW58" s="165">
        <f t="shared" si="75"/>
        <v>4</v>
      </c>
      <c r="BX58" s="58">
        <v>0</v>
      </c>
      <c r="BY58" s="396" t="s">
        <v>1755</v>
      </c>
      <c r="BZ58" s="165">
        <f t="shared" si="76"/>
        <v>4</v>
      </c>
      <c r="CA58" s="58">
        <v>0</v>
      </c>
      <c r="CB58" s="396" t="s">
        <v>1755</v>
      </c>
      <c r="CC58" s="165">
        <f t="shared" si="77"/>
        <v>4</v>
      </c>
      <c r="CD58" s="58">
        <v>4</v>
      </c>
      <c r="CE58" s="396" t="s">
        <v>1761</v>
      </c>
      <c r="CF58" s="165">
        <f t="shared" si="78"/>
        <v>3</v>
      </c>
      <c r="CG58" s="155" t="s">
        <v>636</v>
      </c>
      <c r="CH58" s="165">
        <f t="shared" si="79"/>
        <v>4</v>
      </c>
      <c r="CI58" s="426">
        <f t="shared" si="80"/>
        <v>3.1666666666666665</v>
      </c>
      <c r="CJ58" s="53" t="s">
        <v>1398</v>
      </c>
      <c r="CK58" s="165">
        <f t="shared" si="81"/>
        <v>2</v>
      </c>
      <c r="CL58" s="96" t="s">
        <v>640</v>
      </c>
      <c r="CM58" s="164">
        <f t="shared" si="82"/>
        <v>0</v>
      </c>
      <c r="CN58" s="96" t="s">
        <v>1119</v>
      </c>
      <c r="CO58" s="164">
        <f t="shared" si="35"/>
        <v>0</v>
      </c>
      <c r="CP58" s="96" t="s">
        <v>880</v>
      </c>
      <c r="CQ58" s="164">
        <f t="shared" si="83"/>
        <v>4</v>
      </c>
      <c r="CR58" s="96" t="s">
        <v>880</v>
      </c>
      <c r="CS58" s="164">
        <f t="shared" si="84"/>
        <v>4</v>
      </c>
      <c r="CT58" s="53" t="s">
        <v>639</v>
      </c>
      <c r="CU58" s="165">
        <f t="shared" si="85"/>
        <v>4</v>
      </c>
      <c r="CV58" s="96" t="s">
        <v>1119</v>
      </c>
      <c r="CW58" s="164">
        <f t="shared" si="86"/>
        <v>0</v>
      </c>
      <c r="CX58" s="55">
        <v>8.4</v>
      </c>
      <c r="CY58" s="351" t="s">
        <v>1827</v>
      </c>
      <c r="CZ58" s="165">
        <f t="shared" si="40"/>
        <v>0</v>
      </c>
      <c r="DA58" s="56">
        <v>9.3000000000000007</v>
      </c>
      <c r="DB58" s="351" t="s">
        <v>1827</v>
      </c>
      <c r="DC58" s="165">
        <f t="shared" si="41"/>
        <v>0</v>
      </c>
      <c r="DD58" s="426">
        <f t="shared" si="42"/>
        <v>1.5555555555555556</v>
      </c>
      <c r="DE58" s="148">
        <v>2</v>
      </c>
      <c r="DF58" s="396" t="s">
        <v>1776</v>
      </c>
      <c r="DG58" s="165">
        <f t="shared" si="43"/>
        <v>1</v>
      </c>
      <c r="DH58" s="54">
        <v>0</v>
      </c>
      <c r="DI58" s="397" t="s">
        <v>1777</v>
      </c>
      <c r="DJ58" s="165">
        <f t="shared" si="44"/>
        <v>0</v>
      </c>
      <c r="DK58" s="54">
        <v>1</v>
      </c>
      <c r="DL58" s="396" t="s">
        <v>1778</v>
      </c>
      <c r="DM58" s="165">
        <f t="shared" si="45"/>
        <v>3</v>
      </c>
      <c r="DN58" s="54">
        <v>7</v>
      </c>
      <c r="DO58" s="396" t="s">
        <v>1780</v>
      </c>
      <c r="DP58" s="165">
        <f t="shared" si="46"/>
        <v>4</v>
      </c>
      <c r="DQ58" s="96" t="s">
        <v>1024</v>
      </c>
      <c r="DR58" s="164">
        <f t="shared" si="47"/>
        <v>0</v>
      </c>
      <c r="DS58" s="426">
        <f t="shared" si="48"/>
        <v>1.6</v>
      </c>
      <c r="DT58" s="148">
        <v>0.46600000000000003</v>
      </c>
      <c r="DU58" s="157" t="s">
        <v>1790</v>
      </c>
      <c r="DV58" s="165">
        <f t="shared" si="87"/>
        <v>4</v>
      </c>
      <c r="DW58" s="49">
        <v>27</v>
      </c>
      <c r="DX58" s="148">
        <f t="shared" si="89"/>
        <v>1.4313637641589874</v>
      </c>
      <c r="DY58" s="94" t="s">
        <v>1734</v>
      </c>
      <c r="DZ58" s="165">
        <f t="shared" si="51"/>
        <v>2</v>
      </c>
      <c r="EA58" s="49">
        <v>1</v>
      </c>
      <c r="EB58" s="157" t="s">
        <v>1737</v>
      </c>
      <c r="EC58" s="165">
        <f t="shared" si="52"/>
        <v>1</v>
      </c>
      <c r="ED58" s="49">
        <v>1</v>
      </c>
      <c r="EE58" s="157" t="s">
        <v>1737</v>
      </c>
      <c r="EF58" s="165">
        <f t="shared" si="53"/>
        <v>1</v>
      </c>
      <c r="EG58" s="426">
        <f t="shared" si="54"/>
        <v>2</v>
      </c>
      <c r="EH58" s="429">
        <f t="shared" si="55"/>
        <v>1.7355218855218855</v>
      </c>
      <c r="EI58" s="438">
        <f t="shared" si="56"/>
        <v>0.43388047138047137</v>
      </c>
      <c r="EJ58" s="546">
        <v>0</v>
      </c>
      <c r="EK58" s="548">
        <v>0.52272727272727271</v>
      </c>
      <c r="EL58" s="549">
        <v>0.79166666666666663</v>
      </c>
      <c r="EM58" s="549">
        <v>0.3888888888888889</v>
      </c>
      <c r="EN58" s="549">
        <v>0.4</v>
      </c>
      <c r="EO58" s="549">
        <v>0.5</v>
      </c>
    </row>
    <row r="59" spans="1:145" s="366" customFormat="1" ht="18">
      <c r="A59" s="4" t="s">
        <v>465</v>
      </c>
      <c r="B59" s="69" t="s">
        <v>464</v>
      </c>
      <c r="C59" s="53" t="s">
        <v>1050</v>
      </c>
      <c r="D59" s="411" t="s">
        <v>1308</v>
      </c>
      <c r="E59" s="413" t="s">
        <v>968</v>
      </c>
      <c r="F59" s="412" t="s">
        <v>967</v>
      </c>
      <c r="G59" s="414" t="s">
        <v>969</v>
      </c>
      <c r="H59" s="417" t="s">
        <v>130</v>
      </c>
      <c r="I59" s="49">
        <v>3217</v>
      </c>
      <c r="J59" s="328">
        <f t="shared" si="0"/>
        <v>3.5074510609019698</v>
      </c>
      <c r="K59" s="328" t="s">
        <v>1698</v>
      </c>
      <c r="L59" s="165">
        <f t="shared" si="1"/>
        <v>1</v>
      </c>
      <c r="M59" s="78">
        <v>13130591.029999999</v>
      </c>
      <c r="N59" s="328">
        <f t="shared" si="2"/>
        <v>7.1182842748549575</v>
      </c>
      <c r="O59" s="328" t="s">
        <v>1706</v>
      </c>
      <c r="P59" s="165">
        <f t="shared" si="3"/>
        <v>1</v>
      </c>
      <c r="Q59" s="94">
        <v>192</v>
      </c>
      <c r="R59" s="328">
        <f t="shared" si="4"/>
        <v>2.2833012287035497</v>
      </c>
      <c r="S59" s="328" t="s">
        <v>1709</v>
      </c>
      <c r="T59" s="165">
        <f t="shared" si="5"/>
        <v>0</v>
      </c>
      <c r="U59" s="96" t="s">
        <v>880</v>
      </c>
      <c r="V59" s="164">
        <f t="shared" si="6"/>
        <v>0</v>
      </c>
      <c r="W59" s="94">
        <v>0</v>
      </c>
      <c r="X59" s="154"/>
      <c r="Y59" s="94" t="s">
        <v>1726</v>
      </c>
      <c r="Z59" s="165">
        <f t="shared" si="7"/>
        <v>0</v>
      </c>
      <c r="AA59" s="424">
        <f t="shared" si="8"/>
        <v>0.4</v>
      </c>
      <c r="AB59" s="80" t="s">
        <v>639</v>
      </c>
      <c r="AC59" s="165">
        <f t="shared" si="58"/>
        <v>4</v>
      </c>
      <c r="AD59" s="53" t="s">
        <v>639</v>
      </c>
      <c r="AE59" s="165">
        <f t="shared" si="59"/>
        <v>4</v>
      </c>
      <c r="AF59" s="96" t="s">
        <v>640</v>
      </c>
      <c r="AG59" s="164">
        <f t="shared" si="60"/>
        <v>0</v>
      </c>
      <c r="AH59" s="53" t="s">
        <v>1314</v>
      </c>
      <c r="AI59" s="165">
        <f t="shared" si="88"/>
        <v>0</v>
      </c>
      <c r="AJ59" s="156" t="s">
        <v>1405</v>
      </c>
      <c r="AK59" s="165">
        <f t="shared" si="61"/>
        <v>0</v>
      </c>
      <c r="AL59" s="50">
        <v>1</v>
      </c>
      <c r="AM59" s="396" t="s">
        <v>1765</v>
      </c>
      <c r="AN59" s="165">
        <f t="shared" si="62"/>
        <v>4</v>
      </c>
      <c r="AO59" s="96" t="s">
        <v>636</v>
      </c>
      <c r="AP59" s="164">
        <f t="shared" si="63"/>
        <v>4</v>
      </c>
      <c r="AQ59" s="57">
        <v>1</v>
      </c>
      <c r="AR59" s="397" t="s">
        <v>1789</v>
      </c>
      <c r="AS59" s="165">
        <f t="shared" si="64"/>
        <v>0</v>
      </c>
      <c r="AT59" s="53" t="s">
        <v>650</v>
      </c>
      <c r="AU59" s="165">
        <f t="shared" si="65"/>
        <v>2</v>
      </c>
      <c r="AV59" s="53" t="s">
        <v>646</v>
      </c>
      <c r="AW59" s="165">
        <v>0</v>
      </c>
      <c r="AX59" s="81" t="s">
        <v>647</v>
      </c>
      <c r="AY59" s="165">
        <v>4</v>
      </c>
      <c r="AZ59" s="426">
        <f t="shared" si="66"/>
        <v>2</v>
      </c>
      <c r="BA59" s="57">
        <v>0</v>
      </c>
      <c r="BB59" s="395" t="s">
        <v>1741</v>
      </c>
      <c r="BC59" s="165">
        <f t="shared" si="67"/>
        <v>4</v>
      </c>
      <c r="BD59" s="80" t="s">
        <v>641</v>
      </c>
      <c r="BE59" s="163">
        <f t="shared" si="68"/>
        <v>0</v>
      </c>
      <c r="BF59" s="58">
        <v>3</v>
      </c>
      <c r="BG59" s="397" t="s">
        <v>1747</v>
      </c>
      <c r="BH59" s="165">
        <f t="shared" si="69"/>
        <v>2</v>
      </c>
      <c r="BI59" s="58">
        <v>2</v>
      </c>
      <c r="BJ59" s="396" t="s">
        <v>1746</v>
      </c>
      <c r="BK59" s="165">
        <f t="shared" si="70"/>
        <v>3</v>
      </c>
      <c r="BL59" s="53" t="s">
        <v>658</v>
      </c>
      <c r="BM59" s="365">
        <f t="shared" si="71"/>
        <v>2</v>
      </c>
      <c r="BN59" s="53" t="s">
        <v>649</v>
      </c>
      <c r="BO59" s="365">
        <f t="shared" si="72"/>
        <v>1</v>
      </c>
      <c r="BP59" s="53" t="s">
        <v>667</v>
      </c>
      <c r="BQ59" s="365">
        <f t="shared" si="73"/>
        <v>1</v>
      </c>
      <c r="BR59" s="58">
        <v>0</v>
      </c>
      <c r="BS59" s="396" t="s">
        <v>1750</v>
      </c>
      <c r="BT59" s="165">
        <f t="shared" si="74"/>
        <v>4</v>
      </c>
      <c r="BU59" s="58">
        <v>0</v>
      </c>
      <c r="BV59" s="396" t="s">
        <v>1750</v>
      </c>
      <c r="BW59" s="165">
        <f t="shared" si="75"/>
        <v>4</v>
      </c>
      <c r="BX59" s="58">
        <v>0</v>
      </c>
      <c r="BY59" s="396" t="s">
        <v>1755</v>
      </c>
      <c r="BZ59" s="165">
        <f t="shared" si="76"/>
        <v>4</v>
      </c>
      <c r="CA59" s="58">
        <v>0</v>
      </c>
      <c r="CB59" s="396" t="s">
        <v>1755</v>
      </c>
      <c r="CC59" s="165">
        <f t="shared" si="77"/>
        <v>4</v>
      </c>
      <c r="CD59" s="58">
        <v>1</v>
      </c>
      <c r="CE59" s="396" t="s">
        <v>1763</v>
      </c>
      <c r="CF59" s="165">
        <f t="shared" si="78"/>
        <v>1</v>
      </c>
      <c r="CG59" s="155" t="s">
        <v>1369</v>
      </c>
      <c r="CH59" s="165">
        <f t="shared" si="79"/>
        <v>3</v>
      </c>
      <c r="CI59" s="426">
        <f t="shared" si="80"/>
        <v>2.4166666666666665</v>
      </c>
      <c r="CJ59" s="53" t="s">
        <v>1407</v>
      </c>
      <c r="CK59" s="165">
        <f t="shared" si="81"/>
        <v>1</v>
      </c>
      <c r="CL59" s="96" t="s">
        <v>640</v>
      </c>
      <c r="CM59" s="164">
        <f t="shared" si="82"/>
        <v>0</v>
      </c>
      <c r="CN59" s="96" t="s">
        <v>1119</v>
      </c>
      <c r="CO59" s="164">
        <f t="shared" si="35"/>
        <v>0</v>
      </c>
      <c r="CP59" s="96" t="s">
        <v>880</v>
      </c>
      <c r="CQ59" s="164">
        <f t="shared" si="83"/>
        <v>4</v>
      </c>
      <c r="CR59" s="96" t="s">
        <v>880</v>
      </c>
      <c r="CS59" s="164">
        <f t="shared" si="84"/>
        <v>4</v>
      </c>
      <c r="CT59" s="80" t="s">
        <v>639</v>
      </c>
      <c r="CU59" s="165">
        <f t="shared" si="85"/>
        <v>4</v>
      </c>
      <c r="CV59" s="96" t="s">
        <v>1119</v>
      </c>
      <c r="CW59" s="164">
        <f t="shared" si="86"/>
        <v>0</v>
      </c>
      <c r="CX59" s="55">
        <v>8.4</v>
      </c>
      <c r="CY59" s="351" t="s">
        <v>1827</v>
      </c>
      <c r="CZ59" s="165">
        <f t="shared" si="40"/>
        <v>0</v>
      </c>
      <c r="DA59" s="56">
        <v>8.6</v>
      </c>
      <c r="DB59" s="351" t="s">
        <v>1827</v>
      </c>
      <c r="DC59" s="165">
        <f t="shared" si="41"/>
        <v>0</v>
      </c>
      <c r="DD59" s="426">
        <f t="shared" si="42"/>
        <v>1.4444444444444444</v>
      </c>
      <c r="DE59" s="148">
        <v>1</v>
      </c>
      <c r="DF59" s="396" t="s">
        <v>1776</v>
      </c>
      <c r="DG59" s="165">
        <f t="shared" si="43"/>
        <v>1</v>
      </c>
      <c r="DH59" s="54">
        <v>0</v>
      </c>
      <c r="DI59" s="397" t="s">
        <v>1777</v>
      </c>
      <c r="DJ59" s="165">
        <f t="shared" si="44"/>
        <v>0</v>
      </c>
      <c r="DK59" s="54">
        <v>2</v>
      </c>
      <c r="DL59" s="396" t="s">
        <v>1779</v>
      </c>
      <c r="DM59" s="165">
        <f t="shared" si="45"/>
        <v>4</v>
      </c>
      <c r="DN59" s="54">
        <v>2</v>
      </c>
      <c r="DO59" s="396" t="s">
        <v>1783</v>
      </c>
      <c r="DP59" s="165">
        <f t="shared" si="46"/>
        <v>1</v>
      </c>
      <c r="DQ59" s="96" t="s">
        <v>1024</v>
      </c>
      <c r="DR59" s="164">
        <f t="shared" si="47"/>
        <v>0</v>
      </c>
      <c r="DS59" s="426">
        <f t="shared" si="48"/>
        <v>1.2</v>
      </c>
      <c r="DT59" s="148">
        <v>0.60699999999999998</v>
      </c>
      <c r="DU59" s="157" t="s">
        <v>1793</v>
      </c>
      <c r="DV59" s="165">
        <f t="shared" si="87"/>
        <v>3</v>
      </c>
      <c r="DW59" s="49">
        <v>14</v>
      </c>
      <c r="DX59" s="148">
        <f t="shared" si="89"/>
        <v>1.146128035678238</v>
      </c>
      <c r="DY59" s="154" t="s">
        <v>1734</v>
      </c>
      <c r="DZ59" s="165">
        <f t="shared" si="51"/>
        <v>2</v>
      </c>
      <c r="EA59" s="49">
        <v>0</v>
      </c>
      <c r="EB59" s="114" t="s">
        <v>1730</v>
      </c>
      <c r="EC59" s="165">
        <f t="shared" si="52"/>
        <v>0</v>
      </c>
      <c r="ED59" s="49">
        <v>1</v>
      </c>
      <c r="EE59" s="157" t="s">
        <v>1737</v>
      </c>
      <c r="EF59" s="165">
        <f t="shared" si="53"/>
        <v>1</v>
      </c>
      <c r="EG59" s="426">
        <f t="shared" si="54"/>
        <v>1.5</v>
      </c>
      <c r="EH59" s="429">
        <f t="shared" si="55"/>
        <v>1.4935185185185187</v>
      </c>
      <c r="EI59" s="438">
        <f t="shared" si="56"/>
        <v>0.37337962962962967</v>
      </c>
      <c r="EJ59" s="546">
        <v>0.1</v>
      </c>
      <c r="EK59" s="548">
        <v>0.5</v>
      </c>
      <c r="EL59" s="549">
        <v>0.60416666666666663</v>
      </c>
      <c r="EM59" s="549">
        <v>0.3611111111111111</v>
      </c>
      <c r="EN59" s="549">
        <v>0.3</v>
      </c>
      <c r="EO59" s="549">
        <v>0.375</v>
      </c>
    </row>
    <row r="60" spans="1:145" s="366" customFormat="1" ht="18">
      <c r="A60" s="4" t="s">
        <v>475</v>
      </c>
      <c r="B60" s="69" t="s">
        <v>474</v>
      </c>
      <c r="C60" s="53" t="s">
        <v>671</v>
      </c>
      <c r="D60" s="411" t="s">
        <v>1308</v>
      </c>
      <c r="E60" s="413" t="s">
        <v>978</v>
      </c>
      <c r="F60" s="412" t="s">
        <v>977</v>
      </c>
      <c r="G60" s="414" t="s">
        <v>982</v>
      </c>
      <c r="H60" s="412" t="s">
        <v>5</v>
      </c>
      <c r="I60" s="49">
        <v>3218</v>
      </c>
      <c r="J60" s="328">
        <f t="shared" si="0"/>
        <v>3.5075860397630105</v>
      </c>
      <c r="K60" s="328" t="s">
        <v>1698</v>
      </c>
      <c r="L60" s="165">
        <f t="shared" si="1"/>
        <v>1</v>
      </c>
      <c r="M60" s="78">
        <v>10788118.220000001</v>
      </c>
      <c r="N60" s="328">
        <f t="shared" si="2"/>
        <v>7.0329456969588602</v>
      </c>
      <c r="O60" s="328" t="s">
        <v>1703</v>
      </c>
      <c r="P60" s="165">
        <f t="shared" si="3"/>
        <v>0</v>
      </c>
      <c r="Q60" s="94">
        <v>205</v>
      </c>
      <c r="R60" s="328">
        <f t="shared" si="4"/>
        <v>2.3117538610557542</v>
      </c>
      <c r="S60" s="328" t="s">
        <v>1709</v>
      </c>
      <c r="T60" s="165">
        <f t="shared" si="5"/>
        <v>0</v>
      </c>
      <c r="U60" s="96" t="s">
        <v>1119</v>
      </c>
      <c r="V60" s="164">
        <f t="shared" si="6"/>
        <v>4</v>
      </c>
      <c r="W60" s="94">
        <v>3</v>
      </c>
      <c r="X60" s="148">
        <f>LOG10(W60)</f>
        <v>0.47712125471966244</v>
      </c>
      <c r="Y60" s="94" t="s">
        <v>1727</v>
      </c>
      <c r="Z60" s="165">
        <f t="shared" si="7"/>
        <v>1</v>
      </c>
      <c r="AA60" s="424">
        <f t="shared" si="8"/>
        <v>1.2</v>
      </c>
      <c r="AB60" s="80" t="s">
        <v>639</v>
      </c>
      <c r="AC60" s="165">
        <f t="shared" si="58"/>
        <v>4</v>
      </c>
      <c r="AD60" s="53" t="s">
        <v>639</v>
      </c>
      <c r="AE60" s="165">
        <f t="shared" si="59"/>
        <v>4</v>
      </c>
      <c r="AF60" s="96" t="s">
        <v>640</v>
      </c>
      <c r="AG60" s="164">
        <f t="shared" si="60"/>
        <v>0</v>
      </c>
      <c r="AH60" s="53" t="s">
        <v>1400</v>
      </c>
      <c r="AI60" s="165">
        <f t="shared" si="88"/>
        <v>3</v>
      </c>
      <c r="AJ60" s="53" t="s">
        <v>1406</v>
      </c>
      <c r="AK60" s="165">
        <f t="shared" si="61"/>
        <v>3</v>
      </c>
      <c r="AL60" s="50">
        <v>1</v>
      </c>
      <c r="AM60" s="396" t="s">
        <v>1765</v>
      </c>
      <c r="AN60" s="165">
        <f t="shared" si="62"/>
        <v>4</v>
      </c>
      <c r="AO60" s="96" t="s">
        <v>640</v>
      </c>
      <c r="AP60" s="164">
        <f t="shared" si="63"/>
        <v>0</v>
      </c>
      <c r="AQ60" s="57">
        <v>1</v>
      </c>
      <c r="AR60" s="397" t="s">
        <v>1789</v>
      </c>
      <c r="AS60" s="165">
        <f t="shared" si="64"/>
        <v>0</v>
      </c>
      <c r="AT60" s="53" t="s">
        <v>634</v>
      </c>
      <c r="AU60" s="165">
        <f t="shared" si="65"/>
        <v>1</v>
      </c>
      <c r="AV60" s="53" t="s">
        <v>635</v>
      </c>
      <c r="AW60" s="165">
        <v>1</v>
      </c>
      <c r="AX60" s="81" t="s">
        <v>635</v>
      </c>
      <c r="AY60" s="165">
        <v>1</v>
      </c>
      <c r="AZ60" s="426">
        <f t="shared" si="66"/>
        <v>1.9090909090909092</v>
      </c>
      <c r="BA60" s="57">
        <v>0</v>
      </c>
      <c r="BB60" s="395" t="s">
        <v>1741</v>
      </c>
      <c r="BC60" s="165">
        <f t="shared" si="67"/>
        <v>4</v>
      </c>
      <c r="BD60" s="155" t="s">
        <v>1395</v>
      </c>
      <c r="BE60" s="163">
        <f t="shared" si="68"/>
        <v>4</v>
      </c>
      <c r="BF60" s="58">
        <v>3</v>
      </c>
      <c r="BG60" s="397" t="s">
        <v>1747</v>
      </c>
      <c r="BH60" s="165">
        <f t="shared" si="69"/>
        <v>2</v>
      </c>
      <c r="BI60" s="58">
        <v>8</v>
      </c>
      <c r="BJ60" s="396" t="s">
        <v>1748</v>
      </c>
      <c r="BK60" s="165">
        <f t="shared" si="70"/>
        <v>1</v>
      </c>
      <c r="BL60" s="53" t="s">
        <v>658</v>
      </c>
      <c r="BM60" s="365">
        <f t="shared" si="71"/>
        <v>2</v>
      </c>
      <c r="BN60" s="53" t="s">
        <v>669</v>
      </c>
      <c r="BO60" s="365">
        <f t="shared" si="72"/>
        <v>2</v>
      </c>
      <c r="BP60" s="53" t="s">
        <v>659</v>
      </c>
      <c r="BQ60" s="365">
        <f t="shared" si="73"/>
        <v>4</v>
      </c>
      <c r="BR60" s="58">
        <v>0</v>
      </c>
      <c r="BS60" s="396" t="s">
        <v>1750</v>
      </c>
      <c r="BT60" s="165">
        <f t="shared" si="74"/>
        <v>4</v>
      </c>
      <c r="BU60" s="58">
        <v>0</v>
      </c>
      <c r="BV60" s="396" t="s">
        <v>1750</v>
      </c>
      <c r="BW60" s="165">
        <f t="shared" si="75"/>
        <v>4</v>
      </c>
      <c r="BX60" s="58">
        <v>0</v>
      </c>
      <c r="BY60" s="396" t="s">
        <v>1755</v>
      </c>
      <c r="BZ60" s="165">
        <f t="shared" si="76"/>
        <v>4</v>
      </c>
      <c r="CA60" s="58">
        <v>0</v>
      </c>
      <c r="CB60" s="396" t="s">
        <v>1755</v>
      </c>
      <c r="CC60" s="165">
        <f t="shared" si="77"/>
        <v>4</v>
      </c>
      <c r="CD60" s="58">
        <v>0</v>
      </c>
      <c r="CE60" s="397" t="s">
        <v>1764</v>
      </c>
      <c r="CF60" s="165">
        <f t="shared" si="78"/>
        <v>0</v>
      </c>
      <c r="CG60" s="155" t="s">
        <v>636</v>
      </c>
      <c r="CH60" s="165">
        <f t="shared" si="79"/>
        <v>4</v>
      </c>
      <c r="CI60" s="426">
        <f t="shared" si="80"/>
        <v>2.9166666666666665</v>
      </c>
      <c r="CJ60" s="53" t="s">
        <v>639</v>
      </c>
      <c r="CK60" s="165">
        <f t="shared" si="81"/>
        <v>4</v>
      </c>
      <c r="CL60" s="96" t="s">
        <v>640</v>
      </c>
      <c r="CM60" s="164">
        <f t="shared" si="82"/>
        <v>0</v>
      </c>
      <c r="CN60" s="96" t="s">
        <v>1119</v>
      </c>
      <c r="CO60" s="164">
        <f t="shared" si="35"/>
        <v>0</v>
      </c>
      <c r="CP60" s="96" t="s">
        <v>880</v>
      </c>
      <c r="CQ60" s="164">
        <f t="shared" si="83"/>
        <v>4</v>
      </c>
      <c r="CR60" s="96" t="s">
        <v>880</v>
      </c>
      <c r="CS60" s="164">
        <f t="shared" si="84"/>
        <v>4</v>
      </c>
      <c r="CT60" s="53" t="s">
        <v>639</v>
      </c>
      <c r="CU60" s="165">
        <f t="shared" si="85"/>
        <v>4</v>
      </c>
      <c r="CV60" s="96" t="s">
        <v>1119</v>
      </c>
      <c r="CW60" s="164">
        <f t="shared" si="86"/>
        <v>0</v>
      </c>
      <c r="CX60" s="55">
        <v>2.2999999999999998</v>
      </c>
      <c r="CY60" s="427" t="s">
        <v>1824</v>
      </c>
      <c r="CZ60" s="165">
        <f t="shared" si="40"/>
        <v>3</v>
      </c>
      <c r="DA60" s="56">
        <v>5</v>
      </c>
      <c r="DB60" s="427" t="s">
        <v>1825</v>
      </c>
      <c r="DC60" s="165">
        <f t="shared" si="41"/>
        <v>2</v>
      </c>
      <c r="DD60" s="426">
        <f t="shared" si="42"/>
        <v>2.3333333333333335</v>
      </c>
      <c r="DE60" s="148">
        <v>0</v>
      </c>
      <c r="DF60" s="397" t="s">
        <v>1777</v>
      </c>
      <c r="DG60" s="165">
        <f t="shared" si="43"/>
        <v>0</v>
      </c>
      <c r="DH60" s="54">
        <v>0</v>
      </c>
      <c r="DI60" s="397" t="s">
        <v>1777</v>
      </c>
      <c r="DJ60" s="165">
        <f t="shared" si="44"/>
        <v>0</v>
      </c>
      <c r="DK60" s="54">
        <v>0</v>
      </c>
      <c r="DL60" s="397" t="s">
        <v>1777</v>
      </c>
      <c r="DM60" s="165">
        <f t="shared" si="45"/>
        <v>0</v>
      </c>
      <c r="DN60" s="54">
        <v>4</v>
      </c>
      <c r="DO60" s="397" t="s">
        <v>1782</v>
      </c>
      <c r="DP60" s="165">
        <f t="shared" si="46"/>
        <v>2</v>
      </c>
      <c r="DQ60" s="96" t="s">
        <v>1024</v>
      </c>
      <c r="DR60" s="164">
        <f t="shared" si="47"/>
        <v>0</v>
      </c>
      <c r="DS60" s="426">
        <f t="shared" si="48"/>
        <v>0.4</v>
      </c>
      <c r="DT60" s="148">
        <v>0.63500000000000001</v>
      </c>
      <c r="DU60" s="114" t="s">
        <v>1791</v>
      </c>
      <c r="DV60" s="165">
        <f t="shared" si="87"/>
        <v>2</v>
      </c>
      <c r="DW60" s="49">
        <v>17</v>
      </c>
      <c r="DX60" s="148">
        <f t="shared" si="89"/>
        <v>1.2304489213782739</v>
      </c>
      <c r="DY60" s="94" t="s">
        <v>1734</v>
      </c>
      <c r="DZ60" s="165">
        <f t="shared" si="51"/>
        <v>2</v>
      </c>
      <c r="EA60" s="49">
        <v>0</v>
      </c>
      <c r="EB60" s="114" t="s">
        <v>1730</v>
      </c>
      <c r="EC60" s="165">
        <f t="shared" si="52"/>
        <v>0</v>
      </c>
      <c r="ED60" s="49">
        <v>0</v>
      </c>
      <c r="EE60" s="114" t="s">
        <v>1730</v>
      </c>
      <c r="EF60" s="165">
        <f t="shared" si="53"/>
        <v>0</v>
      </c>
      <c r="EG60" s="426">
        <f t="shared" si="54"/>
        <v>1</v>
      </c>
      <c r="EH60" s="429">
        <f t="shared" si="55"/>
        <v>1.6265151515151512</v>
      </c>
      <c r="EI60" s="438">
        <f t="shared" si="56"/>
        <v>0.40662878787878781</v>
      </c>
      <c r="EJ60" s="546">
        <v>0.3</v>
      </c>
      <c r="EK60" s="548">
        <v>0.47727272727272729</v>
      </c>
      <c r="EL60" s="549">
        <v>0.72916666666666663</v>
      </c>
      <c r="EM60" s="549">
        <v>0.58333333333333337</v>
      </c>
      <c r="EN60" s="549">
        <v>0.1</v>
      </c>
      <c r="EO60" s="549">
        <v>0.25</v>
      </c>
    </row>
    <row r="61" spans="1:145" s="366" customFormat="1" ht="18">
      <c r="A61" s="4" t="s">
        <v>489</v>
      </c>
      <c r="B61" s="69" t="s">
        <v>488</v>
      </c>
      <c r="C61" s="583" t="s">
        <v>632</v>
      </c>
      <c r="D61" s="411" t="s">
        <v>1308</v>
      </c>
      <c r="E61" s="413" t="s">
        <v>991</v>
      </c>
      <c r="F61" s="412" t="s">
        <v>993</v>
      </c>
      <c r="G61" s="414" t="s">
        <v>994</v>
      </c>
      <c r="H61" s="412" t="s">
        <v>34</v>
      </c>
      <c r="I61" s="49">
        <v>3224</v>
      </c>
      <c r="J61" s="328">
        <f t="shared" si="0"/>
        <v>3.5083950331330529</v>
      </c>
      <c r="K61" s="328" t="s">
        <v>1698</v>
      </c>
      <c r="L61" s="165">
        <f t="shared" si="1"/>
        <v>1</v>
      </c>
      <c r="M61" s="78">
        <v>12504234.17</v>
      </c>
      <c r="N61" s="328">
        <f t="shared" si="2"/>
        <v>7.0970570982314243</v>
      </c>
      <c r="O61" s="328" t="s">
        <v>1703</v>
      </c>
      <c r="P61" s="165">
        <f t="shared" si="3"/>
        <v>0</v>
      </c>
      <c r="Q61" s="94">
        <v>179</v>
      </c>
      <c r="R61" s="328">
        <f t="shared" si="4"/>
        <v>2.2528530309798933</v>
      </c>
      <c r="S61" s="328" t="s">
        <v>1709</v>
      </c>
      <c r="T61" s="165">
        <f t="shared" si="5"/>
        <v>0</v>
      </c>
      <c r="U61" s="96" t="s">
        <v>880</v>
      </c>
      <c r="V61" s="164">
        <f t="shared" si="6"/>
        <v>0</v>
      </c>
      <c r="W61" s="94">
        <v>0</v>
      </c>
      <c r="X61" s="154"/>
      <c r="Y61" s="94" t="s">
        <v>1726</v>
      </c>
      <c r="Z61" s="165">
        <f t="shared" si="7"/>
        <v>0</v>
      </c>
      <c r="AA61" s="424">
        <f t="shared" si="8"/>
        <v>0.2</v>
      </c>
      <c r="AB61" s="594" t="s">
        <v>639</v>
      </c>
      <c r="AC61" s="165">
        <f t="shared" si="58"/>
        <v>4</v>
      </c>
      <c r="AD61" s="53" t="s">
        <v>1399</v>
      </c>
      <c r="AE61" s="165">
        <f t="shared" si="59"/>
        <v>1</v>
      </c>
      <c r="AF61" s="96" t="s">
        <v>640</v>
      </c>
      <c r="AG61" s="164">
        <f t="shared" si="60"/>
        <v>0</v>
      </c>
      <c r="AH61" s="53" t="s">
        <v>1400</v>
      </c>
      <c r="AI61" s="165">
        <f t="shared" si="88"/>
        <v>3</v>
      </c>
      <c r="AJ61" s="156" t="s">
        <v>1404</v>
      </c>
      <c r="AK61" s="165">
        <f t="shared" si="61"/>
        <v>1</v>
      </c>
      <c r="AL61" s="587">
        <v>1</v>
      </c>
      <c r="AM61" s="396" t="s">
        <v>1765</v>
      </c>
      <c r="AN61" s="165">
        <f t="shared" si="62"/>
        <v>4</v>
      </c>
      <c r="AO61" s="96" t="s">
        <v>636</v>
      </c>
      <c r="AP61" s="164">
        <f t="shared" si="63"/>
        <v>4</v>
      </c>
      <c r="AQ61" s="57">
        <v>2</v>
      </c>
      <c r="AR61" s="396" t="s">
        <v>1772</v>
      </c>
      <c r="AS61" s="165">
        <f t="shared" si="64"/>
        <v>1</v>
      </c>
      <c r="AT61" s="583" t="s">
        <v>650</v>
      </c>
      <c r="AU61" s="165">
        <f t="shared" si="65"/>
        <v>2</v>
      </c>
      <c r="AV61" s="53" t="s">
        <v>646</v>
      </c>
      <c r="AW61" s="165">
        <v>0</v>
      </c>
      <c r="AX61" s="81" t="s">
        <v>647</v>
      </c>
      <c r="AY61" s="165">
        <v>4</v>
      </c>
      <c r="AZ61" s="426">
        <f t="shared" si="66"/>
        <v>2.1818181818181817</v>
      </c>
      <c r="BA61" s="57">
        <v>0</v>
      </c>
      <c r="BB61" s="395" t="s">
        <v>1741</v>
      </c>
      <c r="BC61" s="165">
        <f t="shared" si="67"/>
        <v>4</v>
      </c>
      <c r="BD61" s="80" t="s">
        <v>1395</v>
      </c>
      <c r="BE61" s="163">
        <f t="shared" si="68"/>
        <v>4</v>
      </c>
      <c r="BF61" s="587">
        <v>0</v>
      </c>
      <c r="BG61" s="396" t="s">
        <v>1745</v>
      </c>
      <c r="BH61" s="165">
        <f t="shared" si="69"/>
        <v>4</v>
      </c>
      <c r="BI61" s="587">
        <v>0</v>
      </c>
      <c r="BJ61" s="396" t="s">
        <v>1745</v>
      </c>
      <c r="BK61" s="165">
        <f t="shared" si="70"/>
        <v>4</v>
      </c>
      <c r="BL61" s="53" t="s">
        <v>642</v>
      </c>
      <c r="BM61" s="365">
        <f t="shared" si="71"/>
        <v>3</v>
      </c>
      <c r="BN61" s="583" t="s">
        <v>649</v>
      </c>
      <c r="BO61" s="365">
        <f t="shared" si="72"/>
        <v>1</v>
      </c>
      <c r="BP61" s="585" t="s">
        <v>643</v>
      </c>
      <c r="BQ61" s="365">
        <f t="shared" si="73"/>
        <v>3</v>
      </c>
      <c r="BR61" s="57">
        <v>0</v>
      </c>
      <c r="BS61" s="396" t="s">
        <v>1750</v>
      </c>
      <c r="BT61" s="165">
        <f t="shared" si="74"/>
        <v>4</v>
      </c>
      <c r="BU61" s="57">
        <v>0</v>
      </c>
      <c r="BV61" s="396" t="s">
        <v>1750</v>
      </c>
      <c r="BW61" s="165">
        <f t="shared" si="75"/>
        <v>4</v>
      </c>
      <c r="BX61" s="57">
        <v>0</v>
      </c>
      <c r="BY61" s="396" t="s">
        <v>1755</v>
      </c>
      <c r="BZ61" s="165">
        <f t="shared" si="76"/>
        <v>4</v>
      </c>
      <c r="CA61" s="57">
        <v>0</v>
      </c>
      <c r="CB61" s="396" t="s">
        <v>1755</v>
      </c>
      <c r="CC61" s="165">
        <f t="shared" si="77"/>
        <v>4</v>
      </c>
      <c r="CD61" s="58">
        <v>0</v>
      </c>
      <c r="CE61" s="397" t="s">
        <v>1764</v>
      </c>
      <c r="CF61" s="165">
        <f t="shared" si="78"/>
        <v>0</v>
      </c>
      <c r="CG61" s="155" t="s">
        <v>1369</v>
      </c>
      <c r="CH61" s="165">
        <f t="shared" si="79"/>
        <v>3</v>
      </c>
      <c r="CI61" s="426">
        <f t="shared" si="80"/>
        <v>3.1666666666666665</v>
      </c>
      <c r="CJ61" s="53" t="s">
        <v>1407</v>
      </c>
      <c r="CK61" s="165">
        <f t="shared" si="81"/>
        <v>1</v>
      </c>
      <c r="CL61" s="96" t="s">
        <v>636</v>
      </c>
      <c r="CM61" s="164">
        <f t="shared" si="82"/>
        <v>4</v>
      </c>
      <c r="CN61" s="96" t="s">
        <v>880</v>
      </c>
      <c r="CO61" s="164">
        <f t="shared" si="35"/>
        <v>4</v>
      </c>
      <c r="CP61" s="96" t="s">
        <v>880</v>
      </c>
      <c r="CQ61" s="164">
        <f t="shared" si="83"/>
        <v>4</v>
      </c>
      <c r="CR61" s="96" t="s">
        <v>880</v>
      </c>
      <c r="CS61" s="164">
        <f t="shared" si="84"/>
        <v>4</v>
      </c>
      <c r="CT61" s="583" t="s">
        <v>639</v>
      </c>
      <c r="CU61" s="165">
        <f t="shared" si="85"/>
        <v>4</v>
      </c>
      <c r="CV61" s="96" t="s">
        <v>1119</v>
      </c>
      <c r="CW61" s="164">
        <f t="shared" si="86"/>
        <v>0</v>
      </c>
      <c r="CX61" s="55">
        <v>7.1</v>
      </c>
      <c r="CY61" s="427" t="s">
        <v>1826</v>
      </c>
      <c r="CZ61" s="165">
        <f t="shared" si="40"/>
        <v>1</v>
      </c>
      <c r="DA61" s="56">
        <v>8.1</v>
      </c>
      <c r="DB61" s="351" t="s">
        <v>1827</v>
      </c>
      <c r="DC61" s="165">
        <f t="shared" si="41"/>
        <v>0</v>
      </c>
      <c r="DD61" s="426">
        <f t="shared" si="42"/>
        <v>2.4444444444444446</v>
      </c>
      <c r="DE61" s="148">
        <v>1</v>
      </c>
      <c r="DF61" s="396" t="s">
        <v>1776</v>
      </c>
      <c r="DG61" s="165">
        <f t="shared" si="43"/>
        <v>1</v>
      </c>
      <c r="DH61" s="54">
        <v>0</v>
      </c>
      <c r="DI61" s="397" t="s">
        <v>1777</v>
      </c>
      <c r="DJ61" s="165">
        <f t="shared" si="44"/>
        <v>0</v>
      </c>
      <c r="DK61" s="54">
        <v>1</v>
      </c>
      <c r="DL61" s="396" t="s">
        <v>1779</v>
      </c>
      <c r="DM61" s="165">
        <f t="shared" si="45"/>
        <v>3</v>
      </c>
      <c r="DN61" s="54">
        <v>1</v>
      </c>
      <c r="DO61" s="396" t="s">
        <v>1783</v>
      </c>
      <c r="DP61" s="165">
        <f t="shared" si="46"/>
        <v>1</v>
      </c>
      <c r="DQ61" s="96" t="s">
        <v>1024</v>
      </c>
      <c r="DR61" s="164">
        <f t="shared" si="47"/>
        <v>0</v>
      </c>
      <c r="DS61" s="426">
        <f t="shared" si="48"/>
        <v>1</v>
      </c>
      <c r="DT61" s="148">
        <v>0.64400000000000002</v>
      </c>
      <c r="DU61" s="114" t="s">
        <v>1791</v>
      </c>
      <c r="DV61" s="165">
        <f t="shared" si="87"/>
        <v>2</v>
      </c>
      <c r="DW61" s="49">
        <v>4</v>
      </c>
      <c r="DX61" s="148">
        <f t="shared" si="89"/>
        <v>0.6020599913279624</v>
      </c>
      <c r="DY61" s="94" t="s">
        <v>1733</v>
      </c>
      <c r="DZ61" s="165">
        <f t="shared" si="51"/>
        <v>1</v>
      </c>
      <c r="EA61" s="49">
        <v>1</v>
      </c>
      <c r="EB61" s="157" t="s">
        <v>1737</v>
      </c>
      <c r="EC61" s="165">
        <f t="shared" si="52"/>
        <v>1</v>
      </c>
      <c r="ED61" s="49">
        <v>0</v>
      </c>
      <c r="EE61" s="114" t="s">
        <v>1730</v>
      </c>
      <c r="EF61" s="165">
        <f t="shared" si="53"/>
        <v>0</v>
      </c>
      <c r="EG61" s="426">
        <f t="shared" si="54"/>
        <v>1</v>
      </c>
      <c r="EH61" s="429">
        <f t="shared" si="55"/>
        <v>1.6654882154882154</v>
      </c>
      <c r="EI61" s="438">
        <f t="shared" si="56"/>
        <v>0.41637205387205378</v>
      </c>
      <c r="EJ61" s="546">
        <v>0.05</v>
      </c>
      <c r="EK61" s="548">
        <v>0.54545454545454541</v>
      </c>
      <c r="EL61" s="549">
        <v>0.79166666666666663</v>
      </c>
      <c r="EM61" s="549">
        <v>0.61111111111111116</v>
      </c>
      <c r="EN61" s="549">
        <v>0.25</v>
      </c>
      <c r="EO61" s="549">
        <v>0.25</v>
      </c>
    </row>
    <row r="62" spans="1:145" s="366" customFormat="1" ht="18">
      <c r="A62" s="4" t="s">
        <v>497</v>
      </c>
      <c r="B62" s="69" t="s">
        <v>496</v>
      </c>
      <c r="C62" s="583" t="s">
        <v>673</v>
      </c>
      <c r="D62" s="411" t="s">
        <v>1308</v>
      </c>
      <c r="E62" s="413" t="s">
        <v>965</v>
      </c>
      <c r="F62" s="412" t="s">
        <v>964</v>
      </c>
      <c r="G62" s="414" t="s">
        <v>966</v>
      </c>
      <c r="H62" s="417" t="s">
        <v>97</v>
      </c>
      <c r="I62" s="49">
        <v>3227</v>
      </c>
      <c r="J62" s="328">
        <f t="shared" si="0"/>
        <v>3.5087989654039049</v>
      </c>
      <c r="K62" s="328" t="s">
        <v>1698</v>
      </c>
      <c r="L62" s="165">
        <f t="shared" si="1"/>
        <v>1</v>
      </c>
      <c r="M62" s="78">
        <v>14108246.140000001</v>
      </c>
      <c r="N62" s="328">
        <f t="shared" si="2"/>
        <v>7.1494730279951169</v>
      </c>
      <c r="O62" s="328" t="s">
        <v>1706</v>
      </c>
      <c r="P62" s="165">
        <f t="shared" si="3"/>
        <v>1</v>
      </c>
      <c r="Q62" s="94">
        <v>141</v>
      </c>
      <c r="R62" s="328">
        <f t="shared" si="4"/>
        <v>2.1492191126553797</v>
      </c>
      <c r="S62" s="328" t="s">
        <v>1709</v>
      </c>
      <c r="T62" s="165">
        <f t="shared" si="5"/>
        <v>0</v>
      </c>
      <c r="U62" s="96" t="s">
        <v>880</v>
      </c>
      <c r="V62" s="164">
        <f t="shared" si="6"/>
        <v>0</v>
      </c>
      <c r="W62" s="94">
        <v>0</v>
      </c>
      <c r="X62" s="154"/>
      <c r="Y62" s="94" t="s">
        <v>1726</v>
      </c>
      <c r="Z62" s="165">
        <f t="shared" si="7"/>
        <v>0</v>
      </c>
      <c r="AA62" s="424">
        <f t="shared" si="8"/>
        <v>0.4</v>
      </c>
      <c r="AB62" s="594" t="s">
        <v>639</v>
      </c>
      <c r="AC62" s="165">
        <f t="shared" si="58"/>
        <v>4</v>
      </c>
      <c r="AD62" s="53" t="s">
        <v>1398</v>
      </c>
      <c r="AE62" s="165">
        <f t="shared" si="59"/>
        <v>2</v>
      </c>
      <c r="AF62" s="96" t="s">
        <v>640</v>
      </c>
      <c r="AG62" s="164">
        <f t="shared" si="60"/>
        <v>0</v>
      </c>
      <c r="AH62" s="53" t="s">
        <v>1314</v>
      </c>
      <c r="AI62" s="165">
        <f t="shared" si="88"/>
        <v>0</v>
      </c>
      <c r="AJ62" s="53" t="s">
        <v>1406</v>
      </c>
      <c r="AK62" s="165">
        <f t="shared" si="61"/>
        <v>3</v>
      </c>
      <c r="AL62" s="587">
        <v>1</v>
      </c>
      <c r="AM62" s="396" t="s">
        <v>1765</v>
      </c>
      <c r="AN62" s="165">
        <f t="shared" si="62"/>
        <v>4</v>
      </c>
      <c r="AO62" s="96" t="s">
        <v>636</v>
      </c>
      <c r="AP62" s="164">
        <f t="shared" si="63"/>
        <v>4</v>
      </c>
      <c r="AQ62" s="57">
        <v>2</v>
      </c>
      <c r="AR62" s="396" t="s">
        <v>1772</v>
      </c>
      <c r="AS62" s="165">
        <f t="shared" si="64"/>
        <v>1</v>
      </c>
      <c r="AT62" s="583" t="s">
        <v>650</v>
      </c>
      <c r="AU62" s="165">
        <f t="shared" si="65"/>
        <v>2</v>
      </c>
      <c r="AV62" s="53" t="s">
        <v>635</v>
      </c>
      <c r="AW62" s="165">
        <v>1</v>
      </c>
      <c r="AX62" s="81" t="s">
        <v>647</v>
      </c>
      <c r="AY62" s="165">
        <v>4</v>
      </c>
      <c r="AZ62" s="426">
        <f t="shared" si="66"/>
        <v>2.2727272727272729</v>
      </c>
      <c r="BA62" s="57">
        <v>0</v>
      </c>
      <c r="BB62" s="395" t="s">
        <v>1741</v>
      </c>
      <c r="BC62" s="165">
        <f t="shared" si="67"/>
        <v>4</v>
      </c>
      <c r="BD62" s="155" t="s">
        <v>1395</v>
      </c>
      <c r="BE62" s="163">
        <f t="shared" si="68"/>
        <v>4</v>
      </c>
      <c r="BF62" s="587">
        <v>0</v>
      </c>
      <c r="BG62" s="396" t="s">
        <v>1745</v>
      </c>
      <c r="BH62" s="165">
        <f t="shared" si="69"/>
        <v>4</v>
      </c>
      <c r="BI62" s="587">
        <v>0</v>
      </c>
      <c r="BJ62" s="396" t="s">
        <v>1745</v>
      </c>
      <c r="BK62" s="165">
        <f t="shared" si="70"/>
        <v>4</v>
      </c>
      <c r="BL62" s="53" t="s">
        <v>653</v>
      </c>
      <c r="BM62" s="365">
        <f t="shared" si="71"/>
        <v>4</v>
      </c>
      <c r="BN62" s="583" t="s">
        <v>662</v>
      </c>
      <c r="BO62" s="365">
        <f t="shared" si="72"/>
        <v>3</v>
      </c>
      <c r="BP62" s="585" t="s">
        <v>659</v>
      </c>
      <c r="BQ62" s="365">
        <f t="shared" si="73"/>
        <v>4</v>
      </c>
      <c r="BR62" s="57">
        <v>0</v>
      </c>
      <c r="BS62" s="396" t="s">
        <v>1750</v>
      </c>
      <c r="BT62" s="165">
        <f t="shared" si="74"/>
        <v>4</v>
      </c>
      <c r="BU62" s="57">
        <v>0</v>
      </c>
      <c r="BV62" s="396" t="s">
        <v>1750</v>
      </c>
      <c r="BW62" s="165">
        <f t="shared" si="75"/>
        <v>4</v>
      </c>
      <c r="BX62" s="57">
        <v>0</v>
      </c>
      <c r="BY62" s="396" t="s">
        <v>1755</v>
      </c>
      <c r="BZ62" s="165">
        <f t="shared" si="76"/>
        <v>4</v>
      </c>
      <c r="CA62" s="57">
        <v>0</v>
      </c>
      <c r="CB62" s="396" t="s">
        <v>1755</v>
      </c>
      <c r="CC62" s="165">
        <f t="shared" si="77"/>
        <v>4</v>
      </c>
      <c r="CD62" s="66">
        <v>2</v>
      </c>
      <c r="CE62" s="397" t="s">
        <v>1762</v>
      </c>
      <c r="CF62" s="165">
        <f t="shared" si="78"/>
        <v>2</v>
      </c>
      <c r="CG62" s="80" t="s">
        <v>636</v>
      </c>
      <c r="CH62" s="165">
        <f t="shared" si="79"/>
        <v>4</v>
      </c>
      <c r="CI62" s="426">
        <f t="shared" si="80"/>
        <v>3.75</v>
      </c>
      <c r="CJ62" s="53" t="s">
        <v>1407</v>
      </c>
      <c r="CK62" s="165">
        <f t="shared" si="81"/>
        <v>1</v>
      </c>
      <c r="CL62" s="96" t="s">
        <v>640</v>
      </c>
      <c r="CM62" s="164">
        <f t="shared" si="82"/>
        <v>0</v>
      </c>
      <c r="CN62" s="96" t="s">
        <v>880</v>
      </c>
      <c r="CO62" s="164">
        <f t="shared" si="35"/>
        <v>4</v>
      </c>
      <c r="CP62" s="96" t="s">
        <v>880</v>
      </c>
      <c r="CQ62" s="164">
        <f t="shared" si="83"/>
        <v>4</v>
      </c>
      <c r="CR62" s="96" t="s">
        <v>880</v>
      </c>
      <c r="CS62" s="164">
        <f t="shared" si="84"/>
        <v>4</v>
      </c>
      <c r="CT62" s="80" t="s">
        <v>1409</v>
      </c>
      <c r="CU62" s="165">
        <f t="shared" si="85"/>
        <v>1</v>
      </c>
      <c r="CV62" s="96" t="s">
        <v>1119</v>
      </c>
      <c r="CW62" s="164">
        <f t="shared" si="86"/>
        <v>0</v>
      </c>
      <c r="CX62" s="55">
        <v>7.7</v>
      </c>
      <c r="CY62" s="427" t="s">
        <v>1826</v>
      </c>
      <c r="CZ62" s="165">
        <f t="shared" si="40"/>
        <v>1</v>
      </c>
      <c r="DA62" s="56">
        <v>8.9</v>
      </c>
      <c r="DB62" s="351" t="s">
        <v>1827</v>
      </c>
      <c r="DC62" s="165">
        <f t="shared" si="41"/>
        <v>0</v>
      </c>
      <c r="DD62" s="426">
        <f t="shared" si="42"/>
        <v>1.6666666666666667</v>
      </c>
      <c r="DE62" s="148">
        <v>0</v>
      </c>
      <c r="DF62" s="397" t="s">
        <v>1777</v>
      </c>
      <c r="DG62" s="165">
        <f t="shared" si="43"/>
        <v>0</v>
      </c>
      <c r="DH62" s="54">
        <v>0</v>
      </c>
      <c r="DI62" s="397" t="s">
        <v>1777</v>
      </c>
      <c r="DJ62" s="165">
        <f t="shared" si="44"/>
        <v>0</v>
      </c>
      <c r="DK62" s="54">
        <v>0</v>
      </c>
      <c r="DL62" s="397" t="s">
        <v>1777</v>
      </c>
      <c r="DM62" s="165">
        <f t="shared" si="45"/>
        <v>0</v>
      </c>
      <c r="DN62" s="54">
        <v>6</v>
      </c>
      <c r="DO62" s="396" t="s">
        <v>1781</v>
      </c>
      <c r="DP62" s="165">
        <f t="shared" si="46"/>
        <v>3</v>
      </c>
      <c r="DQ62" s="96" t="s">
        <v>1024</v>
      </c>
      <c r="DR62" s="164">
        <f t="shared" si="47"/>
        <v>0</v>
      </c>
      <c r="DS62" s="426">
        <f t="shared" si="48"/>
        <v>0.6</v>
      </c>
      <c r="DT62" s="148">
        <v>0.65300000000000002</v>
      </c>
      <c r="DU62" s="114" t="s">
        <v>1791</v>
      </c>
      <c r="DV62" s="165">
        <f t="shared" si="87"/>
        <v>2</v>
      </c>
      <c r="DW62" s="49">
        <v>3</v>
      </c>
      <c r="DX62" s="148">
        <f t="shared" si="89"/>
        <v>0.47712125471966244</v>
      </c>
      <c r="DY62" s="94" t="s">
        <v>1732</v>
      </c>
      <c r="DZ62" s="165">
        <f t="shared" si="51"/>
        <v>0</v>
      </c>
      <c r="EA62" s="49">
        <v>1</v>
      </c>
      <c r="EB62" s="157" t="s">
        <v>1737</v>
      </c>
      <c r="EC62" s="165">
        <f t="shared" si="52"/>
        <v>1</v>
      </c>
      <c r="ED62" s="49">
        <v>0</v>
      </c>
      <c r="EE62" s="114" t="s">
        <v>1730</v>
      </c>
      <c r="EF62" s="165">
        <f t="shared" si="53"/>
        <v>0</v>
      </c>
      <c r="EG62" s="426">
        <f t="shared" si="54"/>
        <v>0.75</v>
      </c>
      <c r="EH62" s="429">
        <f t="shared" si="55"/>
        <v>1.5732323232323233</v>
      </c>
      <c r="EI62" s="438">
        <f t="shared" si="56"/>
        <v>0.39330808080808083</v>
      </c>
      <c r="EJ62" s="546">
        <v>0.1</v>
      </c>
      <c r="EK62" s="548">
        <v>0.56818181818181823</v>
      </c>
      <c r="EL62" s="549">
        <v>0.9375</v>
      </c>
      <c r="EM62" s="549">
        <v>0.41666666666666669</v>
      </c>
      <c r="EN62" s="549">
        <v>0.15</v>
      </c>
      <c r="EO62" s="549">
        <v>0.1875</v>
      </c>
    </row>
    <row r="63" spans="1:145" s="366" customFormat="1" ht="18">
      <c r="A63" s="4" t="s">
        <v>487</v>
      </c>
      <c r="B63" s="69" t="s">
        <v>486</v>
      </c>
      <c r="C63" s="53" t="s">
        <v>632</v>
      </c>
      <c r="D63" s="411" t="s">
        <v>1308</v>
      </c>
      <c r="E63" s="413" t="s">
        <v>978</v>
      </c>
      <c r="F63" s="412" t="s">
        <v>977</v>
      </c>
      <c r="G63" s="414" t="s">
        <v>979</v>
      </c>
      <c r="H63" s="412" t="s">
        <v>5</v>
      </c>
      <c r="I63" s="49">
        <v>3253</v>
      </c>
      <c r="J63" s="328">
        <f t="shared" si="0"/>
        <v>3.5122840632818537</v>
      </c>
      <c r="K63" s="328" t="s">
        <v>1698</v>
      </c>
      <c r="L63" s="165">
        <f t="shared" si="1"/>
        <v>1</v>
      </c>
      <c r="M63" s="78">
        <v>12661993.680000002</v>
      </c>
      <c r="N63" s="328">
        <f t="shared" si="2"/>
        <v>7.1025020924154472</v>
      </c>
      <c r="O63" s="328" t="s">
        <v>1706</v>
      </c>
      <c r="P63" s="165">
        <f t="shared" si="3"/>
        <v>1</v>
      </c>
      <c r="Q63" s="94">
        <v>189</v>
      </c>
      <c r="R63" s="328">
        <f t="shared" si="4"/>
        <v>2.2764618041732443</v>
      </c>
      <c r="S63" s="328" t="s">
        <v>1709</v>
      </c>
      <c r="T63" s="165">
        <f t="shared" si="5"/>
        <v>0</v>
      </c>
      <c r="U63" s="96" t="s">
        <v>880</v>
      </c>
      <c r="V63" s="164">
        <f t="shared" si="6"/>
        <v>0</v>
      </c>
      <c r="W63" s="94">
        <v>0</v>
      </c>
      <c r="X63" s="154"/>
      <c r="Y63" s="94" t="s">
        <v>1726</v>
      </c>
      <c r="Z63" s="165">
        <f t="shared" si="7"/>
        <v>0</v>
      </c>
      <c r="AA63" s="424">
        <f t="shared" si="8"/>
        <v>0.4</v>
      </c>
      <c r="AB63" s="80" t="s">
        <v>639</v>
      </c>
      <c r="AC63" s="165">
        <f t="shared" si="58"/>
        <v>4</v>
      </c>
      <c r="AD63" s="53" t="s">
        <v>639</v>
      </c>
      <c r="AE63" s="165">
        <f t="shared" si="59"/>
        <v>4</v>
      </c>
      <c r="AF63" s="96" t="s">
        <v>640</v>
      </c>
      <c r="AG63" s="164">
        <f t="shared" si="60"/>
        <v>0</v>
      </c>
      <c r="AH63" s="53" t="s">
        <v>1402</v>
      </c>
      <c r="AI63" s="165">
        <f t="shared" si="88"/>
        <v>2</v>
      </c>
      <c r="AJ63" s="156" t="s">
        <v>1405</v>
      </c>
      <c r="AK63" s="165">
        <f t="shared" si="61"/>
        <v>0</v>
      </c>
      <c r="AL63" s="50">
        <v>1</v>
      </c>
      <c r="AM63" s="396" t="s">
        <v>1765</v>
      </c>
      <c r="AN63" s="165">
        <f t="shared" si="62"/>
        <v>4</v>
      </c>
      <c r="AO63" s="96" t="s">
        <v>636</v>
      </c>
      <c r="AP63" s="164">
        <f t="shared" si="63"/>
        <v>4</v>
      </c>
      <c r="AQ63" s="57">
        <v>1</v>
      </c>
      <c r="AR63" s="397" t="s">
        <v>1789</v>
      </c>
      <c r="AS63" s="165">
        <f t="shared" si="64"/>
        <v>0</v>
      </c>
      <c r="AT63" s="53" t="s">
        <v>634</v>
      </c>
      <c r="AU63" s="165">
        <f t="shared" si="65"/>
        <v>1</v>
      </c>
      <c r="AV63" s="53" t="s">
        <v>1053</v>
      </c>
      <c r="AW63" s="165">
        <v>3</v>
      </c>
      <c r="AX63" s="81" t="s">
        <v>1066</v>
      </c>
      <c r="AY63" s="165">
        <v>3</v>
      </c>
      <c r="AZ63" s="426">
        <f t="shared" si="66"/>
        <v>2.2727272727272729</v>
      </c>
      <c r="BA63" s="57">
        <v>0</v>
      </c>
      <c r="BB63" s="395" t="s">
        <v>1741</v>
      </c>
      <c r="BC63" s="165">
        <f t="shared" si="67"/>
        <v>4</v>
      </c>
      <c r="BD63" s="80" t="s">
        <v>1395</v>
      </c>
      <c r="BE63" s="163">
        <f t="shared" si="68"/>
        <v>4</v>
      </c>
      <c r="BF63" s="58">
        <v>0</v>
      </c>
      <c r="BG63" s="396" t="s">
        <v>1745</v>
      </c>
      <c r="BH63" s="165">
        <f t="shared" si="69"/>
        <v>4</v>
      </c>
      <c r="BI63" s="58">
        <v>0</v>
      </c>
      <c r="BJ63" s="396" t="s">
        <v>1745</v>
      </c>
      <c r="BK63" s="165">
        <f t="shared" si="70"/>
        <v>4</v>
      </c>
      <c r="BL63" s="53" t="s">
        <v>653</v>
      </c>
      <c r="BM63" s="365">
        <f t="shared" si="71"/>
        <v>4</v>
      </c>
      <c r="BN63" s="53" t="s">
        <v>669</v>
      </c>
      <c r="BO63" s="365">
        <f t="shared" si="72"/>
        <v>2</v>
      </c>
      <c r="BP63" s="53" t="s">
        <v>659</v>
      </c>
      <c r="BQ63" s="365">
        <f t="shared" si="73"/>
        <v>4</v>
      </c>
      <c r="BR63" s="58">
        <v>1</v>
      </c>
      <c r="BS63" s="396" t="s">
        <v>1751</v>
      </c>
      <c r="BT63" s="165">
        <f t="shared" si="74"/>
        <v>3</v>
      </c>
      <c r="BU63" s="58">
        <v>0</v>
      </c>
      <c r="BV63" s="396" t="s">
        <v>1750</v>
      </c>
      <c r="BW63" s="165">
        <f t="shared" si="75"/>
        <v>4</v>
      </c>
      <c r="BX63" s="58">
        <v>0</v>
      </c>
      <c r="BY63" s="396" t="s">
        <v>1755</v>
      </c>
      <c r="BZ63" s="165">
        <f t="shared" si="76"/>
        <v>4</v>
      </c>
      <c r="CA63" s="58">
        <v>0</v>
      </c>
      <c r="CB63" s="396" t="s">
        <v>1755</v>
      </c>
      <c r="CC63" s="165">
        <f t="shared" si="77"/>
        <v>4</v>
      </c>
      <c r="CD63" s="58">
        <v>1</v>
      </c>
      <c r="CE63" s="396" t="s">
        <v>1763</v>
      </c>
      <c r="CF63" s="165">
        <f t="shared" si="78"/>
        <v>1</v>
      </c>
      <c r="CG63" s="155" t="s">
        <v>1369</v>
      </c>
      <c r="CH63" s="165">
        <f t="shared" si="79"/>
        <v>3</v>
      </c>
      <c r="CI63" s="426">
        <f t="shared" si="80"/>
        <v>3.4166666666666665</v>
      </c>
      <c r="CJ63" s="53" t="s">
        <v>1396</v>
      </c>
      <c r="CK63" s="165">
        <f t="shared" si="81"/>
        <v>0</v>
      </c>
      <c r="CL63" s="96" t="s">
        <v>640</v>
      </c>
      <c r="CM63" s="164">
        <f t="shared" si="82"/>
        <v>0</v>
      </c>
      <c r="CN63" s="96" t="s">
        <v>1119</v>
      </c>
      <c r="CO63" s="164">
        <f t="shared" si="35"/>
        <v>0</v>
      </c>
      <c r="CP63" s="96" t="s">
        <v>880</v>
      </c>
      <c r="CQ63" s="164">
        <f t="shared" si="83"/>
        <v>4</v>
      </c>
      <c r="CR63" s="96" t="s">
        <v>880</v>
      </c>
      <c r="CS63" s="164">
        <f t="shared" si="84"/>
        <v>4</v>
      </c>
      <c r="CT63" s="53" t="s">
        <v>1396</v>
      </c>
      <c r="CU63" s="165">
        <f t="shared" si="85"/>
        <v>0</v>
      </c>
      <c r="CV63" s="96" t="s">
        <v>1119</v>
      </c>
      <c r="CW63" s="164">
        <f t="shared" si="86"/>
        <v>0</v>
      </c>
      <c r="CX63" s="55">
        <v>7</v>
      </c>
      <c r="CY63" s="427" t="s">
        <v>1826</v>
      </c>
      <c r="CZ63" s="165">
        <f t="shared" si="40"/>
        <v>1</v>
      </c>
      <c r="DA63" s="56">
        <v>8.4</v>
      </c>
      <c r="DB63" s="351" t="s">
        <v>1827</v>
      </c>
      <c r="DC63" s="165">
        <f t="shared" si="41"/>
        <v>0</v>
      </c>
      <c r="DD63" s="426">
        <f t="shared" si="42"/>
        <v>1</v>
      </c>
      <c r="DE63" s="148">
        <v>0</v>
      </c>
      <c r="DF63" s="397" t="s">
        <v>1777</v>
      </c>
      <c r="DG63" s="165">
        <f t="shared" si="43"/>
        <v>0</v>
      </c>
      <c r="DH63" s="54">
        <v>0</v>
      </c>
      <c r="DI63" s="397" t="s">
        <v>1777</v>
      </c>
      <c r="DJ63" s="165">
        <f t="shared" si="44"/>
        <v>0</v>
      </c>
      <c r="DK63" s="54">
        <v>1</v>
      </c>
      <c r="DL63" s="397" t="s">
        <v>1777</v>
      </c>
      <c r="DM63" s="165">
        <f t="shared" si="45"/>
        <v>3</v>
      </c>
      <c r="DN63" s="54">
        <v>6</v>
      </c>
      <c r="DO63" s="396" t="s">
        <v>1781</v>
      </c>
      <c r="DP63" s="165">
        <f t="shared" si="46"/>
        <v>3</v>
      </c>
      <c r="DQ63" s="96" t="s">
        <v>1024</v>
      </c>
      <c r="DR63" s="164">
        <f t="shared" si="47"/>
        <v>0</v>
      </c>
      <c r="DS63" s="426">
        <f t="shared" si="48"/>
        <v>1.2</v>
      </c>
      <c r="DT63" s="148">
        <v>0.59299999999999997</v>
      </c>
      <c r="DU63" s="114" t="s">
        <v>1793</v>
      </c>
      <c r="DV63" s="165">
        <f t="shared" si="87"/>
        <v>3</v>
      </c>
      <c r="DW63" s="49">
        <v>12</v>
      </c>
      <c r="DX63" s="148">
        <f t="shared" si="89"/>
        <v>1.0791812460476249</v>
      </c>
      <c r="DY63" s="94" t="s">
        <v>1734</v>
      </c>
      <c r="DZ63" s="165">
        <f t="shared" si="51"/>
        <v>2</v>
      </c>
      <c r="EA63" s="49">
        <v>0</v>
      </c>
      <c r="EB63" s="114" t="s">
        <v>1730</v>
      </c>
      <c r="EC63" s="165">
        <f t="shared" si="52"/>
        <v>0</v>
      </c>
      <c r="ED63" s="49">
        <v>0</v>
      </c>
      <c r="EE63" s="114" t="s">
        <v>1730</v>
      </c>
      <c r="EF63" s="165">
        <f t="shared" si="53"/>
        <v>0</v>
      </c>
      <c r="EG63" s="426">
        <f t="shared" si="54"/>
        <v>1.25</v>
      </c>
      <c r="EH63" s="429">
        <f t="shared" si="55"/>
        <v>1.5898989898989901</v>
      </c>
      <c r="EI63" s="438">
        <f t="shared" si="56"/>
        <v>0.39747474747474754</v>
      </c>
      <c r="EJ63" s="546">
        <v>0.1</v>
      </c>
      <c r="EK63" s="548">
        <v>0.56818181818181823</v>
      </c>
      <c r="EL63" s="549">
        <v>0.85416666666666663</v>
      </c>
      <c r="EM63" s="549">
        <v>0.25</v>
      </c>
      <c r="EN63" s="549">
        <v>0.3</v>
      </c>
      <c r="EO63" s="549">
        <v>0.3125</v>
      </c>
    </row>
    <row r="64" spans="1:145" s="366" customFormat="1" ht="18">
      <c r="A64" s="4" t="s">
        <v>479</v>
      </c>
      <c r="B64" s="70" t="s">
        <v>478</v>
      </c>
      <c r="C64" s="53" t="s">
        <v>1050</v>
      </c>
      <c r="D64" s="411" t="s">
        <v>1308</v>
      </c>
      <c r="E64" s="413" t="s">
        <v>971</v>
      </c>
      <c r="F64" s="412" t="s">
        <v>970</v>
      </c>
      <c r="G64" s="414" t="s">
        <v>972</v>
      </c>
      <c r="H64" s="412" t="s">
        <v>50</v>
      </c>
      <c r="I64" s="51">
        <v>3282</v>
      </c>
      <c r="J64" s="328">
        <f t="shared" si="0"/>
        <v>3.5161385767170743</v>
      </c>
      <c r="K64" s="328" t="s">
        <v>1698</v>
      </c>
      <c r="L64" s="165">
        <f t="shared" si="1"/>
        <v>1</v>
      </c>
      <c r="M64" s="78">
        <v>11034139.109999999</v>
      </c>
      <c r="N64" s="328">
        <f t="shared" si="2"/>
        <v>7.0427384549094265</v>
      </c>
      <c r="O64" s="328" t="s">
        <v>1703</v>
      </c>
      <c r="P64" s="165">
        <f t="shared" si="3"/>
        <v>0</v>
      </c>
      <c r="Q64" s="94">
        <v>171</v>
      </c>
      <c r="R64" s="328">
        <f t="shared" si="4"/>
        <v>2.2329961103921536</v>
      </c>
      <c r="S64" s="328" t="s">
        <v>1709</v>
      </c>
      <c r="T64" s="165">
        <f t="shared" si="5"/>
        <v>0</v>
      </c>
      <c r="U64" s="96" t="s">
        <v>880</v>
      </c>
      <c r="V64" s="164">
        <f t="shared" si="6"/>
        <v>0</v>
      </c>
      <c r="W64" s="94">
        <v>0</v>
      </c>
      <c r="X64" s="154"/>
      <c r="Y64" s="94" t="s">
        <v>1726</v>
      </c>
      <c r="Z64" s="165">
        <f t="shared" si="7"/>
        <v>0</v>
      </c>
      <c r="AA64" s="424">
        <f t="shared" si="8"/>
        <v>0.2</v>
      </c>
      <c r="AB64" s="80" t="s">
        <v>639</v>
      </c>
      <c r="AC64" s="165">
        <f t="shared" si="58"/>
        <v>4</v>
      </c>
      <c r="AD64" s="80" t="s">
        <v>639</v>
      </c>
      <c r="AE64" s="165">
        <f t="shared" si="59"/>
        <v>4</v>
      </c>
      <c r="AF64" s="96" t="s">
        <v>640</v>
      </c>
      <c r="AG64" s="164">
        <f t="shared" si="60"/>
        <v>0</v>
      </c>
      <c r="AH64" s="53" t="s">
        <v>1314</v>
      </c>
      <c r="AI64" s="165">
        <f t="shared" si="88"/>
        <v>0</v>
      </c>
      <c r="AJ64" s="53" t="s">
        <v>1404</v>
      </c>
      <c r="AK64" s="165">
        <f t="shared" si="61"/>
        <v>1</v>
      </c>
      <c r="AL64" s="52">
        <v>1</v>
      </c>
      <c r="AM64" s="396" t="s">
        <v>1765</v>
      </c>
      <c r="AN64" s="165">
        <f t="shared" si="62"/>
        <v>4</v>
      </c>
      <c r="AO64" s="96" t="s">
        <v>636</v>
      </c>
      <c r="AP64" s="164">
        <f t="shared" si="63"/>
        <v>4</v>
      </c>
      <c r="AQ64" s="57">
        <v>2</v>
      </c>
      <c r="AR64" s="396" t="s">
        <v>1772</v>
      </c>
      <c r="AS64" s="165">
        <f t="shared" si="64"/>
        <v>1</v>
      </c>
      <c r="AT64" s="53" t="s">
        <v>650</v>
      </c>
      <c r="AU64" s="165">
        <f t="shared" si="65"/>
        <v>2</v>
      </c>
      <c r="AV64" s="53" t="s">
        <v>646</v>
      </c>
      <c r="AW64" s="165">
        <v>0</v>
      </c>
      <c r="AX64" s="81" t="s">
        <v>635</v>
      </c>
      <c r="AY64" s="165">
        <v>1</v>
      </c>
      <c r="AZ64" s="426">
        <f t="shared" si="66"/>
        <v>1.9090909090909092</v>
      </c>
      <c r="BA64" s="57">
        <v>0</v>
      </c>
      <c r="BB64" s="395" t="s">
        <v>1741</v>
      </c>
      <c r="BC64" s="165">
        <f t="shared" si="67"/>
        <v>4</v>
      </c>
      <c r="BD64" s="80" t="s">
        <v>666</v>
      </c>
      <c r="BE64" s="163">
        <f t="shared" si="68"/>
        <v>3</v>
      </c>
      <c r="BF64" s="58">
        <v>0</v>
      </c>
      <c r="BG64" s="396" t="s">
        <v>1745</v>
      </c>
      <c r="BH64" s="165">
        <f t="shared" si="69"/>
        <v>4</v>
      </c>
      <c r="BI64" s="58">
        <v>0</v>
      </c>
      <c r="BJ64" s="396" t="s">
        <v>1745</v>
      </c>
      <c r="BK64" s="165">
        <f t="shared" si="70"/>
        <v>4</v>
      </c>
      <c r="BL64" s="53" t="s">
        <v>642</v>
      </c>
      <c r="BM64" s="365">
        <f t="shared" si="71"/>
        <v>3</v>
      </c>
      <c r="BN64" s="53" t="s">
        <v>669</v>
      </c>
      <c r="BO64" s="365">
        <f t="shared" si="72"/>
        <v>2</v>
      </c>
      <c r="BP64" s="53" t="s">
        <v>659</v>
      </c>
      <c r="BQ64" s="365">
        <f t="shared" si="73"/>
        <v>4</v>
      </c>
      <c r="BR64" s="58">
        <v>0</v>
      </c>
      <c r="BS64" s="396" t="s">
        <v>1750</v>
      </c>
      <c r="BT64" s="165">
        <f t="shared" si="74"/>
        <v>4</v>
      </c>
      <c r="BU64" s="58">
        <v>0</v>
      </c>
      <c r="BV64" s="396" t="s">
        <v>1750</v>
      </c>
      <c r="BW64" s="165">
        <f t="shared" si="75"/>
        <v>4</v>
      </c>
      <c r="BX64" s="58">
        <v>0</v>
      </c>
      <c r="BY64" s="396" t="s">
        <v>1755</v>
      </c>
      <c r="BZ64" s="165">
        <f t="shared" si="76"/>
        <v>4</v>
      </c>
      <c r="CA64" s="58">
        <v>0</v>
      </c>
      <c r="CB64" s="396" t="s">
        <v>1755</v>
      </c>
      <c r="CC64" s="165">
        <f t="shared" si="77"/>
        <v>4</v>
      </c>
      <c r="CD64" s="58">
        <v>3</v>
      </c>
      <c r="CE64" s="396" t="s">
        <v>1761</v>
      </c>
      <c r="CF64" s="165">
        <f t="shared" si="78"/>
        <v>3</v>
      </c>
      <c r="CG64" s="80" t="s">
        <v>1369</v>
      </c>
      <c r="CH64" s="165">
        <f t="shared" si="79"/>
        <v>3</v>
      </c>
      <c r="CI64" s="426">
        <f t="shared" si="80"/>
        <v>3.5</v>
      </c>
      <c r="CJ64" s="80" t="s">
        <v>1407</v>
      </c>
      <c r="CK64" s="165">
        <f t="shared" si="81"/>
        <v>1</v>
      </c>
      <c r="CL64" s="96" t="s">
        <v>640</v>
      </c>
      <c r="CM64" s="164">
        <f t="shared" si="82"/>
        <v>0</v>
      </c>
      <c r="CN64" s="96" t="s">
        <v>1119</v>
      </c>
      <c r="CO64" s="164">
        <f t="shared" si="35"/>
        <v>0</v>
      </c>
      <c r="CP64" s="96" t="s">
        <v>880</v>
      </c>
      <c r="CQ64" s="164">
        <f t="shared" si="83"/>
        <v>4</v>
      </c>
      <c r="CR64" s="96" t="s">
        <v>880</v>
      </c>
      <c r="CS64" s="164">
        <f t="shared" si="84"/>
        <v>4</v>
      </c>
      <c r="CT64" s="80" t="s">
        <v>1409</v>
      </c>
      <c r="CU64" s="165">
        <f t="shared" si="85"/>
        <v>1</v>
      </c>
      <c r="CV64" s="96" t="s">
        <v>1119</v>
      </c>
      <c r="CW64" s="164">
        <f t="shared" si="86"/>
        <v>0</v>
      </c>
      <c r="CX64" s="55">
        <v>5.9</v>
      </c>
      <c r="CY64" s="427" t="s">
        <v>1825</v>
      </c>
      <c r="CZ64" s="165">
        <f t="shared" si="40"/>
        <v>2</v>
      </c>
      <c r="DA64" s="56">
        <v>8.1999999999999993</v>
      </c>
      <c r="DB64" s="351" t="s">
        <v>1827</v>
      </c>
      <c r="DC64" s="165">
        <f t="shared" si="41"/>
        <v>0</v>
      </c>
      <c r="DD64" s="426">
        <f t="shared" si="42"/>
        <v>1.3333333333333333</v>
      </c>
      <c r="DE64" s="148">
        <v>0</v>
      </c>
      <c r="DF64" s="397" t="s">
        <v>1777</v>
      </c>
      <c r="DG64" s="165">
        <f t="shared" si="43"/>
        <v>0</v>
      </c>
      <c r="DH64" s="54">
        <v>0</v>
      </c>
      <c r="DI64" s="397" t="s">
        <v>1777</v>
      </c>
      <c r="DJ64" s="165">
        <f t="shared" si="44"/>
        <v>0</v>
      </c>
      <c r="DK64" s="54">
        <v>0</v>
      </c>
      <c r="DL64" s="397" t="s">
        <v>1777</v>
      </c>
      <c r="DM64" s="165">
        <f t="shared" si="45"/>
        <v>0</v>
      </c>
      <c r="DN64" s="54">
        <v>6</v>
      </c>
      <c r="DO64" s="396" t="s">
        <v>1781</v>
      </c>
      <c r="DP64" s="165">
        <f t="shared" si="46"/>
        <v>3</v>
      </c>
      <c r="DQ64" s="96" t="s">
        <v>1024</v>
      </c>
      <c r="DR64" s="164">
        <f t="shared" si="47"/>
        <v>0</v>
      </c>
      <c r="DS64" s="426">
        <f t="shared" si="48"/>
        <v>0.6</v>
      </c>
      <c r="DT64" s="148">
        <v>0.64900000000000002</v>
      </c>
      <c r="DU64" s="157" t="s">
        <v>1791</v>
      </c>
      <c r="DV64" s="165">
        <f t="shared" si="87"/>
        <v>2</v>
      </c>
      <c r="DW64" s="49">
        <v>5</v>
      </c>
      <c r="DX64" s="148">
        <f t="shared" si="89"/>
        <v>0.69897000433601886</v>
      </c>
      <c r="DY64" s="94" t="s">
        <v>1733</v>
      </c>
      <c r="DZ64" s="165">
        <f t="shared" si="51"/>
        <v>1</v>
      </c>
      <c r="EA64" s="49">
        <v>0</v>
      </c>
      <c r="EB64" s="114" t="s">
        <v>1730</v>
      </c>
      <c r="EC64" s="165">
        <f t="shared" si="52"/>
        <v>0</v>
      </c>
      <c r="ED64" s="49">
        <v>1</v>
      </c>
      <c r="EE64" s="157" t="s">
        <v>1737</v>
      </c>
      <c r="EF64" s="165">
        <f t="shared" si="53"/>
        <v>1</v>
      </c>
      <c r="EG64" s="426">
        <f t="shared" si="54"/>
        <v>1</v>
      </c>
      <c r="EH64" s="429">
        <f t="shared" si="55"/>
        <v>1.4237373737373737</v>
      </c>
      <c r="EI64" s="438">
        <f t="shared" si="56"/>
        <v>0.35593434343434344</v>
      </c>
      <c r="EJ64" s="546">
        <v>0.05</v>
      </c>
      <c r="EK64" s="548">
        <v>0.47727272727272729</v>
      </c>
      <c r="EL64" s="549">
        <v>0.875</v>
      </c>
      <c r="EM64" s="549">
        <v>0.33333333333333331</v>
      </c>
      <c r="EN64" s="549">
        <v>0.15</v>
      </c>
      <c r="EO64" s="549">
        <v>0.25</v>
      </c>
    </row>
    <row r="65" spans="1:145" s="366" customFormat="1" ht="18">
      <c r="A65" s="4" t="s">
        <v>483</v>
      </c>
      <c r="B65" s="69" t="s">
        <v>482</v>
      </c>
      <c r="C65" s="583" t="s">
        <v>632</v>
      </c>
      <c r="D65" s="411" t="s">
        <v>1308</v>
      </c>
      <c r="E65" s="413" t="s">
        <v>968</v>
      </c>
      <c r="F65" s="412" t="s">
        <v>975</v>
      </c>
      <c r="G65" s="414" t="s">
        <v>976</v>
      </c>
      <c r="H65" s="412" t="s">
        <v>16</v>
      </c>
      <c r="I65" s="49">
        <v>3312</v>
      </c>
      <c r="J65" s="328">
        <f t="shared" si="0"/>
        <v>3.5200903281128424</v>
      </c>
      <c r="K65" s="328" t="s">
        <v>1698</v>
      </c>
      <c r="L65" s="165">
        <f t="shared" si="1"/>
        <v>1</v>
      </c>
      <c r="M65" s="78">
        <v>14137629.720000001</v>
      </c>
      <c r="N65" s="328">
        <f t="shared" si="2"/>
        <v>7.1503766028262961</v>
      </c>
      <c r="O65" s="328" t="s">
        <v>1706</v>
      </c>
      <c r="P65" s="165">
        <f t="shared" si="3"/>
        <v>1</v>
      </c>
      <c r="Q65" s="94">
        <v>147</v>
      </c>
      <c r="R65" s="328">
        <f t="shared" si="4"/>
        <v>2.167317334748176</v>
      </c>
      <c r="S65" s="328" t="s">
        <v>1709</v>
      </c>
      <c r="T65" s="165">
        <f t="shared" si="5"/>
        <v>0</v>
      </c>
      <c r="U65" s="96" t="s">
        <v>880</v>
      </c>
      <c r="V65" s="164">
        <f t="shared" si="6"/>
        <v>0</v>
      </c>
      <c r="W65" s="94">
        <v>0</v>
      </c>
      <c r="X65" s="154"/>
      <c r="Y65" s="94" t="s">
        <v>1726</v>
      </c>
      <c r="Z65" s="165">
        <f t="shared" si="7"/>
        <v>0</v>
      </c>
      <c r="AA65" s="424">
        <f t="shared" si="8"/>
        <v>0.4</v>
      </c>
      <c r="AB65" s="594" t="s">
        <v>639</v>
      </c>
      <c r="AC65" s="165">
        <f t="shared" si="58"/>
        <v>4</v>
      </c>
      <c r="AD65" s="585" t="s">
        <v>639</v>
      </c>
      <c r="AE65" s="165">
        <f t="shared" si="59"/>
        <v>4</v>
      </c>
      <c r="AF65" s="96" t="s">
        <v>640</v>
      </c>
      <c r="AG65" s="164">
        <f t="shared" si="60"/>
        <v>0</v>
      </c>
      <c r="AH65" s="53" t="s">
        <v>1314</v>
      </c>
      <c r="AI65" s="165">
        <f t="shared" si="88"/>
        <v>0</v>
      </c>
      <c r="AJ65" s="156" t="s">
        <v>1405</v>
      </c>
      <c r="AK65" s="165">
        <f t="shared" si="61"/>
        <v>0</v>
      </c>
      <c r="AL65" s="587">
        <v>1</v>
      </c>
      <c r="AM65" s="396" t="s">
        <v>1765</v>
      </c>
      <c r="AN65" s="165">
        <f t="shared" si="62"/>
        <v>4</v>
      </c>
      <c r="AO65" s="96" t="s">
        <v>640</v>
      </c>
      <c r="AP65" s="164">
        <f t="shared" si="63"/>
        <v>0</v>
      </c>
      <c r="AQ65" s="57">
        <v>1</v>
      </c>
      <c r="AR65" s="397" t="s">
        <v>1789</v>
      </c>
      <c r="AS65" s="165">
        <f t="shared" si="64"/>
        <v>0</v>
      </c>
      <c r="AT65" s="583" t="s">
        <v>634</v>
      </c>
      <c r="AU65" s="165">
        <f t="shared" si="65"/>
        <v>1</v>
      </c>
      <c r="AV65" s="53" t="s">
        <v>646</v>
      </c>
      <c r="AW65" s="165">
        <v>0</v>
      </c>
      <c r="AX65" s="84" t="s">
        <v>670</v>
      </c>
      <c r="AY65" s="165">
        <v>0</v>
      </c>
      <c r="AZ65" s="426">
        <f t="shared" si="66"/>
        <v>1.1818181818181819</v>
      </c>
      <c r="BA65" s="57">
        <v>0</v>
      </c>
      <c r="BB65" s="395" t="s">
        <v>1741</v>
      </c>
      <c r="BC65" s="165">
        <f t="shared" si="67"/>
        <v>4</v>
      </c>
      <c r="BD65" s="155" t="s">
        <v>1395</v>
      </c>
      <c r="BE65" s="163">
        <f t="shared" si="68"/>
        <v>4</v>
      </c>
      <c r="BF65" s="587">
        <v>2</v>
      </c>
      <c r="BG65" s="396" t="s">
        <v>1746</v>
      </c>
      <c r="BH65" s="165">
        <f t="shared" si="69"/>
        <v>3</v>
      </c>
      <c r="BI65" s="587">
        <v>0</v>
      </c>
      <c r="BJ65" s="396" t="s">
        <v>1745</v>
      </c>
      <c r="BK65" s="165">
        <f t="shared" si="70"/>
        <v>4</v>
      </c>
      <c r="BL65" s="53" t="s">
        <v>658</v>
      </c>
      <c r="BM65" s="365">
        <f t="shared" si="71"/>
        <v>2</v>
      </c>
      <c r="BN65" s="583" t="s">
        <v>642</v>
      </c>
      <c r="BO65" s="365">
        <f t="shared" si="72"/>
        <v>0</v>
      </c>
      <c r="BP65" s="585" t="s">
        <v>663</v>
      </c>
      <c r="BQ65" s="365">
        <f t="shared" si="73"/>
        <v>0</v>
      </c>
      <c r="BR65" s="57">
        <v>0</v>
      </c>
      <c r="BS65" s="396" t="s">
        <v>1750</v>
      </c>
      <c r="BT65" s="165">
        <f t="shared" si="74"/>
        <v>4</v>
      </c>
      <c r="BU65" s="57">
        <v>0</v>
      </c>
      <c r="BV65" s="396" t="s">
        <v>1750</v>
      </c>
      <c r="BW65" s="165">
        <f t="shared" si="75"/>
        <v>4</v>
      </c>
      <c r="BX65" s="57">
        <v>0</v>
      </c>
      <c r="BY65" s="396" t="s">
        <v>1755</v>
      </c>
      <c r="BZ65" s="165">
        <f t="shared" si="76"/>
        <v>4</v>
      </c>
      <c r="CA65" s="57">
        <v>0</v>
      </c>
      <c r="CB65" s="396" t="s">
        <v>1755</v>
      </c>
      <c r="CC65" s="165">
        <f t="shared" si="77"/>
        <v>4</v>
      </c>
      <c r="CD65" s="58">
        <v>0</v>
      </c>
      <c r="CE65" s="397" t="s">
        <v>1764</v>
      </c>
      <c r="CF65" s="165">
        <f t="shared" si="78"/>
        <v>0</v>
      </c>
      <c r="CG65" s="155" t="s">
        <v>636</v>
      </c>
      <c r="CH65" s="165">
        <f t="shared" si="79"/>
        <v>4</v>
      </c>
      <c r="CI65" s="426">
        <f t="shared" si="80"/>
        <v>2.75</v>
      </c>
      <c r="CJ65" s="594" t="s">
        <v>639</v>
      </c>
      <c r="CK65" s="165">
        <f t="shared" si="81"/>
        <v>4</v>
      </c>
      <c r="CL65" s="96" t="s">
        <v>640</v>
      </c>
      <c r="CM65" s="164">
        <f t="shared" si="82"/>
        <v>0</v>
      </c>
      <c r="CN65" s="96" t="s">
        <v>1119</v>
      </c>
      <c r="CO65" s="164">
        <f t="shared" si="35"/>
        <v>0</v>
      </c>
      <c r="CP65" s="96" t="s">
        <v>880</v>
      </c>
      <c r="CQ65" s="164">
        <f t="shared" si="83"/>
        <v>4</v>
      </c>
      <c r="CR65" s="96" t="s">
        <v>880</v>
      </c>
      <c r="CS65" s="164">
        <f t="shared" si="84"/>
        <v>4</v>
      </c>
      <c r="CT65" s="583" t="s">
        <v>639</v>
      </c>
      <c r="CU65" s="165">
        <f t="shared" si="85"/>
        <v>4</v>
      </c>
      <c r="CV65" s="96" t="s">
        <v>880</v>
      </c>
      <c r="CW65" s="164">
        <f t="shared" si="86"/>
        <v>4</v>
      </c>
      <c r="CX65" s="55">
        <v>6.9</v>
      </c>
      <c r="CY65" s="427" t="s">
        <v>1826</v>
      </c>
      <c r="CZ65" s="165">
        <f t="shared" si="40"/>
        <v>1</v>
      </c>
      <c r="DA65" s="56">
        <v>9</v>
      </c>
      <c r="DB65" s="351" t="s">
        <v>1827</v>
      </c>
      <c r="DC65" s="165">
        <f t="shared" si="41"/>
        <v>0</v>
      </c>
      <c r="DD65" s="426">
        <f t="shared" si="42"/>
        <v>2.3333333333333335</v>
      </c>
      <c r="DE65" s="148">
        <v>2</v>
      </c>
      <c r="DF65" s="396" t="s">
        <v>1776</v>
      </c>
      <c r="DG65" s="165">
        <f t="shared" si="43"/>
        <v>1</v>
      </c>
      <c r="DH65" s="54">
        <v>0</v>
      </c>
      <c r="DI65" s="397" t="s">
        <v>1777</v>
      </c>
      <c r="DJ65" s="165">
        <f t="shared" si="44"/>
        <v>0</v>
      </c>
      <c r="DK65" s="54">
        <v>0</v>
      </c>
      <c r="DL65" s="396" t="s">
        <v>1779</v>
      </c>
      <c r="DM65" s="165">
        <f t="shared" si="45"/>
        <v>0</v>
      </c>
      <c r="DN65" s="54">
        <v>7</v>
      </c>
      <c r="DO65" s="396" t="s">
        <v>1780</v>
      </c>
      <c r="DP65" s="165">
        <f t="shared" si="46"/>
        <v>4</v>
      </c>
      <c r="DQ65" s="96" t="s">
        <v>1024</v>
      </c>
      <c r="DR65" s="164">
        <f t="shared" si="47"/>
        <v>0</v>
      </c>
      <c r="DS65" s="426">
        <f t="shared" si="48"/>
        <v>1</v>
      </c>
      <c r="DT65" s="148">
        <v>0.63500000000000001</v>
      </c>
      <c r="DU65" s="114" t="s">
        <v>1791</v>
      </c>
      <c r="DV65" s="165">
        <f t="shared" si="87"/>
        <v>2</v>
      </c>
      <c r="DW65" s="49">
        <v>6</v>
      </c>
      <c r="DX65" s="148">
        <f t="shared" si="89"/>
        <v>0.77815125038364363</v>
      </c>
      <c r="DY65" s="94" t="s">
        <v>1733</v>
      </c>
      <c r="DZ65" s="165">
        <f t="shared" si="51"/>
        <v>1</v>
      </c>
      <c r="EA65" s="49">
        <v>0</v>
      </c>
      <c r="EB65" s="114" t="s">
        <v>1730</v>
      </c>
      <c r="EC65" s="165">
        <f t="shared" si="52"/>
        <v>0</v>
      </c>
      <c r="ED65" s="49">
        <v>0</v>
      </c>
      <c r="EE65" s="114" t="s">
        <v>1730</v>
      </c>
      <c r="EF65" s="165">
        <f t="shared" si="53"/>
        <v>0</v>
      </c>
      <c r="EG65" s="426">
        <f t="shared" si="54"/>
        <v>0.75</v>
      </c>
      <c r="EH65" s="429">
        <f t="shared" si="55"/>
        <v>1.4025252525252527</v>
      </c>
      <c r="EI65" s="438">
        <f t="shared" si="56"/>
        <v>0.35063131313131318</v>
      </c>
      <c r="EJ65" s="546">
        <v>0.1</v>
      </c>
      <c r="EK65" s="548">
        <v>0.29545454545454547</v>
      </c>
      <c r="EL65" s="549">
        <v>0.6875</v>
      </c>
      <c r="EM65" s="549">
        <v>0.58333333333333337</v>
      </c>
      <c r="EN65" s="549">
        <v>0.25</v>
      </c>
      <c r="EO65" s="549">
        <v>0.1875</v>
      </c>
    </row>
    <row r="66" spans="1:145" s="366" customFormat="1" ht="18">
      <c r="A66" s="4" t="s">
        <v>473</v>
      </c>
      <c r="B66" s="69" t="s">
        <v>472</v>
      </c>
      <c r="C66" s="53" t="s">
        <v>632</v>
      </c>
      <c r="D66" s="411" t="s">
        <v>1308</v>
      </c>
      <c r="E66" s="413" t="s">
        <v>968</v>
      </c>
      <c r="F66" s="412" t="s">
        <v>964</v>
      </c>
      <c r="G66" s="414" t="s">
        <v>974</v>
      </c>
      <c r="H66" s="417" t="s">
        <v>106</v>
      </c>
      <c r="I66" s="49">
        <v>3313</v>
      </c>
      <c r="J66" s="328">
        <f t="shared" si="0"/>
        <v>3.5202214358819601</v>
      </c>
      <c r="K66" s="328" t="s">
        <v>1698</v>
      </c>
      <c r="L66" s="165">
        <f t="shared" si="1"/>
        <v>1</v>
      </c>
      <c r="M66" s="78">
        <v>13042188.1</v>
      </c>
      <c r="N66" s="328">
        <f t="shared" si="2"/>
        <v>7.1153504594968782</v>
      </c>
      <c r="O66" s="328" t="s">
        <v>1706</v>
      </c>
      <c r="P66" s="165">
        <f t="shared" si="3"/>
        <v>1</v>
      </c>
      <c r="Q66" s="94">
        <v>112</v>
      </c>
      <c r="R66" s="328">
        <f t="shared" si="4"/>
        <v>2.0492180226701815</v>
      </c>
      <c r="S66" s="328" t="s">
        <v>1709</v>
      </c>
      <c r="T66" s="165">
        <f t="shared" si="5"/>
        <v>0</v>
      </c>
      <c r="U66" s="96" t="s">
        <v>880</v>
      </c>
      <c r="V66" s="164">
        <f t="shared" si="6"/>
        <v>0</v>
      </c>
      <c r="W66" s="94">
        <v>0</v>
      </c>
      <c r="X66" s="154"/>
      <c r="Y66" s="94" t="s">
        <v>1726</v>
      </c>
      <c r="Z66" s="165">
        <f t="shared" si="7"/>
        <v>0</v>
      </c>
      <c r="AA66" s="424">
        <f t="shared" si="8"/>
        <v>0.4</v>
      </c>
      <c r="AB66" s="80" t="s">
        <v>639</v>
      </c>
      <c r="AC66" s="165">
        <f t="shared" si="58"/>
        <v>4</v>
      </c>
      <c r="AD66" s="53" t="s">
        <v>639</v>
      </c>
      <c r="AE66" s="165">
        <f t="shared" si="59"/>
        <v>4</v>
      </c>
      <c r="AF66" s="96" t="s">
        <v>640</v>
      </c>
      <c r="AG66" s="164">
        <f t="shared" si="60"/>
        <v>0</v>
      </c>
      <c r="AH66" s="53" t="s">
        <v>1314</v>
      </c>
      <c r="AI66" s="165">
        <f t="shared" si="88"/>
        <v>0</v>
      </c>
      <c r="AJ66" s="53" t="s">
        <v>1404</v>
      </c>
      <c r="AK66" s="165">
        <f t="shared" si="61"/>
        <v>1</v>
      </c>
      <c r="AL66" s="50">
        <v>1</v>
      </c>
      <c r="AM66" s="396" t="s">
        <v>1765</v>
      </c>
      <c r="AN66" s="165">
        <f t="shared" si="62"/>
        <v>4</v>
      </c>
      <c r="AO66" s="96" t="s">
        <v>636</v>
      </c>
      <c r="AP66" s="164">
        <f t="shared" si="63"/>
        <v>4</v>
      </c>
      <c r="AQ66" s="57">
        <v>2</v>
      </c>
      <c r="AR66" s="396" t="s">
        <v>1772</v>
      </c>
      <c r="AS66" s="165">
        <f t="shared" si="64"/>
        <v>1</v>
      </c>
      <c r="AT66" s="53" t="s">
        <v>650</v>
      </c>
      <c r="AU66" s="165">
        <f t="shared" si="65"/>
        <v>2</v>
      </c>
      <c r="AV66" s="53" t="s">
        <v>646</v>
      </c>
      <c r="AW66" s="165">
        <v>0</v>
      </c>
      <c r="AX66" s="81" t="s">
        <v>647</v>
      </c>
      <c r="AY66" s="165">
        <v>4</v>
      </c>
      <c r="AZ66" s="426">
        <f t="shared" si="66"/>
        <v>2.1818181818181817</v>
      </c>
      <c r="BA66" s="57">
        <v>0</v>
      </c>
      <c r="BB66" s="395" t="s">
        <v>1741</v>
      </c>
      <c r="BC66" s="165">
        <f t="shared" si="67"/>
        <v>4</v>
      </c>
      <c r="BD66" s="155" t="s">
        <v>641</v>
      </c>
      <c r="BE66" s="163">
        <f t="shared" si="68"/>
        <v>0</v>
      </c>
      <c r="BF66" s="58">
        <v>2</v>
      </c>
      <c r="BG66" s="396" t="s">
        <v>1746</v>
      </c>
      <c r="BH66" s="165">
        <f t="shared" si="69"/>
        <v>3</v>
      </c>
      <c r="BI66" s="58">
        <v>1</v>
      </c>
      <c r="BJ66" s="396" t="s">
        <v>1746</v>
      </c>
      <c r="BK66" s="165">
        <f t="shared" si="70"/>
        <v>3</v>
      </c>
      <c r="BL66" s="53" t="s">
        <v>642</v>
      </c>
      <c r="BM66" s="365">
        <f t="shared" si="71"/>
        <v>3</v>
      </c>
      <c r="BN66" s="53" t="s">
        <v>642</v>
      </c>
      <c r="BO66" s="365">
        <f t="shared" si="72"/>
        <v>0</v>
      </c>
      <c r="BP66" s="53" t="s">
        <v>659</v>
      </c>
      <c r="BQ66" s="365">
        <f t="shared" si="73"/>
        <v>4</v>
      </c>
      <c r="BR66" s="58">
        <v>0</v>
      </c>
      <c r="BS66" s="396" t="s">
        <v>1750</v>
      </c>
      <c r="BT66" s="165">
        <f t="shared" si="74"/>
        <v>4</v>
      </c>
      <c r="BU66" s="58">
        <v>0</v>
      </c>
      <c r="BV66" s="396" t="s">
        <v>1750</v>
      </c>
      <c r="BW66" s="165">
        <f t="shared" si="75"/>
        <v>4</v>
      </c>
      <c r="BX66" s="58">
        <v>0</v>
      </c>
      <c r="BY66" s="396" t="s">
        <v>1755</v>
      </c>
      <c r="BZ66" s="165">
        <f t="shared" si="76"/>
        <v>4</v>
      </c>
      <c r="CA66" s="58">
        <v>0</v>
      </c>
      <c r="CB66" s="396" t="s">
        <v>1755</v>
      </c>
      <c r="CC66" s="165">
        <f t="shared" si="77"/>
        <v>4</v>
      </c>
      <c r="CD66" s="58">
        <v>0</v>
      </c>
      <c r="CE66" s="397" t="s">
        <v>1764</v>
      </c>
      <c r="CF66" s="165">
        <f t="shared" si="78"/>
        <v>0</v>
      </c>
      <c r="CG66" s="80" t="s">
        <v>636</v>
      </c>
      <c r="CH66" s="165">
        <f t="shared" si="79"/>
        <v>4</v>
      </c>
      <c r="CI66" s="426">
        <f t="shared" si="80"/>
        <v>2.75</v>
      </c>
      <c r="CJ66" s="53" t="s">
        <v>1407</v>
      </c>
      <c r="CK66" s="165">
        <f t="shared" si="81"/>
        <v>1</v>
      </c>
      <c r="CL66" s="96" t="s">
        <v>640</v>
      </c>
      <c r="CM66" s="164">
        <f t="shared" si="82"/>
        <v>0</v>
      </c>
      <c r="CN66" s="96" t="s">
        <v>880</v>
      </c>
      <c r="CO66" s="164">
        <f t="shared" si="35"/>
        <v>4</v>
      </c>
      <c r="CP66" s="96" t="s">
        <v>880</v>
      </c>
      <c r="CQ66" s="164">
        <f t="shared" si="83"/>
        <v>4</v>
      </c>
      <c r="CR66" s="96" t="s">
        <v>880</v>
      </c>
      <c r="CS66" s="164">
        <f t="shared" si="84"/>
        <v>4</v>
      </c>
      <c r="CT66" s="53" t="s">
        <v>1409</v>
      </c>
      <c r="CU66" s="165">
        <f t="shared" si="85"/>
        <v>1</v>
      </c>
      <c r="CV66" s="96" t="s">
        <v>880</v>
      </c>
      <c r="CW66" s="164">
        <f t="shared" si="86"/>
        <v>4</v>
      </c>
      <c r="CX66" s="55">
        <v>9.6</v>
      </c>
      <c r="CY66" s="351" t="s">
        <v>1827</v>
      </c>
      <c r="CZ66" s="165">
        <f t="shared" si="40"/>
        <v>0</v>
      </c>
      <c r="DA66" s="56">
        <v>9.8000000000000007</v>
      </c>
      <c r="DB66" s="351" t="s">
        <v>1827</v>
      </c>
      <c r="DC66" s="165">
        <f t="shared" si="41"/>
        <v>0</v>
      </c>
      <c r="DD66" s="426">
        <f t="shared" si="42"/>
        <v>2</v>
      </c>
      <c r="DE66" s="148">
        <v>0</v>
      </c>
      <c r="DF66" s="397" t="s">
        <v>1777</v>
      </c>
      <c r="DG66" s="165">
        <f t="shared" si="43"/>
        <v>0</v>
      </c>
      <c r="DH66" s="54">
        <v>0</v>
      </c>
      <c r="DI66" s="397" t="s">
        <v>1777</v>
      </c>
      <c r="DJ66" s="165">
        <f t="shared" si="44"/>
        <v>0</v>
      </c>
      <c r="DK66" s="54">
        <v>2</v>
      </c>
      <c r="DL66" s="397" t="s">
        <v>1777</v>
      </c>
      <c r="DM66" s="165">
        <f t="shared" si="45"/>
        <v>4</v>
      </c>
      <c r="DN66" s="54">
        <v>4</v>
      </c>
      <c r="DO66" s="397" t="s">
        <v>1782</v>
      </c>
      <c r="DP66" s="165">
        <f t="shared" si="46"/>
        <v>2</v>
      </c>
      <c r="DQ66" s="96" t="s">
        <v>1024</v>
      </c>
      <c r="DR66" s="164">
        <f t="shared" si="47"/>
        <v>0</v>
      </c>
      <c r="DS66" s="426">
        <f t="shared" si="48"/>
        <v>1.2</v>
      </c>
      <c r="DT66" s="148">
        <v>0.66700000000000004</v>
      </c>
      <c r="DU66" s="114" t="s">
        <v>1791</v>
      </c>
      <c r="DV66" s="165">
        <f t="shared" si="87"/>
        <v>2</v>
      </c>
      <c r="DW66" s="49">
        <v>2</v>
      </c>
      <c r="DX66" s="148">
        <f t="shared" si="89"/>
        <v>0.3010299956639812</v>
      </c>
      <c r="DY66" s="94" t="s">
        <v>1732</v>
      </c>
      <c r="DZ66" s="165">
        <f t="shared" si="51"/>
        <v>0</v>
      </c>
      <c r="EA66" s="49">
        <v>2</v>
      </c>
      <c r="EB66" s="157" t="s">
        <v>1737</v>
      </c>
      <c r="EC66" s="165">
        <f t="shared" si="52"/>
        <v>1</v>
      </c>
      <c r="ED66" s="49">
        <v>0</v>
      </c>
      <c r="EE66" s="114" t="s">
        <v>1730</v>
      </c>
      <c r="EF66" s="165">
        <f t="shared" si="53"/>
        <v>0</v>
      </c>
      <c r="EG66" s="426">
        <f t="shared" si="54"/>
        <v>0.75</v>
      </c>
      <c r="EH66" s="429">
        <f t="shared" si="55"/>
        <v>1.5469696969696971</v>
      </c>
      <c r="EI66" s="438">
        <f t="shared" si="56"/>
        <v>0.38674242424242428</v>
      </c>
      <c r="EJ66" s="546">
        <v>0.1</v>
      </c>
      <c r="EK66" s="548">
        <v>0.54545454545454541</v>
      </c>
      <c r="EL66" s="549">
        <v>0.6875</v>
      </c>
      <c r="EM66" s="549">
        <v>0.5</v>
      </c>
      <c r="EN66" s="549">
        <v>0.3</v>
      </c>
      <c r="EO66" s="549">
        <v>0.1875</v>
      </c>
    </row>
    <row r="67" spans="1:145" s="366" customFormat="1" ht="18">
      <c r="A67" s="4" t="s">
        <v>457</v>
      </c>
      <c r="B67" s="69" t="s">
        <v>456</v>
      </c>
      <c r="C67" s="53" t="s">
        <v>1050</v>
      </c>
      <c r="D67" s="411" t="s">
        <v>1308</v>
      </c>
      <c r="E67" s="413" t="s">
        <v>965</v>
      </c>
      <c r="F67" s="412" t="s">
        <v>983</v>
      </c>
      <c r="G67" s="414" t="s">
        <v>984</v>
      </c>
      <c r="H67" s="412" t="s">
        <v>22</v>
      </c>
      <c r="I67" s="49">
        <v>3362</v>
      </c>
      <c r="J67" s="328">
        <f t="shared" ref="J67:J130" si="90">LOG10(I67)</f>
        <v>3.5265977091034522</v>
      </c>
      <c r="K67" s="328" t="s">
        <v>1698</v>
      </c>
      <c r="L67" s="165">
        <f t="shared" ref="L67:L130" si="91">IF(K67="mais de 100000 habitantes",4,IF(K67="de 31501 hab a 100000 hab",3,IF(K67="de 10001 a 31500 hab",2,IF(K67="de 3201 hab a 10000 hab",1,IF(K67="até 3200 habitantes",0,"ERRO")))))</f>
        <v>1</v>
      </c>
      <c r="M67" s="78">
        <v>14212800.99</v>
      </c>
      <c r="N67" s="328">
        <f t="shared" ref="N67:N130" si="92">LOG10(M67)</f>
        <v>7.1526796750158939</v>
      </c>
      <c r="O67" s="328" t="s">
        <v>1706</v>
      </c>
      <c r="P67" s="165">
        <f t="shared" ref="P67:P130" si="93">IF(O67="mais de R$215 milhões",4,IF(O67="de R$80mi a R$215mi",3,IF(O67="de R$31mi a R$79mi",2,IF(O67="de R$12,6mi a R$30mi",1,IF(O67="até R$12,5 milhões",0,"ERRO")))))</f>
        <v>1</v>
      </c>
      <c r="Q67" s="94">
        <v>303</v>
      </c>
      <c r="R67" s="328">
        <f t="shared" ref="R67:R130" si="94">LOG10(Q67)</f>
        <v>2.4814426285023048</v>
      </c>
      <c r="S67" s="328" t="s">
        <v>1712</v>
      </c>
      <c r="T67" s="165">
        <f t="shared" ref="T67:T130" si="95">IF(S67="mais de 2000 servidores",4,IF(S67="de 1001 a 2000 servid",3,IF(S67="de 501 a 1000 servidores",2,IF(S67="de 251 a 500 servidores",1,IF(S67="até 250 servidores",0,"ERRO")))))</f>
        <v>1</v>
      </c>
      <c r="U67" s="96" t="s">
        <v>880</v>
      </c>
      <c r="V67" s="164">
        <f t="shared" ref="V67:V130" si="96">IF(U67="sim",4,IF(U67="Não",0,"ERRO"))</f>
        <v>0</v>
      </c>
      <c r="W67" s="94">
        <v>0</v>
      </c>
      <c r="X67" s="154"/>
      <c r="Y67" s="94" t="s">
        <v>1726</v>
      </c>
      <c r="Z67" s="165">
        <f t="shared" ref="Z67:Z130" si="97">IF(Y67="mais de 101 servidores",4,IF(Y67="de 31 a 100 servidores",3,IF(Y67="de 11 a 30 servidores",2,IF(Y67="até 10 servidores",1,IF(Y67="nenhum servidor",0,"ERRO")))))</f>
        <v>0</v>
      </c>
      <c r="AA67" s="424">
        <f t="shared" ref="AA67:AA130" si="98">AVERAGE(Z67,V67,T67,P67,L67)</f>
        <v>0.6</v>
      </c>
      <c r="AB67" s="80" t="s">
        <v>639</v>
      </c>
      <c r="AC67" s="165">
        <f t="shared" ref="AC67:AC98" si="99">IF(AB67="NÃO POSSUI",4,IF(AB67="SIM, HÁ UM CARGO EM OUTRO SETOR",2,IF(AB67="SIM, HÁ SETOR DE CORREIÇÃO, FORA DA UCI",1,IF(AB67="SIM, FAZ PARTE DA CONTROLADORIA",0,"ERRO"))))</f>
        <v>4</v>
      </c>
      <c r="AD67" s="53" t="s">
        <v>639</v>
      </c>
      <c r="AE67" s="165">
        <f t="shared" ref="AE67:AE98" si="100">IF(AD67="NÃO POSSUI",4,IF(AD67="SIM, HÁ UM CARGO EM OUTRO SETOR",2,IF(AD67="SIM, HÁ SETOR FORA DA UCI, DE RESPONSAB. PJ",1,IF(AD67="SIM, FAZ PARTE DA CONTROLADORIA",0,"ERRO"))))</f>
        <v>4</v>
      </c>
      <c r="AF67" s="96" t="s">
        <v>640</v>
      </c>
      <c r="AG67" s="164">
        <f t="shared" ref="AG67:AG98" si="101">IF(AF67="sim",0,IF(AF67="Não",4,"ERRO"))</f>
        <v>0</v>
      </c>
      <c r="AH67" s="53" t="s">
        <v>1314</v>
      </c>
      <c r="AI67" s="165">
        <f t="shared" si="88"/>
        <v>0</v>
      </c>
      <c r="AJ67" s="53" t="s">
        <v>1404</v>
      </c>
      <c r="AK67" s="165">
        <f t="shared" ref="AK67:AK98" si="102">IF(AJ67="NÃO SERVIDOR (TERCEIRIZADO)",4,IF(AJ67="SERVIDOR NÃO-EFETIVO, COMISSIONADO NA CI",3,IF(AJ67="SERVIDOR COM FG NA UCI, EFETIVO EM OUTRO CARGO",1,IF(AJ67="SERVIDOR EFETIVO, CONCURSO ESPECÍFICO UCI",0,"ERRO"))))</f>
        <v>1</v>
      </c>
      <c r="AL67" s="50">
        <v>1</v>
      </c>
      <c r="AM67" s="396" t="s">
        <v>1765</v>
      </c>
      <c r="AN67" s="165">
        <f t="shared" ref="AN67:AN98" si="103">IF(AM67="0 OU 1 SERVIDOR",4,IF(AM67="2 SERVIDORES",3,IF(AM67="3 SERVIDORES",2,IF(AM67="4 OU 5 SERVIDORES",1,IF(AM67="6 A 13 SERVIDORES",0,"ERRO")))))</f>
        <v>4</v>
      </c>
      <c r="AO67" s="96" t="s">
        <v>636</v>
      </c>
      <c r="AP67" s="164">
        <f t="shared" ref="AP67:AP98" si="104">IF(AO67="sim",0,IF(AO67="Não",4,"ERRO"))</f>
        <v>4</v>
      </c>
      <c r="AQ67" s="57">
        <v>2</v>
      </c>
      <c r="AR67" s="396" t="s">
        <v>1772</v>
      </c>
      <c r="AS67" s="165">
        <f t="shared" ref="AS67:AS98" si="105">IF(AR67="5 TITULARES (ou nenhum)",4,IF(AR67="4 TITULARES",3,IF(AR67="3 TITULARES",2,IF(AR67="2 TITULARES",1,IF(AR67="1 TITULAR",0,"ERRO")))))</f>
        <v>1</v>
      </c>
      <c r="AT67" s="53" t="s">
        <v>634</v>
      </c>
      <c r="AU67" s="165">
        <f t="shared" ref="AU67:AU98" si="106">IF(AT67="ENSINO MÉDIO",4,IF(AT67="SUPERIOR INCOMPLETO",3,IF(AT67="SUPERIOR COMPLETO",2,IF(AT67="ESPECIALIZAÇÃO OU PÓS-GRADUAÇÃO",1,IF(AT67="MESTRADO",0,"ERRO")))))</f>
        <v>1</v>
      </c>
      <c r="AV67" s="53" t="s">
        <v>1053</v>
      </c>
      <c r="AW67" s="165">
        <v>3</v>
      </c>
      <c r="AX67" s="81" t="s">
        <v>1066</v>
      </c>
      <c r="AY67" s="165">
        <v>3</v>
      </c>
      <c r="AZ67" s="426">
        <f t="shared" ref="AZ67:AZ98" si="107">AVERAGE(AC67,AE67,AG67,AI67,AK67,AN67,AP67,AS67,AU67,AW67,AY67)</f>
        <v>2.2727272727272729</v>
      </c>
      <c r="BA67" s="57">
        <v>0</v>
      </c>
      <c r="BB67" s="395" t="s">
        <v>1741</v>
      </c>
      <c r="BC67" s="165">
        <f t="shared" ref="BC67:BC98" si="108">IF(BA67=0,4,IF(BA67=1,3,IF(BA67=2,1,IF(BA67=3,0,"ERRO"))))</f>
        <v>4</v>
      </c>
      <c r="BD67" s="155" t="s">
        <v>666</v>
      </c>
      <c r="BE67" s="163">
        <f t="shared" ref="BE67:BE98" si="109">IF(BD67="NÃO FORMALIZA PLANEJ",4,IF(BD67="SIM, BIMESTRALMENTE",3,IF(BD67="SIM, QUADRIMESTRALMENTE",2,IF(BD67="SIM, SEMESTRALMENTE",1,IF(BD67="SIM, ANUALMENTE",0,"ERRO")))))</f>
        <v>3</v>
      </c>
      <c r="BF67" s="58">
        <v>0</v>
      </c>
      <c r="BG67" s="396" t="s">
        <v>1745</v>
      </c>
      <c r="BH67" s="165">
        <f t="shared" ref="BH67:BH98" si="110">IF(BG67="NENHUMA AUDITORIA/FISCALIZ",4,IF(BG67="ATÉ 2 AUDITORIAS/FISCALIZ",3,IF(BG67="ATÉ 4 AUDITORIAS/FISCALIZ",2,IF(BG67="ATÉ 8 AUDITORIAS/FISCALIZ",1,IF(BG67="9 OU MAIS AUDITORIAS/FISCALIZ",0,"ERRO")))))</f>
        <v>4</v>
      </c>
      <c r="BI67" s="58">
        <v>6</v>
      </c>
      <c r="BJ67" s="396" t="s">
        <v>1748</v>
      </c>
      <c r="BK67" s="165">
        <f t="shared" ref="BK67:BK98" si="111">IF(BJ67="NENHUMA AUDITORIA/FISCALIZ",4,IF(BJ67="ATÉ 2 AUDITORIAS/FISCALIZ",3,IF(BJ67="ATÉ 4 AUDITORIAS/FISCALIZ",2,IF(BJ67="ATÉ 8 AUDITORIAS/FISCALIZ",1,IF(BJ67="9 OU MAIS AUDITORIAS/FISCALIZ",0,"ERRO")))))</f>
        <v>1</v>
      </c>
      <c r="BL67" s="53" t="s">
        <v>661</v>
      </c>
      <c r="BM67" s="365">
        <f t="shared" ref="BM67:BM98" si="112">IF(BL67="ATÉ 10%",4,IF(BL67="ATÉ 20%",3,IF(BL67="ATÉ 30%",2,IF(BL67="ATÉ 40%",2,IF(BL67="ATÉ 50%",1,IF(BL67="MAIS DE 50%",0,"ERRO"))))))</f>
        <v>0</v>
      </c>
      <c r="BN67" s="53" t="s">
        <v>654</v>
      </c>
      <c r="BO67" s="365">
        <f t="shared" ref="BO67:BO98" si="113">IF(BN67="ATÉ 20%",0,IF(BN67="ATÉ 40%",1,IF(BN67="ATÉ 60%",2,IF(BN67="ATÉ 80%",3,IF(BN67="MAIS DE 80%",4,"ERRO")))))</f>
        <v>4</v>
      </c>
      <c r="BP67" s="53" t="s">
        <v>643</v>
      </c>
      <c r="BQ67" s="365">
        <f t="shared" ref="BQ67:BQ98" si="114">IF(BP67="ATÉ 10 HORAS",4,IF(BP67="ATÉ 30 HORAS",3,IF(BP67="ATÉ 50 HORAS",1,IF(BP67="MAIS DE 50 HORAS",0,"ERRO"))))</f>
        <v>3</v>
      </c>
      <c r="BR67" s="58">
        <v>1</v>
      </c>
      <c r="BS67" s="396" t="s">
        <v>1751</v>
      </c>
      <c r="BT67" s="165">
        <f t="shared" ref="BT67:BT98" si="115">IF(BS67="NENHUMA DENÚNCIA APURADA",4,IF(BS67="ATÉ 2 DENÚNCIAS APURADAS",3,IF(BS67="ATÉ 4 DENÚNCIAS APURADAS",2,IF(BS67="ATÉ 8 DENÚNCIAS APURADAS",1,IF(BS67="9 OU MAIS DENÚNCIAS APURADAS",0,"ERRO")))))</f>
        <v>3</v>
      </c>
      <c r="BU67" s="58">
        <v>0</v>
      </c>
      <c r="BV67" s="396" t="s">
        <v>1750</v>
      </c>
      <c r="BW67" s="165">
        <f t="shared" ref="BW67:BW98" si="116">IF(BV67="NENHUMA DENÚNCIA APURADA",4,IF(BV67="ATÉ 2 DENÚNCIAS APURADAS",3,IF(BV67="ATÉ 4 DENÚNCIAS APURADAS",2,IF(BV67="ATÉ 8 DENÚNCIAS APURADAS",1,IF(BV67="9 OU MAIS DENÚNCIAS APURADAS",0,"ERRO")))))</f>
        <v>4</v>
      </c>
      <c r="BX67" s="58">
        <v>0</v>
      </c>
      <c r="BY67" s="396" t="s">
        <v>1755</v>
      </c>
      <c r="BZ67" s="165">
        <f t="shared" ref="BZ67:BZ98" si="117">IF(BY67="NENHUMA TCE APURADA",4,IF(BY67="ATÉ 2 TCE APURADAS",3,IF(BY67="ATÉ 4 TCE APURADAS",2,IF(BY67="ATÉ 8 TCE APURADAS",1,IF(BY67="9 OU MAIS TCE APURADAS",0,"ERRO")))))</f>
        <v>4</v>
      </c>
      <c r="CA67" s="58">
        <v>0</v>
      </c>
      <c r="CB67" s="396" t="s">
        <v>1755</v>
      </c>
      <c r="CC67" s="165">
        <f t="shared" ref="CC67:CC98" si="118">IF(CB67="NENHUMA TCE APURADA",4,IF(CB67="ATÉ 2 TCE APURADAS",3,IF(CB67="ATÉ 4 TCE APURADAS",2,IF(CB67="ATÉ 8 TCE APURADAS",1,IF(CB67="9 OU MAIS TCE APURADAS",0,"ERRO")))))</f>
        <v>4</v>
      </c>
      <c r="CD67" s="58">
        <v>0</v>
      </c>
      <c r="CE67" s="397" t="s">
        <v>1764</v>
      </c>
      <c r="CF67" s="165">
        <f t="shared" ref="CF67:CF98" si="119">IF(CE67="ATÉ 8 ATIVIDADES",4,IF(CE67="ATÉ 4 ATIVIDADES",3,IF(CE67="2 ATIVIDADES",2,IF(CE67="1 ATIVIDADE",1,IF(CE67="NENHUMA ATIVIDADE",0,"ERRO")))))</f>
        <v>0</v>
      </c>
      <c r="CG67" s="155" t="s">
        <v>1369</v>
      </c>
      <c r="CH67" s="165">
        <f t="shared" ref="CH67:CH85" si="120">IF(CG67="NÃO",4,IF(CG67="SIM, RELATÓRIO BIMESTRAL",3,IF(CG67="SIM, RELATÓRIO MENSAL",2,IF(CG67="SIM, RELATÓRIO SEMESTRAL",1,IF(CG67="SIM, RELATÓRIO ANUAL",0,"ERRO")))))</f>
        <v>3</v>
      </c>
      <c r="CI67" s="426">
        <f t="shared" ref="CI67:CI98" si="121">AVERAGE(CH67,CF67,CC67,BZ67,BW67,BT67,BQ67,BO67,BM67,BK67,BH67,BE67)</f>
        <v>2.75</v>
      </c>
      <c r="CJ67" s="53" t="s">
        <v>639</v>
      </c>
      <c r="CK67" s="165">
        <f t="shared" ref="CK67:CK98" si="122">IF(CJ67="NÃO POSSUI",4,IF(CJ67="SIM, HÁ UM CARGO EM OUTRO SETOR",2,IF(CJ67="SIM, HÁ SETOR DE TRANSPARÊNCIA, FORA DA UCI",1,IF(CJ67="SIM, FAZ PARTE DA CONTROLADORIA",0,"ERRO"))))</f>
        <v>4</v>
      </c>
      <c r="CL67" s="96" t="s">
        <v>640</v>
      </c>
      <c r="CM67" s="164">
        <f t="shared" ref="CM67:CM98" si="123">IF(CL67="sim",0,IF(CL67="Não",4,"ERRO"))</f>
        <v>0</v>
      </c>
      <c r="CN67" s="96" t="s">
        <v>880</v>
      </c>
      <c r="CO67" s="164">
        <f t="shared" ref="CO67:CO130" si="124">IF(CN67="sim",0,IF(CN67="Não",4,"ERRO"))</f>
        <v>4</v>
      </c>
      <c r="CP67" s="96" t="s">
        <v>880</v>
      </c>
      <c r="CQ67" s="164">
        <f t="shared" ref="CQ67:CQ98" si="125">IF(CP67="sim",0,IF(CP67="Não",4,"ERRO"))</f>
        <v>4</v>
      </c>
      <c r="CR67" s="96" t="s">
        <v>880</v>
      </c>
      <c r="CS67" s="164">
        <f t="shared" ref="CS67:CS98" si="126">IF(CR67="sim",0,IF(CR67="Não",4,"ERRO"))</f>
        <v>4</v>
      </c>
      <c r="CT67" s="53" t="s">
        <v>639</v>
      </c>
      <c r="CU67" s="165">
        <f t="shared" ref="CU67:CU98" si="127">IF(CT67="NÃO POSSUI",4,IF(CT67="SIM, POSSUI CARGO EM OUTRO SETOR",2,IF(CT67="SIM, HÁ SETOR DE OUVIDORIA, FORA DA UCI",1,IF(CT67="SIM, FAZ PARTE DA CONTROLADORIA",0,"ERRO"))))</f>
        <v>4</v>
      </c>
      <c r="CV67" s="96" t="s">
        <v>880</v>
      </c>
      <c r="CW67" s="164">
        <f t="shared" ref="CW67:CW98" si="128">IF(CV67="sim",0,IF(CV67="Não",4,"ERRO"))</f>
        <v>4</v>
      </c>
      <c r="CX67" s="55">
        <v>7.2</v>
      </c>
      <c r="CY67" s="427" t="s">
        <v>1826</v>
      </c>
      <c r="CZ67" s="165">
        <f t="shared" ref="CZ67:CZ130" si="129">IF(CX67&lt;=1.9,4,IF(CX67&lt;=3.9,3,IF(CX67&lt;=5.9,2,IF(CX67&lt;=7.9,1,IF(CX67&lt;=10,0,"ERRO")))))</f>
        <v>1</v>
      </c>
      <c r="DA67" s="56">
        <v>9.4</v>
      </c>
      <c r="DB67" s="351" t="s">
        <v>1827</v>
      </c>
      <c r="DC67" s="165">
        <f t="shared" ref="DC67:DC130" si="130">IF(DA67&lt;=1.9,4,IF(DA67&lt;=3.9,3,IF(DA67&lt;=5.9,2,IF(DA67&lt;=7.9,1,IF(DA67&lt;=10,0,"ERRO")))))</f>
        <v>0</v>
      </c>
      <c r="DD67" s="426">
        <f t="shared" ref="DD67:DD130" si="131">AVERAGE(DC67,CZ67,CW67,CU67,CS67,CQ67,CO67,CM67,CK67)</f>
        <v>2.7777777777777777</v>
      </c>
      <c r="DE67" s="148">
        <v>1</v>
      </c>
      <c r="DF67" s="435" t="s">
        <v>1776</v>
      </c>
      <c r="DG67" s="165">
        <f t="shared" ref="DG67:DG130" si="132">IF(DE67=0,0,IF(DE67&lt;=2,1,IF(DE67&lt;=4,2,IF(DE67&lt;=8,3,IF(DE67&lt;=3000,4,"ERRO")))))</f>
        <v>1</v>
      </c>
      <c r="DH67" s="54">
        <v>0</v>
      </c>
      <c r="DI67" s="397" t="s">
        <v>1777</v>
      </c>
      <c r="DJ67" s="165">
        <f t="shared" ref="DJ67:DJ130" si="133">IF(DH67=0,0,IF(DH67=1,3,IF(DH67=2,4,"ERRO")))</f>
        <v>0</v>
      </c>
      <c r="DK67" s="54">
        <v>1</v>
      </c>
      <c r="DL67" s="396" t="s">
        <v>1779</v>
      </c>
      <c r="DM67" s="165">
        <f t="shared" ref="DM67:DM130" si="134">IF(DK67=0,0,IF(DK67=1,3,IF(DK67&gt;=2,4,"ERRO")))</f>
        <v>3</v>
      </c>
      <c r="DN67" s="54">
        <v>3</v>
      </c>
      <c r="DO67" s="397" t="s">
        <v>1782</v>
      </c>
      <c r="DP67" s="165">
        <f t="shared" ref="DP67:DP130" si="135">IF(DO67="7 OU MAIS CONTAS ANUAIS PENDENTES",4,IF(DO67="ATÉ 6 CONTAS ANUAIS PENDENTES",3,IF(DO67="ATÉ 4 CONTAS ANUAIS PENDENTES",2,IF(DO67="ATÉ 2 CONTAS ANUAIS PENDENTES",1,IF(DO67="NENHUMA PENDÊNCIA",0,"ERRO")))))</f>
        <v>2</v>
      </c>
      <c r="DQ67" s="96" t="s">
        <v>1024</v>
      </c>
      <c r="DR67" s="164">
        <f t="shared" ref="DR67:DR130" si="136">IF(DQ67="Pela Aprovação",0,IF(DQ67="Pela Rejeição",4,"ERRO"))</f>
        <v>0</v>
      </c>
      <c r="DS67" s="426">
        <f t="shared" ref="DS67:DS130" si="137">AVERAGE(DR67,DP67,DM67,DJ67,DG67)</f>
        <v>1.2</v>
      </c>
      <c r="DT67" s="148">
        <v>0.55900000000000005</v>
      </c>
      <c r="DU67" s="157" t="s">
        <v>1793</v>
      </c>
      <c r="DV67" s="165">
        <f t="shared" ref="DV67:DV98" si="138">IF(DT67&lt;=0.499,4,IF(DT67&lt;=0.624,3,IF(DT67&lt;=0.749,2,IF(DT67&lt;=0.874,1,IF(DT67&lt;=1,0,"ERRO")))))</f>
        <v>3</v>
      </c>
      <c r="DW67" s="49">
        <v>27</v>
      </c>
      <c r="DX67" s="148">
        <f t="shared" si="89"/>
        <v>1.4313637641589874</v>
      </c>
      <c r="DY67" s="94" t="s">
        <v>1734</v>
      </c>
      <c r="DZ67" s="165">
        <f t="shared" ref="DZ67:DZ130" si="139">IF(DY67="101 ou mais beneficiários",4,IF(DY67="de 32 a 100 beneficiários",3,IF(DY67="de 11 a 31 beneficiários",2,IF(DY67="de 4 a 10 beneficiários",1,IF(DY67="até 3 beneficiários",0,"ERRO")))))</f>
        <v>2</v>
      </c>
      <c r="EA67" s="49">
        <v>2</v>
      </c>
      <c r="EB67" s="157" t="s">
        <v>1737</v>
      </c>
      <c r="EC67" s="165">
        <f t="shared" ref="EC67:EC130" si="140">IF(EB67="9 ou mais mortes",4,IF(EB67="de 5 a 8 mortes",3,IF(EB67="de 3 a 4 mortes",2,IF(EB67="até 2 mortes",1,IF(EB67="nenhuma morte",0,"ERRO")))))</f>
        <v>1</v>
      </c>
      <c r="ED67" s="49">
        <v>1</v>
      </c>
      <c r="EE67" s="157" t="s">
        <v>1737</v>
      </c>
      <c r="EF67" s="165">
        <f t="shared" ref="EF67:EF130" si="141">IF(EE67="9 ou mais mortes",4,IF(EE67="de 5 a 8 mortes",3,IF(EE67="de 3 a 4 mortes",2,IF(EE67="até 2 mortes",1,IF(EE67="nenhuma morte",0,"ERRO")))))</f>
        <v>1</v>
      </c>
      <c r="EG67" s="426">
        <f t="shared" ref="EG67:EG130" si="142">AVERAGE(EF67,EC67,DZ67,DV67)</f>
        <v>1.75</v>
      </c>
      <c r="EH67" s="429">
        <f t="shared" ref="EH67:EH130" si="143">AVERAGE(EG67,DS67,DD67,CI67,AZ67,AA67)</f>
        <v>1.8917508417508417</v>
      </c>
      <c r="EI67" s="438">
        <f t="shared" ref="EI67:EI130" si="144">EH67*2.5/10</f>
        <v>0.47293771043771049</v>
      </c>
      <c r="EJ67" s="546">
        <v>0.15</v>
      </c>
      <c r="EK67" s="548">
        <v>0.56818181818181823</v>
      </c>
      <c r="EL67" s="549">
        <v>0.6875</v>
      </c>
      <c r="EM67" s="549">
        <v>0.69444444444444442</v>
      </c>
      <c r="EN67" s="549">
        <v>0.3</v>
      </c>
      <c r="EO67" s="549">
        <v>0.4375</v>
      </c>
    </row>
    <row r="68" spans="1:145" s="366" customFormat="1" ht="18">
      <c r="A68" s="4" t="s">
        <v>491</v>
      </c>
      <c r="B68" s="69" t="s">
        <v>490</v>
      </c>
      <c r="C68" s="583" t="s">
        <v>632</v>
      </c>
      <c r="D68" s="411" t="s">
        <v>1308</v>
      </c>
      <c r="E68" s="413" t="s">
        <v>968</v>
      </c>
      <c r="F68" s="412" t="s">
        <v>964</v>
      </c>
      <c r="G68" s="414" t="s">
        <v>974</v>
      </c>
      <c r="H68" s="412" t="s">
        <v>39</v>
      </c>
      <c r="I68" s="49">
        <v>3396</v>
      </c>
      <c r="J68" s="328">
        <f t="shared" si="90"/>
        <v>3.5309676815719149</v>
      </c>
      <c r="K68" s="328" t="s">
        <v>1698</v>
      </c>
      <c r="L68" s="165">
        <f t="shared" si="91"/>
        <v>1</v>
      </c>
      <c r="M68" s="78">
        <v>15700791.210000001</v>
      </c>
      <c r="N68" s="328">
        <f t="shared" si="92"/>
        <v>7.1959215383633044</v>
      </c>
      <c r="O68" s="328" t="s">
        <v>1706</v>
      </c>
      <c r="P68" s="165">
        <f t="shared" si="93"/>
        <v>1</v>
      </c>
      <c r="Q68" s="94">
        <v>163</v>
      </c>
      <c r="R68" s="328">
        <f t="shared" si="94"/>
        <v>2.2121876044039577</v>
      </c>
      <c r="S68" s="328" t="s">
        <v>1709</v>
      </c>
      <c r="T68" s="165">
        <f t="shared" si="95"/>
        <v>0</v>
      </c>
      <c r="U68" s="96" t="s">
        <v>880</v>
      </c>
      <c r="V68" s="164">
        <f t="shared" si="96"/>
        <v>0</v>
      </c>
      <c r="W68" s="94">
        <v>0</v>
      </c>
      <c r="X68" s="154"/>
      <c r="Y68" s="94" t="s">
        <v>1726</v>
      </c>
      <c r="Z68" s="165">
        <f t="shared" si="97"/>
        <v>0</v>
      </c>
      <c r="AA68" s="424">
        <f t="shared" si="98"/>
        <v>0.4</v>
      </c>
      <c r="AB68" s="594" t="s">
        <v>639</v>
      </c>
      <c r="AC68" s="165">
        <f t="shared" si="99"/>
        <v>4</v>
      </c>
      <c r="AD68" s="585" t="s">
        <v>639</v>
      </c>
      <c r="AE68" s="165">
        <f t="shared" si="100"/>
        <v>4</v>
      </c>
      <c r="AF68" s="96" t="s">
        <v>640</v>
      </c>
      <c r="AG68" s="164">
        <f t="shared" si="101"/>
        <v>0</v>
      </c>
      <c r="AH68" s="53" t="s">
        <v>1400</v>
      </c>
      <c r="AI68" s="165">
        <f t="shared" si="88"/>
        <v>3</v>
      </c>
      <c r="AJ68" s="53" t="s">
        <v>1404</v>
      </c>
      <c r="AK68" s="165">
        <f t="shared" si="102"/>
        <v>1</v>
      </c>
      <c r="AL68" s="587">
        <v>1</v>
      </c>
      <c r="AM68" s="396" t="s">
        <v>1765</v>
      </c>
      <c r="AN68" s="165">
        <f t="shared" si="103"/>
        <v>4</v>
      </c>
      <c r="AO68" s="96" t="s">
        <v>636</v>
      </c>
      <c r="AP68" s="164">
        <f t="shared" si="104"/>
        <v>4</v>
      </c>
      <c r="AQ68" s="57">
        <v>1</v>
      </c>
      <c r="AR68" s="397" t="s">
        <v>1789</v>
      </c>
      <c r="AS68" s="165">
        <f t="shared" si="105"/>
        <v>0</v>
      </c>
      <c r="AT68" s="583" t="s">
        <v>650</v>
      </c>
      <c r="AU68" s="165">
        <f t="shared" si="106"/>
        <v>2</v>
      </c>
      <c r="AV68" s="53" t="s">
        <v>646</v>
      </c>
      <c r="AW68" s="165">
        <v>0</v>
      </c>
      <c r="AX68" s="81" t="s">
        <v>647</v>
      </c>
      <c r="AY68" s="165">
        <v>4</v>
      </c>
      <c r="AZ68" s="426">
        <f t="shared" si="107"/>
        <v>2.3636363636363638</v>
      </c>
      <c r="BA68" s="57">
        <v>0</v>
      </c>
      <c r="BB68" s="395" t="s">
        <v>1741</v>
      </c>
      <c r="BC68" s="165">
        <f t="shared" si="108"/>
        <v>4</v>
      </c>
      <c r="BD68" s="155" t="s">
        <v>1395</v>
      </c>
      <c r="BE68" s="163">
        <f t="shared" si="109"/>
        <v>4</v>
      </c>
      <c r="BF68" s="587">
        <v>0</v>
      </c>
      <c r="BG68" s="396" t="s">
        <v>1745</v>
      </c>
      <c r="BH68" s="165">
        <f t="shared" si="110"/>
        <v>4</v>
      </c>
      <c r="BI68" s="587">
        <v>0</v>
      </c>
      <c r="BJ68" s="396" t="s">
        <v>1745</v>
      </c>
      <c r="BK68" s="165">
        <f t="shared" si="111"/>
        <v>4</v>
      </c>
      <c r="BL68" s="53" t="s">
        <v>653</v>
      </c>
      <c r="BM68" s="365">
        <f t="shared" si="112"/>
        <v>4</v>
      </c>
      <c r="BN68" s="583" t="s">
        <v>642</v>
      </c>
      <c r="BO68" s="365">
        <f t="shared" si="113"/>
        <v>0</v>
      </c>
      <c r="BP68" s="585" t="s">
        <v>659</v>
      </c>
      <c r="BQ68" s="365">
        <f t="shared" si="114"/>
        <v>4</v>
      </c>
      <c r="BR68" s="57">
        <v>0</v>
      </c>
      <c r="BS68" s="396" t="s">
        <v>1750</v>
      </c>
      <c r="BT68" s="165">
        <f t="shared" si="115"/>
        <v>4</v>
      </c>
      <c r="BU68" s="57">
        <v>0</v>
      </c>
      <c r="BV68" s="396" t="s">
        <v>1750</v>
      </c>
      <c r="BW68" s="165">
        <f t="shared" si="116"/>
        <v>4</v>
      </c>
      <c r="BX68" s="57">
        <v>0</v>
      </c>
      <c r="BY68" s="396" t="s">
        <v>1755</v>
      </c>
      <c r="BZ68" s="165">
        <f t="shared" si="117"/>
        <v>4</v>
      </c>
      <c r="CA68" s="57">
        <v>0</v>
      </c>
      <c r="CB68" s="396" t="s">
        <v>1755</v>
      </c>
      <c r="CC68" s="165">
        <f t="shared" si="118"/>
        <v>4</v>
      </c>
      <c r="CD68" s="58">
        <v>1</v>
      </c>
      <c r="CE68" s="396" t="s">
        <v>1763</v>
      </c>
      <c r="CF68" s="165">
        <f t="shared" si="119"/>
        <v>1</v>
      </c>
      <c r="CG68" s="80" t="s">
        <v>1369</v>
      </c>
      <c r="CH68" s="165">
        <f t="shared" si="120"/>
        <v>3</v>
      </c>
      <c r="CI68" s="426">
        <f t="shared" si="121"/>
        <v>3.3333333333333335</v>
      </c>
      <c r="CJ68" s="594" t="s">
        <v>639</v>
      </c>
      <c r="CK68" s="165">
        <f t="shared" si="122"/>
        <v>4</v>
      </c>
      <c r="CL68" s="96" t="s">
        <v>640</v>
      </c>
      <c r="CM68" s="164">
        <f t="shared" si="123"/>
        <v>0</v>
      </c>
      <c r="CN68" s="96" t="s">
        <v>880</v>
      </c>
      <c r="CO68" s="164">
        <f t="shared" si="124"/>
        <v>4</v>
      </c>
      <c r="CP68" s="96" t="s">
        <v>880</v>
      </c>
      <c r="CQ68" s="164">
        <f t="shared" si="125"/>
        <v>4</v>
      </c>
      <c r="CR68" s="96" t="s">
        <v>880</v>
      </c>
      <c r="CS68" s="164">
        <f t="shared" si="126"/>
        <v>4</v>
      </c>
      <c r="CT68" s="583" t="s">
        <v>639</v>
      </c>
      <c r="CU68" s="165">
        <f t="shared" si="127"/>
        <v>4</v>
      </c>
      <c r="CV68" s="96" t="s">
        <v>1119</v>
      </c>
      <c r="CW68" s="164">
        <f t="shared" si="128"/>
        <v>0</v>
      </c>
      <c r="CX68" s="55">
        <v>7</v>
      </c>
      <c r="CY68" s="427" t="s">
        <v>1826</v>
      </c>
      <c r="CZ68" s="165">
        <f t="shared" si="129"/>
        <v>1</v>
      </c>
      <c r="DA68" s="56">
        <v>9.1</v>
      </c>
      <c r="DB68" s="351" t="s">
        <v>1827</v>
      </c>
      <c r="DC68" s="165">
        <f t="shared" si="130"/>
        <v>0</v>
      </c>
      <c r="DD68" s="426">
        <f t="shared" si="131"/>
        <v>2.3333333333333335</v>
      </c>
      <c r="DE68" s="148">
        <v>2</v>
      </c>
      <c r="DF68" s="435" t="s">
        <v>1776</v>
      </c>
      <c r="DG68" s="165">
        <f t="shared" si="132"/>
        <v>1</v>
      </c>
      <c r="DH68" s="54">
        <v>0</v>
      </c>
      <c r="DI68" s="397" t="s">
        <v>1777</v>
      </c>
      <c r="DJ68" s="165">
        <f t="shared" si="133"/>
        <v>0</v>
      </c>
      <c r="DK68" s="54">
        <v>2</v>
      </c>
      <c r="DL68" s="396" t="s">
        <v>1778</v>
      </c>
      <c r="DM68" s="165">
        <f t="shared" si="134"/>
        <v>4</v>
      </c>
      <c r="DN68" s="54">
        <v>1</v>
      </c>
      <c r="DO68" s="396" t="s">
        <v>1783</v>
      </c>
      <c r="DP68" s="165">
        <f t="shared" si="135"/>
        <v>1</v>
      </c>
      <c r="DQ68" s="96" t="s">
        <v>1024</v>
      </c>
      <c r="DR68" s="164">
        <f t="shared" si="136"/>
        <v>0</v>
      </c>
      <c r="DS68" s="426">
        <f t="shared" si="137"/>
        <v>1.2</v>
      </c>
      <c r="DT68" s="148">
        <v>0.7</v>
      </c>
      <c r="DU68" s="114" t="s">
        <v>1791</v>
      </c>
      <c r="DV68" s="165">
        <f t="shared" si="138"/>
        <v>2</v>
      </c>
      <c r="DW68" s="49">
        <v>2</v>
      </c>
      <c r="DX68" s="148">
        <f t="shared" si="89"/>
        <v>0.3010299956639812</v>
      </c>
      <c r="DY68" s="94" t="s">
        <v>1732</v>
      </c>
      <c r="DZ68" s="165">
        <f t="shared" si="139"/>
        <v>0</v>
      </c>
      <c r="EA68" s="49">
        <v>0</v>
      </c>
      <c r="EB68" s="114" t="s">
        <v>1730</v>
      </c>
      <c r="EC68" s="165">
        <f t="shared" si="140"/>
        <v>0</v>
      </c>
      <c r="ED68" s="49">
        <v>0</v>
      </c>
      <c r="EE68" s="114" t="s">
        <v>1730</v>
      </c>
      <c r="EF68" s="165">
        <f t="shared" si="141"/>
        <v>0</v>
      </c>
      <c r="EG68" s="426">
        <f t="shared" si="142"/>
        <v>0.5</v>
      </c>
      <c r="EH68" s="429">
        <f t="shared" si="143"/>
        <v>1.6883838383838385</v>
      </c>
      <c r="EI68" s="438">
        <f t="shared" si="144"/>
        <v>0.42209595959595958</v>
      </c>
      <c r="EJ68" s="546">
        <v>0.1</v>
      </c>
      <c r="EK68" s="548">
        <v>0.59090909090909094</v>
      </c>
      <c r="EL68" s="549">
        <v>0.83333333333333337</v>
      </c>
      <c r="EM68" s="549">
        <v>0.58333333333333337</v>
      </c>
      <c r="EN68" s="549">
        <v>0.3</v>
      </c>
      <c r="EO68" s="549">
        <v>0.125</v>
      </c>
    </row>
    <row r="69" spans="1:145" s="366" customFormat="1" ht="18">
      <c r="A69" s="4" t="s">
        <v>477</v>
      </c>
      <c r="B69" s="76" t="s">
        <v>476</v>
      </c>
      <c r="C69" s="583" t="s">
        <v>644</v>
      </c>
      <c r="D69" s="411" t="s">
        <v>1308</v>
      </c>
      <c r="E69" s="413" t="s">
        <v>965</v>
      </c>
      <c r="F69" s="412" t="s">
        <v>983</v>
      </c>
      <c r="G69" s="414" t="s">
        <v>966</v>
      </c>
      <c r="H69" s="417" t="s">
        <v>83</v>
      </c>
      <c r="I69" s="49">
        <v>3397</v>
      </c>
      <c r="J69" s="328">
        <f t="shared" si="90"/>
        <v>3.531095546870028</v>
      </c>
      <c r="K69" s="328" t="s">
        <v>1698</v>
      </c>
      <c r="L69" s="165">
        <f t="shared" si="91"/>
        <v>1</v>
      </c>
      <c r="M69" s="78">
        <v>11990726</v>
      </c>
      <c r="N69" s="328">
        <f t="shared" si="92"/>
        <v>7.0788454790328386</v>
      </c>
      <c r="O69" s="328" t="s">
        <v>1703</v>
      </c>
      <c r="P69" s="165">
        <f t="shared" si="93"/>
        <v>0</v>
      </c>
      <c r="Q69" s="94">
        <v>211</v>
      </c>
      <c r="R69" s="328">
        <f t="shared" si="94"/>
        <v>2.3242824552976926</v>
      </c>
      <c r="S69" s="328" t="s">
        <v>1709</v>
      </c>
      <c r="T69" s="165">
        <f t="shared" si="95"/>
        <v>0</v>
      </c>
      <c r="U69" s="96" t="s">
        <v>880</v>
      </c>
      <c r="V69" s="164">
        <f t="shared" si="96"/>
        <v>0</v>
      </c>
      <c r="W69" s="94">
        <v>0</v>
      </c>
      <c r="X69" s="154"/>
      <c r="Y69" s="94" t="s">
        <v>1726</v>
      </c>
      <c r="Z69" s="165">
        <f t="shared" si="97"/>
        <v>0</v>
      </c>
      <c r="AA69" s="424">
        <f t="shared" si="98"/>
        <v>0.2</v>
      </c>
      <c r="AB69" s="594" t="s">
        <v>639</v>
      </c>
      <c r="AC69" s="165">
        <f t="shared" si="99"/>
        <v>4</v>
      </c>
      <c r="AD69" s="585" t="s">
        <v>639</v>
      </c>
      <c r="AE69" s="165">
        <f t="shared" si="100"/>
        <v>4</v>
      </c>
      <c r="AF69" s="96" t="s">
        <v>640</v>
      </c>
      <c r="AG69" s="164">
        <f t="shared" si="101"/>
        <v>0</v>
      </c>
      <c r="AH69" s="53" t="s">
        <v>1314</v>
      </c>
      <c r="AI69" s="165">
        <f t="shared" si="88"/>
        <v>0</v>
      </c>
      <c r="AJ69" s="53" t="s">
        <v>1405</v>
      </c>
      <c r="AK69" s="165">
        <f t="shared" si="102"/>
        <v>0</v>
      </c>
      <c r="AL69" s="587">
        <v>1</v>
      </c>
      <c r="AM69" s="396" t="s">
        <v>1765</v>
      </c>
      <c r="AN69" s="165">
        <f t="shared" si="103"/>
        <v>4</v>
      </c>
      <c r="AO69" s="96" t="s">
        <v>640</v>
      </c>
      <c r="AP69" s="164">
        <f t="shared" si="104"/>
        <v>0</v>
      </c>
      <c r="AQ69" s="57">
        <v>4</v>
      </c>
      <c r="AR69" s="396" t="s">
        <v>1770</v>
      </c>
      <c r="AS69" s="165">
        <f t="shared" si="105"/>
        <v>3</v>
      </c>
      <c r="AT69" s="583" t="s">
        <v>650</v>
      </c>
      <c r="AU69" s="165">
        <f t="shared" si="106"/>
        <v>2</v>
      </c>
      <c r="AV69" s="53" t="s">
        <v>646</v>
      </c>
      <c r="AW69" s="165">
        <v>0</v>
      </c>
      <c r="AX69" s="81" t="s">
        <v>646</v>
      </c>
      <c r="AY69" s="165">
        <v>1</v>
      </c>
      <c r="AZ69" s="426">
        <f t="shared" si="107"/>
        <v>1.6363636363636365</v>
      </c>
      <c r="BA69" s="57">
        <v>0</v>
      </c>
      <c r="BB69" s="395" t="s">
        <v>1741</v>
      </c>
      <c r="BC69" s="165">
        <f t="shared" si="108"/>
        <v>4</v>
      </c>
      <c r="BD69" s="80" t="s">
        <v>641</v>
      </c>
      <c r="BE69" s="163">
        <f t="shared" si="109"/>
        <v>0</v>
      </c>
      <c r="BF69" s="587">
        <v>1</v>
      </c>
      <c r="BG69" s="396" t="s">
        <v>1746</v>
      </c>
      <c r="BH69" s="165">
        <f t="shared" si="110"/>
        <v>3</v>
      </c>
      <c r="BI69" s="587">
        <v>0</v>
      </c>
      <c r="BJ69" s="396" t="s">
        <v>1745</v>
      </c>
      <c r="BK69" s="165">
        <f t="shared" si="111"/>
        <v>4</v>
      </c>
      <c r="BL69" s="53" t="s">
        <v>642</v>
      </c>
      <c r="BM69" s="365">
        <f t="shared" si="112"/>
        <v>3</v>
      </c>
      <c r="BN69" s="583" t="s">
        <v>669</v>
      </c>
      <c r="BO69" s="365">
        <f t="shared" si="113"/>
        <v>2</v>
      </c>
      <c r="BP69" s="585" t="s">
        <v>643</v>
      </c>
      <c r="BQ69" s="365">
        <f t="shared" si="114"/>
        <v>3</v>
      </c>
      <c r="BR69" s="57">
        <v>3</v>
      </c>
      <c r="BS69" s="397" t="s">
        <v>1752</v>
      </c>
      <c r="BT69" s="165">
        <f t="shared" si="115"/>
        <v>2</v>
      </c>
      <c r="BU69" s="57">
        <v>0</v>
      </c>
      <c r="BV69" s="396" t="s">
        <v>1750</v>
      </c>
      <c r="BW69" s="165">
        <f t="shared" si="116"/>
        <v>4</v>
      </c>
      <c r="BX69" s="57">
        <v>0</v>
      </c>
      <c r="BY69" s="396" t="s">
        <v>1755</v>
      </c>
      <c r="BZ69" s="165">
        <f t="shared" si="117"/>
        <v>4</v>
      </c>
      <c r="CA69" s="57">
        <v>0</v>
      </c>
      <c r="CB69" s="396" t="s">
        <v>1755</v>
      </c>
      <c r="CC69" s="165">
        <f t="shared" si="118"/>
        <v>4</v>
      </c>
      <c r="CD69" s="58">
        <v>2</v>
      </c>
      <c r="CE69" s="397" t="s">
        <v>1762</v>
      </c>
      <c r="CF69" s="165">
        <f t="shared" si="119"/>
        <v>2</v>
      </c>
      <c r="CG69" s="155" t="s">
        <v>1369</v>
      </c>
      <c r="CH69" s="165">
        <f t="shared" si="120"/>
        <v>3</v>
      </c>
      <c r="CI69" s="426">
        <f t="shared" si="121"/>
        <v>2.8333333333333335</v>
      </c>
      <c r="CJ69" s="583" t="s">
        <v>639</v>
      </c>
      <c r="CK69" s="165">
        <f t="shared" si="122"/>
        <v>4</v>
      </c>
      <c r="CL69" s="96" t="s">
        <v>640</v>
      </c>
      <c r="CM69" s="164">
        <f t="shared" si="123"/>
        <v>0</v>
      </c>
      <c r="CN69" s="96" t="s">
        <v>1119</v>
      </c>
      <c r="CO69" s="164">
        <f t="shared" si="124"/>
        <v>0</v>
      </c>
      <c r="CP69" s="96" t="s">
        <v>880</v>
      </c>
      <c r="CQ69" s="164">
        <f t="shared" si="125"/>
        <v>4</v>
      </c>
      <c r="CR69" s="96" t="s">
        <v>880</v>
      </c>
      <c r="CS69" s="164">
        <f t="shared" si="126"/>
        <v>4</v>
      </c>
      <c r="CT69" s="583" t="s">
        <v>639</v>
      </c>
      <c r="CU69" s="165">
        <f t="shared" si="127"/>
        <v>4</v>
      </c>
      <c r="CV69" s="96" t="s">
        <v>880</v>
      </c>
      <c r="CW69" s="164">
        <f t="shared" si="128"/>
        <v>4</v>
      </c>
      <c r="CX69" s="55">
        <v>7.3</v>
      </c>
      <c r="CY69" s="427" t="s">
        <v>1826</v>
      </c>
      <c r="CZ69" s="165">
        <f t="shared" si="129"/>
        <v>1</v>
      </c>
      <c r="DA69" s="56">
        <v>6.9</v>
      </c>
      <c r="DB69" s="427" t="s">
        <v>1826</v>
      </c>
      <c r="DC69" s="165">
        <f t="shared" si="130"/>
        <v>1</v>
      </c>
      <c r="DD69" s="426">
        <f t="shared" si="131"/>
        <v>2.4444444444444446</v>
      </c>
      <c r="DE69" s="148">
        <v>0</v>
      </c>
      <c r="DF69" s="434" t="s">
        <v>1777</v>
      </c>
      <c r="DG69" s="165">
        <f t="shared" si="132"/>
        <v>0</v>
      </c>
      <c r="DH69" s="54">
        <v>0</v>
      </c>
      <c r="DI69" s="397" t="s">
        <v>1777</v>
      </c>
      <c r="DJ69" s="165">
        <f t="shared" si="133"/>
        <v>0</v>
      </c>
      <c r="DK69" s="54">
        <v>1</v>
      </c>
      <c r="DL69" s="397" t="s">
        <v>1777</v>
      </c>
      <c r="DM69" s="165">
        <f t="shared" si="134"/>
        <v>3</v>
      </c>
      <c r="DN69" s="54">
        <v>2</v>
      </c>
      <c r="DO69" s="396" t="s">
        <v>1783</v>
      </c>
      <c r="DP69" s="165">
        <f t="shared" si="135"/>
        <v>1</v>
      </c>
      <c r="DQ69" s="96" t="s">
        <v>1024</v>
      </c>
      <c r="DR69" s="164">
        <f t="shared" si="136"/>
        <v>0</v>
      </c>
      <c r="DS69" s="426">
        <f t="shared" si="137"/>
        <v>0.8</v>
      </c>
      <c r="DT69" s="148">
        <v>0.61699999999999999</v>
      </c>
      <c r="DU69" s="157" t="s">
        <v>1793</v>
      </c>
      <c r="DV69" s="165">
        <f t="shared" si="138"/>
        <v>3</v>
      </c>
      <c r="DW69" s="49">
        <v>14</v>
      </c>
      <c r="DX69" s="148">
        <f t="shared" si="89"/>
        <v>1.146128035678238</v>
      </c>
      <c r="DY69" s="94" t="s">
        <v>1734</v>
      </c>
      <c r="DZ69" s="165">
        <f t="shared" si="139"/>
        <v>2</v>
      </c>
      <c r="EA69" s="49">
        <v>2</v>
      </c>
      <c r="EB69" s="157" t="s">
        <v>1737</v>
      </c>
      <c r="EC69" s="165">
        <f t="shared" si="140"/>
        <v>1</v>
      </c>
      <c r="ED69" s="49">
        <v>1</v>
      </c>
      <c r="EE69" s="157" t="s">
        <v>1737</v>
      </c>
      <c r="EF69" s="165">
        <f t="shared" si="141"/>
        <v>1</v>
      </c>
      <c r="EG69" s="426">
        <f t="shared" si="142"/>
        <v>1.75</v>
      </c>
      <c r="EH69" s="429">
        <f t="shared" si="143"/>
        <v>1.6106902356902355</v>
      </c>
      <c r="EI69" s="438">
        <f t="shared" si="144"/>
        <v>0.40267255892255893</v>
      </c>
      <c r="EJ69" s="546">
        <v>0.05</v>
      </c>
      <c r="EK69" s="548">
        <v>0.40909090909090912</v>
      </c>
      <c r="EL69" s="549">
        <v>0.70833333333333337</v>
      </c>
      <c r="EM69" s="549">
        <v>0.61111111111111116</v>
      </c>
      <c r="EN69" s="549">
        <v>0.2</v>
      </c>
      <c r="EO69" s="549">
        <v>0.4375</v>
      </c>
    </row>
    <row r="70" spans="1:145" s="366" customFormat="1" ht="18">
      <c r="A70" s="4" t="s">
        <v>471</v>
      </c>
      <c r="B70" s="69" t="s">
        <v>470</v>
      </c>
      <c r="C70" s="53" t="s">
        <v>632</v>
      </c>
      <c r="D70" s="411" t="s">
        <v>1308</v>
      </c>
      <c r="E70" s="413" t="s">
        <v>968</v>
      </c>
      <c r="F70" s="412" t="s">
        <v>964</v>
      </c>
      <c r="G70" s="414" t="s">
        <v>974</v>
      </c>
      <c r="H70" s="412" t="s">
        <v>39</v>
      </c>
      <c r="I70" s="49">
        <v>3398</v>
      </c>
      <c r="J70" s="328">
        <f t="shared" si="90"/>
        <v>3.5312233745330266</v>
      </c>
      <c r="K70" s="328" t="s">
        <v>1698</v>
      </c>
      <c r="L70" s="165">
        <f t="shared" si="91"/>
        <v>1</v>
      </c>
      <c r="M70" s="78">
        <v>15061637.720000001</v>
      </c>
      <c r="N70" s="328">
        <f t="shared" si="92"/>
        <v>7.1778721972357733</v>
      </c>
      <c r="O70" s="328" t="s">
        <v>1706</v>
      </c>
      <c r="P70" s="165">
        <f t="shared" si="93"/>
        <v>1</v>
      </c>
      <c r="Q70" s="94">
        <v>321</v>
      </c>
      <c r="R70" s="328">
        <f t="shared" si="94"/>
        <v>2.5065050324048719</v>
      </c>
      <c r="S70" s="328" t="s">
        <v>1712</v>
      </c>
      <c r="T70" s="165">
        <f t="shared" si="95"/>
        <v>1</v>
      </c>
      <c r="U70" s="96" t="s">
        <v>880</v>
      </c>
      <c r="V70" s="164">
        <f t="shared" si="96"/>
        <v>0</v>
      </c>
      <c r="W70" s="94">
        <v>0</v>
      </c>
      <c r="X70" s="154"/>
      <c r="Y70" s="94" t="s">
        <v>1726</v>
      </c>
      <c r="Z70" s="165">
        <f t="shared" si="97"/>
        <v>0</v>
      </c>
      <c r="AA70" s="424">
        <f t="shared" si="98"/>
        <v>0.6</v>
      </c>
      <c r="AB70" s="80" t="s">
        <v>639</v>
      </c>
      <c r="AC70" s="165">
        <f t="shared" si="99"/>
        <v>4</v>
      </c>
      <c r="AD70" s="53" t="s">
        <v>639</v>
      </c>
      <c r="AE70" s="165">
        <f t="shared" si="100"/>
        <v>4</v>
      </c>
      <c r="AF70" s="96" t="s">
        <v>640</v>
      </c>
      <c r="AG70" s="164">
        <f t="shared" si="101"/>
        <v>0</v>
      </c>
      <c r="AH70" s="53" t="s">
        <v>1400</v>
      </c>
      <c r="AI70" s="165">
        <f t="shared" si="88"/>
        <v>3</v>
      </c>
      <c r="AJ70" s="53" t="s">
        <v>1405</v>
      </c>
      <c r="AK70" s="165">
        <f t="shared" si="102"/>
        <v>0</v>
      </c>
      <c r="AL70" s="50">
        <v>1</v>
      </c>
      <c r="AM70" s="396" t="s">
        <v>1765</v>
      </c>
      <c r="AN70" s="165">
        <f t="shared" si="103"/>
        <v>4</v>
      </c>
      <c r="AO70" s="96" t="s">
        <v>636</v>
      </c>
      <c r="AP70" s="164">
        <f t="shared" si="104"/>
        <v>4</v>
      </c>
      <c r="AQ70" s="57">
        <v>1</v>
      </c>
      <c r="AR70" s="397" t="s">
        <v>1789</v>
      </c>
      <c r="AS70" s="165">
        <f t="shared" si="105"/>
        <v>0</v>
      </c>
      <c r="AT70" s="53" t="s">
        <v>634</v>
      </c>
      <c r="AU70" s="165">
        <f t="shared" si="106"/>
        <v>1</v>
      </c>
      <c r="AV70" s="53" t="s">
        <v>635</v>
      </c>
      <c r="AW70" s="165">
        <v>1</v>
      </c>
      <c r="AX70" s="81" t="s">
        <v>635</v>
      </c>
      <c r="AY70" s="165">
        <v>1</v>
      </c>
      <c r="AZ70" s="426">
        <f t="shared" si="107"/>
        <v>2</v>
      </c>
      <c r="BA70" s="57">
        <v>0</v>
      </c>
      <c r="BB70" s="395" t="s">
        <v>1741</v>
      </c>
      <c r="BC70" s="165">
        <f t="shared" si="108"/>
        <v>4</v>
      </c>
      <c r="BD70" s="155" t="s">
        <v>1395</v>
      </c>
      <c r="BE70" s="163">
        <f t="shared" si="109"/>
        <v>4</v>
      </c>
      <c r="BF70" s="58">
        <v>0</v>
      </c>
      <c r="BG70" s="396" t="s">
        <v>1745</v>
      </c>
      <c r="BH70" s="165">
        <f t="shared" si="110"/>
        <v>4</v>
      </c>
      <c r="BI70" s="58">
        <v>0</v>
      </c>
      <c r="BJ70" s="396" t="s">
        <v>1745</v>
      </c>
      <c r="BK70" s="165">
        <f t="shared" si="111"/>
        <v>4</v>
      </c>
      <c r="BL70" s="53" t="s">
        <v>658</v>
      </c>
      <c r="BM70" s="365">
        <f t="shared" si="112"/>
        <v>2</v>
      </c>
      <c r="BN70" s="53" t="s">
        <v>669</v>
      </c>
      <c r="BO70" s="365">
        <f t="shared" si="113"/>
        <v>2</v>
      </c>
      <c r="BP70" s="53" t="s">
        <v>643</v>
      </c>
      <c r="BQ70" s="365">
        <f t="shared" si="114"/>
        <v>3</v>
      </c>
      <c r="BR70" s="58">
        <v>0</v>
      </c>
      <c r="BS70" s="396" t="s">
        <v>1750</v>
      </c>
      <c r="BT70" s="165">
        <f t="shared" si="115"/>
        <v>4</v>
      </c>
      <c r="BU70" s="58">
        <v>0</v>
      </c>
      <c r="BV70" s="396" t="s">
        <v>1750</v>
      </c>
      <c r="BW70" s="165">
        <f t="shared" si="116"/>
        <v>4</v>
      </c>
      <c r="BX70" s="58">
        <v>0</v>
      </c>
      <c r="BY70" s="396" t="s">
        <v>1755</v>
      </c>
      <c r="BZ70" s="165">
        <f t="shared" si="117"/>
        <v>4</v>
      </c>
      <c r="CA70" s="58">
        <v>0</v>
      </c>
      <c r="CB70" s="396" t="s">
        <v>1755</v>
      </c>
      <c r="CC70" s="165">
        <f t="shared" si="118"/>
        <v>4</v>
      </c>
      <c r="CD70" s="58">
        <v>1</v>
      </c>
      <c r="CE70" s="396" t="s">
        <v>1763</v>
      </c>
      <c r="CF70" s="165">
        <f t="shared" si="119"/>
        <v>1</v>
      </c>
      <c r="CG70" s="80" t="s">
        <v>1369</v>
      </c>
      <c r="CH70" s="165">
        <f t="shared" si="120"/>
        <v>3</v>
      </c>
      <c r="CI70" s="426">
        <f t="shared" si="121"/>
        <v>3.25</v>
      </c>
      <c r="CJ70" s="53" t="s">
        <v>1407</v>
      </c>
      <c r="CK70" s="165">
        <f t="shared" si="122"/>
        <v>1</v>
      </c>
      <c r="CL70" s="96" t="s">
        <v>636</v>
      </c>
      <c r="CM70" s="164">
        <f t="shared" si="123"/>
        <v>4</v>
      </c>
      <c r="CN70" s="96" t="s">
        <v>880</v>
      </c>
      <c r="CO70" s="164">
        <f t="shared" si="124"/>
        <v>4</v>
      </c>
      <c r="CP70" s="96" t="s">
        <v>880</v>
      </c>
      <c r="CQ70" s="164">
        <f t="shared" si="125"/>
        <v>4</v>
      </c>
      <c r="CR70" s="96" t="s">
        <v>880</v>
      </c>
      <c r="CS70" s="164">
        <f t="shared" si="126"/>
        <v>4</v>
      </c>
      <c r="CT70" s="53" t="s">
        <v>639</v>
      </c>
      <c r="CU70" s="165">
        <f t="shared" si="127"/>
        <v>4</v>
      </c>
      <c r="CV70" s="96" t="s">
        <v>880</v>
      </c>
      <c r="CW70" s="164">
        <f t="shared" si="128"/>
        <v>4</v>
      </c>
      <c r="CX70" s="55">
        <v>8.1</v>
      </c>
      <c r="CY70" s="351" t="s">
        <v>1827</v>
      </c>
      <c r="CZ70" s="165">
        <f t="shared" si="129"/>
        <v>0</v>
      </c>
      <c r="DA70" s="56">
        <v>8.6</v>
      </c>
      <c r="DB70" s="351" t="s">
        <v>1827</v>
      </c>
      <c r="DC70" s="165">
        <f t="shared" si="130"/>
        <v>0</v>
      </c>
      <c r="DD70" s="426">
        <f t="shared" si="131"/>
        <v>2.7777777777777777</v>
      </c>
      <c r="DE70" s="148">
        <v>0</v>
      </c>
      <c r="DF70" s="434" t="s">
        <v>1777</v>
      </c>
      <c r="DG70" s="165">
        <f t="shared" si="132"/>
        <v>0</v>
      </c>
      <c r="DH70" s="54">
        <v>0</v>
      </c>
      <c r="DI70" s="397" t="s">
        <v>1777</v>
      </c>
      <c r="DJ70" s="165">
        <f t="shared" si="133"/>
        <v>0</v>
      </c>
      <c r="DK70" s="54">
        <v>1</v>
      </c>
      <c r="DL70" s="397" t="s">
        <v>1777</v>
      </c>
      <c r="DM70" s="165">
        <f t="shared" si="134"/>
        <v>3</v>
      </c>
      <c r="DN70" s="54">
        <v>1</v>
      </c>
      <c r="DO70" s="396" t="s">
        <v>1783</v>
      </c>
      <c r="DP70" s="165">
        <f t="shared" si="135"/>
        <v>1</v>
      </c>
      <c r="DQ70" s="96" t="s">
        <v>1025</v>
      </c>
      <c r="DR70" s="164">
        <f t="shared" si="136"/>
        <v>4</v>
      </c>
      <c r="DS70" s="426">
        <f t="shared" si="137"/>
        <v>1.6</v>
      </c>
      <c r="DT70" s="148">
        <v>0.54600000000000004</v>
      </c>
      <c r="DU70" s="157" t="s">
        <v>1793</v>
      </c>
      <c r="DV70" s="165">
        <f t="shared" si="138"/>
        <v>3</v>
      </c>
      <c r="DW70" s="49">
        <v>25</v>
      </c>
      <c r="DX70" s="148">
        <f t="shared" si="89"/>
        <v>1.3979400086720377</v>
      </c>
      <c r="DY70" s="94" t="s">
        <v>1734</v>
      </c>
      <c r="DZ70" s="165">
        <f t="shared" si="139"/>
        <v>2</v>
      </c>
      <c r="EA70" s="49">
        <v>1</v>
      </c>
      <c r="EB70" s="157" t="s">
        <v>1737</v>
      </c>
      <c r="EC70" s="165">
        <f t="shared" si="140"/>
        <v>1</v>
      </c>
      <c r="ED70" s="49">
        <v>1</v>
      </c>
      <c r="EE70" s="157" t="s">
        <v>1737</v>
      </c>
      <c r="EF70" s="165">
        <f t="shared" si="141"/>
        <v>1</v>
      </c>
      <c r="EG70" s="426">
        <f t="shared" si="142"/>
        <v>1.75</v>
      </c>
      <c r="EH70" s="429">
        <f t="shared" si="143"/>
        <v>1.9962962962962962</v>
      </c>
      <c r="EI70" s="438">
        <f t="shared" si="144"/>
        <v>0.49907407407407406</v>
      </c>
      <c r="EJ70" s="546">
        <v>0.15</v>
      </c>
      <c r="EK70" s="548">
        <v>0.5</v>
      </c>
      <c r="EL70" s="549">
        <v>0.8125</v>
      </c>
      <c r="EM70" s="549">
        <v>0.69444444444444442</v>
      </c>
      <c r="EN70" s="549">
        <v>0.4</v>
      </c>
      <c r="EO70" s="549">
        <v>0.4375</v>
      </c>
    </row>
    <row r="71" spans="1:145" s="366" customFormat="1" ht="18">
      <c r="A71" s="4" t="s">
        <v>485</v>
      </c>
      <c r="B71" s="69" t="s">
        <v>484</v>
      </c>
      <c r="C71" s="53" t="s">
        <v>632</v>
      </c>
      <c r="D71" s="411" t="s">
        <v>1308</v>
      </c>
      <c r="E71" s="413" t="s">
        <v>978</v>
      </c>
      <c r="F71" s="412" t="s">
        <v>977</v>
      </c>
      <c r="G71" s="414" t="s">
        <v>982</v>
      </c>
      <c r="H71" s="412" t="s">
        <v>5</v>
      </c>
      <c r="I71" s="49">
        <v>3402</v>
      </c>
      <c r="J71" s="328">
        <f t="shared" si="90"/>
        <v>3.5317343092765503</v>
      </c>
      <c r="K71" s="328" t="s">
        <v>1698</v>
      </c>
      <c r="L71" s="165">
        <f t="shared" si="91"/>
        <v>1</v>
      </c>
      <c r="M71" s="78">
        <v>11143340.029999999</v>
      </c>
      <c r="N71" s="328">
        <f t="shared" si="92"/>
        <v>7.0470153828652338</v>
      </c>
      <c r="O71" s="328" t="s">
        <v>1703</v>
      </c>
      <c r="P71" s="165">
        <f t="shared" si="93"/>
        <v>0</v>
      </c>
      <c r="Q71" s="94">
        <v>215</v>
      </c>
      <c r="R71" s="328">
        <f t="shared" si="94"/>
        <v>2.3324384599156054</v>
      </c>
      <c r="S71" s="328" t="s">
        <v>1709</v>
      </c>
      <c r="T71" s="165">
        <f t="shared" si="95"/>
        <v>0</v>
      </c>
      <c r="U71" s="96" t="s">
        <v>880</v>
      </c>
      <c r="V71" s="164">
        <f t="shared" si="96"/>
        <v>0</v>
      </c>
      <c r="W71" s="94">
        <v>0</v>
      </c>
      <c r="X71" s="154"/>
      <c r="Y71" s="94" t="s">
        <v>1726</v>
      </c>
      <c r="Z71" s="165">
        <f t="shared" si="97"/>
        <v>0</v>
      </c>
      <c r="AA71" s="424">
        <f t="shared" si="98"/>
        <v>0.2</v>
      </c>
      <c r="AB71" s="80" t="s">
        <v>639</v>
      </c>
      <c r="AC71" s="165">
        <f t="shared" si="99"/>
        <v>4</v>
      </c>
      <c r="AD71" s="53" t="s">
        <v>639</v>
      </c>
      <c r="AE71" s="165">
        <f t="shared" si="100"/>
        <v>4</v>
      </c>
      <c r="AF71" s="96" t="s">
        <v>636</v>
      </c>
      <c r="AG71" s="164">
        <f t="shared" si="101"/>
        <v>4</v>
      </c>
      <c r="AH71" s="53" t="s">
        <v>1314</v>
      </c>
      <c r="AI71" s="165">
        <f t="shared" si="88"/>
        <v>0</v>
      </c>
      <c r="AJ71" s="53" t="s">
        <v>1404</v>
      </c>
      <c r="AK71" s="165">
        <f t="shared" si="102"/>
        <v>1</v>
      </c>
      <c r="AL71" s="50">
        <v>1</v>
      </c>
      <c r="AM71" s="396" t="s">
        <v>1765</v>
      </c>
      <c r="AN71" s="165">
        <f t="shared" si="103"/>
        <v>4</v>
      </c>
      <c r="AO71" s="96" t="s">
        <v>640</v>
      </c>
      <c r="AP71" s="164">
        <f t="shared" si="104"/>
        <v>0</v>
      </c>
      <c r="AQ71" s="57">
        <v>3</v>
      </c>
      <c r="AR71" s="397" t="s">
        <v>1771</v>
      </c>
      <c r="AS71" s="165">
        <f t="shared" si="105"/>
        <v>2</v>
      </c>
      <c r="AT71" s="53" t="s">
        <v>634</v>
      </c>
      <c r="AU71" s="165">
        <f t="shared" si="106"/>
        <v>1</v>
      </c>
      <c r="AV71" s="53" t="s">
        <v>635</v>
      </c>
      <c r="AW71" s="165">
        <v>1</v>
      </c>
      <c r="AX71" s="81" t="s">
        <v>635</v>
      </c>
      <c r="AY71" s="165">
        <v>1</v>
      </c>
      <c r="AZ71" s="426">
        <f t="shared" si="107"/>
        <v>2</v>
      </c>
      <c r="BA71" s="57">
        <v>0</v>
      </c>
      <c r="BB71" s="395" t="s">
        <v>1741</v>
      </c>
      <c r="BC71" s="165">
        <f t="shared" si="108"/>
        <v>4</v>
      </c>
      <c r="BD71" s="155" t="s">
        <v>1395</v>
      </c>
      <c r="BE71" s="163">
        <f t="shared" si="109"/>
        <v>4</v>
      </c>
      <c r="BF71" s="58">
        <v>0</v>
      </c>
      <c r="BG71" s="396" t="s">
        <v>1745</v>
      </c>
      <c r="BH71" s="165">
        <f t="shared" si="110"/>
        <v>4</v>
      </c>
      <c r="BI71" s="58">
        <v>0</v>
      </c>
      <c r="BJ71" s="396" t="s">
        <v>1745</v>
      </c>
      <c r="BK71" s="165">
        <f t="shared" si="111"/>
        <v>4</v>
      </c>
      <c r="BL71" s="53" t="s">
        <v>642</v>
      </c>
      <c r="BM71" s="365">
        <f t="shared" si="112"/>
        <v>3</v>
      </c>
      <c r="BN71" s="53" t="s">
        <v>642</v>
      </c>
      <c r="BO71" s="365">
        <f t="shared" si="113"/>
        <v>0</v>
      </c>
      <c r="BP71" s="53" t="s">
        <v>643</v>
      </c>
      <c r="BQ71" s="365">
        <f t="shared" si="114"/>
        <v>3</v>
      </c>
      <c r="BR71" s="58">
        <v>0</v>
      </c>
      <c r="BS71" s="396" t="s">
        <v>1750</v>
      </c>
      <c r="BT71" s="165">
        <f t="shared" si="115"/>
        <v>4</v>
      </c>
      <c r="BU71" s="58">
        <v>0</v>
      </c>
      <c r="BV71" s="396" t="s">
        <v>1750</v>
      </c>
      <c r="BW71" s="165">
        <f t="shared" si="116"/>
        <v>4</v>
      </c>
      <c r="BX71" s="58">
        <v>0</v>
      </c>
      <c r="BY71" s="396" t="s">
        <v>1755</v>
      </c>
      <c r="BZ71" s="165">
        <f t="shared" si="117"/>
        <v>4</v>
      </c>
      <c r="CA71" s="58">
        <v>0</v>
      </c>
      <c r="CB71" s="396" t="s">
        <v>1755</v>
      </c>
      <c r="CC71" s="165">
        <f t="shared" si="118"/>
        <v>4</v>
      </c>
      <c r="CD71" s="58">
        <v>1</v>
      </c>
      <c r="CE71" s="396" t="s">
        <v>1763</v>
      </c>
      <c r="CF71" s="165">
        <f t="shared" si="119"/>
        <v>1</v>
      </c>
      <c r="CG71" s="155" t="s">
        <v>1369</v>
      </c>
      <c r="CH71" s="165">
        <f t="shared" si="120"/>
        <v>3</v>
      </c>
      <c r="CI71" s="426">
        <f t="shared" si="121"/>
        <v>3.1666666666666665</v>
      </c>
      <c r="CJ71" s="80" t="s">
        <v>1398</v>
      </c>
      <c r="CK71" s="165">
        <f t="shared" si="122"/>
        <v>2</v>
      </c>
      <c r="CL71" s="96" t="s">
        <v>640</v>
      </c>
      <c r="CM71" s="164">
        <f t="shared" si="123"/>
        <v>0</v>
      </c>
      <c r="CN71" s="96" t="s">
        <v>880</v>
      </c>
      <c r="CO71" s="164">
        <f t="shared" si="124"/>
        <v>4</v>
      </c>
      <c r="CP71" s="96" t="s">
        <v>880</v>
      </c>
      <c r="CQ71" s="164">
        <f t="shared" si="125"/>
        <v>4</v>
      </c>
      <c r="CR71" s="96" t="s">
        <v>880</v>
      </c>
      <c r="CS71" s="164">
        <f t="shared" si="126"/>
        <v>4</v>
      </c>
      <c r="CT71" s="53" t="s">
        <v>639</v>
      </c>
      <c r="CU71" s="165">
        <f t="shared" si="127"/>
        <v>4</v>
      </c>
      <c r="CV71" s="96" t="s">
        <v>1119</v>
      </c>
      <c r="CW71" s="164">
        <f t="shared" si="128"/>
        <v>0</v>
      </c>
      <c r="CX71" s="55">
        <v>5.7</v>
      </c>
      <c r="CY71" s="427" t="s">
        <v>1825</v>
      </c>
      <c r="CZ71" s="165">
        <f t="shared" si="129"/>
        <v>2</v>
      </c>
      <c r="DA71" s="56">
        <v>6.8</v>
      </c>
      <c r="DB71" s="427" t="s">
        <v>1826</v>
      </c>
      <c r="DC71" s="165">
        <f t="shared" si="130"/>
        <v>1</v>
      </c>
      <c r="DD71" s="426">
        <f t="shared" si="131"/>
        <v>2.3333333333333335</v>
      </c>
      <c r="DE71" s="148">
        <v>5</v>
      </c>
      <c r="DF71" s="435" t="s">
        <v>1774</v>
      </c>
      <c r="DG71" s="165">
        <f t="shared" si="132"/>
        <v>3</v>
      </c>
      <c r="DH71" s="54">
        <v>0</v>
      </c>
      <c r="DI71" s="397" t="s">
        <v>1777</v>
      </c>
      <c r="DJ71" s="165">
        <f t="shared" si="133"/>
        <v>0</v>
      </c>
      <c r="DK71" s="54">
        <v>6</v>
      </c>
      <c r="DL71" s="396" t="s">
        <v>1778</v>
      </c>
      <c r="DM71" s="165">
        <f t="shared" si="134"/>
        <v>4</v>
      </c>
      <c r="DN71" s="54">
        <v>10</v>
      </c>
      <c r="DO71" s="396" t="s">
        <v>1780</v>
      </c>
      <c r="DP71" s="165">
        <f t="shared" si="135"/>
        <v>4</v>
      </c>
      <c r="DQ71" s="96" t="s">
        <v>1024</v>
      </c>
      <c r="DR71" s="164">
        <f t="shared" si="136"/>
        <v>0</v>
      </c>
      <c r="DS71" s="426">
        <f t="shared" si="137"/>
        <v>2.2000000000000002</v>
      </c>
      <c r="DT71" s="148">
        <v>0.59</v>
      </c>
      <c r="DU71" s="114" t="s">
        <v>1793</v>
      </c>
      <c r="DV71" s="165">
        <f t="shared" si="138"/>
        <v>3</v>
      </c>
      <c r="DW71" s="49">
        <v>5</v>
      </c>
      <c r="DX71" s="148">
        <f t="shared" si="89"/>
        <v>0.69897000433601886</v>
      </c>
      <c r="DY71" s="94" t="s">
        <v>1733</v>
      </c>
      <c r="DZ71" s="165">
        <f t="shared" si="139"/>
        <v>1</v>
      </c>
      <c r="EA71" s="49">
        <v>0</v>
      </c>
      <c r="EB71" s="114" t="s">
        <v>1730</v>
      </c>
      <c r="EC71" s="165">
        <f t="shared" si="140"/>
        <v>0</v>
      </c>
      <c r="ED71" s="49">
        <v>0</v>
      </c>
      <c r="EE71" s="114" t="s">
        <v>1730</v>
      </c>
      <c r="EF71" s="165">
        <f t="shared" si="141"/>
        <v>0</v>
      </c>
      <c r="EG71" s="426">
        <f t="shared" si="142"/>
        <v>1</v>
      </c>
      <c r="EH71" s="429">
        <f t="shared" si="143"/>
        <v>1.8166666666666664</v>
      </c>
      <c r="EI71" s="438">
        <f t="shared" si="144"/>
        <v>0.45416666666666661</v>
      </c>
      <c r="EJ71" s="546">
        <v>0.05</v>
      </c>
      <c r="EK71" s="548">
        <v>0.5</v>
      </c>
      <c r="EL71" s="549">
        <v>0.79166666666666663</v>
      </c>
      <c r="EM71" s="549">
        <v>0.58333333333333337</v>
      </c>
      <c r="EN71" s="549">
        <v>0.55000000000000004</v>
      </c>
      <c r="EO71" s="549">
        <v>0.25</v>
      </c>
    </row>
    <row r="72" spans="1:145" s="366" customFormat="1" ht="18">
      <c r="A72" s="4" t="s">
        <v>481</v>
      </c>
      <c r="B72" s="69" t="s">
        <v>480</v>
      </c>
      <c r="C72" s="53" t="s">
        <v>1050</v>
      </c>
      <c r="D72" s="411" t="s">
        <v>1308</v>
      </c>
      <c r="E72" s="413" t="s">
        <v>965</v>
      </c>
      <c r="F72" s="412" t="s">
        <v>983</v>
      </c>
      <c r="G72" s="414" t="s">
        <v>984</v>
      </c>
      <c r="H72" s="412" t="s">
        <v>22</v>
      </c>
      <c r="I72" s="49">
        <v>3424</v>
      </c>
      <c r="J72" s="328">
        <f t="shared" si="90"/>
        <v>3.5345337560051155</v>
      </c>
      <c r="K72" s="328" t="s">
        <v>1698</v>
      </c>
      <c r="L72" s="165">
        <f t="shared" si="91"/>
        <v>1</v>
      </c>
      <c r="M72" s="78">
        <v>13047157.35</v>
      </c>
      <c r="N72" s="328">
        <f t="shared" si="92"/>
        <v>7.1155159000507187</v>
      </c>
      <c r="O72" s="328" t="s">
        <v>1706</v>
      </c>
      <c r="P72" s="165">
        <f t="shared" si="93"/>
        <v>1</v>
      </c>
      <c r="Q72" s="94">
        <v>246</v>
      </c>
      <c r="R72" s="328">
        <f t="shared" si="94"/>
        <v>2.3909351071033793</v>
      </c>
      <c r="S72" s="328" t="s">
        <v>1709</v>
      </c>
      <c r="T72" s="165">
        <f t="shared" si="95"/>
        <v>0</v>
      </c>
      <c r="U72" s="96" t="s">
        <v>880</v>
      </c>
      <c r="V72" s="164">
        <f t="shared" si="96"/>
        <v>0</v>
      </c>
      <c r="W72" s="94">
        <v>0</v>
      </c>
      <c r="X72" s="154"/>
      <c r="Y72" s="154" t="s">
        <v>1726</v>
      </c>
      <c r="Z72" s="165">
        <f t="shared" si="97"/>
        <v>0</v>
      </c>
      <c r="AA72" s="424">
        <f t="shared" si="98"/>
        <v>0.4</v>
      </c>
      <c r="AB72" s="80" t="s">
        <v>639</v>
      </c>
      <c r="AC72" s="165">
        <f t="shared" si="99"/>
        <v>4</v>
      </c>
      <c r="AD72" s="53" t="s">
        <v>639</v>
      </c>
      <c r="AE72" s="165">
        <f t="shared" si="100"/>
        <v>4</v>
      </c>
      <c r="AF72" s="96" t="s">
        <v>640</v>
      </c>
      <c r="AG72" s="164">
        <f t="shared" si="101"/>
        <v>0</v>
      </c>
      <c r="AH72" s="53" t="s">
        <v>1402</v>
      </c>
      <c r="AI72" s="165">
        <f t="shared" si="88"/>
        <v>2</v>
      </c>
      <c r="AJ72" s="156" t="s">
        <v>1406</v>
      </c>
      <c r="AK72" s="165">
        <f t="shared" si="102"/>
        <v>3</v>
      </c>
      <c r="AL72" s="50">
        <v>1</v>
      </c>
      <c r="AM72" s="396" t="s">
        <v>1765</v>
      </c>
      <c r="AN72" s="165">
        <f t="shared" si="103"/>
        <v>4</v>
      </c>
      <c r="AO72" s="96" t="s">
        <v>640</v>
      </c>
      <c r="AP72" s="164">
        <f t="shared" si="104"/>
        <v>0</v>
      </c>
      <c r="AQ72" s="57">
        <v>3</v>
      </c>
      <c r="AR72" s="397" t="s">
        <v>1771</v>
      </c>
      <c r="AS72" s="165">
        <f t="shared" si="105"/>
        <v>2</v>
      </c>
      <c r="AT72" s="53" t="s">
        <v>634</v>
      </c>
      <c r="AU72" s="165">
        <f t="shared" si="106"/>
        <v>1</v>
      </c>
      <c r="AV72" s="53" t="s">
        <v>1053</v>
      </c>
      <c r="AW72" s="165">
        <v>3</v>
      </c>
      <c r="AX72" s="81" t="s">
        <v>635</v>
      </c>
      <c r="AY72" s="165">
        <v>1</v>
      </c>
      <c r="AZ72" s="426">
        <f t="shared" si="107"/>
        <v>2.1818181818181817</v>
      </c>
      <c r="BA72" s="57">
        <v>0</v>
      </c>
      <c r="BB72" s="395" t="s">
        <v>1741</v>
      </c>
      <c r="BC72" s="165">
        <f t="shared" si="108"/>
        <v>4</v>
      </c>
      <c r="BD72" s="80" t="s">
        <v>666</v>
      </c>
      <c r="BE72" s="163">
        <f t="shared" si="109"/>
        <v>3</v>
      </c>
      <c r="BF72" s="58">
        <v>2</v>
      </c>
      <c r="BG72" s="396" t="s">
        <v>1746</v>
      </c>
      <c r="BH72" s="165">
        <f t="shared" si="110"/>
        <v>3</v>
      </c>
      <c r="BI72" s="58">
        <v>0</v>
      </c>
      <c r="BJ72" s="396" t="s">
        <v>1745</v>
      </c>
      <c r="BK72" s="165">
        <f t="shared" si="111"/>
        <v>4</v>
      </c>
      <c r="BL72" s="53" t="s">
        <v>649</v>
      </c>
      <c r="BM72" s="365">
        <f t="shared" si="112"/>
        <v>2</v>
      </c>
      <c r="BN72" s="53" t="s">
        <v>662</v>
      </c>
      <c r="BO72" s="365">
        <f t="shared" si="113"/>
        <v>3</v>
      </c>
      <c r="BP72" s="53" t="s">
        <v>667</v>
      </c>
      <c r="BQ72" s="365">
        <f t="shared" si="114"/>
        <v>1</v>
      </c>
      <c r="BR72" s="58">
        <v>0</v>
      </c>
      <c r="BS72" s="396" t="s">
        <v>1750</v>
      </c>
      <c r="BT72" s="165">
        <f t="shared" si="115"/>
        <v>4</v>
      </c>
      <c r="BU72" s="58">
        <v>0</v>
      </c>
      <c r="BV72" s="396" t="s">
        <v>1750</v>
      </c>
      <c r="BW72" s="165">
        <f t="shared" si="116"/>
        <v>4</v>
      </c>
      <c r="BX72" s="58">
        <v>0</v>
      </c>
      <c r="BY72" s="396" t="s">
        <v>1755</v>
      </c>
      <c r="BZ72" s="165">
        <f t="shared" si="117"/>
        <v>4</v>
      </c>
      <c r="CA72" s="58">
        <v>0</v>
      </c>
      <c r="CB72" s="396" t="s">
        <v>1755</v>
      </c>
      <c r="CC72" s="165">
        <f t="shared" si="118"/>
        <v>4</v>
      </c>
      <c r="CD72" s="58">
        <v>2</v>
      </c>
      <c r="CE72" s="397" t="s">
        <v>1762</v>
      </c>
      <c r="CF72" s="165">
        <f t="shared" si="119"/>
        <v>2</v>
      </c>
      <c r="CG72" s="80" t="s">
        <v>1367</v>
      </c>
      <c r="CH72" s="165">
        <f t="shared" si="120"/>
        <v>0</v>
      </c>
      <c r="CI72" s="426">
        <f t="shared" si="121"/>
        <v>2.8333333333333335</v>
      </c>
      <c r="CJ72" s="53" t="s">
        <v>639</v>
      </c>
      <c r="CK72" s="165">
        <f t="shared" si="122"/>
        <v>4</v>
      </c>
      <c r="CL72" s="96" t="s">
        <v>640</v>
      </c>
      <c r="CM72" s="164">
        <f t="shared" si="123"/>
        <v>0</v>
      </c>
      <c r="CN72" s="96" t="s">
        <v>1119</v>
      </c>
      <c r="CO72" s="164">
        <f t="shared" si="124"/>
        <v>0</v>
      </c>
      <c r="CP72" s="96" t="s">
        <v>880</v>
      </c>
      <c r="CQ72" s="164">
        <f t="shared" si="125"/>
        <v>4</v>
      </c>
      <c r="CR72" s="96" t="s">
        <v>880</v>
      </c>
      <c r="CS72" s="164">
        <f t="shared" si="126"/>
        <v>4</v>
      </c>
      <c r="CT72" s="53" t="s">
        <v>639</v>
      </c>
      <c r="CU72" s="165">
        <f t="shared" si="127"/>
        <v>4</v>
      </c>
      <c r="CV72" s="96" t="s">
        <v>880</v>
      </c>
      <c r="CW72" s="164">
        <f t="shared" si="128"/>
        <v>4</v>
      </c>
      <c r="CX72" s="55">
        <v>5.8</v>
      </c>
      <c r="CY72" s="427" t="s">
        <v>1825</v>
      </c>
      <c r="CZ72" s="165">
        <f t="shared" si="129"/>
        <v>2</v>
      </c>
      <c r="DA72" s="56">
        <v>7.8</v>
      </c>
      <c r="DB72" s="427" t="s">
        <v>1826</v>
      </c>
      <c r="DC72" s="165">
        <f t="shared" si="130"/>
        <v>1</v>
      </c>
      <c r="DD72" s="426">
        <f t="shared" si="131"/>
        <v>2.5555555555555554</v>
      </c>
      <c r="DE72" s="148">
        <v>7</v>
      </c>
      <c r="DF72" s="435" t="s">
        <v>1774</v>
      </c>
      <c r="DG72" s="165">
        <f t="shared" si="132"/>
        <v>3</v>
      </c>
      <c r="DH72" s="54">
        <v>0</v>
      </c>
      <c r="DI72" s="397" t="s">
        <v>1777</v>
      </c>
      <c r="DJ72" s="165">
        <f t="shared" si="133"/>
        <v>0</v>
      </c>
      <c r="DK72" s="54">
        <v>4</v>
      </c>
      <c r="DL72" s="396" t="s">
        <v>1778</v>
      </c>
      <c r="DM72" s="165">
        <f t="shared" si="134"/>
        <v>4</v>
      </c>
      <c r="DN72" s="54">
        <v>4</v>
      </c>
      <c r="DO72" s="397" t="s">
        <v>1782</v>
      </c>
      <c r="DP72" s="165">
        <f t="shared" si="135"/>
        <v>2</v>
      </c>
      <c r="DQ72" s="96" t="s">
        <v>1024</v>
      </c>
      <c r="DR72" s="164">
        <f t="shared" si="136"/>
        <v>0</v>
      </c>
      <c r="DS72" s="426">
        <f t="shared" si="137"/>
        <v>1.8</v>
      </c>
      <c r="DT72" s="148">
        <v>0.56499999999999995</v>
      </c>
      <c r="DU72" s="157" t="s">
        <v>1793</v>
      </c>
      <c r="DV72" s="165">
        <f t="shared" si="138"/>
        <v>3</v>
      </c>
      <c r="DW72" s="49">
        <v>12</v>
      </c>
      <c r="DX72" s="148">
        <f t="shared" si="89"/>
        <v>1.0791812460476249</v>
      </c>
      <c r="DY72" s="94" t="s">
        <v>1734</v>
      </c>
      <c r="DZ72" s="165">
        <f t="shared" si="139"/>
        <v>2</v>
      </c>
      <c r="EA72" s="49">
        <v>1</v>
      </c>
      <c r="EB72" s="157" t="s">
        <v>1737</v>
      </c>
      <c r="EC72" s="165">
        <f t="shared" si="140"/>
        <v>1</v>
      </c>
      <c r="ED72" s="49">
        <v>1</v>
      </c>
      <c r="EE72" s="157" t="s">
        <v>1737</v>
      </c>
      <c r="EF72" s="165">
        <f t="shared" si="141"/>
        <v>1</v>
      </c>
      <c r="EG72" s="426">
        <f t="shared" si="142"/>
        <v>1.75</v>
      </c>
      <c r="EH72" s="429">
        <f t="shared" si="143"/>
        <v>1.9201178451178451</v>
      </c>
      <c r="EI72" s="438">
        <f t="shared" si="144"/>
        <v>0.48002946127946122</v>
      </c>
      <c r="EJ72" s="546">
        <v>0.1</v>
      </c>
      <c r="EK72" s="548">
        <v>0.54545454545454541</v>
      </c>
      <c r="EL72" s="549">
        <v>0.70833333333333337</v>
      </c>
      <c r="EM72" s="549">
        <v>0.63888888888888884</v>
      </c>
      <c r="EN72" s="549">
        <v>0.45</v>
      </c>
      <c r="EO72" s="549">
        <v>0.4375</v>
      </c>
    </row>
    <row r="73" spans="1:145" s="366" customFormat="1" ht="18">
      <c r="A73" s="4" t="s">
        <v>463</v>
      </c>
      <c r="B73" s="69" t="s">
        <v>462</v>
      </c>
      <c r="C73" s="53" t="s">
        <v>632</v>
      </c>
      <c r="D73" s="411" t="s">
        <v>1308</v>
      </c>
      <c r="E73" s="413" t="s">
        <v>968</v>
      </c>
      <c r="F73" s="412" t="s">
        <v>964</v>
      </c>
      <c r="G73" s="414" t="s">
        <v>974</v>
      </c>
      <c r="H73" s="412" t="s">
        <v>39</v>
      </c>
      <c r="I73" s="49">
        <v>3563</v>
      </c>
      <c r="J73" s="328">
        <f t="shared" si="90"/>
        <v>3.5518158223510157</v>
      </c>
      <c r="K73" s="328" t="s">
        <v>1698</v>
      </c>
      <c r="L73" s="165">
        <f t="shared" si="91"/>
        <v>1</v>
      </c>
      <c r="M73" s="78">
        <v>14720193.369999999</v>
      </c>
      <c r="N73" s="328">
        <f t="shared" si="92"/>
        <v>7.1679135150947113</v>
      </c>
      <c r="O73" s="328" t="s">
        <v>1706</v>
      </c>
      <c r="P73" s="165">
        <f t="shared" si="93"/>
        <v>1</v>
      </c>
      <c r="Q73" s="94">
        <v>175</v>
      </c>
      <c r="R73" s="328">
        <f t="shared" si="94"/>
        <v>2.2430380486862944</v>
      </c>
      <c r="S73" s="328" t="s">
        <v>1709</v>
      </c>
      <c r="T73" s="165">
        <f t="shared" si="95"/>
        <v>0</v>
      </c>
      <c r="U73" s="96" t="s">
        <v>880</v>
      </c>
      <c r="V73" s="164">
        <f t="shared" si="96"/>
        <v>0</v>
      </c>
      <c r="W73" s="94">
        <v>0</v>
      </c>
      <c r="X73" s="154"/>
      <c r="Y73" s="94" t="s">
        <v>1726</v>
      </c>
      <c r="Z73" s="165">
        <f t="shared" si="97"/>
        <v>0</v>
      </c>
      <c r="AA73" s="424">
        <f t="shared" si="98"/>
        <v>0.4</v>
      </c>
      <c r="AB73" s="80" t="s">
        <v>639</v>
      </c>
      <c r="AC73" s="165">
        <f t="shared" si="99"/>
        <v>4</v>
      </c>
      <c r="AD73" s="53" t="s">
        <v>1399</v>
      </c>
      <c r="AE73" s="165">
        <f t="shared" si="100"/>
        <v>1</v>
      </c>
      <c r="AF73" s="96" t="s">
        <v>640</v>
      </c>
      <c r="AG73" s="164">
        <f t="shared" si="101"/>
        <v>0</v>
      </c>
      <c r="AH73" s="53" t="s">
        <v>1400</v>
      </c>
      <c r="AI73" s="165">
        <f t="shared" si="88"/>
        <v>3</v>
      </c>
      <c r="AJ73" s="53" t="s">
        <v>1405</v>
      </c>
      <c r="AK73" s="165">
        <f t="shared" si="102"/>
        <v>0</v>
      </c>
      <c r="AL73" s="50">
        <v>1</v>
      </c>
      <c r="AM73" s="396" t="s">
        <v>1765</v>
      </c>
      <c r="AN73" s="165">
        <f t="shared" si="103"/>
        <v>4</v>
      </c>
      <c r="AO73" s="96" t="s">
        <v>640</v>
      </c>
      <c r="AP73" s="164">
        <f t="shared" si="104"/>
        <v>0</v>
      </c>
      <c r="AQ73" s="57">
        <v>1</v>
      </c>
      <c r="AR73" s="397" t="s">
        <v>1789</v>
      </c>
      <c r="AS73" s="165">
        <f t="shared" si="105"/>
        <v>0</v>
      </c>
      <c r="AT73" s="53" t="s">
        <v>650</v>
      </c>
      <c r="AU73" s="165">
        <f t="shared" si="106"/>
        <v>2</v>
      </c>
      <c r="AV73" s="53" t="s">
        <v>635</v>
      </c>
      <c r="AW73" s="165">
        <v>1</v>
      </c>
      <c r="AX73" s="81" t="s">
        <v>647</v>
      </c>
      <c r="AY73" s="165">
        <v>4</v>
      </c>
      <c r="AZ73" s="426">
        <f t="shared" si="107"/>
        <v>1.7272727272727273</v>
      </c>
      <c r="BA73" s="57">
        <v>0</v>
      </c>
      <c r="BB73" s="395" t="s">
        <v>1741</v>
      </c>
      <c r="BC73" s="165">
        <f t="shared" si="108"/>
        <v>4</v>
      </c>
      <c r="BD73" s="155" t="s">
        <v>1395</v>
      </c>
      <c r="BE73" s="163">
        <f t="shared" si="109"/>
        <v>4</v>
      </c>
      <c r="BF73" s="58">
        <v>1</v>
      </c>
      <c r="BG73" s="396" t="s">
        <v>1746</v>
      </c>
      <c r="BH73" s="165">
        <f t="shared" si="110"/>
        <v>3</v>
      </c>
      <c r="BI73" s="58">
        <v>6</v>
      </c>
      <c r="BJ73" s="396" t="s">
        <v>1748</v>
      </c>
      <c r="BK73" s="165">
        <f t="shared" si="111"/>
        <v>1</v>
      </c>
      <c r="BL73" s="53" t="s">
        <v>653</v>
      </c>
      <c r="BM73" s="365">
        <f t="shared" si="112"/>
        <v>4</v>
      </c>
      <c r="BN73" s="53" t="s">
        <v>642</v>
      </c>
      <c r="BO73" s="365">
        <f t="shared" si="113"/>
        <v>0</v>
      </c>
      <c r="BP73" s="53" t="s">
        <v>667</v>
      </c>
      <c r="BQ73" s="365">
        <f t="shared" si="114"/>
        <v>1</v>
      </c>
      <c r="BR73" s="58">
        <v>0</v>
      </c>
      <c r="BS73" s="396" t="s">
        <v>1750</v>
      </c>
      <c r="BT73" s="165">
        <f t="shared" si="115"/>
        <v>4</v>
      </c>
      <c r="BU73" s="58">
        <v>0</v>
      </c>
      <c r="BV73" s="396" t="s">
        <v>1750</v>
      </c>
      <c r="BW73" s="165">
        <f t="shared" si="116"/>
        <v>4</v>
      </c>
      <c r="BX73" s="58">
        <v>0</v>
      </c>
      <c r="BY73" s="396" t="s">
        <v>1755</v>
      </c>
      <c r="BZ73" s="165">
        <f t="shared" si="117"/>
        <v>4</v>
      </c>
      <c r="CA73" s="58">
        <v>0</v>
      </c>
      <c r="CB73" s="396" t="s">
        <v>1755</v>
      </c>
      <c r="CC73" s="165">
        <f t="shared" si="118"/>
        <v>4</v>
      </c>
      <c r="CD73" s="58">
        <v>1</v>
      </c>
      <c r="CE73" s="396" t="s">
        <v>1763</v>
      </c>
      <c r="CF73" s="165">
        <f t="shared" si="119"/>
        <v>1</v>
      </c>
      <c r="CG73" s="155" t="s">
        <v>636</v>
      </c>
      <c r="CH73" s="165">
        <f t="shared" si="120"/>
        <v>4</v>
      </c>
      <c r="CI73" s="426">
        <f t="shared" si="121"/>
        <v>2.8333333333333335</v>
      </c>
      <c r="CJ73" s="80" t="s">
        <v>1407</v>
      </c>
      <c r="CK73" s="165">
        <f t="shared" si="122"/>
        <v>1</v>
      </c>
      <c r="CL73" s="96" t="s">
        <v>640</v>
      </c>
      <c r="CM73" s="164">
        <f t="shared" si="123"/>
        <v>0</v>
      </c>
      <c r="CN73" s="96" t="s">
        <v>880</v>
      </c>
      <c r="CO73" s="164">
        <f t="shared" si="124"/>
        <v>4</v>
      </c>
      <c r="CP73" s="96" t="s">
        <v>880</v>
      </c>
      <c r="CQ73" s="164">
        <f t="shared" si="125"/>
        <v>4</v>
      </c>
      <c r="CR73" s="96" t="s">
        <v>880</v>
      </c>
      <c r="CS73" s="164">
        <f t="shared" si="126"/>
        <v>4</v>
      </c>
      <c r="CT73" s="80" t="s">
        <v>639</v>
      </c>
      <c r="CU73" s="165">
        <f t="shared" si="127"/>
        <v>4</v>
      </c>
      <c r="CV73" s="96" t="s">
        <v>880</v>
      </c>
      <c r="CW73" s="164">
        <f t="shared" si="128"/>
        <v>4</v>
      </c>
      <c r="CX73" s="55">
        <v>8.3000000000000007</v>
      </c>
      <c r="CY73" s="351" t="s">
        <v>1827</v>
      </c>
      <c r="CZ73" s="165">
        <f t="shared" si="129"/>
        <v>0</v>
      </c>
      <c r="DA73" s="56">
        <v>8.3000000000000007</v>
      </c>
      <c r="DB73" s="351" t="s">
        <v>1827</v>
      </c>
      <c r="DC73" s="165">
        <f t="shared" si="130"/>
        <v>0</v>
      </c>
      <c r="DD73" s="426">
        <f t="shared" si="131"/>
        <v>2.3333333333333335</v>
      </c>
      <c r="DE73" s="148">
        <v>0</v>
      </c>
      <c r="DF73" s="434" t="s">
        <v>1777</v>
      </c>
      <c r="DG73" s="165">
        <f t="shared" si="132"/>
        <v>0</v>
      </c>
      <c r="DH73" s="54">
        <v>0</v>
      </c>
      <c r="DI73" s="397" t="s">
        <v>1777</v>
      </c>
      <c r="DJ73" s="165">
        <f t="shared" si="133"/>
        <v>0</v>
      </c>
      <c r="DK73" s="54">
        <v>2</v>
      </c>
      <c r="DL73" s="397" t="s">
        <v>1777</v>
      </c>
      <c r="DM73" s="165">
        <f t="shared" si="134"/>
        <v>4</v>
      </c>
      <c r="DN73" s="54">
        <v>1</v>
      </c>
      <c r="DO73" s="396" t="s">
        <v>1783</v>
      </c>
      <c r="DP73" s="165">
        <f t="shared" si="135"/>
        <v>1</v>
      </c>
      <c r="DQ73" s="96" t="s">
        <v>1024</v>
      </c>
      <c r="DR73" s="164">
        <f t="shared" si="136"/>
        <v>0</v>
      </c>
      <c r="DS73" s="426">
        <f t="shared" si="137"/>
        <v>1</v>
      </c>
      <c r="DT73" s="148">
        <v>0.69899999999999995</v>
      </c>
      <c r="DU73" s="114" t="s">
        <v>1791</v>
      </c>
      <c r="DV73" s="165">
        <f t="shared" si="138"/>
        <v>2</v>
      </c>
      <c r="DW73" s="49">
        <v>2</v>
      </c>
      <c r="DX73" s="148">
        <f t="shared" si="89"/>
        <v>0.3010299956639812</v>
      </c>
      <c r="DY73" s="94" t="s">
        <v>1732</v>
      </c>
      <c r="DZ73" s="165">
        <f t="shared" si="139"/>
        <v>0</v>
      </c>
      <c r="EA73" s="49">
        <v>0</v>
      </c>
      <c r="EB73" s="114" t="s">
        <v>1730</v>
      </c>
      <c r="EC73" s="165">
        <f t="shared" si="140"/>
        <v>0</v>
      </c>
      <c r="ED73" s="49">
        <v>0</v>
      </c>
      <c r="EE73" s="114" t="s">
        <v>1730</v>
      </c>
      <c r="EF73" s="165">
        <f t="shared" si="141"/>
        <v>0</v>
      </c>
      <c r="EG73" s="426">
        <f t="shared" si="142"/>
        <v>0.5</v>
      </c>
      <c r="EH73" s="429">
        <f t="shared" si="143"/>
        <v>1.4656565656565659</v>
      </c>
      <c r="EI73" s="438">
        <f t="shared" si="144"/>
        <v>0.36641414141414147</v>
      </c>
      <c r="EJ73" s="546">
        <v>0.1</v>
      </c>
      <c r="EK73" s="548">
        <v>0.43181818181818182</v>
      </c>
      <c r="EL73" s="549">
        <v>0.70833333333333337</v>
      </c>
      <c r="EM73" s="549">
        <v>0.58333333333333337</v>
      </c>
      <c r="EN73" s="549">
        <v>0.25</v>
      </c>
      <c r="EO73" s="549">
        <v>0.125</v>
      </c>
    </row>
    <row r="74" spans="1:145" s="366" customFormat="1" ht="18">
      <c r="A74" s="4" t="s">
        <v>459</v>
      </c>
      <c r="B74" s="69" t="s">
        <v>458</v>
      </c>
      <c r="C74" s="583" t="s">
        <v>632</v>
      </c>
      <c r="D74" s="411" t="s">
        <v>1308</v>
      </c>
      <c r="E74" s="413" t="s">
        <v>968</v>
      </c>
      <c r="F74" s="412" t="s">
        <v>975</v>
      </c>
      <c r="G74" s="414" t="s">
        <v>969</v>
      </c>
      <c r="H74" s="417" t="s">
        <v>74</v>
      </c>
      <c r="I74" s="49">
        <v>3590</v>
      </c>
      <c r="J74" s="328">
        <f t="shared" si="90"/>
        <v>3.5550944485783194</v>
      </c>
      <c r="K74" s="328" t="s">
        <v>1698</v>
      </c>
      <c r="L74" s="165">
        <f t="shared" si="91"/>
        <v>1</v>
      </c>
      <c r="M74" s="78">
        <v>14376620.949999999</v>
      </c>
      <c r="N74" s="328">
        <f t="shared" si="92"/>
        <v>7.1576568224018766</v>
      </c>
      <c r="O74" s="328" t="s">
        <v>1706</v>
      </c>
      <c r="P74" s="165">
        <f t="shared" si="93"/>
        <v>1</v>
      </c>
      <c r="Q74" s="94">
        <v>158</v>
      </c>
      <c r="R74" s="328">
        <f t="shared" si="94"/>
        <v>2.1986570869544226</v>
      </c>
      <c r="S74" s="328" t="s">
        <v>1709</v>
      </c>
      <c r="T74" s="165">
        <f t="shared" si="95"/>
        <v>0</v>
      </c>
      <c r="U74" s="96" t="s">
        <v>880</v>
      </c>
      <c r="V74" s="164">
        <f t="shared" si="96"/>
        <v>0</v>
      </c>
      <c r="W74" s="94">
        <v>0</v>
      </c>
      <c r="X74" s="154"/>
      <c r="Y74" s="94" t="s">
        <v>1726</v>
      </c>
      <c r="Z74" s="165">
        <f t="shared" si="97"/>
        <v>0</v>
      </c>
      <c r="AA74" s="424">
        <f t="shared" si="98"/>
        <v>0.4</v>
      </c>
      <c r="AB74" s="594" t="s">
        <v>639</v>
      </c>
      <c r="AC74" s="165">
        <f t="shared" si="99"/>
        <v>4</v>
      </c>
      <c r="AD74" s="53" t="s">
        <v>1396</v>
      </c>
      <c r="AE74" s="165">
        <f t="shared" si="100"/>
        <v>0</v>
      </c>
      <c r="AF74" s="96" t="s">
        <v>640</v>
      </c>
      <c r="AG74" s="164">
        <f t="shared" si="101"/>
        <v>0</v>
      </c>
      <c r="AH74" s="53" t="s">
        <v>1314</v>
      </c>
      <c r="AI74" s="165">
        <f t="shared" si="88"/>
        <v>0</v>
      </c>
      <c r="AJ74" s="156" t="s">
        <v>1405</v>
      </c>
      <c r="AK74" s="165">
        <f t="shared" si="102"/>
        <v>0</v>
      </c>
      <c r="AL74" s="587">
        <v>1</v>
      </c>
      <c r="AM74" s="396" t="s">
        <v>1765</v>
      </c>
      <c r="AN74" s="165">
        <f t="shared" si="103"/>
        <v>4</v>
      </c>
      <c r="AO74" s="96" t="s">
        <v>640</v>
      </c>
      <c r="AP74" s="164">
        <f t="shared" si="104"/>
        <v>0</v>
      </c>
      <c r="AQ74" s="57">
        <v>1</v>
      </c>
      <c r="AR74" s="397" t="s">
        <v>1789</v>
      </c>
      <c r="AS74" s="165">
        <f t="shared" si="105"/>
        <v>0</v>
      </c>
      <c r="AT74" s="583" t="s">
        <v>634</v>
      </c>
      <c r="AU74" s="165">
        <f t="shared" si="106"/>
        <v>1</v>
      </c>
      <c r="AV74" s="53" t="s">
        <v>635</v>
      </c>
      <c r="AW74" s="165">
        <v>1</v>
      </c>
      <c r="AX74" s="81" t="s">
        <v>635</v>
      </c>
      <c r="AY74" s="165">
        <v>1</v>
      </c>
      <c r="AZ74" s="426">
        <f t="shared" si="107"/>
        <v>1</v>
      </c>
      <c r="BA74" s="57">
        <v>0</v>
      </c>
      <c r="BB74" s="395" t="s">
        <v>1741</v>
      </c>
      <c r="BC74" s="165">
        <f t="shared" si="108"/>
        <v>4</v>
      </c>
      <c r="BD74" s="80" t="s">
        <v>1395</v>
      </c>
      <c r="BE74" s="163">
        <f t="shared" si="109"/>
        <v>4</v>
      </c>
      <c r="BF74" s="587">
        <v>0</v>
      </c>
      <c r="BG74" s="396" t="s">
        <v>1745</v>
      </c>
      <c r="BH74" s="165">
        <f t="shared" si="110"/>
        <v>4</v>
      </c>
      <c r="BI74" s="587">
        <v>0</v>
      </c>
      <c r="BJ74" s="396" t="s">
        <v>1745</v>
      </c>
      <c r="BK74" s="165">
        <f t="shared" si="111"/>
        <v>4</v>
      </c>
      <c r="BL74" s="53" t="s">
        <v>653</v>
      </c>
      <c r="BM74" s="365">
        <f t="shared" si="112"/>
        <v>4</v>
      </c>
      <c r="BN74" s="583" t="s">
        <v>642</v>
      </c>
      <c r="BO74" s="365">
        <f t="shared" si="113"/>
        <v>0</v>
      </c>
      <c r="BP74" s="585" t="s">
        <v>659</v>
      </c>
      <c r="BQ74" s="365">
        <f t="shared" si="114"/>
        <v>4</v>
      </c>
      <c r="BR74" s="57">
        <v>0</v>
      </c>
      <c r="BS74" s="396" t="s">
        <v>1750</v>
      </c>
      <c r="BT74" s="165">
        <f t="shared" si="115"/>
        <v>4</v>
      </c>
      <c r="BU74" s="57">
        <v>0</v>
      </c>
      <c r="BV74" s="396" t="s">
        <v>1750</v>
      </c>
      <c r="BW74" s="165">
        <f t="shared" si="116"/>
        <v>4</v>
      </c>
      <c r="BX74" s="57">
        <v>0</v>
      </c>
      <c r="BY74" s="396" t="s">
        <v>1755</v>
      </c>
      <c r="BZ74" s="165">
        <f t="shared" si="117"/>
        <v>4</v>
      </c>
      <c r="CA74" s="57">
        <v>0</v>
      </c>
      <c r="CB74" s="396" t="s">
        <v>1755</v>
      </c>
      <c r="CC74" s="165">
        <f t="shared" si="118"/>
        <v>4</v>
      </c>
      <c r="CD74" s="58">
        <v>5</v>
      </c>
      <c r="CE74" s="396" t="s">
        <v>1760</v>
      </c>
      <c r="CF74" s="165">
        <f t="shared" si="119"/>
        <v>4</v>
      </c>
      <c r="CG74" s="80" t="s">
        <v>636</v>
      </c>
      <c r="CH74" s="165">
        <f t="shared" si="120"/>
        <v>4</v>
      </c>
      <c r="CI74" s="426">
        <f t="shared" si="121"/>
        <v>3.6666666666666665</v>
      </c>
      <c r="CJ74" s="583" t="s">
        <v>639</v>
      </c>
      <c r="CK74" s="165">
        <f t="shared" si="122"/>
        <v>4</v>
      </c>
      <c r="CL74" s="96" t="s">
        <v>640</v>
      </c>
      <c r="CM74" s="164">
        <f t="shared" si="123"/>
        <v>0</v>
      </c>
      <c r="CN74" s="96" t="s">
        <v>880</v>
      </c>
      <c r="CO74" s="164">
        <f t="shared" si="124"/>
        <v>4</v>
      </c>
      <c r="CP74" s="96" t="s">
        <v>880</v>
      </c>
      <c r="CQ74" s="164">
        <f t="shared" si="125"/>
        <v>4</v>
      </c>
      <c r="CR74" s="96" t="s">
        <v>880</v>
      </c>
      <c r="CS74" s="164">
        <f t="shared" si="126"/>
        <v>4</v>
      </c>
      <c r="CT74" s="53" t="s">
        <v>1408</v>
      </c>
      <c r="CU74" s="165">
        <f t="shared" si="127"/>
        <v>2</v>
      </c>
      <c r="CV74" s="96" t="s">
        <v>880</v>
      </c>
      <c r="CW74" s="164">
        <f t="shared" si="128"/>
        <v>4</v>
      </c>
      <c r="CX74" s="55">
        <v>6</v>
      </c>
      <c r="CY74" s="427" t="s">
        <v>1826</v>
      </c>
      <c r="CZ74" s="165">
        <f t="shared" si="129"/>
        <v>1</v>
      </c>
      <c r="DA74" s="56">
        <v>8.9</v>
      </c>
      <c r="DB74" s="351" t="s">
        <v>1827</v>
      </c>
      <c r="DC74" s="165">
        <f t="shared" si="130"/>
        <v>0</v>
      </c>
      <c r="DD74" s="426">
        <f t="shared" si="131"/>
        <v>2.5555555555555554</v>
      </c>
      <c r="DE74" s="148">
        <v>0</v>
      </c>
      <c r="DF74" s="434" t="s">
        <v>1777</v>
      </c>
      <c r="DG74" s="165">
        <f t="shared" si="132"/>
        <v>0</v>
      </c>
      <c r="DH74" s="54">
        <v>0</v>
      </c>
      <c r="DI74" s="397" t="s">
        <v>1777</v>
      </c>
      <c r="DJ74" s="165">
        <f t="shared" si="133"/>
        <v>0</v>
      </c>
      <c r="DK74" s="54">
        <v>0</v>
      </c>
      <c r="DL74" s="397" t="s">
        <v>1777</v>
      </c>
      <c r="DM74" s="165">
        <f t="shared" si="134"/>
        <v>0</v>
      </c>
      <c r="DN74" s="54">
        <v>2</v>
      </c>
      <c r="DO74" s="396" t="s">
        <v>1783</v>
      </c>
      <c r="DP74" s="165">
        <f t="shared" si="135"/>
        <v>1</v>
      </c>
      <c r="DQ74" s="96" t="s">
        <v>1024</v>
      </c>
      <c r="DR74" s="164">
        <f t="shared" si="136"/>
        <v>0</v>
      </c>
      <c r="DS74" s="426">
        <f t="shared" si="137"/>
        <v>0.2</v>
      </c>
      <c r="DT74" s="148">
        <v>0.68700000000000006</v>
      </c>
      <c r="DU74" s="114" t="s">
        <v>1791</v>
      </c>
      <c r="DV74" s="165">
        <f t="shared" si="138"/>
        <v>2</v>
      </c>
      <c r="DW74" s="49">
        <v>6</v>
      </c>
      <c r="DX74" s="148">
        <f t="shared" si="89"/>
        <v>0.77815125038364363</v>
      </c>
      <c r="DY74" s="94" t="s">
        <v>1733</v>
      </c>
      <c r="DZ74" s="165">
        <f t="shared" si="139"/>
        <v>1</v>
      </c>
      <c r="EA74" s="49">
        <v>0</v>
      </c>
      <c r="EB74" s="114" t="s">
        <v>1730</v>
      </c>
      <c r="EC74" s="165">
        <f t="shared" si="140"/>
        <v>0</v>
      </c>
      <c r="ED74" s="49">
        <v>0</v>
      </c>
      <c r="EE74" s="114" t="s">
        <v>1730</v>
      </c>
      <c r="EF74" s="165">
        <f t="shared" si="141"/>
        <v>0</v>
      </c>
      <c r="EG74" s="426">
        <f t="shared" si="142"/>
        <v>0.75</v>
      </c>
      <c r="EH74" s="429">
        <f t="shared" si="143"/>
        <v>1.4287037037037038</v>
      </c>
      <c r="EI74" s="438">
        <f t="shared" si="144"/>
        <v>0.35717592592592595</v>
      </c>
      <c r="EJ74" s="546">
        <v>0.1</v>
      </c>
      <c r="EK74" s="548">
        <v>0.25</v>
      </c>
      <c r="EL74" s="549">
        <v>0.91666666666666663</v>
      </c>
      <c r="EM74" s="549">
        <v>0.63888888888888884</v>
      </c>
      <c r="EN74" s="549">
        <v>0.05</v>
      </c>
      <c r="EO74" s="549">
        <v>0.1875</v>
      </c>
    </row>
    <row r="75" spans="1:145" s="366" customFormat="1" ht="18">
      <c r="A75" s="4" t="s">
        <v>469</v>
      </c>
      <c r="B75" s="69" t="s">
        <v>468</v>
      </c>
      <c r="C75" s="583" t="s">
        <v>681</v>
      </c>
      <c r="D75" s="411" t="s">
        <v>1308</v>
      </c>
      <c r="E75" s="413" t="s">
        <v>978</v>
      </c>
      <c r="F75" s="412" t="s">
        <v>977</v>
      </c>
      <c r="G75" s="414" t="s">
        <v>982</v>
      </c>
      <c r="H75" s="412" t="s">
        <v>25</v>
      </c>
      <c r="I75" s="49">
        <v>3634</v>
      </c>
      <c r="J75" s="328">
        <f t="shared" si="90"/>
        <v>3.5603849229720157</v>
      </c>
      <c r="K75" s="328" t="s">
        <v>1698</v>
      </c>
      <c r="L75" s="165">
        <f t="shared" si="91"/>
        <v>1</v>
      </c>
      <c r="M75" s="78">
        <v>12057974.59</v>
      </c>
      <c r="N75" s="328">
        <f t="shared" si="92"/>
        <v>7.0812743643332468</v>
      </c>
      <c r="O75" s="328" t="s">
        <v>1703</v>
      </c>
      <c r="P75" s="165">
        <f t="shared" si="93"/>
        <v>0</v>
      </c>
      <c r="Q75" s="94">
        <v>182</v>
      </c>
      <c r="R75" s="328">
        <f t="shared" si="94"/>
        <v>2.2600713879850747</v>
      </c>
      <c r="S75" s="328" t="s">
        <v>1709</v>
      </c>
      <c r="T75" s="165">
        <f t="shared" si="95"/>
        <v>0</v>
      </c>
      <c r="U75" s="96" t="s">
        <v>880</v>
      </c>
      <c r="V75" s="164">
        <f t="shared" si="96"/>
        <v>0</v>
      </c>
      <c r="W75" s="94">
        <v>0</v>
      </c>
      <c r="X75" s="154"/>
      <c r="Y75" s="94" t="s">
        <v>1726</v>
      </c>
      <c r="Z75" s="165">
        <f t="shared" si="97"/>
        <v>0</v>
      </c>
      <c r="AA75" s="424">
        <f t="shared" si="98"/>
        <v>0.2</v>
      </c>
      <c r="AB75" s="594" t="s">
        <v>639</v>
      </c>
      <c r="AC75" s="165">
        <f t="shared" si="99"/>
        <v>4</v>
      </c>
      <c r="AD75" s="585" t="s">
        <v>639</v>
      </c>
      <c r="AE75" s="165">
        <f t="shared" si="100"/>
        <v>4</v>
      </c>
      <c r="AF75" s="96" t="s">
        <v>640</v>
      </c>
      <c r="AG75" s="164">
        <f t="shared" si="101"/>
        <v>0</v>
      </c>
      <c r="AH75" s="53" t="s">
        <v>1314</v>
      </c>
      <c r="AI75" s="165">
        <f t="shared" si="88"/>
        <v>0</v>
      </c>
      <c r="AJ75" s="156" t="s">
        <v>1406</v>
      </c>
      <c r="AK75" s="165">
        <f t="shared" si="102"/>
        <v>3</v>
      </c>
      <c r="AL75" s="587">
        <v>1</v>
      </c>
      <c r="AM75" s="396" t="s">
        <v>1765</v>
      </c>
      <c r="AN75" s="165">
        <f t="shared" si="103"/>
        <v>4</v>
      </c>
      <c r="AO75" s="96" t="s">
        <v>636</v>
      </c>
      <c r="AP75" s="164">
        <f t="shared" si="104"/>
        <v>4</v>
      </c>
      <c r="AQ75" s="57">
        <v>3</v>
      </c>
      <c r="AR75" s="397" t="s">
        <v>1771</v>
      </c>
      <c r="AS75" s="165">
        <f t="shared" si="105"/>
        <v>2</v>
      </c>
      <c r="AT75" s="583" t="s">
        <v>650</v>
      </c>
      <c r="AU75" s="165">
        <f t="shared" si="106"/>
        <v>2</v>
      </c>
      <c r="AV75" s="53" t="s">
        <v>635</v>
      </c>
      <c r="AW75" s="165">
        <v>1</v>
      </c>
      <c r="AX75" s="81" t="s">
        <v>635</v>
      </c>
      <c r="AY75" s="165">
        <v>1</v>
      </c>
      <c r="AZ75" s="426">
        <f t="shared" si="107"/>
        <v>2.2727272727272729</v>
      </c>
      <c r="BA75" s="57">
        <v>0</v>
      </c>
      <c r="BB75" s="395" t="s">
        <v>1741</v>
      </c>
      <c r="BC75" s="165">
        <f t="shared" si="108"/>
        <v>4</v>
      </c>
      <c r="BD75" s="155" t="s">
        <v>1395</v>
      </c>
      <c r="BE75" s="163">
        <f t="shared" si="109"/>
        <v>4</v>
      </c>
      <c r="BF75" s="587">
        <v>0</v>
      </c>
      <c r="BG75" s="396" t="s">
        <v>1745</v>
      </c>
      <c r="BH75" s="165">
        <f t="shared" si="110"/>
        <v>4</v>
      </c>
      <c r="BI75" s="587">
        <v>0</v>
      </c>
      <c r="BJ75" s="396" t="s">
        <v>1745</v>
      </c>
      <c r="BK75" s="165">
        <f t="shared" si="111"/>
        <v>4</v>
      </c>
      <c r="BL75" s="53" t="s">
        <v>653</v>
      </c>
      <c r="BM75" s="365">
        <f t="shared" si="112"/>
        <v>4</v>
      </c>
      <c r="BN75" s="583" t="s">
        <v>654</v>
      </c>
      <c r="BO75" s="365">
        <f t="shared" si="113"/>
        <v>4</v>
      </c>
      <c r="BP75" s="585" t="s">
        <v>659</v>
      </c>
      <c r="BQ75" s="365">
        <f t="shared" si="114"/>
        <v>4</v>
      </c>
      <c r="BR75" s="57">
        <v>0</v>
      </c>
      <c r="BS75" s="396" t="s">
        <v>1750</v>
      </c>
      <c r="BT75" s="165">
        <f t="shared" si="115"/>
        <v>4</v>
      </c>
      <c r="BU75" s="57">
        <v>0</v>
      </c>
      <c r="BV75" s="396" t="s">
        <v>1750</v>
      </c>
      <c r="BW75" s="165">
        <f t="shared" si="116"/>
        <v>4</v>
      </c>
      <c r="BX75" s="57">
        <v>0</v>
      </c>
      <c r="BY75" s="396" t="s">
        <v>1755</v>
      </c>
      <c r="BZ75" s="165">
        <f t="shared" si="117"/>
        <v>4</v>
      </c>
      <c r="CA75" s="57">
        <v>0</v>
      </c>
      <c r="CB75" s="396" t="s">
        <v>1755</v>
      </c>
      <c r="CC75" s="165">
        <f t="shared" si="118"/>
        <v>4</v>
      </c>
      <c r="CD75" s="58">
        <v>1</v>
      </c>
      <c r="CE75" s="396" t="s">
        <v>1763</v>
      </c>
      <c r="CF75" s="165">
        <f t="shared" si="119"/>
        <v>1</v>
      </c>
      <c r="CG75" s="155" t="s">
        <v>636</v>
      </c>
      <c r="CH75" s="165">
        <f t="shared" si="120"/>
        <v>4</v>
      </c>
      <c r="CI75" s="426">
        <f t="shared" si="121"/>
        <v>3.75</v>
      </c>
      <c r="CJ75" s="53" t="s">
        <v>1407</v>
      </c>
      <c r="CK75" s="165">
        <f t="shared" si="122"/>
        <v>1</v>
      </c>
      <c r="CL75" s="96" t="s">
        <v>640</v>
      </c>
      <c r="CM75" s="164">
        <f t="shared" si="123"/>
        <v>0</v>
      </c>
      <c r="CN75" s="96" t="s">
        <v>1119</v>
      </c>
      <c r="CO75" s="164">
        <f t="shared" si="124"/>
        <v>0</v>
      </c>
      <c r="CP75" s="96" t="s">
        <v>880</v>
      </c>
      <c r="CQ75" s="164">
        <f t="shared" si="125"/>
        <v>4</v>
      </c>
      <c r="CR75" s="96" t="s">
        <v>880</v>
      </c>
      <c r="CS75" s="164">
        <f t="shared" si="126"/>
        <v>4</v>
      </c>
      <c r="CT75" s="583" t="s">
        <v>639</v>
      </c>
      <c r="CU75" s="165">
        <f t="shared" si="127"/>
        <v>4</v>
      </c>
      <c r="CV75" s="96" t="s">
        <v>1119</v>
      </c>
      <c r="CW75" s="164">
        <f t="shared" si="128"/>
        <v>0</v>
      </c>
      <c r="CX75" s="55">
        <v>8.1</v>
      </c>
      <c r="CY75" s="351" t="s">
        <v>1827</v>
      </c>
      <c r="CZ75" s="165">
        <f t="shared" si="129"/>
        <v>0</v>
      </c>
      <c r="DA75" s="56">
        <v>8.6</v>
      </c>
      <c r="DB75" s="351" t="s">
        <v>1827</v>
      </c>
      <c r="DC75" s="165">
        <f t="shared" si="130"/>
        <v>0</v>
      </c>
      <c r="DD75" s="426">
        <f t="shared" si="131"/>
        <v>1.4444444444444444</v>
      </c>
      <c r="DE75" s="148">
        <v>0</v>
      </c>
      <c r="DF75" s="434" t="s">
        <v>1777</v>
      </c>
      <c r="DG75" s="165">
        <f t="shared" si="132"/>
        <v>0</v>
      </c>
      <c r="DH75" s="54">
        <v>0</v>
      </c>
      <c r="DI75" s="397" t="s">
        <v>1777</v>
      </c>
      <c r="DJ75" s="165">
        <f t="shared" si="133"/>
        <v>0</v>
      </c>
      <c r="DK75" s="54">
        <v>1</v>
      </c>
      <c r="DL75" s="397" t="s">
        <v>1777</v>
      </c>
      <c r="DM75" s="165">
        <f t="shared" si="134"/>
        <v>3</v>
      </c>
      <c r="DN75" s="54">
        <v>4</v>
      </c>
      <c r="DO75" s="397" t="s">
        <v>1782</v>
      </c>
      <c r="DP75" s="165">
        <f t="shared" si="135"/>
        <v>2</v>
      </c>
      <c r="DQ75" s="96" t="s">
        <v>1024</v>
      </c>
      <c r="DR75" s="164">
        <f t="shared" si="136"/>
        <v>0</v>
      </c>
      <c r="DS75" s="426">
        <f t="shared" si="137"/>
        <v>1</v>
      </c>
      <c r="DT75" s="148">
        <v>0.64400000000000002</v>
      </c>
      <c r="DU75" s="114" t="s">
        <v>1791</v>
      </c>
      <c r="DV75" s="165">
        <f t="shared" si="138"/>
        <v>2</v>
      </c>
      <c r="DW75" s="49">
        <v>1</v>
      </c>
      <c r="DX75" s="148">
        <f t="shared" si="89"/>
        <v>0</v>
      </c>
      <c r="DY75" s="94" t="s">
        <v>1732</v>
      </c>
      <c r="DZ75" s="165">
        <f t="shared" si="139"/>
        <v>0</v>
      </c>
      <c r="EA75" s="49">
        <v>0</v>
      </c>
      <c r="EB75" s="114" t="s">
        <v>1730</v>
      </c>
      <c r="EC75" s="165">
        <f t="shared" si="140"/>
        <v>0</v>
      </c>
      <c r="ED75" s="49">
        <v>0</v>
      </c>
      <c r="EE75" s="114" t="s">
        <v>1730</v>
      </c>
      <c r="EF75" s="165">
        <f t="shared" si="141"/>
        <v>0</v>
      </c>
      <c r="EG75" s="426">
        <f t="shared" si="142"/>
        <v>0.5</v>
      </c>
      <c r="EH75" s="429">
        <f t="shared" si="143"/>
        <v>1.5278619528619528</v>
      </c>
      <c r="EI75" s="438">
        <f t="shared" si="144"/>
        <v>0.3819654882154882</v>
      </c>
      <c r="EJ75" s="546">
        <v>0.05</v>
      </c>
      <c r="EK75" s="548">
        <v>0.56818181818181823</v>
      </c>
      <c r="EL75" s="549">
        <v>0.9375</v>
      </c>
      <c r="EM75" s="549">
        <v>0.3611111111111111</v>
      </c>
      <c r="EN75" s="549">
        <v>0.25</v>
      </c>
      <c r="EO75" s="549">
        <v>0.125</v>
      </c>
    </row>
    <row r="76" spans="1:145" s="366" customFormat="1" ht="24">
      <c r="A76" s="4" t="s">
        <v>467</v>
      </c>
      <c r="B76" s="72" t="s">
        <v>466</v>
      </c>
      <c r="C76" s="53" t="s">
        <v>1050</v>
      </c>
      <c r="D76" s="411" t="s">
        <v>1308</v>
      </c>
      <c r="E76" s="413" t="s">
        <v>971</v>
      </c>
      <c r="F76" s="412" t="s">
        <v>970</v>
      </c>
      <c r="G76" s="414" t="s">
        <v>973</v>
      </c>
      <c r="H76" s="412" t="s">
        <v>50</v>
      </c>
      <c r="I76" s="51">
        <v>3654</v>
      </c>
      <c r="J76" s="328">
        <f t="shared" si="90"/>
        <v>3.562768543016519</v>
      </c>
      <c r="K76" s="328" t="s">
        <v>1698</v>
      </c>
      <c r="L76" s="165">
        <f t="shared" si="91"/>
        <v>1</v>
      </c>
      <c r="M76" s="78">
        <v>15283226.359999999</v>
      </c>
      <c r="N76" s="328">
        <f t="shared" si="92"/>
        <v>7.1842150454985276</v>
      </c>
      <c r="O76" s="328" t="s">
        <v>1706</v>
      </c>
      <c r="P76" s="165">
        <f t="shared" si="93"/>
        <v>1</v>
      </c>
      <c r="Q76" s="94">
        <v>208</v>
      </c>
      <c r="R76" s="328">
        <f t="shared" si="94"/>
        <v>2.3180633349627615</v>
      </c>
      <c r="S76" s="328" t="s">
        <v>1709</v>
      </c>
      <c r="T76" s="165">
        <f t="shared" si="95"/>
        <v>0</v>
      </c>
      <c r="U76" s="96" t="s">
        <v>880</v>
      </c>
      <c r="V76" s="164">
        <f t="shared" si="96"/>
        <v>0</v>
      </c>
      <c r="W76" s="94">
        <v>0</v>
      </c>
      <c r="X76" s="154"/>
      <c r="Y76" s="94" t="s">
        <v>1726</v>
      </c>
      <c r="Z76" s="165">
        <f t="shared" si="97"/>
        <v>0</v>
      </c>
      <c r="AA76" s="424">
        <f t="shared" si="98"/>
        <v>0.4</v>
      </c>
      <c r="AB76" s="80" t="s">
        <v>639</v>
      </c>
      <c r="AC76" s="165">
        <f t="shared" si="99"/>
        <v>4</v>
      </c>
      <c r="AD76" s="53" t="s">
        <v>639</v>
      </c>
      <c r="AE76" s="165">
        <f t="shared" si="100"/>
        <v>4</v>
      </c>
      <c r="AF76" s="96" t="s">
        <v>636</v>
      </c>
      <c r="AG76" s="164">
        <f t="shared" si="101"/>
        <v>4</v>
      </c>
      <c r="AH76" s="53" t="s">
        <v>1400</v>
      </c>
      <c r="AI76" s="165">
        <f t="shared" si="88"/>
        <v>3</v>
      </c>
      <c r="AJ76" s="53" t="s">
        <v>1404</v>
      </c>
      <c r="AK76" s="165">
        <f t="shared" si="102"/>
        <v>1</v>
      </c>
      <c r="AL76" s="52">
        <v>0</v>
      </c>
      <c r="AM76" s="396" t="s">
        <v>1765</v>
      </c>
      <c r="AN76" s="165">
        <f t="shared" si="103"/>
        <v>4</v>
      </c>
      <c r="AO76" s="96" t="s">
        <v>640</v>
      </c>
      <c r="AP76" s="164">
        <f t="shared" si="104"/>
        <v>0</v>
      </c>
      <c r="AQ76" s="57">
        <v>4</v>
      </c>
      <c r="AR76" s="396" t="s">
        <v>1770</v>
      </c>
      <c r="AS76" s="165">
        <f t="shared" si="105"/>
        <v>3</v>
      </c>
      <c r="AT76" s="53" t="s">
        <v>650</v>
      </c>
      <c r="AU76" s="165">
        <f t="shared" si="106"/>
        <v>2</v>
      </c>
      <c r="AV76" s="53" t="s">
        <v>646</v>
      </c>
      <c r="AW76" s="165">
        <v>0</v>
      </c>
      <c r="AX76" s="81" t="s">
        <v>646</v>
      </c>
      <c r="AY76" s="165">
        <v>1</v>
      </c>
      <c r="AZ76" s="426">
        <f t="shared" si="107"/>
        <v>2.3636363636363638</v>
      </c>
      <c r="BA76" s="57">
        <v>0</v>
      </c>
      <c r="BB76" s="395" t="s">
        <v>1741</v>
      </c>
      <c r="BC76" s="165">
        <f t="shared" si="108"/>
        <v>4</v>
      </c>
      <c r="BD76" s="80" t="s">
        <v>1395</v>
      </c>
      <c r="BE76" s="163">
        <f t="shared" si="109"/>
        <v>4</v>
      </c>
      <c r="BF76" s="58">
        <v>0</v>
      </c>
      <c r="BG76" s="396" t="s">
        <v>1745</v>
      </c>
      <c r="BH76" s="165">
        <f t="shared" si="110"/>
        <v>4</v>
      </c>
      <c r="BI76" s="58">
        <v>0</v>
      </c>
      <c r="BJ76" s="396" t="s">
        <v>1745</v>
      </c>
      <c r="BK76" s="165">
        <f t="shared" si="111"/>
        <v>4</v>
      </c>
      <c r="BL76" s="53" t="s">
        <v>653</v>
      </c>
      <c r="BM76" s="365">
        <f t="shared" si="112"/>
        <v>4</v>
      </c>
      <c r="BN76" s="53" t="s">
        <v>642</v>
      </c>
      <c r="BO76" s="365">
        <f t="shared" si="113"/>
        <v>0</v>
      </c>
      <c r="BP76" s="53" t="s">
        <v>659</v>
      </c>
      <c r="BQ76" s="365">
        <f t="shared" si="114"/>
        <v>4</v>
      </c>
      <c r="BR76" s="58">
        <v>0</v>
      </c>
      <c r="BS76" s="396" t="s">
        <v>1750</v>
      </c>
      <c r="BT76" s="165">
        <f t="shared" si="115"/>
        <v>4</v>
      </c>
      <c r="BU76" s="58">
        <v>0</v>
      </c>
      <c r="BV76" s="396" t="s">
        <v>1750</v>
      </c>
      <c r="BW76" s="165">
        <f t="shared" si="116"/>
        <v>4</v>
      </c>
      <c r="BX76" s="58">
        <v>0</v>
      </c>
      <c r="BY76" s="396" t="s">
        <v>1755</v>
      </c>
      <c r="BZ76" s="165">
        <f t="shared" si="117"/>
        <v>4</v>
      </c>
      <c r="CA76" s="58">
        <v>0</v>
      </c>
      <c r="CB76" s="396" t="s">
        <v>1755</v>
      </c>
      <c r="CC76" s="165">
        <f t="shared" si="118"/>
        <v>4</v>
      </c>
      <c r="CD76" s="58">
        <v>2</v>
      </c>
      <c r="CE76" s="397" t="s">
        <v>1762</v>
      </c>
      <c r="CF76" s="165">
        <f t="shared" si="119"/>
        <v>2</v>
      </c>
      <c r="CG76" s="80" t="s">
        <v>636</v>
      </c>
      <c r="CH76" s="165">
        <f t="shared" si="120"/>
        <v>4</v>
      </c>
      <c r="CI76" s="426">
        <f t="shared" si="121"/>
        <v>3.5</v>
      </c>
      <c r="CJ76" s="53" t="s">
        <v>639</v>
      </c>
      <c r="CK76" s="165">
        <f t="shared" si="122"/>
        <v>4</v>
      </c>
      <c r="CL76" s="96" t="s">
        <v>640</v>
      </c>
      <c r="CM76" s="164">
        <f t="shared" si="123"/>
        <v>0</v>
      </c>
      <c r="CN76" s="96" t="s">
        <v>880</v>
      </c>
      <c r="CO76" s="164">
        <f t="shared" si="124"/>
        <v>4</v>
      </c>
      <c r="CP76" s="96" t="s">
        <v>880</v>
      </c>
      <c r="CQ76" s="164">
        <f t="shared" si="125"/>
        <v>4</v>
      </c>
      <c r="CR76" s="96" t="s">
        <v>880</v>
      </c>
      <c r="CS76" s="164">
        <f t="shared" si="126"/>
        <v>4</v>
      </c>
      <c r="CT76" s="53" t="s">
        <v>639</v>
      </c>
      <c r="CU76" s="165">
        <f t="shared" si="127"/>
        <v>4</v>
      </c>
      <c r="CV76" s="96" t="s">
        <v>1119</v>
      </c>
      <c r="CW76" s="164">
        <f t="shared" si="128"/>
        <v>0</v>
      </c>
      <c r="CX76" s="55">
        <v>7.1</v>
      </c>
      <c r="CY76" s="427" t="s">
        <v>1826</v>
      </c>
      <c r="CZ76" s="165">
        <f t="shared" si="129"/>
        <v>1</v>
      </c>
      <c r="DA76" s="56">
        <v>1.9</v>
      </c>
      <c r="DB76" s="427" t="s">
        <v>1823</v>
      </c>
      <c r="DC76" s="165">
        <f t="shared" si="130"/>
        <v>4</v>
      </c>
      <c r="DD76" s="426">
        <f t="shared" si="131"/>
        <v>2.7777777777777777</v>
      </c>
      <c r="DE76" s="148">
        <v>1</v>
      </c>
      <c r="DF76" s="435" t="s">
        <v>1776</v>
      </c>
      <c r="DG76" s="165">
        <f t="shared" si="132"/>
        <v>1</v>
      </c>
      <c r="DH76" s="54">
        <v>0</v>
      </c>
      <c r="DI76" s="397" t="s">
        <v>1777</v>
      </c>
      <c r="DJ76" s="165">
        <f t="shared" si="133"/>
        <v>0</v>
      </c>
      <c r="DK76" s="54">
        <v>0</v>
      </c>
      <c r="DL76" s="396" t="s">
        <v>1779</v>
      </c>
      <c r="DM76" s="165">
        <f t="shared" si="134"/>
        <v>0</v>
      </c>
      <c r="DN76" s="54">
        <v>3</v>
      </c>
      <c r="DO76" s="397" t="s">
        <v>1782</v>
      </c>
      <c r="DP76" s="165">
        <f t="shared" si="135"/>
        <v>2</v>
      </c>
      <c r="DQ76" s="96" t="s">
        <v>1024</v>
      </c>
      <c r="DR76" s="164">
        <f t="shared" si="136"/>
        <v>0</v>
      </c>
      <c r="DS76" s="426">
        <f t="shared" si="137"/>
        <v>0.6</v>
      </c>
      <c r="DT76" s="148">
        <v>0.72</v>
      </c>
      <c r="DU76" s="114" t="s">
        <v>1791</v>
      </c>
      <c r="DV76" s="165">
        <f t="shared" si="138"/>
        <v>2</v>
      </c>
      <c r="DW76" s="49">
        <v>0</v>
      </c>
      <c r="DX76" s="154"/>
      <c r="DY76" s="94" t="s">
        <v>1732</v>
      </c>
      <c r="DZ76" s="165">
        <f t="shared" si="139"/>
        <v>0</v>
      </c>
      <c r="EA76" s="49">
        <v>1</v>
      </c>
      <c r="EB76" s="157" t="s">
        <v>1737</v>
      </c>
      <c r="EC76" s="165">
        <f t="shared" si="140"/>
        <v>1</v>
      </c>
      <c r="ED76" s="49">
        <v>0</v>
      </c>
      <c r="EE76" s="114" t="s">
        <v>1730</v>
      </c>
      <c r="EF76" s="165">
        <f t="shared" si="141"/>
        <v>0</v>
      </c>
      <c r="EG76" s="426">
        <f t="shared" si="142"/>
        <v>0.75</v>
      </c>
      <c r="EH76" s="429">
        <f t="shared" si="143"/>
        <v>1.7319023569023571</v>
      </c>
      <c r="EI76" s="438">
        <f t="shared" si="144"/>
        <v>0.43297558922558926</v>
      </c>
      <c r="EJ76" s="546">
        <v>0.1</v>
      </c>
      <c r="EK76" s="548">
        <v>0.59090909090909094</v>
      </c>
      <c r="EL76" s="549">
        <v>0.875</v>
      </c>
      <c r="EM76" s="549">
        <v>0.69444444444444442</v>
      </c>
      <c r="EN76" s="549">
        <v>0.15</v>
      </c>
      <c r="EO76" s="549">
        <v>0.1875</v>
      </c>
    </row>
    <row r="77" spans="1:145" s="366" customFormat="1" ht="18">
      <c r="A77" s="4" t="s">
        <v>441</v>
      </c>
      <c r="B77" s="69" t="s">
        <v>440</v>
      </c>
      <c r="C77" s="53" t="s">
        <v>632</v>
      </c>
      <c r="D77" s="411" t="s">
        <v>1308</v>
      </c>
      <c r="E77" s="413" t="s">
        <v>968</v>
      </c>
      <c r="F77" s="412" t="s">
        <v>967</v>
      </c>
      <c r="G77" s="414" t="s">
        <v>981</v>
      </c>
      <c r="H77" s="417" t="s">
        <v>88</v>
      </c>
      <c r="I77" s="49">
        <v>3763</v>
      </c>
      <c r="J77" s="328">
        <f t="shared" si="90"/>
        <v>3.5755342183198642</v>
      </c>
      <c r="K77" s="328" t="s">
        <v>1698</v>
      </c>
      <c r="L77" s="165">
        <f t="shared" si="91"/>
        <v>1</v>
      </c>
      <c r="M77" s="78">
        <v>11466682.130000001</v>
      </c>
      <c r="N77" s="328">
        <f t="shared" si="92"/>
        <v>7.0594377735177813</v>
      </c>
      <c r="O77" s="328" t="s">
        <v>1703</v>
      </c>
      <c r="P77" s="165">
        <f t="shared" si="93"/>
        <v>0</v>
      </c>
      <c r="Q77" s="94">
        <v>188</v>
      </c>
      <c r="R77" s="328">
        <f t="shared" si="94"/>
        <v>2.27415784926368</v>
      </c>
      <c r="S77" s="328" t="s">
        <v>1709</v>
      </c>
      <c r="T77" s="165">
        <f t="shared" si="95"/>
        <v>0</v>
      </c>
      <c r="U77" s="96" t="s">
        <v>880</v>
      </c>
      <c r="V77" s="164">
        <f t="shared" si="96"/>
        <v>0</v>
      </c>
      <c r="W77" s="94">
        <v>0</v>
      </c>
      <c r="X77" s="154"/>
      <c r="Y77" s="94" t="s">
        <v>1726</v>
      </c>
      <c r="Z77" s="165">
        <f t="shared" si="97"/>
        <v>0</v>
      </c>
      <c r="AA77" s="424">
        <f t="shared" si="98"/>
        <v>0.2</v>
      </c>
      <c r="AB77" s="80" t="s">
        <v>639</v>
      </c>
      <c r="AC77" s="165">
        <f t="shared" si="99"/>
        <v>4</v>
      </c>
      <c r="AD77" s="53" t="s">
        <v>639</v>
      </c>
      <c r="AE77" s="165">
        <f t="shared" si="100"/>
        <v>4</v>
      </c>
      <c r="AF77" s="96" t="s">
        <v>640</v>
      </c>
      <c r="AG77" s="164">
        <f t="shared" si="101"/>
        <v>0</v>
      </c>
      <c r="AH77" s="53" t="s">
        <v>1314</v>
      </c>
      <c r="AI77" s="165">
        <f t="shared" si="88"/>
        <v>0</v>
      </c>
      <c r="AJ77" s="53" t="s">
        <v>1404</v>
      </c>
      <c r="AK77" s="165">
        <f t="shared" si="102"/>
        <v>1</v>
      </c>
      <c r="AL77" s="50">
        <v>1</v>
      </c>
      <c r="AM77" s="396" t="s">
        <v>1765</v>
      </c>
      <c r="AN77" s="165">
        <f t="shared" si="103"/>
        <v>4</v>
      </c>
      <c r="AO77" s="96" t="s">
        <v>640</v>
      </c>
      <c r="AP77" s="164">
        <f t="shared" si="104"/>
        <v>0</v>
      </c>
      <c r="AQ77" s="57">
        <v>1</v>
      </c>
      <c r="AR77" s="397" t="s">
        <v>1789</v>
      </c>
      <c r="AS77" s="165">
        <f t="shared" si="105"/>
        <v>0</v>
      </c>
      <c r="AT77" s="53" t="s">
        <v>650</v>
      </c>
      <c r="AU77" s="165">
        <f t="shared" si="106"/>
        <v>2</v>
      </c>
      <c r="AV77" s="53" t="s">
        <v>646</v>
      </c>
      <c r="AW77" s="165">
        <v>0</v>
      </c>
      <c r="AX77" s="81" t="s">
        <v>647</v>
      </c>
      <c r="AY77" s="165">
        <v>4</v>
      </c>
      <c r="AZ77" s="426">
        <f t="shared" si="107"/>
        <v>1.7272727272727273</v>
      </c>
      <c r="BA77" s="57">
        <v>0</v>
      </c>
      <c r="BB77" s="395" t="s">
        <v>1741</v>
      </c>
      <c r="BC77" s="165">
        <f t="shared" si="108"/>
        <v>4</v>
      </c>
      <c r="BD77" s="80" t="s">
        <v>1395</v>
      </c>
      <c r="BE77" s="163">
        <f t="shared" si="109"/>
        <v>4</v>
      </c>
      <c r="BF77" s="58">
        <v>0</v>
      </c>
      <c r="BG77" s="396" t="s">
        <v>1745</v>
      </c>
      <c r="BH77" s="165">
        <f t="shared" si="110"/>
        <v>4</v>
      </c>
      <c r="BI77" s="58">
        <v>0</v>
      </c>
      <c r="BJ77" s="396" t="s">
        <v>1745</v>
      </c>
      <c r="BK77" s="165">
        <f t="shared" si="111"/>
        <v>4</v>
      </c>
      <c r="BL77" s="53" t="s">
        <v>653</v>
      </c>
      <c r="BM77" s="365">
        <f t="shared" si="112"/>
        <v>4</v>
      </c>
      <c r="BN77" s="53" t="s">
        <v>642</v>
      </c>
      <c r="BO77" s="365">
        <f t="shared" si="113"/>
        <v>0</v>
      </c>
      <c r="BP77" s="53" t="s">
        <v>659</v>
      </c>
      <c r="BQ77" s="365">
        <f t="shared" si="114"/>
        <v>4</v>
      </c>
      <c r="BR77" s="58">
        <v>0</v>
      </c>
      <c r="BS77" s="396" t="s">
        <v>1750</v>
      </c>
      <c r="BT77" s="165">
        <f t="shared" si="115"/>
        <v>4</v>
      </c>
      <c r="BU77" s="58">
        <v>0</v>
      </c>
      <c r="BV77" s="396" t="s">
        <v>1750</v>
      </c>
      <c r="BW77" s="165">
        <f t="shared" si="116"/>
        <v>4</v>
      </c>
      <c r="BX77" s="58">
        <v>0</v>
      </c>
      <c r="BY77" s="396" t="s">
        <v>1755</v>
      </c>
      <c r="BZ77" s="165">
        <f t="shared" si="117"/>
        <v>4</v>
      </c>
      <c r="CA77" s="58">
        <v>0</v>
      </c>
      <c r="CB77" s="396" t="s">
        <v>1755</v>
      </c>
      <c r="CC77" s="165">
        <f t="shared" si="118"/>
        <v>4</v>
      </c>
      <c r="CD77" s="58">
        <v>1</v>
      </c>
      <c r="CE77" s="396" t="s">
        <v>1763</v>
      </c>
      <c r="CF77" s="165">
        <f t="shared" si="119"/>
        <v>1</v>
      </c>
      <c r="CG77" s="80" t="s">
        <v>1369</v>
      </c>
      <c r="CH77" s="165">
        <f t="shared" si="120"/>
        <v>3</v>
      </c>
      <c r="CI77" s="426">
        <f t="shared" si="121"/>
        <v>3.3333333333333335</v>
      </c>
      <c r="CJ77" s="80" t="s">
        <v>639</v>
      </c>
      <c r="CK77" s="165">
        <f t="shared" si="122"/>
        <v>4</v>
      </c>
      <c r="CL77" s="96" t="s">
        <v>640</v>
      </c>
      <c r="CM77" s="164">
        <f t="shared" si="123"/>
        <v>0</v>
      </c>
      <c r="CN77" s="96" t="s">
        <v>1119</v>
      </c>
      <c r="CO77" s="164">
        <f t="shared" si="124"/>
        <v>0</v>
      </c>
      <c r="CP77" s="96" t="s">
        <v>880</v>
      </c>
      <c r="CQ77" s="164">
        <f t="shared" si="125"/>
        <v>4</v>
      </c>
      <c r="CR77" s="96" t="s">
        <v>880</v>
      </c>
      <c r="CS77" s="164">
        <f t="shared" si="126"/>
        <v>4</v>
      </c>
      <c r="CT77" s="80" t="s">
        <v>639</v>
      </c>
      <c r="CU77" s="165">
        <f t="shared" si="127"/>
        <v>4</v>
      </c>
      <c r="CV77" s="96" t="s">
        <v>880</v>
      </c>
      <c r="CW77" s="164">
        <f t="shared" si="128"/>
        <v>4</v>
      </c>
      <c r="CX77" s="55">
        <v>4.5</v>
      </c>
      <c r="CY77" s="427" t="s">
        <v>1825</v>
      </c>
      <c r="CZ77" s="165">
        <f t="shared" si="129"/>
        <v>2</v>
      </c>
      <c r="DA77" s="56">
        <v>6.5</v>
      </c>
      <c r="DB77" s="427" t="s">
        <v>1826</v>
      </c>
      <c r="DC77" s="165">
        <f t="shared" si="130"/>
        <v>1</v>
      </c>
      <c r="DD77" s="426">
        <f t="shared" si="131"/>
        <v>2.5555555555555554</v>
      </c>
      <c r="DE77" s="148">
        <v>4</v>
      </c>
      <c r="DF77" s="434" t="s">
        <v>1775</v>
      </c>
      <c r="DG77" s="165">
        <f t="shared" si="132"/>
        <v>2</v>
      </c>
      <c r="DH77" s="54">
        <v>0</v>
      </c>
      <c r="DI77" s="397" t="s">
        <v>1777</v>
      </c>
      <c r="DJ77" s="165">
        <f t="shared" si="133"/>
        <v>0</v>
      </c>
      <c r="DK77" s="54">
        <v>0</v>
      </c>
      <c r="DL77" s="396" t="s">
        <v>1778</v>
      </c>
      <c r="DM77" s="165">
        <f t="shared" si="134"/>
        <v>0</v>
      </c>
      <c r="DN77" s="54">
        <v>0</v>
      </c>
      <c r="DO77" s="397" t="s">
        <v>1784</v>
      </c>
      <c r="DP77" s="165">
        <f t="shared" si="135"/>
        <v>0</v>
      </c>
      <c r="DQ77" s="96" t="s">
        <v>1024</v>
      </c>
      <c r="DR77" s="164">
        <f t="shared" si="136"/>
        <v>0</v>
      </c>
      <c r="DS77" s="426">
        <f t="shared" si="137"/>
        <v>0.4</v>
      </c>
      <c r="DT77" s="148">
        <v>0.55500000000000005</v>
      </c>
      <c r="DU77" s="114" t="s">
        <v>1793</v>
      </c>
      <c r="DV77" s="165">
        <f t="shared" si="138"/>
        <v>3</v>
      </c>
      <c r="DW77" s="49">
        <v>18</v>
      </c>
      <c r="DX77" s="148">
        <f>LOG10(DW77)</f>
        <v>1.255272505103306</v>
      </c>
      <c r="DY77" s="94" t="s">
        <v>1734</v>
      </c>
      <c r="DZ77" s="165">
        <f t="shared" si="139"/>
        <v>2</v>
      </c>
      <c r="EA77" s="49">
        <v>0</v>
      </c>
      <c r="EB77" s="114" t="s">
        <v>1730</v>
      </c>
      <c r="EC77" s="165">
        <f t="shared" si="140"/>
        <v>0</v>
      </c>
      <c r="ED77" s="49">
        <v>0</v>
      </c>
      <c r="EE77" s="114" t="s">
        <v>1730</v>
      </c>
      <c r="EF77" s="165">
        <f t="shared" si="141"/>
        <v>0</v>
      </c>
      <c r="EG77" s="426">
        <f t="shared" si="142"/>
        <v>1.25</v>
      </c>
      <c r="EH77" s="429">
        <f t="shared" si="143"/>
        <v>1.5776936026936026</v>
      </c>
      <c r="EI77" s="438">
        <f t="shared" si="144"/>
        <v>0.39442340067340065</v>
      </c>
      <c r="EJ77" s="546">
        <v>0.05</v>
      </c>
      <c r="EK77" s="548">
        <v>0.43181818181818182</v>
      </c>
      <c r="EL77" s="549">
        <v>0.83333333333333337</v>
      </c>
      <c r="EM77" s="549">
        <v>0.63888888888888884</v>
      </c>
      <c r="EN77" s="549">
        <v>0.1</v>
      </c>
      <c r="EO77" s="549">
        <v>0.3125</v>
      </c>
    </row>
    <row r="78" spans="1:145" s="366" customFormat="1" ht="18">
      <c r="A78" s="4" t="s">
        <v>461</v>
      </c>
      <c r="B78" s="69" t="s">
        <v>460</v>
      </c>
      <c r="C78" s="53" t="s">
        <v>644</v>
      </c>
      <c r="D78" s="411" t="s">
        <v>1308</v>
      </c>
      <c r="E78" s="413" t="s">
        <v>991</v>
      </c>
      <c r="F78" s="412" t="s">
        <v>990</v>
      </c>
      <c r="G78" s="414" t="s">
        <v>997</v>
      </c>
      <c r="H78" s="412" t="s">
        <v>13</v>
      </c>
      <c r="I78" s="49">
        <v>3785</v>
      </c>
      <c r="J78" s="328">
        <f t="shared" si="90"/>
        <v>3.5780658838360915</v>
      </c>
      <c r="K78" s="328" t="s">
        <v>1698</v>
      </c>
      <c r="L78" s="165">
        <f t="shared" si="91"/>
        <v>1</v>
      </c>
      <c r="M78" s="78">
        <v>20301254.179999996</v>
      </c>
      <c r="N78" s="328">
        <f t="shared" si="92"/>
        <v>7.307522868781593</v>
      </c>
      <c r="O78" s="328" t="s">
        <v>1706</v>
      </c>
      <c r="P78" s="165">
        <f t="shared" si="93"/>
        <v>1</v>
      </c>
      <c r="Q78" s="94">
        <v>274</v>
      </c>
      <c r="R78" s="328">
        <f t="shared" si="94"/>
        <v>2.4377505628203879</v>
      </c>
      <c r="S78" s="328" t="s">
        <v>1712</v>
      </c>
      <c r="T78" s="165">
        <f t="shared" si="95"/>
        <v>1</v>
      </c>
      <c r="U78" s="96" t="s">
        <v>1119</v>
      </c>
      <c r="V78" s="164">
        <f t="shared" si="96"/>
        <v>4</v>
      </c>
      <c r="W78" s="94">
        <v>7</v>
      </c>
      <c r="X78" s="148">
        <f>LOG10(W78)</f>
        <v>0.84509804001425681</v>
      </c>
      <c r="Y78" s="94" t="s">
        <v>1727</v>
      </c>
      <c r="Z78" s="165">
        <f t="shared" si="97"/>
        <v>1</v>
      </c>
      <c r="AA78" s="424">
        <f t="shared" si="98"/>
        <v>1.6</v>
      </c>
      <c r="AB78" s="80" t="s">
        <v>639</v>
      </c>
      <c r="AC78" s="165">
        <f t="shared" si="99"/>
        <v>4</v>
      </c>
      <c r="AD78" s="53" t="s">
        <v>639</v>
      </c>
      <c r="AE78" s="165">
        <f t="shared" si="100"/>
        <v>4</v>
      </c>
      <c r="AF78" s="96" t="s">
        <v>636</v>
      </c>
      <c r="AG78" s="164">
        <f t="shared" si="101"/>
        <v>4</v>
      </c>
      <c r="AH78" s="53" t="s">
        <v>1400</v>
      </c>
      <c r="AI78" s="165">
        <f t="shared" si="88"/>
        <v>3</v>
      </c>
      <c r="AJ78" s="53" t="s">
        <v>1405</v>
      </c>
      <c r="AK78" s="165">
        <f t="shared" si="102"/>
        <v>0</v>
      </c>
      <c r="AL78" s="50">
        <v>1</v>
      </c>
      <c r="AM78" s="396" t="s">
        <v>1765</v>
      </c>
      <c r="AN78" s="165">
        <f t="shared" si="103"/>
        <v>4</v>
      </c>
      <c r="AO78" s="96" t="s">
        <v>636</v>
      </c>
      <c r="AP78" s="164">
        <f t="shared" si="104"/>
        <v>4</v>
      </c>
      <c r="AQ78" s="57">
        <v>1</v>
      </c>
      <c r="AR78" s="397" t="s">
        <v>1789</v>
      </c>
      <c r="AS78" s="165">
        <f t="shared" si="105"/>
        <v>0</v>
      </c>
      <c r="AT78" s="53" t="s">
        <v>634</v>
      </c>
      <c r="AU78" s="165">
        <f t="shared" si="106"/>
        <v>1</v>
      </c>
      <c r="AV78" s="53" t="s">
        <v>646</v>
      </c>
      <c r="AW78" s="165">
        <v>0</v>
      </c>
      <c r="AX78" s="81" t="s">
        <v>635</v>
      </c>
      <c r="AY78" s="165">
        <v>1</v>
      </c>
      <c r="AZ78" s="426">
        <f t="shared" si="107"/>
        <v>2.2727272727272729</v>
      </c>
      <c r="BA78" s="57">
        <v>0</v>
      </c>
      <c r="BB78" s="399" t="s">
        <v>1741</v>
      </c>
      <c r="BC78" s="165">
        <f t="shared" si="108"/>
        <v>4</v>
      </c>
      <c r="BD78" s="80" t="s">
        <v>1395</v>
      </c>
      <c r="BE78" s="163">
        <f t="shared" si="109"/>
        <v>4</v>
      </c>
      <c r="BF78" s="58">
        <v>0</v>
      </c>
      <c r="BG78" s="396" t="s">
        <v>1745</v>
      </c>
      <c r="BH78" s="165">
        <f t="shared" si="110"/>
        <v>4</v>
      </c>
      <c r="BI78" s="58">
        <v>0</v>
      </c>
      <c r="BJ78" s="402" t="s">
        <v>1745</v>
      </c>
      <c r="BK78" s="165">
        <f t="shared" si="111"/>
        <v>4</v>
      </c>
      <c r="BL78" s="53" t="s">
        <v>653</v>
      </c>
      <c r="BM78" s="365">
        <f t="shared" si="112"/>
        <v>4</v>
      </c>
      <c r="BN78" s="53" t="s">
        <v>654</v>
      </c>
      <c r="BO78" s="365">
        <f t="shared" si="113"/>
        <v>4</v>
      </c>
      <c r="BP78" s="53" t="s">
        <v>659</v>
      </c>
      <c r="BQ78" s="365">
        <f t="shared" si="114"/>
        <v>4</v>
      </c>
      <c r="BR78" s="58">
        <v>0</v>
      </c>
      <c r="BS78" s="402" t="s">
        <v>1750</v>
      </c>
      <c r="BT78" s="165">
        <f t="shared" si="115"/>
        <v>4</v>
      </c>
      <c r="BU78" s="58">
        <v>0</v>
      </c>
      <c r="BV78" s="402" t="s">
        <v>1750</v>
      </c>
      <c r="BW78" s="165">
        <f t="shared" si="116"/>
        <v>4</v>
      </c>
      <c r="BX78" s="58">
        <v>0</v>
      </c>
      <c r="BY78" s="402" t="s">
        <v>1755</v>
      </c>
      <c r="BZ78" s="165">
        <f t="shared" si="117"/>
        <v>4</v>
      </c>
      <c r="CA78" s="58">
        <v>0</v>
      </c>
      <c r="CB78" s="402" t="s">
        <v>1755</v>
      </c>
      <c r="CC78" s="165">
        <f t="shared" si="118"/>
        <v>4</v>
      </c>
      <c r="CD78" s="58">
        <v>3</v>
      </c>
      <c r="CE78" s="396" t="s">
        <v>1761</v>
      </c>
      <c r="CF78" s="165">
        <f t="shared" si="119"/>
        <v>3</v>
      </c>
      <c r="CG78" s="155" t="s">
        <v>1367</v>
      </c>
      <c r="CH78" s="165">
        <f t="shared" si="120"/>
        <v>0</v>
      </c>
      <c r="CI78" s="426">
        <f t="shared" si="121"/>
        <v>3.5833333333333335</v>
      </c>
      <c r="CJ78" s="53" t="s">
        <v>639</v>
      </c>
      <c r="CK78" s="165">
        <f t="shared" si="122"/>
        <v>4</v>
      </c>
      <c r="CL78" s="96" t="s">
        <v>636</v>
      </c>
      <c r="CM78" s="164">
        <f t="shared" si="123"/>
        <v>4</v>
      </c>
      <c r="CN78" s="96" t="s">
        <v>1119</v>
      </c>
      <c r="CO78" s="164">
        <f t="shared" si="124"/>
        <v>0</v>
      </c>
      <c r="CP78" s="96" t="s">
        <v>880</v>
      </c>
      <c r="CQ78" s="164">
        <f t="shared" si="125"/>
        <v>4</v>
      </c>
      <c r="CR78" s="96" t="s">
        <v>880</v>
      </c>
      <c r="CS78" s="164">
        <f t="shared" si="126"/>
        <v>4</v>
      </c>
      <c r="CT78" s="53" t="s">
        <v>639</v>
      </c>
      <c r="CU78" s="165">
        <f t="shared" si="127"/>
        <v>4</v>
      </c>
      <c r="CV78" s="96" t="s">
        <v>1119</v>
      </c>
      <c r="CW78" s="164">
        <f t="shared" si="128"/>
        <v>0</v>
      </c>
      <c r="CX78" s="55">
        <v>6.3</v>
      </c>
      <c r="CY78" s="427" t="s">
        <v>1826</v>
      </c>
      <c r="CZ78" s="165">
        <f t="shared" si="129"/>
        <v>1</v>
      </c>
      <c r="DA78" s="56">
        <v>10</v>
      </c>
      <c r="DB78" s="351" t="s">
        <v>1827</v>
      </c>
      <c r="DC78" s="165">
        <f t="shared" si="130"/>
        <v>0</v>
      </c>
      <c r="DD78" s="426">
        <f t="shared" si="131"/>
        <v>2.3333333333333335</v>
      </c>
      <c r="DE78" s="148">
        <v>2</v>
      </c>
      <c r="DF78" s="435" t="s">
        <v>1776</v>
      </c>
      <c r="DG78" s="165">
        <f t="shared" si="132"/>
        <v>1</v>
      </c>
      <c r="DH78" s="54">
        <v>0</v>
      </c>
      <c r="DI78" s="397" t="s">
        <v>1777</v>
      </c>
      <c r="DJ78" s="165">
        <f t="shared" si="133"/>
        <v>0</v>
      </c>
      <c r="DK78" s="54">
        <v>0</v>
      </c>
      <c r="DL78" s="396" t="s">
        <v>1779</v>
      </c>
      <c r="DM78" s="165">
        <f t="shared" si="134"/>
        <v>0</v>
      </c>
      <c r="DN78" s="54">
        <v>10</v>
      </c>
      <c r="DO78" s="396" t="s">
        <v>1780</v>
      </c>
      <c r="DP78" s="165">
        <f t="shared" si="135"/>
        <v>4</v>
      </c>
      <c r="DQ78" s="96" t="s">
        <v>1024</v>
      </c>
      <c r="DR78" s="164">
        <f t="shared" si="136"/>
        <v>0</v>
      </c>
      <c r="DS78" s="426">
        <f t="shared" si="137"/>
        <v>1</v>
      </c>
      <c r="DT78" s="148">
        <v>0.71799999999999997</v>
      </c>
      <c r="DU78" s="114" t="s">
        <v>1791</v>
      </c>
      <c r="DV78" s="165">
        <f t="shared" si="138"/>
        <v>2</v>
      </c>
      <c r="DW78" s="49">
        <v>4</v>
      </c>
      <c r="DX78" s="148">
        <f>LOG10(DW78)</f>
        <v>0.6020599913279624</v>
      </c>
      <c r="DY78" s="94" t="s">
        <v>1733</v>
      </c>
      <c r="DZ78" s="165">
        <f t="shared" si="139"/>
        <v>1</v>
      </c>
      <c r="EA78" s="49">
        <v>0</v>
      </c>
      <c r="EB78" s="114" t="s">
        <v>1730</v>
      </c>
      <c r="EC78" s="165">
        <f t="shared" si="140"/>
        <v>0</v>
      </c>
      <c r="ED78" s="49">
        <v>0</v>
      </c>
      <c r="EE78" s="114" t="s">
        <v>1730</v>
      </c>
      <c r="EF78" s="165">
        <f t="shared" si="141"/>
        <v>0</v>
      </c>
      <c r="EG78" s="426">
        <f t="shared" si="142"/>
        <v>0.75</v>
      </c>
      <c r="EH78" s="429">
        <f t="shared" si="143"/>
        <v>1.9232323232323234</v>
      </c>
      <c r="EI78" s="438">
        <f t="shared" si="144"/>
        <v>0.48080808080808091</v>
      </c>
      <c r="EJ78" s="546">
        <v>0.4</v>
      </c>
      <c r="EK78" s="548">
        <v>0.56818181818181823</v>
      </c>
      <c r="EL78" s="549">
        <v>0.89583333333333337</v>
      </c>
      <c r="EM78" s="549">
        <v>0.58333333333333337</v>
      </c>
      <c r="EN78" s="549">
        <v>0.25</v>
      </c>
      <c r="EO78" s="549">
        <v>0.1875</v>
      </c>
    </row>
    <row r="79" spans="1:145" s="368" customFormat="1" ht="18">
      <c r="A79" s="4" t="s">
        <v>455</v>
      </c>
      <c r="B79" s="70" t="s">
        <v>454</v>
      </c>
      <c r="C79" s="583" t="s">
        <v>644</v>
      </c>
      <c r="D79" s="411" t="s">
        <v>1308</v>
      </c>
      <c r="E79" s="413" t="s">
        <v>971</v>
      </c>
      <c r="F79" s="412" t="s">
        <v>970</v>
      </c>
      <c r="G79" s="414" t="s">
        <v>973</v>
      </c>
      <c r="H79" s="412" t="s">
        <v>50</v>
      </c>
      <c r="I79" s="51">
        <v>3841</v>
      </c>
      <c r="J79" s="328">
        <f t="shared" si="90"/>
        <v>3.5844443071651764</v>
      </c>
      <c r="K79" s="328" t="s">
        <v>1698</v>
      </c>
      <c r="L79" s="165">
        <f t="shared" si="91"/>
        <v>1</v>
      </c>
      <c r="M79" s="78">
        <v>12973358.66</v>
      </c>
      <c r="N79" s="328">
        <f t="shared" si="92"/>
        <v>7.1130524247097071</v>
      </c>
      <c r="O79" s="328" t="s">
        <v>1706</v>
      </c>
      <c r="P79" s="165">
        <f t="shared" si="93"/>
        <v>1</v>
      </c>
      <c r="Q79" s="94">
        <v>188</v>
      </c>
      <c r="R79" s="328">
        <f t="shared" si="94"/>
        <v>2.27415784926368</v>
      </c>
      <c r="S79" s="328" t="s">
        <v>1709</v>
      </c>
      <c r="T79" s="165">
        <f t="shared" si="95"/>
        <v>0</v>
      </c>
      <c r="U79" s="96" t="s">
        <v>880</v>
      </c>
      <c r="V79" s="164">
        <f t="shared" si="96"/>
        <v>0</v>
      </c>
      <c r="W79" s="94">
        <v>0</v>
      </c>
      <c r="X79" s="154"/>
      <c r="Y79" s="154" t="s">
        <v>1726</v>
      </c>
      <c r="Z79" s="165">
        <f t="shared" si="97"/>
        <v>0</v>
      </c>
      <c r="AA79" s="424">
        <f t="shared" si="98"/>
        <v>0.4</v>
      </c>
      <c r="AB79" s="594" t="s">
        <v>639</v>
      </c>
      <c r="AC79" s="165">
        <f t="shared" si="99"/>
        <v>4</v>
      </c>
      <c r="AD79" s="585" t="s">
        <v>639</v>
      </c>
      <c r="AE79" s="165">
        <f t="shared" si="100"/>
        <v>4</v>
      </c>
      <c r="AF79" s="96" t="s">
        <v>640</v>
      </c>
      <c r="AG79" s="164">
        <f t="shared" si="101"/>
        <v>0</v>
      </c>
      <c r="AH79" s="596" t="s">
        <v>1047</v>
      </c>
      <c r="AI79" s="165"/>
      <c r="AJ79" s="53" t="s">
        <v>1406</v>
      </c>
      <c r="AK79" s="165">
        <f t="shared" si="102"/>
        <v>3</v>
      </c>
      <c r="AL79" s="587">
        <v>1</v>
      </c>
      <c r="AM79" s="396" t="s">
        <v>1765</v>
      </c>
      <c r="AN79" s="165">
        <f t="shared" si="103"/>
        <v>4</v>
      </c>
      <c r="AO79" s="96" t="s">
        <v>636</v>
      </c>
      <c r="AP79" s="164">
        <f t="shared" si="104"/>
        <v>4</v>
      </c>
      <c r="AQ79" s="57">
        <v>1</v>
      </c>
      <c r="AR79" s="397" t="s">
        <v>1789</v>
      </c>
      <c r="AS79" s="165">
        <f t="shared" si="105"/>
        <v>0</v>
      </c>
      <c r="AT79" s="583" t="s">
        <v>650</v>
      </c>
      <c r="AU79" s="165">
        <f t="shared" si="106"/>
        <v>2</v>
      </c>
      <c r="AV79" s="53" t="s">
        <v>646</v>
      </c>
      <c r="AW79" s="165">
        <v>0</v>
      </c>
      <c r="AX79" s="81" t="s">
        <v>647</v>
      </c>
      <c r="AY79" s="165">
        <v>4</v>
      </c>
      <c r="AZ79" s="426">
        <f t="shared" si="107"/>
        <v>2.5</v>
      </c>
      <c r="BA79" s="57">
        <v>0</v>
      </c>
      <c r="BB79" s="395" t="s">
        <v>1741</v>
      </c>
      <c r="BC79" s="165">
        <f t="shared" si="108"/>
        <v>4</v>
      </c>
      <c r="BD79" s="80" t="s">
        <v>1395</v>
      </c>
      <c r="BE79" s="163">
        <f t="shared" si="109"/>
        <v>4</v>
      </c>
      <c r="BF79" s="587">
        <v>0</v>
      </c>
      <c r="BG79" s="396" t="s">
        <v>1745</v>
      </c>
      <c r="BH79" s="165">
        <f t="shared" si="110"/>
        <v>4</v>
      </c>
      <c r="BI79" s="587">
        <v>0</v>
      </c>
      <c r="BJ79" s="396" t="s">
        <v>1745</v>
      </c>
      <c r="BK79" s="165">
        <f t="shared" si="111"/>
        <v>4</v>
      </c>
      <c r="BL79" s="53" t="s">
        <v>653</v>
      </c>
      <c r="BM79" s="365">
        <f t="shared" si="112"/>
        <v>4</v>
      </c>
      <c r="BN79" s="583" t="s">
        <v>649</v>
      </c>
      <c r="BO79" s="365">
        <f t="shared" si="113"/>
        <v>1</v>
      </c>
      <c r="BP79" s="585" t="s">
        <v>643</v>
      </c>
      <c r="BQ79" s="365">
        <f t="shared" si="114"/>
        <v>3</v>
      </c>
      <c r="BR79" s="57">
        <v>0</v>
      </c>
      <c r="BS79" s="396" t="s">
        <v>1750</v>
      </c>
      <c r="BT79" s="165">
        <f t="shared" si="115"/>
        <v>4</v>
      </c>
      <c r="BU79" s="57">
        <v>0</v>
      </c>
      <c r="BV79" s="396" t="s">
        <v>1750</v>
      </c>
      <c r="BW79" s="165">
        <f t="shared" si="116"/>
        <v>4</v>
      </c>
      <c r="BX79" s="57">
        <v>0</v>
      </c>
      <c r="BY79" s="396" t="s">
        <v>1755</v>
      </c>
      <c r="BZ79" s="165">
        <f t="shared" si="117"/>
        <v>4</v>
      </c>
      <c r="CA79" s="57">
        <v>0</v>
      </c>
      <c r="CB79" s="396" t="s">
        <v>1755</v>
      </c>
      <c r="CC79" s="165">
        <f t="shared" si="118"/>
        <v>4</v>
      </c>
      <c r="CD79" s="58">
        <v>0</v>
      </c>
      <c r="CE79" s="397" t="s">
        <v>1764</v>
      </c>
      <c r="CF79" s="165">
        <f t="shared" si="119"/>
        <v>0</v>
      </c>
      <c r="CG79" s="80" t="s">
        <v>636</v>
      </c>
      <c r="CH79" s="165">
        <f t="shared" si="120"/>
        <v>4</v>
      </c>
      <c r="CI79" s="426">
        <f t="shared" si="121"/>
        <v>3.3333333333333335</v>
      </c>
      <c r="CJ79" s="594" t="s">
        <v>639</v>
      </c>
      <c r="CK79" s="165">
        <f t="shared" si="122"/>
        <v>4</v>
      </c>
      <c r="CL79" s="96" t="s">
        <v>640</v>
      </c>
      <c r="CM79" s="164">
        <f t="shared" si="123"/>
        <v>0</v>
      </c>
      <c r="CN79" s="96" t="s">
        <v>1119</v>
      </c>
      <c r="CO79" s="164">
        <f t="shared" si="124"/>
        <v>0</v>
      </c>
      <c r="CP79" s="96" t="s">
        <v>880</v>
      </c>
      <c r="CQ79" s="164">
        <f t="shared" si="125"/>
        <v>4</v>
      </c>
      <c r="CR79" s="96" t="s">
        <v>880</v>
      </c>
      <c r="CS79" s="164">
        <f t="shared" si="126"/>
        <v>4</v>
      </c>
      <c r="CT79" s="594" t="s">
        <v>639</v>
      </c>
      <c r="CU79" s="165">
        <f t="shared" si="127"/>
        <v>4</v>
      </c>
      <c r="CV79" s="96" t="s">
        <v>880</v>
      </c>
      <c r="CW79" s="164">
        <f t="shared" si="128"/>
        <v>4</v>
      </c>
      <c r="CX79" s="55">
        <v>6.7</v>
      </c>
      <c r="CY79" s="427" t="s">
        <v>1826</v>
      </c>
      <c r="CZ79" s="165">
        <f t="shared" si="129"/>
        <v>1</v>
      </c>
      <c r="DA79" s="56">
        <v>8.5</v>
      </c>
      <c r="DB79" s="351" t="s">
        <v>1827</v>
      </c>
      <c r="DC79" s="165">
        <f t="shared" si="130"/>
        <v>0</v>
      </c>
      <c r="DD79" s="426">
        <f t="shared" si="131"/>
        <v>2.3333333333333335</v>
      </c>
      <c r="DE79" s="148">
        <v>0</v>
      </c>
      <c r="DF79" s="434" t="s">
        <v>1777</v>
      </c>
      <c r="DG79" s="165">
        <f t="shared" si="132"/>
        <v>0</v>
      </c>
      <c r="DH79" s="54">
        <v>0</v>
      </c>
      <c r="DI79" s="397" t="s">
        <v>1777</v>
      </c>
      <c r="DJ79" s="165">
        <f t="shared" si="133"/>
        <v>0</v>
      </c>
      <c r="DK79" s="54">
        <v>0</v>
      </c>
      <c r="DL79" s="397" t="s">
        <v>1777</v>
      </c>
      <c r="DM79" s="165">
        <f t="shared" si="134"/>
        <v>0</v>
      </c>
      <c r="DN79" s="54">
        <v>3</v>
      </c>
      <c r="DO79" s="397" t="s">
        <v>1782</v>
      </c>
      <c r="DP79" s="165">
        <f t="shared" si="135"/>
        <v>2</v>
      </c>
      <c r="DQ79" s="96" t="s">
        <v>1024</v>
      </c>
      <c r="DR79" s="164">
        <f t="shared" si="136"/>
        <v>0</v>
      </c>
      <c r="DS79" s="426">
        <f t="shared" si="137"/>
        <v>0.4</v>
      </c>
      <c r="DT79" s="148">
        <v>0.629</v>
      </c>
      <c r="DU79" s="114" t="s">
        <v>1791</v>
      </c>
      <c r="DV79" s="165">
        <f t="shared" si="138"/>
        <v>2</v>
      </c>
      <c r="DW79" s="49">
        <v>3</v>
      </c>
      <c r="DX79" s="148">
        <f>LOG10(DW79)</f>
        <v>0.47712125471966244</v>
      </c>
      <c r="DY79" s="154" t="s">
        <v>1732</v>
      </c>
      <c r="DZ79" s="165">
        <f t="shared" si="139"/>
        <v>0</v>
      </c>
      <c r="EA79" s="49">
        <v>3</v>
      </c>
      <c r="EB79" s="94" t="s">
        <v>1739</v>
      </c>
      <c r="EC79" s="165">
        <f t="shared" si="140"/>
        <v>2</v>
      </c>
      <c r="ED79" s="49">
        <v>0</v>
      </c>
      <c r="EE79" s="114" t="s">
        <v>1730</v>
      </c>
      <c r="EF79" s="165">
        <f t="shared" si="141"/>
        <v>0</v>
      </c>
      <c r="EG79" s="426">
        <f t="shared" si="142"/>
        <v>1</v>
      </c>
      <c r="EH79" s="429">
        <f t="shared" si="143"/>
        <v>1.6611111111111112</v>
      </c>
      <c r="EI79" s="438">
        <f t="shared" si="144"/>
        <v>0.41527777777777775</v>
      </c>
      <c r="EJ79" s="546">
        <v>0.1</v>
      </c>
      <c r="EK79" s="548">
        <v>0.625</v>
      </c>
      <c r="EL79" s="549">
        <v>0.83333333333333337</v>
      </c>
      <c r="EM79" s="549">
        <v>0.58333333333333337</v>
      </c>
      <c r="EN79" s="549">
        <v>0.1</v>
      </c>
      <c r="EO79" s="549">
        <v>0.25</v>
      </c>
    </row>
    <row r="80" spans="1:145" s="366" customFormat="1" ht="18">
      <c r="A80" s="4" t="s">
        <v>447</v>
      </c>
      <c r="B80" s="69" t="s">
        <v>446</v>
      </c>
      <c r="C80" s="583" t="s">
        <v>632</v>
      </c>
      <c r="D80" s="411" t="s">
        <v>1308</v>
      </c>
      <c r="E80" s="413" t="s">
        <v>968</v>
      </c>
      <c r="F80" s="412" t="s">
        <v>967</v>
      </c>
      <c r="G80" s="414" t="s">
        <v>976</v>
      </c>
      <c r="H80" s="417" t="s">
        <v>127</v>
      </c>
      <c r="I80" s="49">
        <v>3897</v>
      </c>
      <c r="J80" s="328">
        <f t="shared" si="90"/>
        <v>3.5907304057926903</v>
      </c>
      <c r="K80" s="328" t="s">
        <v>1698</v>
      </c>
      <c r="L80" s="165">
        <f t="shared" si="91"/>
        <v>1</v>
      </c>
      <c r="M80" s="78">
        <v>14523500.32</v>
      </c>
      <c r="N80" s="328">
        <f t="shared" si="92"/>
        <v>7.1620712986269917</v>
      </c>
      <c r="O80" s="328" t="s">
        <v>1706</v>
      </c>
      <c r="P80" s="165">
        <f t="shared" si="93"/>
        <v>1</v>
      </c>
      <c r="Q80" s="94">
        <v>154</v>
      </c>
      <c r="R80" s="328">
        <f t="shared" si="94"/>
        <v>2.1875207208364631</v>
      </c>
      <c r="S80" s="328" t="s">
        <v>1709</v>
      </c>
      <c r="T80" s="165">
        <f t="shared" si="95"/>
        <v>0</v>
      </c>
      <c r="U80" s="96" t="s">
        <v>880</v>
      </c>
      <c r="V80" s="164">
        <f t="shared" si="96"/>
        <v>0</v>
      </c>
      <c r="W80" s="94">
        <v>0</v>
      </c>
      <c r="X80" s="154"/>
      <c r="Y80" s="154" t="s">
        <v>1726</v>
      </c>
      <c r="Z80" s="165">
        <f t="shared" si="97"/>
        <v>0</v>
      </c>
      <c r="AA80" s="424">
        <f t="shared" si="98"/>
        <v>0.4</v>
      </c>
      <c r="AB80" s="594" t="s">
        <v>639</v>
      </c>
      <c r="AC80" s="165">
        <f t="shared" si="99"/>
        <v>4</v>
      </c>
      <c r="AD80" s="585" t="s">
        <v>639</v>
      </c>
      <c r="AE80" s="165">
        <f t="shared" si="100"/>
        <v>4</v>
      </c>
      <c r="AF80" s="96" t="s">
        <v>640</v>
      </c>
      <c r="AG80" s="164">
        <f t="shared" si="101"/>
        <v>0</v>
      </c>
      <c r="AH80" s="53" t="s">
        <v>1314</v>
      </c>
      <c r="AI80" s="165">
        <f t="shared" ref="AI80:AI123" si="145">IF(AH80="VINCULAÇÃO À SECRET. DE FINANÇAS",4,IF(AH80="VINCULAÇÃO À SECRETARIA DE ADM.",3,IF(AH80="VINCULAÇÃO À CHEFIA DO GAB. PREFEITO",2,IF(AH80="VINCULAÇÃO À CONTABILIDADE",1,IF(AH80="VINCULAÇÃO DIRETA AO PREFEITO",0,"ERRO")))))</f>
        <v>0</v>
      </c>
      <c r="AJ80" s="53" t="s">
        <v>1405</v>
      </c>
      <c r="AK80" s="165">
        <f t="shared" si="102"/>
        <v>0</v>
      </c>
      <c r="AL80" s="587">
        <v>1</v>
      </c>
      <c r="AM80" s="396" t="s">
        <v>1765</v>
      </c>
      <c r="AN80" s="165">
        <f t="shared" si="103"/>
        <v>4</v>
      </c>
      <c r="AO80" s="96" t="s">
        <v>640</v>
      </c>
      <c r="AP80" s="164">
        <f t="shared" si="104"/>
        <v>0</v>
      </c>
      <c r="AQ80" s="57">
        <v>1</v>
      </c>
      <c r="AR80" s="397" t="s">
        <v>1789</v>
      </c>
      <c r="AS80" s="165">
        <f t="shared" si="105"/>
        <v>0</v>
      </c>
      <c r="AT80" s="583" t="s">
        <v>634</v>
      </c>
      <c r="AU80" s="165">
        <f t="shared" si="106"/>
        <v>1</v>
      </c>
      <c r="AV80" s="53" t="s">
        <v>1067</v>
      </c>
      <c r="AW80" s="165">
        <v>3</v>
      </c>
      <c r="AX80" s="81" t="s">
        <v>647</v>
      </c>
      <c r="AY80" s="165">
        <v>4</v>
      </c>
      <c r="AZ80" s="426">
        <f t="shared" si="107"/>
        <v>1.8181818181818181</v>
      </c>
      <c r="BA80" s="57">
        <v>0</v>
      </c>
      <c r="BB80" s="395" t="s">
        <v>1741</v>
      </c>
      <c r="BC80" s="165">
        <f t="shared" si="108"/>
        <v>4</v>
      </c>
      <c r="BD80" s="155" t="s">
        <v>678</v>
      </c>
      <c r="BE80" s="163">
        <f t="shared" si="109"/>
        <v>1</v>
      </c>
      <c r="BF80" s="587">
        <v>1</v>
      </c>
      <c r="BG80" s="396" t="s">
        <v>1746</v>
      </c>
      <c r="BH80" s="165">
        <f t="shared" si="110"/>
        <v>3</v>
      </c>
      <c r="BI80" s="587">
        <v>0</v>
      </c>
      <c r="BJ80" s="396" t="s">
        <v>1745</v>
      </c>
      <c r="BK80" s="165">
        <f t="shared" si="111"/>
        <v>4</v>
      </c>
      <c r="BL80" s="53" t="s">
        <v>642</v>
      </c>
      <c r="BM80" s="365">
        <f t="shared" si="112"/>
        <v>3</v>
      </c>
      <c r="BN80" s="583" t="s">
        <v>642</v>
      </c>
      <c r="BO80" s="365">
        <f t="shared" si="113"/>
        <v>0</v>
      </c>
      <c r="BP80" s="585" t="s">
        <v>667</v>
      </c>
      <c r="BQ80" s="365">
        <f t="shared" si="114"/>
        <v>1</v>
      </c>
      <c r="BR80" s="57">
        <v>0</v>
      </c>
      <c r="BS80" s="396" t="s">
        <v>1750</v>
      </c>
      <c r="BT80" s="165">
        <f t="shared" si="115"/>
        <v>4</v>
      </c>
      <c r="BU80" s="57">
        <v>0</v>
      </c>
      <c r="BV80" s="396" t="s">
        <v>1750</v>
      </c>
      <c r="BW80" s="165">
        <f t="shared" si="116"/>
        <v>4</v>
      </c>
      <c r="BX80" s="57">
        <v>0</v>
      </c>
      <c r="BY80" s="396" t="s">
        <v>1755</v>
      </c>
      <c r="BZ80" s="165">
        <f t="shared" si="117"/>
        <v>4</v>
      </c>
      <c r="CA80" s="57">
        <v>0</v>
      </c>
      <c r="CB80" s="396" t="s">
        <v>1755</v>
      </c>
      <c r="CC80" s="165">
        <f t="shared" si="118"/>
        <v>4</v>
      </c>
      <c r="CD80" s="58">
        <v>1</v>
      </c>
      <c r="CE80" s="396" t="s">
        <v>1763</v>
      </c>
      <c r="CF80" s="165">
        <f t="shared" si="119"/>
        <v>1</v>
      </c>
      <c r="CG80" s="80" t="s">
        <v>636</v>
      </c>
      <c r="CH80" s="165">
        <f t="shared" si="120"/>
        <v>4</v>
      </c>
      <c r="CI80" s="426">
        <f t="shared" si="121"/>
        <v>2.75</v>
      </c>
      <c r="CJ80" s="583" t="s">
        <v>639</v>
      </c>
      <c r="CK80" s="165">
        <f t="shared" si="122"/>
        <v>4</v>
      </c>
      <c r="CL80" s="96" t="s">
        <v>640</v>
      </c>
      <c r="CM80" s="164">
        <f t="shared" si="123"/>
        <v>0</v>
      </c>
      <c r="CN80" s="96" t="s">
        <v>880</v>
      </c>
      <c r="CO80" s="164">
        <f t="shared" si="124"/>
        <v>4</v>
      </c>
      <c r="CP80" s="96" t="s">
        <v>880</v>
      </c>
      <c r="CQ80" s="164">
        <f t="shared" si="125"/>
        <v>4</v>
      </c>
      <c r="CR80" s="96" t="s">
        <v>880</v>
      </c>
      <c r="CS80" s="164">
        <f t="shared" si="126"/>
        <v>4</v>
      </c>
      <c r="CT80" s="583" t="s">
        <v>639</v>
      </c>
      <c r="CU80" s="165">
        <f t="shared" si="127"/>
        <v>4</v>
      </c>
      <c r="CV80" s="96" t="s">
        <v>1119</v>
      </c>
      <c r="CW80" s="164">
        <f t="shared" si="128"/>
        <v>0</v>
      </c>
      <c r="CX80" s="55">
        <v>8.1</v>
      </c>
      <c r="CY80" s="351" t="s">
        <v>1827</v>
      </c>
      <c r="CZ80" s="165">
        <f t="shared" si="129"/>
        <v>0</v>
      </c>
      <c r="DA80" s="56">
        <v>8.1999999999999993</v>
      </c>
      <c r="DB80" s="351" t="s">
        <v>1827</v>
      </c>
      <c r="DC80" s="165">
        <f t="shared" si="130"/>
        <v>0</v>
      </c>
      <c r="DD80" s="426">
        <f t="shared" si="131"/>
        <v>2.2222222222222223</v>
      </c>
      <c r="DE80" s="148">
        <v>0</v>
      </c>
      <c r="DF80" s="434" t="s">
        <v>1777</v>
      </c>
      <c r="DG80" s="165">
        <f t="shared" si="132"/>
        <v>0</v>
      </c>
      <c r="DH80" s="54">
        <v>0</v>
      </c>
      <c r="DI80" s="397" t="s">
        <v>1777</v>
      </c>
      <c r="DJ80" s="165">
        <f t="shared" si="133"/>
        <v>0</v>
      </c>
      <c r="DK80" s="54">
        <v>0</v>
      </c>
      <c r="DL80" s="397" t="s">
        <v>1777</v>
      </c>
      <c r="DM80" s="165">
        <f t="shared" si="134"/>
        <v>0</v>
      </c>
      <c r="DN80" s="54">
        <v>6</v>
      </c>
      <c r="DO80" s="396" t="s">
        <v>1781</v>
      </c>
      <c r="DP80" s="165">
        <f t="shared" si="135"/>
        <v>3</v>
      </c>
      <c r="DQ80" s="96" t="s">
        <v>1024</v>
      </c>
      <c r="DR80" s="164">
        <f t="shared" si="136"/>
        <v>0</v>
      </c>
      <c r="DS80" s="426">
        <f t="shared" si="137"/>
        <v>0.6</v>
      </c>
      <c r="DT80" s="148">
        <v>0.54300000000000004</v>
      </c>
      <c r="DU80" s="114" t="s">
        <v>1793</v>
      </c>
      <c r="DV80" s="165">
        <f t="shared" si="138"/>
        <v>3</v>
      </c>
      <c r="DW80" s="49">
        <v>17</v>
      </c>
      <c r="DX80" s="148">
        <f>LOG10(DW80)</f>
        <v>1.2304489213782739</v>
      </c>
      <c r="DY80" s="154" t="s">
        <v>1734</v>
      </c>
      <c r="DZ80" s="165">
        <f t="shared" si="139"/>
        <v>2</v>
      </c>
      <c r="EA80" s="49">
        <v>0</v>
      </c>
      <c r="EB80" s="114" t="s">
        <v>1730</v>
      </c>
      <c r="EC80" s="165">
        <f t="shared" si="140"/>
        <v>0</v>
      </c>
      <c r="ED80" s="49">
        <v>0</v>
      </c>
      <c r="EE80" s="114" t="s">
        <v>1730</v>
      </c>
      <c r="EF80" s="165">
        <f t="shared" si="141"/>
        <v>0</v>
      </c>
      <c r="EG80" s="426">
        <f t="shared" si="142"/>
        <v>1.25</v>
      </c>
      <c r="EH80" s="429">
        <f t="shared" si="143"/>
        <v>1.5067340067340069</v>
      </c>
      <c r="EI80" s="438">
        <f t="shared" si="144"/>
        <v>0.37668350168350173</v>
      </c>
      <c r="EJ80" s="546">
        <v>0.1</v>
      </c>
      <c r="EK80" s="548">
        <v>0.45454545454545453</v>
      </c>
      <c r="EL80" s="549">
        <v>0.6875</v>
      </c>
      <c r="EM80" s="549">
        <v>0.55555555555555558</v>
      </c>
      <c r="EN80" s="549">
        <v>0.15</v>
      </c>
      <c r="EO80" s="549">
        <v>0.3125</v>
      </c>
    </row>
    <row r="81" spans="1:145" s="366" customFormat="1" ht="18">
      <c r="A81" s="4" t="s">
        <v>453</v>
      </c>
      <c r="B81" s="69" t="s">
        <v>452</v>
      </c>
      <c r="C81" s="53" t="s">
        <v>632</v>
      </c>
      <c r="D81" s="411" t="s">
        <v>1308</v>
      </c>
      <c r="E81" s="413" t="s">
        <v>971</v>
      </c>
      <c r="F81" s="412" t="s">
        <v>986</v>
      </c>
      <c r="G81" s="414" t="s">
        <v>987</v>
      </c>
      <c r="H81" s="412" t="s">
        <v>8</v>
      </c>
      <c r="I81" s="49">
        <v>3937</v>
      </c>
      <c r="J81" s="328">
        <f t="shared" si="90"/>
        <v>3.5951654147902294</v>
      </c>
      <c r="K81" s="328" t="s">
        <v>1698</v>
      </c>
      <c r="L81" s="165">
        <f t="shared" si="91"/>
        <v>1</v>
      </c>
      <c r="M81" s="78">
        <v>12227110.18</v>
      </c>
      <c r="N81" s="328">
        <f t="shared" si="92"/>
        <v>7.0873238257052495</v>
      </c>
      <c r="O81" s="328" t="s">
        <v>1703</v>
      </c>
      <c r="P81" s="165">
        <f t="shared" si="93"/>
        <v>0</v>
      </c>
      <c r="Q81" s="94">
        <v>146</v>
      </c>
      <c r="R81" s="328">
        <f t="shared" si="94"/>
        <v>2.1643528557844371</v>
      </c>
      <c r="S81" s="328" t="s">
        <v>1709</v>
      </c>
      <c r="T81" s="165">
        <f t="shared" si="95"/>
        <v>0</v>
      </c>
      <c r="U81" s="96" t="s">
        <v>880</v>
      </c>
      <c r="V81" s="164">
        <f t="shared" si="96"/>
        <v>0</v>
      </c>
      <c r="W81" s="94">
        <v>0</v>
      </c>
      <c r="X81" s="154"/>
      <c r="Y81" s="154" t="s">
        <v>1726</v>
      </c>
      <c r="Z81" s="165">
        <f t="shared" si="97"/>
        <v>0</v>
      </c>
      <c r="AA81" s="424">
        <f t="shared" si="98"/>
        <v>0.2</v>
      </c>
      <c r="AB81" s="80" t="s">
        <v>639</v>
      </c>
      <c r="AC81" s="165">
        <f t="shared" si="99"/>
        <v>4</v>
      </c>
      <c r="AD81" s="53" t="s">
        <v>639</v>
      </c>
      <c r="AE81" s="165">
        <f t="shared" si="100"/>
        <v>4</v>
      </c>
      <c r="AF81" s="96" t="s">
        <v>640</v>
      </c>
      <c r="AG81" s="164">
        <f t="shared" si="101"/>
        <v>0</v>
      </c>
      <c r="AH81" s="53" t="s">
        <v>1315</v>
      </c>
      <c r="AI81" s="165">
        <f t="shared" si="145"/>
        <v>1</v>
      </c>
      <c r="AJ81" s="53" t="s">
        <v>1404</v>
      </c>
      <c r="AK81" s="165">
        <f t="shared" si="102"/>
        <v>1</v>
      </c>
      <c r="AL81" s="50">
        <v>1</v>
      </c>
      <c r="AM81" s="396" t="s">
        <v>1765</v>
      </c>
      <c r="AN81" s="165">
        <f t="shared" si="103"/>
        <v>4</v>
      </c>
      <c r="AO81" s="96" t="s">
        <v>640</v>
      </c>
      <c r="AP81" s="164">
        <f t="shared" si="104"/>
        <v>0</v>
      </c>
      <c r="AQ81" s="57">
        <v>2</v>
      </c>
      <c r="AR81" s="396" t="s">
        <v>1772</v>
      </c>
      <c r="AS81" s="165">
        <f t="shared" si="105"/>
        <v>1</v>
      </c>
      <c r="AT81" s="53" t="s">
        <v>679</v>
      </c>
      <c r="AU81" s="165">
        <f t="shared" si="106"/>
        <v>4</v>
      </c>
      <c r="AV81" s="53" t="s">
        <v>646</v>
      </c>
      <c r="AW81" s="165">
        <v>0</v>
      </c>
      <c r="AX81" s="81" t="s">
        <v>647</v>
      </c>
      <c r="AY81" s="165">
        <v>4</v>
      </c>
      <c r="AZ81" s="426">
        <f t="shared" si="107"/>
        <v>2.0909090909090908</v>
      </c>
      <c r="BA81" s="57">
        <v>0</v>
      </c>
      <c r="BB81" s="395" t="s">
        <v>1741</v>
      </c>
      <c r="BC81" s="165">
        <f t="shared" si="108"/>
        <v>4</v>
      </c>
      <c r="BD81" s="80" t="s">
        <v>1395</v>
      </c>
      <c r="BE81" s="163">
        <f t="shared" si="109"/>
        <v>4</v>
      </c>
      <c r="BF81" s="58">
        <v>0</v>
      </c>
      <c r="BG81" s="396" t="s">
        <v>1745</v>
      </c>
      <c r="BH81" s="165">
        <f t="shared" si="110"/>
        <v>4</v>
      </c>
      <c r="BI81" s="58">
        <v>0</v>
      </c>
      <c r="BJ81" s="396" t="s">
        <v>1745</v>
      </c>
      <c r="BK81" s="165">
        <f t="shared" si="111"/>
        <v>4</v>
      </c>
      <c r="BL81" s="53" t="s">
        <v>653</v>
      </c>
      <c r="BM81" s="365">
        <f t="shared" si="112"/>
        <v>4</v>
      </c>
      <c r="BN81" s="53" t="s">
        <v>642</v>
      </c>
      <c r="BO81" s="365">
        <f t="shared" si="113"/>
        <v>0</v>
      </c>
      <c r="BP81" s="53" t="s">
        <v>659</v>
      </c>
      <c r="BQ81" s="365">
        <f t="shared" si="114"/>
        <v>4</v>
      </c>
      <c r="BR81" s="58">
        <v>0</v>
      </c>
      <c r="BS81" s="396" t="s">
        <v>1750</v>
      </c>
      <c r="BT81" s="165">
        <f t="shared" si="115"/>
        <v>4</v>
      </c>
      <c r="BU81" s="58">
        <v>0</v>
      </c>
      <c r="BV81" s="396" t="s">
        <v>1750</v>
      </c>
      <c r="BW81" s="165">
        <f t="shared" si="116"/>
        <v>4</v>
      </c>
      <c r="BX81" s="58">
        <v>0</v>
      </c>
      <c r="BY81" s="396" t="s">
        <v>1755</v>
      </c>
      <c r="BZ81" s="165">
        <f t="shared" si="117"/>
        <v>4</v>
      </c>
      <c r="CA81" s="58">
        <v>0</v>
      </c>
      <c r="CB81" s="396" t="s">
        <v>1755</v>
      </c>
      <c r="CC81" s="165">
        <f t="shared" si="118"/>
        <v>4</v>
      </c>
      <c r="CD81" s="58">
        <v>1</v>
      </c>
      <c r="CE81" s="396" t="s">
        <v>1763</v>
      </c>
      <c r="CF81" s="165">
        <f t="shared" si="119"/>
        <v>1</v>
      </c>
      <c r="CG81" s="155" t="s">
        <v>1369</v>
      </c>
      <c r="CH81" s="165">
        <f t="shared" si="120"/>
        <v>3</v>
      </c>
      <c r="CI81" s="426">
        <f t="shared" si="121"/>
        <v>3.3333333333333335</v>
      </c>
      <c r="CJ81" s="53" t="s">
        <v>639</v>
      </c>
      <c r="CK81" s="165">
        <f t="shared" si="122"/>
        <v>4</v>
      </c>
      <c r="CL81" s="96" t="s">
        <v>640</v>
      </c>
      <c r="CM81" s="164">
        <f t="shared" si="123"/>
        <v>0</v>
      </c>
      <c r="CN81" s="96" t="s">
        <v>1119</v>
      </c>
      <c r="CO81" s="164">
        <f t="shared" si="124"/>
        <v>0</v>
      </c>
      <c r="CP81" s="96" t="s">
        <v>880</v>
      </c>
      <c r="CQ81" s="164">
        <f t="shared" si="125"/>
        <v>4</v>
      </c>
      <c r="CR81" s="96" t="s">
        <v>880</v>
      </c>
      <c r="CS81" s="164">
        <f t="shared" si="126"/>
        <v>4</v>
      </c>
      <c r="CT81" s="53" t="s">
        <v>639</v>
      </c>
      <c r="CU81" s="165">
        <f t="shared" si="127"/>
        <v>4</v>
      </c>
      <c r="CV81" s="96" t="s">
        <v>880</v>
      </c>
      <c r="CW81" s="164">
        <f t="shared" si="128"/>
        <v>4</v>
      </c>
      <c r="CX81" s="55">
        <v>6.8</v>
      </c>
      <c r="CY81" s="427" t="s">
        <v>1826</v>
      </c>
      <c r="CZ81" s="165">
        <f t="shared" si="129"/>
        <v>1</v>
      </c>
      <c r="DA81" s="56">
        <v>9.1</v>
      </c>
      <c r="DB81" s="351" t="s">
        <v>1827</v>
      </c>
      <c r="DC81" s="165">
        <f t="shared" si="130"/>
        <v>0</v>
      </c>
      <c r="DD81" s="426">
        <f t="shared" si="131"/>
        <v>2.3333333333333335</v>
      </c>
      <c r="DE81" s="148">
        <v>0</v>
      </c>
      <c r="DF81" s="434" t="s">
        <v>1777</v>
      </c>
      <c r="DG81" s="165">
        <f t="shared" si="132"/>
        <v>0</v>
      </c>
      <c r="DH81" s="54">
        <v>0</v>
      </c>
      <c r="DI81" s="397" t="s">
        <v>1777</v>
      </c>
      <c r="DJ81" s="165">
        <f t="shared" si="133"/>
        <v>0</v>
      </c>
      <c r="DK81" s="54">
        <v>0</v>
      </c>
      <c r="DL81" s="397" t="s">
        <v>1777</v>
      </c>
      <c r="DM81" s="165">
        <f t="shared" si="134"/>
        <v>0</v>
      </c>
      <c r="DN81" s="54">
        <v>4</v>
      </c>
      <c r="DO81" s="397" t="s">
        <v>1782</v>
      </c>
      <c r="DP81" s="165">
        <f t="shared" si="135"/>
        <v>2</v>
      </c>
      <c r="DQ81" s="96" t="s">
        <v>1024</v>
      </c>
      <c r="DR81" s="164">
        <f t="shared" si="136"/>
        <v>0</v>
      </c>
      <c r="DS81" s="426">
        <f t="shared" si="137"/>
        <v>0.4</v>
      </c>
      <c r="DT81" s="148">
        <v>0.68300000000000005</v>
      </c>
      <c r="DU81" s="114" t="s">
        <v>1791</v>
      </c>
      <c r="DV81" s="165">
        <f t="shared" si="138"/>
        <v>2</v>
      </c>
      <c r="DW81" s="49">
        <v>0</v>
      </c>
      <c r="DX81" s="154"/>
      <c r="DY81" s="94" t="s">
        <v>1732</v>
      </c>
      <c r="DZ81" s="165">
        <f t="shared" si="139"/>
        <v>0</v>
      </c>
      <c r="EA81" s="49">
        <v>0</v>
      </c>
      <c r="EB81" s="114" t="s">
        <v>1730</v>
      </c>
      <c r="EC81" s="165">
        <f t="shared" si="140"/>
        <v>0</v>
      </c>
      <c r="ED81" s="49">
        <v>0</v>
      </c>
      <c r="EE81" s="114" t="s">
        <v>1730</v>
      </c>
      <c r="EF81" s="165">
        <f t="shared" si="141"/>
        <v>0</v>
      </c>
      <c r="EG81" s="426">
        <f t="shared" si="142"/>
        <v>0.5</v>
      </c>
      <c r="EH81" s="429">
        <f t="shared" si="143"/>
        <v>1.4762626262626259</v>
      </c>
      <c r="EI81" s="438">
        <f t="shared" si="144"/>
        <v>0.36906565656565649</v>
      </c>
      <c r="EJ81" s="546">
        <v>0.05</v>
      </c>
      <c r="EK81" s="548">
        <v>0.52272727272727271</v>
      </c>
      <c r="EL81" s="549">
        <v>0.83333333333333337</v>
      </c>
      <c r="EM81" s="549">
        <v>0.58333333333333337</v>
      </c>
      <c r="EN81" s="549">
        <v>0.1</v>
      </c>
      <c r="EO81" s="549">
        <v>0.125</v>
      </c>
    </row>
    <row r="82" spans="1:145" s="366" customFormat="1" ht="18">
      <c r="A82" s="4" t="s">
        <v>451</v>
      </c>
      <c r="B82" s="70" t="s">
        <v>450</v>
      </c>
      <c r="C82" s="53" t="s">
        <v>632</v>
      </c>
      <c r="D82" s="411" t="s">
        <v>1308</v>
      </c>
      <c r="E82" s="413" t="s">
        <v>971</v>
      </c>
      <c r="F82" s="412" t="s">
        <v>970</v>
      </c>
      <c r="G82" s="414" t="s">
        <v>973</v>
      </c>
      <c r="H82" s="412" t="s">
        <v>50</v>
      </c>
      <c r="I82" s="51">
        <v>3997</v>
      </c>
      <c r="J82" s="328">
        <f t="shared" si="90"/>
        <v>3.6017341482601051</v>
      </c>
      <c r="K82" s="328" t="s">
        <v>1698</v>
      </c>
      <c r="L82" s="165">
        <f t="shared" si="91"/>
        <v>1</v>
      </c>
      <c r="M82" s="78">
        <v>11807164.24</v>
      </c>
      <c r="N82" s="328">
        <f t="shared" si="92"/>
        <v>7.0721456044042705</v>
      </c>
      <c r="O82" s="328" t="s">
        <v>1703</v>
      </c>
      <c r="P82" s="165">
        <f t="shared" si="93"/>
        <v>0</v>
      </c>
      <c r="Q82" s="94">
        <v>140</v>
      </c>
      <c r="R82" s="328">
        <f t="shared" si="94"/>
        <v>2.1461280356782382</v>
      </c>
      <c r="S82" s="328" t="s">
        <v>1709</v>
      </c>
      <c r="T82" s="165">
        <f t="shared" si="95"/>
        <v>0</v>
      </c>
      <c r="U82" s="96" t="s">
        <v>880</v>
      </c>
      <c r="V82" s="164">
        <f t="shared" si="96"/>
        <v>0</v>
      </c>
      <c r="W82" s="94">
        <v>0</v>
      </c>
      <c r="X82" s="154"/>
      <c r="Y82" s="94" t="s">
        <v>1726</v>
      </c>
      <c r="Z82" s="165">
        <f t="shared" si="97"/>
        <v>0</v>
      </c>
      <c r="AA82" s="424">
        <f t="shared" si="98"/>
        <v>0.2</v>
      </c>
      <c r="AB82" s="80" t="s">
        <v>639</v>
      </c>
      <c r="AC82" s="165">
        <f t="shared" si="99"/>
        <v>4</v>
      </c>
      <c r="AD82" s="53" t="s">
        <v>639</v>
      </c>
      <c r="AE82" s="165">
        <f t="shared" si="100"/>
        <v>4</v>
      </c>
      <c r="AF82" s="96" t="s">
        <v>640</v>
      </c>
      <c r="AG82" s="164">
        <f t="shared" si="101"/>
        <v>0</v>
      </c>
      <c r="AH82" s="53" t="s">
        <v>1314</v>
      </c>
      <c r="AI82" s="165">
        <f t="shared" si="145"/>
        <v>0</v>
      </c>
      <c r="AJ82" s="53" t="s">
        <v>1404</v>
      </c>
      <c r="AK82" s="165">
        <f t="shared" si="102"/>
        <v>1</v>
      </c>
      <c r="AL82" s="52">
        <v>1</v>
      </c>
      <c r="AM82" s="396" t="s">
        <v>1765</v>
      </c>
      <c r="AN82" s="165">
        <f t="shared" si="103"/>
        <v>4</v>
      </c>
      <c r="AO82" s="96" t="s">
        <v>636</v>
      </c>
      <c r="AP82" s="164">
        <f t="shared" si="104"/>
        <v>4</v>
      </c>
      <c r="AQ82" s="57">
        <v>1</v>
      </c>
      <c r="AR82" s="397" t="s">
        <v>1789</v>
      </c>
      <c r="AS82" s="165">
        <f t="shared" si="105"/>
        <v>0</v>
      </c>
      <c r="AT82" s="53" t="s">
        <v>679</v>
      </c>
      <c r="AU82" s="165">
        <f t="shared" si="106"/>
        <v>4</v>
      </c>
      <c r="AV82" s="53" t="s">
        <v>647</v>
      </c>
      <c r="AW82" s="165">
        <v>4</v>
      </c>
      <c r="AX82" s="81" t="s">
        <v>647</v>
      </c>
      <c r="AY82" s="165">
        <v>4</v>
      </c>
      <c r="AZ82" s="426">
        <f t="shared" si="107"/>
        <v>2.6363636363636362</v>
      </c>
      <c r="BA82" s="57">
        <v>0</v>
      </c>
      <c r="BB82" s="395" t="s">
        <v>1741</v>
      </c>
      <c r="BC82" s="165">
        <f t="shared" si="108"/>
        <v>4</v>
      </c>
      <c r="BD82" s="80" t="s">
        <v>641</v>
      </c>
      <c r="BE82" s="163">
        <f t="shared" si="109"/>
        <v>0</v>
      </c>
      <c r="BF82" s="58">
        <v>10</v>
      </c>
      <c r="BG82" s="396" t="s">
        <v>1749</v>
      </c>
      <c r="BH82" s="165">
        <f t="shared" si="110"/>
        <v>0</v>
      </c>
      <c r="BI82" s="58">
        <v>10</v>
      </c>
      <c r="BJ82" s="396" t="s">
        <v>1749</v>
      </c>
      <c r="BK82" s="165">
        <f t="shared" si="111"/>
        <v>0</v>
      </c>
      <c r="BL82" s="53" t="s">
        <v>642</v>
      </c>
      <c r="BM82" s="365">
        <f t="shared" si="112"/>
        <v>3</v>
      </c>
      <c r="BN82" s="53" t="s">
        <v>662</v>
      </c>
      <c r="BO82" s="365">
        <f t="shared" si="113"/>
        <v>3</v>
      </c>
      <c r="BP82" s="53" t="s">
        <v>659</v>
      </c>
      <c r="BQ82" s="365">
        <f t="shared" si="114"/>
        <v>4</v>
      </c>
      <c r="BR82" s="58">
        <v>0</v>
      </c>
      <c r="BS82" s="396" t="s">
        <v>1750</v>
      </c>
      <c r="BT82" s="165">
        <f t="shared" si="115"/>
        <v>4</v>
      </c>
      <c r="BU82" s="58">
        <v>0</v>
      </c>
      <c r="BV82" s="396" t="s">
        <v>1750</v>
      </c>
      <c r="BW82" s="165">
        <f t="shared" si="116"/>
        <v>4</v>
      </c>
      <c r="BX82" s="58">
        <v>0</v>
      </c>
      <c r="BY82" s="396" t="s">
        <v>1755</v>
      </c>
      <c r="BZ82" s="165">
        <f t="shared" si="117"/>
        <v>4</v>
      </c>
      <c r="CA82" s="58">
        <v>0</v>
      </c>
      <c r="CB82" s="396" t="s">
        <v>1755</v>
      </c>
      <c r="CC82" s="165">
        <f t="shared" si="118"/>
        <v>4</v>
      </c>
      <c r="CD82" s="58">
        <v>0</v>
      </c>
      <c r="CE82" s="397" t="s">
        <v>1764</v>
      </c>
      <c r="CF82" s="165">
        <f t="shared" si="119"/>
        <v>0</v>
      </c>
      <c r="CG82" s="155" t="s">
        <v>636</v>
      </c>
      <c r="CH82" s="165">
        <f t="shared" si="120"/>
        <v>4</v>
      </c>
      <c r="CI82" s="426">
        <f t="shared" si="121"/>
        <v>2.5</v>
      </c>
      <c r="CJ82" s="80" t="s">
        <v>639</v>
      </c>
      <c r="CK82" s="165">
        <f t="shared" si="122"/>
        <v>4</v>
      </c>
      <c r="CL82" s="96" t="s">
        <v>636</v>
      </c>
      <c r="CM82" s="164">
        <f t="shared" si="123"/>
        <v>4</v>
      </c>
      <c r="CN82" s="96" t="s">
        <v>880</v>
      </c>
      <c r="CO82" s="164">
        <f t="shared" si="124"/>
        <v>4</v>
      </c>
      <c r="CP82" s="96" t="s">
        <v>880</v>
      </c>
      <c r="CQ82" s="164">
        <f t="shared" si="125"/>
        <v>4</v>
      </c>
      <c r="CR82" s="96" t="s">
        <v>880</v>
      </c>
      <c r="CS82" s="164">
        <f t="shared" si="126"/>
        <v>4</v>
      </c>
      <c r="CT82" s="53" t="s">
        <v>639</v>
      </c>
      <c r="CU82" s="165">
        <f t="shared" si="127"/>
        <v>4</v>
      </c>
      <c r="CV82" s="96" t="s">
        <v>1119</v>
      </c>
      <c r="CW82" s="164">
        <f t="shared" si="128"/>
        <v>0</v>
      </c>
      <c r="CX82" s="55">
        <v>6.4</v>
      </c>
      <c r="CY82" s="427" t="s">
        <v>1826</v>
      </c>
      <c r="CZ82" s="165">
        <f t="shared" si="129"/>
        <v>1</v>
      </c>
      <c r="DA82" s="56">
        <v>5</v>
      </c>
      <c r="DB82" s="427" t="s">
        <v>1825</v>
      </c>
      <c r="DC82" s="165">
        <f t="shared" si="130"/>
        <v>2</v>
      </c>
      <c r="DD82" s="426">
        <f t="shared" si="131"/>
        <v>3</v>
      </c>
      <c r="DE82" s="148">
        <v>0</v>
      </c>
      <c r="DF82" s="434" t="s">
        <v>1777</v>
      </c>
      <c r="DG82" s="165">
        <f t="shared" si="132"/>
        <v>0</v>
      </c>
      <c r="DH82" s="54">
        <v>0</v>
      </c>
      <c r="DI82" s="397" t="s">
        <v>1777</v>
      </c>
      <c r="DJ82" s="165">
        <f t="shared" si="133"/>
        <v>0</v>
      </c>
      <c r="DK82" s="54">
        <v>0</v>
      </c>
      <c r="DL82" s="397" t="s">
        <v>1777</v>
      </c>
      <c r="DM82" s="165">
        <f t="shared" si="134"/>
        <v>0</v>
      </c>
      <c r="DN82" s="54">
        <v>3</v>
      </c>
      <c r="DO82" s="397" t="s">
        <v>1782</v>
      </c>
      <c r="DP82" s="165">
        <f t="shared" si="135"/>
        <v>2</v>
      </c>
      <c r="DQ82" s="96" t="s">
        <v>1024</v>
      </c>
      <c r="DR82" s="164">
        <f t="shared" si="136"/>
        <v>0</v>
      </c>
      <c r="DS82" s="426">
        <f t="shared" si="137"/>
        <v>0.4</v>
      </c>
      <c r="DT82" s="148">
        <v>0.68700000000000006</v>
      </c>
      <c r="DU82" s="114" t="s">
        <v>1791</v>
      </c>
      <c r="DV82" s="165">
        <f t="shared" si="138"/>
        <v>2</v>
      </c>
      <c r="DW82" s="49">
        <v>1</v>
      </c>
      <c r="DX82" s="148">
        <f t="shared" ref="DX82:DX96" si="146">LOG10(DW82)</f>
        <v>0</v>
      </c>
      <c r="DY82" s="94" t="s">
        <v>1732</v>
      </c>
      <c r="DZ82" s="165">
        <f t="shared" si="139"/>
        <v>0</v>
      </c>
      <c r="EA82" s="49">
        <v>1</v>
      </c>
      <c r="EB82" s="157" t="s">
        <v>1737</v>
      </c>
      <c r="EC82" s="165">
        <f t="shared" si="140"/>
        <v>1</v>
      </c>
      <c r="ED82" s="49">
        <v>0</v>
      </c>
      <c r="EE82" s="114" t="s">
        <v>1730</v>
      </c>
      <c r="EF82" s="165">
        <f t="shared" si="141"/>
        <v>0</v>
      </c>
      <c r="EG82" s="426">
        <f t="shared" si="142"/>
        <v>0.75</v>
      </c>
      <c r="EH82" s="429">
        <f t="shared" si="143"/>
        <v>1.5810606060606061</v>
      </c>
      <c r="EI82" s="438">
        <f t="shared" si="144"/>
        <v>0.39526515151515151</v>
      </c>
      <c r="EJ82" s="546">
        <v>0.05</v>
      </c>
      <c r="EK82" s="548">
        <v>0.65909090909090906</v>
      </c>
      <c r="EL82" s="549">
        <v>0.625</v>
      </c>
      <c r="EM82" s="549">
        <v>0.75</v>
      </c>
      <c r="EN82" s="549">
        <v>0.1</v>
      </c>
      <c r="EO82" s="549">
        <v>0.1875</v>
      </c>
    </row>
    <row r="83" spans="1:145" s="366" customFormat="1" ht="18">
      <c r="A83" s="4" t="s">
        <v>445</v>
      </c>
      <c r="B83" s="69" t="s">
        <v>444</v>
      </c>
      <c r="C83" s="53" t="s">
        <v>681</v>
      </c>
      <c r="D83" s="411" t="s">
        <v>1308</v>
      </c>
      <c r="E83" s="413" t="s">
        <v>968</v>
      </c>
      <c r="F83" s="412" t="s">
        <v>964</v>
      </c>
      <c r="G83" s="414" t="s">
        <v>974</v>
      </c>
      <c r="H83" s="412" t="s">
        <v>42</v>
      </c>
      <c r="I83" s="49">
        <v>4023</v>
      </c>
      <c r="J83" s="328">
        <f t="shared" si="90"/>
        <v>3.6045500325712614</v>
      </c>
      <c r="K83" s="328" t="s">
        <v>1698</v>
      </c>
      <c r="L83" s="165">
        <f t="shared" si="91"/>
        <v>1</v>
      </c>
      <c r="M83" s="78">
        <v>15998819.059999999</v>
      </c>
      <c r="N83" s="328">
        <f t="shared" si="92"/>
        <v>7.2040879267400655</v>
      </c>
      <c r="O83" s="328" t="s">
        <v>1706</v>
      </c>
      <c r="P83" s="165">
        <f t="shared" si="93"/>
        <v>1</v>
      </c>
      <c r="Q83" s="94">
        <v>239</v>
      </c>
      <c r="R83" s="328">
        <f t="shared" si="94"/>
        <v>2.3783979009481375</v>
      </c>
      <c r="S83" s="328" t="s">
        <v>1709</v>
      </c>
      <c r="T83" s="165">
        <f t="shared" si="95"/>
        <v>0</v>
      </c>
      <c r="U83" s="96" t="s">
        <v>880</v>
      </c>
      <c r="V83" s="164">
        <f t="shared" si="96"/>
        <v>0</v>
      </c>
      <c r="W83" s="94">
        <v>0</v>
      </c>
      <c r="X83" s="154"/>
      <c r="Y83" s="154" t="s">
        <v>1726</v>
      </c>
      <c r="Z83" s="165">
        <f t="shared" si="97"/>
        <v>0</v>
      </c>
      <c r="AA83" s="424">
        <f t="shared" si="98"/>
        <v>0.4</v>
      </c>
      <c r="AB83" s="80" t="s">
        <v>639</v>
      </c>
      <c r="AC83" s="165">
        <f t="shared" si="99"/>
        <v>4</v>
      </c>
      <c r="AD83" s="53" t="s">
        <v>639</v>
      </c>
      <c r="AE83" s="165">
        <f t="shared" si="100"/>
        <v>4</v>
      </c>
      <c r="AF83" s="96" t="s">
        <v>640</v>
      </c>
      <c r="AG83" s="164">
        <f t="shared" si="101"/>
        <v>0</v>
      </c>
      <c r="AH83" s="53" t="s">
        <v>1314</v>
      </c>
      <c r="AI83" s="165">
        <f t="shared" si="145"/>
        <v>0</v>
      </c>
      <c r="AJ83" s="53" t="s">
        <v>1406</v>
      </c>
      <c r="AK83" s="165">
        <f t="shared" si="102"/>
        <v>3</v>
      </c>
      <c r="AL83" s="50">
        <v>1</v>
      </c>
      <c r="AM83" s="396" t="s">
        <v>1765</v>
      </c>
      <c r="AN83" s="165">
        <f t="shared" si="103"/>
        <v>4</v>
      </c>
      <c r="AO83" s="96" t="s">
        <v>636</v>
      </c>
      <c r="AP83" s="164">
        <f t="shared" si="104"/>
        <v>4</v>
      </c>
      <c r="AQ83" s="57">
        <v>3</v>
      </c>
      <c r="AR83" s="397" t="s">
        <v>1771</v>
      </c>
      <c r="AS83" s="165">
        <f t="shared" si="105"/>
        <v>2</v>
      </c>
      <c r="AT83" s="53" t="s">
        <v>634</v>
      </c>
      <c r="AU83" s="165">
        <f t="shared" si="106"/>
        <v>1</v>
      </c>
      <c r="AV83" s="53" t="s">
        <v>646</v>
      </c>
      <c r="AW83" s="165">
        <v>0</v>
      </c>
      <c r="AX83" s="81" t="s">
        <v>635</v>
      </c>
      <c r="AY83" s="165">
        <v>1</v>
      </c>
      <c r="AZ83" s="426">
        <f t="shared" si="107"/>
        <v>2.0909090909090908</v>
      </c>
      <c r="BA83" s="57">
        <v>0</v>
      </c>
      <c r="BB83" s="395" t="s">
        <v>1741</v>
      </c>
      <c r="BC83" s="165">
        <f t="shared" si="108"/>
        <v>4</v>
      </c>
      <c r="BD83" s="155" t="s">
        <v>1395</v>
      </c>
      <c r="BE83" s="163">
        <f t="shared" si="109"/>
        <v>4</v>
      </c>
      <c r="BF83" s="58">
        <v>33</v>
      </c>
      <c r="BG83" s="396" t="s">
        <v>1749</v>
      </c>
      <c r="BH83" s="165">
        <f t="shared" si="110"/>
        <v>0</v>
      </c>
      <c r="BI83" s="58">
        <v>5</v>
      </c>
      <c r="BJ83" s="396" t="s">
        <v>1748</v>
      </c>
      <c r="BK83" s="165">
        <f t="shared" si="111"/>
        <v>1</v>
      </c>
      <c r="BL83" s="53" t="s">
        <v>661</v>
      </c>
      <c r="BM83" s="365">
        <f t="shared" si="112"/>
        <v>0</v>
      </c>
      <c r="BN83" s="53" t="s">
        <v>642</v>
      </c>
      <c r="BO83" s="365">
        <f t="shared" si="113"/>
        <v>0</v>
      </c>
      <c r="BP83" s="53" t="s">
        <v>643</v>
      </c>
      <c r="BQ83" s="365">
        <f t="shared" si="114"/>
        <v>3</v>
      </c>
      <c r="BR83" s="58">
        <v>0</v>
      </c>
      <c r="BS83" s="396" t="s">
        <v>1750</v>
      </c>
      <c r="BT83" s="165">
        <f t="shared" si="115"/>
        <v>4</v>
      </c>
      <c r="BU83" s="58">
        <v>0</v>
      </c>
      <c r="BV83" s="396" t="s">
        <v>1750</v>
      </c>
      <c r="BW83" s="165">
        <f t="shared" si="116"/>
        <v>4</v>
      </c>
      <c r="BX83" s="58">
        <v>1</v>
      </c>
      <c r="BY83" s="396" t="s">
        <v>1756</v>
      </c>
      <c r="BZ83" s="165">
        <f t="shared" si="117"/>
        <v>3</v>
      </c>
      <c r="CA83" s="58">
        <v>0</v>
      </c>
      <c r="CB83" s="396" t="s">
        <v>1755</v>
      </c>
      <c r="CC83" s="165">
        <f t="shared" si="118"/>
        <v>4</v>
      </c>
      <c r="CD83" s="58">
        <v>0</v>
      </c>
      <c r="CE83" s="397" t="s">
        <v>1764</v>
      </c>
      <c r="CF83" s="165">
        <f t="shared" si="119"/>
        <v>0</v>
      </c>
      <c r="CG83" s="80" t="s">
        <v>636</v>
      </c>
      <c r="CH83" s="165">
        <f t="shared" si="120"/>
        <v>4</v>
      </c>
      <c r="CI83" s="426">
        <f t="shared" si="121"/>
        <v>2.25</v>
      </c>
      <c r="CJ83" s="80" t="s">
        <v>639</v>
      </c>
      <c r="CK83" s="165">
        <f t="shared" si="122"/>
        <v>4</v>
      </c>
      <c r="CL83" s="96" t="s">
        <v>640</v>
      </c>
      <c r="CM83" s="164">
        <f t="shared" si="123"/>
        <v>0</v>
      </c>
      <c r="CN83" s="96" t="s">
        <v>1119</v>
      </c>
      <c r="CO83" s="164">
        <f t="shared" si="124"/>
        <v>0</v>
      </c>
      <c r="CP83" s="96" t="s">
        <v>880</v>
      </c>
      <c r="CQ83" s="164">
        <f t="shared" si="125"/>
        <v>4</v>
      </c>
      <c r="CR83" s="96" t="s">
        <v>880</v>
      </c>
      <c r="CS83" s="164">
        <f t="shared" si="126"/>
        <v>4</v>
      </c>
      <c r="CT83" s="53" t="s">
        <v>639</v>
      </c>
      <c r="CU83" s="165">
        <f t="shared" si="127"/>
        <v>4</v>
      </c>
      <c r="CV83" s="96" t="s">
        <v>1119</v>
      </c>
      <c r="CW83" s="164">
        <f t="shared" si="128"/>
        <v>0</v>
      </c>
      <c r="CX83" s="55">
        <v>6.3</v>
      </c>
      <c r="CY83" s="427" t="s">
        <v>1826</v>
      </c>
      <c r="CZ83" s="165">
        <f t="shared" si="129"/>
        <v>1</v>
      </c>
      <c r="DA83" s="56">
        <v>7.7</v>
      </c>
      <c r="DB83" s="427" t="s">
        <v>1826</v>
      </c>
      <c r="DC83" s="165">
        <f t="shared" si="130"/>
        <v>1</v>
      </c>
      <c r="DD83" s="426">
        <f t="shared" si="131"/>
        <v>2</v>
      </c>
      <c r="DE83" s="148">
        <v>2</v>
      </c>
      <c r="DF83" s="435" t="s">
        <v>1776</v>
      </c>
      <c r="DG83" s="165">
        <f t="shared" si="132"/>
        <v>1</v>
      </c>
      <c r="DH83" s="54">
        <v>0</v>
      </c>
      <c r="DI83" s="397" t="s">
        <v>1777</v>
      </c>
      <c r="DJ83" s="165">
        <f t="shared" si="133"/>
        <v>0</v>
      </c>
      <c r="DK83" s="54">
        <v>4</v>
      </c>
      <c r="DL83" s="396" t="s">
        <v>1778</v>
      </c>
      <c r="DM83" s="165">
        <f t="shared" si="134"/>
        <v>4</v>
      </c>
      <c r="DN83" s="54">
        <v>0</v>
      </c>
      <c r="DO83" s="397" t="s">
        <v>1784</v>
      </c>
      <c r="DP83" s="165">
        <f t="shared" si="135"/>
        <v>0</v>
      </c>
      <c r="DQ83" s="96" t="s">
        <v>1024</v>
      </c>
      <c r="DR83" s="164">
        <f t="shared" si="136"/>
        <v>0</v>
      </c>
      <c r="DS83" s="426">
        <f t="shared" si="137"/>
        <v>1</v>
      </c>
      <c r="DT83" s="148">
        <v>0.628</v>
      </c>
      <c r="DU83" s="114" t="s">
        <v>1791</v>
      </c>
      <c r="DV83" s="165">
        <f t="shared" si="138"/>
        <v>2</v>
      </c>
      <c r="DW83" s="49">
        <v>7</v>
      </c>
      <c r="DX83" s="148">
        <f t="shared" si="146"/>
        <v>0.84509804001425681</v>
      </c>
      <c r="DY83" s="94" t="s">
        <v>1733</v>
      </c>
      <c r="DZ83" s="165">
        <f t="shared" si="139"/>
        <v>1</v>
      </c>
      <c r="EA83" s="49">
        <v>2</v>
      </c>
      <c r="EB83" s="157" t="s">
        <v>1737</v>
      </c>
      <c r="EC83" s="165">
        <f t="shared" si="140"/>
        <v>1</v>
      </c>
      <c r="ED83" s="49">
        <v>0</v>
      </c>
      <c r="EE83" s="114" t="s">
        <v>1730</v>
      </c>
      <c r="EF83" s="165">
        <f t="shared" si="141"/>
        <v>0</v>
      </c>
      <c r="EG83" s="426">
        <f t="shared" si="142"/>
        <v>1</v>
      </c>
      <c r="EH83" s="429">
        <f t="shared" si="143"/>
        <v>1.4568181818181818</v>
      </c>
      <c r="EI83" s="438">
        <f t="shared" si="144"/>
        <v>0.36420454545454545</v>
      </c>
      <c r="EJ83" s="546">
        <v>0.1</v>
      </c>
      <c r="EK83" s="548">
        <v>0.52272727272727271</v>
      </c>
      <c r="EL83" s="549">
        <v>0.5625</v>
      </c>
      <c r="EM83" s="549">
        <v>0.5</v>
      </c>
      <c r="EN83" s="549">
        <v>0.25</v>
      </c>
      <c r="EO83" s="549">
        <v>0.25</v>
      </c>
    </row>
    <row r="84" spans="1:145" s="366" customFormat="1" ht="18">
      <c r="A84" s="4" t="s">
        <v>421</v>
      </c>
      <c r="B84" s="69" t="s">
        <v>420</v>
      </c>
      <c r="C84" s="53" t="s">
        <v>632</v>
      </c>
      <c r="D84" s="411" t="s">
        <v>1308</v>
      </c>
      <c r="E84" s="413" t="s">
        <v>968</v>
      </c>
      <c r="F84" s="412" t="s">
        <v>975</v>
      </c>
      <c r="G84" s="414" t="s">
        <v>976</v>
      </c>
      <c r="H84" s="412" t="s">
        <v>16</v>
      </c>
      <c r="I84" s="49">
        <v>4028</v>
      </c>
      <c r="J84" s="328">
        <f t="shared" si="90"/>
        <v>3.6050894618815805</v>
      </c>
      <c r="K84" s="328" t="s">
        <v>1698</v>
      </c>
      <c r="L84" s="165">
        <f t="shared" si="91"/>
        <v>1</v>
      </c>
      <c r="M84" s="78">
        <v>16225312.32</v>
      </c>
      <c r="N84" s="328">
        <f t="shared" si="92"/>
        <v>7.2101930652595954</v>
      </c>
      <c r="O84" s="328" t="s">
        <v>1706</v>
      </c>
      <c r="P84" s="165">
        <f t="shared" si="93"/>
        <v>1</v>
      </c>
      <c r="Q84" s="94">
        <v>238</v>
      </c>
      <c r="R84" s="328">
        <f t="shared" si="94"/>
        <v>2.3765769570565118</v>
      </c>
      <c r="S84" s="328" t="s">
        <v>1709</v>
      </c>
      <c r="T84" s="165">
        <f t="shared" si="95"/>
        <v>0</v>
      </c>
      <c r="U84" s="96" t="s">
        <v>880</v>
      </c>
      <c r="V84" s="164">
        <f t="shared" si="96"/>
        <v>0</v>
      </c>
      <c r="W84" s="94">
        <v>0</v>
      </c>
      <c r="X84" s="154"/>
      <c r="Y84" s="154" t="s">
        <v>1726</v>
      </c>
      <c r="Z84" s="165">
        <f t="shared" si="97"/>
        <v>0</v>
      </c>
      <c r="AA84" s="424">
        <f t="shared" si="98"/>
        <v>0.4</v>
      </c>
      <c r="AB84" s="80" t="s">
        <v>1396</v>
      </c>
      <c r="AC84" s="165">
        <f t="shared" si="99"/>
        <v>0</v>
      </c>
      <c r="AD84" s="53" t="s">
        <v>639</v>
      </c>
      <c r="AE84" s="165">
        <f t="shared" si="100"/>
        <v>4</v>
      </c>
      <c r="AF84" s="96" t="s">
        <v>640</v>
      </c>
      <c r="AG84" s="164">
        <f t="shared" si="101"/>
        <v>0</v>
      </c>
      <c r="AH84" s="53" t="s">
        <v>1314</v>
      </c>
      <c r="AI84" s="165">
        <f t="shared" si="145"/>
        <v>0</v>
      </c>
      <c r="AJ84" s="156" t="s">
        <v>1406</v>
      </c>
      <c r="AK84" s="165">
        <f t="shared" si="102"/>
        <v>3</v>
      </c>
      <c r="AL84" s="50">
        <v>1</v>
      </c>
      <c r="AM84" s="396" t="s">
        <v>1765</v>
      </c>
      <c r="AN84" s="165">
        <f t="shared" si="103"/>
        <v>4</v>
      </c>
      <c r="AO84" s="96" t="s">
        <v>636</v>
      </c>
      <c r="AP84" s="164">
        <f t="shared" si="104"/>
        <v>4</v>
      </c>
      <c r="AQ84" s="57">
        <v>3</v>
      </c>
      <c r="AR84" s="397" t="s">
        <v>1771</v>
      </c>
      <c r="AS84" s="165">
        <f t="shared" si="105"/>
        <v>2</v>
      </c>
      <c r="AT84" s="53" t="s">
        <v>634</v>
      </c>
      <c r="AU84" s="165">
        <f t="shared" si="106"/>
        <v>1</v>
      </c>
      <c r="AV84" s="53" t="s">
        <v>635</v>
      </c>
      <c r="AW84" s="165">
        <v>1</v>
      </c>
      <c r="AX84" s="81" t="s">
        <v>635</v>
      </c>
      <c r="AY84" s="165">
        <v>1</v>
      </c>
      <c r="AZ84" s="426">
        <f t="shared" si="107"/>
        <v>1.8181818181818181</v>
      </c>
      <c r="BA84" s="57">
        <v>0</v>
      </c>
      <c r="BB84" s="395" t="s">
        <v>1741</v>
      </c>
      <c r="BC84" s="165">
        <f t="shared" si="108"/>
        <v>4</v>
      </c>
      <c r="BD84" s="80" t="s">
        <v>1395</v>
      </c>
      <c r="BE84" s="163">
        <f t="shared" si="109"/>
        <v>4</v>
      </c>
      <c r="BF84" s="58">
        <v>0</v>
      </c>
      <c r="BG84" s="396" t="s">
        <v>1745</v>
      </c>
      <c r="BH84" s="165">
        <f t="shared" si="110"/>
        <v>4</v>
      </c>
      <c r="BI84" s="58">
        <v>0</v>
      </c>
      <c r="BJ84" s="396" t="s">
        <v>1745</v>
      </c>
      <c r="BK84" s="165">
        <f t="shared" si="111"/>
        <v>4</v>
      </c>
      <c r="BL84" s="53" t="s">
        <v>653</v>
      </c>
      <c r="BM84" s="365">
        <f t="shared" si="112"/>
        <v>4</v>
      </c>
      <c r="BN84" s="53" t="s">
        <v>649</v>
      </c>
      <c r="BO84" s="365">
        <f t="shared" si="113"/>
        <v>1</v>
      </c>
      <c r="BP84" s="53" t="s">
        <v>643</v>
      </c>
      <c r="BQ84" s="365">
        <f t="shared" si="114"/>
        <v>3</v>
      </c>
      <c r="BR84" s="58">
        <v>1</v>
      </c>
      <c r="BS84" s="396" t="s">
        <v>1751</v>
      </c>
      <c r="BT84" s="165">
        <f t="shared" si="115"/>
        <v>3</v>
      </c>
      <c r="BU84" s="58">
        <v>1</v>
      </c>
      <c r="BV84" s="396" t="s">
        <v>1751</v>
      </c>
      <c r="BW84" s="165">
        <f t="shared" si="116"/>
        <v>3</v>
      </c>
      <c r="BX84" s="58">
        <v>0</v>
      </c>
      <c r="BY84" s="396" t="s">
        <v>1755</v>
      </c>
      <c r="BZ84" s="165">
        <f t="shared" si="117"/>
        <v>4</v>
      </c>
      <c r="CA84" s="58">
        <v>0</v>
      </c>
      <c r="CB84" s="396" t="s">
        <v>1755</v>
      </c>
      <c r="CC84" s="165">
        <f t="shared" si="118"/>
        <v>4</v>
      </c>
      <c r="CD84" s="58">
        <v>3</v>
      </c>
      <c r="CE84" s="396" t="s">
        <v>1761</v>
      </c>
      <c r="CF84" s="165">
        <f t="shared" si="119"/>
        <v>3</v>
      </c>
      <c r="CG84" s="80" t="s">
        <v>1369</v>
      </c>
      <c r="CH84" s="165">
        <f t="shared" si="120"/>
        <v>3</v>
      </c>
      <c r="CI84" s="426">
        <f t="shared" si="121"/>
        <v>3.3333333333333335</v>
      </c>
      <c r="CJ84" s="80" t="s">
        <v>639</v>
      </c>
      <c r="CK84" s="165">
        <f t="shared" si="122"/>
        <v>4</v>
      </c>
      <c r="CL84" s="96" t="s">
        <v>640</v>
      </c>
      <c r="CM84" s="164">
        <f t="shared" si="123"/>
        <v>0</v>
      </c>
      <c r="CN84" s="96" t="s">
        <v>1119</v>
      </c>
      <c r="CO84" s="164">
        <f t="shared" si="124"/>
        <v>0</v>
      </c>
      <c r="CP84" s="96" t="s">
        <v>880</v>
      </c>
      <c r="CQ84" s="164">
        <f t="shared" si="125"/>
        <v>4</v>
      </c>
      <c r="CR84" s="96" t="s">
        <v>880</v>
      </c>
      <c r="CS84" s="164">
        <f t="shared" si="126"/>
        <v>4</v>
      </c>
      <c r="CT84" s="53" t="s">
        <v>1408</v>
      </c>
      <c r="CU84" s="165">
        <f t="shared" si="127"/>
        <v>2</v>
      </c>
      <c r="CV84" s="96" t="s">
        <v>880</v>
      </c>
      <c r="CW84" s="164">
        <f t="shared" si="128"/>
        <v>4</v>
      </c>
      <c r="CX84" s="55">
        <v>8.3000000000000007</v>
      </c>
      <c r="CY84" s="351" t="s">
        <v>1827</v>
      </c>
      <c r="CZ84" s="165">
        <f t="shared" si="129"/>
        <v>0</v>
      </c>
      <c r="DA84" s="56">
        <v>9.8000000000000007</v>
      </c>
      <c r="DB84" s="351" t="s">
        <v>1827</v>
      </c>
      <c r="DC84" s="165">
        <f t="shared" si="130"/>
        <v>0</v>
      </c>
      <c r="DD84" s="426">
        <f t="shared" si="131"/>
        <v>2</v>
      </c>
      <c r="DE84" s="148">
        <v>2</v>
      </c>
      <c r="DF84" s="435" t="s">
        <v>1776</v>
      </c>
      <c r="DG84" s="165">
        <f t="shared" si="132"/>
        <v>1</v>
      </c>
      <c r="DH84" s="54">
        <v>0</v>
      </c>
      <c r="DI84" s="397" t="s">
        <v>1777</v>
      </c>
      <c r="DJ84" s="165">
        <f t="shared" si="133"/>
        <v>0</v>
      </c>
      <c r="DK84" s="54">
        <v>0</v>
      </c>
      <c r="DL84" s="396" t="s">
        <v>1779</v>
      </c>
      <c r="DM84" s="165">
        <f t="shared" si="134"/>
        <v>0</v>
      </c>
      <c r="DN84" s="54">
        <v>2</v>
      </c>
      <c r="DO84" s="396" t="s">
        <v>1783</v>
      </c>
      <c r="DP84" s="165">
        <f t="shared" si="135"/>
        <v>1</v>
      </c>
      <c r="DQ84" s="96" t="s">
        <v>1024</v>
      </c>
      <c r="DR84" s="164">
        <f t="shared" si="136"/>
        <v>0</v>
      </c>
      <c r="DS84" s="426">
        <f t="shared" si="137"/>
        <v>0.4</v>
      </c>
      <c r="DT84" s="148">
        <v>0.59399999999999997</v>
      </c>
      <c r="DU84" s="157" t="s">
        <v>1793</v>
      </c>
      <c r="DV84" s="165">
        <f t="shared" si="138"/>
        <v>3</v>
      </c>
      <c r="DW84" s="49">
        <v>20</v>
      </c>
      <c r="DX84" s="148">
        <f t="shared" si="146"/>
        <v>1.3010299956639813</v>
      </c>
      <c r="DY84" s="154" t="s">
        <v>1734</v>
      </c>
      <c r="DZ84" s="165">
        <f t="shared" si="139"/>
        <v>2</v>
      </c>
      <c r="EA84" s="49">
        <v>2</v>
      </c>
      <c r="EB84" s="157" t="s">
        <v>1737</v>
      </c>
      <c r="EC84" s="165">
        <f t="shared" si="140"/>
        <v>1</v>
      </c>
      <c r="ED84" s="49">
        <v>1</v>
      </c>
      <c r="EE84" s="157" t="s">
        <v>1737</v>
      </c>
      <c r="EF84" s="165">
        <f t="shared" si="141"/>
        <v>1</v>
      </c>
      <c r="EG84" s="426">
        <f t="shared" si="142"/>
        <v>1.75</v>
      </c>
      <c r="EH84" s="429">
        <f t="shared" si="143"/>
        <v>1.6169191919191921</v>
      </c>
      <c r="EI84" s="438">
        <f t="shared" si="144"/>
        <v>0.40422979797979802</v>
      </c>
      <c r="EJ84" s="546">
        <v>0.1</v>
      </c>
      <c r="EK84" s="548">
        <v>0.45454545454545453</v>
      </c>
      <c r="EL84" s="549">
        <v>0.83333333333333337</v>
      </c>
      <c r="EM84" s="549">
        <v>0.5</v>
      </c>
      <c r="EN84" s="549">
        <v>0.1</v>
      </c>
      <c r="EO84" s="549">
        <v>0.4375</v>
      </c>
    </row>
    <row r="85" spans="1:145" s="366" customFormat="1" ht="18">
      <c r="A85" s="4" t="s">
        <v>437</v>
      </c>
      <c r="B85" s="69" t="s">
        <v>436</v>
      </c>
      <c r="C85" s="583" t="s">
        <v>644</v>
      </c>
      <c r="D85" s="411" t="s">
        <v>1308</v>
      </c>
      <c r="E85" s="413" t="s">
        <v>968</v>
      </c>
      <c r="F85" s="412" t="s">
        <v>975</v>
      </c>
      <c r="G85" s="414" t="s">
        <v>980</v>
      </c>
      <c r="H85" s="412" t="s">
        <v>42</v>
      </c>
      <c r="I85" s="49">
        <v>4067</v>
      </c>
      <c r="J85" s="328">
        <f t="shared" si="90"/>
        <v>3.6092741724045876</v>
      </c>
      <c r="K85" s="328" t="s">
        <v>1698</v>
      </c>
      <c r="L85" s="165">
        <f t="shared" si="91"/>
        <v>1</v>
      </c>
      <c r="M85" s="78">
        <v>17066670</v>
      </c>
      <c r="N85" s="328">
        <f t="shared" si="92"/>
        <v>7.2321487910793012</v>
      </c>
      <c r="O85" s="328" t="s">
        <v>1706</v>
      </c>
      <c r="P85" s="165">
        <f t="shared" si="93"/>
        <v>1</v>
      </c>
      <c r="Q85" s="94">
        <v>347</v>
      </c>
      <c r="R85" s="328">
        <f t="shared" si="94"/>
        <v>2.5403294747908736</v>
      </c>
      <c r="S85" s="328" t="s">
        <v>1712</v>
      </c>
      <c r="T85" s="165">
        <f t="shared" si="95"/>
        <v>1</v>
      </c>
      <c r="U85" s="96" t="s">
        <v>880</v>
      </c>
      <c r="V85" s="164">
        <f t="shared" si="96"/>
        <v>0</v>
      </c>
      <c r="W85" s="94">
        <v>0</v>
      </c>
      <c r="X85" s="154"/>
      <c r="Y85" s="94" t="s">
        <v>1726</v>
      </c>
      <c r="Z85" s="165">
        <f t="shared" si="97"/>
        <v>0</v>
      </c>
      <c r="AA85" s="424">
        <f t="shared" si="98"/>
        <v>0.6</v>
      </c>
      <c r="AB85" s="594" t="s">
        <v>639</v>
      </c>
      <c r="AC85" s="165">
        <f t="shared" si="99"/>
        <v>4</v>
      </c>
      <c r="AD85" s="585" t="s">
        <v>639</v>
      </c>
      <c r="AE85" s="165">
        <f t="shared" si="100"/>
        <v>4</v>
      </c>
      <c r="AF85" s="96" t="s">
        <v>640</v>
      </c>
      <c r="AG85" s="164">
        <f t="shared" si="101"/>
        <v>0</v>
      </c>
      <c r="AH85" s="53" t="s">
        <v>1402</v>
      </c>
      <c r="AI85" s="165">
        <f t="shared" si="145"/>
        <v>2</v>
      </c>
      <c r="AJ85" s="53" t="s">
        <v>1404</v>
      </c>
      <c r="AK85" s="165">
        <f t="shared" si="102"/>
        <v>1</v>
      </c>
      <c r="AL85" s="587">
        <v>1</v>
      </c>
      <c r="AM85" s="396" t="s">
        <v>1765</v>
      </c>
      <c r="AN85" s="165">
        <f t="shared" si="103"/>
        <v>4</v>
      </c>
      <c r="AO85" s="96" t="s">
        <v>636</v>
      </c>
      <c r="AP85" s="164">
        <f t="shared" si="104"/>
        <v>4</v>
      </c>
      <c r="AQ85" s="57">
        <v>3</v>
      </c>
      <c r="AR85" s="397" t="s">
        <v>1771</v>
      </c>
      <c r="AS85" s="165">
        <f t="shared" si="105"/>
        <v>2</v>
      </c>
      <c r="AT85" s="583" t="s">
        <v>650</v>
      </c>
      <c r="AU85" s="165">
        <f t="shared" si="106"/>
        <v>2</v>
      </c>
      <c r="AV85" s="53" t="s">
        <v>646</v>
      </c>
      <c r="AW85" s="165">
        <v>0</v>
      </c>
      <c r="AX85" s="81" t="s">
        <v>647</v>
      </c>
      <c r="AY85" s="165">
        <v>4</v>
      </c>
      <c r="AZ85" s="426">
        <f t="shared" si="107"/>
        <v>2.4545454545454546</v>
      </c>
      <c r="BA85" s="57">
        <v>0</v>
      </c>
      <c r="BB85" s="395" t="s">
        <v>1741</v>
      </c>
      <c r="BC85" s="165">
        <f t="shared" si="108"/>
        <v>4</v>
      </c>
      <c r="BD85" s="80" t="s">
        <v>641</v>
      </c>
      <c r="BE85" s="163">
        <f t="shared" si="109"/>
        <v>0</v>
      </c>
      <c r="BF85" s="587">
        <v>2</v>
      </c>
      <c r="BG85" s="396" t="s">
        <v>1746</v>
      </c>
      <c r="BH85" s="165">
        <f t="shared" si="110"/>
        <v>3</v>
      </c>
      <c r="BI85" s="587">
        <v>4</v>
      </c>
      <c r="BJ85" s="397" t="s">
        <v>1747</v>
      </c>
      <c r="BK85" s="165">
        <f t="shared" si="111"/>
        <v>2</v>
      </c>
      <c r="BL85" s="53" t="s">
        <v>658</v>
      </c>
      <c r="BM85" s="365">
        <f t="shared" si="112"/>
        <v>2</v>
      </c>
      <c r="BN85" s="583" t="s">
        <v>669</v>
      </c>
      <c r="BO85" s="365">
        <f t="shared" si="113"/>
        <v>2</v>
      </c>
      <c r="BP85" s="585" t="s">
        <v>643</v>
      </c>
      <c r="BQ85" s="365">
        <f t="shared" si="114"/>
        <v>3</v>
      </c>
      <c r="BR85" s="57">
        <v>0</v>
      </c>
      <c r="BS85" s="396" t="s">
        <v>1750</v>
      </c>
      <c r="BT85" s="165">
        <f t="shared" si="115"/>
        <v>4</v>
      </c>
      <c r="BU85" s="57">
        <v>0</v>
      </c>
      <c r="BV85" s="396" t="s">
        <v>1750</v>
      </c>
      <c r="BW85" s="165">
        <f t="shared" si="116"/>
        <v>4</v>
      </c>
      <c r="BX85" s="57">
        <v>0</v>
      </c>
      <c r="BY85" s="396" t="s">
        <v>1755</v>
      </c>
      <c r="BZ85" s="165">
        <f t="shared" si="117"/>
        <v>4</v>
      </c>
      <c r="CA85" s="57">
        <v>0</v>
      </c>
      <c r="CB85" s="396" t="s">
        <v>1755</v>
      </c>
      <c r="CC85" s="165">
        <f t="shared" si="118"/>
        <v>4</v>
      </c>
      <c r="CD85" s="58">
        <v>0</v>
      </c>
      <c r="CE85" s="397" t="s">
        <v>1764</v>
      </c>
      <c r="CF85" s="165">
        <f t="shared" si="119"/>
        <v>0</v>
      </c>
      <c r="CG85" s="80" t="s">
        <v>636</v>
      </c>
      <c r="CH85" s="165">
        <f t="shared" si="120"/>
        <v>4</v>
      </c>
      <c r="CI85" s="426">
        <f t="shared" si="121"/>
        <v>2.6666666666666665</v>
      </c>
      <c r="CJ85" s="53" t="s">
        <v>1396</v>
      </c>
      <c r="CK85" s="165">
        <f t="shared" si="122"/>
        <v>0</v>
      </c>
      <c r="CL85" s="96" t="s">
        <v>640</v>
      </c>
      <c r="CM85" s="164">
        <f t="shared" si="123"/>
        <v>0</v>
      </c>
      <c r="CN85" s="96" t="s">
        <v>880</v>
      </c>
      <c r="CO85" s="164">
        <f t="shared" si="124"/>
        <v>4</v>
      </c>
      <c r="CP85" s="96" t="s">
        <v>880</v>
      </c>
      <c r="CQ85" s="164">
        <f t="shared" si="125"/>
        <v>4</v>
      </c>
      <c r="CR85" s="96" t="s">
        <v>880</v>
      </c>
      <c r="CS85" s="164">
        <f t="shared" si="126"/>
        <v>4</v>
      </c>
      <c r="CT85" s="53" t="s">
        <v>1396</v>
      </c>
      <c r="CU85" s="165">
        <f t="shared" si="127"/>
        <v>0</v>
      </c>
      <c r="CV85" s="96" t="s">
        <v>1119</v>
      </c>
      <c r="CW85" s="164">
        <f t="shared" si="128"/>
        <v>0</v>
      </c>
      <c r="CX85" s="55">
        <v>4.7</v>
      </c>
      <c r="CY85" s="427" t="s">
        <v>1825</v>
      </c>
      <c r="CZ85" s="165">
        <f t="shared" si="129"/>
        <v>2</v>
      </c>
      <c r="DA85" s="56">
        <v>7.8</v>
      </c>
      <c r="DB85" s="427" t="s">
        <v>1826</v>
      </c>
      <c r="DC85" s="165">
        <f t="shared" si="130"/>
        <v>1</v>
      </c>
      <c r="DD85" s="426">
        <f t="shared" si="131"/>
        <v>1.6666666666666667</v>
      </c>
      <c r="DE85" s="148">
        <v>1</v>
      </c>
      <c r="DF85" s="435" t="s">
        <v>1776</v>
      </c>
      <c r="DG85" s="165">
        <f t="shared" si="132"/>
        <v>1</v>
      </c>
      <c r="DH85" s="54">
        <v>0</v>
      </c>
      <c r="DI85" s="397" t="s">
        <v>1777</v>
      </c>
      <c r="DJ85" s="165">
        <f t="shared" si="133"/>
        <v>0</v>
      </c>
      <c r="DK85" s="54">
        <v>1</v>
      </c>
      <c r="DL85" s="396" t="s">
        <v>1779</v>
      </c>
      <c r="DM85" s="165">
        <f t="shared" si="134"/>
        <v>3</v>
      </c>
      <c r="DN85" s="54">
        <v>7</v>
      </c>
      <c r="DO85" s="396" t="s">
        <v>1780</v>
      </c>
      <c r="DP85" s="165">
        <f t="shared" si="135"/>
        <v>4</v>
      </c>
      <c r="DQ85" s="96" t="s">
        <v>1024</v>
      </c>
      <c r="DR85" s="164">
        <f t="shared" si="136"/>
        <v>0</v>
      </c>
      <c r="DS85" s="426">
        <f t="shared" si="137"/>
        <v>1.6</v>
      </c>
      <c r="DT85" s="148">
        <v>0.61399999999999999</v>
      </c>
      <c r="DU85" s="114" t="s">
        <v>1793</v>
      </c>
      <c r="DV85" s="165">
        <f t="shared" si="138"/>
        <v>3</v>
      </c>
      <c r="DW85" s="49">
        <v>3</v>
      </c>
      <c r="DX85" s="148">
        <f t="shared" si="146"/>
        <v>0.47712125471966244</v>
      </c>
      <c r="DY85" s="154" t="s">
        <v>1732</v>
      </c>
      <c r="DZ85" s="165">
        <f t="shared" si="139"/>
        <v>0</v>
      </c>
      <c r="EA85" s="49">
        <v>0</v>
      </c>
      <c r="EB85" s="114" t="s">
        <v>1730</v>
      </c>
      <c r="EC85" s="165">
        <f t="shared" si="140"/>
        <v>0</v>
      </c>
      <c r="ED85" s="49">
        <v>0</v>
      </c>
      <c r="EE85" s="114" t="s">
        <v>1730</v>
      </c>
      <c r="EF85" s="165">
        <f t="shared" si="141"/>
        <v>0</v>
      </c>
      <c r="EG85" s="426">
        <f t="shared" si="142"/>
        <v>0.75</v>
      </c>
      <c r="EH85" s="429">
        <f t="shared" si="143"/>
        <v>1.622979797979798</v>
      </c>
      <c r="EI85" s="438">
        <f t="shared" si="144"/>
        <v>0.40574494949494949</v>
      </c>
      <c r="EJ85" s="546">
        <v>0.15</v>
      </c>
      <c r="EK85" s="548">
        <v>0.61363636363636365</v>
      </c>
      <c r="EL85" s="549">
        <v>0.66666666666666663</v>
      </c>
      <c r="EM85" s="549">
        <v>0.41666666666666669</v>
      </c>
      <c r="EN85" s="549">
        <v>0.4</v>
      </c>
      <c r="EO85" s="549">
        <v>0.1875</v>
      </c>
    </row>
    <row r="86" spans="1:145" s="366" customFormat="1" ht="18">
      <c r="A86" s="4" t="s">
        <v>439</v>
      </c>
      <c r="B86" s="69" t="s">
        <v>438</v>
      </c>
      <c r="C86" s="53" t="s">
        <v>632</v>
      </c>
      <c r="D86" s="411" t="s">
        <v>1308</v>
      </c>
      <c r="E86" s="413" t="s">
        <v>991</v>
      </c>
      <c r="F86" s="412" t="s">
        <v>993</v>
      </c>
      <c r="G86" s="414" t="s">
        <v>994</v>
      </c>
      <c r="H86" s="412" t="s">
        <v>34</v>
      </c>
      <c r="I86" s="49">
        <v>4068</v>
      </c>
      <c r="J86" s="328">
        <f t="shared" si="90"/>
        <v>3.6093809442507068</v>
      </c>
      <c r="K86" s="328" t="s">
        <v>1698</v>
      </c>
      <c r="L86" s="165">
        <f t="shared" si="91"/>
        <v>1</v>
      </c>
      <c r="M86" s="78">
        <v>11932592.27</v>
      </c>
      <c r="N86" s="328">
        <f t="shared" si="92"/>
        <v>7.076734801278123</v>
      </c>
      <c r="O86" s="328" t="s">
        <v>1703</v>
      </c>
      <c r="P86" s="165">
        <f t="shared" si="93"/>
        <v>0</v>
      </c>
      <c r="Q86" s="94">
        <v>222</v>
      </c>
      <c r="R86" s="328">
        <f t="shared" si="94"/>
        <v>2.3463529744506388</v>
      </c>
      <c r="S86" s="328" t="s">
        <v>1709</v>
      </c>
      <c r="T86" s="165">
        <f t="shared" si="95"/>
        <v>0</v>
      </c>
      <c r="U86" s="96" t="s">
        <v>880</v>
      </c>
      <c r="V86" s="164">
        <f t="shared" si="96"/>
        <v>0</v>
      </c>
      <c r="W86" s="94">
        <v>0</v>
      </c>
      <c r="X86" s="94"/>
      <c r="Y86" s="94" t="s">
        <v>1726</v>
      </c>
      <c r="Z86" s="165">
        <f t="shared" si="97"/>
        <v>0</v>
      </c>
      <c r="AA86" s="424">
        <f t="shared" si="98"/>
        <v>0.2</v>
      </c>
      <c r="AB86" s="80" t="s">
        <v>639</v>
      </c>
      <c r="AC86" s="165">
        <f t="shared" si="99"/>
        <v>4</v>
      </c>
      <c r="AD86" s="53" t="s">
        <v>639</v>
      </c>
      <c r="AE86" s="165">
        <f t="shared" si="100"/>
        <v>4</v>
      </c>
      <c r="AF86" s="96" t="s">
        <v>640</v>
      </c>
      <c r="AG86" s="164">
        <f t="shared" si="101"/>
        <v>0</v>
      </c>
      <c r="AH86" s="53" t="s">
        <v>1315</v>
      </c>
      <c r="AI86" s="165">
        <f t="shared" si="145"/>
        <v>1</v>
      </c>
      <c r="AJ86" s="53" t="s">
        <v>1404</v>
      </c>
      <c r="AK86" s="165">
        <f t="shared" si="102"/>
        <v>1</v>
      </c>
      <c r="AL86" s="50">
        <v>1</v>
      </c>
      <c r="AM86" s="396" t="s">
        <v>1765</v>
      </c>
      <c r="AN86" s="165">
        <f t="shared" si="103"/>
        <v>4</v>
      </c>
      <c r="AO86" s="96" t="s">
        <v>636</v>
      </c>
      <c r="AP86" s="164">
        <f t="shared" si="104"/>
        <v>4</v>
      </c>
      <c r="AQ86" s="57">
        <v>2</v>
      </c>
      <c r="AR86" s="396" t="s">
        <v>1772</v>
      </c>
      <c r="AS86" s="165">
        <f t="shared" si="105"/>
        <v>1</v>
      </c>
      <c r="AT86" s="53" t="s">
        <v>650</v>
      </c>
      <c r="AU86" s="165">
        <f t="shared" si="106"/>
        <v>2</v>
      </c>
      <c r="AV86" s="53" t="s">
        <v>635</v>
      </c>
      <c r="AW86" s="165">
        <v>1</v>
      </c>
      <c r="AX86" s="81" t="s">
        <v>647</v>
      </c>
      <c r="AY86" s="165">
        <v>4</v>
      </c>
      <c r="AZ86" s="426">
        <f t="shared" si="107"/>
        <v>2.3636363636363638</v>
      </c>
      <c r="BA86" s="57">
        <v>0</v>
      </c>
      <c r="BB86" s="395" t="s">
        <v>1741</v>
      </c>
      <c r="BC86" s="165">
        <f t="shared" si="108"/>
        <v>4</v>
      </c>
      <c r="BD86" s="155" t="s">
        <v>1395</v>
      </c>
      <c r="BE86" s="163">
        <f t="shared" si="109"/>
        <v>4</v>
      </c>
      <c r="BF86" s="58">
        <v>0</v>
      </c>
      <c r="BG86" s="396" t="s">
        <v>1745</v>
      </c>
      <c r="BH86" s="165">
        <f t="shared" si="110"/>
        <v>4</v>
      </c>
      <c r="BI86" s="58">
        <v>0</v>
      </c>
      <c r="BJ86" s="396" t="s">
        <v>1745</v>
      </c>
      <c r="BK86" s="165">
        <f t="shared" si="111"/>
        <v>4</v>
      </c>
      <c r="BL86" s="53" t="s">
        <v>653</v>
      </c>
      <c r="BM86" s="365">
        <f t="shared" si="112"/>
        <v>4</v>
      </c>
      <c r="BN86" s="53" t="s">
        <v>642</v>
      </c>
      <c r="BO86" s="365">
        <f t="shared" si="113"/>
        <v>0</v>
      </c>
      <c r="BP86" s="53" t="s">
        <v>659</v>
      </c>
      <c r="BQ86" s="365">
        <f t="shared" si="114"/>
        <v>4</v>
      </c>
      <c r="BR86" s="58">
        <v>0</v>
      </c>
      <c r="BS86" s="396" t="s">
        <v>1750</v>
      </c>
      <c r="BT86" s="165">
        <f t="shared" si="115"/>
        <v>4</v>
      </c>
      <c r="BU86" s="58">
        <v>0</v>
      </c>
      <c r="BV86" s="396" t="s">
        <v>1750</v>
      </c>
      <c r="BW86" s="165">
        <f t="shared" si="116"/>
        <v>4</v>
      </c>
      <c r="BX86" s="58">
        <v>0</v>
      </c>
      <c r="BY86" s="396" t="s">
        <v>1755</v>
      </c>
      <c r="BZ86" s="165">
        <f t="shared" si="117"/>
        <v>4</v>
      </c>
      <c r="CA86" s="58">
        <v>0</v>
      </c>
      <c r="CB86" s="396" t="s">
        <v>1755</v>
      </c>
      <c r="CC86" s="165">
        <f t="shared" si="118"/>
        <v>4</v>
      </c>
      <c r="CD86" s="58">
        <v>1</v>
      </c>
      <c r="CE86" s="396" t="s">
        <v>1763</v>
      </c>
      <c r="CF86" s="165">
        <f t="shared" si="119"/>
        <v>1</v>
      </c>
      <c r="CG86" s="155" t="s">
        <v>1047</v>
      </c>
      <c r="CH86" s="165"/>
      <c r="CI86" s="426">
        <f t="shared" si="121"/>
        <v>3.3636363636363638</v>
      </c>
      <c r="CJ86" s="53" t="s">
        <v>639</v>
      </c>
      <c r="CK86" s="165">
        <f t="shared" si="122"/>
        <v>4</v>
      </c>
      <c r="CL86" s="96" t="s">
        <v>636</v>
      </c>
      <c r="CM86" s="164">
        <f t="shared" si="123"/>
        <v>4</v>
      </c>
      <c r="CN86" s="96" t="s">
        <v>1119</v>
      </c>
      <c r="CO86" s="164">
        <f t="shared" si="124"/>
        <v>0</v>
      </c>
      <c r="CP86" s="96" t="s">
        <v>880</v>
      </c>
      <c r="CQ86" s="164">
        <f t="shared" si="125"/>
        <v>4</v>
      </c>
      <c r="CR86" s="96" t="s">
        <v>880</v>
      </c>
      <c r="CS86" s="164">
        <f t="shared" si="126"/>
        <v>4</v>
      </c>
      <c r="CT86" s="53" t="s">
        <v>639</v>
      </c>
      <c r="CU86" s="165">
        <f t="shared" si="127"/>
        <v>4</v>
      </c>
      <c r="CV86" s="96" t="s">
        <v>880</v>
      </c>
      <c r="CW86" s="164">
        <f t="shared" si="128"/>
        <v>4</v>
      </c>
      <c r="CX86" s="55">
        <v>7.9</v>
      </c>
      <c r="CY86" s="427" t="s">
        <v>1826</v>
      </c>
      <c r="CZ86" s="165">
        <f t="shared" si="129"/>
        <v>1</v>
      </c>
      <c r="DA86" s="56">
        <v>7.9</v>
      </c>
      <c r="DB86" s="427" t="s">
        <v>1826</v>
      </c>
      <c r="DC86" s="165">
        <f t="shared" si="130"/>
        <v>1</v>
      </c>
      <c r="DD86" s="426">
        <f t="shared" si="131"/>
        <v>2.8888888888888888</v>
      </c>
      <c r="DE86" s="148">
        <v>0</v>
      </c>
      <c r="DF86" s="434" t="s">
        <v>1777</v>
      </c>
      <c r="DG86" s="165">
        <f t="shared" si="132"/>
        <v>0</v>
      </c>
      <c r="DH86" s="54">
        <v>0</v>
      </c>
      <c r="DI86" s="397" t="s">
        <v>1777</v>
      </c>
      <c r="DJ86" s="165">
        <f t="shared" si="133"/>
        <v>0</v>
      </c>
      <c r="DK86" s="54">
        <v>0</v>
      </c>
      <c r="DL86" s="397" t="s">
        <v>1777</v>
      </c>
      <c r="DM86" s="165">
        <f t="shared" si="134"/>
        <v>0</v>
      </c>
      <c r="DN86" s="54">
        <v>9</v>
      </c>
      <c r="DO86" s="396" t="s">
        <v>1780</v>
      </c>
      <c r="DP86" s="165">
        <f t="shared" si="135"/>
        <v>4</v>
      </c>
      <c r="DQ86" s="96" t="s">
        <v>1024</v>
      </c>
      <c r="DR86" s="164">
        <f t="shared" si="136"/>
        <v>0</v>
      </c>
      <c r="DS86" s="426">
        <f t="shared" si="137"/>
        <v>0.8</v>
      </c>
      <c r="DT86" s="148">
        <v>0.68899999999999995</v>
      </c>
      <c r="DU86" s="114" t="s">
        <v>1791</v>
      </c>
      <c r="DV86" s="165">
        <f t="shared" si="138"/>
        <v>2</v>
      </c>
      <c r="DW86" s="49">
        <v>8</v>
      </c>
      <c r="DX86" s="148">
        <f t="shared" si="146"/>
        <v>0.90308998699194354</v>
      </c>
      <c r="DY86" s="94" t="s">
        <v>1733</v>
      </c>
      <c r="DZ86" s="165">
        <f t="shared" si="139"/>
        <v>1</v>
      </c>
      <c r="EA86" s="49">
        <v>1</v>
      </c>
      <c r="EB86" s="157" t="s">
        <v>1737</v>
      </c>
      <c r="EC86" s="165">
        <f t="shared" si="140"/>
        <v>1</v>
      </c>
      <c r="ED86" s="49">
        <v>0</v>
      </c>
      <c r="EE86" s="114" t="s">
        <v>1730</v>
      </c>
      <c r="EF86" s="165">
        <f t="shared" si="141"/>
        <v>0</v>
      </c>
      <c r="EG86" s="426">
        <f t="shared" si="142"/>
        <v>1</v>
      </c>
      <c r="EH86" s="429">
        <f t="shared" si="143"/>
        <v>1.7693602693602692</v>
      </c>
      <c r="EI86" s="438">
        <f t="shared" si="144"/>
        <v>0.44234006734006731</v>
      </c>
      <c r="EJ86" s="546">
        <v>0.05</v>
      </c>
      <c r="EK86" s="548">
        <v>0.59090909090909094</v>
      </c>
      <c r="EL86" s="549">
        <v>0.84090909090909094</v>
      </c>
      <c r="EM86" s="549">
        <v>0.72222222222222221</v>
      </c>
      <c r="EN86" s="549">
        <v>0.2</v>
      </c>
      <c r="EO86" s="549">
        <v>0.25</v>
      </c>
    </row>
    <row r="87" spans="1:145" s="366" customFormat="1" ht="18">
      <c r="A87" s="4" t="s">
        <v>433</v>
      </c>
      <c r="B87" s="69" t="s">
        <v>432</v>
      </c>
      <c r="C87" s="53" t="s">
        <v>632</v>
      </c>
      <c r="D87" s="411" t="s">
        <v>1308</v>
      </c>
      <c r="E87" s="413" t="s">
        <v>968</v>
      </c>
      <c r="F87" s="412" t="s">
        <v>967</v>
      </c>
      <c r="G87" s="414" t="s">
        <v>976</v>
      </c>
      <c r="H87" s="417" t="s">
        <v>127</v>
      </c>
      <c r="I87" s="49">
        <v>4139</v>
      </c>
      <c r="J87" s="328">
        <f t="shared" si="90"/>
        <v>3.61689542640076</v>
      </c>
      <c r="K87" s="328" t="s">
        <v>1698</v>
      </c>
      <c r="L87" s="165">
        <f t="shared" si="91"/>
        <v>1</v>
      </c>
      <c r="M87" s="78">
        <v>13421960.610000001</v>
      </c>
      <c r="N87" s="328">
        <f t="shared" si="92"/>
        <v>7.1278159599396131</v>
      </c>
      <c r="O87" s="328" t="s">
        <v>1706</v>
      </c>
      <c r="P87" s="165">
        <f t="shared" si="93"/>
        <v>1</v>
      </c>
      <c r="Q87" s="94">
        <v>215</v>
      </c>
      <c r="R87" s="328">
        <f t="shared" si="94"/>
        <v>2.3324384599156054</v>
      </c>
      <c r="S87" s="328" t="s">
        <v>1709</v>
      </c>
      <c r="T87" s="165">
        <f t="shared" si="95"/>
        <v>0</v>
      </c>
      <c r="U87" s="96" t="s">
        <v>880</v>
      </c>
      <c r="V87" s="164">
        <f t="shared" si="96"/>
        <v>0</v>
      </c>
      <c r="W87" s="94">
        <v>0</v>
      </c>
      <c r="X87" s="94"/>
      <c r="Y87" s="94" t="s">
        <v>1726</v>
      </c>
      <c r="Z87" s="165">
        <f t="shared" si="97"/>
        <v>0</v>
      </c>
      <c r="AA87" s="424">
        <f t="shared" si="98"/>
        <v>0.4</v>
      </c>
      <c r="AB87" s="80" t="s">
        <v>1396</v>
      </c>
      <c r="AC87" s="165">
        <f t="shared" si="99"/>
        <v>0</v>
      </c>
      <c r="AD87" s="80" t="s">
        <v>639</v>
      </c>
      <c r="AE87" s="165">
        <f t="shared" si="100"/>
        <v>4</v>
      </c>
      <c r="AF87" s="96" t="s">
        <v>640</v>
      </c>
      <c r="AG87" s="164">
        <f t="shared" si="101"/>
        <v>0</v>
      </c>
      <c r="AH87" s="53" t="s">
        <v>1315</v>
      </c>
      <c r="AI87" s="165">
        <f t="shared" si="145"/>
        <v>1</v>
      </c>
      <c r="AJ87" s="156" t="s">
        <v>1403</v>
      </c>
      <c r="AK87" s="165">
        <f t="shared" si="102"/>
        <v>4</v>
      </c>
      <c r="AL87" s="50">
        <v>1</v>
      </c>
      <c r="AM87" s="396" t="s">
        <v>1765</v>
      </c>
      <c r="AN87" s="165">
        <f t="shared" si="103"/>
        <v>4</v>
      </c>
      <c r="AO87" s="96" t="s">
        <v>636</v>
      </c>
      <c r="AP87" s="164">
        <f t="shared" si="104"/>
        <v>4</v>
      </c>
      <c r="AQ87" s="57">
        <v>2</v>
      </c>
      <c r="AR87" s="396" t="s">
        <v>1772</v>
      </c>
      <c r="AS87" s="165">
        <f t="shared" si="105"/>
        <v>1</v>
      </c>
      <c r="AT87" s="53" t="s">
        <v>674</v>
      </c>
      <c r="AU87" s="165">
        <f t="shared" si="106"/>
        <v>3</v>
      </c>
      <c r="AV87" s="53" t="s">
        <v>647</v>
      </c>
      <c r="AW87" s="165">
        <v>4</v>
      </c>
      <c r="AX87" s="81" t="s">
        <v>647</v>
      </c>
      <c r="AY87" s="165">
        <v>4</v>
      </c>
      <c r="AZ87" s="426">
        <f t="shared" si="107"/>
        <v>2.6363636363636362</v>
      </c>
      <c r="BA87" s="57">
        <v>2</v>
      </c>
      <c r="BB87" s="395" t="s">
        <v>1743</v>
      </c>
      <c r="BC87" s="165">
        <f t="shared" si="108"/>
        <v>1</v>
      </c>
      <c r="BD87" s="155" t="s">
        <v>666</v>
      </c>
      <c r="BE87" s="163">
        <f t="shared" si="109"/>
        <v>3</v>
      </c>
      <c r="BF87" s="58">
        <v>1</v>
      </c>
      <c r="BG87" s="396" t="s">
        <v>1746</v>
      </c>
      <c r="BH87" s="165">
        <f t="shared" si="110"/>
        <v>3</v>
      </c>
      <c r="BI87" s="58">
        <v>2</v>
      </c>
      <c r="BJ87" s="396" t="s">
        <v>1746</v>
      </c>
      <c r="BK87" s="165">
        <f t="shared" si="111"/>
        <v>3</v>
      </c>
      <c r="BL87" s="53" t="s">
        <v>642</v>
      </c>
      <c r="BM87" s="365">
        <f t="shared" si="112"/>
        <v>3</v>
      </c>
      <c r="BN87" s="53" t="s">
        <v>649</v>
      </c>
      <c r="BO87" s="365">
        <f t="shared" si="113"/>
        <v>1</v>
      </c>
      <c r="BP87" s="53" t="s">
        <v>667</v>
      </c>
      <c r="BQ87" s="365">
        <f t="shared" si="114"/>
        <v>1</v>
      </c>
      <c r="BR87" s="58">
        <v>2</v>
      </c>
      <c r="BS87" s="396" t="s">
        <v>1751</v>
      </c>
      <c r="BT87" s="165">
        <f t="shared" si="115"/>
        <v>3</v>
      </c>
      <c r="BU87" s="58">
        <v>0</v>
      </c>
      <c r="BV87" s="396" t="s">
        <v>1750</v>
      </c>
      <c r="BW87" s="165">
        <f t="shared" si="116"/>
        <v>4</v>
      </c>
      <c r="BX87" s="58">
        <v>5</v>
      </c>
      <c r="BY87" s="396" t="s">
        <v>1758</v>
      </c>
      <c r="BZ87" s="165">
        <f t="shared" si="117"/>
        <v>1</v>
      </c>
      <c r="CA87" s="58">
        <v>2</v>
      </c>
      <c r="CB87" s="396" t="s">
        <v>1756</v>
      </c>
      <c r="CC87" s="165">
        <f t="shared" si="118"/>
        <v>3</v>
      </c>
      <c r="CD87" s="58">
        <v>1</v>
      </c>
      <c r="CE87" s="396" t="s">
        <v>1763</v>
      </c>
      <c r="CF87" s="165">
        <f t="shared" si="119"/>
        <v>1</v>
      </c>
      <c r="CG87" s="80" t="s">
        <v>1369</v>
      </c>
      <c r="CH87" s="165">
        <f t="shared" ref="CH87:CH116" si="147">IF(CG87="NÃO",4,IF(CG87="SIM, RELATÓRIO BIMESTRAL",3,IF(CG87="SIM, RELATÓRIO MENSAL",2,IF(CG87="SIM, RELATÓRIO SEMESTRAL",1,IF(CG87="SIM, RELATÓRIO ANUAL",0,"ERRO")))))</f>
        <v>3</v>
      </c>
      <c r="CI87" s="426">
        <f t="shared" si="121"/>
        <v>2.4166666666666665</v>
      </c>
      <c r="CJ87" s="80" t="s">
        <v>639</v>
      </c>
      <c r="CK87" s="165">
        <f t="shared" si="122"/>
        <v>4</v>
      </c>
      <c r="CL87" s="96" t="s">
        <v>640</v>
      </c>
      <c r="CM87" s="164">
        <f t="shared" si="123"/>
        <v>0</v>
      </c>
      <c r="CN87" s="96" t="s">
        <v>880</v>
      </c>
      <c r="CO87" s="164">
        <f t="shared" si="124"/>
        <v>4</v>
      </c>
      <c r="CP87" s="96" t="s">
        <v>880</v>
      </c>
      <c r="CQ87" s="164">
        <f t="shared" si="125"/>
        <v>4</v>
      </c>
      <c r="CR87" s="96" t="s">
        <v>880</v>
      </c>
      <c r="CS87" s="164">
        <f t="shared" si="126"/>
        <v>4</v>
      </c>
      <c r="CT87" s="53" t="s">
        <v>639</v>
      </c>
      <c r="CU87" s="165">
        <f t="shared" si="127"/>
        <v>4</v>
      </c>
      <c r="CV87" s="96" t="s">
        <v>1119</v>
      </c>
      <c r="CW87" s="164">
        <f t="shared" si="128"/>
        <v>0</v>
      </c>
      <c r="CX87" s="55">
        <v>7.3</v>
      </c>
      <c r="CY87" s="427" t="s">
        <v>1826</v>
      </c>
      <c r="CZ87" s="165">
        <f t="shared" si="129"/>
        <v>1</v>
      </c>
      <c r="DA87" s="56">
        <v>6.8</v>
      </c>
      <c r="DB87" s="427" t="s">
        <v>1826</v>
      </c>
      <c r="DC87" s="165">
        <f t="shared" si="130"/>
        <v>1</v>
      </c>
      <c r="DD87" s="426">
        <f t="shared" si="131"/>
        <v>2.4444444444444446</v>
      </c>
      <c r="DE87" s="148">
        <v>0</v>
      </c>
      <c r="DF87" s="434" t="s">
        <v>1777</v>
      </c>
      <c r="DG87" s="165">
        <f t="shared" si="132"/>
        <v>0</v>
      </c>
      <c r="DH87" s="54">
        <v>0</v>
      </c>
      <c r="DI87" s="397" t="s">
        <v>1777</v>
      </c>
      <c r="DJ87" s="165">
        <f t="shared" si="133"/>
        <v>0</v>
      </c>
      <c r="DK87" s="54">
        <v>0</v>
      </c>
      <c r="DL87" s="397" t="s">
        <v>1777</v>
      </c>
      <c r="DM87" s="165">
        <f t="shared" si="134"/>
        <v>0</v>
      </c>
      <c r="DN87" s="54">
        <v>1</v>
      </c>
      <c r="DO87" s="396" t="s">
        <v>1783</v>
      </c>
      <c r="DP87" s="165">
        <f t="shared" si="135"/>
        <v>1</v>
      </c>
      <c r="DQ87" s="96" t="s">
        <v>1024</v>
      </c>
      <c r="DR87" s="164">
        <f t="shared" si="136"/>
        <v>0</v>
      </c>
      <c r="DS87" s="426">
        <f t="shared" si="137"/>
        <v>0.2</v>
      </c>
      <c r="DT87" s="148">
        <v>0.629</v>
      </c>
      <c r="DU87" s="114" t="s">
        <v>1791</v>
      </c>
      <c r="DV87" s="165">
        <f t="shared" si="138"/>
        <v>2</v>
      </c>
      <c r="DW87" s="49">
        <v>6</v>
      </c>
      <c r="DX87" s="148">
        <f t="shared" si="146"/>
        <v>0.77815125038364363</v>
      </c>
      <c r="DY87" s="154" t="s">
        <v>1733</v>
      </c>
      <c r="DZ87" s="165">
        <f t="shared" si="139"/>
        <v>1</v>
      </c>
      <c r="EA87" s="49">
        <v>3</v>
      </c>
      <c r="EB87" s="94" t="s">
        <v>1739</v>
      </c>
      <c r="EC87" s="165">
        <f t="shared" si="140"/>
        <v>2</v>
      </c>
      <c r="ED87" s="49">
        <v>0</v>
      </c>
      <c r="EE87" s="114" t="s">
        <v>1730</v>
      </c>
      <c r="EF87" s="165">
        <f t="shared" si="141"/>
        <v>0</v>
      </c>
      <c r="EG87" s="426">
        <f t="shared" si="142"/>
        <v>1.25</v>
      </c>
      <c r="EH87" s="429">
        <f t="shared" si="143"/>
        <v>1.5579124579124581</v>
      </c>
      <c r="EI87" s="438">
        <f t="shared" si="144"/>
        <v>0.38947811447811453</v>
      </c>
      <c r="EJ87" s="546">
        <v>0.1</v>
      </c>
      <c r="EK87" s="548">
        <v>0.65909090909090906</v>
      </c>
      <c r="EL87" s="549">
        <v>0.60416666666666663</v>
      </c>
      <c r="EM87" s="549">
        <v>0.61111111111111116</v>
      </c>
      <c r="EN87" s="549">
        <v>0.05</v>
      </c>
      <c r="EO87" s="549">
        <v>0.3125</v>
      </c>
    </row>
    <row r="88" spans="1:145" s="366" customFormat="1" ht="18">
      <c r="A88" s="4" t="s">
        <v>443</v>
      </c>
      <c r="B88" s="69" t="s">
        <v>442</v>
      </c>
      <c r="C88" s="53" t="s">
        <v>1050</v>
      </c>
      <c r="D88" s="411" t="s">
        <v>1308</v>
      </c>
      <c r="E88" s="413" t="s">
        <v>968</v>
      </c>
      <c r="F88" s="412" t="s">
        <v>967</v>
      </c>
      <c r="G88" s="414" t="s">
        <v>976</v>
      </c>
      <c r="H88" s="417" t="s">
        <v>127</v>
      </c>
      <c r="I88" s="49">
        <v>4169</v>
      </c>
      <c r="J88" s="328">
        <f t="shared" si="90"/>
        <v>3.6200318951262975</v>
      </c>
      <c r="K88" s="328" t="s">
        <v>1698</v>
      </c>
      <c r="L88" s="165">
        <f t="shared" si="91"/>
        <v>1</v>
      </c>
      <c r="M88" s="78">
        <v>16100773.5</v>
      </c>
      <c r="N88" s="328">
        <f t="shared" si="92"/>
        <v>7.2068467405481522</v>
      </c>
      <c r="O88" s="328" t="s">
        <v>1706</v>
      </c>
      <c r="P88" s="165">
        <f t="shared" si="93"/>
        <v>1</v>
      </c>
      <c r="Q88" s="94">
        <v>178</v>
      </c>
      <c r="R88" s="328">
        <f t="shared" si="94"/>
        <v>2.2504200023088941</v>
      </c>
      <c r="S88" s="328" t="s">
        <v>1709</v>
      </c>
      <c r="T88" s="165">
        <f t="shared" si="95"/>
        <v>0</v>
      </c>
      <c r="U88" s="96" t="s">
        <v>880</v>
      </c>
      <c r="V88" s="164">
        <f t="shared" si="96"/>
        <v>0</v>
      </c>
      <c r="W88" s="94">
        <v>0</v>
      </c>
      <c r="X88" s="94"/>
      <c r="Y88" s="154" t="s">
        <v>1726</v>
      </c>
      <c r="Z88" s="165">
        <f t="shared" si="97"/>
        <v>0</v>
      </c>
      <c r="AA88" s="424">
        <f t="shared" si="98"/>
        <v>0.4</v>
      </c>
      <c r="AB88" s="80" t="s">
        <v>639</v>
      </c>
      <c r="AC88" s="165">
        <f t="shared" si="99"/>
        <v>4</v>
      </c>
      <c r="AD88" s="53" t="s">
        <v>639</v>
      </c>
      <c r="AE88" s="165">
        <f t="shared" si="100"/>
        <v>4</v>
      </c>
      <c r="AF88" s="96" t="s">
        <v>640</v>
      </c>
      <c r="AG88" s="164">
        <f t="shared" si="101"/>
        <v>0</v>
      </c>
      <c r="AH88" s="53" t="s">
        <v>1314</v>
      </c>
      <c r="AI88" s="165">
        <f t="shared" si="145"/>
        <v>0</v>
      </c>
      <c r="AJ88" s="53" t="s">
        <v>1404</v>
      </c>
      <c r="AK88" s="165">
        <f t="shared" si="102"/>
        <v>1</v>
      </c>
      <c r="AL88" s="50">
        <v>1</v>
      </c>
      <c r="AM88" s="396" t="s">
        <v>1765</v>
      </c>
      <c r="AN88" s="165">
        <f t="shared" si="103"/>
        <v>4</v>
      </c>
      <c r="AO88" s="96" t="s">
        <v>636</v>
      </c>
      <c r="AP88" s="164">
        <f t="shared" si="104"/>
        <v>4</v>
      </c>
      <c r="AQ88" s="57">
        <v>1</v>
      </c>
      <c r="AR88" s="397" t="s">
        <v>1789</v>
      </c>
      <c r="AS88" s="165">
        <f t="shared" si="105"/>
        <v>0</v>
      </c>
      <c r="AT88" s="53" t="s">
        <v>634</v>
      </c>
      <c r="AU88" s="165">
        <f t="shared" si="106"/>
        <v>1</v>
      </c>
      <c r="AV88" s="53" t="s">
        <v>1060</v>
      </c>
      <c r="AW88" s="165">
        <v>3</v>
      </c>
      <c r="AX88" s="81" t="s">
        <v>635</v>
      </c>
      <c r="AY88" s="165">
        <v>1</v>
      </c>
      <c r="AZ88" s="426">
        <f t="shared" si="107"/>
        <v>2</v>
      </c>
      <c r="BA88" s="57">
        <v>0</v>
      </c>
      <c r="BB88" s="395" t="s">
        <v>1741</v>
      </c>
      <c r="BC88" s="165">
        <f t="shared" si="108"/>
        <v>4</v>
      </c>
      <c r="BD88" s="80" t="s">
        <v>641</v>
      </c>
      <c r="BE88" s="163">
        <f t="shared" si="109"/>
        <v>0</v>
      </c>
      <c r="BF88" s="58">
        <v>0</v>
      </c>
      <c r="BG88" s="396" t="s">
        <v>1745</v>
      </c>
      <c r="BH88" s="165">
        <f t="shared" si="110"/>
        <v>4</v>
      </c>
      <c r="BI88" s="58">
        <v>0</v>
      </c>
      <c r="BJ88" s="396" t="s">
        <v>1745</v>
      </c>
      <c r="BK88" s="165">
        <f t="shared" si="111"/>
        <v>4</v>
      </c>
      <c r="BL88" s="53" t="s">
        <v>658</v>
      </c>
      <c r="BM88" s="365">
        <f t="shared" si="112"/>
        <v>2</v>
      </c>
      <c r="BN88" s="53" t="s">
        <v>642</v>
      </c>
      <c r="BO88" s="365">
        <f t="shared" si="113"/>
        <v>0</v>
      </c>
      <c r="BP88" s="53" t="s">
        <v>643</v>
      </c>
      <c r="BQ88" s="365">
        <f t="shared" si="114"/>
        <v>3</v>
      </c>
      <c r="BR88" s="58">
        <v>0</v>
      </c>
      <c r="BS88" s="396" t="s">
        <v>1750</v>
      </c>
      <c r="BT88" s="165">
        <f t="shared" si="115"/>
        <v>4</v>
      </c>
      <c r="BU88" s="58">
        <v>0</v>
      </c>
      <c r="BV88" s="396" t="s">
        <v>1750</v>
      </c>
      <c r="BW88" s="165">
        <f t="shared" si="116"/>
        <v>4</v>
      </c>
      <c r="BX88" s="58">
        <v>0</v>
      </c>
      <c r="BY88" s="396" t="s">
        <v>1755</v>
      </c>
      <c r="BZ88" s="165">
        <f t="shared" si="117"/>
        <v>4</v>
      </c>
      <c r="CA88" s="58">
        <v>0</v>
      </c>
      <c r="CB88" s="396" t="s">
        <v>1755</v>
      </c>
      <c r="CC88" s="165">
        <f t="shared" si="118"/>
        <v>4</v>
      </c>
      <c r="CD88" s="58">
        <v>0</v>
      </c>
      <c r="CE88" s="397" t="s">
        <v>1764</v>
      </c>
      <c r="CF88" s="165">
        <f t="shared" si="119"/>
        <v>0</v>
      </c>
      <c r="CG88" s="155" t="s">
        <v>636</v>
      </c>
      <c r="CH88" s="165">
        <f t="shared" si="147"/>
        <v>4</v>
      </c>
      <c r="CI88" s="426">
        <f t="shared" si="121"/>
        <v>2.75</v>
      </c>
      <c r="CJ88" s="53" t="s">
        <v>639</v>
      </c>
      <c r="CK88" s="165">
        <f t="shared" si="122"/>
        <v>4</v>
      </c>
      <c r="CL88" s="96" t="s">
        <v>640</v>
      </c>
      <c r="CM88" s="164">
        <f t="shared" si="123"/>
        <v>0</v>
      </c>
      <c r="CN88" s="96" t="s">
        <v>880</v>
      </c>
      <c r="CO88" s="164">
        <f t="shared" si="124"/>
        <v>4</v>
      </c>
      <c r="CP88" s="96" t="s">
        <v>880</v>
      </c>
      <c r="CQ88" s="164">
        <f t="shared" si="125"/>
        <v>4</v>
      </c>
      <c r="CR88" s="96" t="s">
        <v>880</v>
      </c>
      <c r="CS88" s="164">
        <f t="shared" si="126"/>
        <v>4</v>
      </c>
      <c r="CT88" s="53" t="s">
        <v>639</v>
      </c>
      <c r="CU88" s="165">
        <f t="shared" si="127"/>
        <v>4</v>
      </c>
      <c r="CV88" s="96" t="s">
        <v>880</v>
      </c>
      <c r="CW88" s="164">
        <f t="shared" si="128"/>
        <v>4</v>
      </c>
      <c r="CX88" s="55">
        <v>5</v>
      </c>
      <c r="CY88" s="427" t="s">
        <v>1825</v>
      </c>
      <c r="CZ88" s="165">
        <f t="shared" si="129"/>
        <v>2</v>
      </c>
      <c r="DA88" s="56">
        <v>6.9</v>
      </c>
      <c r="DB88" s="427" t="s">
        <v>1826</v>
      </c>
      <c r="DC88" s="165">
        <f t="shared" si="130"/>
        <v>1</v>
      </c>
      <c r="DD88" s="426">
        <f t="shared" si="131"/>
        <v>3</v>
      </c>
      <c r="DE88" s="148">
        <v>0</v>
      </c>
      <c r="DF88" s="434" t="s">
        <v>1777</v>
      </c>
      <c r="DG88" s="165">
        <f t="shared" si="132"/>
        <v>0</v>
      </c>
      <c r="DH88" s="54">
        <v>0</v>
      </c>
      <c r="DI88" s="397" t="s">
        <v>1777</v>
      </c>
      <c r="DJ88" s="165">
        <f t="shared" si="133"/>
        <v>0</v>
      </c>
      <c r="DK88" s="54">
        <v>0</v>
      </c>
      <c r="DL88" s="397" t="s">
        <v>1777</v>
      </c>
      <c r="DM88" s="165">
        <f t="shared" si="134"/>
        <v>0</v>
      </c>
      <c r="DN88" s="54">
        <v>6</v>
      </c>
      <c r="DO88" s="396" t="s">
        <v>1781</v>
      </c>
      <c r="DP88" s="165">
        <f t="shared" si="135"/>
        <v>3</v>
      </c>
      <c r="DQ88" s="96" t="s">
        <v>1024</v>
      </c>
      <c r="DR88" s="164">
        <f t="shared" si="136"/>
        <v>0</v>
      </c>
      <c r="DS88" s="426">
        <f t="shared" si="137"/>
        <v>0.6</v>
      </c>
      <c r="DT88" s="148">
        <v>0.66200000000000003</v>
      </c>
      <c r="DU88" s="114" t="s">
        <v>1791</v>
      </c>
      <c r="DV88" s="165">
        <f t="shared" si="138"/>
        <v>2</v>
      </c>
      <c r="DW88" s="49">
        <v>1</v>
      </c>
      <c r="DX88" s="148">
        <f t="shared" si="146"/>
        <v>0</v>
      </c>
      <c r="DY88" s="94" t="s">
        <v>1732</v>
      </c>
      <c r="DZ88" s="165">
        <f t="shared" si="139"/>
        <v>0</v>
      </c>
      <c r="EA88" s="49">
        <v>0</v>
      </c>
      <c r="EB88" s="114" t="s">
        <v>1730</v>
      </c>
      <c r="EC88" s="165">
        <f t="shared" si="140"/>
        <v>0</v>
      </c>
      <c r="ED88" s="49">
        <v>0</v>
      </c>
      <c r="EE88" s="114" t="s">
        <v>1730</v>
      </c>
      <c r="EF88" s="165">
        <f t="shared" si="141"/>
        <v>0</v>
      </c>
      <c r="EG88" s="426">
        <f t="shared" si="142"/>
        <v>0.5</v>
      </c>
      <c r="EH88" s="429">
        <f t="shared" si="143"/>
        <v>1.5416666666666667</v>
      </c>
      <c r="EI88" s="438">
        <f t="shared" si="144"/>
        <v>0.38541666666666669</v>
      </c>
      <c r="EJ88" s="546">
        <v>0.1</v>
      </c>
      <c r="EK88" s="548">
        <v>0.5</v>
      </c>
      <c r="EL88" s="549">
        <v>0.6875</v>
      </c>
      <c r="EM88" s="549">
        <v>0.75</v>
      </c>
      <c r="EN88" s="549">
        <v>0.15</v>
      </c>
      <c r="EO88" s="549">
        <v>0.125</v>
      </c>
    </row>
    <row r="89" spans="1:145" s="366" customFormat="1" ht="18">
      <c r="A89" s="4" t="s">
        <v>449</v>
      </c>
      <c r="B89" s="603" t="s">
        <v>448</v>
      </c>
      <c r="C89" s="53" t="s">
        <v>1050</v>
      </c>
      <c r="D89" s="411" t="s">
        <v>1308</v>
      </c>
      <c r="E89" s="413" t="s">
        <v>968</v>
      </c>
      <c r="F89" s="412" t="s">
        <v>975</v>
      </c>
      <c r="G89" s="414" t="s">
        <v>976</v>
      </c>
      <c r="H89" s="412" t="s">
        <v>16</v>
      </c>
      <c r="I89" s="49">
        <v>4184</v>
      </c>
      <c r="J89" s="328">
        <f t="shared" si="90"/>
        <v>3.6215916758592179</v>
      </c>
      <c r="K89" s="328" t="s">
        <v>1698</v>
      </c>
      <c r="L89" s="165">
        <f t="shared" si="91"/>
        <v>1</v>
      </c>
      <c r="M89" s="78">
        <v>18286895.859999999</v>
      </c>
      <c r="N89" s="328">
        <f t="shared" si="92"/>
        <v>7.2621399916827993</v>
      </c>
      <c r="O89" s="328" t="s">
        <v>1706</v>
      </c>
      <c r="P89" s="165">
        <f t="shared" si="93"/>
        <v>1</v>
      </c>
      <c r="Q89" s="94">
        <v>186</v>
      </c>
      <c r="R89" s="328">
        <f t="shared" si="94"/>
        <v>2.2695129442179165</v>
      </c>
      <c r="S89" s="328" t="s">
        <v>1709</v>
      </c>
      <c r="T89" s="165">
        <f t="shared" si="95"/>
        <v>0</v>
      </c>
      <c r="U89" s="96" t="s">
        <v>880</v>
      </c>
      <c r="V89" s="164">
        <f t="shared" si="96"/>
        <v>0</v>
      </c>
      <c r="W89" s="94">
        <v>0</v>
      </c>
      <c r="X89" s="94"/>
      <c r="Y89" s="94" t="s">
        <v>1726</v>
      </c>
      <c r="Z89" s="165">
        <f t="shared" si="97"/>
        <v>0</v>
      </c>
      <c r="AA89" s="424">
        <f t="shared" si="98"/>
        <v>0.4</v>
      </c>
      <c r="AB89" s="80" t="s">
        <v>639</v>
      </c>
      <c r="AC89" s="165">
        <f t="shared" si="99"/>
        <v>4</v>
      </c>
      <c r="AD89" s="53" t="s">
        <v>1399</v>
      </c>
      <c r="AE89" s="165">
        <f t="shared" si="100"/>
        <v>1</v>
      </c>
      <c r="AF89" s="96" t="s">
        <v>640</v>
      </c>
      <c r="AG89" s="164">
        <f t="shared" si="101"/>
        <v>0</v>
      </c>
      <c r="AH89" s="53" t="s">
        <v>1314</v>
      </c>
      <c r="AI89" s="165">
        <f t="shared" si="145"/>
        <v>0</v>
      </c>
      <c r="AJ89" s="53" t="s">
        <v>1405</v>
      </c>
      <c r="AK89" s="165">
        <f t="shared" si="102"/>
        <v>0</v>
      </c>
      <c r="AL89" s="50">
        <v>1</v>
      </c>
      <c r="AM89" s="396" t="s">
        <v>1765</v>
      </c>
      <c r="AN89" s="165">
        <f t="shared" si="103"/>
        <v>4</v>
      </c>
      <c r="AO89" s="96" t="s">
        <v>640</v>
      </c>
      <c r="AP89" s="164">
        <f t="shared" si="104"/>
        <v>0</v>
      </c>
      <c r="AQ89" s="57">
        <v>1</v>
      </c>
      <c r="AR89" s="397" t="s">
        <v>1789</v>
      </c>
      <c r="AS89" s="165">
        <f t="shared" si="105"/>
        <v>0</v>
      </c>
      <c r="AT89" s="53" t="s">
        <v>634</v>
      </c>
      <c r="AU89" s="165">
        <f t="shared" si="106"/>
        <v>1</v>
      </c>
      <c r="AV89" s="53" t="s">
        <v>635</v>
      </c>
      <c r="AW89" s="165">
        <v>1</v>
      </c>
      <c r="AX89" s="81" t="s">
        <v>646</v>
      </c>
      <c r="AY89" s="165">
        <v>1</v>
      </c>
      <c r="AZ89" s="426">
        <f t="shared" si="107"/>
        <v>1.0909090909090908</v>
      </c>
      <c r="BA89" s="57">
        <v>0</v>
      </c>
      <c r="BB89" s="395" t="s">
        <v>1741</v>
      </c>
      <c r="BC89" s="165">
        <f t="shared" si="108"/>
        <v>4</v>
      </c>
      <c r="BD89" s="80" t="s">
        <v>641</v>
      </c>
      <c r="BE89" s="163">
        <f t="shared" si="109"/>
        <v>0</v>
      </c>
      <c r="BF89" s="58">
        <v>3</v>
      </c>
      <c r="BG89" s="397" t="s">
        <v>1747</v>
      </c>
      <c r="BH89" s="165">
        <f t="shared" si="110"/>
        <v>2</v>
      </c>
      <c r="BI89" s="58">
        <v>1</v>
      </c>
      <c r="BJ89" s="396" t="s">
        <v>1746</v>
      </c>
      <c r="BK89" s="165">
        <f t="shared" si="111"/>
        <v>3</v>
      </c>
      <c r="BL89" s="53" t="s">
        <v>653</v>
      </c>
      <c r="BM89" s="365">
        <f t="shared" si="112"/>
        <v>4</v>
      </c>
      <c r="BN89" s="53" t="s">
        <v>662</v>
      </c>
      <c r="BO89" s="365">
        <f t="shared" si="113"/>
        <v>3</v>
      </c>
      <c r="BP89" s="53" t="s">
        <v>667</v>
      </c>
      <c r="BQ89" s="365">
        <f t="shared" si="114"/>
        <v>1</v>
      </c>
      <c r="BR89" s="58">
        <v>0</v>
      </c>
      <c r="BS89" s="396" t="s">
        <v>1750</v>
      </c>
      <c r="BT89" s="165">
        <f t="shared" si="115"/>
        <v>4</v>
      </c>
      <c r="BU89" s="58">
        <v>0</v>
      </c>
      <c r="BV89" s="396" t="s">
        <v>1750</v>
      </c>
      <c r="BW89" s="165">
        <f t="shared" si="116"/>
        <v>4</v>
      </c>
      <c r="BX89" s="58">
        <v>0</v>
      </c>
      <c r="BY89" s="396" t="s">
        <v>1755</v>
      </c>
      <c r="BZ89" s="165">
        <f t="shared" si="117"/>
        <v>4</v>
      </c>
      <c r="CA89" s="58">
        <v>0</v>
      </c>
      <c r="CB89" s="396" t="s">
        <v>1755</v>
      </c>
      <c r="CC89" s="165">
        <f t="shared" si="118"/>
        <v>4</v>
      </c>
      <c r="CD89" s="58">
        <v>0</v>
      </c>
      <c r="CE89" s="397" t="s">
        <v>1764</v>
      </c>
      <c r="CF89" s="165">
        <f t="shared" si="119"/>
        <v>0</v>
      </c>
      <c r="CG89" s="155" t="s">
        <v>1367</v>
      </c>
      <c r="CH89" s="165">
        <f t="shared" si="147"/>
        <v>0</v>
      </c>
      <c r="CI89" s="426">
        <f t="shared" si="121"/>
        <v>2.4166666666666665</v>
      </c>
      <c r="CJ89" s="53" t="s">
        <v>639</v>
      </c>
      <c r="CK89" s="165">
        <f t="shared" si="122"/>
        <v>4</v>
      </c>
      <c r="CL89" s="96" t="s">
        <v>640</v>
      </c>
      <c r="CM89" s="164">
        <f t="shared" si="123"/>
        <v>0</v>
      </c>
      <c r="CN89" s="96" t="s">
        <v>1119</v>
      </c>
      <c r="CO89" s="164">
        <f t="shared" si="124"/>
        <v>0</v>
      </c>
      <c r="CP89" s="96" t="s">
        <v>880</v>
      </c>
      <c r="CQ89" s="164">
        <f t="shared" si="125"/>
        <v>4</v>
      </c>
      <c r="CR89" s="96" t="s">
        <v>880</v>
      </c>
      <c r="CS89" s="164">
        <f t="shared" si="126"/>
        <v>4</v>
      </c>
      <c r="CT89" s="53" t="s">
        <v>639</v>
      </c>
      <c r="CU89" s="165">
        <f t="shared" si="127"/>
        <v>4</v>
      </c>
      <c r="CV89" s="96" t="s">
        <v>1119</v>
      </c>
      <c r="CW89" s="164">
        <f t="shared" si="128"/>
        <v>0</v>
      </c>
      <c r="CX89" s="55">
        <v>4.0999999999999996</v>
      </c>
      <c r="CY89" s="427" t="s">
        <v>1825</v>
      </c>
      <c r="CZ89" s="165">
        <f t="shared" si="129"/>
        <v>2</v>
      </c>
      <c r="DA89" s="56">
        <v>8.1999999999999993</v>
      </c>
      <c r="DB89" s="351" t="s">
        <v>1827</v>
      </c>
      <c r="DC89" s="165">
        <f t="shared" si="130"/>
        <v>0</v>
      </c>
      <c r="DD89" s="426">
        <f t="shared" si="131"/>
        <v>2</v>
      </c>
      <c r="DE89" s="148">
        <v>3</v>
      </c>
      <c r="DF89" s="433"/>
      <c r="DG89" s="165">
        <f t="shared" si="132"/>
        <v>2</v>
      </c>
      <c r="DH89" s="54">
        <v>0</v>
      </c>
      <c r="DI89" s="397" t="s">
        <v>1777</v>
      </c>
      <c r="DJ89" s="165">
        <f t="shared" si="133"/>
        <v>0</v>
      </c>
      <c r="DK89" s="54">
        <v>1</v>
      </c>
      <c r="DL89" s="396" t="s">
        <v>1778</v>
      </c>
      <c r="DM89" s="165">
        <f t="shared" si="134"/>
        <v>3</v>
      </c>
      <c r="DN89" s="54">
        <v>1</v>
      </c>
      <c r="DO89" s="396" t="s">
        <v>1783</v>
      </c>
      <c r="DP89" s="165">
        <f t="shared" si="135"/>
        <v>1</v>
      </c>
      <c r="DQ89" s="96" t="s">
        <v>1024</v>
      </c>
      <c r="DR89" s="164">
        <f t="shared" si="136"/>
        <v>0</v>
      </c>
      <c r="DS89" s="426">
        <f t="shared" si="137"/>
        <v>1.2</v>
      </c>
      <c r="DT89" s="148">
        <v>0.65700000000000003</v>
      </c>
      <c r="DU89" s="114" t="s">
        <v>1791</v>
      </c>
      <c r="DV89" s="165">
        <f t="shared" si="138"/>
        <v>2</v>
      </c>
      <c r="DW89" s="49">
        <v>1</v>
      </c>
      <c r="DX89" s="148">
        <f t="shared" si="146"/>
        <v>0</v>
      </c>
      <c r="DY89" s="94" t="s">
        <v>1732</v>
      </c>
      <c r="DZ89" s="165">
        <f t="shared" si="139"/>
        <v>0</v>
      </c>
      <c r="EA89" s="49">
        <v>2</v>
      </c>
      <c r="EB89" s="157" t="s">
        <v>1737</v>
      </c>
      <c r="EC89" s="165">
        <f t="shared" si="140"/>
        <v>1</v>
      </c>
      <c r="ED89" s="49">
        <v>0</v>
      </c>
      <c r="EE89" s="114" t="s">
        <v>1730</v>
      </c>
      <c r="EF89" s="165">
        <f t="shared" si="141"/>
        <v>0</v>
      </c>
      <c r="EG89" s="426">
        <f t="shared" si="142"/>
        <v>0.75</v>
      </c>
      <c r="EH89" s="429">
        <f t="shared" si="143"/>
        <v>1.3095959595959596</v>
      </c>
      <c r="EI89" s="438">
        <f t="shared" si="144"/>
        <v>0.32739898989898991</v>
      </c>
      <c r="EJ89" s="546">
        <v>0.1</v>
      </c>
      <c r="EK89" s="548">
        <v>0.27272727272727271</v>
      </c>
      <c r="EL89" s="549">
        <v>0.60416666666666663</v>
      </c>
      <c r="EM89" s="549">
        <v>0.5</v>
      </c>
      <c r="EN89" s="549">
        <v>0.3</v>
      </c>
      <c r="EO89" s="549">
        <v>0.1875</v>
      </c>
    </row>
    <row r="90" spans="1:145" s="366" customFormat="1" ht="18">
      <c r="A90" s="4" t="s">
        <v>435</v>
      </c>
      <c r="B90" s="69" t="s">
        <v>434</v>
      </c>
      <c r="C90" s="53" t="s">
        <v>1050</v>
      </c>
      <c r="D90" s="411" t="s">
        <v>1308</v>
      </c>
      <c r="E90" s="413" t="s">
        <v>968</v>
      </c>
      <c r="F90" s="412" t="s">
        <v>964</v>
      </c>
      <c r="G90" s="414" t="s">
        <v>980</v>
      </c>
      <c r="H90" s="412" t="s">
        <v>42</v>
      </c>
      <c r="I90" s="49">
        <v>4276</v>
      </c>
      <c r="J90" s="328">
        <f t="shared" si="90"/>
        <v>3.6310376965367404</v>
      </c>
      <c r="K90" s="328" t="s">
        <v>1698</v>
      </c>
      <c r="L90" s="165">
        <f t="shared" si="91"/>
        <v>1</v>
      </c>
      <c r="M90" s="78">
        <v>19485314.690000001</v>
      </c>
      <c r="N90" s="328">
        <f t="shared" si="92"/>
        <v>7.2897074240895456</v>
      </c>
      <c r="O90" s="328" t="s">
        <v>1706</v>
      </c>
      <c r="P90" s="165">
        <f t="shared" si="93"/>
        <v>1</v>
      </c>
      <c r="Q90" s="94">
        <v>199</v>
      </c>
      <c r="R90" s="328">
        <f t="shared" si="94"/>
        <v>2.2988530764097068</v>
      </c>
      <c r="S90" s="328" t="s">
        <v>1709</v>
      </c>
      <c r="T90" s="165">
        <f t="shared" si="95"/>
        <v>0</v>
      </c>
      <c r="U90" s="96" t="s">
        <v>880</v>
      </c>
      <c r="V90" s="164">
        <f t="shared" si="96"/>
        <v>0</v>
      </c>
      <c r="W90" s="94">
        <v>0</v>
      </c>
      <c r="X90" s="94"/>
      <c r="Y90" s="94" t="s">
        <v>1726</v>
      </c>
      <c r="Z90" s="165">
        <f t="shared" si="97"/>
        <v>0</v>
      </c>
      <c r="AA90" s="424">
        <f t="shared" si="98"/>
        <v>0.4</v>
      </c>
      <c r="AB90" s="80" t="s">
        <v>639</v>
      </c>
      <c r="AC90" s="165">
        <f t="shared" si="99"/>
        <v>4</v>
      </c>
      <c r="AD90" s="53" t="s">
        <v>639</v>
      </c>
      <c r="AE90" s="165">
        <f t="shared" si="100"/>
        <v>4</v>
      </c>
      <c r="AF90" s="96" t="s">
        <v>640</v>
      </c>
      <c r="AG90" s="164">
        <f t="shared" si="101"/>
        <v>0</v>
      </c>
      <c r="AH90" s="53" t="s">
        <v>1314</v>
      </c>
      <c r="AI90" s="165">
        <f t="shared" si="145"/>
        <v>0</v>
      </c>
      <c r="AJ90" s="53" t="s">
        <v>1405</v>
      </c>
      <c r="AK90" s="165">
        <f t="shared" si="102"/>
        <v>0</v>
      </c>
      <c r="AL90" s="50">
        <v>1</v>
      </c>
      <c r="AM90" s="396" t="s">
        <v>1765</v>
      </c>
      <c r="AN90" s="165">
        <f t="shared" si="103"/>
        <v>4</v>
      </c>
      <c r="AO90" s="96" t="s">
        <v>636</v>
      </c>
      <c r="AP90" s="164">
        <f t="shared" si="104"/>
        <v>4</v>
      </c>
      <c r="AQ90" s="57">
        <v>1</v>
      </c>
      <c r="AR90" s="397" t="s">
        <v>1789</v>
      </c>
      <c r="AS90" s="165">
        <f t="shared" si="105"/>
        <v>0</v>
      </c>
      <c r="AT90" s="53" t="s">
        <v>650</v>
      </c>
      <c r="AU90" s="165">
        <f t="shared" si="106"/>
        <v>2</v>
      </c>
      <c r="AV90" s="53" t="s">
        <v>646</v>
      </c>
      <c r="AW90" s="165">
        <v>0</v>
      </c>
      <c r="AX90" s="81" t="s">
        <v>647</v>
      </c>
      <c r="AY90" s="165">
        <v>4</v>
      </c>
      <c r="AZ90" s="426">
        <f t="shared" si="107"/>
        <v>2</v>
      </c>
      <c r="BA90" s="57">
        <v>0</v>
      </c>
      <c r="BB90" s="395" t="s">
        <v>1741</v>
      </c>
      <c r="BC90" s="165">
        <f t="shared" si="108"/>
        <v>4</v>
      </c>
      <c r="BD90" s="80" t="s">
        <v>1395</v>
      </c>
      <c r="BE90" s="163">
        <f t="shared" si="109"/>
        <v>4</v>
      </c>
      <c r="BF90" s="58">
        <v>0</v>
      </c>
      <c r="BG90" s="396" t="s">
        <v>1745</v>
      </c>
      <c r="BH90" s="165">
        <f t="shared" si="110"/>
        <v>4</v>
      </c>
      <c r="BI90" s="58">
        <v>0</v>
      </c>
      <c r="BJ90" s="396" t="s">
        <v>1745</v>
      </c>
      <c r="BK90" s="165">
        <f t="shared" si="111"/>
        <v>4</v>
      </c>
      <c r="BL90" s="53" t="s">
        <v>658</v>
      </c>
      <c r="BM90" s="365">
        <f t="shared" si="112"/>
        <v>2</v>
      </c>
      <c r="BN90" s="53" t="s">
        <v>649</v>
      </c>
      <c r="BO90" s="365">
        <f t="shared" si="113"/>
        <v>1</v>
      </c>
      <c r="BP90" s="53" t="s">
        <v>643</v>
      </c>
      <c r="BQ90" s="365">
        <f t="shared" si="114"/>
        <v>3</v>
      </c>
      <c r="BR90" s="58">
        <v>0</v>
      </c>
      <c r="BS90" s="396" t="s">
        <v>1750</v>
      </c>
      <c r="BT90" s="165">
        <f t="shared" si="115"/>
        <v>4</v>
      </c>
      <c r="BU90" s="58">
        <v>0</v>
      </c>
      <c r="BV90" s="396" t="s">
        <v>1750</v>
      </c>
      <c r="BW90" s="165">
        <f t="shared" si="116"/>
        <v>4</v>
      </c>
      <c r="BX90" s="58">
        <v>0</v>
      </c>
      <c r="BY90" s="396" t="s">
        <v>1755</v>
      </c>
      <c r="BZ90" s="165">
        <f t="shared" si="117"/>
        <v>4</v>
      </c>
      <c r="CA90" s="58">
        <v>0</v>
      </c>
      <c r="CB90" s="396" t="s">
        <v>1755</v>
      </c>
      <c r="CC90" s="165">
        <f t="shared" si="118"/>
        <v>4</v>
      </c>
      <c r="CD90" s="58">
        <v>0</v>
      </c>
      <c r="CE90" s="397" t="s">
        <v>1764</v>
      </c>
      <c r="CF90" s="165">
        <f t="shared" si="119"/>
        <v>0</v>
      </c>
      <c r="CG90" s="80" t="s">
        <v>636</v>
      </c>
      <c r="CH90" s="165">
        <f t="shared" si="147"/>
        <v>4</v>
      </c>
      <c r="CI90" s="426">
        <f t="shared" si="121"/>
        <v>3.1666666666666665</v>
      </c>
      <c r="CJ90" s="53" t="s">
        <v>1407</v>
      </c>
      <c r="CK90" s="165">
        <f t="shared" si="122"/>
        <v>1</v>
      </c>
      <c r="CL90" s="96" t="s">
        <v>640</v>
      </c>
      <c r="CM90" s="164">
        <f t="shared" si="123"/>
        <v>0</v>
      </c>
      <c r="CN90" s="96" t="s">
        <v>1119</v>
      </c>
      <c r="CO90" s="164">
        <f t="shared" si="124"/>
        <v>0</v>
      </c>
      <c r="CP90" s="96" t="s">
        <v>880</v>
      </c>
      <c r="CQ90" s="164">
        <f t="shared" si="125"/>
        <v>4</v>
      </c>
      <c r="CR90" s="96" t="s">
        <v>880</v>
      </c>
      <c r="CS90" s="164">
        <f t="shared" si="126"/>
        <v>4</v>
      </c>
      <c r="CT90" s="53" t="s">
        <v>639</v>
      </c>
      <c r="CU90" s="165">
        <f t="shared" si="127"/>
        <v>4</v>
      </c>
      <c r="CV90" s="96" t="s">
        <v>1119</v>
      </c>
      <c r="CW90" s="164">
        <f t="shared" si="128"/>
        <v>0</v>
      </c>
      <c r="CX90" s="55">
        <v>8.4</v>
      </c>
      <c r="CY90" s="351" t="s">
        <v>1827</v>
      </c>
      <c r="CZ90" s="165">
        <f t="shared" si="129"/>
        <v>0</v>
      </c>
      <c r="DA90" s="56">
        <v>8.8000000000000007</v>
      </c>
      <c r="DB90" s="351" t="s">
        <v>1827</v>
      </c>
      <c r="DC90" s="165">
        <f t="shared" si="130"/>
        <v>0</v>
      </c>
      <c r="DD90" s="426">
        <f t="shared" si="131"/>
        <v>1.4444444444444444</v>
      </c>
      <c r="DE90" s="148">
        <v>0</v>
      </c>
      <c r="DF90" s="397" t="s">
        <v>1777</v>
      </c>
      <c r="DG90" s="165">
        <f t="shared" si="132"/>
        <v>0</v>
      </c>
      <c r="DH90" s="54">
        <v>0</v>
      </c>
      <c r="DI90" s="397" t="s">
        <v>1777</v>
      </c>
      <c r="DJ90" s="165">
        <f t="shared" si="133"/>
        <v>0</v>
      </c>
      <c r="DK90" s="54">
        <v>0</v>
      </c>
      <c r="DL90" s="397" t="s">
        <v>1777</v>
      </c>
      <c r="DM90" s="165">
        <f t="shared" si="134"/>
        <v>0</v>
      </c>
      <c r="DN90" s="54">
        <v>1</v>
      </c>
      <c r="DO90" s="396" t="s">
        <v>1783</v>
      </c>
      <c r="DP90" s="165">
        <f t="shared" si="135"/>
        <v>1</v>
      </c>
      <c r="DQ90" s="96" t="s">
        <v>1024</v>
      </c>
      <c r="DR90" s="164">
        <f t="shared" si="136"/>
        <v>0</v>
      </c>
      <c r="DS90" s="426">
        <f t="shared" si="137"/>
        <v>0.2</v>
      </c>
      <c r="DT90" s="148">
        <v>0.69</v>
      </c>
      <c r="DU90" s="157" t="s">
        <v>1791</v>
      </c>
      <c r="DV90" s="165">
        <f t="shared" si="138"/>
        <v>2</v>
      </c>
      <c r="DW90" s="49">
        <v>5</v>
      </c>
      <c r="DX90" s="148">
        <f t="shared" si="146"/>
        <v>0.69897000433601886</v>
      </c>
      <c r="DY90" s="94" t="s">
        <v>1733</v>
      </c>
      <c r="DZ90" s="165">
        <f t="shared" si="139"/>
        <v>1</v>
      </c>
      <c r="EA90" s="49">
        <v>1</v>
      </c>
      <c r="EB90" s="157" t="s">
        <v>1737</v>
      </c>
      <c r="EC90" s="165">
        <f t="shared" si="140"/>
        <v>1</v>
      </c>
      <c r="ED90" s="49">
        <v>2</v>
      </c>
      <c r="EE90" s="157" t="s">
        <v>1737</v>
      </c>
      <c r="EF90" s="165">
        <f t="shared" si="141"/>
        <v>1</v>
      </c>
      <c r="EG90" s="426">
        <f t="shared" si="142"/>
        <v>1.25</v>
      </c>
      <c r="EH90" s="429">
        <f t="shared" si="143"/>
        <v>1.410185185185185</v>
      </c>
      <c r="EI90" s="438">
        <f t="shared" si="144"/>
        <v>0.35254629629629625</v>
      </c>
      <c r="EJ90" s="546">
        <v>0.1</v>
      </c>
      <c r="EK90" s="548">
        <v>0.5</v>
      </c>
      <c r="EL90" s="549">
        <v>0.79166666666666663</v>
      </c>
      <c r="EM90" s="549">
        <v>0.3611111111111111</v>
      </c>
      <c r="EN90" s="549">
        <v>0.05</v>
      </c>
      <c r="EO90" s="549">
        <v>0.3125</v>
      </c>
    </row>
    <row r="91" spans="1:145" s="366" customFormat="1" ht="18">
      <c r="A91" s="4" t="s">
        <v>419</v>
      </c>
      <c r="B91" s="69" t="s">
        <v>418</v>
      </c>
      <c r="C91" s="53" t="s">
        <v>632</v>
      </c>
      <c r="D91" s="411" t="s">
        <v>1308</v>
      </c>
      <c r="E91" s="413" t="s">
        <v>968</v>
      </c>
      <c r="F91" s="412" t="s">
        <v>975</v>
      </c>
      <c r="G91" s="414" t="s">
        <v>969</v>
      </c>
      <c r="H91" s="417" t="s">
        <v>74</v>
      </c>
      <c r="I91" s="49">
        <v>4314</v>
      </c>
      <c r="J91" s="328">
        <f t="shared" si="90"/>
        <v>3.6348801407665263</v>
      </c>
      <c r="K91" s="328" t="s">
        <v>1698</v>
      </c>
      <c r="L91" s="165">
        <f t="shared" si="91"/>
        <v>1</v>
      </c>
      <c r="M91" s="78">
        <v>15783608.379999999</v>
      </c>
      <c r="N91" s="328">
        <f t="shared" si="92"/>
        <v>7.1982062967426801</v>
      </c>
      <c r="O91" s="328" t="s">
        <v>1706</v>
      </c>
      <c r="P91" s="165">
        <f t="shared" si="93"/>
        <v>1</v>
      </c>
      <c r="Q91" s="94">
        <v>266</v>
      </c>
      <c r="R91" s="328">
        <f t="shared" si="94"/>
        <v>2.424881636631067</v>
      </c>
      <c r="S91" s="328" t="s">
        <v>1712</v>
      </c>
      <c r="T91" s="165">
        <f t="shared" si="95"/>
        <v>1</v>
      </c>
      <c r="U91" s="96" t="s">
        <v>880</v>
      </c>
      <c r="V91" s="164">
        <f t="shared" si="96"/>
        <v>0</v>
      </c>
      <c r="W91" s="94">
        <v>0</v>
      </c>
      <c r="X91" s="94"/>
      <c r="Y91" s="154" t="s">
        <v>1726</v>
      </c>
      <c r="Z91" s="165">
        <f t="shared" si="97"/>
        <v>0</v>
      </c>
      <c r="AA91" s="424">
        <f t="shared" si="98"/>
        <v>0.6</v>
      </c>
      <c r="AB91" s="80" t="s">
        <v>639</v>
      </c>
      <c r="AC91" s="165">
        <f t="shared" si="99"/>
        <v>4</v>
      </c>
      <c r="AD91" s="53" t="s">
        <v>1399</v>
      </c>
      <c r="AE91" s="165">
        <f t="shared" si="100"/>
        <v>1</v>
      </c>
      <c r="AF91" s="96" t="s">
        <v>640</v>
      </c>
      <c r="AG91" s="164">
        <f t="shared" si="101"/>
        <v>0</v>
      </c>
      <c r="AH91" s="53" t="s">
        <v>1314</v>
      </c>
      <c r="AI91" s="165">
        <f t="shared" si="145"/>
        <v>0</v>
      </c>
      <c r="AJ91" s="53" t="s">
        <v>1406</v>
      </c>
      <c r="AK91" s="165">
        <f t="shared" si="102"/>
        <v>3</v>
      </c>
      <c r="AL91" s="50">
        <v>1</v>
      </c>
      <c r="AM91" s="396" t="s">
        <v>1765</v>
      </c>
      <c r="AN91" s="165">
        <f t="shared" si="103"/>
        <v>4</v>
      </c>
      <c r="AO91" s="96" t="s">
        <v>640</v>
      </c>
      <c r="AP91" s="164">
        <f t="shared" si="104"/>
        <v>0</v>
      </c>
      <c r="AQ91" s="57">
        <v>5</v>
      </c>
      <c r="AR91" s="396" t="s">
        <v>1788</v>
      </c>
      <c r="AS91" s="165">
        <f t="shared" si="105"/>
        <v>4</v>
      </c>
      <c r="AT91" s="53" t="s">
        <v>634</v>
      </c>
      <c r="AU91" s="165">
        <f t="shared" si="106"/>
        <v>1</v>
      </c>
      <c r="AV91" s="53" t="s">
        <v>675</v>
      </c>
      <c r="AW91" s="165">
        <v>0</v>
      </c>
      <c r="AX91" s="81" t="s">
        <v>635</v>
      </c>
      <c r="AY91" s="165">
        <v>1</v>
      </c>
      <c r="AZ91" s="426">
        <f t="shared" si="107"/>
        <v>1.6363636363636365</v>
      </c>
      <c r="BA91" s="57">
        <v>0</v>
      </c>
      <c r="BB91" s="395" t="s">
        <v>1741</v>
      </c>
      <c r="BC91" s="165">
        <f t="shared" si="108"/>
        <v>4</v>
      </c>
      <c r="BD91" s="155" t="s">
        <v>1395</v>
      </c>
      <c r="BE91" s="163">
        <f t="shared" si="109"/>
        <v>4</v>
      </c>
      <c r="BF91" s="58">
        <v>4</v>
      </c>
      <c r="BG91" s="397" t="s">
        <v>1747</v>
      </c>
      <c r="BH91" s="165">
        <f t="shared" si="110"/>
        <v>2</v>
      </c>
      <c r="BI91" s="58">
        <v>0</v>
      </c>
      <c r="BJ91" s="396" t="s">
        <v>1745</v>
      </c>
      <c r="BK91" s="165">
        <f t="shared" si="111"/>
        <v>4</v>
      </c>
      <c r="BL91" s="53" t="s">
        <v>661</v>
      </c>
      <c r="BM91" s="365">
        <f t="shared" si="112"/>
        <v>0</v>
      </c>
      <c r="BN91" s="53" t="s">
        <v>649</v>
      </c>
      <c r="BO91" s="365">
        <f t="shared" si="113"/>
        <v>1</v>
      </c>
      <c r="BP91" s="53" t="s">
        <v>659</v>
      </c>
      <c r="BQ91" s="365">
        <f t="shared" si="114"/>
        <v>4</v>
      </c>
      <c r="BR91" s="58">
        <v>0</v>
      </c>
      <c r="BS91" s="396" t="s">
        <v>1750</v>
      </c>
      <c r="BT91" s="165">
        <f t="shared" si="115"/>
        <v>4</v>
      </c>
      <c r="BU91" s="58">
        <v>0</v>
      </c>
      <c r="BV91" s="396" t="s">
        <v>1750</v>
      </c>
      <c r="BW91" s="165">
        <f t="shared" si="116"/>
        <v>4</v>
      </c>
      <c r="BX91" s="58">
        <v>0</v>
      </c>
      <c r="BY91" s="396" t="s">
        <v>1755</v>
      </c>
      <c r="BZ91" s="165">
        <f t="shared" si="117"/>
        <v>4</v>
      </c>
      <c r="CA91" s="58">
        <v>0</v>
      </c>
      <c r="CB91" s="396" t="s">
        <v>1755</v>
      </c>
      <c r="CC91" s="165">
        <f t="shared" si="118"/>
        <v>4</v>
      </c>
      <c r="CD91" s="58">
        <v>2</v>
      </c>
      <c r="CE91" s="397" t="s">
        <v>1762</v>
      </c>
      <c r="CF91" s="165">
        <f t="shared" si="119"/>
        <v>2</v>
      </c>
      <c r="CG91" s="80" t="s">
        <v>636</v>
      </c>
      <c r="CH91" s="165">
        <f t="shared" si="147"/>
        <v>4</v>
      </c>
      <c r="CI91" s="426">
        <f t="shared" si="121"/>
        <v>3.0833333333333335</v>
      </c>
      <c r="CJ91" s="53" t="s">
        <v>639</v>
      </c>
      <c r="CK91" s="165">
        <f t="shared" si="122"/>
        <v>4</v>
      </c>
      <c r="CL91" s="96" t="s">
        <v>640</v>
      </c>
      <c r="CM91" s="164">
        <f t="shared" si="123"/>
        <v>0</v>
      </c>
      <c r="CN91" s="96" t="s">
        <v>1119</v>
      </c>
      <c r="CO91" s="164">
        <f t="shared" si="124"/>
        <v>0</v>
      </c>
      <c r="CP91" s="96" t="s">
        <v>880</v>
      </c>
      <c r="CQ91" s="164">
        <f t="shared" si="125"/>
        <v>4</v>
      </c>
      <c r="CR91" s="96" t="s">
        <v>880</v>
      </c>
      <c r="CS91" s="164">
        <f t="shared" si="126"/>
        <v>4</v>
      </c>
      <c r="CT91" s="53" t="s">
        <v>1396</v>
      </c>
      <c r="CU91" s="165">
        <f t="shared" si="127"/>
        <v>0</v>
      </c>
      <c r="CV91" s="96" t="s">
        <v>1119</v>
      </c>
      <c r="CW91" s="164">
        <f t="shared" si="128"/>
        <v>0</v>
      </c>
      <c r="CX91" s="55">
        <v>5.7</v>
      </c>
      <c r="CY91" s="427" t="s">
        <v>1825</v>
      </c>
      <c r="CZ91" s="165">
        <f t="shared" si="129"/>
        <v>2</v>
      </c>
      <c r="DA91" s="56">
        <v>8.4</v>
      </c>
      <c r="DB91" s="351" t="s">
        <v>1827</v>
      </c>
      <c r="DC91" s="165">
        <f t="shared" si="130"/>
        <v>0</v>
      </c>
      <c r="DD91" s="426">
        <f t="shared" si="131"/>
        <v>1.5555555555555556</v>
      </c>
      <c r="DE91" s="148">
        <v>2</v>
      </c>
      <c r="DF91" s="396" t="s">
        <v>1776</v>
      </c>
      <c r="DG91" s="165">
        <f t="shared" si="132"/>
        <v>1</v>
      </c>
      <c r="DH91" s="54">
        <v>0</v>
      </c>
      <c r="DI91" s="397" t="s">
        <v>1777</v>
      </c>
      <c r="DJ91" s="165">
        <f t="shared" si="133"/>
        <v>0</v>
      </c>
      <c r="DK91" s="54">
        <v>1</v>
      </c>
      <c r="DL91" s="396" t="s">
        <v>1778</v>
      </c>
      <c r="DM91" s="165">
        <f t="shared" si="134"/>
        <v>3</v>
      </c>
      <c r="DN91" s="54">
        <v>3</v>
      </c>
      <c r="DO91" s="397" t="s">
        <v>1782</v>
      </c>
      <c r="DP91" s="165">
        <f t="shared" si="135"/>
        <v>2</v>
      </c>
      <c r="DQ91" s="96" t="s">
        <v>1024</v>
      </c>
      <c r="DR91" s="164">
        <f t="shared" si="136"/>
        <v>0</v>
      </c>
      <c r="DS91" s="426">
        <f t="shared" si="137"/>
        <v>1.2</v>
      </c>
      <c r="DT91" s="148">
        <v>0.65500000000000003</v>
      </c>
      <c r="DU91" s="157" t="s">
        <v>1791</v>
      </c>
      <c r="DV91" s="165">
        <f t="shared" si="138"/>
        <v>2</v>
      </c>
      <c r="DW91" s="49">
        <v>22</v>
      </c>
      <c r="DX91" s="148">
        <f t="shared" si="146"/>
        <v>1.3424226808222062</v>
      </c>
      <c r="DY91" s="94" t="s">
        <v>1734</v>
      </c>
      <c r="DZ91" s="165">
        <f t="shared" si="139"/>
        <v>2</v>
      </c>
      <c r="EA91" s="49">
        <v>3</v>
      </c>
      <c r="EB91" s="94" t="s">
        <v>1739</v>
      </c>
      <c r="EC91" s="165">
        <f t="shared" si="140"/>
        <v>2</v>
      </c>
      <c r="ED91" s="49">
        <v>1</v>
      </c>
      <c r="EE91" s="157" t="s">
        <v>1737</v>
      </c>
      <c r="EF91" s="165">
        <f t="shared" si="141"/>
        <v>1</v>
      </c>
      <c r="EG91" s="426">
        <f t="shared" si="142"/>
        <v>1.75</v>
      </c>
      <c r="EH91" s="429">
        <f t="shared" si="143"/>
        <v>1.6375420875420874</v>
      </c>
      <c r="EI91" s="438">
        <f t="shared" si="144"/>
        <v>0.40938552188552191</v>
      </c>
      <c r="EJ91" s="546">
        <v>0.15</v>
      </c>
      <c r="EK91" s="548">
        <v>0.40909090909090912</v>
      </c>
      <c r="EL91" s="549">
        <v>0.77083333333333337</v>
      </c>
      <c r="EM91" s="549">
        <v>0.3888888888888889</v>
      </c>
      <c r="EN91" s="549">
        <v>0.3</v>
      </c>
      <c r="EO91" s="549">
        <v>0.4375</v>
      </c>
    </row>
    <row r="92" spans="1:145" s="367" customFormat="1" ht="18">
      <c r="A92" s="4" t="s">
        <v>401</v>
      </c>
      <c r="B92" s="69" t="s">
        <v>400</v>
      </c>
      <c r="C92" s="583" t="s">
        <v>632</v>
      </c>
      <c r="D92" s="411" t="s">
        <v>1308</v>
      </c>
      <c r="E92" s="413" t="s">
        <v>968</v>
      </c>
      <c r="F92" s="412" t="s">
        <v>964</v>
      </c>
      <c r="G92" s="414" t="s">
        <v>980</v>
      </c>
      <c r="H92" s="412" t="s">
        <v>42</v>
      </c>
      <c r="I92" s="49">
        <v>4316</v>
      </c>
      <c r="J92" s="328">
        <f t="shared" si="90"/>
        <v>3.6350814360108732</v>
      </c>
      <c r="K92" s="328" t="s">
        <v>1698</v>
      </c>
      <c r="L92" s="165">
        <f t="shared" si="91"/>
        <v>1</v>
      </c>
      <c r="M92" s="78">
        <v>31921284.759999998</v>
      </c>
      <c r="N92" s="328">
        <f t="shared" si="92"/>
        <v>7.5040803624077022</v>
      </c>
      <c r="O92" s="328" t="s">
        <v>1705</v>
      </c>
      <c r="P92" s="165">
        <f t="shared" si="93"/>
        <v>2</v>
      </c>
      <c r="Q92" s="94">
        <v>326</v>
      </c>
      <c r="R92" s="328">
        <f t="shared" si="94"/>
        <v>2.5132176000679389</v>
      </c>
      <c r="S92" s="328" t="s">
        <v>1712</v>
      </c>
      <c r="T92" s="165">
        <f t="shared" si="95"/>
        <v>1</v>
      </c>
      <c r="U92" s="96" t="s">
        <v>1119</v>
      </c>
      <c r="V92" s="164">
        <f t="shared" si="96"/>
        <v>4</v>
      </c>
      <c r="W92" s="94">
        <v>17</v>
      </c>
      <c r="X92" s="54">
        <f>LOG10(W92)</f>
        <v>1.2304489213782739</v>
      </c>
      <c r="Y92" s="94" t="s">
        <v>1731</v>
      </c>
      <c r="Z92" s="165">
        <f t="shared" si="97"/>
        <v>2</v>
      </c>
      <c r="AA92" s="424">
        <f t="shared" si="98"/>
        <v>2</v>
      </c>
      <c r="AB92" s="594" t="s">
        <v>639</v>
      </c>
      <c r="AC92" s="165">
        <f t="shared" si="99"/>
        <v>4</v>
      </c>
      <c r="AD92" s="585" t="s">
        <v>639</v>
      </c>
      <c r="AE92" s="165">
        <f t="shared" si="100"/>
        <v>4</v>
      </c>
      <c r="AF92" s="96" t="s">
        <v>640</v>
      </c>
      <c r="AG92" s="164">
        <f t="shared" si="101"/>
        <v>0</v>
      </c>
      <c r="AH92" s="53" t="s">
        <v>1314</v>
      </c>
      <c r="AI92" s="165">
        <f t="shared" si="145"/>
        <v>0</v>
      </c>
      <c r="AJ92" s="156" t="s">
        <v>1405</v>
      </c>
      <c r="AK92" s="165">
        <f t="shared" si="102"/>
        <v>0</v>
      </c>
      <c r="AL92" s="587">
        <v>1</v>
      </c>
      <c r="AM92" s="396" t="s">
        <v>1765</v>
      </c>
      <c r="AN92" s="165">
        <f t="shared" si="103"/>
        <v>4</v>
      </c>
      <c r="AO92" s="96" t="s">
        <v>640</v>
      </c>
      <c r="AP92" s="164">
        <f t="shared" si="104"/>
        <v>0</v>
      </c>
      <c r="AQ92" s="57">
        <v>1</v>
      </c>
      <c r="AR92" s="397" t="s">
        <v>1789</v>
      </c>
      <c r="AS92" s="165">
        <f t="shared" si="105"/>
        <v>0</v>
      </c>
      <c r="AT92" s="583" t="s">
        <v>634</v>
      </c>
      <c r="AU92" s="165">
        <f t="shared" si="106"/>
        <v>1</v>
      </c>
      <c r="AV92" s="53" t="s">
        <v>646</v>
      </c>
      <c r="AW92" s="165">
        <v>0</v>
      </c>
      <c r="AX92" s="81" t="s">
        <v>670</v>
      </c>
      <c r="AY92" s="165">
        <v>0</v>
      </c>
      <c r="AZ92" s="426">
        <f t="shared" si="107"/>
        <v>1.1818181818181819</v>
      </c>
      <c r="BA92" s="57">
        <v>0</v>
      </c>
      <c r="BB92" s="395" t="s">
        <v>1741</v>
      </c>
      <c r="BC92" s="165">
        <f t="shared" si="108"/>
        <v>4</v>
      </c>
      <c r="BD92" s="80" t="s">
        <v>678</v>
      </c>
      <c r="BE92" s="163">
        <f t="shared" si="109"/>
        <v>1</v>
      </c>
      <c r="BF92" s="587">
        <v>4</v>
      </c>
      <c r="BG92" s="397" t="s">
        <v>1747</v>
      </c>
      <c r="BH92" s="165">
        <f t="shared" si="110"/>
        <v>2</v>
      </c>
      <c r="BI92" s="587">
        <v>4</v>
      </c>
      <c r="BJ92" s="397" t="s">
        <v>1747</v>
      </c>
      <c r="BK92" s="165">
        <f t="shared" si="111"/>
        <v>2</v>
      </c>
      <c r="BL92" s="53" t="s">
        <v>649</v>
      </c>
      <c r="BM92" s="365">
        <f t="shared" si="112"/>
        <v>2</v>
      </c>
      <c r="BN92" s="583" t="s">
        <v>649</v>
      </c>
      <c r="BO92" s="365">
        <f t="shared" si="113"/>
        <v>1</v>
      </c>
      <c r="BP92" s="585" t="s">
        <v>643</v>
      </c>
      <c r="BQ92" s="365">
        <f t="shared" si="114"/>
        <v>3</v>
      </c>
      <c r="BR92" s="57">
        <v>0</v>
      </c>
      <c r="BS92" s="396" t="s">
        <v>1750</v>
      </c>
      <c r="BT92" s="165">
        <f t="shared" si="115"/>
        <v>4</v>
      </c>
      <c r="BU92" s="57">
        <v>0</v>
      </c>
      <c r="BV92" s="396" t="s">
        <v>1750</v>
      </c>
      <c r="BW92" s="165">
        <f t="shared" si="116"/>
        <v>4</v>
      </c>
      <c r="BX92" s="57">
        <v>0</v>
      </c>
      <c r="BY92" s="396" t="s">
        <v>1755</v>
      </c>
      <c r="BZ92" s="165">
        <f t="shared" si="117"/>
        <v>4</v>
      </c>
      <c r="CA92" s="57">
        <v>0</v>
      </c>
      <c r="CB92" s="396" t="s">
        <v>1755</v>
      </c>
      <c r="CC92" s="165">
        <f t="shared" si="118"/>
        <v>4</v>
      </c>
      <c r="CD92" s="58">
        <v>2</v>
      </c>
      <c r="CE92" s="397" t="s">
        <v>1762</v>
      </c>
      <c r="CF92" s="165">
        <f t="shared" si="119"/>
        <v>2</v>
      </c>
      <c r="CG92" s="155" t="s">
        <v>1369</v>
      </c>
      <c r="CH92" s="165">
        <f t="shared" si="147"/>
        <v>3</v>
      </c>
      <c r="CI92" s="426">
        <f t="shared" si="121"/>
        <v>2.6666666666666665</v>
      </c>
      <c r="CJ92" s="594" t="s">
        <v>639</v>
      </c>
      <c r="CK92" s="165">
        <f t="shared" si="122"/>
        <v>4</v>
      </c>
      <c r="CL92" s="96" t="s">
        <v>640</v>
      </c>
      <c r="CM92" s="164">
        <f t="shared" si="123"/>
        <v>0</v>
      </c>
      <c r="CN92" s="96" t="s">
        <v>880</v>
      </c>
      <c r="CO92" s="164">
        <f t="shared" si="124"/>
        <v>4</v>
      </c>
      <c r="CP92" s="96" t="s">
        <v>1119</v>
      </c>
      <c r="CQ92" s="164">
        <f t="shared" si="125"/>
        <v>0</v>
      </c>
      <c r="CR92" s="96" t="s">
        <v>880</v>
      </c>
      <c r="CS92" s="164">
        <f t="shared" si="126"/>
        <v>4</v>
      </c>
      <c r="CT92" s="53" t="s">
        <v>1396</v>
      </c>
      <c r="CU92" s="165">
        <f t="shared" si="127"/>
        <v>0</v>
      </c>
      <c r="CV92" s="96" t="s">
        <v>1119</v>
      </c>
      <c r="CW92" s="164">
        <f t="shared" si="128"/>
        <v>0</v>
      </c>
      <c r="CX92" s="55">
        <v>7.6</v>
      </c>
      <c r="CY92" s="427" t="s">
        <v>1826</v>
      </c>
      <c r="CZ92" s="165">
        <f t="shared" si="129"/>
        <v>1</v>
      </c>
      <c r="DA92" s="56">
        <v>7.1</v>
      </c>
      <c r="DB92" s="427" t="s">
        <v>1826</v>
      </c>
      <c r="DC92" s="165">
        <f t="shared" si="130"/>
        <v>1</v>
      </c>
      <c r="DD92" s="426">
        <f t="shared" si="131"/>
        <v>1.5555555555555556</v>
      </c>
      <c r="DE92" s="148">
        <v>3</v>
      </c>
      <c r="DF92" s="433"/>
      <c r="DG92" s="165">
        <f t="shared" si="132"/>
        <v>2</v>
      </c>
      <c r="DH92" s="54">
        <v>0</v>
      </c>
      <c r="DI92" s="397" t="s">
        <v>1777</v>
      </c>
      <c r="DJ92" s="165">
        <f t="shared" si="133"/>
        <v>0</v>
      </c>
      <c r="DK92" s="54">
        <v>4</v>
      </c>
      <c r="DL92" s="396" t="s">
        <v>1778</v>
      </c>
      <c r="DM92" s="165">
        <f t="shared" si="134"/>
        <v>4</v>
      </c>
      <c r="DN92" s="54">
        <v>1</v>
      </c>
      <c r="DO92" s="396" t="s">
        <v>1783</v>
      </c>
      <c r="DP92" s="165">
        <f t="shared" si="135"/>
        <v>1</v>
      </c>
      <c r="DQ92" s="96" t="s">
        <v>1024</v>
      </c>
      <c r="DR92" s="164">
        <f t="shared" si="136"/>
        <v>0</v>
      </c>
      <c r="DS92" s="426">
        <f t="shared" si="137"/>
        <v>1.4</v>
      </c>
      <c r="DT92" s="148">
        <v>0.71699999999999997</v>
      </c>
      <c r="DU92" s="157" t="s">
        <v>1791</v>
      </c>
      <c r="DV92" s="165">
        <f t="shared" si="138"/>
        <v>2</v>
      </c>
      <c r="DW92" s="49">
        <v>3</v>
      </c>
      <c r="DX92" s="148">
        <f t="shared" si="146"/>
        <v>0.47712125471966244</v>
      </c>
      <c r="DY92" s="154" t="s">
        <v>1732</v>
      </c>
      <c r="DZ92" s="165">
        <f t="shared" si="139"/>
        <v>0</v>
      </c>
      <c r="EA92" s="49">
        <v>0</v>
      </c>
      <c r="EB92" s="114" t="s">
        <v>1730</v>
      </c>
      <c r="EC92" s="165">
        <f t="shared" si="140"/>
        <v>0</v>
      </c>
      <c r="ED92" s="49">
        <v>1</v>
      </c>
      <c r="EE92" s="157" t="s">
        <v>1737</v>
      </c>
      <c r="EF92" s="165">
        <f t="shared" si="141"/>
        <v>1</v>
      </c>
      <c r="EG92" s="426">
        <f t="shared" si="142"/>
        <v>0.75</v>
      </c>
      <c r="EH92" s="429">
        <f t="shared" si="143"/>
        <v>1.5923400673400672</v>
      </c>
      <c r="EI92" s="438">
        <f t="shared" si="144"/>
        <v>0.39808501683501679</v>
      </c>
      <c r="EJ92" s="546">
        <v>0.5</v>
      </c>
      <c r="EK92" s="548">
        <v>0.29545454545454547</v>
      </c>
      <c r="EL92" s="549">
        <v>0.66666666666666663</v>
      </c>
      <c r="EM92" s="549">
        <v>0.3888888888888889</v>
      </c>
      <c r="EN92" s="549">
        <v>0.35</v>
      </c>
      <c r="EO92" s="549">
        <v>0.1875</v>
      </c>
    </row>
    <row r="93" spans="1:145" s="366" customFormat="1" ht="18">
      <c r="A93" s="4" t="s">
        <v>431</v>
      </c>
      <c r="B93" s="69" t="s">
        <v>430</v>
      </c>
      <c r="C93" s="53" t="s">
        <v>632</v>
      </c>
      <c r="D93" s="411" t="s">
        <v>1308</v>
      </c>
      <c r="E93" s="413" t="s">
        <v>968</v>
      </c>
      <c r="F93" s="412" t="s">
        <v>975</v>
      </c>
      <c r="G93" s="414" t="s">
        <v>976</v>
      </c>
      <c r="H93" s="412" t="s">
        <v>16</v>
      </c>
      <c r="I93" s="49">
        <v>4339</v>
      </c>
      <c r="J93" s="328">
        <f t="shared" si="90"/>
        <v>3.637389650129212</v>
      </c>
      <c r="K93" s="328" t="s">
        <v>1698</v>
      </c>
      <c r="L93" s="165">
        <f t="shared" si="91"/>
        <v>1</v>
      </c>
      <c r="M93" s="78">
        <v>14390665.66</v>
      </c>
      <c r="N93" s="328">
        <f t="shared" si="92"/>
        <v>7.1580808832888314</v>
      </c>
      <c r="O93" s="328" t="s">
        <v>1706</v>
      </c>
      <c r="P93" s="165">
        <f t="shared" si="93"/>
        <v>1</v>
      </c>
      <c r="Q93" s="94">
        <v>167</v>
      </c>
      <c r="R93" s="328">
        <f t="shared" si="94"/>
        <v>2.2227164711475833</v>
      </c>
      <c r="S93" s="328" t="s">
        <v>1709</v>
      </c>
      <c r="T93" s="165">
        <f t="shared" si="95"/>
        <v>0</v>
      </c>
      <c r="U93" s="96" t="s">
        <v>880</v>
      </c>
      <c r="V93" s="164">
        <f t="shared" si="96"/>
        <v>0</v>
      </c>
      <c r="W93" s="94">
        <v>0</v>
      </c>
      <c r="X93" s="94"/>
      <c r="Y93" s="154" t="s">
        <v>1726</v>
      </c>
      <c r="Z93" s="165">
        <f t="shared" si="97"/>
        <v>0</v>
      </c>
      <c r="AA93" s="424">
        <f t="shared" si="98"/>
        <v>0.4</v>
      </c>
      <c r="AB93" s="80" t="s">
        <v>639</v>
      </c>
      <c r="AC93" s="165">
        <f t="shared" si="99"/>
        <v>4</v>
      </c>
      <c r="AD93" s="53" t="s">
        <v>639</v>
      </c>
      <c r="AE93" s="165">
        <f t="shared" si="100"/>
        <v>4</v>
      </c>
      <c r="AF93" s="96" t="s">
        <v>640</v>
      </c>
      <c r="AG93" s="164">
        <f t="shared" si="101"/>
        <v>0</v>
      </c>
      <c r="AH93" s="53" t="s">
        <v>1314</v>
      </c>
      <c r="AI93" s="165">
        <f t="shared" si="145"/>
        <v>0</v>
      </c>
      <c r="AJ93" s="156" t="s">
        <v>1405</v>
      </c>
      <c r="AK93" s="165">
        <f t="shared" si="102"/>
        <v>0</v>
      </c>
      <c r="AL93" s="50">
        <v>1</v>
      </c>
      <c r="AM93" s="396" t="s">
        <v>1765</v>
      </c>
      <c r="AN93" s="165">
        <f t="shared" si="103"/>
        <v>4</v>
      </c>
      <c r="AO93" s="96" t="s">
        <v>636</v>
      </c>
      <c r="AP93" s="164">
        <f t="shared" si="104"/>
        <v>4</v>
      </c>
      <c r="AQ93" s="57">
        <v>3</v>
      </c>
      <c r="AR93" s="397" t="s">
        <v>1771</v>
      </c>
      <c r="AS93" s="165">
        <f t="shared" si="105"/>
        <v>2</v>
      </c>
      <c r="AT93" s="53" t="s">
        <v>634</v>
      </c>
      <c r="AU93" s="165">
        <f t="shared" si="106"/>
        <v>1</v>
      </c>
      <c r="AV93" s="53" t="s">
        <v>646</v>
      </c>
      <c r="AW93" s="165">
        <v>0</v>
      </c>
      <c r="AX93" s="81" t="s">
        <v>646</v>
      </c>
      <c r="AY93" s="165">
        <v>1</v>
      </c>
      <c r="AZ93" s="426">
        <f t="shared" si="107"/>
        <v>1.8181818181818181</v>
      </c>
      <c r="BA93" s="166">
        <v>0</v>
      </c>
      <c r="BB93" s="395" t="s">
        <v>1741</v>
      </c>
      <c r="BC93" s="165">
        <f t="shared" si="108"/>
        <v>4</v>
      </c>
      <c r="BD93" s="155" t="s">
        <v>641</v>
      </c>
      <c r="BE93" s="163">
        <f t="shared" si="109"/>
        <v>0</v>
      </c>
      <c r="BF93" s="58">
        <v>0</v>
      </c>
      <c r="BG93" s="396" t="s">
        <v>1745</v>
      </c>
      <c r="BH93" s="165">
        <f t="shared" si="110"/>
        <v>4</v>
      </c>
      <c r="BI93" s="58">
        <v>2</v>
      </c>
      <c r="BJ93" s="396" t="s">
        <v>1746</v>
      </c>
      <c r="BK93" s="165">
        <f t="shared" si="111"/>
        <v>3</v>
      </c>
      <c r="BL93" s="53" t="s">
        <v>642</v>
      </c>
      <c r="BM93" s="365">
        <f t="shared" si="112"/>
        <v>3</v>
      </c>
      <c r="BN93" s="53" t="s">
        <v>649</v>
      </c>
      <c r="BO93" s="365">
        <f t="shared" si="113"/>
        <v>1</v>
      </c>
      <c r="BP93" s="53" t="s">
        <v>643</v>
      </c>
      <c r="BQ93" s="365">
        <f t="shared" si="114"/>
        <v>3</v>
      </c>
      <c r="BR93" s="58">
        <v>0</v>
      </c>
      <c r="BS93" s="396" t="s">
        <v>1750</v>
      </c>
      <c r="BT93" s="165">
        <f t="shared" si="115"/>
        <v>4</v>
      </c>
      <c r="BU93" s="58">
        <v>3</v>
      </c>
      <c r="BV93" s="397" t="s">
        <v>1752</v>
      </c>
      <c r="BW93" s="165">
        <f t="shared" si="116"/>
        <v>2</v>
      </c>
      <c r="BX93" s="58">
        <v>0</v>
      </c>
      <c r="BY93" s="396" t="s">
        <v>1755</v>
      </c>
      <c r="BZ93" s="165">
        <f t="shared" si="117"/>
        <v>4</v>
      </c>
      <c r="CA93" s="58">
        <v>0</v>
      </c>
      <c r="CB93" s="396" t="s">
        <v>1755</v>
      </c>
      <c r="CC93" s="165">
        <f t="shared" si="118"/>
        <v>4</v>
      </c>
      <c r="CD93" s="58">
        <v>4</v>
      </c>
      <c r="CE93" s="396" t="s">
        <v>1761</v>
      </c>
      <c r="CF93" s="165">
        <f t="shared" si="119"/>
        <v>3</v>
      </c>
      <c r="CG93" s="80" t="s">
        <v>1369</v>
      </c>
      <c r="CH93" s="165">
        <f t="shared" si="147"/>
        <v>3</v>
      </c>
      <c r="CI93" s="426">
        <f t="shared" si="121"/>
        <v>2.8333333333333335</v>
      </c>
      <c r="CJ93" s="53" t="s">
        <v>1407</v>
      </c>
      <c r="CK93" s="165">
        <f t="shared" si="122"/>
        <v>1</v>
      </c>
      <c r="CL93" s="96" t="s">
        <v>640</v>
      </c>
      <c r="CM93" s="164">
        <f t="shared" si="123"/>
        <v>0</v>
      </c>
      <c r="CN93" s="96" t="s">
        <v>880</v>
      </c>
      <c r="CO93" s="164">
        <f t="shared" si="124"/>
        <v>4</v>
      </c>
      <c r="CP93" s="96" t="s">
        <v>880</v>
      </c>
      <c r="CQ93" s="164">
        <f t="shared" si="125"/>
        <v>4</v>
      </c>
      <c r="CR93" s="96" t="s">
        <v>880</v>
      </c>
      <c r="CS93" s="164">
        <f t="shared" si="126"/>
        <v>4</v>
      </c>
      <c r="CT93" s="53" t="s">
        <v>1408</v>
      </c>
      <c r="CU93" s="165">
        <f t="shared" si="127"/>
        <v>2</v>
      </c>
      <c r="CV93" s="96" t="s">
        <v>880</v>
      </c>
      <c r="CW93" s="164">
        <f t="shared" si="128"/>
        <v>4</v>
      </c>
      <c r="CX93" s="55">
        <v>3.1</v>
      </c>
      <c r="CY93" s="427" t="s">
        <v>1824</v>
      </c>
      <c r="CZ93" s="165">
        <f t="shared" si="129"/>
        <v>3</v>
      </c>
      <c r="DA93" s="56">
        <v>8.8000000000000007</v>
      </c>
      <c r="DB93" s="351" t="s">
        <v>1827</v>
      </c>
      <c r="DC93" s="165">
        <f t="shared" si="130"/>
        <v>0</v>
      </c>
      <c r="DD93" s="426">
        <f t="shared" si="131"/>
        <v>2.4444444444444446</v>
      </c>
      <c r="DE93" s="148">
        <v>2</v>
      </c>
      <c r="DF93" s="396" t="s">
        <v>1776</v>
      </c>
      <c r="DG93" s="165">
        <f t="shared" si="132"/>
        <v>1</v>
      </c>
      <c r="DH93" s="54">
        <v>0</v>
      </c>
      <c r="DI93" s="397" t="s">
        <v>1777</v>
      </c>
      <c r="DJ93" s="165">
        <f t="shared" si="133"/>
        <v>0</v>
      </c>
      <c r="DK93" s="54">
        <v>1</v>
      </c>
      <c r="DL93" s="396" t="s">
        <v>1779</v>
      </c>
      <c r="DM93" s="165">
        <f t="shared" si="134"/>
        <v>3</v>
      </c>
      <c r="DN93" s="54">
        <v>4</v>
      </c>
      <c r="DO93" s="397" t="s">
        <v>1782</v>
      </c>
      <c r="DP93" s="165">
        <f t="shared" si="135"/>
        <v>2</v>
      </c>
      <c r="DQ93" s="96" t="s">
        <v>1024</v>
      </c>
      <c r="DR93" s="164">
        <f t="shared" si="136"/>
        <v>0</v>
      </c>
      <c r="DS93" s="426">
        <f t="shared" si="137"/>
        <v>1.2</v>
      </c>
      <c r="DT93" s="148">
        <v>0.61399999999999999</v>
      </c>
      <c r="DU93" s="157" t="s">
        <v>1793</v>
      </c>
      <c r="DV93" s="165">
        <f t="shared" si="138"/>
        <v>3</v>
      </c>
      <c r="DW93" s="49">
        <v>10</v>
      </c>
      <c r="DX93" s="148">
        <f t="shared" si="146"/>
        <v>1</v>
      </c>
      <c r="DY93" s="94" t="s">
        <v>1733</v>
      </c>
      <c r="DZ93" s="165">
        <f t="shared" si="139"/>
        <v>1</v>
      </c>
      <c r="EA93" s="49">
        <v>0</v>
      </c>
      <c r="EB93" s="114" t="s">
        <v>1730</v>
      </c>
      <c r="EC93" s="165">
        <f t="shared" si="140"/>
        <v>0</v>
      </c>
      <c r="ED93" s="49">
        <v>1</v>
      </c>
      <c r="EE93" s="157" t="s">
        <v>1737</v>
      </c>
      <c r="EF93" s="165">
        <f t="shared" si="141"/>
        <v>1</v>
      </c>
      <c r="EG93" s="426">
        <f t="shared" si="142"/>
        <v>1.25</v>
      </c>
      <c r="EH93" s="429">
        <f t="shared" si="143"/>
        <v>1.6576599326599328</v>
      </c>
      <c r="EI93" s="438">
        <f t="shared" si="144"/>
        <v>0.41441498316498321</v>
      </c>
      <c r="EJ93" s="546">
        <v>0.1</v>
      </c>
      <c r="EK93" s="548">
        <v>0.45454545454545453</v>
      </c>
      <c r="EL93" s="549">
        <v>0.70833333333333337</v>
      </c>
      <c r="EM93" s="549">
        <v>0.61111111111111116</v>
      </c>
      <c r="EN93" s="549">
        <v>0.3</v>
      </c>
      <c r="EO93" s="549">
        <v>0.3125</v>
      </c>
    </row>
    <row r="94" spans="1:145" s="366" customFormat="1" ht="18">
      <c r="A94" s="4" t="s">
        <v>425</v>
      </c>
      <c r="B94" s="69" t="s">
        <v>424</v>
      </c>
      <c r="C94" s="53" t="s">
        <v>632</v>
      </c>
      <c r="D94" s="411" t="s">
        <v>1308</v>
      </c>
      <c r="E94" s="413" t="s">
        <v>968</v>
      </c>
      <c r="F94" s="412" t="s">
        <v>964</v>
      </c>
      <c r="G94" s="414" t="s">
        <v>974</v>
      </c>
      <c r="H94" s="417" t="s">
        <v>106</v>
      </c>
      <c r="I94" s="49">
        <v>4464</v>
      </c>
      <c r="J94" s="328">
        <f t="shared" si="90"/>
        <v>3.6497241859295224</v>
      </c>
      <c r="K94" s="328" t="s">
        <v>1698</v>
      </c>
      <c r="L94" s="165">
        <f t="shared" si="91"/>
        <v>1</v>
      </c>
      <c r="M94" s="78">
        <v>14313709.809999999</v>
      </c>
      <c r="N94" s="328">
        <f t="shared" si="92"/>
        <v>7.1557522082675273</v>
      </c>
      <c r="O94" s="328" t="s">
        <v>1706</v>
      </c>
      <c r="P94" s="165">
        <f t="shared" si="93"/>
        <v>1</v>
      </c>
      <c r="Q94" s="94">
        <v>196</v>
      </c>
      <c r="R94" s="328">
        <f t="shared" si="94"/>
        <v>2.2922560713564759</v>
      </c>
      <c r="S94" s="328" t="s">
        <v>1709</v>
      </c>
      <c r="T94" s="165">
        <f t="shared" si="95"/>
        <v>0</v>
      </c>
      <c r="U94" s="96" t="s">
        <v>880</v>
      </c>
      <c r="V94" s="164">
        <f t="shared" si="96"/>
        <v>0</v>
      </c>
      <c r="W94" s="94">
        <v>0</v>
      </c>
      <c r="X94" s="94"/>
      <c r="Y94" s="94" t="s">
        <v>1726</v>
      </c>
      <c r="Z94" s="165">
        <f t="shared" si="97"/>
        <v>0</v>
      </c>
      <c r="AA94" s="424">
        <f t="shared" si="98"/>
        <v>0.4</v>
      </c>
      <c r="AB94" s="80" t="s">
        <v>639</v>
      </c>
      <c r="AC94" s="165">
        <f t="shared" si="99"/>
        <v>4</v>
      </c>
      <c r="AD94" s="53" t="s">
        <v>639</v>
      </c>
      <c r="AE94" s="165">
        <f t="shared" si="100"/>
        <v>4</v>
      </c>
      <c r="AF94" s="96" t="s">
        <v>640</v>
      </c>
      <c r="AG94" s="164">
        <f t="shared" si="101"/>
        <v>0</v>
      </c>
      <c r="AH94" s="53" t="s">
        <v>1402</v>
      </c>
      <c r="AI94" s="165">
        <f t="shared" si="145"/>
        <v>2</v>
      </c>
      <c r="AJ94" s="53" t="s">
        <v>1406</v>
      </c>
      <c r="AK94" s="165">
        <f t="shared" si="102"/>
        <v>3</v>
      </c>
      <c r="AL94" s="50">
        <v>1</v>
      </c>
      <c r="AM94" s="396" t="s">
        <v>1765</v>
      </c>
      <c r="AN94" s="165">
        <f t="shared" si="103"/>
        <v>4</v>
      </c>
      <c r="AO94" s="96" t="s">
        <v>636</v>
      </c>
      <c r="AP94" s="164">
        <f t="shared" si="104"/>
        <v>4</v>
      </c>
      <c r="AQ94" s="57">
        <v>1</v>
      </c>
      <c r="AR94" s="397" t="s">
        <v>1789</v>
      </c>
      <c r="AS94" s="165">
        <f t="shared" si="105"/>
        <v>0</v>
      </c>
      <c r="AT94" s="53" t="s">
        <v>650</v>
      </c>
      <c r="AU94" s="165">
        <f t="shared" si="106"/>
        <v>2</v>
      </c>
      <c r="AV94" s="53" t="s">
        <v>635</v>
      </c>
      <c r="AW94" s="165">
        <v>1</v>
      </c>
      <c r="AX94" s="81" t="s">
        <v>647</v>
      </c>
      <c r="AY94" s="165">
        <v>4</v>
      </c>
      <c r="AZ94" s="426">
        <f t="shared" si="107"/>
        <v>2.5454545454545454</v>
      </c>
      <c r="BA94" s="57">
        <v>0</v>
      </c>
      <c r="BB94" s="395" t="s">
        <v>1741</v>
      </c>
      <c r="BC94" s="165">
        <f t="shared" si="108"/>
        <v>4</v>
      </c>
      <c r="BD94" s="80" t="s">
        <v>666</v>
      </c>
      <c r="BE94" s="163">
        <f t="shared" si="109"/>
        <v>3</v>
      </c>
      <c r="BF94" s="58">
        <v>0</v>
      </c>
      <c r="BG94" s="396" t="s">
        <v>1745</v>
      </c>
      <c r="BH94" s="165">
        <f t="shared" si="110"/>
        <v>4</v>
      </c>
      <c r="BI94" s="58">
        <v>0</v>
      </c>
      <c r="BJ94" s="396" t="s">
        <v>1745</v>
      </c>
      <c r="BK94" s="165">
        <f t="shared" si="111"/>
        <v>4</v>
      </c>
      <c r="BL94" s="53" t="s">
        <v>648</v>
      </c>
      <c r="BM94" s="365">
        <f t="shared" si="112"/>
        <v>1</v>
      </c>
      <c r="BN94" s="53" t="s">
        <v>669</v>
      </c>
      <c r="BO94" s="365">
        <f t="shared" si="113"/>
        <v>2</v>
      </c>
      <c r="BP94" s="53" t="s">
        <v>643</v>
      </c>
      <c r="BQ94" s="365">
        <f t="shared" si="114"/>
        <v>3</v>
      </c>
      <c r="BR94" s="58">
        <v>0</v>
      </c>
      <c r="BS94" s="396" t="s">
        <v>1750</v>
      </c>
      <c r="BT94" s="165">
        <f t="shared" si="115"/>
        <v>4</v>
      </c>
      <c r="BU94" s="58">
        <v>1</v>
      </c>
      <c r="BV94" s="396" t="s">
        <v>1751</v>
      </c>
      <c r="BW94" s="165">
        <f t="shared" si="116"/>
        <v>3</v>
      </c>
      <c r="BX94" s="58">
        <v>0</v>
      </c>
      <c r="BY94" s="396" t="s">
        <v>1755</v>
      </c>
      <c r="BZ94" s="165">
        <f t="shared" si="117"/>
        <v>4</v>
      </c>
      <c r="CA94" s="58">
        <v>0</v>
      </c>
      <c r="CB94" s="396" t="s">
        <v>1755</v>
      </c>
      <c r="CC94" s="165">
        <f t="shared" si="118"/>
        <v>4</v>
      </c>
      <c r="CD94" s="58">
        <v>1</v>
      </c>
      <c r="CE94" s="396" t="s">
        <v>1763</v>
      </c>
      <c r="CF94" s="165">
        <f t="shared" si="119"/>
        <v>1</v>
      </c>
      <c r="CG94" s="80" t="s">
        <v>1369</v>
      </c>
      <c r="CH94" s="165">
        <f t="shared" si="147"/>
        <v>3</v>
      </c>
      <c r="CI94" s="426">
        <f t="shared" si="121"/>
        <v>3</v>
      </c>
      <c r="CJ94" s="53" t="s">
        <v>639</v>
      </c>
      <c r="CK94" s="165">
        <f t="shared" si="122"/>
        <v>4</v>
      </c>
      <c r="CL94" s="96" t="s">
        <v>640</v>
      </c>
      <c r="CM94" s="164">
        <f t="shared" si="123"/>
        <v>0</v>
      </c>
      <c r="CN94" s="96" t="s">
        <v>1119</v>
      </c>
      <c r="CO94" s="164">
        <f t="shared" si="124"/>
        <v>0</v>
      </c>
      <c r="CP94" s="96" t="s">
        <v>880</v>
      </c>
      <c r="CQ94" s="164">
        <f t="shared" si="125"/>
        <v>4</v>
      </c>
      <c r="CR94" s="96" t="s">
        <v>880</v>
      </c>
      <c r="CS94" s="164">
        <f t="shared" si="126"/>
        <v>4</v>
      </c>
      <c r="CT94" s="53" t="s">
        <v>639</v>
      </c>
      <c r="CU94" s="165">
        <f t="shared" si="127"/>
        <v>4</v>
      </c>
      <c r="CV94" s="96" t="s">
        <v>1119</v>
      </c>
      <c r="CW94" s="164">
        <f t="shared" si="128"/>
        <v>0</v>
      </c>
      <c r="CX94" s="55">
        <v>8.5</v>
      </c>
      <c r="CY94" s="351" t="s">
        <v>1827</v>
      </c>
      <c r="CZ94" s="165">
        <f t="shared" si="129"/>
        <v>0</v>
      </c>
      <c r="DA94" s="56">
        <v>9</v>
      </c>
      <c r="DB94" s="351" t="s">
        <v>1827</v>
      </c>
      <c r="DC94" s="165">
        <f t="shared" si="130"/>
        <v>0</v>
      </c>
      <c r="DD94" s="426">
        <f t="shared" si="131"/>
        <v>1.7777777777777777</v>
      </c>
      <c r="DE94" s="148">
        <v>1</v>
      </c>
      <c r="DF94" s="396" t="s">
        <v>1776</v>
      </c>
      <c r="DG94" s="165">
        <f t="shared" si="132"/>
        <v>1</v>
      </c>
      <c r="DH94" s="54">
        <v>0</v>
      </c>
      <c r="DI94" s="397" t="s">
        <v>1777</v>
      </c>
      <c r="DJ94" s="165">
        <f t="shared" si="133"/>
        <v>0</v>
      </c>
      <c r="DK94" s="54">
        <v>0</v>
      </c>
      <c r="DL94" s="396" t="s">
        <v>1779</v>
      </c>
      <c r="DM94" s="165">
        <f t="shared" si="134"/>
        <v>0</v>
      </c>
      <c r="DN94" s="54">
        <v>2</v>
      </c>
      <c r="DO94" s="396" t="s">
        <v>1783</v>
      </c>
      <c r="DP94" s="165">
        <f t="shared" si="135"/>
        <v>1</v>
      </c>
      <c r="DQ94" s="96" t="s">
        <v>1024</v>
      </c>
      <c r="DR94" s="164">
        <f t="shared" si="136"/>
        <v>0</v>
      </c>
      <c r="DS94" s="426">
        <f t="shared" si="137"/>
        <v>0.4</v>
      </c>
      <c r="DT94" s="148">
        <v>0.69599999999999995</v>
      </c>
      <c r="DU94" s="114" t="s">
        <v>1791</v>
      </c>
      <c r="DV94" s="165">
        <f t="shared" si="138"/>
        <v>2</v>
      </c>
      <c r="DW94" s="49">
        <v>14</v>
      </c>
      <c r="DX94" s="148">
        <f t="shared" si="146"/>
        <v>1.146128035678238</v>
      </c>
      <c r="DY94" s="94" t="s">
        <v>1734</v>
      </c>
      <c r="DZ94" s="165">
        <f t="shared" si="139"/>
        <v>2</v>
      </c>
      <c r="EA94" s="49">
        <v>3</v>
      </c>
      <c r="EB94" s="94" t="s">
        <v>1739</v>
      </c>
      <c r="EC94" s="165">
        <f t="shared" si="140"/>
        <v>2</v>
      </c>
      <c r="ED94" s="49">
        <v>0</v>
      </c>
      <c r="EE94" s="114" t="s">
        <v>1730</v>
      </c>
      <c r="EF94" s="165">
        <f t="shared" si="141"/>
        <v>0</v>
      </c>
      <c r="EG94" s="426">
        <f t="shared" si="142"/>
        <v>1.5</v>
      </c>
      <c r="EH94" s="429">
        <f t="shared" si="143"/>
        <v>1.6038720538720537</v>
      </c>
      <c r="EI94" s="438">
        <f t="shared" si="144"/>
        <v>0.40096801346801342</v>
      </c>
      <c r="EJ94" s="546">
        <v>0.1</v>
      </c>
      <c r="EK94" s="548">
        <v>0.63636363636363635</v>
      </c>
      <c r="EL94" s="549">
        <v>0.75</v>
      </c>
      <c r="EM94" s="549">
        <v>0.44444444444444442</v>
      </c>
      <c r="EN94" s="549">
        <v>0.1</v>
      </c>
      <c r="EO94" s="549">
        <v>0.375</v>
      </c>
    </row>
    <row r="95" spans="1:145" s="366" customFormat="1" ht="18">
      <c r="A95" s="4" t="s">
        <v>427</v>
      </c>
      <c r="B95" s="69" t="s">
        <v>426</v>
      </c>
      <c r="C95" s="583" t="s">
        <v>644</v>
      </c>
      <c r="D95" s="411" t="s">
        <v>1308</v>
      </c>
      <c r="E95" s="413" t="s">
        <v>968</v>
      </c>
      <c r="F95" s="412" t="s">
        <v>964</v>
      </c>
      <c r="G95" s="414" t="s">
        <v>974</v>
      </c>
      <c r="H95" s="412" t="s">
        <v>39</v>
      </c>
      <c r="I95" s="49">
        <v>4576</v>
      </c>
      <c r="J95" s="328">
        <f t="shared" si="90"/>
        <v>3.6604860157849677</v>
      </c>
      <c r="K95" s="328" t="s">
        <v>1698</v>
      </c>
      <c r="L95" s="165">
        <f t="shared" si="91"/>
        <v>1</v>
      </c>
      <c r="M95" s="78">
        <v>16561193.85</v>
      </c>
      <c r="N95" s="328">
        <f t="shared" si="92"/>
        <v>7.2190916406480641</v>
      </c>
      <c r="O95" s="328" t="s">
        <v>1706</v>
      </c>
      <c r="P95" s="165">
        <f t="shared" si="93"/>
        <v>1</v>
      </c>
      <c r="Q95" s="94">
        <v>198</v>
      </c>
      <c r="R95" s="328">
        <f t="shared" si="94"/>
        <v>2.2966651902615309</v>
      </c>
      <c r="S95" s="328" t="s">
        <v>1709</v>
      </c>
      <c r="T95" s="165">
        <f t="shared" si="95"/>
        <v>0</v>
      </c>
      <c r="U95" s="96" t="s">
        <v>880</v>
      </c>
      <c r="V95" s="164">
        <f t="shared" si="96"/>
        <v>0</v>
      </c>
      <c r="W95" s="94">
        <v>0</v>
      </c>
      <c r="X95" s="94"/>
      <c r="Y95" s="94" t="s">
        <v>1726</v>
      </c>
      <c r="Z95" s="165">
        <f t="shared" si="97"/>
        <v>0</v>
      </c>
      <c r="AA95" s="424">
        <f t="shared" si="98"/>
        <v>0.4</v>
      </c>
      <c r="AB95" s="594" t="s">
        <v>639</v>
      </c>
      <c r="AC95" s="165">
        <f t="shared" si="99"/>
        <v>4</v>
      </c>
      <c r="AD95" s="585" t="s">
        <v>639</v>
      </c>
      <c r="AE95" s="165">
        <f t="shared" si="100"/>
        <v>4</v>
      </c>
      <c r="AF95" s="96" t="s">
        <v>636</v>
      </c>
      <c r="AG95" s="164">
        <f t="shared" si="101"/>
        <v>4</v>
      </c>
      <c r="AH95" s="53" t="s">
        <v>1314</v>
      </c>
      <c r="AI95" s="165">
        <f t="shared" si="145"/>
        <v>0</v>
      </c>
      <c r="AJ95" s="53" t="s">
        <v>1406</v>
      </c>
      <c r="AK95" s="165">
        <f t="shared" si="102"/>
        <v>3</v>
      </c>
      <c r="AL95" s="587">
        <v>1</v>
      </c>
      <c r="AM95" s="396" t="s">
        <v>1765</v>
      </c>
      <c r="AN95" s="165">
        <f t="shared" si="103"/>
        <v>4</v>
      </c>
      <c r="AO95" s="96" t="s">
        <v>640</v>
      </c>
      <c r="AP95" s="164">
        <f t="shared" si="104"/>
        <v>0</v>
      </c>
      <c r="AQ95" s="57">
        <v>1</v>
      </c>
      <c r="AR95" s="397" t="s">
        <v>1789</v>
      </c>
      <c r="AS95" s="165">
        <f t="shared" si="105"/>
        <v>0</v>
      </c>
      <c r="AT95" s="583" t="s">
        <v>679</v>
      </c>
      <c r="AU95" s="165">
        <f t="shared" si="106"/>
        <v>4</v>
      </c>
      <c r="AV95" s="53" t="s">
        <v>647</v>
      </c>
      <c r="AW95" s="165">
        <v>4</v>
      </c>
      <c r="AX95" s="81" t="s">
        <v>646</v>
      </c>
      <c r="AY95" s="165">
        <v>1</v>
      </c>
      <c r="AZ95" s="426">
        <f t="shared" si="107"/>
        <v>2.5454545454545454</v>
      </c>
      <c r="BA95" s="57">
        <v>0</v>
      </c>
      <c r="BB95" s="395" t="s">
        <v>1741</v>
      </c>
      <c r="BC95" s="165">
        <f t="shared" si="108"/>
        <v>4</v>
      </c>
      <c r="BD95" s="155" t="s">
        <v>1395</v>
      </c>
      <c r="BE95" s="163">
        <f t="shared" si="109"/>
        <v>4</v>
      </c>
      <c r="BF95" s="587">
        <v>0</v>
      </c>
      <c r="BG95" s="396" t="s">
        <v>1745</v>
      </c>
      <c r="BH95" s="165">
        <f t="shared" si="110"/>
        <v>4</v>
      </c>
      <c r="BI95" s="587">
        <v>0</v>
      </c>
      <c r="BJ95" s="396" t="s">
        <v>1745</v>
      </c>
      <c r="BK95" s="165">
        <f t="shared" si="111"/>
        <v>4</v>
      </c>
      <c r="BL95" s="53" t="s">
        <v>653</v>
      </c>
      <c r="BM95" s="365">
        <f t="shared" si="112"/>
        <v>4</v>
      </c>
      <c r="BN95" s="583" t="s">
        <v>654</v>
      </c>
      <c r="BO95" s="365">
        <f t="shared" si="113"/>
        <v>4</v>
      </c>
      <c r="BP95" s="585" t="s">
        <v>659</v>
      </c>
      <c r="BQ95" s="365">
        <f t="shared" si="114"/>
        <v>4</v>
      </c>
      <c r="BR95" s="57">
        <v>0</v>
      </c>
      <c r="BS95" s="396" t="s">
        <v>1750</v>
      </c>
      <c r="BT95" s="165">
        <f t="shared" si="115"/>
        <v>4</v>
      </c>
      <c r="BU95" s="57">
        <v>0</v>
      </c>
      <c r="BV95" s="396" t="s">
        <v>1750</v>
      </c>
      <c r="BW95" s="165">
        <f t="shared" si="116"/>
        <v>4</v>
      </c>
      <c r="BX95" s="57">
        <v>0</v>
      </c>
      <c r="BY95" s="396" t="s">
        <v>1755</v>
      </c>
      <c r="BZ95" s="165">
        <f t="shared" si="117"/>
        <v>4</v>
      </c>
      <c r="CA95" s="57">
        <v>0</v>
      </c>
      <c r="CB95" s="396" t="s">
        <v>1755</v>
      </c>
      <c r="CC95" s="165">
        <f t="shared" si="118"/>
        <v>4</v>
      </c>
      <c r="CD95" s="58">
        <v>1</v>
      </c>
      <c r="CE95" s="396" t="s">
        <v>1763</v>
      </c>
      <c r="CF95" s="165">
        <f t="shared" si="119"/>
        <v>1</v>
      </c>
      <c r="CG95" s="155" t="s">
        <v>1369</v>
      </c>
      <c r="CH95" s="165">
        <f t="shared" si="147"/>
        <v>3</v>
      </c>
      <c r="CI95" s="426">
        <f t="shared" si="121"/>
        <v>3.6666666666666665</v>
      </c>
      <c r="CJ95" s="594" t="s">
        <v>639</v>
      </c>
      <c r="CK95" s="165">
        <f t="shared" si="122"/>
        <v>4</v>
      </c>
      <c r="CL95" s="96" t="s">
        <v>640</v>
      </c>
      <c r="CM95" s="164">
        <f t="shared" si="123"/>
        <v>0</v>
      </c>
      <c r="CN95" s="96" t="s">
        <v>880</v>
      </c>
      <c r="CO95" s="164">
        <f t="shared" si="124"/>
        <v>4</v>
      </c>
      <c r="CP95" s="96" t="s">
        <v>880</v>
      </c>
      <c r="CQ95" s="164">
        <f t="shared" si="125"/>
        <v>4</v>
      </c>
      <c r="CR95" s="96" t="s">
        <v>880</v>
      </c>
      <c r="CS95" s="164">
        <f t="shared" si="126"/>
        <v>4</v>
      </c>
      <c r="CT95" s="583" t="s">
        <v>639</v>
      </c>
      <c r="CU95" s="165">
        <f t="shared" si="127"/>
        <v>4</v>
      </c>
      <c r="CV95" s="96" t="s">
        <v>880</v>
      </c>
      <c r="CW95" s="164">
        <f t="shared" si="128"/>
        <v>4</v>
      </c>
      <c r="CX95" s="55">
        <v>6.7</v>
      </c>
      <c r="CY95" s="427" t="s">
        <v>1826</v>
      </c>
      <c r="CZ95" s="165">
        <f t="shared" si="129"/>
        <v>1</v>
      </c>
      <c r="DA95" s="56">
        <v>7.2</v>
      </c>
      <c r="DB95" s="427" t="s">
        <v>1826</v>
      </c>
      <c r="DC95" s="165">
        <f t="shared" si="130"/>
        <v>1</v>
      </c>
      <c r="DD95" s="426">
        <f t="shared" si="131"/>
        <v>2.8888888888888888</v>
      </c>
      <c r="DE95" s="148">
        <v>2</v>
      </c>
      <c r="DF95" s="396" t="s">
        <v>1776</v>
      </c>
      <c r="DG95" s="165">
        <f t="shared" si="132"/>
        <v>1</v>
      </c>
      <c r="DH95" s="54">
        <v>0</v>
      </c>
      <c r="DI95" s="397" t="s">
        <v>1777</v>
      </c>
      <c r="DJ95" s="165">
        <f t="shared" si="133"/>
        <v>0</v>
      </c>
      <c r="DK95" s="54">
        <v>1</v>
      </c>
      <c r="DL95" s="396" t="s">
        <v>1779</v>
      </c>
      <c r="DM95" s="165">
        <f t="shared" si="134"/>
        <v>3</v>
      </c>
      <c r="DN95" s="54">
        <v>3</v>
      </c>
      <c r="DO95" s="397" t="s">
        <v>1782</v>
      </c>
      <c r="DP95" s="165">
        <f t="shared" si="135"/>
        <v>2</v>
      </c>
      <c r="DQ95" s="96" t="s">
        <v>1024</v>
      </c>
      <c r="DR95" s="164">
        <f t="shared" si="136"/>
        <v>0</v>
      </c>
      <c r="DS95" s="426">
        <f t="shared" si="137"/>
        <v>1.2</v>
      </c>
      <c r="DT95" s="148">
        <v>0.65500000000000003</v>
      </c>
      <c r="DU95" s="114" t="s">
        <v>1791</v>
      </c>
      <c r="DV95" s="165">
        <f t="shared" si="138"/>
        <v>2</v>
      </c>
      <c r="DW95" s="49">
        <v>5</v>
      </c>
      <c r="DX95" s="148">
        <f t="shared" si="146"/>
        <v>0.69897000433601886</v>
      </c>
      <c r="DY95" s="94" t="s">
        <v>1733</v>
      </c>
      <c r="DZ95" s="165">
        <f t="shared" si="139"/>
        <v>1</v>
      </c>
      <c r="EA95" s="49">
        <v>0</v>
      </c>
      <c r="EB95" s="114" t="s">
        <v>1730</v>
      </c>
      <c r="EC95" s="165">
        <f t="shared" si="140"/>
        <v>0</v>
      </c>
      <c r="ED95" s="49">
        <v>0</v>
      </c>
      <c r="EE95" s="114" t="s">
        <v>1730</v>
      </c>
      <c r="EF95" s="165">
        <f t="shared" si="141"/>
        <v>0</v>
      </c>
      <c r="EG95" s="426">
        <f t="shared" si="142"/>
        <v>0.75</v>
      </c>
      <c r="EH95" s="429">
        <f t="shared" si="143"/>
        <v>1.9085016835016833</v>
      </c>
      <c r="EI95" s="438">
        <f t="shared" si="144"/>
        <v>0.47712542087542087</v>
      </c>
      <c r="EJ95" s="546">
        <v>0.1</v>
      </c>
      <c r="EK95" s="548">
        <v>0.63636363636363635</v>
      </c>
      <c r="EL95" s="549">
        <v>0.91666666666666663</v>
      </c>
      <c r="EM95" s="549">
        <v>0.72222222222222221</v>
      </c>
      <c r="EN95" s="549">
        <v>0.3</v>
      </c>
      <c r="EO95" s="549">
        <v>0.1875</v>
      </c>
    </row>
    <row r="96" spans="1:145" s="366" customFormat="1" ht="18">
      <c r="A96" s="4" t="s">
        <v>417</v>
      </c>
      <c r="B96" s="69" t="s">
        <v>416</v>
      </c>
      <c r="C96" s="583" t="s">
        <v>632</v>
      </c>
      <c r="D96" s="411" t="s">
        <v>1308</v>
      </c>
      <c r="E96" s="413" t="s">
        <v>991</v>
      </c>
      <c r="F96" s="412" t="s">
        <v>993</v>
      </c>
      <c r="G96" s="414" t="s">
        <v>994</v>
      </c>
      <c r="H96" s="412" t="s">
        <v>34</v>
      </c>
      <c r="I96" s="49">
        <v>4582</v>
      </c>
      <c r="J96" s="328">
        <f t="shared" si="90"/>
        <v>3.6610550848533787</v>
      </c>
      <c r="K96" s="328" t="s">
        <v>1698</v>
      </c>
      <c r="L96" s="165">
        <f t="shared" si="91"/>
        <v>1</v>
      </c>
      <c r="M96" s="78">
        <v>18157419.919999998</v>
      </c>
      <c r="N96" s="328">
        <f t="shared" si="92"/>
        <v>7.2590541374607875</v>
      </c>
      <c r="O96" s="328" t="s">
        <v>1706</v>
      </c>
      <c r="P96" s="165">
        <f t="shared" si="93"/>
        <v>1</v>
      </c>
      <c r="Q96" s="94">
        <v>250</v>
      </c>
      <c r="R96" s="328">
        <f t="shared" si="94"/>
        <v>2.3979400086720375</v>
      </c>
      <c r="S96" s="328" t="s">
        <v>1709</v>
      </c>
      <c r="T96" s="165">
        <f t="shared" si="95"/>
        <v>0</v>
      </c>
      <c r="U96" s="96" t="s">
        <v>880</v>
      </c>
      <c r="V96" s="164">
        <f t="shared" si="96"/>
        <v>0</v>
      </c>
      <c r="W96" s="94">
        <v>0</v>
      </c>
      <c r="X96" s="94"/>
      <c r="Y96" s="94" t="s">
        <v>1726</v>
      </c>
      <c r="Z96" s="165">
        <f t="shared" si="97"/>
        <v>0</v>
      </c>
      <c r="AA96" s="424">
        <f t="shared" si="98"/>
        <v>0.4</v>
      </c>
      <c r="AB96" s="80" t="s">
        <v>1396</v>
      </c>
      <c r="AC96" s="165">
        <f t="shared" si="99"/>
        <v>0</v>
      </c>
      <c r="AD96" s="53" t="s">
        <v>1399</v>
      </c>
      <c r="AE96" s="165">
        <f t="shared" si="100"/>
        <v>1</v>
      </c>
      <c r="AF96" s="96" t="s">
        <v>640</v>
      </c>
      <c r="AG96" s="164">
        <f t="shared" si="101"/>
        <v>0</v>
      </c>
      <c r="AH96" s="53" t="s">
        <v>1314</v>
      </c>
      <c r="AI96" s="165">
        <f t="shared" si="145"/>
        <v>0</v>
      </c>
      <c r="AJ96" s="156" t="s">
        <v>1405</v>
      </c>
      <c r="AK96" s="165">
        <f t="shared" si="102"/>
        <v>0</v>
      </c>
      <c r="AL96" s="587">
        <v>1</v>
      </c>
      <c r="AM96" s="396" t="s">
        <v>1765</v>
      </c>
      <c r="AN96" s="165">
        <f t="shared" si="103"/>
        <v>4</v>
      </c>
      <c r="AO96" s="96" t="s">
        <v>640</v>
      </c>
      <c r="AP96" s="164">
        <f t="shared" si="104"/>
        <v>0</v>
      </c>
      <c r="AQ96" s="57">
        <v>1</v>
      </c>
      <c r="AR96" s="397" t="s">
        <v>1789</v>
      </c>
      <c r="AS96" s="165">
        <f t="shared" si="105"/>
        <v>0</v>
      </c>
      <c r="AT96" s="583" t="s">
        <v>650</v>
      </c>
      <c r="AU96" s="165">
        <f t="shared" si="106"/>
        <v>2</v>
      </c>
      <c r="AV96" s="53" t="s">
        <v>646</v>
      </c>
      <c r="AW96" s="165">
        <v>0</v>
      </c>
      <c r="AX96" s="81" t="s">
        <v>647</v>
      </c>
      <c r="AY96" s="165">
        <v>4</v>
      </c>
      <c r="AZ96" s="426">
        <f t="shared" si="107"/>
        <v>1</v>
      </c>
      <c r="BA96" s="57">
        <v>0</v>
      </c>
      <c r="BB96" s="395" t="s">
        <v>1741</v>
      </c>
      <c r="BC96" s="165">
        <f t="shared" si="108"/>
        <v>4</v>
      </c>
      <c r="BD96" s="155" t="s">
        <v>1395</v>
      </c>
      <c r="BE96" s="163">
        <f t="shared" si="109"/>
        <v>4</v>
      </c>
      <c r="BF96" s="587">
        <v>0</v>
      </c>
      <c r="BG96" s="396" t="s">
        <v>1745</v>
      </c>
      <c r="BH96" s="165">
        <f t="shared" si="110"/>
        <v>4</v>
      </c>
      <c r="BI96" s="587">
        <v>0</v>
      </c>
      <c r="BJ96" s="396" t="s">
        <v>1745</v>
      </c>
      <c r="BK96" s="165">
        <f t="shared" si="111"/>
        <v>4</v>
      </c>
      <c r="BL96" s="53" t="s">
        <v>653</v>
      </c>
      <c r="BM96" s="365">
        <f t="shared" si="112"/>
        <v>4</v>
      </c>
      <c r="BN96" s="583" t="s">
        <v>654</v>
      </c>
      <c r="BO96" s="365">
        <f t="shared" si="113"/>
        <v>4</v>
      </c>
      <c r="BP96" s="585" t="s">
        <v>643</v>
      </c>
      <c r="BQ96" s="365">
        <f t="shared" si="114"/>
        <v>3</v>
      </c>
      <c r="BR96" s="57">
        <v>0</v>
      </c>
      <c r="BS96" s="396" t="s">
        <v>1750</v>
      </c>
      <c r="BT96" s="165">
        <f t="shared" si="115"/>
        <v>4</v>
      </c>
      <c r="BU96" s="57">
        <v>0</v>
      </c>
      <c r="BV96" s="396" t="s">
        <v>1750</v>
      </c>
      <c r="BW96" s="165">
        <f t="shared" si="116"/>
        <v>4</v>
      </c>
      <c r="BX96" s="57">
        <v>0</v>
      </c>
      <c r="BY96" s="396" t="s">
        <v>1755</v>
      </c>
      <c r="BZ96" s="165">
        <f t="shared" si="117"/>
        <v>4</v>
      </c>
      <c r="CA96" s="57">
        <v>0</v>
      </c>
      <c r="CB96" s="396" t="s">
        <v>1755</v>
      </c>
      <c r="CC96" s="165">
        <f t="shared" si="118"/>
        <v>4</v>
      </c>
      <c r="CD96" s="58">
        <v>2</v>
      </c>
      <c r="CE96" s="397" t="s">
        <v>1762</v>
      </c>
      <c r="CF96" s="165">
        <f t="shared" si="119"/>
        <v>2</v>
      </c>
      <c r="CG96" s="155" t="s">
        <v>636</v>
      </c>
      <c r="CH96" s="165">
        <f t="shared" si="147"/>
        <v>4</v>
      </c>
      <c r="CI96" s="426">
        <f t="shared" si="121"/>
        <v>3.75</v>
      </c>
      <c r="CJ96" s="53" t="s">
        <v>1407</v>
      </c>
      <c r="CK96" s="165">
        <f t="shared" si="122"/>
        <v>1</v>
      </c>
      <c r="CL96" s="96" t="s">
        <v>636</v>
      </c>
      <c r="CM96" s="164">
        <f t="shared" si="123"/>
        <v>4</v>
      </c>
      <c r="CN96" s="96" t="s">
        <v>1119</v>
      </c>
      <c r="CO96" s="164">
        <f t="shared" si="124"/>
        <v>0</v>
      </c>
      <c r="CP96" s="96" t="s">
        <v>880</v>
      </c>
      <c r="CQ96" s="164">
        <f t="shared" si="125"/>
        <v>4</v>
      </c>
      <c r="CR96" s="96" t="s">
        <v>880</v>
      </c>
      <c r="CS96" s="164">
        <f t="shared" si="126"/>
        <v>4</v>
      </c>
      <c r="CT96" s="583" t="s">
        <v>639</v>
      </c>
      <c r="CU96" s="165">
        <f t="shared" si="127"/>
        <v>4</v>
      </c>
      <c r="CV96" s="96" t="s">
        <v>1119</v>
      </c>
      <c r="CW96" s="164">
        <f t="shared" si="128"/>
        <v>0</v>
      </c>
      <c r="CX96" s="55">
        <v>7.9</v>
      </c>
      <c r="CY96" s="427" t="s">
        <v>1826</v>
      </c>
      <c r="CZ96" s="165">
        <f t="shared" si="129"/>
        <v>1</v>
      </c>
      <c r="DA96" s="56">
        <v>10</v>
      </c>
      <c r="DB96" s="351" t="s">
        <v>1827</v>
      </c>
      <c r="DC96" s="165">
        <f t="shared" si="130"/>
        <v>0</v>
      </c>
      <c r="DD96" s="426">
        <f t="shared" si="131"/>
        <v>2</v>
      </c>
      <c r="DE96" s="148">
        <v>0</v>
      </c>
      <c r="DF96" s="397" t="s">
        <v>1777</v>
      </c>
      <c r="DG96" s="165">
        <f t="shared" si="132"/>
        <v>0</v>
      </c>
      <c r="DH96" s="54">
        <v>0</v>
      </c>
      <c r="DI96" s="397" t="s">
        <v>1777</v>
      </c>
      <c r="DJ96" s="165">
        <f t="shared" si="133"/>
        <v>0</v>
      </c>
      <c r="DK96" s="54">
        <v>0</v>
      </c>
      <c r="DL96" s="397" t="s">
        <v>1777</v>
      </c>
      <c r="DM96" s="165">
        <f t="shared" si="134"/>
        <v>0</v>
      </c>
      <c r="DN96" s="54">
        <v>0</v>
      </c>
      <c r="DO96" s="397" t="s">
        <v>1784</v>
      </c>
      <c r="DP96" s="165">
        <f t="shared" si="135"/>
        <v>0</v>
      </c>
      <c r="DQ96" s="96" t="s">
        <v>1024</v>
      </c>
      <c r="DR96" s="164">
        <f t="shared" si="136"/>
        <v>0</v>
      </c>
      <c r="DS96" s="426">
        <f t="shared" si="137"/>
        <v>0</v>
      </c>
      <c r="DT96" s="148">
        <v>0.69599999999999995</v>
      </c>
      <c r="DU96" s="114" t="s">
        <v>1791</v>
      </c>
      <c r="DV96" s="165">
        <f t="shared" si="138"/>
        <v>2</v>
      </c>
      <c r="DW96" s="49">
        <v>1</v>
      </c>
      <c r="DX96" s="148">
        <f t="shared" si="146"/>
        <v>0</v>
      </c>
      <c r="DY96" s="94" t="s">
        <v>1732</v>
      </c>
      <c r="DZ96" s="165">
        <f t="shared" si="139"/>
        <v>0</v>
      </c>
      <c r="EA96" s="49">
        <v>1</v>
      </c>
      <c r="EB96" s="157" t="s">
        <v>1737</v>
      </c>
      <c r="EC96" s="165">
        <f t="shared" si="140"/>
        <v>1</v>
      </c>
      <c r="ED96" s="49">
        <v>0</v>
      </c>
      <c r="EE96" s="114" t="s">
        <v>1730</v>
      </c>
      <c r="EF96" s="165">
        <f t="shared" si="141"/>
        <v>0</v>
      </c>
      <c r="EG96" s="426">
        <f t="shared" si="142"/>
        <v>0.75</v>
      </c>
      <c r="EH96" s="429">
        <f t="shared" si="143"/>
        <v>1.3166666666666667</v>
      </c>
      <c r="EI96" s="438">
        <f t="shared" si="144"/>
        <v>0.32916666666666666</v>
      </c>
      <c r="EJ96" s="546">
        <v>0.1</v>
      </c>
      <c r="EK96" s="548">
        <v>0.25</v>
      </c>
      <c r="EL96" s="549">
        <v>0.9375</v>
      </c>
      <c r="EM96" s="549">
        <v>0.5</v>
      </c>
      <c r="EN96" s="549">
        <v>0</v>
      </c>
      <c r="EO96" s="549">
        <v>0.1875</v>
      </c>
    </row>
    <row r="97" spans="1:145" s="366" customFormat="1" ht="18">
      <c r="A97" s="4" t="s">
        <v>413</v>
      </c>
      <c r="B97" s="69" t="s">
        <v>412</v>
      </c>
      <c r="C97" s="583" t="s">
        <v>632</v>
      </c>
      <c r="D97" s="411" t="s">
        <v>1308</v>
      </c>
      <c r="E97" s="413" t="s">
        <v>968</v>
      </c>
      <c r="F97" s="412" t="s">
        <v>967</v>
      </c>
      <c r="G97" s="414" t="s">
        <v>981</v>
      </c>
      <c r="H97" s="417" t="s">
        <v>88</v>
      </c>
      <c r="I97" s="49">
        <v>4628</v>
      </c>
      <c r="J97" s="328">
        <f t="shared" si="90"/>
        <v>3.6653933502797118</v>
      </c>
      <c r="K97" s="328" t="s">
        <v>1698</v>
      </c>
      <c r="L97" s="165">
        <f t="shared" si="91"/>
        <v>1</v>
      </c>
      <c r="M97" s="78">
        <v>17202490.039999999</v>
      </c>
      <c r="N97" s="328">
        <f t="shared" si="92"/>
        <v>7.2355913150681008</v>
      </c>
      <c r="O97" s="328" t="s">
        <v>1706</v>
      </c>
      <c r="P97" s="165">
        <f t="shared" si="93"/>
        <v>1</v>
      </c>
      <c r="Q97" s="94">
        <v>191</v>
      </c>
      <c r="R97" s="328">
        <f t="shared" si="94"/>
        <v>2.2810333672477277</v>
      </c>
      <c r="S97" s="328" t="s">
        <v>1709</v>
      </c>
      <c r="T97" s="165">
        <f t="shared" si="95"/>
        <v>0</v>
      </c>
      <c r="U97" s="96" t="s">
        <v>880</v>
      </c>
      <c r="V97" s="164">
        <f t="shared" si="96"/>
        <v>0</v>
      </c>
      <c r="W97" s="94">
        <v>0</v>
      </c>
      <c r="X97" s="94"/>
      <c r="Y97" s="94" t="s">
        <v>1726</v>
      </c>
      <c r="Z97" s="165">
        <f t="shared" si="97"/>
        <v>0</v>
      </c>
      <c r="AA97" s="424">
        <f t="shared" si="98"/>
        <v>0.4</v>
      </c>
      <c r="AB97" s="80" t="s">
        <v>1398</v>
      </c>
      <c r="AC97" s="165">
        <f t="shared" si="99"/>
        <v>2</v>
      </c>
      <c r="AD97" s="585" t="s">
        <v>639</v>
      </c>
      <c r="AE97" s="165">
        <f t="shared" si="100"/>
        <v>4</v>
      </c>
      <c r="AF97" s="96" t="s">
        <v>636</v>
      </c>
      <c r="AG97" s="164">
        <f t="shared" si="101"/>
        <v>4</v>
      </c>
      <c r="AH97" s="53" t="s">
        <v>1400</v>
      </c>
      <c r="AI97" s="165">
        <f t="shared" si="145"/>
        <v>3</v>
      </c>
      <c r="AJ97" s="156" t="s">
        <v>1405</v>
      </c>
      <c r="AK97" s="165">
        <f t="shared" si="102"/>
        <v>0</v>
      </c>
      <c r="AL97" s="587">
        <v>1</v>
      </c>
      <c r="AM97" s="396" t="s">
        <v>1765</v>
      </c>
      <c r="AN97" s="165">
        <f t="shared" si="103"/>
        <v>4</v>
      </c>
      <c r="AO97" s="96" t="s">
        <v>640</v>
      </c>
      <c r="AP97" s="164">
        <f t="shared" si="104"/>
        <v>0</v>
      </c>
      <c r="AQ97" s="57">
        <v>1</v>
      </c>
      <c r="AR97" s="397" t="s">
        <v>1789</v>
      </c>
      <c r="AS97" s="165">
        <f t="shared" si="105"/>
        <v>0</v>
      </c>
      <c r="AT97" s="583" t="s">
        <v>634</v>
      </c>
      <c r="AU97" s="165">
        <f t="shared" si="106"/>
        <v>1</v>
      </c>
      <c r="AV97" s="53" t="s">
        <v>1070</v>
      </c>
      <c r="AW97" s="165">
        <v>3</v>
      </c>
      <c r="AX97" s="84" t="s">
        <v>670</v>
      </c>
      <c r="AY97" s="165">
        <v>0</v>
      </c>
      <c r="AZ97" s="426">
        <f t="shared" si="107"/>
        <v>1.9090909090909092</v>
      </c>
      <c r="BA97" s="57">
        <v>0</v>
      </c>
      <c r="BB97" s="395" t="s">
        <v>1741</v>
      </c>
      <c r="BC97" s="165">
        <f t="shared" si="108"/>
        <v>4</v>
      </c>
      <c r="BD97" s="80" t="s">
        <v>1395</v>
      </c>
      <c r="BE97" s="163">
        <f t="shared" si="109"/>
        <v>4</v>
      </c>
      <c r="BF97" s="587">
        <v>2</v>
      </c>
      <c r="BG97" s="396" t="s">
        <v>1746</v>
      </c>
      <c r="BH97" s="165">
        <f t="shared" si="110"/>
        <v>3</v>
      </c>
      <c r="BI97" s="587">
        <v>1</v>
      </c>
      <c r="BJ97" s="396" t="s">
        <v>1746</v>
      </c>
      <c r="BK97" s="165">
        <f t="shared" si="111"/>
        <v>3</v>
      </c>
      <c r="BL97" s="53" t="s">
        <v>653</v>
      </c>
      <c r="BM97" s="365">
        <f t="shared" si="112"/>
        <v>4</v>
      </c>
      <c r="BN97" s="583" t="s">
        <v>649</v>
      </c>
      <c r="BO97" s="365">
        <f t="shared" si="113"/>
        <v>1</v>
      </c>
      <c r="BP97" s="585" t="s">
        <v>643</v>
      </c>
      <c r="BQ97" s="365">
        <f t="shared" si="114"/>
        <v>3</v>
      </c>
      <c r="BR97" s="57">
        <v>0</v>
      </c>
      <c r="BS97" s="396" t="s">
        <v>1750</v>
      </c>
      <c r="BT97" s="165">
        <f t="shared" si="115"/>
        <v>4</v>
      </c>
      <c r="BU97" s="57">
        <v>0</v>
      </c>
      <c r="BV97" s="396" t="s">
        <v>1750</v>
      </c>
      <c r="BW97" s="165">
        <f t="shared" si="116"/>
        <v>4</v>
      </c>
      <c r="BX97" s="57">
        <v>0</v>
      </c>
      <c r="BY97" s="396" t="s">
        <v>1755</v>
      </c>
      <c r="BZ97" s="165">
        <f t="shared" si="117"/>
        <v>4</v>
      </c>
      <c r="CA97" s="57">
        <v>1</v>
      </c>
      <c r="CB97" s="396" t="s">
        <v>1756</v>
      </c>
      <c r="CC97" s="165">
        <f t="shared" si="118"/>
        <v>3</v>
      </c>
      <c r="CD97" s="58">
        <v>1</v>
      </c>
      <c r="CE97" s="396" t="s">
        <v>1763</v>
      </c>
      <c r="CF97" s="165">
        <f t="shared" si="119"/>
        <v>1</v>
      </c>
      <c r="CG97" s="155" t="s">
        <v>1369</v>
      </c>
      <c r="CH97" s="165">
        <f t="shared" si="147"/>
        <v>3</v>
      </c>
      <c r="CI97" s="426">
        <f t="shared" si="121"/>
        <v>3.0833333333333335</v>
      </c>
      <c r="CJ97" s="80" t="s">
        <v>1396</v>
      </c>
      <c r="CK97" s="165">
        <f t="shared" si="122"/>
        <v>0</v>
      </c>
      <c r="CL97" s="96" t="s">
        <v>640</v>
      </c>
      <c r="CM97" s="164">
        <f t="shared" si="123"/>
        <v>0</v>
      </c>
      <c r="CN97" s="96" t="s">
        <v>1119</v>
      </c>
      <c r="CO97" s="164">
        <f t="shared" si="124"/>
        <v>0</v>
      </c>
      <c r="CP97" s="96" t="s">
        <v>880</v>
      </c>
      <c r="CQ97" s="164">
        <f t="shared" si="125"/>
        <v>4</v>
      </c>
      <c r="CR97" s="96" t="s">
        <v>880</v>
      </c>
      <c r="CS97" s="164">
        <f t="shared" si="126"/>
        <v>4</v>
      </c>
      <c r="CT97" s="53" t="s">
        <v>1408</v>
      </c>
      <c r="CU97" s="165">
        <f t="shared" si="127"/>
        <v>2</v>
      </c>
      <c r="CV97" s="96" t="s">
        <v>880</v>
      </c>
      <c r="CW97" s="164">
        <f t="shared" si="128"/>
        <v>4</v>
      </c>
      <c r="CX97" s="55">
        <v>8.3000000000000007</v>
      </c>
      <c r="CY97" s="351" t="s">
        <v>1827</v>
      </c>
      <c r="CZ97" s="165">
        <f t="shared" si="129"/>
        <v>0</v>
      </c>
      <c r="DA97" s="56">
        <v>8</v>
      </c>
      <c r="DB97" s="351" t="s">
        <v>1827</v>
      </c>
      <c r="DC97" s="165">
        <f t="shared" si="130"/>
        <v>0</v>
      </c>
      <c r="DD97" s="426">
        <f t="shared" si="131"/>
        <v>1.5555555555555556</v>
      </c>
      <c r="DE97" s="148">
        <v>1</v>
      </c>
      <c r="DF97" s="396" t="s">
        <v>1776</v>
      </c>
      <c r="DG97" s="165">
        <f t="shared" si="132"/>
        <v>1</v>
      </c>
      <c r="DH97" s="54">
        <v>0</v>
      </c>
      <c r="DI97" s="397" t="s">
        <v>1777</v>
      </c>
      <c r="DJ97" s="165">
        <f t="shared" si="133"/>
        <v>0</v>
      </c>
      <c r="DK97" s="54">
        <v>3</v>
      </c>
      <c r="DL97" s="396" t="s">
        <v>1779</v>
      </c>
      <c r="DM97" s="165">
        <f t="shared" si="134"/>
        <v>4</v>
      </c>
      <c r="DN97" s="54">
        <v>3</v>
      </c>
      <c r="DO97" s="397" t="s">
        <v>1782</v>
      </c>
      <c r="DP97" s="165">
        <f t="shared" si="135"/>
        <v>2</v>
      </c>
      <c r="DQ97" s="96" t="s">
        <v>1024</v>
      </c>
      <c r="DR97" s="164">
        <f t="shared" si="136"/>
        <v>0</v>
      </c>
      <c r="DS97" s="426">
        <f t="shared" si="137"/>
        <v>1.4</v>
      </c>
      <c r="DT97" s="148">
        <v>0.63200000000000001</v>
      </c>
      <c r="DU97" s="114" t="s">
        <v>1791</v>
      </c>
      <c r="DV97" s="165">
        <f t="shared" si="138"/>
        <v>2</v>
      </c>
      <c r="DW97" s="49">
        <v>0</v>
      </c>
      <c r="DX97" s="154"/>
      <c r="DY97" s="94" t="s">
        <v>1732</v>
      </c>
      <c r="DZ97" s="165">
        <f t="shared" si="139"/>
        <v>0</v>
      </c>
      <c r="EA97" s="49">
        <v>1</v>
      </c>
      <c r="EB97" s="157" t="s">
        <v>1737</v>
      </c>
      <c r="EC97" s="165">
        <f t="shared" si="140"/>
        <v>1</v>
      </c>
      <c r="ED97" s="49">
        <v>0</v>
      </c>
      <c r="EE97" s="114" t="s">
        <v>1730</v>
      </c>
      <c r="EF97" s="165">
        <f t="shared" si="141"/>
        <v>0</v>
      </c>
      <c r="EG97" s="426">
        <f t="shared" si="142"/>
        <v>0.75</v>
      </c>
      <c r="EH97" s="429">
        <f t="shared" si="143"/>
        <v>1.5163299663299663</v>
      </c>
      <c r="EI97" s="438">
        <f t="shared" si="144"/>
        <v>0.37908249158249158</v>
      </c>
      <c r="EJ97" s="546">
        <v>0.1</v>
      </c>
      <c r="EK97" s="548">
        <v>0.47727272727272729</v>
      </c>
      <c r="EL97" s="549">
        <v>0.77083333333333337</v>
      </c>
      <c r="EM97" s="549">
        <v>0.3888888888888889</v>
      </c>
      <c r="EN97" s="549">
        <v>0.35</v>
      </c>
      <c r="EO97" s="549">
        <v>0.1875</v>
      </c>
    </row>
    <row r="98" spans="1:145" s="366" customFormat="1" ht="18">
      <c r="A98" s="4" t="s">
        <v>423</v>
      </c>
      <c r="B98" s="73" t="s">
        <v>422</v>
      </c>
      <c r="C98" s="53" t="s">
        <v>632</v>
      </c>
      <c r="D98" s="411" t="s">
        <v>1308</v>
      </c>
      <c r="E98" s="413" t="s">
        <v>971</v>
      </c>
      <c r="F98" s="412" t="s">
        <v>995</v>
      </c>
      <c r="G98" s="414" t="s">
        <v>996</v>
      </c>
      <c r="H98" s="412" t="s">
        <v>22</v>
      </c>
      <c r="I98" s="49">
        <v>4631</v>
      </c>
      <c r="J98" s="328">
        <f t="shared" si="90"/>
        <v>3.6656747809938932</v>
      </c>
      <c r="K98" s="328" t="s">
        <v>1698</v>
      </c>
      <c r="L98" s="165">
        <f t="shared" si="91"/>
        <v>1</v>
      </c>
      <c r="M98" s="78">
        <v>14359260.120000001</v>
      </c>
      <c r="N98" s="328">
        <f t="shared" si="92"/>
        <v>7.1571320628812467</v>
      </c>
      <c r="O98" s="328" t="s">
        <v>1706</v>
      </c>
      <c r="P98" s="165">
        <f t="shared" si="93"/>
        <v>1</v>
      </c>
      <c r="Q98" s="94">
        <v>273</v>
      </c>
      <c r="R98" s="328">
        <f t="shared" si="94"/>
        <v>2.436162647040756</v>
      </c>
      <c r="S98" s="328" t="s">
        <v>1712</v>
      </c>
      <c r="T98" s="165">
        <f t="shared" si="95"/>
        <v>1</v>
      </c>
      <c r="U98" s="96" t="s">
        <v>880</v>
      </c>
      <c r="V98" s="164">
        <f t="shared" si="96"/>
        <v>0</v>
      </c>
      <c r="W98" s="94">
        <v>0</v>
      </c>
      <c r="X98" s="94"/>
      <c r="Y98" s="94" t="s">
        <v>1726</v>
      </c>
      <c r="Z98" s="165">
        <f t="shared" si="97"/>
        <v>0</v>
      </c>
      <c r="AA98" s="424">
        <f t="shared" si="98"/>
        <v>0.6</v>
      </c>
      <c r="AB98" s="80" t="s">
        <v>639</v>
      </c>
      <c r="AC98" s="165">
        <f t="shared" si="99"/>
        <v>4</v>
      </c>
      <c r="AD98" s="53" t="s">
        <v>639</v>
      </c>
      <c r="AE98" s="165">
        <f t="shared" si="100"/>
        <v>4</v>
      </c>
      <c r="AF98" s="96" t="s">
        <v>636</v>
      </c>
      <c r="AG98" s="164">
        <f t="shared" si="101"/>
        <v>4</v>
      </c>
      <c r="AH98" s="53" t="s">
        <v>1314</v>
      </c>
      <c r="AI98" s="165">
        <f t="shared" si="145"/>
        <v>0</v>
      </c>
      <c r="AJ98" s="53" t="s">
        <v>1404</v>
      </c>
      <c r="AK98" s="165">
        <f t="shared" si="102"/>
        <v>1</v>
      </c>
      <c r="AL98" s="50">
        <v>1</v>
      </c>
      <c r="AM98" s="396" t="s">
        <v>1765</v>
      </c>
      <c r="AN98" s="165">
        <f t="shared" si="103"/>
        <v>4</v>
      </c>
      <c r="AO98" s="96" t="s">
        <v>636</v>
      </c>
      <c r="AP98" s="164">
        <f t="shared" si="104"/>
        <v>4</v>
      </c>
      <c r="AQ98" s="57">
        <v>3</v>
      </c>
      <c r="AR98" s="397" t="s">
        <v>1771</v>
      </c>
      <c r="AS98" s="165">
        <f t="shared" si="105"/>
        <v>2</v>
      </c>
      <c r="AT98" s="53" t="s">
        <v>650</v>
      </c>
      <c r="AU98" s="165">
        <f t="shared" si="106"/>
        <v>2</v>
      </c>
      <c r="AV98" s="53" t="s">
        <v>635</v>
      </c>
      <c r="AW98" s="165">
        <v>1</v>
      </c>
      <c r="AX98" s="81" t="s">
        <v>647</v>
      </c>
      <c r="AY98" s="165">
        <v>4</v>
      </c>
      <c r="AZ98" s="426">
        <f t="shared" si="107"/>
        <v>2.7272727272727271</v>
      </c>
      <c r="BA98" s="57">
        <v>0</v>
      </c>
      <c r="BB98" s="395" t="s">
        <v>1741</v>
      </c>
      <c r="BC98" s="165">
        <f t="shared" si="108"/>
        <v>4</v>
      </c>
      <c r="BD98" s="155" t="s">
        <v>1395</v>
      </c>
      <c r="BE98" s="163">
        <f t="shared" si="109"/>
        <v>4</v>
      </c>
      <c r="BF98" s="58">
        <v>0</v>
      </c>
      <c r="BG98" s="396" t="s">
        <v>1745</v>
      </c>
      <c r="BH98" s="165">
        <f t="shared" si="110"/>
        <v>4</v>
      </c>
      <c r="BI98" s="58">
        <v>0</v>
      </c>
      <c r="BJ98" s="396" t="s">
        <v>1745</v>
      </c>
      <c r="BK98" s="165">
        <f t="shared" si="111"/>
        <v>4</v>
      </c>
      <c r="BL98" s="53" t="s">
        <v>653</v>
      </c>
      <c r="BM98" s="365">
        <f t="shared" si="112"/>
        <v>4</v>
      </c>
      <c r="BN98" s="53" t="s">
        <v>642</v>
      </c>
      <c r="BO98" s="365">
        <f t="shared" si="113"/>
        <v>0</v>
      </c>
      <c r="BP98" s="53" t="s">
        <v>643</v>
      </c>
      <c r="BQ98" s="365">
        <f t="shared" si="114"/>
        <v>3</v>
      </c>
      <c r="BR98" s="58">
        <v>0</v>
      </c>
      <c r="BS98" s="396" t="s">
        <v>1750</v>
      </c>
      <c r="BT98" s="165">
        <f t="shared" si="115"/>
        <v>4</v>
      </c>
      <c r="BU98" s="58">
        <v>0</v>
      </c>
      <c r="BV98" s="396" t="s">
        <v>1750</v>
      </c>
      <c r="BW98" s="165">
        <f t="shared" si="116"/>
        <v>4</v>
      </c>
      <c r="BX98" s="58">
        <v>0</v>
      </c>
      <c r="BY98" s="396" t="s">
        <v>1755</v>
      </c>
      <c r="BZ98" s="165">
        <f t="shared" si="117"/>
        <v>4</v>
      </c>
      <c r="CA98" s="58">
        <v>0</v>
      </c>
      <c r="CB98" s="396" t="s">
        <v>1755</v>
      </c>
      <c r="CC98" s="165">
        <f t="shared" si="118"/>
        <v>4</v>
      </c>
      <c r="CD98" s="58">
        <v>0</v>
      </c>
      <c r="CE98" s="397" t="s">
        <v>1764</v>
      </c>
      <c r="CF98" s="165">
        <f t="shared" si="119"/>
        <v>0</v>
      </c>
      <c r="CG98" s="80" t="s">
        <v>636</v>
      </c>
      <c r="CH98" s="165">
        <f t="shared" si="147"/>
        <v>4</v>
      </c>
      <c r="CI98" s="426">
        <f t="shared" si="121"/>
        <v>3.25</v>
      </c>
      <c r="CJ98" s="53" t="s">
        <v>639</v>
      </c>
      <c r="CK98" s="165">
        <f t="shared" si="122"/>
        <v>4</v>
      </c>
      <c r="CL98" s="96" t="s">
        <v>636</v>
      </c>
      <c r="CM98" s="164">
        <f t="shared" si="123"/>
        <v>4</v>
      </c>
      <c r="CN98" s="96" t="s">
        <v>1119</v>
      </c>
      <c r="CO98" s="164">
        <f t="shared" si="124"/>
        <v>0</v>
      </c>
      <c r="CP98" s="96" t="s">
        <v>880</v>
      </c>
      <c r="CQ98" s="164">
        <f t="shared" si="125"/>
        <v>4</v>
      </c>
      <c r="CR98" s="96" t="s">
        <v>880</v>
      </c>
      <c r="CS98" s="164">
        <f t="shared" si="126"/>
        <v>4</v>
      </c>
      <c r="CT98" s="53" t="s">
        <v>639</v>
      </c>
      <c r="CU98" s="165">
        <f t="shared" si="127"/>
        <v>4</v>
      </c>
      <c r="CV98" s="96" t="s">
        <v>880</v>
      </c>
      <c r="CW98" s="164">
        <f t="shared" si="128"/>
        <v>4</v>
      </c>
      <c r="CX98" s="55">
        <v>6.2</v>
      </c>
      <c r="CY98" s="427" t="s">
        <v>1826</v>
      </c>
      <c r="CZ98" s="165">
        <f t="shared" si="129"/>
        <v>1</v>
      </c>
      <c r="DA98" s="56">
        <v>6.8</v>
      </c>
      <c r="DB98" s="427" t="s">
        <v>1826</v>
      </c>
      <c r="DC98" s="165">
        <f t="shared" si="130"/>
        <v>1</v>
      </c>
      <c r="DD98" s="426">
        <f t="shared" si="131"/>
        <v>2.8888888888888888</v>
      </c>
      <c r="DE98" s="148">
        <v>1</v>
      </c>
      <c r="DF98" s="396" t="s">
        <v>1776</v>
      </c>
      <c r="DG98" s="165">
        <f t="shared" si="132"/>
        <v>1</v>
      </c>
      <c r="DH98" s="54">
        <v>0</v>
      </c>
      <c r="DI98" s="397" t="s">
        <v>1777</v>
      </c>
      <c r="DJ98" s="165">
        <f t="shared" si="133"/>
        <v>0</v>
      </c>
      <c r="DK98" s="54">
        <v>1</v>
      </c>
      <c r="DL98" s="396" t="s">
        <v>1779</v>
      </c>
      <c r="DM98" s="165">
        <f t="shared" si="134"/>
        <v>3</v>
      </c>
      <c r="DN98" s="54">
        <v>6</v>
      </c>
      <c r="DO98" s="396" t="s">
        <v>1781</v>
      </c>
      <c r="DP98" s="165">
        <f t="shared" si="135"/>
        <v>3</v>
      </c>
      <c r="DQ98" s="96" t="s">
        <v>1024</v>
      </c>
      <c r="DR98" s="164">
        <f t="shared" si="136"/>
        <v>0</v>
      </c>
      <c r="DS98" s="426">
        <f t="shared" si="137"/>
        <v>1.4</v>
      </c>
      <c r="DT98" s="148">
        <v>0.57699999999999996</v>
      </c>
      <c r="DU98" s="114" t="s">
        <v>1793</v>
      </c>
      <c r="DV98" s="165">
        <f t="shared" si="138"/>
        <v>3</v>
      </c>
      <c r="DW98" s="49">
        <v>14</v>
      </c>
      <c r="DX98" s="148">
        <f t="shared" ref="DX98:DX125" si="148">LOG10(DW98)</f>
        <v>1.146128035678238</v>
      </c>
      <c r="DY98" s="94" t="s">
        <v>1734</v>
      </c>
      <c r="DZ98" s="165">
        <f t="shared" si="139"/>
        <v>2</v>
      </c>
      <c r="EA98" s="49">
        <v>0</v>
      </c>
      <c r="EB98" s="114" t="s">
        <v>1730</v>
      </c>
      <c r="EC98" s="165">
        <f t="shared" si="140"/>
        <v>0</v>
      </c>
      <c r="ED98" s="49">
        <v>0</v>
      </c>
      <c r="EE98" s="114" t="s">
        <v>1730</v>
      </c>
      <c r="EF98" s="165">
        <f t="shared" si="141"/>
        <v>0</v>
      </c>
      <c r="EG98" s="426">
        <f t="shared" si="142"/>
        <v>1.25</v>
      </c>
      <c r="EH98" s="429">
        <f t="shared" si="143"/>
        <v>2.019360269360269</v>
      </c>
      <c r="EI98" s="438">
        <f t="shared" si="144"/>
        <v>0.50484006734006726</v>
      </c>
      <c r="EJ98" s="546">
        <v>0.15</v>
      </c>
      <c r="EK98" s="548">
        <v>0.68181818181818177</v>
      </c>
      <c r="EL98" s="549">
        <v>0.8125</v>
      </c>
      <c r="EM98" s="549">
        <v>0.72222222222222221</v>
      </c>
      <c r="EN98" s="549">
        <v>0.35</v>
      </c>
      <c r="EO98" s="549">
        <v>0.3125</v>
      </c>
    </row>
    <row r="99" spans="1:145" s="366" customFormat="1" ht="18">
      <c r="A99" s="4" t="s">
        <v>403</v>
      </c>
      <c r="B99" s="69" t="s">
        <v>402</v>
      </c>
      <c r="C99" s="53" t="s">
        <v>632</v>
      </c>
      <c r="D99" s="411" t="s">
        <v>1308</v>
      </c>
      <c r="E99" s="413" t="s">
        <v>968</v>
      </c>
      <c r="F99" s="412" t="s">
        <v>964</v>
      </c>
      <c r="G99" s="414" t="s">
        <v>980</v>
      </c>
      <c r="H99" s="412" t="s">
        <v>42</v>
      </c>
      <c r="I99" s="49">
        <v>4637</v>
      </c>
      <c r="J99" s="328">
        <f t="shared" si="90"/>
        <v>3.6662370958958044</v>
      </c>
      <c r="K99" s="328" t="s">
        <v>1698</v>
      </c>
      <c r="L99" s="165">
        <f t="shared" si="91"/>
        <v>1</v>
      </c>
      <c r="M99" s="78">
        <v>16190632.669999998</v>
      </c>
      <c r="N99" s="328">
        <f t="shared" si="92"/>
        <v>7.2092638197058996</v>
      </c>
      <c r="O99" s="328" t="s">
        <v>1706</v>
      </c>
      <c r="P99" s="165">
        <f t="shared" si="93"/>
        <v>1</v>
      </c>
      <c r="Q99" s="94">
        <v>220</v>
      </c>
      <c r="R99" s="328">
        <f t="shared" si="94"/>
        <v>2.3424226808222062</v>
      </c>
      <c r="S99" s="328" t="s">
        <v>1709</v>
      </c>
      <c r="T99" s="165">
        <f t="shared" si="95"/>
        <v>0</v>
      </c>
      <c r="U99" s="96" t="s">
        <v>880</v>
      </c>
      <c r="V99" s="164">
        <f t="shared" si="96"/>
        <v>0</v>
      </c>
      <c r="W99" s="94">
        <v>0</v>
      </c>
      <c r="X99" s="94"/>
      <c r="Y99" s="154" t="s">
        <v>1726</v>
      </c>
      <c r="Z99" s="165">
        <f t="shared" si="97"/>
        <v>0</v>
      </c>
      <c r="AA99" s="424">
        <f t="shared" si="98"/>
        <v>0.4</v>
      </c>
      <c r="AB99" s="80" t="s">
        <v>639</v>
      </c>
      <c r="AC99" s="165">
        <f t="shared" ref="AC99:AC130" si="149">IF(AB99="NÃO POSSUI",4,IF(AB99="SIM, HÁ UM CARGO EM OUTRO SETOR",2,IF(AB99="SIM, HÁ SETOR DE CORREIÇÃO, FORA DA UCI",1,IF(AB99="SIM, FAZ PARTE DA CONTROLADORIA",0,"ERRO"))))</f>
        <v>4</v>
      </c>
      <c r="AD99" s="53" t="s">
        <v>639</v>
      </c>
      <c r="AE99" s="165">
        <f t="shared" ref="AE99:AE130" si="150">IF(AD99="NÃO POSSUI",4,IF(AD99="SIM, HÁ UM CARGO EM OUTRO SETOR",2,IF(AD99="SIM, HÁ SETOR FORA DA UCI, DE RESPONSAB. PJ",1,IF(AD99="SIM, FAZ PARTE DA CONTROLADORIA",0,"ERRO"))))</f>
        <v>4</v>
      </c>
      <c r="AF99" s="96" t="s">
        <v>640</v>
      </c>
      <c r="AG99" s="164">
        <f t="shared" ref="AG99:AG130" si="151">IF(AF99="sim",0,IF(AF99="Não",4,"ERRO"))</f>
        <v>0</v>
      </c>
      <c r="AH99" s="53" t="s">
        <v>1402</v>
      </c>
      <c r="AI99" s="165">
        <f t="shared" si="145"/>
        <v>2</v>
      </c>
      <c r="AJ99" s="53" t="s">
        <v>1404</v>
      </c>
      <c r="AK99" s="165">
        <f t="shared" ref="AK99:AK130" si="152">IF(AJ99="NÃO SERVIDOR (TERCEIRIZADO)",4,IF(AJ99="SERVIDOR NÃO-EFETIVO, COMISSIONADO NA CI",3,IF(AJ99="SERVIDOR COM FG NA UCI, EFETIVO EM OUTRO CARGO",1,IF(AJ99="SERVIDOR EFETIVO, CONCURSO ESPECÍFICO UCI",0,"ERRO"))))</f>
        <v>1</v>
      </c>
      <c r="AL99" s="50">
        <v>1</v>
      </c>
      <c r="AM99" s="396" t="s">
        <v>1765</v>
      </c>
      <c r="AN99" s="165">
        <f t="shared" ref="AN99:AN130" si="153">IF(AM99="0 OU 1 SERVIDOR",4,IF(AM99="2 SERVIDORES",3,IF(AM99="3 SERVIDORES",2,IF(AM99="4 OU 5 SERVIDORES",1,IF(AM99="6 A 13 SERVIDORES",0,"ERRO")))))</f>
        <v>4</v>
      </c>
      <c r="AO99" s="96" t="s">
        <v>636</v>
      </c>
      <c r="AP99" s="164">
        <f t="shared" ref="AP99:AP130" si="154">IF(AO99="sim",0,IF(AO99="Não",4,"ERRO"))</f>
        <v>4</v>
      </c>
      <c r="AQ99" s="57">
        <v>1</v>
      </c>
      <c r="AR99" s="397" t="s">
        <v>1789</v>
      </c>
      <c r="AS99" s="165">
        <f t="shared" ref="AS99:AS130" si="155">IF(AR99="5 TITULARES (ou nenhum)",4,IF(AR99="4 TITULARES",3,IF(AR99="3 TITULARES",2,IF(AR99="2 TITULARES",1,IF(AR99="1 TITULAR",0,"ERRO")))))</f>
        <v>0</v>
      </c>
      <c r="AT99" s="53" t="s">
        <v>650</v>
      </c>
      <c r="AU99" s="165">
        <f t="shared" ref="AU99:AU130" si="156">IF(AT99="ENSINO MÉDIO",4,IF(AT99="SUPERIOR INCOMPLETO",3,IF(AT99="SUPERIOR COMPLETO",2,IF(AT99="ESPECIALIZAÇÃO OU PÓS-GRADUAÇÃO",1,IF(AT99="MESTRADO",0,"ERRO")))))</f>
        <v>2</v>
      </c>
      <c r="AV99" s="53" t="s">
        <v>675</v>
      </c>
      <c r="AW99" s="165">
        <v>0</v>
      </c>
      <c r="AX99" s="81" t="s">
        <v>647</v>
      </c>
      <c r="AY99" s="165">
        <v>4</v>
      </c>
      <c r="AZ99" s="426">
        <f t="shared" ref="AZ99:AZ130" si="157">AVERAGE(AC99,AE99,AG99,AI99,AK99,AN99,AP99,AS99,AU99,AW99,AY99)</f>
        <v>2.2727272727272729</v>
      </c>
      <c r="BA99" s="57">
        <v>0</v>
      </c>
      <c r="BB99" s="395" t="s">
        <v>1741</v>
      </c>
      <c r="BC99" s="165">
        <f t="shared" ref="BC99:BC130" si="158">IF(BA99=0,4,IF(BA99=1,3,IF(BA99=2,1,IF(BA99=3,0,"ERRO"))))</f>
        <v>4</v>
      </c>
      <c r="BD99" s="80" t="s">
        <v>641</v>
      </c>
      <c r="BE99" s="163">
        <f t="shared" ref="BE99:BE130" si="159">IF(BD99="NÃO FORMALIZA PLANEJ",4,IF(BD99="SIM, BIMESTRALMENTE",3,IF(BD99="SIM, QUADRIMESTRALMENTE",2,IF(BD99="SIM, SEMESTRALMENTE",1,IF(BD99="SIM, ANUALMENTE",0,"ERRO")))))</f>
        <v>0</v>
      </c>
      <c r="BF99" s="58">
        <v>1</v>
      </c>
      <c r="BG99" s="396" t="s">
        <v>1746</v>
      </c>
      <c r="BH99" s="165">
        <f t="shared" ref="BH99:BH130" si="160">IF(BG99="NENHUMA AUDITORIA/FISCALIZ",4,IF(BG99="ATÉ 2 AUDITORIAS/FISCALIZ",3,IF(BG99="ATÉ 4 AUDITORIAS/FISCALIZ",2,IF(BG99="ATÉ 8 AUDITORIAS/FISCALIZ",1,IF(BG99="9 OU MAIS AUDITORIAS/FISCALIZ",0,"ERRO")))))</f>
        <v>3</v>
      </c>
      <c r="BI99" s="58">
        <v>2</v>
      </c>
      <c r="BJ99" s="396" t="s">
        <v>1746</v>
      </c>
      <c r="BK99" s="165">
        <f t="shared" ref="BK99:BK130" si="161">IF(BJ99="NENHUMA AUDITORIA/FISCALIZ",4,IF(BJ99="ATÉ 2 AUDITORIAS/FISCALIZ",3,IF(BJ99="ATÉ 4 AUDITORIAS/FISCALIZ",2,IF(BJ99="ATÉ 8 AUDITORIAS/FISCALIZ",1,IF(BJ99="9 OU MAIS AUDITORIAS/FISCALIZ",0,"ERRO")))))</f>
        <v>3</v>
      </c>
      <c r="BL99" s="53" t="s">
        <v>653</v>
      </c>
      <c r="BM99" s="365">
        <f t="shared" ref="BM99:BM130" si="162">IF(BL99="ATÉ 10%",4,IF(BL99="ATÉ 20%",3,IF(BL99="ATÉ 30%",2,IF(BL99="ATÉ 40%",2,IF(BL99="ATÉ 50%",1,IF(BL99="MAIS DE 50%",0,"ERRO"))))))</f>
        <v>4</v>
      </c>
      <c r="BN99" s="53" t="s">
        <v>654</v>
      </c>
      <c r="BO99" s="365">
        <f t="shared" ref="BO99:BO130" si="163">IF(BN99="ATÉ 20%",0,IF(BN99="ATÉ 40%",1,IF(BN99="ATÉ 60%",2,IF(BN99="ATÉ 80%",3,IF(BN99="MAIS DE 80%",4,"ERRO")))))</f>
        <v>4</v>
      </c>
      <c r="BP99" s="53" t="s">
        <v>643</v>
      </c>
      <c r="BQ99" s="365">
        <f t="shared" ref="BQ99:BQ130" si="164">IF(BP99="ATÉ 10 HORAS",4,IF(BP99="ATÉ 30 HORAS",3,IF(BP99="ATÉ 50 HORAS",1,IF(BP99="MAIS DE 50 HORAS",0,"ERRO"))))</f>
        <v>3</v>
      </c>
      <c r="BR99" s="58">
        <v>0</v>
      </c>
      <c r="BS99" s="396" t="s">
        <v>1750</v>
      </c>
      <c r="BT99" s="165">
        <f t="shared" ref="BT99:BT130" si="165">IF(BS99="NENHUMA DENÚNCIA APURADA",4,IF(BS99="ATÉ 2 DENÚNCIAS APURADAS",3,IF(BS99="ATÉ 4 DENÚNCIAS APURADAS",2,IF(BS99="ATÉ 8 DENÚNCIAS APURADAS",1,IF(BS99="9 OU MAIS DENÚNCIAS APURADAS",0,"ERRO")))))</f>
        <v>4</v>
      </c>
      <c r="BU99" s="58">
        <v>0</v>
      </c>
      <c r="BV99" s="396" t="s">
        <v>1750</v>
      </c>
      <c r="BW99" s="165">
        <f t="shared" ref="BW99:BW130" si="166">IF(BV99="NENHUMA DENÚNCIA APURADA",4,IF(BV99="ATÉ 2 DENÚNCIAS APURADAS",3,IF(BV99="ATÉ 4 DENÚNCIAS APURADAS",2,IF(BV99="ATÉ 8 DENÚNCIAS APURADAS",1,IF(BV99="9 OU MAIS DENÚNCIAS APURADAS",0,"ERRO")))))</f>
        <v>4</v>
      </c>
      <c r="BX99" s="58">
        <v>0</v>
      </c>
      <c r="BY99" s="396" t="s">
        <v>1755</v>
      </c>
      <c r="BZ99" s="165">
        <f t="shared" ref="BZ99:BZ130" si="167">IF(BY99="NENHUMA TCE APURADA",4,IF(BY99="ATÉ 2 TCE APURADAS",3,IF(BY99="ATÉ 4 TCE APURADAS",2,IF(BY99="ATÉ 8 TCE APURADAS",1,IF(BY99="9 OU MAIS TCE APURADAS",0,"ERRO")))))</f>
        <v>4</v>
      </c>
      <c r="CA99" s="58">
        <v>0</v>
      </c>
      <c r="CB99" s="396" t="s">
        <v>1755</v>
      </c>
      <c r="CC99" s="165">
        <f t="shared" ref="CC99:CC130" si="168">IF(CB99="NENHUMA TCE APURADA",4,IF(CB99="ATÉ 2 TCE APURADAS",3,IF(CB99="ATÉ 4 TCE APURADAS",2,IF(CB99="ATÉ 8 TCE APURADAS",1,IF(CB99="9 OU MAIS TCE APURADAS",0,"ERRO")))))</f>
        <v>4</v>
      </c>
      <c r="CD99" s="58">
        <v>2</v>
      </c>
      <c r="CE99" s="397" t="s">
        <v>1762</v>
      </c>
      <c r="CF99" s="165">
        <f t="shared" ref="CF99:CF130" si="169">IF(CE99="ATÉ 8 ATIVIDADES",4,IF(CE99="ATÉ 4 ATIVIDADES",3,IF(CE99="2 ATIVIDADES",2,IF(CE99="1 ATIVIDADE",1,IF(CE99="NENHUMA ATIVIDADE",0,"ERRO")))))</f>
        <v>2</v>
      </c>
      <c r="CG99" s="155" t="s">
        <v>1369</v>
      </c>
      <c r="CH99" s="165">
        <f t="shared" si="147"/>
        <v>3</v>
      </c>
      <c r="CI99" s="426">
        <f t="shared" ref="CI99:CI130" si="170">AVERAGE(CH99,CF99,CC99,BZ99,BW99,BT99,BQ99,BO99,BM99,BK99,BH99,BE99)</f>
        <v>3.1666666666666665</v>
      </c>
      <c r="CJ99" s="80" t="s">
        <v>1407</v>
      </c>
      <c r="CK99" s="165">
        <f t="shared" ref="CK99:CK130" si="171">IF(CJ99="NÃO POSSUI",4,IF(CJ99="SIM, HÁ UM CARGO EM OUTRO SETOR",2,IF(CJ99="SIM, HÁ SETOR DE TRANSPARÊNCIA, FORA DA UCI",1,IF(CJ99="SIM, FAZ PARTE DA CONTROLADORIA",0,"ERRO"))))</f>
        <v>1</v>
      </c>
      <c r="CL99" s="96" t="s">
        <v>640</v>
      </c>
      <c r="CM99" s="164">
        <f t="shared" ref="CM99:CM130" si="172">IF(CL99="sim",0,IF(CL99="Não",4,"ERRO"))</f>
        <v>0</v>
      </c>
      <c r="CN99" s="96" t="s">
        <v>880</v>
      </c>
      <c r="CO99" s="164">
        <f t="shared" si="124"/>
        <v>4</v>
      </c>
      <c r="CP99" s="96" t="s">
        <v>880</v>
      </c>
      <c r="CQ99" s="164">
        <f t="shared" ref="CQ99:CQ103" si="173">IF(CP99="sim",0,IF(CP99="Não",4,"ERRO"))</f>
        <v>4</v>
      </c>
      <c r="CR99" s="96" t="s">
        <v>880</v>
      </c>
      <c r="CS99" s="164">
        <f t="shared" ref="CS99:CS103" si="174">IF(CR99="sim",0,IF(CR99="Não",4,"ERRO"))</f>
        <v>4</v>
      </c>
      <c r="CT99" s="53" t="s">
        <v>1408</v>
      </c>
      <c r="CU99" s="165">
        <f t="shared" ref="CU99:CU130" si="175">IF(CT99="NÃO POSSUI",4,IF(CT99="SIM, POSSUI CARGO EM OUTRO SETOR",2,IF(CT99="SIM, HÁ SETOR DE OUVIDORIA, FORA DA UCI",1,IF(CT99="SIM, FAZ PARTE DA CONTROLADORIA",0,"ERRO"))))</f>
        <v>2</v>
      </c>
      <c r="CV99" s="96" t="s">
        <v>1119</v>
      </c>
      <c r="CW99" s="164">
        <f t="shared" ref="CW99:CW103" si="176">IF(CV99="sim",0,IF(CV99="Não",4,"ERRO"))</f>
        <v>0</v>
      </c>
      <c r="CX99" s="55">
        <v>7.4</v>
      </c>
      <c r="CY99" s="427" t="s">
        <v>1826</v>
      </c>
      <c r="CZ99" s="165">
        <f t="shared" si="129"/>
        <v>1</v>
      </c>
      <c r="DA99" s="56">
        <v>7.4</v>
      </c>
      <c r="DB99" s="427" t="s">
        <v>1826</v>
      </c>
      <c r="DC99" s="165">
        <f t="shared" si="130"/>
        <v>1</v>
      </c>
      <c r="DD99" s="426">
        <f t="shared" si="131"/>
        <v>1.8888888888888888</v>
      </c>
      <c r="DE99" s="148">
        <v>1</v>
      </c>
      <c r="DF99" s="396" t="s">
        <v>1776</v>
      </c>
      <c r="DG99" s="165">
        <f t="shared" si="132"/>
        <v>1</v>
      </c>
      <c r="DH99" s="54">
        <v>0</v>
      </c>
      <c r="DI99" s="397" t="s">
        <v>1777</v>
      </c>
      <c r="DJ99" s="165">
        <f t="shared" si="133"/>
        <v>0</v>
      </c>
      <c r="DK99" s="54">
        <v>0</v>
      </c>
      <c r="DL99" s="396" t="s">
        <v>1779</v>
      </c>
      <c r="DM99" s="165">
        <f t="shared" si="134"/>
        <v>0</v>
      </c>
      <c r="DN99" s="54">
        <v>3</v>
      </c>
      <c r="DO99" s="397" t="s">
        <v>1782</v>
      </c>
      <c r="DP99" s="165">
        <f t="shared" si="135"/>
        <v>2</v>
      </c>
      <c r="DQ99" s="96" t="s">
        <v>1024</v>
      </c>
      <c r="DR99" s="164">
        <f t="shared" si="136"/>
        <v>0</v>
      </c>
      <c r="DS99" s="426">
        <f t="shared" si="137"/>
        <v>0.6</v>
      </c>
      <c r="DT99" s="148">
        <v>0.66500000000000004</v>
      </c>
      <c r="DU99" s="114" t="s">
        <v>1791</v>
      </c>
      <c r="DV99" s="165">
        <f t="shared" ref="DV99:DV130" si="177">IF(DT99&lt;=0.499,4,IF(DT99&lt;=0.624,3,IF(DT99&lt;=0.749,2,IF(DT99&lt;=0.874,1,IF(DT99&lt;=1,0,"ERRO")))))</f>
        <v>2</v>
      </c>
      <c r="DW99" s="49">
        <v>4</v>
      </c>
      <c r="DX99" s="148">
        <f t="shared" si="148"/>
        <v>0.6020599913279624</v>
      </c>
      <c r="DY99" s="94" t="s">
        <v>1733</v>
      </c>
      <c r="DZ99" s="165">
        <f t="shared" si="139"/>
        <v>1</v>
      </c>
      <c r="EA99" s="49">
        <v>0</v>
      </c>
      <c r="EB99" s="114" t="s">
        <v>1730</v>
      </c>
      <c r="EC99" s="165">
        <f t="shared" si="140"/>
        <v>0</v>
      </c>
      <c r="ED99" s="49">
        <v>0</v>
      </c>
      <c r="EE99" s="114" t="s">
        <v>1730</v>
      </c>
      <c r="EF99" s="165">
        <f t="shared" si="141"/>
        <v>0</v>
      </c>
      <c r="EG99" s="426">
        <f t="shared" si="142"/>
        <v>0.75</v>
      </c>
      <c r="EH99" s="429">
        <f t="shared" si="143"/>
        <v>1.5130471380471382</v>
      </c>
      <c r="EI99" s="438">
        <f t="shared" si="144"/>
        <v>0.37826178451178455</v>
      </c>
      <c r="EJ99" s="546">
        <v>0.1</v>
      </c>
      <c r="EK99" s="548">
        <v>0.56818181818181823</v>
      </c>
      <c r="EL99" s="549">
        <v>0.79166666666666663</v>
      </c>
      <c r="EM99" s="549">
        <v>0.47222222222222221</v>
      </c>
      <c r="EN99" s="549">
        <v>0.15</v>
      </c>
      <c r="EO99" s="549">
        <v>0.1875</v>
      </c>
    </row>
    <row r="100" spans="1:145" s="366" customFormat="1" ht="18">
      <c r="A100" s="4" t="s">
        <v>411</v>
      </c>
      <c r="B100" s="69" t="s">
        <v>410</v>
      </c>
      <c r="C100" s="53" t="s">
        <v>671</v>
      </c>
      <c r="D100" s="411" t="s">
        <v>1308</v>
      </c>
      <c r="E100" s="413" t="s">
        <v>968</v>
      </c>
      <c r="F100" s="412" t="s">
        <v>964</v>
      </c>
      <c r="G100" s="414" t="s">
        <v>980</v>
      </c>
      <c r="H100" s="412" t="s">
        <v>42</v>
      </c>
      <c r="I100" s="49">
        <v>4644</v>
      </c>
      <c r="J100" s="328">
        <f t="shared" si="90"/>
        <v>3.6668922110665361</v>
      </c>
      <c r="K100" s="328" t="s">
        <v>1698</v>
      </c>
      <c r="L100" s="165">
        <f t="shared" si="91"/>
        <v>1</v>
      </c>
      <c r="M100" s="78">
        <v>16638200.810000001</v>
      </c>
      <c r="N100" s="328">
        <f t="shared" si="92"/>
        <v>7.2211063615860169</v>
      </c>
      <c r="O100" s="328" t="s">
        <v>1706</v>
      </c>
      <c r="P100" s="165">
        <f t="shared" si="93"/>
        <v>1</v>
      </c>
      <c r="Q100" s="94">
        <v>189</v>
      </c>
      <c r="R100" s="328">
        <f t="shared" si="94"/>
        <v>2.2764618041732443</v>
      </c>
      <c r="S100" s="328" t="s">
        <v>1709</v>
      </c>
      <c r="T100" s="165">
        <f t="shared" si="95"/>
        <v>0</v>
      </c>
      <c r="U100" s="96" t="s">
        <v>880</v>
      </c>
      <c r="V100" s="164">
        <f t="shared" si="96"/>
        <v>0</v>
      </c>
      <c r="W100" s="94">
        <v>0</v>
      </c>
      <c r="X100" s="94"/>
      <c r="Y100" s="94" t="s">
        <v>1726</v>
      </c>
      <c r="Z100" s="165">
        <f t="shared" si="97"/>
        <v>0</v>
      </c>
      <c r="AA100" s="424">
        <f t="shared" si="98"/>
        <v>0.4</v>
      </c>
      <c r="AB100" s="80" t="s">
        <v>639</v>
      </c>
      <c r="AC100" s="165">
        <f t="shared" si="149"/>
        <v>4</v>
      </c>
      <c r="AD100" s="53" t="s">
        <v>639</v>
      </c>
      <c r="AE100" s="165">
        <f t="shared" si="150"/>
        <v>4</v>
      </c>
      <c r="AF100" s="96" t="s">
        <v>640</v>
      </c>
      <c r="AG100" s="164">
        <f t="shared" si="151"/>
        <v>0</v>
      </c>
      <c r="AH100" s="53" t="s">
        <v>1314</v>
      </c>
      <c r="AI100" s="165">
        <f t="shared" si="145"/>
        <v>0</v>
      </c>
      <c r="AJ100" s="53" t="s">
        <v>1405</v>
      </c>
      <c r="AK100" s="165">
        <f t="shared" si="152"/>
        <v>0</v>
      </c>
      <c r="AL100" s="50">
        <v>1</v>
      </c>
      <c r="AM100" s="396" t="s">
        <v>1765</v>
      </c>
      <c r="AN100" s="165">
        <f t="shared" si="153"/>
        <v>4</v>
      </c>
      <c r="AO100" s="96" t="s">
        <v>640</v>
      </c>
      <c r="AP100" s="164">
        <f t="shared" si="154"/>
        <v>0</v>
      </c>
      <c r="AQ100" s="57">
        <v>3</v>
      </c>
      <c r="AR100" s="397" t="s">
        <v>1771</v>
      </c>
      <c r="AS100" s="165">
        <f t="shared" si="155"/>
        <v>2</v>
      </c>
      <c r="AT100" s="53" t="s">
        <v>634</v>
      </c>
      <c r="AU100" s="165">
        <f t="shared" si="156"/>
        <v>1</v>
      </c>
      <c r="AV100" s="53" t="s">
        <v>635</v>
      </c>
      <c r="AW100" s="165">
        <v>1</v>
      </c>
      <c r="AX100" s="81" t="s">
        <v>646</v>
      </c>
      <c r="AY100" s="165">
        <v>1</v>
      </c>
      <c r="AZ100" s="426">
        <f t="shared" si="157"/>
        <v>1.5454545454545454</v>
      </c>
      <c r="BA100" s="57">
        <v>1</v>
      </c>
      <c r="BB100" s="395" t="s">
        <v>1742</v>
      </c>
      <c r="BC100" s="165">
        <f t="shared" si="158"/>
        <v>3</v>
      </c>
      <c r="BD100" s="155" t="s">
        <v>641</v>
      </c>
      <c r="BE100" s="163">
        <f t="shared" si="159"/>
        <v>0</v>
      </c>
      <c r="BF100" s="58">
        <v>1</v>
      </c>
      <c r="BG100" s="396" t="s">
        <v>1746</v>
      </c>
      <c r="BH100" s="165">
        <f t="shared" si="160"/>
        <v>3</v>
      </c>
      <c r="BI100" s="58">
        <v>1</v>
      </c>
      <c r="BJ100" s="396" t="s">
        <v>1746</v>
      </c>
      <c r="BK100" s="165">
        <f t="shared" si="161"/>
        <v>3</v>
      </c>
      <c r="BL100" s="53" t="s">
        <v>661</v>
      </c>
      <c r="BM100" s="365">
        <f t="shared" si="162"/>
        <v>0</v>
      </c>
      <c r="BN100" s="53" t="s">
        <v>649</v>
      </c>
      <c r="BO100" s="365">
        <f t="shared" si="163"/>
        <v>1</v>
      </c>
      <c r="BP100" s="53" t="s">
        <v>667</v>
      </c>
      <c r="BQ100" s="365">
        <f t="shared" si="164"/>
        <v>1</v>
      </c>
      <c r="BR100" s="58">
        <v>1</v>
      </c>
      <c r="BS100" s="396" t="s">
        <v>1751</v>
      </c>
      <c r="BT100" s="165">
        <f t="shared" si="165"/>
        <v>3</v>
      </c>
      <c r="BU100" s="58">
        <v>3</v>
      </c>
      <c r="BV100" s="397" t="s">
        <v>1752</v>
      </c>
      <c r="BW100" s="165">
        <f t="shared" si="166"/>
        <v>2</v>
      </c>
      <c r="BX100" s="58">
        <v>0</v>
      </c>
      <c r="BY100" s="396" t="s">
        <v>1755</v>
      </c>
      <c r="BZ100" s="165">
        <f t="shared" si="167"/>
        <v>4</v>
      </c>
      <c r="CA100" s="58">
        <v>0</v>
      </c>
      <c r="CB100" s="396" t="s">
        <v>1755</v>
      </c>
      <c r="CC100" s="165">
        <f t="shared" si="168"/>
        <v>4</v>
      </c>
      <c r="CD100" s="58">
        <v>2</v>
      </c>
      <c r="CE100" s="397" t="s">
        <v>1762</v>
      </c>
      <c r="CF100" s="165">
        <f t="shared" si="169"/>
        <v>2</v>
      </c>
      <c r="CG100" s="155" t="s">
        <v>1369</v>
      </c>
      <c r="CH100" s="165">
        <f t="shared" si="147"/>
        <v>3</v>
      </c>
      <c r="CI100" s="426">
        <f t="shared" si="170"/>
        <v>2.1666666666666665</v>
      </c>
      <c r="CJ100" s="53" t="s">
        <v>1407</v>
      </c>
      <c r="CK100" s="165">
        <f t="shared" si="171"/>
        <v>1</v>
      </c>
      <c r="CL100" s="96" t="s">
        <v>640</v>
      </c>
      <c r="CM100" s="164">
        <f t="shared" si="172"/>
        <v>0</v>
      </c>
      <c r="CN100" s="96" t="s">
        <v>1119</v>
      </c>
      <c r="CO100" s="164">
        <f t="shared" si="124"/>
        <v>0</v>
      </c>
      <c r="CP100" s="96" t="s">
        <v>880</v>
      </c>
      <c r="CQ100" s="164">
        <f t="shared" si="173"/>
        <v>4</v>
      </c>
      <c r="CR100" s="96" t="s">
        <v>880</v>
      </c>
      <c r="CS100" s="164">
        <f t="shared" si="174"/>
        <v>4</v>
      </c>
      <c r="CT100" s="53" t="s">
        <v>1408</v>
      </c>
      <c r="CU100" s="165">
        <f t="shared" si="175"/>
        <v>2</v>
      </c>
      <c r="CV100" s="96" t="s">
        <v>1119</v>
      </c>
      <c r="CW100" s="164">
        <f t="shared" si="176"/>
        <v>0</v>
      </c>
      <c r="CX100" s="55">
        <v>6.4</v>
      </c>
      <c r="CY100" s="427" t="s">
        <v>1826</v>
      </c>
      <c r="CZ100" s="165">
        <f t="shared" si="129"/>
        <v>1</v>
      </c>
      <c r="DA100" s="56">
        <v>9</v>
      </c>
      <c r="DB100" s="351" t="s">
        <v>1827</v>
      </c>
      <c r="DC100" s="165">
        <f t="shared" si="130"/>
        <v>0</v>
      </c>
      <c r="DD100" s="426">
        <f t="shared" si="131"/>
        <v>1.3333333333333333</v>
      </c>
      <c r="DE100" s="148">
        <v>5</v>
      </c>
      <c r="DF100" s="396" t="s">
        <v>1774</v>
      </c>
      <c r="DG100" s="165">
        <f t="shared" si="132"/>
        <v>3</v>
      </c>
      <c r="DH100" s="54">
        <v>0</v>
      </c>
      <c r="DI100" s="397" t="s">
        <v>1777</v>
      </c>
      <c r="DJ100" s="165">
        <f t="shared" si="133"/>
        <v>0</v>
      </c>
      <c r="DK100" s="54">
        <v>1</v>
      </c>
      <c r="DL100" s="396" t="s">
        <v>1778</v>
      </c>
      <c r="DM100" s="165">
        <f t="shared" si="134"/>
        <v>3</v>
      </c>
      <c r="DN100" s="54">
        <v>5</v>
      </c>
      <c r="DO100" s="396" t="s">
        <v>1781</v>
      </c>
      <c r="DP100" s="165">
        <f t="shared" si="135"/>
        <v>3</v>
      </c>
      <c r="DQ100" s="96" t="s">
        <v>1024</v>
      </c>
      <c r="DR100" s="164">
        <f t="shared" si="136"/>
        <v>0</v>
      </c>
      <c r="DS100" s="426">
        <f t="shared" si="137"/>
        <v>1.8</v>
      </c>
      <c r="DT100" s="148">
        <v>0.70799999999999996</v>
      </c>
      <c r="DU100" s="114" t="s">
        <v>1791</v>
      </c>
      <c r="DV100" s="165">
        <f t="shared" si="177"/>
        <v>2</v>
      </c>
      <c r="DW100" s="49">
        <v>5</v>
      </c>
      <c r="DX100" s="148">
        <f t="shared" si="148"/>
        <v>0.69897000433601886</v>
      </c>
      <c r="DY100" s="94" t="s">
        <v>1733</v>
      </c>
      <c r="DZ100" s="165">
        <f t="shared" si="139"/>
        <v>1</v>
      </c>
      <c r="EA100" s="49">
        <v>0</v>
      </c>
      <c r="EB100" s="114" t="s">
        <v>1730</v>
      </c>
      <c r="EC100" s="165">
        <f t="shared" si="140"/>
        <v>0</v>
      </c>
      <c r="ED100" s="49">
        <v>0</v>
      </c>
      <c r="EE100" s="114" t="s">
        <v>1730</v>
      </c>
      <c r="EF100" s="165">
        <f t="shared" si="141"/>
        <v>0</v>
      </c>
      <c r="EG100" s="426">
        <f t="shared" si="142"/>
        <v>0.75</v>
      </c>
      <c r="EH100" s="429">
        <f t="shared" si="143"/>
        <v>1.3325757575757573</v>
      </c>
      <c r="EI100" s="438">
        <f t="shared" si="144"/>
        <v>0.33314393939393933</v>
      </c>
      <c r="EJ100" s="546">
        <v>0.1</v>
      </c>
      <c r="EK100" s="548">
        <v>0.38636363636363635</v>
      </c>
      <c r="EL100" s="549">
        <v>0.54166666666666663</v>
      </c>
      <c r="EM100" s="549">
        <v>0.33333333333333331</v>
      </c>
      <c r="EN100" s="549">
        <v>0.45</v>
      </c>
      <c r="EO100" s="549">
        <v>0.1875</v>
      </c>
    </row>
    <row r="101" spans="1:145" s="366" customFormat="1" ht="18">
      <c r="A101" s="4" t="s">
        <v>399</v>
      </c>
      <c r="B101" s="69" t="s">
        <v>398</v>
      </c>
      <c r="C101" s="583" t="s">
        <v>644</v>
      </c>
      <c r="D101" s="411" t="s">
        <v>1308</v>
      </c>
      <c r="E101" s="413" t="s">
        <v>968</v>
      </c>
      <c r="F101" s="412" t="s">
        <v>964</v>
      </c>
      <c r="G101" s="414" t="s">
        <v>974</v>
      </c>
      <c r="H101" s="417" t="s">
        <v>106</v>
      </c>
      <c r="I101" s="49">
        <v>4674</v>
      </c>
      <c r="J101" s="328">
        <f t="shared" si="90"/>
        <v>3.6696887080562082</v>
      </c>
      <c r="K101" s="328" t="s">
        <v>1698</v>
      </c>
      <c r="L101" s="165">
        <f t="shared" si="91"/>
        <v>1</v>
      </c>
      <c r="M101" s="78">
        <v>20361976.239999998</v>
      </c>
      <c r="N101" s="328">
        <f t="shared" si="92"/>
        <v>7.3088199263403446</v>
      </c>
      <c r="O101" s="328" t="s">
        <v>1706</v>
      </c>
      <c r="P101" s="165">
        <f t="shared" si="93"/>
        <v>1</v>
      </c>
      <c r="Q101" s="94">
        <v>275</v>
      </c>
      <c r="R101" s="328">
        <f t="shared" si="94"/>
        <v>2.4393326938302629</v>
      </c>
      <c r="S101" s="328" t="s">
        <v>1712</v>
      </c>
      <c r="T101" s="165">
        <f t="shared" si="95"/>
        <v>1</v>
      </c>
      <c r="U101" s="96" t="s">
        <v>880</v>
      </c>
      <c r="V101" s="164">
        <f t="shared" si="96"/>
        <v>0</v>
      </c>
      <c r="W101" s="94">
        <v>0</v>
      </c>
      <c r="X101" s="94"/>
      <c r="Y101" s="94" t="s">
        <v>1726</v>
      </c>
      <c r="Z101" s="165">
        <f t="shared" si="97"/>
        <v>0</v>
      </c>
      <c r="AA101" s="424">
        <f t="shared" si="98"/>
        <v>0.6</v>
      </c>
      <c r="AB101" s="80" t="s">
        <v>1397</v>
      </c>
      <c r="AC101" s="165">
        <f t="shared" si="149"/>
        <v>1</v>
      </c>
      <c r="AD101" s="585" t="s">
        <v>639</v>
      </c>
      <c r="AE101" s="165">
        <f t="shared" si="150"/>
        <v>4</v>
      </c>
      <c r="AF101" s="96" t="s">
        <v>640</v>
      </c>
      <c r="AG101" s="164">
        <f t="shared" si="151"/>
        <v>0</v>
      </c>
      <c r="AH101" s="53" t="s">
        <v>1400</v>
      </c>
      <c r="AI101" s="165">
        <f t="shared" si="145"/>
        <v>3</v>
      </c>
      <c r="AJ101" s="53" t="s">
        <v>1405</v>
      </c>
      <c r="AK101" s="165">
        <f t="shared" si="152"/>
        <v>0</v>
      </c>
      <c r="AL101" s="587">
        <v>1</v>
      </c>
      <c r="AM101" s="396" t="s">
        <v>1765</v>
      </c>
      <c r="AN101" s="165">
        <f t="shared" si="153"/>
        <v>4</v>
      </c>
      <c r="AO101" s="96" t="s">
        <v>640</v>
      </c>
      <c r="AP101" s="164">
        <f t="shared" si="154"/>
        <v>0</v>
      </c>
      <c r="AQ101" s="57">
        <v>1</v>
      </c>
      <c r="AR101" s="397" t="s">
        <v>1789</v>
      </c>
      <c r="AS101" s="165">
        <f t="shared" si="155"/>
        <v>0</v>
      </c>
      <c r="AT101" s="583" t="s">
        <v>634</v>
      </c>
      <c r="AU101" s="165">
        <f t="shared" si="156"/>
        <v>1</v>
      </c>
      <c r="AV101" s="53" t="s">
        <v>646</v>
      </c>
      <c r="AW101" s="165">
        <v>0</v>
      </c>
      <c r="AX101" s="81" t="s">
        <v>635</v>
      </c>
      <c r="AY101" s="165">
        <v>1</v>
      </c>
      <c r="AZ101" s="426">
        <f t="shared" si="157"/>
        <v>1.2727272727272727</v>
      </c>
      <c r="BA101" s="57">
        <v>0</v>
      </c>
      <c r="BB101" s="395" t="s">
        <v>1741</v>
      </c>
      <c r="BC101" s="165">
        <f t="shared" si="158"/>
        <v>4</v>
      </c>
      <c r="BD101" s="80" t="s">
        <v>1395</v>
      </c>
      <c r="BE101" s="163">
        <f t="shared" si="159"/>
        <v>4</v>
      </c>
      <c r="BF101" s="587">
        <v>0</v>
      </c>
      <c r="BG101" s="396" t="s">
        <v>1745</v>
      </c>
      <c r="BH101" s="165">
        <f t="shared" si="160"/>
        <v>4</v>
      </c>
      <c r="BI101" s="587">
        <v>0</v>
      </c>
      <c r="BJ101" s="396" t="s">
        <v>1745</v>
      </c>
      <c r="BK101" s="165">
        <f t="shared" si="161"/>
        <v>4</v>
      </c>
      <c r="BL101" s="53" t="s">
        <v>653</v>
      </c>
      <c r="BM101" s="365">
        <f t="shared" si="162"/>
        <v>4</v>
      </c>
      <c r="BN101" s="583" t="s">
        <v>662</v>
      </c>
      <c r="BO101" s="365">
        <f t="shared" si="163"/>
        <v>3</v>
      </c>
      <c r="BP101" s="585" t="s">
        <v>667</v>
      </c>
      <c r="BQ101" s="365">
        <f t="shared" si="164"/>
        <v>1</v>
      </c>
      <c r="BR101" s="57">
        <v>0</v>
      </c>
      <c r="BS101" s="396" t="s">
        <v>1750</v>
      </c>
      <c r="BT101" s="165">
        <f t="shared" si="165"/>
        <v>4</v>
      </c>
      <c r="BU101" s="57">
        <v>0</v>
      </c>
      <c r="BV101" s="396" t="s">
        <v>1750</v>
      </c>
      <c r="BW101" s="165">
        <f t="shared" si="166"/>
        <v>4</v>
      </c>
      <c r="BX101" s="57">
        <v>0</v>
      </c>
      <c r="BY101" s="396" t="s">
        <v>1755</v>
      </c>
      <c r="BZ101" s="165">
        <f t="shared" si="167"/>
        <v>4</v>
      </c>
      <c r="CA101" s="57">
        <v>0</v>
      </c>
      <c r="CB101" s="396" t="s">
        <v>1755</v>
      </c>
      <c r="CC101" s="165">
        <f t="shared" si="168"/>
        <v>4</v>
      </c>
      <c r="CD101" s="58">
        <v>0</v>
      </c>
      <c r="CE101" s="397" t="s">
        <v>1764</v>
      </c>
      <c r="CF101" s="165">
        <f t="shared" si="169"/>
        <v>0</v>
      </c>
      <c r="CG101" s="155" t="s">
        <v>1369</v>
      </c>
      <c r="CH101" s="165">
        <f t="shared" si="147"/>
        <v>3</v>
      </c>
      <c r="CI101" s="426">
        <f t="shared" si="170"/>
        <v>3.25</v>
      </c>
      <c r="CJ101" s="53" t="s">
        <v>1396</v>
      </c>
      <c r="CK101" s="165">
        <f t="shared" si="171"/>
        <v>0</v>
      </c>
      <c r="CL101" s="96" t="s">
        <v>640</v>
      </c>
      <c r="CM101" s="164">
        <f t="shared" si="172"/>
        <v>0</v>
      </c>
      <c r="CN101" s="96" t="s">
        <v>880</v>
      </c>
      <c r="CO101" s="164">
        <f t="shared" si="124"/>
        <v>4</v>
      </c>
      <c r="CP101" s="96" t="s">
        <v>880</v>
      </c>
      <c r="CQ101" s="164">
        <f t="shared" si="173"/>
        <v>4</v>
      </c>
      <c r="CR101" s="96" t="s">
        <v>880</v>
      </c>
      <c r="CS101" s="164">
        <f t="shared" si="174"/>
        <v>4</v>
      </c>
      <c r="CT101" s="583" t="s">
        <v>639</v>
      </c>
      <c r="CU101" s="165">
        <f t="shared" si="175"/>
        <v>4</v>
      </c>
      <c r="CV101" s="96" t="s">
        <v>1119</v>
      </c>
      <c r="CW101" s="164">
        <f t="shared" si="176"/>
        <v>0</v>
      </c>
      <c r="CX101" s="55">
        <v>6.6</v>
      </c>
      <c r="CY101" s="427" t="s">
        <v>1826</v>
      </c>
      <c r="CZ101" s="165">
        <f t="shared" si="129"/>
        <v>1</v>
      </c>
      <c r="DA101" s="56">
        <v>8.8000000000000007</v>
      </c>
      <c r="DB101" s="351" t="s">
        <v>1827</v>
      </c>
      <c r="DC101" s="165">
        <f t="shared" si="130"/>
        <v>0</v>
      </c>
      <c r="DD101" s="426">
        <f t="shared" si="131"/>
        <v>1.8888888888888888</v>
      </c>
      <c r="DE101" s="148">
        <v>3</v>
      </c>
      <c r="DF101" s="433"/>
      <c r="DG101" s="165">
        <f t="shared" si="132"/>
        <v>2</v>
      </c>
      <c r="DH101" s="54">
        <v>0</v>
      </c>
      <c r="DI101" s="397" t="s">
        <v>1777</v>
      </c>
      <c r="DJ101" s="165">
        <f t="shared" si="133"/>
        <v>0</v>
      </c>
      <c r="DK101" s="54">
        <v>3</v>
      </c>
      <c r="DL101" s="396" t="s">
        <v>1778</v>
      </c>
      <c r="DM101" s="165">
        <f t="shared" si="134"/>
        <v>4</v>
      </c>
      <c r="DN101" s="54">
        <v>12</v>
      </c>
      <c r="DO101" s="396" t="s">
        <v>1780</v>
      </c>
      <c r="DP101" s="165">
        <f t="shared" si="135"/>
        <v>4</v>
      </c>
      <c r="DQ101" s="96" t="s">
        <v>1024</v>
      </c>
      <c r="DR101" s="164">
        <f t="shared" si="136"/>
        <v>0</v>
      </c>
      <c r="DS101" s="426">
        <f t="shared" si="137"/>
        <v>2</v>
      </c>
      <c r="DT101" s="148">
        <v>0.62</v>
      </c>
      <c r="DU101" s="114" t="s">
        <v>1793</v>
      </c>
      <c r="DV101" s="165">
        <f t="shared" si="177"/>
        <v>3</v>
      </c>
      <c r="DW101" s="49">
        <v>17</v>
      </c>
      <c r="DX101" s="148">
        <f t="shared" si="148"/>
        <v>1.2304489213782739</v>
      </c>
      <c r="DY101" s="94" t="s">
        <v>1734</v>
      </c>
      <c r="DZ101" s="165">
        <f t="shared" si="139"/>
        <v>2</v>
      </c>
      <c r="EA101" s="49">
        <v>2</v>
      </c>
      <c r="EB101" s="157" t="s">
        <v>1737</v>
      </c>
      <c r="EC101" s="165">
        <f t="shared" si="140"/>
        <v>1</v>
      </c>
      <c r="ED101" s="49">
        <v>0</v>
      </c>
      <c r="EE101" s="114" t="s">
        <v>1730</v>
      </c>
      <c r="EF101" s="165">
        <f t="shared" si="141"/>
        <v>0</v>
      </c>
      <c r="EG101" s="426">
        <f t="shared" si="142"/>
        <v>1.5</v>
      </c>
      <c r="EH101" s="429">
        <f t="shared" si="143"/>
        <v>1.7519360269360271</v>
      </c>
      <c r="EI101" s="438">
        <f t="shared" si="144"/>
        <v>0.43798400673400673</v>
      </c>
      <c r="EJ101" s="546">
        <v>0.15</v>
      </c>
      <c r="EK101" s="548">
        <v>0.31818181818181818</v>
      </c>
      <c r="EL101" s="549">
        <v>0.8125</v>
      </c>
      <c r="EM101" s="549">
        <v>0.47222222222222221</v>
      </c>
      <c r="EN101" s="549">
        <v>0.5</v>
      </c>
      <c r="EO101" s="549">
        <v>0.375</v>
      </c>
    </row>
    <row r="102" spans="1:145" s="366" customFormat="1" ht="18">
      <c r="A102" s="4" t="s">
        <v>429</v>
      </c>
      <c r="B102" s="69" t="s">
        <v>428</v>
      </c>
      <c r="C102" s="53" t="s">
        <v>1050</v>
      </c>
      <c r="D102" s="411" t="s">
        <v>1308</v>
      </c>
      <c r="E102" s="413" t="s">
        <v>968</v>
      </c>
      <c r="F102" s="412" t="s">
        <v>975</v>
      </c>
      <c r="G102" s="414" t="s">
        <v>976</v>
      </c>
      <c r="H102" s="412" t="s">
        <v>16</v>
      </c>
      <c r="I102" s="49">
        <v>4729</v>
      </c>
      <c r="J102" s="328">
        <f t="shared" si="90"/>
        <v>3.6747693140154261</v>
      </c>
      <c r="K102" s="328" t="s">
        <v>1698</v>
      </c>
      <c r="L102" s="165">
        <f t="shared" si="91"/>
        <v>1</v>
      </c>
      <c r="M102" s="78">
        <v>15593402.460000001</v>
      </c>
      <c r="N102" s="328">
        <f t="shared" si="92"/>
        <v>7.1929408880161914</v>
      </c>
      <c r="O102" s="328" t="s">
        <v>1706</v>
      </c>
      <c r="P102" s="165">
        <f t="shared" si="93"/>
        <v>1</v>
      </c>
      <c r="Q102" s="94">
        <v>170</v>
      </c>
      <c r="R102" s="328">
        <f t="shared" si="94"/>
        <v>2.2304489213782741</v>
      </c>
      <c r="S102" s="328" t="s">
        <v>1709</v>
      </c>
      <c r="T102" s="165">
        <f t="shared" si="95"/>
        <v>0</v>
      </c>
      <c r="U102" s="96" t="s">
        <v>880</v>
      </c>
      <c r="V102" s="164">
        <f t="shared" si="96"/>
        <v>0</v>
      </c>
      <c r="W102" s="94">
        <v>0</v>
      </c>
      <c r="X102" s="94"/>
      <c r="Y102" s="94" t="s">
        <v>1726</v>
      </c>
      <c r="Z102" s="165">
        <f t="shared" si="97"/>
        <v>0</v>
      </c>
      <c r="AA102" s="424">
        <f t="shared" si="98"/>
        <v>0.4</v>
      </c>
      <c r="AB102" s="80" t="s">
        <v>639</v>
      </c>
      <c r="AC102" s="165">
        <f t="shared" si="149"/>
        <v>4</v>
      </c>
      <c r="AD102" s="53" t="s">
        <v>639</v>
      </c>
      <c r="AE102" s="165">
        <f t="shared" si="150"/>
        <v>4</v>
      </c>
      <c r="AF102" s="96" t="s">
        <v>640</v>
      </c>
      <c r="AG102" s="164">
        <f t="shared" si="151"/>
        <v>0</v>
      </c>
      <c r="AH102" s="53" t="s">
        <v>1314</v>
      </c>
      <c r="AI102" s="165">
        <f t="shared" si="145"/>
        <v>0</v>
      </c>
      <c r="AJ102" s="53" t="s">
        <v>1405</v>
      </c>
      <c r="AK102" s="165">
        <f t="shared" si="152"/>
        <v>0</v>
      </c>
      <c r="AL102" s="50">
        <v>1</v>
      </c>
      <c r="AM102" s="396" t="s">
        <v>1765</v>
      </c>
      <c r="AN102" s="165">
        <f t="shared" si="153"/>
        <v>4</v>
      </c>
      <c r="AO102" s="96" t="s">
        <v>636</v>
      </c>
      <c r="AP102" s="164">
        <f t="shared" si="154"/>
        <v>4</v>
      </c>
      <c r="AQ102" s="57">
        <v>1</v>
      </c>
      <c r="AR102" s="397" t="s">
        <v>1789</v>
      </c>
      <c r="AS102" s="165">
        <f t="shared" si="155"/>
        <v>0</v>
      </c>
      <c r="AT102" s="53" t="s">
        <v>650</v>
      </c>
      <c r="AU102" s="165">
        <f t="shared" si="156"/>
        <v>2</v>
      </c>
      <c r="AV102" s="53" t="s">
        <v>646</v>
      </c>
      <c r="AW102" s="165">
        <v>0</v>
      </c>
      <c r="AX102" s="81" t="s">
        <v>647</v>
      </c>
      <c r="AY102" s="165">
        <v>4</v>
      </c>
      <c r="AZ102" s="426">
        <f t="shared" si="157"/>
        <v>2</v>
      </c>
      <c r="BA102" s="57">
        <v>0</v>
      </c>
      <c r="BB102" s="395" t="s">
        <v>1741</v>
      </c>
      <c r="BC102" s="165">
        <f t="shared" si="158"/>
        <v>4</v>
      </c>
      <c r="BD102" s="155" t="s">
        <v>641</v>
      </c>
      <c r="BE102" s="163">
        <f t="shared" si="159"/>
        <v>0</v>
      </c>
      <c r="BF102" s="58">
        <v>3</v>
      </c>
      <c r="BG102" s="397" t="s">
        <v>1747</v>
      </c>
      <c r="BH102" s="165">
        <f t="shared" si="160"/>
        <v>2</v>
      </c>
      <c r="BI102" s="58">
        <v>7</v>
      </c>
      <c r="BJ102" s="396" t="s">
        <v>1748</v>
      </c>
      <c r="BK102" s="165">
        <f t="shared" si="161"/>
        <v>1</v>
      </c>
      <c r="BL102" s="53" t="s">
        <v>642</v>
      </c>
      <c r="BM102" s="365">
        <f t="shared" si="162"/>
        <v>3</v>
      </c>
      <c r="BN102" s="53" t="s">
        <v>669</v>
      </c>
      <c r="BO102" s="365">
        <f t="shared" si="163"/>
        <v>2</v>
      </c>
      <c r="BP102" s="53" t="s">
        <v>663</v>
      </c>
      <c r="BQ102" s="365">
        <f t="shared" si="164"/>
        <v>0</v>
      </c>
      <c r="BR102" s="58">
        <v>0</v>
      </c>
      <c r="BS102" s="396" t="s">
        <v>1750</v>
      </c>
      <c r="BT102" s="165">
        <f t="shared" si="165"/>
        <v>4</v>
      </c>
      <c r="BU102" s="58">
        <v>0</v>
      </c>
      <c r="BV102" s="396" t="s">
        <v>1750</v>
      </c>
      <c r="BW102" s="165">
        <f t="shared" si="166"/>
        <v>4</v>
      </c>
      <c r="BX102" s="58">
        <v>0</v>
      </c>
      <c r="BY102" s="396" t="s">
        <v>1755</v>
      </c>
      <c r="BZ102" s="165">
        <f t="shared" si="167"/>
        <v>4</v>
      </c>
      <c r="CA102" s="58">
        <v>0</v>
      </c>
      <c r="CB102" s="396" t="s">
        <v>1755</v>
      </c>
      <c r="CC102" s="165">
        <f t="shared" si="168"/>
        <v>4</v>
      </c>
      <c r="CD102" s="58">
        <v>3</v>
      </c>
      <c r="CE102" s="396" t="s">
        <v>1761</v>
      </c>
      <c r="CF102" s="165">
        <f t="shared" si="169"/>
        <v>3</v>
      </c>
      <c r="CG102" s="80" t="s">
        <v>1369</v>
      </c>
      <c r="CH102" s="165">
        <f t="shared" si="147"/>
        <v>3</v>
      </c>
      <c r="CI102" s="426">
        <f t="shared" si="170"/>
        <v>2.5</v>
      </c>
      <c r="CJ102" s="53" t="s">
        <v>639</v>
      </c>
      <c r="CK102" s="165">
        <f t="shared" si="171"/>
        <v>4</v>
      </c>
      <c r="CL102" s="96" t="s">
        <v>640</v>
      </c>
      <c r="CM102" s="164">
        <f t="shared" si="172"/>
        <v>0</v>
      </c>
      <c r="CN102" s="96" t="s">
        <v>880</v>
      </c>
      <c r="CO102" s="164">
        <f t="shared" si="124"/>
        <v>4</v>
      </c>
      <c r="CP102" s="96" t="s">
        <v>880</v>
      </c>
      <c r="CQ102" s="164">
        <f t="shared" si="173"/>
        <v>4</v>
      </c>
      <c r="CR102" s="96" t="s">
        <v>880</v>
      </c>
      <c r="CS102" s="164">
        <f t="shared" si="174"/>
        <v>4</v>
      </c>
      <c r="CT102" s="53" t="s">
        <v>639</v>
      </c>
      <c r="CU102" s="165">
        <f t="shared" si="175"/>
        <v>4</v>
      </c>
      <c r="CV102" s="96" t="s">
        <v>1119</v>
      </c>
      <c r="CW102" s="164">
        <f t="shared" si="176"/>
        <v>0</v>
      </c>
      <c r="CX102" s="55">
        <v>6.5</v>
      </c>
      <c r="CY102" s="427" t="s">
        <v>1826</v>
      </c>
      <c r="CZ102" s="165">
        <f t="shared" si="129"/>
        <v>1</v>
      </c>
      <c r="DA102" s="56">
        <v>8.8000000000000007</v>
      </c>
      <c r="DB102" s="351" t="s">
        <v>1827</v>
      </c>
      <c r="DC102" s="165">
        <f t="shared" si="130"/>
        <v>0</v>
      </c>
      <c r="DD102" s="426">
        <f t="shared" si="131"/>
        <v>2.3333333333333335</v>
      </c>
      <c r="DE102" s="148">
        <v>1</v>
      </c>
      <c r="DF102" s="396" t="s">
        <v>1776</v>
      </c>
      <c r="DG102" s="165">
        <f t="shared" si="132"/>
        <v>1</v>
      </c>
      <c r="DH102" s="54">
        <v>0</v>
      </c>
      <c r="DI102" s="397" t="s">
        <v>1777</v>
      </c>
      <c r="DJ102" s="165">
        <f t="shared" si="133"/>
        <v>0</v>
      </c>
      <c r="DK102" s="54">
        <v>2</v>
      </c>
      <c r="DL102" s="396" t="s">
        <v>1779</v>
      </c>
      <c r="DM102" s="165">
        <f t="shared" si="134"/>
        <v>4</v>
      </c>
      <c r="DN102" s="54">
        <v>3</v>
      </c>
      <c r="DO102" s="397" t="s">
        <v>1782</v>
      </c>
      <c r="DP102" s="165">
        <f t="shared" si="135"/>
        <v>2</v>
      </c>
      <c r="DQ102" s="96" t="s">
        <v>1024</v>
      </c>
      <c r="DR102" s="164">
        <f t="shared" si="136"/>
        <v>0</v>
      </c>
      <c r="DS102" s="426">
        <f t="shared" si="137"/>
        <v>1.4</v>
      </c>
      <c r="DT102" s="148">
        <v>0.70699999999999996</v>
      </c>
      <c r="DU102" s="114" t="s">
        <v>1791</v>
      </c>
      <c r="DV102" s="165">
        <f t="shared" si="177"/>
        <v>2</v>
      </c>
      <c r="DW102" s="49">
        <v>11</v>
      </c>
      <c r="DX102" s="148">
        <f t="shared" si="148"/>
        <v>1.0413926851582251</v>
      </c>
      <c r="DY102" s="94" t="s">
        <v>1734</v>
      </c>
      <c r="DZ102" s="165">
        <f t="shared" si="139"/>
        <v>2</v>
      </c>
      <c r="EA102" s="49">
        <v>1</v>
      </c>
      <c r="EB102" s="157" t="s">
        <v>1737</v>
      </c>
      <c r="EC102" s="165">
        <f t="shared" si="140"/>
        <v>1</v>
      </c>
      <c r="ED102" s="49">
        <v>0</v>
      </c>
      <c r="EE102" s="114" t="s">
        <v>1730</v>
      </c>
      <c r="EF102" s="165">
        <f t="shared" si="141"/>
        <v>0</v>
      </c>
      <c r="EG102" s="426">
        <f t="shared" si="142"/>
        <v>1.25</v>
      </c>
      <c r="EH102" s="429">
        <f t="shared" si="143"/>
        <v>1.6472222222222224</v>
      </c>
      <c r="EI102" s="438">
        <f t="shared" si="144"/>
        <v>0.41180555555555565</v>
      </c>
      <c r="EJ102" s="546">
        <v>0.1</v>
      </c>
      <c r="EK102" s="548">
        <v>0.5</v>
      </c>
      <c r="EL102" s="549">
        <v>0.625</v>
      </c>
      <c r="EM102" s="549">
        <v>0.58333333333333337</v>
      </c>
      <c r="EN102" s="549">
        <v>0.35</v>
      </c>
      <c r="EO102" s="549">
        <v>0.3125</v>
      </c>
    </row>
    <row r="103" spans="1:145" s="366" customFormat="1" ht="18">
      <c r="A103" s="4" t="s">
        <v>409</v>
      </c>
      <c r="B103" s="69" t="s">
        <v>408</v>
      </c>
      <c r="C103" s="53" t="s">
        <v>632</v>
      </c>
      <c r="D103" s="411" t="s">
        <v>1308</v>
      </c>
      <c r="E103" s="413" t="s">
        <v>968</v>
      </c>
      <c r="F103" s="412" t="s">
        <v>975</v>
      </c>
      <c r="G103" s="414" t="s">
        <v>976</v>
      </c>
      <c r="H103" s="412" t="s">
        <v>16</v>
      </c>
      <c r="I103" s="49">
        <v>4739</v>
      </c>
      <c r="J103" s="328">
        <f t="shared" si="90"/>
        <v>3.6756867086994012</v>
      </c>
      <c r="K103" s="328" t="s">
        <v>1698</v>
      </c>
      <c r="L103" s="165">
        <f t="shared" si="91"/>
        <v>1</v>
      </c>
      <c r="M103" s="78">
        <v>16416056.439999999</v>
      </c>
      <c r="N103" s="328">
        <f t="shared" si="92"/>
        <v>7.2152688365809929</v>
      </c>
      <c r="O103" s="328" t="s">
        <v>1706</v>
      </c>
      <c r="P103" s="165">
        <f t="shared" si="93"/>
        <v>1</v>
      </c>
      <c r="Q103" s="94">
        <v>228</v>
      </c>
      <c r="R103" s="328">
        <f t="shared" si="94"/>
        <v>2.357934847000454</v>
      </c>
      <c r="S103" s="328" t="s">
        <v>1709</v>
      </c>
      <c r="T103" s="165">
        <f t="shared" si="95"/>
        <v>0</v>
      </c>
      <c r="U103" s="96" t="s">
        <v>880</v>
      </c>
      <c r="V103" s="164">
        <f t="shared" si="96"/>
        <v>0</v>
      </c>
      <c r="W103" s="94">
        <v>0</v>
      </c>
      <c r="X103" s="94"/>
      <c r="Y103" s="94" t="s">
        <v>1726</v>
      </c>
      <c r="Z103" s="165">
        <f t="shared" si="97"/>
        <v>0</v>
      </c>
      <c r="AA103" s="424">
        <f t="shared" si="98"/>
        <v>0.4</v>
      </c>
      <c r="AB103" s="80" t="s">
        <v>639</v>
      </c>
      <c r="AC103" s="165">
        <f t="shared" si="149"/>
        <v>4</v>
      </c>
      <c r="AD103" s="53" t="s">
        <v>639</v>
      </c>
      <c r="AE103" s="165">
        <f t="shared" si="150"/>
        <v>4</v>
      </c>
      <c r="AF103" s="96" t="s">
        <v>640</v>
      </c>
      <c r="AG103" s="164">
        <f t="shared" si="151"/>
        <v>0</v>
      </c>
      <c r="AH103" s="53" t="s">
        <v>1400</v>
      </c>
      <c r="AI103" s="165">
        <f t="shared" si="145"/>
        <v>3</v>
      </c>
      <c r="AJ103" s="156" t="s">
        <v>1404</v>
      </c>
      <c r="AK103" s="165">
        <f t="shared" si="152"/>
        <v>1</v>
      </c>
      <c r="AL103" s="50">
        <v>1</v>
      </c>
      <c r="AM103" s="396" t="s">
        <v>1765</v>
      </c>
      <c r="AN103" s="165">
        <f t="shared" si="153"/>
        <v>4</v>
      </c>
      <c r="AO103" s="96" t="s">
        <v>636</v>
      </c>
      <c r="AP103" s="164">
        <f t="shared" si="154"/>
        <v>4</v>
      </c>
      <c r="AQ103" s="57">
        <v>3</v>
      </c>
      <c r="AR103" s="397" t="s">
        <v>1771</v>
      </c>
      <c r="AS103" s="165">
        <f t="shared" si="155"/>
        <v>2</v>
      </c>
      <c r="AT103" s="53" t="s">
        <v>634</v>
      </c>
      <c r="AU103" s="165">
        <f t="shared" si="156"/>
        <v>1</v>
      </c>
      <c r="AV103" s="53" t="s">
        <v>635</v>
      </c>
      <c r="AW103" s="165">
        <v>1</v>
      </c>
      <c r="AX103" s="81" t="s">
        <v>635</v>
      </c>
      <c r="AY103" s="165">
        <v>1</v>
      </c>
      <c r="AZ103" s="426">
        <f t="shared" si="157"/>
        <v>2.2727272727272729</v>
      </c>
      <c r="BA103" s="57">
        <v>0</v>
      </c>
      <c r="BB103" s="395" t="s">
        <v>1741</v>
      </c>
      <c r="BC103" s="165">
        <f t="shared" si="158"/>
        <v>4</v>
      </c>
      <c r="BD103" s="80" t="s">
        <v>678</v>
      </c>
      <c r="BE103" s="163">
        <f t="shared" si="159"/>
        <v>1</v>
      </c>
      <c r="BF103" s="58">
        <v>2</v>
      </c>
      <c r="BG103" s="396" t="s">
        <v>1746</v>
      </c>
      <c r="BH103" s="165">
        <f t="shared" si="160"/>
        <v>3</v>
      </c>
      <c r="BI103" s="58">
        <v>2</v>
      </c>
      <c r="BJ103" s="396" t="s">
        <v>1746</v>
      </c>
      <c r="BK103" s="165">
        <f t="shared" si="161"/>
        <v>3</v>
      </c>
      <c r="BL103" s="53" t="s">
        <v>658</v>
      </c>
      <c r="BM103" s="365">
        <f t="shared" si="162"/>
        <v>2</v>
      </c>
      <c r="BN103" s="53" t="s">
        <v>649</v>
      </c>
      <c r="BO103" s="365">
        <f t="shared" si="163"/>
        <v>1</v>
      </c>
      <c r="BP103" s="53" t="s">
        <v>663</v>
      </c>
      <c r="BQ103" s="365">
        <f t="shared" si="164"/>
        <v>0</v>
      </c>
      <c r="BR103" s="58">
        <v>0</v>
      </c>
      <c r="BS103" s="396" t="s">
        <v>1750</v>
      </c>
      <c r="BT103" s="165">
        <f t="shared" si="165"/>
        <v>4</v>
      </c>
      <c r="BU103" s="58">
        <v>0</v>
      </c>
      <c r="BV103" s="396" t="s">
        <v>1750</v>
      </c>
      <c r="BW103" s="165">
        <f t="shared" si="166"/>
        <v>4</v>
      </c>
      <c r="BX103" s="58">
        <v>0</v>
      </c>
      <c r="BY103" s="396" t="s">
        <v>1755</v>
      </c>
      <c r="BZ103" s="165">
        <f t="shared" si="167"/>
        <v>4</v>
      </c>
      <c r="CA103" s="58">
        <v>0</v>
      </c>
      <c r="CB103" s="396" t="s">
        <v>1755</v>
      </c>
      <c r="CC103" s="165">
        <f t="shared" si="168"/>
        <v>4</v>
      </c>
      <c r="CD103" s="58">
        <v>0</v>
      </c>
      <c r="CE103" s="397" t="s">
        <v>1764</v>
      </c>
      <c r="CF103" s="165">
        <f t="shared" si="169"/>
        <v>0</v>
      </c>
      <c r="CG103" s="155" t="s">
        <v>1367</v>
      </c>
      <c r="CH103" s="165">
        <f t="shared" si="147"/>
        <v>0</v>
      </c>
      <c r="CI103" s="426">
        <f t="shared" si="170"/>
        <v>2.1666666666666665</v>
      </c>
      <c r="CJ103" s="53" t="s">
        <v>639</v>
      </c>
      <c r="CK103" s="165">
        <f t="shared" si="171"/>
        <v>4</v>
      </c>
      <c r="CL103" s="96" t="s">
        <v>640</v>
      </c>
      <c r="CM103" s="164">
        <f t="shared" si="172"/>
        <v>0</v>
      </c>
      <c r="CN103" s="96" t="s">
        <v>1119</v>
      </c>
      <c r="CO103" s="164">
        <f t="shared" si="124"/>
        <v>0</v>
      </c>
      <c r="CP103" s="96" t="s">
        <v>880</v>
      </c>
      <c r="CQ103" s="164">
        <f t="shared" si="173"/>
        <v>4</v>
      </c>
      <c r="CR103" s="96" t="s">
        <v>880</v>
      </c>
      <c r="CS103" s="164">
        <f t="shared" si="174"/>
        <v>4</v>
      </c>
      <c r="CT103" s="53" t="s">
        <v>639</v>
      </c>
      <c r="CU103" s="165">
        <f t="shared" si="175"/>
        <v>4</v>
      </c>
      <c r="CV103" s="96" t="s">
        <v>880</v>
      </c>
      <c r="CW103" s="164">
        <f t="shared" si="176"/>
        <v>4</v>
      </c>
      <c r="CX103" s="55">
        <v>6.7</v>
      </c>
      <c r="CY103" s="427" t="s">
        <v>1826</v>
      </c>
      <c r="CZ103" s="165">
        <f t="shared" si="129"/>
        <v>1</v>
      </c>
      <c r="DA103" s="56">
        <v>8</v>
      </c>
      <c r="DB103" s="351" t="s">
        <v>1827</v>
      </c>
      <c r="DC103" s="165">
        <f t="shared" si="130"/>
        <v>0</v>
      </c>
      <c r="DD103" s="426">
        <f t="shared" si="131"/>
        <v>2.3333333333333335</v>
      </c>
      <c r="DE103" s="148">
        <v>0</v>
      </c>
      <c r="DF103" s="397" t="s">
        <v>1777</v>
      </c>
      <c r="DG103" s="165">
        <f t="shared" si="132"/>
        <v>0</v>
      </c>
      <c r="DH103" s="54">
        <v>0</v>
      </c>
      <c r="DI103" s="397" t="s">
        <v>1777</v>
      </c>
      <c r="DJ103" s="165">
        <f t="shared" si="133"/>
        <v>0</v>
      </c>
      <c r="DK103" s="54">
        <v>0</v>
      </c>
      <c r="DL103" s="397" t="s">
        <v>1777</v>
      </c>
      <c r="DM103" s="165">
        <f t="shared" si="134"/>
        <v>0</v>
      </c>
      <c r="DN103" s="54">
        <v>2</v>
      </c>
      <c r="DO103" s="396" t="s">
        <v>1783</v>
      </c>
      <c r="DP103" s="165">
        <f t="shared" si="135"/>
        <v>1</v>
      </c>
      <c r="DQ103" s="96" t="s">
        <v>1024</v>
      </c>
      <c r="DR103" s="164">
        <f t="shared" si="136"/>
        <v>0</v>
      </c>
      <c r="DS103" s="426">
        <f t="shared" si="137"/>
        <v>0.2</v>
      </c>
      <c r="DT103" s="148">
        <v>0.60199999999999998</v>
      </c>
      <c r="DU103" s="157" t="s">
        <v>1793</v>
      </c>
      <c r="DV103" s="165">
        <f t="shared" si="177"/>
        <v>3</v>
      </c>
      <c r="DW103" s="49">
        <v>7</v>
      </c>
      <c r="DX103" s="148">
        <f t="shared" si="148"/>
        <v>0.84509804001425681</v>
      </c>
      <c r="DY103" s="94" t="s">
        <v>1733</v>
      </c>
      <c r="DZ103" s="165">
        <f t="shared" si="139"/>
        <v>1</v>
      </c>
      <c r="EA103" s="49">
        <v>3</v>
      </c>
      <c r="EB103" s="94" t="s">
        <v>1739</v>
      </c>
      <c r="EC103" s="165">
        <f t="shared" si="140"/>
        <v>2</v>
      </c>
      <c r="ED103" s="49">
        <v>1</v>
      </c>
      <c r="EE103" s="157" t="s">
        <v>1737</v>
      </c>
      <c r="EF103" s="165">
        <f t="shared" si="141"/>
        <v>1</v>
      </c>
      <c r="EG103" s="426">
        <f t="shared" si="142"/>
        <v>1.75</v>
      </c>
      <c r="EH103" s="429">
        <f t="shared" si="143"/>
        <v>1.5204545454545455</v>
      </c>
      <c r="EI103" s="438">
        <f t="shared" si="144"/>
        <v>0.38011363636363638</v>
      </c>
      <c r="EJ103" s="546">
        <v>0.1</v>
      </c>
      <c r="EK103" s="548">
        <v>0.56818181818181823</v>
      </c>
      <c r="EL103" s="549">
        <v>0.54166666666666663</v>
      </c>
      <c r="EM103" s="549">
        <v>0.58333333333333337</v>
      </c>
      <c r="EN103" s="549">
        <v>0.05</v>
      </c>
      <c r="EO103" s="549">
        <v>0.4375</v>
      </c>
    </row>
    <row r="104" spans="1:145" s="367" customFormat="1" ht="18">
      <c r="A104" s="4" t="s">
        <v>397</v>
      </c>
      <c r="B104" s="69" t="s">
        <v>396</v>
      </c>
      <c r="C104" s="583" t="s">
        <v>632</v>
      </c>
      <c r="D104" s="411" t="s">
        <v>1308</v>
      </c>
      <c r="E104" s="413" t="s">
        <v>968</v>
      </c>
      <c r="F104" s="412" t="s">
        <v>967</v>
      </c>
      <c r="G104" s="414" t="s">
        <v>981</v>
      </c>
      <c r="H104" s="417" t="s">
        <v>127</v>
      </c>
      <c r="I104" s="49">
        <v>4740</v>
      </c>
      <c r="J104" s="328">
        <f t="shared" si="90"/>
        <v>3.6757783416740852</v>
      </c>
      <c r="K104" s="328" t="s">
        <v>1698</v>
      </c>
      <c r="L104" s="165">
        <f t="shared" si="91"/>
        <v>1</v>
      </c>
      <c r="M104" s="78">
        <v>14039805.99</v>
      </c>
      <c r="N104" s="328">
        <f t="shared" si="92"/>
        <v>7.1473611065078471</v>
      </c>
      <c r="O104" s="328" t="s">
        <v>1706</v>
      </c>
      <c r="P104" s="165">
        <f t="shared" si="93"/>
        <v>1</v>
      </c>
      <c r="Q104" s="94">
        <v>167</v>
      </c>
      <c r="R104" s="328">
        <f t="shared" si="94"/>
        <v>2.2227164711475833</v>
      </c>
      <c r="S104" s="328" t="s">
        <v>1709</v>
      </c>
      <c r="T104" s="165">
        <f t="shared" si="95"/>
        <v>0</v>
      </c>
      <c r="U104" s="96" t="s">
        <v>880</v>
      </c>
      <c r="V104" s="164">
        <f t="shared" si="96"/>
        <v>0</v>
      </c>
      <c r="W104" s="94">
        <v>0</v>
      </c>
      <c r="X104" s="94"/>
      <c r="Y104" s="94" t="s">
        <v>1726</v>
      </c>
      <c r="Z104" s="165">
        <f t="shared" si="97"/>
        <v>0</v>
      </c>
      <c r="AA104" s="424">
        <f t="shared" si="98"/>
        <v>0.4</v>
      </c>
      <c r="AB104" s="594" t="s">
        <v>639</v>
      </c>
      <c r="AC104" s="165">
        <f t="shared" si="149"/>
        <v>4</v>
      </c>
      <c r="AD104" s="585" t="s">
        <v>639</v>
      </c>
      <c r="AE104" s="165">
        <f t="shared" si="150"/>
        <v>4</v>
      </c>
      <c r="AF104" s="96" t="s">
        <v>640</v>
      </c>
      <c r="AG104" s="164">
        <f t="shared" si="151"/>
        <v>0</v>
      </c>
      <c r="AH104" s="53" t="s">
        <v>1314</v>
      </c>
      <c r="AI104" s="165">
        <f t="shared" si="145"/>
        <v>0</v>
      </c>
      <c r="AJ104" s="53" t="s">
        <v>1406</v>
      </c>
      <c r="AK104" s="165">
        <f t="shared" si="152"/>
        <v>3</v>
      </c>
      <c r="AL104" s="587">
        <v>1</v>
      </c>
      <c r="AM104" s="396" t="s">
        <v>1765</v>
      </c>
      <c r="AN104" s="165">
        <f t="shared" si="153"/>
        <v>4</v>
      </c>
      <c r="AO104" s="96" t="s">
        <v>636</v>
      </c>
      <c r="AP104" s="164">
        <f t="shared" si="154"/>
        <v>4</v>
      </c>
      <c r="AQ104" s="57">
        <v>1</v>
      </c>
      <c r="AR104" s="397" t="s">
        <v>1789</v>
      </c>
      <c r="AS104" s="165">
        <f t="shared" si="155"/>
        <v>0</v>
      </c>
      <c r="AT104" s="583" t="s">
        <v>634</v>
      </c>
      <c r="AU104" s="165">
        <f t="shared" si="156"/>
        <v>1</v>
      </c>
      <c r="AV104" s="53" t="s">
        <v>646</v>
      </c>
      <c r="AW104" s="165">
        <v>0</v>
      </c>
      <c r="AX104" s="81" t="s">
        <v>635</v>
      </c>
      <c r="AY104" s="165">
        <v>1</v>
      </c>
      <c r="AZ104" s="426">
        <f t="shared" si="157"/>
        <v>1.9090909090909092</v>
      </c>
      <c r="BA104" s="57">
        <v>0</v>
      </c>
      <c r="BB104" s="395" t="s">
        <v>1741</v>
      </c>
      <c r="BC104" s="165">
        <f t="shared" si="158"/>
        <v>4</v>
      </c>
      <c r="BD104" s="80" t="s">
        <v>1395</v>
      </c>
      <c r="BE104" s="163">
        <f t="shared" si="159"/>
        <v>4</v>
      </c>
      <c r="BF104" s="587">
        <v>0</v>
      </c>
      <c r="BG104" s="396" t="s">
        <v>1745</v>
      </c>
      <c r="BH104" s="165">
        <f t="shared" si="160"/>
        <v>4</v>
      </c>
      <c r="BI104" s="587">
        <v>4</v>
      </c>
      <c r="BJ104" s="397" t="s">
        <v>1747</v>
      </c>
      <c r="BK104" s="165">
        <f t="shared" si="161"/>
        <v>2</v>
      </c>
      <c r="BL104" s="53" t="s">
        <v>648</v>
      </c>
      <c r="BM104" s="365">
        <f t="shared" si="162"/>
        <v>1</v>
      </c>
      <c r="BN104" s="583" t="s">
        <v>669</v>
      </c>
      <c r="BO104" s="365">
        <f t="shared" si="163"/>
        <v>2</v>
      </c>
      <c r="BP104" s="585" t="s">
        <v>643</v>
      </c>
      <c r="BQ104" s="365">
        <f t="shared" si="164"/>
        <v>3</v>
      </c>
      <c r="BR104" s="57">
        <v>0</v>
      </c>
      <c r="BS104" s="396" t="s">
        <v>1750</v>
      </c>
      <c r="BT104" s="165">
        <f t="shared" si="165"/>
        <v>4</v>
      </c>
      <c r="BU104" s="57">
        <v>0</v>
      </c>
      <c r="BV104" s="396" t="s">
        <v>1750</v>
      </c>
      <c r="BW104" s="165">
        <f t="shared" si="166"/>
        <v>4</v>
      </c>
      <c r="BX104" s="57">
        <v>0</v>
      </c>
      <c r="BY104" s="396" t="s">
        <v>1755</v>
      </c>
      <c r="BZ104" s="165">
        <f t="shared" si="167"/>
        <v>4</v>
      </c>
      <c r="CA104" s="57">
        <v>0</v>
      </c>
      <c r="CB104" s="396" t="s">
        <v>1755</v>
      </c>
      <c r="CC104" s="165">
        <f t="shared" si="168"/>
        <v>4</v>
      </c>
      <c r="CD104" s="58">
        <v>1</v>
      </c>
      <c r="CE104" s="396" t="s">
        <v>1763</v>
      </c>
      <c r="CF104" s="165">
        <f t="shared" si="169"/>
        <v>1</v>
      </c>
      <c r="CG104" s="80" t="s">
        <v>636</v>
      </c>
      <c r="CH104" s="165">
        <f t="shared" si="147"/>
        <v>4</v>
      </c>
      <c r="CI104" s="426">
        <f t="shared" si="170"/>
        <v>3.0833333333333335</v>
      </c>
      <c r="CJ104" s="583" t="s">
        <v>639</v>
      </c>
      <c r="CK104" s="165">
        <f t="shared" si="171"/>
        <v>4</v>
      </c>
      <c r="CL104" s="96" t="s">
        <v>640</v>
      </c>
      <c r="CM104" s="164">
        <f t="shared" si="172"/>
        <v>0</v>
      </c>
      <c r="CN104" s="96" t="s">
        <v>880</v>
      </c>
      <c r="CO104" s="164">
        <f t="shared" si="124"/>
        <v>4</v>
      </c>
      <c r="CP104" s="96"/>
      <c r="CQ104" s="164"/>
      <c r="CR104" s="96"/>
      <c r="CS104" s="164"/>
      <c r="CT104" s="583" t="s">
        <v>639</v>
      </c>
      <c r="CU104" s="165">
        <f t="shared" si="175"/>
        <v>4</v>
      </c>
      <c r="CV104" s="96"/>
      <c r="CW104" s="164"/>
      <c r="CX104" s="55">
        <v>8.1999999999999993</v>
      </c>
      <c r="CY104" s="351" t="s">
        <v>1827</v>
      </c>
      <c r="CZ104" s="165">
        <f t="shared" si="129"/>
        <v>0</v>
      </c>
      <c r="DA104" s="56">
        <v>8.6</v>
      </c>
      <c r="DB104" s="351" t="s">
        <v>1827</v>
      </c>
      <c r="DC104" s="165">
        <f t="shared" si="130"/>
        <v>0</v>
      </c>
      <c r="DD104" s="426">
        <f t="shared" si="131"/>
        <v>2</v>
      </c>
      <c r="DE104" s="148">
        <v>0</v>
      </c>
      <c r="DF104" s="397" t="s">
        <v>1777</v>
      </c>
      <c r="DG104" s="165">
        <f t="shared" si="132"/>
        <v>0</v>
      </c>
      <c r="DH104" s="54">
        <v>0</v>
      </c>
      <c r="DI104" s="397" t="s">
        <v>1777</v>
      </c>
      <c r="DJ104" s="165">
        <f t="shared" si="133"/>
        <v>0</v>
      </c>
      <c r="DK104" s="54">
        <v>5</v>
      </c>
      <c r="DL104" s="397" t="s">
        <v>1777</v>
      </c>
      <c r="DM104" s="165">
        <f t="shared" si="134"/>
        <v>4</v>
      </c>
      <c r="DN104" s="54">
        <v>3</v>
      </c>
      <c r="DO104" s="397" t="s">
        <v>1782</v>
      </c>
      <c r="DP104" s="165">
        <f t="shared" si="135"/>
        <v>2</v>
      </c>
      <c r="DQ104" s="96" t="s">
        <v>1024</v>
      </c>
      <c r="DR104" s="164">
        <f t="shared" si="136"/>
        <v>0</v>
      </c>
      <c r="DS104" s="426">
        <f t="shared" si="137"/>
        <v>1.2</v>
      </c>
      <c r="DT104" s="148">
        <v>0.57799999999999996</v>
      </c>
      <c r="DU104" s="114" t="s">
        <v>1793</v>
      </c>
      <c r="DV104" s="165">
        <f t="shared" si="177"/>
        <v>3</v>
      </c>
      <c r="DW104" s="49">
        <v>11</v>
      </c>
      <c r="DX104" s="148">
        <f t="shared" si="148"/>
        <v>1.0413926851582251</v>
      </c>
      <c r="DY104" s="94" t="s">
        <v>1734</v>
      </c>
      <c r="DZ104" s="165">
        <f t="shared" si="139"/>
        <v>2</v>
      </c>
      <c r="EA104" s="49">
        <v>1</v>
      </c>
      <c r="EB104" s="157" t="s">
        <v>1737</v>
      </c>
      <c r="EC104" s="165">
        <f t="shared" si="140"/>
        <v>1</v>
      </c>
      <c r="ED104" s="49">
        <v>0</v>
      </c>
      <c r="EE104" s="114" t="s">
        <v>1730</v>
      </c>
      <c r="EF104" s="165">
        <f t="shared" si="141"/>
        <v>0</v>
      </c>
      <c r="EG104" s="426">
        <f t="shared" si="142"/>
        <v>1.5</v>
      </c>
      <c r="EH104" s="429">
        <f t="shared" si="143"/>
        <v>1.682070707070707</v>
      </c>
      <c r="EI104" s="438">
        <f t="shared" si="144"/>
        <v>0.42051767676767671</v>
      </c>
      <c r="EJ104" s="546">
        <v>0.1</v>
      </c>
      <c r="EK104" s="548">
        <v>0.47727272727272729</v>
      </c>
      <c r="EL104" s="549">
        <v>0.77083333333333337</v>
      </c>
      <c r="EM104" s="549">
        <v>0.5</v>
      </c>
      <c r="EN104" s="549">
        <v>0.3</v>
      </c>
      <c r="EO104" s="549">
        <v>0.375</v>
      </c>
    </row>
    <row r="105" spans="1:145" s="366" customFormat="1" ht="18">
      <c r="A105" s="4" t="s">
        <v>395</v>
      </c>
      <c r="B105" s="69" t="s">
        <v>394</v>
      </c>
      <c r="C105" s="583" t="s">
        <v>671</v>
      </c>
      <c r="D105" s="411" t="s">
        <v>1308</v>
      </c>
      <c r="E105" s="413" t="s">
        <v>965</v>
      </c>
      <c r="F105" s="412" t="s">
        <v>983</v>
      </c>
      <c r="G105" s="414" t="s">
        <v>966</v>
      </c>
      <c r="H105" s="412" t="s">
        <v>22</v>
      </c>
      <c r="I105" s="49">
        <v>4825</v>
      </c>
      <c r="J105" s="328">
        <f t="shared" si="90"/>
        <v>3.6834973176798114</v>
      </c>
      <c r="K105" s="328" t="s">
        <v>1698</v>
      </c>
      <c r="L105" s="165">
        <f t="shared" si="91"/>
        <v>1</v>
      </c>
      <c r="M105" s="78">
        <v>14066199.299999999</v>
      </c>
      <c r="N105" s="328">
        <f t="shared" si="92"/>
        <v>7.1481767665166771</v>
      </c>
      <c r="O105" s="328" t="s">
        <v>1706</v>
      </c>
      <c r="P105" s="165">
        <f t="shared" si="93"/>
        <v>1</v>
      </c>
      <c r="Q105" s="94">
        <v>290</v>
      </c>
      <c r="R105" s="328">
        <f t="shared" si="94"/>
        <v>2.4623979978989561</v>
      </c>
      <c r="S105" s="328" t="s">
        <v>1712</v>
      </c>
      <c r="T105" s="165">
        <f t="shared" si="95"/>
        <v>1</v>
      </c>
      <c r="U105" s="96" t="s">
        <v>880</v>
      </c>
      <c r="V105" s="164">
        <f t="shared" si="96"/>
        <v>0</v>
      </c>
      <c r="W105" s="94">
        <v>0</v>
      </c>
      <c r="X105" s="94"/>
      <c r="Y105" s="94" t="s">
        <v>1726</v>
      </c>
      <c r="Z105" s="165">
        <f t="shared" si="97"/>
        <v>0</v>
      </c>
      <c r="AA105" s="424">
        <f t="shared" si="98"/>
        <v>0.6</v>
      </c>
      <c r="AB105" s="594" t="s">
        <v>639</v>
      </c>
      <c r="AC105" s="165">
        <f t="shared" si="149"/>
        <v>4</v>
      </c>
      <c r="AD105" s="585" t="s">
        <v>639</v>
      </c>
      <c r="AE105" s="165">
        <f t="shared" si="150"/>
        <v>4</v>
      </c>
      <c r="AF105" s="96" t="s">
        <v>640</v>
      </c>
      <c r="AG105" s="164">
        <f t="shared" si="151"/>
        <v>0</v>
      </c>
      <c r="AH105" s="53" t="s">
        <v>1314</v>
      </c>
      <c r="AI105" s="165">
        <f t="shared" si="145"/>
        <v>0</v>
      </c>
      <c r="AJ105" s="156" t="s">
        <v>1405</v>
      </c>
      <c r="AK105" s="165">
        <f t="shared" si="152"/>
        <v>0</v>
      </c>
      <c r="AL105" s="587">
        <v>1</v>
      </c>
      <c r="AM105" s="396" t="s">
        <v>1765</v>
      </c>
      <c r="AN105" s="165">
        <f t="shared" si="153"/>
        <v>4</v>
      </c>
      <c r="AO105" s="96" t="s">
        <v>640</v>
      </c>
      <c r="AP105" s="164">
        <f t="shared" si="154"/>
        <v>0</v>
      </c>
      <c r="AQ105" s="57">
        <v>2</v>
      </c>
      <c r="AR105" s="396" t="s">
        <v>1772</v>
      </c>
      <c r="AS105" s="165">
        <f t="shared" si="155"/>
        <v>1</v>
      </c>
      <c r="AT105" s="583" t="s">
        <v>634</v>
      </c>
      <c r="AU105" s="165">
        <f t="shared" si="156"/>
        <v>1</v>
      </c>
      <c r="AV105" s="53" t="s">
        <v>646</v>
      </c>
      <c r="AW105" s="165">
        <v>0</v>
      </c>
      <c r="AX105" s="81" t="s">
        <v>675</v>
      </c>
      <c r="AY105" s="165">
        <v>0</v>
      </c>
      <c r="AZ105" s="426">
        <f t="shared" si="157"/>
        <v>1.2727272727272727</v>
      </c>
      <c r="BA105" s="57">
        <v>0</v>
      </c>
      <c r="BB105" s="395" t="s">
        <v>1741</v>
      </c>
      <c r="BC105" s="165">
        <f t="shared" si="158"/>
        <v>4</v>
      </c>
      <c r="BD105" s="80" t="s">
        <v>1395</v>
      </c>
      <c r="BE105" s="163">
        <f t="shared" si="159"/>
        <v>4</v>
      </c>
      <c r="BF105" s="587">
        <v>1</v>
      </c>
      <c r="BG105" s="396" t="s">
        <v>1746</v>
      </c>
      <c r="BH105" s="165">
        <f t="shared" si="160"/>
        <v>3</v>
      </c>
      <c r="BI105" s="587">
        <v>6</v>
      </c>
      <c r="BJ105" s="396" t="s">
        <v>1748</v>
      </c>
      <c r="BK105" s="165">
        <f t="shared" si="161"/>
        <v>1</v>
      </c>
      <c r="BL105" s="53" t="s">
        <v>658</v>
      </c>
      <c r="BM105" s="365">
        <f t="shared" si="162"/>
        <v>2</v>
      </c>
      <c r="BN105" s="583" t="s">
        <v>649</v>
      </c>
      <c r="BO105" s="365">
        <f t="shared" si="163"/>
        <v>1</v>
      </c>
      <c r="BP105" s="585" t="s">
        <v>659</v>
      </c>
      <c r="BQ105" s="365">
        <f t="shared" si="164"/>
        <v>4</v>
      </c>
      <c r="BR105" s="57">
        <v>0</v>
      </c>
      <c r="BS105" s="396" t="s">
        <v>1750</v>
      </c>
      <c r="BT105" s="165">
        <f t="shared" si="165"/>
        <v>4</v>
      </c>
      <c r="BU105" s="57">
        <v>0</v>
      </c>
      <c r="BV105" s="396" t="s">
        <v>1750</v>
      </c>
      <c r="BW105" s="165">
        <f t="shared" si="166"/>
        <v>4</v>
      </c>
      <c r="BX105" s="57">
        <v>0</v>
      </c>
      <c r="BY105" s="396" t="s">
        <v>1755</v>
      </c>
      <c r="BZ105" s="165">
        <f t="shared" si="167"/>
        <v>4</v>
      </c>
      <c r="CA105" s="57">
        <v>0</v>
      </c>
      <c r="CB105" s="396" t="s">
        <v>1755</v>
      </c>
      <c r="CC105" s="165">
        <f t="shared" si="168"/>
        <v>4</v>
      </c>
      <c r="CD105" s="58">
        <v>0</v>
      </c>
      <c r="CE105" s="397" t="s">
        <v>1764</v>
      </c>
      <c r="CF105" s="165">
        <f t="shared" si="169"/>
        <v>0</v>
      </c>
      <c r="CG105" s="155" t="s">
        <v>1369</v>
      </c>
      <c r="CH105" s="165">
        <f t="shared" si="147"/>
        <v>3</v>
      </c>
      <c r="CI105" s="426">
        <f t="shared" si="170"/>
        <v>2.8333333333333335</v>
      </c>
      <c r="CJ105" s="583" t="s">
        <v>639</v>
      </c>
      <c r="CK105" s="165">
        <f t="shared" si="171"/>
        <v>4</v>
      </c>
      <c r="CL105" s="96" t="s">
        <v>640</v>
      </c>
      <c r="CM105" s="164">
        <f t="shared" si="172"/>
        <v>0</v>
      </c>
      <c r="CN105" s="96" t="s">
        <v>880</v>
      </c>
      <c r="CO105" s="164">
        <f t="shared" si="124"/>
        <v>4</v>
      </c>
      <c r="CP105" s="96" t="s">
        <v>880</v>
      </c>
      <c r="CQ105" s="164">
        <f t="shared" ref="CQ105:CQ136" si="178">IF(CP105="sim",0,IF(CP105="Não",4,"ERRO"))</f>
        <v>4</v>
      </c>
      <c r="CR105" s="96" t="s">
        <v>880</v>
      </c>
      <c r="CS105" s="164">
        <f t="shared" ref="CS105:CS136" si="179">IF(CR105="sim",0,IF(CR105="Não",4,"ERRO"))</f>
        <v>4</v>
      </c>
      <c r="CT105" s="583" t="s">
        <v>639</v>
      </c>
      <c r="CU105" s="165">
        <f t="shared" si="175"/>
        <v>4</v>
      </c>
      <c r="CV105" s="96" t="s">
        <v>1119</v>
      </c>
      <c r="CW105" s="164">
        <f t="shared" ref="CW105:CW136" si="180">IF(CV105="sim",0,IF(CV105="Não",4,"ERRO"))</f>
        <v>0</v>
      </c>
      <c r="CX105" s="55">
        <v>4.5</v>
      </c>
      <c r="CY105" s="427" t="s">
        <v>1825</v>
      </c>
      <c r="CZ105" s="165">
        <f t="shared" si="129"/>
        <v>2</v>
      </c>
      <c r="DA105" s="56">
        <v>6.9</v>
      </c>
      <c r="DB105" s="427" t="s">
        <v>1826</v>
      </c>
      <c r="DC105" s="165">
        <f t="shared" si="130"/>
        <v>1</v>
      </c>
      <c r="DD105" s="426">
        <f t="shared" si="131"/>
        <v>2.5555555555555554</v>
      </c>
      <c r="DE105" s="148">
        <v>1</v>
      </c>
      <c r="DF105" s="396" t="s">
        <v>1776</v>
      </c>
      <c r="DG105" s="165">
        <f t="shared" si="132"/>
        <v>1</v>
      </c>
      <c r="DH105" s="54">
        <v>0</v>
      </c>
      <c r="DI105" s="397" t="s">
        <v>1777</v>
      </c>
      <c r="DJ105" s="165">
        <f t="shared" si="133"/>
        <v>0</v>
      </c>
      <c r="DK105" s="54">
        <v>1</v>
      </c>
      <c r="DL105" s="396" t="s">
        <v>1779</v>
      </c>
      <c r="DM105" s="165">
        <f t="shared" si="134"/>
        <v>3</v>
      </c>
      <c r="DN105" s="54">
        <v>6</v>
      </c>
      <c r="DO105" s="396" t="s">
        <v>1781</v>
      </c>
      <c r="DP105" s="165">
        <f t="shared" si="135"/>
        <v>3</v>
      </c>
      <c r="DQ105" s="96" t="s">
        <v>1024</v>
      </c>
      <c r="DR105" s="164">
        <f t="shared" si="136"/>
        <v>0</v>
      </c>
      <c r="DS105" s="426">
        <f t="shared" si="137"/>
        <v>1.4</v>
      </c>
      <c r="DT105" s="148">
        <v>0.59799999999999998</v>
      </c>
      <c r="DU105" s="157" t="s">
        <v>1793</v>
      </c>
      <c r="DV105" s="165">
        <f t="shared" si="177"/>
        <v>3</v>
      </c>
      <c r="DW105" s="49">
        <v>7</v>
      </c>
      <c r="DX105" s="148">
        <f t="shared" si="148"/>
        <v>0.84509804001425681</v>
      </c>
      <c r="DY105" s="94" t="s">
        <v>1733</v>
      </c>
      <c r="DZ105" s="165">
        <f t="shared" si="139"/>
        <v>1</v>
      </c>
      <c r="EA105" s="49">
        <v>0</v>
      </c>
      <c r="EB105" s="114" t="s">
        <v>1730</v>
      </c>
      <c r="EC105" s="165">
        <f t="shared" si="140"/>
        <v>0</v>
      </c>
      <c r="ED105" s="49">
        <v>1</v>
      </c>
      <c r="EE105" s="157" t="s">
        <v>1737</v>
      </c>
      <c r="EF105" s="165">
        <f t="shared" si="141"/>
        <v>1</v>
      </c>
      <c r="EG105" s="426">
        <f t="shared" si="142"/>
        <v>1.25</v>
      </c>
      <c r="EH105" s="429">
        <f t="shared" si="143"/>
        <v>1.651936026936027</v>
      </c>
      <c r="EI105" s="438">
        <f t="shared" si="144"/>
        <v>0.41298400673400676</v>
      </c>
      <c r="EJ105" s="546">
        <v>0.15</v>
      </c>
      <c r="EK105" s="548">
        <v>0.31818181818181818</v>
      </c>
      <c r="EL105" s="549">
        <v>0.70833333333333337</v>
      </c>
      <c r="EM105" s="549">
        <v>0.63888888888888884</v>
      </c>
      <c r="EN105" s="549">
        <v>0.35</v>
      </c>
      <c r="EO105" s="549">
        <v>0.3125</v>
      </c>
    </row>
    <row r="106" spans="1:145" s="366" customFormat="1" ht="18">
      <c r="A106" s="4" t="s">
        <v>405</v>
      </c>
      <c r="B106" s="70" t="s">
        <v>404</v>
      </c>
      <c r="C106" s="53" t="s">
        <v>1050</v>
      </c>
      <c r="D106" s="411" t="s">
        <v>1308</v>
      </c>
      <c r="E106" s="413" t="s">
        <v>971</v>
      </c>
      <c r="F106" s="412" t="s">
        <v>970</v>
      </c>
      <c r="G106" s="414" t="s">
        <v>973</v>
      </c>
      <c r="H106" s="412" t="s">
        <v>50</v>
      </c>
      <c r="I106" s="51">
        <v>4862</v>
      </c>
      <c r="J106" s="328">
        <f t="shared" si="90"/>
        <v>3.6868149545073168</v>
      </c>
      <c r="K106" s="328" t="s">
        <v>1698</v>
      </c>
      <c r="L106" s="165">
        <f t="shared" si="91"/>
        <v>1</v>
      </c>
      <c r="M106" s="78">
        <v>14300672.68</v>
      </c>
      <c r="N106" s="328">
        <f t="shared" si="92"/>
        <v>7.1553564664399607</v>
      </c>
      <c r="O106" s="328" t="s">
        <v>1706</v>
      </c>
      <c r="P106" s="165">
        <f t="shared" si="93"/>
        <v>1</v>
      </c>
      <c r="Q106" s="94">
        <v>218</v>
      </c>
      <c r="R106" s="328">
        <f t="shared" si="94"/>
        <v>2.3384564936046046</v>
      </c>
      <c r="S106" s="328" t="s">
        <v>1709</v>
      </c>
      <c r="T106" s="165">
        <f t="shared" si="95"/>
        <v>0</v>
      </c>
      <c r="U106" s="96" t="s">
        <v>880</v>
      </c>
      <c r="V106" s="164">
        <f t="shared" si="96"/>
        <v>0</v>
      </c>
      <c r="W106" s="94">
        <v>0</v>
      </c>
      <c r="X106" s="94"/>
      <c r="Y106" s="94" t="s">
        <v>1726</v>
      </c>
      <c r="Z106" s="165">
        <f t="shared" si="97"/>
        <v>0</v>
      </c>
      <c r="AA106" s="424">
        <f t="shared" si="98"/>
        <v>0.4</v>
      </c>
      <c r="AB106" s="80" t="s">
        <v>639</v>
      </c>
      <c r="AC106" s="165">
        <f t="shared" si="149"/>
        <v>4</v>
      </c>
      <c r="AD106" s="53" t="s">
        <v>639</v>
      </c>
      <c r="AE106" s="165">
        <f t="shared" si="150"/>
        <v>4</v>
      </c>
      <c r="AF106" s="96" t="s">
        <v>640</v>
      </c>
      <c r="AG106" s="164">
        <f t="shared" si="151"/>
        <v>0</v>
      </c>
      <c r="AH106" s="53" t="s">
        <v>1314</v>
      </c>
      <c r="AI106" s="165">
        <f t="shared" si="145"/>
        <v>0</v>
      </c>
      <c r="AJ106" s="53" t="s">
        <v>1405</v>
      </c>
      <c r="AK106" s="165">
        <f t="shared" si="152"/>
        <v>0</v>
      </c>
      <c r="AL106" s="52">
        <v>1</v>
      </c>
      <c r="AM106" s="396" t="s">
        <v>1765</v>
      </c>
      <c r="AN106" s="165">
        <f t="shared" si="153"/>
        <v>4</v>
      </c>
      <c r="AO106" s="96" t="s">
        <v>640</v>
      </c>
      <c r="AP106" s="164">
        <f t="shared" si="154"/>
        <v>0</v>
      </c>
      <c r="AQ106" s="57">
        <v>1</v>
      </c>
      <c r="AR106" s="397" t="s">
        <v>1789</v>
      </c>
      <c r="AS106" s="165">
        <f t="shared" si="155"/>
        <v>0</v>
      </c>
      <c r="AT106" s="53" t="s">
        <v>634</v>
      </c>
      <c r="AU106" s="165">
        <f t="shared" si="156"/>
        <v>1</v>
      </c>
      <c r="AV106" s="53" t="s">
        <v>646</v>
      </c>
      <c r="AW106" s="165">
        <v>0</v>
      </c>
      <c r="AX106" s="81" t="s">
        <v>646</v>
      </c>
      <c r="AY106" s="165">
        <v>1</v>
      </c>
      <c r="AZ106" s="426">
        <f t="shared" si="157"/>
        <v>1.2727272727272727</v>
      </c>
      <c r="BA106" s="166">
        <v>0</v>
      </c>
      <c r="BB106" s="395" t="s">
        <v>1741</v>
      </c>
      <c r="BC106" s="165">
        <f t="shared" si="158"/>
        <v>4</v>
      </c>
      <c r="BD106" s="80" t="s">
        <v>1395</v>
      </c>
      <c r="BE106" s="163">
        <f t="shared" si="159"/>
        <v>4</v>
      </c>
      <c r="BF106" s="58">
        <v>0</v>
      </c>
      <c r="BG106" s="396" t="s">
        <v>1745</v>
      </c>
      <c r="BH106" s="165">
        <f t="shared" si="160"/>
        <v>4</v>
      </c>
      <c r="BI106" s="58">
        <v>0</v>
      </c>
      <c r="BJ106" s="396" t="s">
        <v>1745</v>
      </c>
      <c r="BK106" s="165">
        <f t="shared" si="161"/>
        <v>4</v>
      </c>
      <c r="BL106" s="53" t="s">
        <v>653</v>
      </c>
      <c r="BM106" s="365">
        <f t="shared" si="162"/>
        <v>4</v>
      </c>
      <c r="BN106" s="53" t="s">
        <v>649</v>
      </c>
      <c r="BO106" s="365">
        <f t="shared" si="163"/>
        <v>1</v>
      </c>
      <c r="BP106" s="53" t="s">
        <v>663</v>
      </c>
      <c r="BQ106" s="365">
        <f t="shared" si="164"/>
        <v>0</v>
      </c>
      <c r="BR106" s="58">
        <v>0</v>
      </c>
      <c r="BS106" s="396" t="s">
        <v>1750</v>
      </c>
      <c r="BT106" s="165">
        <f t="shared" si="165"/>
        <v>4</v>
      </c>
      <c r="BU106" s="58">
        <v>0</v>
      </c>
      <c r="BV106" s="396" t="s">
        <v>1750</v>
      </c>
      <c r="BW106" s="165">
        <f t="shared" si="166"/>
        <v>4</v>
      </c>
      <c r="BX106" s="58">
        <v>0</v>
      </c>
      <c r="BY106" s="396" t="s">
        <v>1755</v>
      </c>
      <c r="BZ106" s="165">
        <f t="shared" si="167"/>
        <v>4</v>
      </c>
      <c r="CA106" s="58">
        <v>0</v>
      </c>
      <c r="CB106" s="396" t="s">
        <v>1755</v>
      </c>
      <c r="CC106" s="165">
        <f t="shared" si="168"/>
        <v>4</v>
      </c>
      <c r="CD106" s="58">
        <v>0</v>
      </c>
      <c r="CE106" s="397" t="s">
        <v>1764</v>
      </c>
      <c r="CF106" s="165">
        <f t="shared" si="169"/>
        <v>0</v>
      </c>
      <c r="CG106" s="155" t="s">
        <v>636</v>
      </c>
      <c r="CH106" s="165">
        <f t="shared" si="147"/>
        <v>4</v>
      </c>
      <c r="CI106" s="426">
        <f t="shared" si="170"/>
        <v>3.0833333333333335</v>
      </c>
      <c r="CJ106" s="53" t="s">
        <v>1396</v>
      </c>
      <c r="CK106" s="165">
        <f t="shared" si="171"/>
        <v>0</v>
      </c>
      <c r="CL106" s="96" t="s">
        <v>640</v>
      </c>
      <c r="CM106" s="164">
        <f t="shared" si="172"/>
        <v>0</v>
      </c>
      <c r="CN106" s="96" t="s">
        <v>1119</v>
      </c>
      <c r="CO106" s="164">
        <f t="shared" si="124"/>
        <v>0</v>
      </c>
      <c r="CP106" s="96" t="s">
        <v>880</v>
      </c>
      <c r="CQ106" s="164">
        <f t="shared" si="178"/>
        <v>4</v>
      </c>
      <c r="CR106" s="96" t="s">
        <v>880</v>
      </c>
      <c r="CS106" s="164">
        <f t="shared" si="179"/>
        <v>4</v>
      </c>
      <c r="CT106" s="53" t="s">
        <v>639</v>
      </c>
      <c r="CU106" s="165">
        <f t="shared" si="175"/>
        <v>4</v>
      </c>
      <c r="CV106" s="96" t="s">
        <v>1119</v>
      </c>
      <c r="CW106" s="164">
        <f t="shared" si="180"/>
        <v>0</v>
      </c>
      <c r="CX106" s="55">
        <v>6</v>
      </c>
      <c r="CY106" s="427" t="s">
        <v>1826</v>
      </c>
      <c r="CZ106" s="165">
        <f t="shared" si="129"/>
        <v>1</v>
      </c>
      <c r="DA106" s="56">
        <v>7.5</v>
      </c>
      <c r="DB106" s="427" t="s">
        <v>1826</v>
      </c>
      <c r="DC106" s="165">
        <f t="shared" si="130"/>
        <v>1</v>
      </c>
      <c r="DD106" s="426">
        <f t="shared" si="131"/>
        <v>1.5555555555555556</v>
      </c>
      <c r="DE106" s="148">
        <v>0</v>
      </c>
      <c r="DF106" s="397" t="s">
        <v>1777</v>
      </c>
      <c r="DG106" s="165">
        <f t="shared" si="132"/>
        <v>0</v>
      </c>
      <c r="DH106" s="54">
        <v>0</v>
      </c>
      <c r="DI106" s="397" t="s">
        <v>1777</v>
      </c>
      <c r="DJ106" s="165">
        <f t="shared" si="133"/>
        <v>0</v>
      </c>
      <c r="DK106" s="54">
        <v>1</v>
      </c>
      <c r="DL106" s="397" t="s">
        <v>1777</v>
      </c>
      <c r="DM106" s="165">
        <f t="shared" si="134"/>
        <v>3</v>
      </c>
      <c r="DN106" s="54">
        <v>2</v>
      </c>
      <c r="DO106" s="396" t="s">
        <v>1783</v>
      </c>
      <c r="DP106" s="165">
        <f t="shared" si="135"/>
        <v>1</v>
      </c>
      <c r="DQ106" s="96" t="s">
        <v>1024</v>
      </c>
      <c r="DR106" s="164">
        <f t="shared" si="136"/>
        <v>0</v>
      </c>
      <c r="DS106" s="426">
        <f t="shared" si="137"/>
        <v>0.8</v>
      </c>
      <c r="DT106" s="148">
        <v>0.63900000000000001</v>
      </c>
      <c r="DU106" s="114" t="s">
        <v>1791</v>
      </c>
      <c r="DV106" s="165">
        <f t="shared" si="177"/>
        <v>2</v>
      </c>
      <c r="DW106" s="49">
        <v>23</v>
      </c>
      <c r="DX106" s="148">
        <f t="shared" si="148"/>
        <v>1.3617278360175928</v>
      </c>
      <c r="DY106" s="94" t="s">
        <v>1734</v>
      </c>
      <c r="DZ106" s="165">
        <f t="shared" si="139"/>
        <v>2</v>
      </c>
      <c r="EA106" s="49">
        <v>2</v>
      </c>
      <c r="EB106" s="157" t="s">
        <v>1737</v>
      </c>
      <c r="EC106" s="165">
        <f t="shared" si="140"/>
        <v>1</v>
      </c>
      <c r="ED106" s="49">
        <v>0</v>
      </c>
      <c r="EE106" s="114" t="s">
        <v>1730</v>
      </c>
      <c r="EF106" s="165">
        <f t="shared" si="141"/>
        <v>0</v>
      </c>
      <c r="EG106" s="426">
        <f t="shared" si="142"/>
        <v>1.25</v>
      </c>
      <c r="EH106" s="429">
        <f t="shared" si="143"/>
        <v>1.3936026936026933</v>
      </c>
      <c r="EI106" s="438">
        <f t="shared" si="144"/>
        <v>0.34840067340067332</v>
      </c>
      <c r="EJ106" s="546">
        <v>0.1</v>
      </c>
      <c r="EK106" s="548">
        <v>0.31818181818181818</v>
      </c>
      <c r="EL106" s="549">
        <v>0.77083333333333337</v>
      </c>
      <c r="EM106" s="549">
        <v>0.3888888888888889</v>
      </c>
      <c r="EN106" s="549">
        <v>0.2</v>
      </c>
      <c r="EO106" s="549">
        <v>0.3125</v>
      </c>
    </row>
    <row r="107" spans="1:145" s="366" customFormat="1" ht="18">
      <c r="A107" s="4" t="s">
        <v>415</v>
      </c>
      <c r="B107" s="69" t="s">
        <v>414</v>
      </c>
      <c r="C107" s="53" t="s">
        <v>1050</v>
      </c>
      <c r="D107" s="411" t="s">
        <v>1308</v>
      </c>
      <c r="E107" s="413" t="s">
        <v>971</v>
      </c>
      <c r="F107" s="412" t="s">
        <v>986</v>
      </c>
      <c r="G107" s="414" t="s">
        <v>987</v>
      </c>
      <c r="H107" s="412" t="s">
        <v>8</v>
      </c>
      <c r="I107" s="49">
        <v>4943</v>
      </c>
      <c r="J107" s="328">
        <f t="shared" si="90"/>
        <v>3.6939906104607769</v>
      </c>
      <c r="K107" s="328" t="s">
        <v>1698</v>
      </c>
      <c r="L107" s="165">
        <f t="shared" si="91"/>
        <v>1</v>
      </c>
      <c r="M107" s="78">
        <v>18377037.780000001</v>
      </c>
      <c r="N107" s="328">
        <f t="shared" si="92"/>
        <v>7.2642755081665769</v>
      </c>
      <c r="O107" s="328" t="s">
        <v>1706</v>
      </c>
      <c r="P107" s="165">
        <f t="shared" si="93"/>
        <v>1</v>
      </c>
      <c r="Q107" s="94">
        <v>153</v>
      </c>
      <c r="R107" s="328">
        <f t="shared" si="94"/>
        <v>2.1846914308175989</v>
      </c>
      <c r="S107" s="328" t="s">
        <v>1709</v>
      </c>
      <c r="T107" s="165">
        <f t="shared" si="95"/>
        <v>0</v>
      </c>
      <c r="U107" s="96" t="s">
        <v>880</v>
      </c>
      <c r="V107" s="164">
        <f t="shared" si="96"/>
        <v>0</v>
      </c>
      <c r="W107" s="94">
        <v>0</v>
      </c>
      <c r="X107" s="94"/>
      <c r="Y107" s="94" t="s">
        <v>1726</v>
      </c>
      <c r="Z107" s="165">
        <f t="shared" si="97"/>
        <v>0</v>
      </c>
      <c r="AA107" s="424">
        <f t="shared" si="98"/>
        <v>0.4</v>
      </c>
      <c r="AB107" s="80" t="s">
        <v>639</v>
      </c>
      <c r="AC107" s="165">
        <f t="shared" si="149"/>
        <v>4</v>
      </c>
      <c r="AD107" s="53" t="s">
        <v>639</v>
      </c>
      <c r="AE107" s="165">
        <f t="shared" si="150"/>
        <v>4</v>
      </c>
      <c r="AF107" s="96" t="s">
        <v>640</v>
      </c>
      <c r="AG107" s="164">
        <f t="shared" si="151"/>
        <v>0</v>
      </c>
      <c r="AH107" s="53" t="s">
        <v>1400</v>
      </c>
      <c r="AI107" s="165">
        <f t="shared" si="145"/>
        <v>3</v>
      </c>
      <c r="AJ107" s="156" t="s">
        <v>1406</v>
      </c>
      <c r="AK107" s="165">
        <f t="shared" si="152"/>
        <v>3</v>
      </c>
      <c r="AL107" s="50">
        <v>1</v>
      </c>
      <c r="AM107" s="396" t="s">
        <v>1765</v>
      </c>
      <c r="AN107" s="165">
        <f t="shared" si="153"/>
        <v>4</v>
      </c>
      <c r="AO107" s="96" t="s">
        <v>636</v>
      </c>
      <c r="AP107" s="164">
        <f t="shared" si="154"/>
        <v>4</v>
      </c>
      <c r="AQ107" s="57">
        <v>5</v>
      </c>
      <c r="AR107" s="396" t="s">
        <v>1788</v>
      </c>
      <c r="AS107" s="165">
        <f t="shared" si="155"/>
        <v>4</v>
      </c>
      <c r="AT107" s="53" t="s">
        <v>650</v>
      </c>
      <c r="AU107" s="165">
        <f t="shared" si="156"/>
        <v>2</v>
      </c>
      <c r="AV107" s="53" t="s">
        <v>675</v>
      </c>
      <c r="AW107" s="165">
        <v>0</v>
      </c>
      <c r="AX107" s="81" t="s">
        <v>647</v>
      </c>
      <c r="AY107" s="165">
        <v>4</v>
      </c>
      <c r="AZ107" s="426">
        <f t="shared" si="157"/>
        <v>2.9090909090909092</v>
      </c>
      <c r="BA107" s="57">
        <v>0</v>
      </c>
      <c r="BB107" s="395" t="s">
        <v>1741</v>
      </c>
      <c r="BC107" s="165">
        <f t="shared" si="158"/>
        <v>4</v>
      </c>
      <c r="BD107" s="155" t="s">
        <v>1395</v>
      </c>
      <c r="BE107" s="163">
        <f t="shared" si="159"/>
        <v>4</v>
      </c>
      <c r="BF107" s="58">
        <v>3</v>
      </c>
      <c r="BG107" s="397" t="s">
        <v>1747</v>
      </c>
      <c r="BH107" s="165">
        <f t="shared" si="160"/>
        <v>2</v>
      </c>
      <c r="BI107" s="58">
        <v>1</v>
      </c>
      <c r="BJ107" s="396" t="s">
        <v>1746</v>
      </c>
      <c r="BK107" s="165">
        <f t="shared" si="161"/>
        <v>3</v>
      </c>
      <c r="BL107" s="53" t="s">
        <v>653</v>
      </c>
      <c r="BM107" s="365">
        <f t="shared" si="162"/>
        <v>4</v>
      </c>
      <c r="BN107" s="53" t="s">
        <v>669</v>
      </c>
      <c r="BO107" s="365">
        <f t="shared" si="163"/>
        <v>2</v>
      </c>
      <c r="BP107" s="53" t="s">
        <v>659</v>
      </c>
      <c r="BQ107" s="365">
        <f t="shared" si="164"/>
        <v>4</v>
      </c>
      <c r="BR107" s="58">
        <v>0</v>
      </c>
      <c r="BS107" s="396" t="s">
        <v>1750</v>
      </c>
      <c r="BT107" s="165">
        <f t="shared" si="165"/>
        <v>4</v>
      </c>
      <c r="BU107" s="58">
        <v>0</v>
      </c>
      <c r="BV107" s="396" t="s">
        <v>1750</v>
      </c>
      <c r="BW107" s="165">
        <f t="shared" si="166"/>
        <v>4</v>
      </c>
      <c r="BX107" s="58">
        <v>0</v>
      </c>
      <c r="BY107" s="396" t="s">
        <v>1755</v>
      </c>
      <c r="BZ107" s="165">
        <f t="shared" si="167"/>
        <v>4</v>
      </c>
      <c r="CA107" s="58">
        <v>0</v>
      </c>
      <c r="CB107" s="396" t="s">
        <v>1755</v>
      </c>
      <c r="CC107" s="165">
        <f t="shared" si="168"/>
        <v>4</v>
      </c>
      <c r="CD107" s="58">
        <v>2</v>
      </c>
      <c r="CE107" s="397" t="s">
        <v>1762</v>
      </c>
      <c r="CF107" s="165">
        <f t="shared" si="169"/>
        <v>2</v>
      </c>
      <c r="CG107" s="155" t="s">
        <v>636</v>
      </c>
      <c r="CH107" s="165">
        <f t="shared" si="147"/>
        <v>4</v>
      </c>
      <c r="CI107" s="426">
        <f t="shared" si="170"/>
        <v>3.4166666666666665</v>
      </c>
      <c r="CJ107" s="53" t="s">
        <v>639</v>
      </c>
      <c r="CK107" s="165">
        <f t="shared" si="171"/>
        <v>4</v>
      </c>
      <c r="CL107" s="96" t="s">
        <v>640</v>
      </c>
      <c r="CM107" s="164">
        <f t="shared" si="172"/>
        <v>0</v>
      </c>
      <c r="CN107" s="96" t="s">
        <v>880</v>
      </c>
      <c r="CO107" s="164">
        <f t="shared" si="124"/>
        <v>4</v>
      </c>
      <c r="CP107" s="96" t="s">
        <v>880</v>
      </c>
      <c r="CQ107" s="164">
        <f t="shared" si="178"/>
        <v>4</v>
      </c>
      <c r="CR107" s="96" t="s">
        <v>880</v>
      </c>
      <c r="CS107" s="164">
        <f t="shared" si="179"/>
        <v>4</v>
      </c>
      <c r="CT107" s="53" t="s">
        <v>639</v>
      </c>
      <c r="CU107" s="165">
        <f t="shared" si="175"/>
        <v>4</v>
      </c>
      <c r="CV107" s="96" t="s">
        <v>1119</v>
      </c>
      <c r="CW107" s="164">
        <f t="shared" si="180"/>
        <v>0</v>
      </c>
      <c r="CX107" s="55">
        <v>9.8000000000000007</v>
      </c>
      <c r="CY107" s="351" t="s">
        <v>1827</v>
      </c>
      <c r="CZ107" s="165">
        <f t="shared" si="129"/>
        <v>0</v>
      </c>
      <c r="DA107" s="56">
        <v>8.8000000000000007</v>
      </c>
      <c r="DB107" s="351" t="s">
        <v>1827</v>
      </c>
      <c r="DC107" s="165">
        <f t="shared" si="130"/>
        <v>0</v>
      </c>
      <c r="DD107" s="426">
        <f t="shared" si="131"/>
        <v>2.2222222222222223</v>
      </c>
      <c r="DE107" s="148">
        <v>0</v>
      </c>
      <c r="DF107" s="397" t="s">
        <v>1777</v>
      </c>
      <c r="DG107" s="165">
        <f t="shared" si="132"/>
        <v>0</v>
      </c>
      <c r="DH107" s="54">
        <v>0</v>
      </c>
      <c r="DI107" s="397" t="s">
        <v>1777</v>
      </c>
      <c r="DJ107" s="165">
        <f t="shared" si="133"/>
        <v>0</v>
      </c>
      <c r="DK107" s="54">
        <v>0</v>
      </c>
      <c r="DL107" s="397" t="s">
        <v>1777</v>
      </c>
      <c r="DM107" s="165">
        <f t="shared" si="134"/>
        <v>0</v>
      </c>
      <c r="DN107" s="54">
        <v>13</v>
      </c>
      <c r="DO107" s="396" t="s">
        <v>1780</v>
      </c>
      <c r="DP107" s="165">
        <f t="shared" si="135"/>
        <v>4</v>
      </c>
      <c r="DQ107" s="96" t="s">
        <v>1024</v>
      </c>
      <c r="DR107" s="164">
        <f t="shared" si="136"/>
        <v>0</v>
      </c>
      <c r="DS107" s="426">
        <f t="shared" si="137"/>
        <v>0.8</v>
      </c>
      <c r="DT107" s="148">
        <v>0.72599999999999998</v>
      </c>
      <c r="DU107" s="157" t="s">
        <v>1791</v>
      </c>
      <c r="DV107" s="165">
        <f t="shared" si="177"/>
        <v>2</v>
      </c>
      <c r="DW107" s="49">
        <v>4</v>
      </c>
      <c r="DX107" s="148">
        <f t="shared" si="148"/>
        <v>0.6020599913279624</v>
      </c>
      <c r="DY107" s="94" t="s">
        <v>1733</v>
      </c>
      <c r="DZ107" s="165">
        <f t="shared" si="139"/>
        <v>1</v>
      </c>
      <c r="EA107" s="49">
        <v>0</v>
      </c>
      <c r="EB107" s="114" t="s">
        <v>1730</v>
      </c>
      <c r="EC107" s="165">
        <f t="shared" si="140"/>
        <v>0</v>
      </c>
      <c r="ED107" s="49">
        <v>1</v>
      </c>
      <c r="EE107" s="157" t="s">
        <v>1737</v>
      </c>
      <c r="EF107" s="165">
        <f t="shared" si="141"/>
        <v>1</v>
      </c>
      <c r="EG107" s="426">
        <f t="shared" si="142"/>
        <v>1</v>
      </c>
      <c r="EH107" s="429">
        <f t="shared" si="143"/>
        <v>1.7913299663299662</v>
      </c>
      <c r="EI107" s="438">
        <f t="shared" si="144"/>
        <v>0.4478324915824915</v>
      </c>
      <c r="EJ107" s="546">
        <v>0.1</v>
      </c>
      <c r="EK107" s="548">
        <v>0.72727272727272729</v>
      </c>
      <c r="EL107" s="549">
        <v>0.85416666666666663</v>
      </c>
      <c r="EM107" s="549">
        <v>0.55555555555555558</v>
      </c>
      <c r="EN107" s="549">
        <v>0.2</v>
      </c>
      <c r="EO107" s="549">
        <v>0.25</v>
      </c>
    </row>
    <row r="108" spans="1:145" s="366" customFormat="1" ht="18">
      <c r="A108" s="4" t="s">
        <v>385</v>
      </c>
      <c r="B108" s="69" t="s">
        <v>384</v>
      </c>
      <c r="C108" s="53" t="s">
        <v>632</v>
      </c>
      <c r="D108" s="411" t="s">
        <v>1310</v>
      </c>
      <c r="E108" s="413" t="s">
        <v>978</v>
      </c>
      <c r="F108" s="412" t="s">
        <v>977</v>
      </c>
      <c r="G108" s="414" t="s">
        <v>982</v>
      </c>
      <c r="H108" s="412" t="s">
        <v>5</v>
      </c>
      <c r="I108" s="49">
        <v>5053</v>
      </c>
      <c r="J108" s="328">
        <f t="shared" si="90"/>
        <v>3.7035492982382303</v>
      </c>
      <c r="K108" s="328" t="s">
        <v>1698</v>
      </c>
      <c r="L108" s="165">
        <f t="shared" si="91"/>
        <v>1</v>
      </c>
      <c r="M108" s="78">
        <v>15519066.33</v>
      </c>
      <c r="N108" s="328">
        <f t="shared" si="92"/>
        <v>7.1908655893495981</v>
      </c>
      <c r="O108" s="328" t="s">
        <v>1706</v>
      </c>
      <c r="P108" s="165">
        <f t="shared" si="93"/>
        <v>1</v>
      </c>
      <c r="Q108" s="94">
        <v>267</v>
      </c>
      <c r="R108" s="328">
        <f t="shared" si="94"/>
        <v>2.4265112613645754</v>
      </c>
      <c r="S108" s="328" t="s">
        <v>1712</v>
      </c>
      <c r="T108" s="165">
        <f t="shared" si="95"/>
        <v>1</v>
      </c>
      <c r="U108" s="96" t="s">
        <v>880</v>
      </c>
      <c r="V108" s="164">
        <f t="shared" si="96"/>
        <v>0</v>
      </c>
      <c r="W108" s="94">
        <v>0</v>
      </c>
      <c r="X108" s="94"/>
      <c r="Y108" s="94" t="s">
        <v>1726</v>
      </c>
      <c r="Z108" s="165">
        <f t="shared" si="97"/>
        <v>0</v>
      </c>
      <c r="AA108" s="424">
        <f t="shared" si="98"/>
        <v>0.6</v>
      </c>
      <c r="AB108" s="80" t="s">
        <v>639</v>
      </c>
      <c r="AC108" s="165">
        <f t="shared" si="149"/>
        <v>4</v>
      </c>
      <c r="AD108" s="53" t="s">
        <v>639</v>
      </c>
      <c r="AE108" s="165">
        <f t="shared" si="150"/>
        <v>4</v>
      </c>
      <c r="AF108" s="96" t="s">
        <v>640</v>
      </c>
      <c r="AG108" s="164">
        <f t="shared" si="151"/>
        <v>0</v>
      </c>
      <c r="AH108" s="53" t="s">
        <v>1402</v>
      </c>
      <c r="AI108" s="165">
        <f t="shared" si="145"/>
        <v>2</v>
      </c>
      <c r="AJ108" s="53" t="s">
        <v>1406</v>
      </c>
      <c r="AK108" s="165">
        <f t="shared" si="152"/>
        <v>3</v>
      </c>
      <c r="AL108" s="50">
        <v>1</v>
      </c>
      <c r="AM108" s="396" t="s">
        <v>1765</v>
      </c>
      <c r="AN108" s="165">
        <f t="shared" si="153"/>
        <v>4</v>
      </c>
      <c r="AO108" s="96" t="s">
        <v>636</v>
      </c>
      <c r="AP108" s="164">
        <f t="shared" si="154"/>
        <v>4</v>
      </c>
      <c r="AQ108" s="57">
        <v>2</v>
      </c>
      <c r="AR108" s="396" t="s">
        <v>1772</v>
      </c>
      <c r="AS108" s="165">
        <f t="shared" si="155"/>
        <v>1</v>
      </c>
      <c r="AT108" s="53" t="s">
        <v>674</v>
      </c>
      <c r="AU108" s="165">
        <f t="shared" si="156"/>
        <v>3</v>
      </c>
      <c r="AV108" s="53" t="s">
        <v>635</v>
      </c>
      <c r="AW108" s="165">
        <v>1</v>
      </c>
      <c r="AX108" s="81" t="s">
        <v>647</v>
      </c>
      <c r="AY108" s="165">
        <v>4</v>
      </c>
      <c r="AZ108" s="426">
        <f t="shared" si="157"/>
        <v>2.7272727272727271</v>
      </c>
      <c r="BA108" s="57">
        <v>0</v>
      </c>
      <c r="BB108" s="395" t="s">
        <v>1741</v>
      </c>
      <c r="BC108" s="165">
        <f t="shared" si="158"/>
        <v>4</v>
      </c>
      <c r="BD108" s="80" t="s">
        <v>1395</v>
      </c>
      <c r="BE108" s="163">
        <f t="shared" si="159"/>
        <v>4</v>
      </c>
      <c r="BF108" s="58">
        <v>0</v>
      </c>
      <c r="BG108" s="396" t="s">
        <v>1745</v>
      </c>
      <c r="BH108" s="165">
        <f t="shared" si="160"/>
        <v>4</v>
      </c>
      <c r="BI108" s="58">
        <v>0</v>
      </c>
      <c r="BJ108" s="396" t="s">
        <v>1745</v>
      </c>
      <c r="BK108" s="165">
        <f t="shared" si="161"/>
        <v>4</v>
      </c>
      <c r="BL108" s="53" t="s">
        <v>653</v>
      </c>
      <c r="BM108" s="365">
        <f t="shared" si="162"/>
        <v>4</v>
      </c>
      <c r="BN108" s="53" t="s">
        <v>654</v>
      </c>
      <c r="BO108" s="365">
        <f t="shared" si="163"/>
        <v>4</v>
      </c>
      <c r="BP108" s="53" t="s">
        <v>659</v>
      </c>
      <c r="BQ108" s="365">
        <f t="shared" si="164"/>
        <v>4</v>
      </c>
      <c r="BR108" s="58">
        <v>0</v>
      </c>
      <c r="BS108" s="396" t="s">
        <v>1750</v>
      </c>
      <c r="BT108" s="165">
        <f t="shared" si="165"/>
        <v>4</v>
      </c>
      <c r="BU108" s="58">
        <v>0</v>
      </c>
      <c r="BV108" s="396" t="s">
        <v>1750</v>
      </c>
      <c r="BW108" s="165">
        <f t="shared" si="166"/>
        <v>4</v>
      </c>
      <c r="BX108" s="58">
        <v>0</v>
      </c>
      <c r="BY108" s="396" t="s">
        <v>1755</v>
      </c>
      <c r="BZ108" s="165">
        <f t="shared" si="167"/>
        <v>4</v>
      </c>
      <c r="CA108" s="58">
        <v>0</v>
      </c>
      <c r="CB108" s="396" t="s">
        <v>1755</v>
      </c>
      <c r="CC108" s="165">
        <f t="shared" si="168"/>
        <v>4</v>
      </c>
      <c r="CD108" s="58">
        <v>1</v>
      </c>
      <c r="CE108" s="396" t="s">
        <v>1763</v>
      </c>
      <c r="CF108" s="165">
        <f t="shared" si="169"/>
        <v>1</v>
      </c>
      <c r="CG108" s="80" t="s">
        <v>1369</v>
      </c>
      <c r="CH108" s="165">
        <f t="shared" si="147"/>
        <v>3</v>
      </c>
      <c r="CI108" s="426">
        <f t="shared" si="170"/>
        <v>3.6666666666666665</v>
      </c>
      <c r="CJ108" s="53" t="s">
        <v>1396</v>
      </c>
      <c r="CK108" s="165">
        <f t="shared" si="171"/>
        <v>0</v>
      </c>
      <c r="CL108" s="96" t="s">
        <v>640</v>
      </c>
      <c r="CM108" s="164">
        <f t="shared" si="172"/>
        <v>0</v>
      </c>
      <c r="CN108" s="96" t="s">
        <v>880</v>
      </c>
      <c r="CO108" s="164">
        <f t="shared" si="124"/>
        <v>4</v>
      </c>
      <c r="CP108" s="96" t="s">
        <v>880</v>
      </c>
      <c r="CQ108" s="164">
        <f t="shared" si="178"/>
        <v>4</v>
      </c>
      <c r="CR108" s="96" t="s">
        <v>880</v>
      </c>
      <c r="CS108" s="164">
        <f t="shared" si="179"/>
        <v>4</v>
      </c>
      <c r="CT108" s="53" t="s">
        <v>639</v>
      </c>
      <c r="CU108" s="165">
        <f t="shared" si="175"/>
        <v>4</v>
      </c>
      <c r="CV108" s="96" t="s">
        <v>1119</v>
      </c>
      <c r="CW108" s="164">
        <f t="shared" si="180"/>
        <v>0</v>
      </c>
      <c r="CX108" s="55">
        <v>6.6</v>
      </c>
      <c r="CY108" s="427" t="s">
        <v>1826</v>
      </c>
      <c r="CZ108" s="165">
        <f t="shared" si="129"/>
        <v>1</v>
      </c>
      <c r="DA108" s="56">
        <v>6.6</v>
      </c>
      <c r="DB108" s="427" t="s">
        <v>1826</v>
      </c>
      <c r="DC108" s="165">
        <f t="shared" si="130"/>
        <v>1</v>
      </c>
      <c r="DD108" s="426">
        <f t="shared" si="131"/>
        <v>2</v>
      </c>
      <c r="DE108" s="148">
        <v>2</v>
      </c>
      <c r="DF108" s="396" t="s">
        <v>1776</v>
      </c>
      <c r="DG108" s="165">
        <f t="shared" si="132"/>
        <v>1</v>
      </c>
      <c r="DH108" s="54">
        <v>0</v>
      </c>
      <c r="DI108" s="397" t="s">
        <v>1777</v>
      </c>
      <c r="DJ108" s="165">
        <f t="shared" si="133"/>
        <v>0</v>
      </c>
      <c r="DK108" s="54">
        <v>1</v>
      </c>
      <c r="DL108" s="396" t="s">
        <v>1779</v>
      </c>
      <c r="DM108" s="165">
        <f t="shared" si="134"/>
        <v>3</v>
      </c>
      <c r="DN108" s="54">
        <v>0</v>
      </c>
      <c r="DO108" s="397" t="s">
        <v>1784</v>
      </c>
      <c r="DP108" s="165">
        <f t="shared" si="135"/>
        <v>0</v>
      </c>
      <c r="DQ108" s="96" t="s">
        <v>1024</v>
      </c>
      <c r="DR108" s="164">
        <f t="shared" si="136"/>
        <v>0</v>
      </c>
      <c r="DS108" s="426">
        <f t="shared" si="137"/>
        <v>0.8</v>
      </c>
      <c r="DT108" s="148">
        <v>0.56699999999999995</v>
      </c>
      <c r="DU108" s="157" t="s">
        <v>1793</v>
      </c>
      <c r="DV108" s="165">
        <f t="shared" si="177"/>
        <v>3</v>
      </c>
      <c r="DW108" s="49">
        <v>14</v>
      </c>
      <c r="DX108" s="148">
        <f t="shared" si="148"/>
        <v>1.146128035678238</v>
      </c>
      <c r="DY108" s="94" t="s">
        <v>1734</v>
      </c>
      <c r="DZ108" s="165">
        <f t="shared" si="139"/>
        <v>2</v>
      </c>
      <c r="EA108" s="49">
        <v>0</v>
      </c>
      <c r="EB108" s="114" t="s">
        <v>1730</v>
      </c>
      <c r="EC108" s="165">
        <f t="shared" si="140"/>
        <v>0</v>
      </c>
      <c r="ED108" s="49">
        <v>1</v>
      </c>
      <c r="EE108" s="157" t="s">
        <v>1737</v>
      </c>
      <c r="EF108" s="165">
        <f t="shared" si="141"/>
        <v>1</v>
      </c>
      <c r="EG108" s="426">
        <f t="shared" si="142"/>
        <v>1.5</v>
      </c>
      <c r="EH108" s="429">
        <f t="shared" si="143"/>
        <v>1.8823232323232322</v>
      </c>
      <c r="EI108" s="438">
        <f t="shared" si="144"/>
        <v>0.47058080808080804</v>
      </c>
      <c r="EJ108" s="546">
        <v>0.15</v>
      </c>
      <c r="EK108" s="548">
        <v>0.68181818181818177</v>
      </c>
      <c r="EL108" s="549">
        <v>0.91666666666666663</v>
      </c>
      <c r="EM108" s="549">
        <v>0.5</v>
      </c>
      <c r="EN108" s="549">
        <v>0.2</v>
      </c>
      <c r="EO108" s="549">
        <v>0.375</v>
      </c>
    </row>
    <row r="109" spans="1:145" s="366" customFormat="1" ht="18">
      <c r="A109" s="4" t="s">
        <v>391</v>
      </c>
      <c r="B109" s="69" t="s">
        <v>390</v>
      </c>
      <c r="C109" s="53" t="s">
        <v>671</v>
      </c>
      <c r="D109" s="411" t="s">
        <v>1310</v>
      </c>
      <c r="E109" s="413" t="s">
        <v>968</v>
      </c>
      <c r="F109" s="412" t="s">
        <v>967</v>
      </c>
      <c r="G109" s="414" t="s">
        <v>981</v>
      </c>
      <c r="H109" s="417" t="s">
        <v>88</v>
      </c>
      <c r="I109" s="49">
        <v>5097</v>
      </c>
      <c r="J109" s="328">
        <f t="shared" si="90"/>
        <v>3.7073146335887079</v>
      </c>
      <c r="K109" s="328" t="s">
        <v>1698</v>
      </c>
      <c r="L109" s="165">
        <f t="shared" si="91"/>
        <v>1</v>
      </c>
      <c r="M109" s="78">
        <v>13579578.66</v>
      </c>
      <c r="N109" s="328">
        <f t="shared" si="92"/>
        <v>7.1328862950935426</v>
      </c>
      <c r="O109" s="328" t="s">
        <v>1706</v>
      </c>
      <c r="P109" s="165">
        <f t="shared" si="93"/>
        <v>1</v>
      </c>
      <c r="Q109" s="94">
        <v>203</v>
      </c>
      <c r="R109" s="328">
        <f t="shared" si="94"/>
        <v>2.307496037913213</v>
      </c>
      <c r="S109" s="328" t="s">
        <v>1709</v>
      </c>
      <c r="T109" s="165">
        <f t="shared" si="95"/>
        <v>0</v>
      </c>
      <c r="U109" s="96" t="s">
        <v>880</v>
      </c>
      <c r="V109" s="164">
        <f t="shared" si="96"/>
        <v>0</v>
      </c>
      <c r="W109" s="94">
        <v>0</v>
      </c>
      <c r="X109" s="94"/>
      <c r="Y109" s="94" t="s">
        <v>1726</v>
      </c>
      <c r="Z109" s="165">
        <f t="shared" si="97"/>
        <v>0</v>
      </c>
      <c r="AA109" s="424">
        <f t="shared" si="98"/>
        <v>0.4</v>
      </c>
      <c r="AB109" s="80" t="s">
        <v>639</v>
      </c>
      <c r="AC109" s="165">
        <f t="shared" si="149"/>
        <v>4</v>
      </c>
      <c r="AD109" s="53" t="s">
        <v>639</v>
      </c>
      <c r="AE109" s="165">
        <f t="shared" si="150"/>
        <v>4</v>
      </c>
      <c r="AF109" s="96" t="s">
        <v>640</v>
      </c>
      <c r="AG109" s="164">
        <f t="shared" si="151"/>
        <v>0</v>
      </c>
      <c r="AH109" s="53" t="s">
        <v>1402</v>
      </c>
      <c r="AI109" s="165">
        <f t="shared" si="145"/>
        <v>2</v>
      </c>
      <c r="AJ109" s="53" t="s">
        <v>1405</v>
      </c>
      <c r="AK109" s="165">
        <f t="shared" si="152"/>
        <v>0</v>
      </c>
      <c r="AL109" s="50">
        <v>1</v>
      </c>
      <c r="AM109" s="396" t="s">
        <v>1765</v>
      </c>
      <c r="AN109" s="165">
        <f t="shared" si="153"/>
        <v>4</v>
      </c>
      <c r="AO109" s="96" t="s">
        <v>640</v>
      </c>
      <c r="AP109" s="164">
        <f t="shared" si="154"/>
        <v>0</v>
      </c>
      <c r="AQ109" s="57">
        <v>1</v>
      </c>
      <c r="AR109" s="397" t="s">
        <v>1789</v>
      </c>
      <c r="AS109" s="165">
        <f t="shared" si="155"/>
        <v>0</v>
      </c>
      <c r="AT109" s="53" t="s">
        <v>650</v>
      </c>
      <c r="AU109" s="165">
        <f t="shared" si="156"/>
        <v>2</v>
      </c>
      <c r="AV109" s="53" t="s">
        <v>635</v>
      </c>
      <c r="AW109" s="165">
        <v>1</v>
      </c>
      <c r="AX109" s="81" t="s">
        <v>635</v>
      </c>
      <c r="AY109" s="165">
        <v>1</v>
      </c>
      <c r="AZ109" s="426">
        <f t="shared" si="157"/>
        <v>1.6363636363636365</v>
      </c>
      <c r="BA109" s="57">
        <v>0</v>
      </c>
      <c r="BB109" s="395" t="s">
        <v>1741</v>
      </c>
      <c r="BC109" s="165">
        <f t="shared" si="158"/>
        <v>4</v>
      </c>
      <c r="BD109" s="155" t="s">
        <v>1395</v>
      </c>
      <c r="BE109" s="163">
        <f t="shared" si="159"/>
        <v>4</v>
      </c>
      <c r="BF109" s="58">
        <v>0</v>
      </c>
      <c r="BG109" s="396" t="s">
        <v>1745</v>
      </c>
      <c r="BH109" s="165">
        <f t="shared" si="160"/>
        <v>4</v>
      </c>
      <c r="BI109" s="58">
        <v>0</v>
      </c>
      <c r="BJ109" s="396" t="s">
        <v>1745</v>
      </c>
      <c r="BK109" s="165">
        <f t="shared" si="161"/>
        <v>4</v>
      </c>
      <c r="BL109" s="53" t="s">
        <v>653</v>
      </c>
      <c r="BM109" s="365">
        <f t="shared" si="162"/>
        <v>4</v>
      </c>
      <c r="BN109" s="53" t="s">
        <v>642</v>
      </c>
      <c r="BO109" s="365">
        <f t="shared" si="163"/>
        <v>0</v>
      </c>
      <c r="BP109" s="53" t="s">
        <v>659</v>
      </c>
      <c r="BQ109" s="365">
        <f t="shared" si="164"/>
        <v>4</v>
      </c>
      <c r="BR109" s="58">
        <v>0</v>
      </c>
      <c r="BS109" s="396" t="s">
        <v>1750</v>
      </c>
      <c r="BT109" s="165">
        <f t="shared" si="165"/>
        <v>4</v>
      </c>
      <c r="BU109" s="58">
        <v>0</v>
      </c>
      <c r="BV109" s="396" t="s">
        <v>1750</v>
      </c>
      <c r="BW109" s="165">
        <f t="shared" si="166"/>
        <v>4</v>
      </c>
      <c r="BX109" s="58">
        <v>0</v>
      </c>
      <c r="BY109" s="396" t="s">
        <v>1755</v>
      </c>
      <c r="BZ109" s="165">
        <f t="shared" si="167"/>
        <v>4</v>
      </c>
      <c r="CA109" s="58">
        <v>0</v>
      </c>
      <c r="CB109" s="396" t="s">
        <v>1755</v>
      </c>
      <c r="CC109" s="165">
        <f t="shared" si="168"/>
        <v>4</v>
      </c>
      <c r="CD109" s="58">
        <v>0</v>
      </c>
      <c r="CE109" s="397" t="s">
        <v>1764</v>
      </c>
      <c r="CF109" s="165">
        <f t="shared" si="169"/>
        <v>0</v>
      </c>
      <c r="CG109" s="80" t="s">
        <v>1369</v>
      </c>
      <c r="CH109" s="165">
        <f t="shared" si="147"/>
        <v>3</v>
      </c>
      <c r="CI109" s="426">
        <f t="shared" si="170"/>
        <v>3.25</v>
      </c>
      <c r="CJ109" s="53" t="s">
        <v>639</v>
      </c>
      <c r="CK109" s="165">
        <f t="shared" si="171"/>
        <v>4</v>
      </c>
      <c r="CL109" s="96" t="s">
        <v>640</v>
      </c>
      <c r="CM109" s="164">
        <f t="shared" si="172"/>
        <v>0</v>
      </c>
      <c r="CN109" s="96" t="s">
        <v>1119</v>
      </c>
      <c r="CO109" s="164">
        <f t="shared" si="124"/>
        <v>0</v>
      </c>
      <c r="CP109" s="96" t="s">
        <v>880</v>
      </c>
      <c r="CQ109" s="164">
        <f t="shared" si="178"/>
        <v>4</v>
      </c>
      <c r="CR109" s="96" t="s">
        <v>880</v>
      </c>
      <c r="CS109" s="164">
        <f t="shared" si="179"/>
        <v>4</v>
      </c>
      <c r="CT109" s="80" t="s">
        <v>639</v>
      </c>
      <c r="CU109" s="165">
        <f t="shared" si="175"/>
        <v>4</v>
      </c>
      <c r="CV109" s="96" t="s">
        <v>1119</v>
      </c>
      <c r="CW109" s="164">
        <f t="shared" si="180"/>
        <v>0</v>
      </c>
      <c r="CX109" s="55">
        <v>7.7</v>
      </c>
      <c r="CY109" s="427" t="s">
        <v>1826</v>
      </c>
      <c r="CZ109" s="165">
        <f t="shared" si="129"/>
        <v>1</v>
      </c>
      <c r="DA109" s="56">
        <v>8.1999999999999993</v>
      </c>
      <c r="DB109" s="351" t="s">
        <v>1827</v>
      </c>
      <c r="DC109" s="165">
        <f t="shared" si="130"/>
        <v>0</v>
      </c>
      <c r="DD109" s="426">
        <f t="shared" si="131"/>
        <v>1.8888888888888888</v>
      </c>
      <c r="DE109" s="148">
        <v>2</v>
      </c>
      <c r="DF109" s="396" t="s">
        <v>1776</v>
      </c>
      <c r="DG109" s="165">
        <f t="shared" si="132"/>
        <v>1</v>
      </c>
      <c r="DH109" s="54">
        <v>0</v>
      </c>
      <c r="DI109" s="397" t="s">
        <v>1777</v>
      </c>
      <c r="DJ109" s="165">
        <f t="shared" si="133"/>
        <v>0</v>
      </c>
      <c r="DK109" s="54">
        <v>2</v>
      </c>
      <c r="DL109" s="396" t="s">
        <v>1778</v>
      </c>
      <c r="DM109" s="165">
        <f t="shared" si="134"/>
        <v>4</v>
      </c>
      <c r="DN109" s="54">
        <v>1</v>
      </c>
      <c r="DO109" s="396" t="s">
        <v>1783</v>
      </c>
      <c r="DP109" s="165">
        <f t="shared" si="135"/>
        <v>1</v>
      </c>
      <c r="DQ109" s="96" t="s">
        <v>1024</v>
      </c>
      <c r="DR109" s="164">
        <f t="shared" si="136"/>
        <v>0</v>
      </c>
      <c r="DS109" s="426">
        <f t="shared" si="137"/>
        <v>1.2</v>
      </c>
      <c r="DT109" s="148">
        <v>0.65900000000000003</v>
      </c>
      <c r="DU109" s="114" t="s">
        <v>1791</v>
      </c>
      <c r="DV109" s="165">
        <f t="shared" si="177"/>
        <v>2</v>
      </c>
      <c r="DW109" s="49">
        <v>8</v>
      </c>
      <c r="DX109" s="148">
        <f t="shared" si="148"/>
        <v>0.90308998699194354</v>
      </c>
      <c r="DY109" s="94" t="s">
        <v>1733</v>
      </c>
      <c r="DZ109" s="165">
        <f t="shared" si="139"/>
        <v>1</v>
      </c>
      <c r="EA109" s="49">
        <v>1</v>
      </c>
      <c r="EB109" s="157" t="s">
        <v>1737</v>
      </c>
      <c r="EC109" s="165">
        <f t="shared" si="140"/>
        <v>1</v>
      </c>
      <c r="ED109" s="49">
        <v>0</v>
      </c>
      <c r="EE109" s="114" t="s">
        <v>1730</v>
      </c>
      <c r="EF109" s="165">
        <f t="shared" si="141"/>
        <v>0</v>
      </c>
      <c r="EG109" s="426">
        <f t="shared" si="142"/>
        <v>1</v>
      </c>
      <c r="EH109" s="429">
        <f t="shared" si="143"/>
        <v>1.5625420875420877</v>
      </c>
      <c r="EI109" s="438">
        <f t="shared" si="144"/>
        <v>0.39063552188552192</v>
      </c>
      <c r="EJ109" s="546">
        <v>0.1</v>
      </c>
      <c r="EK109" s="548">
        <v>0.40909090909090912</v>
      </c>
      <c r="EL109" s="549">
        <v>0.8125</v>
      </c>
      <c r="EM109" s="549">
        <v>0.47222222222222221</v>
      </c>
      <c r="EN109" s="549">
        <v>0.3</v>
      </c>
      <c r="EO109" s="549">
        <v>0.25</v>
      </c>
    </row>
    <row r="110" spans="1:145" s="366" customFormat="1" ht="18">
      <c r="A110" s="4" t="s">
        <v>387</v>
      </c>
      <c r="B110" s="70" t="s">
        <v>386</v>
      </c>
      <c r="C110" s="583" t="s">
        <v>632</v>
      </c>
      <c r="D110" s="411" t="s">
        <v>1310</v>
      </c>
      <c r="E110" s="413" t="s">
        <v>971</v>
      </c>
      <c r="F110" s="412" t="s">
        <v>970</v>
      </c>
      <c r="G110" s="414" t="s">
        <v>973</v>
      </c>
      <c r="H110" s="412" t="s">
        <v>50</v>
      </c>
      <c r="I110" s="51">
        <v>5123</v>
      </c>
      <c r="J110" s="328">
        <f t="shared" si="90"/>
        <v>3.7095243558763409</v>
      </c>
      <c r="K110" s="328" t="s">
        <v>1698</v>
      </c>
      <c r="L110" s="165">
        <f t="shared" si="91"/>
        <v>1</v>
      </c>
      <c r="M110" s="78">
        <v>15523208.059999999</v>
      </c>
      <c r="N110" s="328">
        <f t="shared" si="92"/>
        <v>7.1909814784415254</v>
      </c>
      <c r="O110" s="328" t="s">
        <v>1706</v>
      </c>
      <c r="P110" s="165">
        <f t="shared" si="93"/>
        <v>1</v>
      </c>
      <c r="Q110" s="94">
        <v>179</v>
      </c>
      <c r="R110" s="328">
        <f t="shared" si="94"/>
        <v>2.2528530309798933</v>
      </c>
      <c r="S110" s="328" t="s">
        <v>1709</v>
      </c>
      <c r="T110" s="165">
        <f t="shared" si="95"/>
        <v>0</v>
      </c>
      <c r="U110" s="96" t="s">
        <v>880</v>
      </c>
      <c r="V110" s="164">
        <f t="shared" si="96"/>
        <v>0</v>
      </c>
      <c r="W110" s="94">
        <v>0</v>
      </c>
      <c r="X110" s="94"/>
      <c r="Y110" s="94" t="s">
        <v>1726</v>
      </c>
      <c r="Z110" s="165">
        <f t="shared" si="97"/>
        <v>0</v>
      </c>
      <c r="AA110" s="424">
        <f t="shared" si="98"/>
        <v>0.4</v>
      </c>
      <c r="AB110" s="594" t="s">
        <v>639</v>
      </c>
      <c r="AC110" s="165">
        <f t="shared" si="149"/>
        <v>4</v>
      </c>
      <c r="AD110" s="585" t="s">
        <v>639</v>
      </c>
      <c r="AE110" s="165">
        <f t="shared" si="150"/>
        <v>4</v>
      </c>
      <c r="AF110" s="96" t="s">
        <v>640</v>
      </c>
      <c r="AG110" s="164">
        <f t="shared" si="151"/>
        <v>0</v>
      </c>
      <c r="AH110" s="53" t="s">
        <v>1314</v>
      </c>
      <c r="AI110" s="165">
        <f t="shared" si="145"/>
        <v>0</v>
      </c>
      <c r="AJ110" s="53" t="s">
        <v>1405</v>
      </c>
      <c r="AK110" s="165">
        <f t="shared" si="152"/>
        <v>0</v>
      </c>
      <c r="AL110" s="587">
        <v>1</v>
      </c>
      <c r="AM110" s="396" t="s">
        <v>1765</v>
      </c>
      <c r="AN110" s="165">
        <f t="shared" si="153"/>
        <v>4</v>
      </c>
      <c r="AO110" s="96" t="s">
        <v>640</v>
      </c>
      <c r="AP110" s="164">
        <f t="shared" si="154"/>
        <v>0</v>
      </c>
      <c r="AQ110" s="57">
        <v>1</v>
      </c>
      <c r="AR110" s="397" t="s">
        <v>1789</v>
      </c>
      <c r="AS110" s="165">
        <f t="shared" si="155"/>
        <v>0</v>
      </c>
      <c r="AT110" s="583" t="s">
        <v>634</v>
      </c>
      <c r="AU110" s="165">
        <f t="shared" si="156"/>
        <v>1</v>
      </c>
      <c r="AV110" s="53" t="s">
        <v>635</v>
      </c>
      <c r="AW110" s="165">
        <v>1</v>
      </c>
      <c r="AX110" s="81" t="s">
        <v>646</v>
      </c>
      <c r="AY110" s="165">
        <v>1</v>
      </c>
      <c r="AZ110" s="426">
        <f t="shared" si="157"/>
        <v>1.3636363636363635</v>
      </c>
      <c r="BA110" s="57">
        <v>0</v>
      </c>
      <c r="BB110" s="395" t="s">
        <v>1741</v>
      </c>
      <c r="BC110" s="165">
        <f t="shared" si="158"/>
        <v>4</v>
      </c>
      <c r="BD110" s="80" t="s">
        <v>1395</v>
      </c>
      <c r="BE110" s="163">
        <f t="shared" si="159"/>
        <v>4</v>
      </c>
      <c r="BF110" s="587">
        <v>0</v>
      </c>
      <c r="BG110" s="396" t="s">
        <v>1745</v>
      </c>
      <c r="BH110" s="165">
        <f t="shared" si="160"/>
        <v>4</v>
      </c>
      <c r="BI110" s="587">
        <v>0</v>
      </c>
      <c r="BJ110" s="396" t="s">
        <v>1745</v>
      </c>
      <c r="BK110" s="165">
        <f t="shared" si="161"/>
        <v>4</v>
      </c>
      <c r="BL110" s="53" t="s">
        <v>653</v>
      </c>
      <c r="BM110" s="365">
        <f t="shared" si="162"/>
        <v>4</v>
      </c>
      <c r="BN110" s="583" t="s">
        <v>649</v>
      </c>
      <c r="BO110" s="365">
        <f t="shared" si="163"/>
        <v>1</v>
      </c>
      <c r="BP110" s="585" t="s">
        <v>667</v>
      </c>
      <c r="BQ110" s="365">
        <f t="shared" si="164"/>
        <v>1</v>
      </c>
      <c r="BR110" s="57">
        <v>0</v>
      </c>
      <c r="BS110" s="396" t="s">
        <v>1750</v>
      </c>
      <c r="BT110" s="165">
        <f t="shared" si="165"/>
        <v>4</v>
      </c>
      <c r="BU110" s="57">
        <v>0</v>
      </c>
      <c r="BV110" s="396" t="s">
        <v>1750</v>
      </c>
      <c r="BW110" s="165">
        <f t="shared" si="166"/>
        <v>4</v>
      </c>
      <c r="BX110" s="57">
        <v>0</v>
      </c>
      <c r="BY110" s="396" t="s">
        <v>1755</v>
      </c>
      <c r="BZ110" s="165">
        <f t="shared" si="167"/>
        <v>4</v>
      </c>
      <c r="CA110" s="57">
        <v>0</v>
      </c>
      <c r="CB110" s="396" t="s">
        <v>1755</v>
      </c>
      <c r="CC110" s="165">
        <f t="shared" si="168"/>
        <v>4</v>
      </c>
      <c r="CD110" s="58">
        <v>2</v>
      </c>
      <c r="CE110" s="397" t="s">
        <v>1762</v>
      </c>
      <c r="CF110" s="165">
        <f t="shared" si="169"/>
        <v>2</v>
      </c>
      <c r="CG110" s="155" t="s">
        <v>636</v>
      </c>
      <c r="CH110" s="165">
        <f t="shared" si="147"/>
        <v>4</v>
      </c>
      <c r="CI110" s="426">
        <f t="shared" si="170"/>
        <v>3.3333333333333335</v>
      </c>
      <c r="CJ110" s="583" t="s">
        <v>639</v>
      </c>
      <c r="CK110" s="165">
        <f t="shared" si="171"/>
        <v>4</v>
      </c>
      <c r="CL110" s="96" t="s">
        <v>640</v>
      </c>
      <c r="CM110" s="164">
        <f t="shared" si="172"/>
        <v>0</v>
      </c>
      <c r="CN110" s="96" t="s">
        <v>1119</v>
      </c>
      <c r="CO110" s="164">
        <f t="shared" si="124"/>
        <v>0</v>
      </c>
      <c r="CP110" s="96" t="s">
        <v>880</v>
      </c>
      <c r="CQ110" s="164">
        <f t="shared" si="178"/>
        <v>4</v>
      </c>
      <c r="CR110" s="96" t="s">
        <v>880</v>
      </c>
      <c r="CS110" s="164">
        <f t="shared" si="179"/>
        <v>4</v>
      </c>
      <c r="CT110" s="583" t="s">
        <v>639</v>
      </c>
      <c r="CU110" s="165">
        <f t="shared" si="175"/>
        <v>4</v>
      </c>
      <c r="CV110" s="96" t="s">
        <v>1119</v>
      </c>
      <c r="CW110" s="164">
        <f t="shared" si="180"/>
        <v>0</v>
      </c>
      <c r="CX110" s="55">
        <v>4.3</v>
      </c>
      <c r="CY110" s="427" t="s">
        <v>1825</v>
      </c>
      <c r="CZ110" s="165">
        <f t="shared" si="129"/>
        <v>2</v>
      </c>
      <c r="DA110" s="56">
        <v>8.5</v>
      </c>
      <c r="DB110" s="351" t="s">
        <v>1827</v>
      </c>
      <c r="DC110" s="165">
        <f t="shared" si="130"/>
        <v>0</v>
      </c>
      <c r="DD110" s="426">
        <f t="shared" si="131"/>
        <v>2</v>
      </c>
      <c r="DE110" s="148">
        <v>15</v>
      </c>
      <c r="DF110" s="396" t="s">
        <v>1773</v>
      </c>
      <c r="DG110" s="165">
        <f t="shared" si="132"/>
        <v>4</v>
      </c>
      <c r="DH110" s="54">
        <v>0</v>
      </c>
      <c r="DI110" s="397" t="s">
        <v>1777</v>
      </c>
      <c r="DJ110" s="165">
        <f t="shared" si="133"/>
        <v>0</v>
      </c>
      <c r="DK110" s="54">
        <v>2</v>
      </c>
      <c r="DL110" s="396" t="s">
        <v>1778</v>
      </c>
      <c r="DM110" s="165">
        <f t="shared" si="134"/>
        <v>4</v>
      </c>
      <c r="DN110" s="54">
        <v>2</v>
      </c>
      <c r="DO110" s="396" t="s">
        <v>1783</v>
      </c>
      <c r="DP110" s="165">
        <f t="shared" si="135"/>
        <v>1</v>
      </c>
      <c r="DQ110" s="96" t="s">
        <v>1024</v>
      </c>
      <c r="DR110" s="164">
        <f t="shared" si="136"/>
        <v>0</v>
      </c>
      <c r="DS110" s="426">
        <f t="shared" si="137"/>
        <v>1.8</v>
      </c>
      <c r="DT110" s="148">
        <v>0.61599999999999999</v>
      </c>
      <c r="DU110" s="157" t="s">
        <v>1793</v>
      </c>
      <c r="DV110" s="165">
        <f t="shared" si="177"/>
        <v>3</v>
      </c>
      <c r="DW110" s="49">
        <v>15</v>
      </c>
      <c r="DX110" s="148">
        <f t="shared" si="148"/>
        <v>1.1760912590556813</v>
      </c>
      <c r="DY110" s="94" t="s">
        <v>1734</v>
      </c>
      <c r="DZ110" s="165">
        <f t="shared" si="139"/>
        <v>2</v>
      </c>
      <c r="EA110" s="49">
        <v>2</v>
      </c>
      <c r="EB110" s="157" t="s">
        <v>1737</v>
      </c>
      <c r="EC110" s="165">
        <f t="shared" si="140"/>
        <v>1</v>
      </c>
      <c r="ED110" s="49">
        <v>2</v>
      </c>
      <c r="EE110" s="157" t="s">
        <v>1737</v>
      </c>
      <c r="EF110" s="165">
        <f t="shared" si="141"/>
        <v>1</v>
      </c>
      <c r="EG110" s="426">
        <f t="shared" si="142"/>
        <v>1.75</v>
      </c>
      <c r="EH110" s="429">
        <f t="shared" si="143"/>
        <v>1.7744949494949493</v>
      </c>
      <c r="EI110" s="438">
        <f t="shared" si="144"/>
        <v>0.44362373737373739</v>
      </c>
      <c r="EJ110" s="546">
        <v>0.1</v>
      </c>
      <c r="EK110" s="548">
        <v>0.34090909090909088</v>
      </c>
      <c r="EL110" s="549">
        <v>0.83333333333333337</v>
      </c>
      <c r="EM110" s="549">
        <v>0.5</v>
      </c>
      <c r="EN110" s="549">
        <v>0.45</v>
      </c>
      <c r="EO110" s="549">
        <v>0.4375</v>
      </c>
    </row>
    <row r="111" spans="1:145" s="366" customFormat="1" ht="18">
      <c r="A111" s="4" t="s">
        <v>379</v>
      </c>
      <c r="B111" s="69" t="s">
        <v>378</v>
      </c>
      <c r="C111" s="583" t="s">
        <v>632</v>
      </c>
      <c r="D111" s="411" t="s">
        <v>1310</v>
      </c>
      <c r="E111" s="413" t="s">
        <v>968</v>
      </c>
      <c r="F111" s="412" t="s">
        <v>967</v>
      </c>
      <c r="G111" s="414" t="s">
        <v>981</v>
      </c>
      <c r="H111" s="417" t="s">
        <v>127</v>
      </c>
      <c r="I111" s="49">
        <v>5220</v>
      </c>
      <c r="J111" s="328">
        <f t="shared" si="90"/>
        <v>3.7176705030022621</v>
      </c>
      <c r="K111" s="328" t="s">
        <v>1698</v>
      </c>
      <c r="L111" s="165">
        <f t="shared" si="91"/>
        <v>1</v>
      </c>
      <c r="M111" s="78">
        <v>15042851.02</v>
      </c>
      <c r="N111" s="328">
        <f t="shared" si="92"/>
        <v>7.1773301544013792</v>
      </c>
      <c r="O111" s="328" t="s">
        <v>1706</v>
      </c>
      <c r="P111" s="165">
        <f t="shared" si="93"/>
        <v>1</v>
      </c>
      <c r="Q111" s="94">
        <v>259</v>
      </c>
      <c r="R111" s="328">
        <f t="shared" si="94"/>
        <v>2.4132997640812519</v>
      </c>
      <c r="S111" s="328" t="s">
        <v>1712</v>
      </c>
      <c r="T111" s="165">
        <f t="shared" si="95"/>
        <v>1</v>
      </c>
      <c r="U111" s="96" t="s">
        <v>880</v>
      </c>
      <c r="V111" s="164">
        <f t="shared" si="96"/>
        <v>0</v>
      </c>
      <c r="W111" s="94">
        <v>0</v>
      </c>
      <c r="X111" s="94"/>
      <c r="Y111" s="94" t="s">
        <v>1726</v>
      </c>
      <c r="Z111" s="165">
        <f t="shared" si="97"/>
        <v>0</v>
      </c>
      <c r="AA111" s="424">
        <f t="shared" si="98"/>
        <v>0.6</v>
      </c>
      <c r="AB111" s="594" t="s">
        <v>639</v>
      </c>
      <c r="AC111" s="165">
        <f t="shared" si="149"/>
        <v>4</v>
      </c>
      <c r="AD111" s="585" t="s">
        <v>639</v>
      </c>
      <c r="AE111" s="165">
        <f t="shared" si="150"/>
        <v>4</v>
      </c>
      <c r="AF111" s="96" t="s">
        <v>640</v>
      </c>
      <c r="AG111" s="164">
        <f t="shared" si="151"/>
        <v>0</v>
      </c>
      <c r="AH111" s="53" t="s">
        <v>1314</v>
      </c>
      <c r="AI111" s="165">
        <f t="shared" si="145"/>
        <v>0</v>
      </c>
      <c r="AJ111" s="53" t="s">
        <v>1405</v>
      </c>
      <c r="AK111" s="165">
        <f t="shared" si="152"/>
        <v>0</v>
      </c>
      <c r="AL111" s="587">
        <v>1</v>
      </c>
      <c r="AM111" s="396" t="s">
        <v>1765</v>
      </c>
      <c r="AN111" s="165">
        <f t="shared" si="153"/>
        <v>4</v>
      </c>
      <c r="AO111" s="96" t="s">
        <v>640</v>
      </c>
      <c r="AP111" s="164">
        <f t="shared" si="154"/>
        <v>0</v>
      </c>
      <c r="AQ111" s="57">
        <v>1</v>
      </c>
      <c r="AR111" s="397" t="s">
        <v>1789</v>
      </c>
      <c r="AS111" s="165">
        <f t="shared" si="155"/>
        <v>0</v>
      </c>
      <c r="AT111" s="583" t="s">
        <v>634</v>
      </c>
      <c r="AU111" s="165">
        <f t="shared" si="156"/>
        <v>1</v>
      </c>
      <c r="AV111" s="53" t="s">
        <v>675</v>
      </c>
      <c r="AW111" s="165">
        <v>0</v>
      </c>
      <c r="AX111" s="81" t="s">
        <v>635</v>
      </c>
      <c r="AY111" s="165">
        <v>1</v>
      </c>
      <c r="AZ111" s="426">
        <f t="shared" si="157"/>
        <v>1.2727272727272727</v>
      </c>
      <c r="BA111" s="57">
        <v>0</v>
      </c>
      <c r="BB111" s="395" t="s">
        <v>1741</v>
      </c>
      <c r="BC111" s="165">
        <f t="shared" si="158"/>
        <v>4</v>
      </c>
      <c r="BD111" s="80" t="s">
        <v>1395</v>
      </c>
      <c r="BE111" s="163">
        <f t="shared" si="159"/>
        <v>4</v>
      </c>
      <c r="BF111" s="587">
        <v>0</v>
      </c>
      <c r="BG111" s="396" t="s">
        <v>1745</v>
      </c>
      <c r="BH111" s="165">
        <f t="shared" si="160"/>
        <v>4</v>
      </c>
      <c r="BI111" s="587">
        <v>0</v>
      </c>
      <c r="BJ111" s="396" t="s">
        <v>1745</v>
      </c>
      <c r="BK111" s="165">
        <f t="shared" si="161"/>
        <v>4</v>
      </c>
      <c r="BL111" s="53" t="s">
        <v>653</v>
      </c>
      <c r="BM111" s="365">
        <f t="shared" si="162"/>
        <v>4</v>
      </c>
      <c r="BN111" s="583" t="s">
        <v>642</v>
      </c>
      <c r="BO111" s="365">
        <f t="shared" si="163"/>
        <v>0</v>
      </c>
      <c r="BP111" s="585" t="s">
        <v>643</v>
      </c>
      <c r="BQ111" s="365">
        <f t="shared" si="164"/>
        <v>3</v>
      </c>
      <c r="BR111" s="57">
        <v>0</v>
      </c>
      <c r="BS111" s="396" t="s">
        <v>1750</v>
      </c>
      <c r="BT111" s="165">
        <f t="shared" si="165"/>
        <v>4</v>
      </c>
      <c r="BU111" s="57">
        <v>0</v>
      </c>
      <c r="BV111" s="396" t="s">
        <v>1750</v>
      </c>
      <c r="BW111" s="165">
        <f t="shared" si="166"/>
        <v>4</v>
      </c>
      <c r="BX111" s="57">
        <v>0</v>
      </c>
      <c r="BY111" s="396" t="s">
        <v>1755</v>
      </c>
      <c r="BZ111" s="165">
        <f t="shared" si="167"/>
        <v>4</v>
      </c>
      <c r="CA111" s="57">
        <v>0</v>
      </c>
      <c r="CB111" s="396" t="s">
        <v>1755</v>
      </c>
      <c r="CC111" s="165">
        <f t="shared" si="168"/>
        <v>4</v>
      </c>
      <c r="CD111" s="58">
        <v>1</v>
      </c>
      <c r="CE111" s="396" t="s">
        <v>1763</v>
      </c>
      <c r="CF111" s="165">
        <f t="shared" si="169"/>
        <v>1</v>
      </c>
      <c r="CG111" s="80" t="s">
        <v>1369</v>
      </c>
      <c r="CH111" s="165">
        <f t="shared" si="147"/>
        <v>3</v>
      </c>
      <c r="CI111" s="426">
        <f t="shared" si="170"/>
        <v>3.25</v>
      </c>
      <c r="CJ111" s="594" t="s">
        <v>639</v>
      </c>
      <c r="CK111" s="165">
        <f t="shared" si="171"/>
        <v>4</v>
      </c>
      <c r="CL111" s="96" t="s">
        <v>640</v>
      </c>
      <c r="CM111" s="164">
        <f t="shared" si="172"/>
        <v>0</v>
      </c>
      <c r="CN111" s="96" t="s">
        <v>1119</v>
      </c>
      <c r="CO111" s="164">
        <f t="shared" si="124"/>
        <v>0</v>
      </c>
      <c r="CP111" s="96" t="s">
        <v>880</v>
      </c>
      <c r="CQ111" s="164">
        <f t="shared" si="178"/>
        <v>4</v>
      </c>
      <c r="CR111" s="96" t="s">
        <v>880</v>
      </c>
      <c r="CS111" s="164">
        <f t="shared" si="179"/>
        <v>4</v>
      </c>
      <c r="CT111" s="594" t="s">
        <v>639</v>
      </c>
      <c r="CU111" s="165">
        <f t="shared" si="175"/>
        <v>4</v>
      </c>
      <c r="CV111" s="96" t="s">
        <v>880</v>
      </c>
      <c r="CW111" s="164">
        <f t="shared" si="180"/>
        <v>4</v>
      </c>
      <c r="CX111" s="55">
        <v>8.4</v>
      </c>
      <c r="CY111" s="351" t="s">
        <v>1827</v>
      </c>
      <c r="CZ111" s="165">
        <f t="shared" si="129"/>
        <v>0</v>
      </c>
      <c r="DA111" s="56">
        <v>8.6</v>
      </c>
      <c r="DB111" s="351" t="s">
        <v>1827</v>
      </c>
      <c r="DC111" s="165">
        <f t="shared" si="130"/>
        <v>0</v>
      </c>
      <c r="DD111" s="426">
        <f t="shared" si="131"/>
        <v>2.2222222222222223</v>
      </c>
      <c r="DE111" s="148">
        <v>0</v>
      </c>
      <c r="DF111" s="397" t="s">
        <v>1777</v>
      </c>
      <c r="DG111" s="165">
        <f t="shared" si="132"/>
        <v>0</v>
      </c>
      <c r="DH111" s="54">
        <v>0</v>
      </c>
      <c r="DI111" s="397" t="s">
        <v>1777</v>
      </c>
      <c r="DJ111" s="165">
        <f t="shared" si="133"/>
        <v>0</v>
      </c>
      <c r="DK111" s="54">
        <v>0</v>
      </c>
      <c r="DL111" s="397" t="s">
        <v>1777</v>
      </c>
      <c r="DM111" s="165">
        <f t="shared" si="134"/>
        <v>0</v>
      </c>
      <c r="DN111" s="54">
        <v>5</v>
      </c>
      <c r="DO111" s="396" t="s">
        <v>1781</v>
      </c>
      <c r="DP111" s="165">
        <f t="shared" si="135"/>
        <v>3</v>
      </c>
      <c r="DQ111" s="96" t="s">
        <v>1024</v>
      </c>
      <c r="DR111" s="164">
        <f t="shared" si="136"/>
        <v>0</v>
      </c>
      <c r="DS111" s="426">
        <f t="shared" si="137"/>
        <v>0.6</v>
      </c>
      <c r="DT111" s="148">
        <v>0.56000000000000005</v>
      </c>
      <c r="DU111" s="114" t="s">
        <v>1793</v>
      </c>
      <c r="DV111" s="165">
        <f t="shared" si="177"/>
        <v>3</v>
      </c>
      <c r="DW111" s="49">
        <v>14</v>
      </c>
      <c r="DX111" s="148">
        <f t="shared" si="148"/>
        <v>1.146128035678238</v>
      </c>
      <c r="DY111" s="94" t="s">
        <v>1734</v>
      </c>
      <c r="DZ111" s="165">
        <f t="shared" si="139"/>
        <v>2</v>
      </c>
      <c r="EA111" s="49">
        <v>1</v>
      </c>
      <c r="EB111" s="157" t="s">
        <v>1737</v>
      </c>
      <c r="EC111" s="165">
        <f t="shared" si="140"/>
        <v>1</v>
      </c>
      <c r="ED111" s="49">
        <v>0</v>
      </c>
      <c r="EE111" s="114" t="s">
        <v>1730</v>
      </c>
      <c r="EF111" s="165">
        <f t="shared" si="141"/>
        <v>0</v>
      </c>
      <c r="EG111" s="426">
        <f t="shared" si="142"/>
        <v>1.5</v>
      </c>
      <c r="EH111" s="429">
        <f t="shared" si="143"/>
        <v>1.5741582491582493</v>
      </c>
      <c r="EI111" s="438">
        <f t="shared" si="144"/>
        <v>0.39353956228956233</v>
      </c>
      <c r="EJ111" s="546">
        <v>0.15</v>
      </c>
      <c r="EK111" s="548">
        <v>0.31818181818181818</v>
      </c>
      <c r="EL111" s="549">
        <v>0.8125</v>
      </c>
      <c r="EM111" s="549">
        <v>0.55555555555555558</v>
      </c>
      <c r="EN111" s="549">
        <v>0.15</v>
      </c>
      <c r="EO111" s="549">
        <v>0.375</v>
      </c>
    </row>
    <row r="112" spans="1:145" s="366" customFormat="1" ht="18">
      <c r="A112" s="4" t="s">
        <v>393</v>
      </c>
      <c r="B112" s="602" t="s">
        <v>392</v>
      </c>
      <c r="C112" s="53" t="s">
        <v>632</v>
      </c>
      <c r="D112" s="411" t="s">
        <v>1310</v>
      </c>
      <c r="E112" s="413" t="s">
        <v>971</v>
      </c>
      <c r="F112" s="412" t="s">
        <v>970</v>
      </c>
      <c r="G112" s="414" t="s">
        <v>973</v>
      </c>
      <c r="H112" s="412" t="s">
        <v>50</v>
      </c>
      <c r="I112" s="51">
        <v>5306</v>
      </c>
      <c r="J112" s="328">
        <f t="shared" si="90"/>
        <v>3.7247672456463103</v>
      </c>
      <c r="K112" s="328" t="s">
        <v>1698</v>
      </c>
      <c r="L112" s="165">
        <f t="shared" si="91"/>
        <v>1</v>
      </c>
      <c r="M112" s="78">
        <v>15026859.09</v>
      </c>
      <c r="N112" s="328">
        <f t="shared" si="92"/>
        <v>7.1768682139580973</v>
      </c>
      <c r="O112" s="328" t="s">
        <v>1706</v>
      </c>
      <c r="P112" s="165">
        <f t="shared" si="93"/>
        <v>1</v>
      </c>
      <c r="Q112" s="94">
        <v>190</v>
      </c>
      <c r="R112" s="328">
        <f t="shared" si="94"/>
        <v>2.2787536009528289</v>
      </c>
      <c r="S112" s="328" t="s">
        <v>1709</v>
      </c>
      <c r="T112" s="165">
        <f t="shared" si="95"/>
        <v>0</v>
      </c>
      <c r="U112" s="96" t="s">
        <v>880</v>
      </c>
      <c r="V112" s="164">
        <f t="shared" si="96"/>
        <v>0</v>
      </c>
      <c r="W112" s="94">
        <v>0</v>
      </c>
      <c r="X112" s="94"/>
      <c r="Y112" s="94" t="s">
        <v>1726</v>
      </c>
      <c r="Z112" s="165">
        <f t="shared" si="97"/>
        <v>0</v>
      </c>
      <c r="AA112" s="424">
        <f t="shared" si="98"/>
        <v>0.4</v>
      </c>
      <c r="AB112" s="80" t="s">
        <v>639</v>
      </c>
      <c r="AC112" s="165">
        <f t="shared" si="149"/>
        <v>4</v>
      </c>
      <c r="AD112" s="53" t="s">
        <v>639</v>
      </c>
      <c r="AE112" s="165">
        <f t="shared" si="150"/>
        <v>4</v>
      </c>
      <c r="AF112" s="96" t="s">
        <v>640</v>
      </c>
      <c r="AG112" s="164">
        <f t="shared" si="151"/>
        <v>0</v>
      </c>
      <c r="AH112" s="53" t="s">
        <v>1314</v>
      </c>
      <c r="AI112" s="165">
        <f t="shared" si="145"/>
        <v>0</v>
      </c>
      <c r="AJ112" s="53" t="s">
        <v>1404</v>
      </c>
      <c r="AK112" s="165">
        <f t="shared" si="152"/>
        <v>1</v>
      </c>
      <c r="AL112" s="52">
        <v>1</v>
      </c>
      <c r="AM112" s="396" t="s">
        <v>1765</v>
      </c>
      <c r="AN112" s="165">
        <f t="shared" si="153"/>
        <v>4</v>
      </c>
      <c r="AO112" s="96" t="s">
        <v>636</v>
      </c>
      <c r="AP112" s="164">
        <f t="shared" si="154"/>
        <v>4</v>
      </c>
      <c r="AQ112" s="57">
        <v>1</v>
      </c>
      <c r="AR112" s="432" t="s">
        <v>1789</v>
      </c>
      <c r="AS112" s="165">
        <f t="shared" si="155"/>
        <v>0</v>
      </c>
      <c r="AT112" s="53" t="s">
        <v>634</v>
      </c>
      <c r="AU112" s="165">
        <f t="shared" si="156"/>
        <v>1</v>
      </c>
      <c r="AV112" s="53" t="s">
        <v>635</v>
      </c>
      <c r="AW112" s="165">
        <v>1</v>
      </c>
      <c r="AX112" s="81" t="s">
        <v>675</v>
      </c>
      <c r="AY112" s="165">
        <v>0</v>
      </c>
      <c r="AZ112" s="426">
        <f t="shared" si="157"/>
        <v>1.7272727272727273</v>
      </c>
      <c r="BA112" s="57">
        <v>0</v>
      </c>
      <c r="BB112" s="399" t="s">
        <v>1741</v>
      </c>
      <c r="BC112" s="165">
        <f t="shared" si="158"/>
        <v>4</v>
      </c>
      <c r="BD112" s="80" t="s">
        <v>641</v>
      </c>
      <c r="BE112" s="163">
        <f t="shared" si="159"/>
        <v>0</v>
      </c>
      <c r="BF112" s="58">
        <v>3</v>
      </c>
      <c r="BG112" s="432" t="s">
        <v>1747</v>
      </c>
      <c r="BH112" s="165">
        <f t="shared" si="160"/>
        <v>2</v>
      </c>
      <c r="BI112" s="58">
        <v>9</v>
      </c>
      <c r="BJ112" s="402" t="s">
        <v>1749</v>
      </c>
      <c r="BK112" s="165">
        <f t="shared" si="161"/>
        <v>0</v>
      </c>
      <c r="BL112" s="53" t="s">
        <v>642</v>
      </c>
      <c r="BM112" s="365">
        <f t="shared" si="162"/>
        <v>3</v>
      </c>
      <c r="BN112" s="53" t="s">
        <v>662</v>
      </c>
      <c r="BO112" s="365">
        <f t="shared" si="163"/>
        <v>3</v>
      </c>
      <c r="BP112" s="53" t="s">
        <v>663</v>
      </c>
      <c r="BQ112" s="365">
        <f t="shared" si="164"/>
        <v>0</v>
      </c>
      <c r="BR112" s="58">
        <v>1</v>
      </c>
      <c r="BS112" s="402" t="s">
        <v>1751</v>
      </c>
      <c r="BT112" s="165">
        <f t="shared" si="165"/>
        <v>3</v>
      </c>
      <c r="BU112" s="58">
        <v>0</v>
      </c>
      <c r="BV112" s="402" t="s">
        <v>1750</v>
      </c>
      <c r="BW112" s="165">
        <f t="shared" si="166"/>
        <v>4</v>
      </c>
      <c r="BX112" s="58">
        <v>0</v>
      </c>
      <c r="BY112" s="402" t="s">
        <v>1755</v>
      </c>
      <c r="BZ112" s="165">
        <f t="shared" si="167"/>
        <v>4</v>
      </c>
      <c r="CA112" s="58">
        <v>0</v>
      </c>
      <c r="CB112" s="402" t="s">
        <v>1755</v>
      </c>
      <c r="CC112" s="165">
        <f t="shared" si="168"/>
        <v>4</v>
      </c>
      <c r="CD112" s="58">
        <v>0</v>
      </c>
      <c r="CE112" s="397" t="s">
        <v>1764</v>
      </c>
      <c r="CF112" s="165">
        <f t="shared" si="169"/>
        <v>0</v>
      </c>
      <c r="CG112" s="80" t="s">
        <v>1369</v>
      </c>
      <c r="CH112" s="165">
        <f t="shared" si="147"/>
        <v>3</v>
      </c>
      <c r="CI112" s="426">
        <f t="shared" si="170"/>
        <v>2.1666666666666665</v>
      </c>
      <c r="CJ112" s="53" t="s">
        <v>639</v>
      </c>
      <c r="CK112" s="165">
        <f t="shared" si="171"/>
        <v>4</v>
      </c>
      <c r="CL112" s="96" t="s">
        <v>640</v>
      </c>
      <c r="CM112" s="164">
        <f t="shared" si="172"/>
        <v>0</v>
      </c>
      <c r="CN112" s="96" t="s">
        <v>880</v>
      </c>
      <c r="CO112" s="164">
        <f t="shared" si="124"/>
        <v>4</v>
      </c>
      <c r="CP112" s="96" t="s">
        <v>880</v>
      </c>
      <c r="CQ112" s="164">
        <f t="shared" si="178"/>
        <v>4</v>
      </c>
      <c r="CR112" s="96" t="s">
        <v>880</v>
      </c>
      <c r="CS112" s="164">
        <f t="shared" si="179"/>
        <v>4</v>
      </c>
      <c r="CT112" s="53" t="s">
        <v>639</v>
      </c>
      <c r="CU112" s="165">
        <f t="shared" si="175"/>
        <v>4</v>
      </c>
      <c r="CV112" s="96" t="s">
        <v>1119</v>
      </c>
      <c r="CW112" s="164">
        <f t="shared" si="180"/>
        <v>0</v>
      </c>
      <c r="CX112" s="55">
        <v>8.3000000000000007</v>
      </c>
      <c r="CY112" s="351" t="s">
        <v>1827</v>
      </c>
      <c r="CZ112" s="165">
        <f t="shared" si="129"/>
        <v>0</v>
      </c>
      <c r="DA112" s="56">
        <v>8.8000000000000007</v>
      </c>
      <c r="DB112" s="351" t="s">
        <v>1827</v>
      </c>
      <c r="DC112" s="165">
        <f t="shared" si="130"/>
        <v>0</v>
      </c>
      <c r="DD112" s="426">
        <f t="shared" si="131"/>
        <v>2.2222222222222223</v>
      </c>
      <c r="DE112" s="148">
        <v>0</v>
      </c>
      <c r="DF112" s="397" t="s">
        <v>1777</v>
      </c>
      <c r="DG112" s="165">
        <f t="shared" si="132"/>
        <v>0</v>
      </c>
      <c r="DH112" s="54">
        <v>0</v>
      </c>
      <c r="DI112" s="397" t="s">
        <v>1777</v>
      </c>
      <c r="DJ112" s="165">
        <f t="shared" si="133"/>
        <v>0</v>
      </c>
      <c r="DK112" s="54">
        <v>0</v>
      </c>
      <c r="DL112" s="397" t="s">
        <v>1777</v>
      </c>
      <c r="DM112" s="165">
        <f t="shared" si="134"/>
        <v>0</v>
      </c>
      <c r="DN112" s="54">
        <v>0</v>
      </c>
      <c r="DO112" s="397" t="s">
        <v>1784</v>
      </c>
      <c r="DP112" s="165">
        <f t="shared" si="135"/>
        <v>0</v>
      </c>
      <c r="DQ112" s="96" t="s">
        <v>1024</v>
      </c>
      <c r="DR112" s="164">
        <f t="shared" si="136"/>
        <v>0</v>
      </c>
      <c r="DS112" s="426">
        <f t="shared" si="137"/>
        <v>0</v>
      </c>
      <c r="DT112" s="148">
        <v>0.67800000000000005</v>
      </c>
      <c r="DU112" s="114" t="s">
        <v>1791</v>
      </c>
      <c r="DV112" s="165">
        <f t="shared" si="177"/>
        <v>2</v>
      </c>
      <c r="DW112" s="49">
        <v>3</v>
      </c>
      <c r="DX112" s="148">
        <f t="shared" si="148"/>
        <v>0.47712125471966244</v>
      </c>
      <c r="DY112" s="94" t="s">
        <v>1732</v>
      </c>
      <c r="DZ112" s="165">
        <f t="shared" si="139"/>
        <v>0</v>
      </c>
      <c r="EA112" s="49">
        <v>2</v>
      </c>
      <c r="EB112" s="157" t="s">
        <v>1737</v>
      </c>
      <c r="EC112" s="165">
        <f t="shared" si="140"/>
        <v>1</v>
      </c>
      <c r="ED112" s="49">
        <v>0</v>
      </c>
      <c r="EE112" s="114" t="s">
        <v>1730</v>
      </c>
      <c r="EF112" s="165">
        <f t="shared" si="141"/>
        <v>0</v>
      </c>
      <c r="EG112" s="426">
        <f t="shared" si="142"/>
        <v>0.75</v>
      </c>
      <c r="EH112" s="429">
        <f t="shared" si="143"/>
        <v>1.2110269360269361</v>
      </c>
      <c r="EI112" s="438">
        <f t="shared" si="144"/>
        <v>0.30275673400673403</v>
      </c>
      <c r="EJ112" s="546">
        <v>0.1</v>
      </c>
      <c r="EK112" s="548">
        <v>0.43181818181818182</v>
      </c>
      <c r="EL112" s="549">
        <v>0.54166666666666663</v>
      </c>
      <c r="EM112" s="549">
        <v>0.55555555555555558</v>
      </c>
      <c r="EN112" s="549">
        <v>0</v>
      </c>
      <c r="EO112" s="549">
        <v>0.1875</v>
      </c>
    </row>
    <row r="113" spans="1:145" s="366" customFormat="1" ht="18">
      <c r="A113" s="4" t="s">
        <v>389</v>
      </c>
      <c r="B113" s="76" t="s">
        <v>388</v>
      </c>
      <c r="C113" s="583" t="s">
        <v>632</v>
      </c>
      <c r="D113" s="411" t="s">
        <v>1310</v>
      </c>
      <c r="E113" s="413" t="s">
        <v>965</v>
      </c>
      <c r="F113" s="412" t="s">
        <v>983</v>
      </c>
      <c r="G113" s="414" t="s">
        <v>966</v>
      </c>
      <c r="H113" s="417" t="s">
        <v>83</v>
      </c>
      <c r="I113" s="49">
        <v>5360</v>
      </c>
      <c r="J113" s="328">
        <f t="shared" si="90"/>
        <v>3.7291647896927702</v>
      </c>
      <c r="K113" s="328" t="s">
        <v>1698</v>
      </c>
      <c r="L113" s="165">
        <f t="shared" si="91"/>
        <v>1</v>
      </c>
      <c r="M113" s="78">
        <v>14586843.01</v>
      </c>
      <c r="N113" s="328">
        <f t="shared" si="92"/>
        <v>7.1639613089124072</v>
      </c>
      <c r="O113" s="328" t="s">
        <v>1706</v>
      </c>
      <c r="P113" s="165">
        <f t="shared" si="93"/>
        <v>1</v>
      </c>
      <c r="Q113" s="94">
        <v>224</v>
      </c>
      <c r="R113" s="328">
        <f t="shared" si="94"/>
        <v>2.3502480183341627</v>
      </c>
      <c r="S113" s="328" t="s">
        <v>1709</v>
      </c>
      <c r="T113" s="165">
        <f t="shared" si="95"/>
        <v>0</v>
      </c>
      <c r="U113" s="96" t="s">
        <v>880</v>
      </c>
      <c r="V113" s="164">
        <f t="shared" si="96"/>
        <v>0</v>
      </c>
      <c r="W113" s="94">
        <v>0</v>
      </c>
      <c r="X113" s="94"/>
      <c r="Y113" s="94" t="s">
        <v>1726</v>
      </c>
      <c r="Z113" s="165">
        <f t="shared" si="97"/>
        <v>0</v>
      </c>
      <c r="AA113" s="424">
        <f t="shared" si="98"/>
        <v>0.4</v>
      </c>
      <c r="AB113" s="594" t="s">
        <v>639</v>
      </c>
      <c r="AC113" s="165">
        <f t="shared" si="149"/>
        <v>4</v>
      </c>
      <c r="AD113" s="585" t="s">
        <v>639</v>
      </c>
      <c r="AE113" s="165">
        <f t="shared" si="150"/>
        <v>4</v>
      </c>
      <c r="AF113" s="96" t="s">
        <v>636</v>
      </c>
      <c r="AG113" s="164">
        <f t="shared" si="151"/>
        <v>4</v>
      </c>
      <c r="AH113" s="53" t="s">
        <v>1314</v>
      </c>
      <c r="AI113" s="165">
        <f t="shared" si="145"/>
        <v>0</v>
      </c>
      <c r="AJ113" s="53" t="s">
        <v>1406</v>
      </c>
      <c r="AK113" s="165">
        <f t="shared" si="152"/>
        <v>3</v>
      </c>
      <c r="AL113" s="587">
        <v>1</v>
      </c>
      <c r="AM113" s="396" t="s">
        <v>1765</v>
      </c>
      <c r="AN113" s="165">
        <f t="shared" si="153"/>
        <v>4</v>
      </c>
      <c r="AO113" s="96" t="s">
        <v>640</v>
      </c>
      <c r="AP113" s="164">
        <f t="shared" si="154"/>
        <v>0</v>
      </c>
      <c r="AQ113" s="57">
        <v>2</v>
      </c>
      <c r="AR113" s="396" t="s">
        <v>1772</v>
      </c>
      <c r="AS113" s="165">
        <f t="shared" si="155"/>
        <v>1</v>
      </c>
      <c r="AT113" s="583" t="s">
        <v>634</v>
      </c>
      <c r="AU113" s="165">
        <f t="shared" si="156"/>
        <v>1</v>
      </c>
      <c r="AV113" s="53" t="s">
        <v>675</v>
      </c>
      <c r="AW113" s="165">
        <v>0</v>
      </c>
      <c r="AX113" s="81" t="s">
        <v>646</v>
      </c>
      <c r="AY113" s="165">
        <v>1</v>
      </c>
      <c r="AZ113" s="426">
        <f t="shared" si="157"/>
        <v>2</v>
      </c>
      <c r="BA113" s="57">
        <v>0</v>
      </c>
      <c r="BB113" s="395" t="s">
        <v>1741</v>
      </c>
      <c r="BC113" s="165">
        <f t="shared" si="158"/>
        <v>4</v>
      </c>
      <c r="BD113" s="155" t="s">
        <v>641</v>
      </c>
      <c r="BE113" s="163">
        <f t="shared" si="159"/>
        <v>0</v>
      </c>
      <c r="BF113" s="587">
        <v>2</v>
      </c>
      <c r="BG113" s="396" t="s">
        <v>1746</v>
      </c>
      <c r="BH113" s="165">
        <f t="shared" si="160"/>
        <v>3</v>
      </c>
      <c r="BI113" s="587">
        <v>0</v>
      </c>
      <c r="BJ113" s="396" t="s">
        <v>1745</v>
      </c>
      <c r="BK113" s="165">
        <f t="shared" si="161"/>
        <v>4</v>
      </c>
      <c r="BL113" s="53" t="s">
        <v>642</v>
      </c>
      <c r="BM113" s="365">
        <f t="shared" si="162"/>
        <v>3</v>
      </c>
      <c r="BN113" s="583" t="s">
        <v>654</v>
      </c>
      <c r="BO113" s="365">
        <f t="shared" si="163"/>
        <v>4</v>
      </c>
      <c r="BP113" s="585" t="s">
        <v>667</v>
      </c>
      <c r="BQ113" s="365">
        <f t="shared" si="164"/>
        <v>1</v>
      </c>
      <c r="BR113" s="57">
        <v>0</v>
      </c>
      <c r="BS113" s="396" t="s">
        <v>1750</v>
      </c>
      <c r="BT113" s="165">
        <f t="shared" si="165"/>
        <v>4</v>
      </c>
      <c r="BU113" s="57">
        <v>0</v>
      </c>
      <c r="BV113" s="396" t="s">
        <v>1750</v>
      </c>
      <c r="BW113" s="165">
        <f t="shared" si="166"/>
        <v>4</v>
      </c>
      <c r="BX113" s="57">
        <v>0</v>
      </c>
      <c r="BY113" s="396" t="s">
        <v>1755</v>
      </c>
      <c r="BZ113" s="165">
        <f t="shared" si="167"/>
        <v>4</v>
      </c>
      <c r="CA113" s="57">
        <v>0</v>
      </c>
      <c r="CB113" s="396" t="s">
        <v>1755</v>
      </c>
      <c r="CC113" s="165">
        <f t="shared" si="168"/>
        <v>4</v>
      </c>
      <c r="CD113" s="58">
        <v>2</v>
      </c>
      <c r="CE113" s="397" t="s">
        <v>1762</v>
      </c>
      <c r="CF113" s="165">
        <f t="shared" si="169"/>
        <v>2</v>
      </c>
      <c r="CG113" s="80" t="s">
        <v>636</v>
      </c>
      <c r="CH113" s="165">
        <f t="shared" si="147"/>
        <v>4</v>
      </c>
      <c r="CI113" s="426">
        <f t="shared" si="170"/>
        <v>3.0833333333333335</v>
      </c>
      <c r="CJ113" s="583" t="s">
        <v>639</v>
      </c>
      <c r="CK113" s="165">
        <f t="shared" si="171"/>
        <v>4</v>
      </c>
      <c r="CL113" s="96" t="s">
        <v>640</v>
      </c>
      <c r="CM113" s="164">
        <f t="shared" si="172"/>
        <v>0</v>
      </c>
      <c r="CN113" s="96" t="s">
        <v>880</v>
      </c>
      <c r="CO113" s="164">
        <f t="shared" si="124"/>
        <v>4</v>
      </c>
      <c r="CP113" s="96" t="s">
        <v>880</v>
      </c>
      <c r="CQ113" s="164">
        <f t="shared" si="178"/>
        <v>4</v>
      </c>
      <c r="CR113" s="96" t="s">
        <v>880</v>
      </c>
      <c r="CS113" s="164">
        <f t="shared" si="179"/>
        <v>4</v>
      </c>
      <c r="CT113" s="583" t="s">
        <v>639</v>
      </c>
      <c r="CU113" s="165">
        <f t="shared" si="175"/>
        <v>4</v>
      </c>
      <c r="CV113" s="96" t="s">
        <v>1119</v>
      </c>
      <c r="CW113" s="164">
        <f t="shared" si="180"/>
        <v>0</v>
      </c>
      <c r="CX113" s="55">
        <v>7.8</v>
      </c>
      <c r="CY113" s="427" t="s">
        <v>1826</v>
      </c>
      <c r="CZ113" s="165">
        <f t="shared" si="129"/>
        <v>1</v>
      </c>
      <c r="DA113" s="56">
        <v>7.5</v>
      </c>
      <c r="DB113" s="427" t="s">
        <v>1826</v>
      </c>
      <c r="DC113" s="165">
        <f t="shared" si="130"/>
        <v>1</v>
      </c>
      <c r="DD113" s="426">
        <f t="shared" si="131"/>
        <v>2.4444444444444446</v>
      </c>
      <c r="DE113" s="148">
        <v>1</v>
      </c>
      <c r="DF113" s="396" t="s">
        <v>1776</v>
      </c>
      <c r="DG113" s="165">
        <f t="shared" si="132"/>
        <v>1</v>
      </c>
      <c r="DH113" s="54">
        <v>0</v>
      </c>
      <c r="DI113" s="397" t="s">
        <v>1777</v>
      </c>
      <c r="DJ113" s="165">
        <f t="shared" si="133"/>
        <v>0</v>
      </c>
      <c r="DK113" s="54">
        <v>3</v>
      </c>
      <c r="DL113" s="396" t="s">
        <v>1779</v>
      </c>
      <c r="DM113" s="165">
        <f t="shared" si="134"/>
        <v>4</v>
      </c>
      <c r="DN113" s="54">
        <v>5</v>
      </c>
      <c r="DO113" s="396" t="s">
        <v>1781</v>
      </c>
      <c r="DP113" s="165">
        <f t="shared" si="135"/>
        <v>3</v>
      </c>
      <c r="DQ113" s="96" t="s">
        <v>1024</v>
      </c>
      <c r="DR113" s="164">
        <f t="shared" si="136"/>
        <v>0</v>
      </c>
      <c r="DS113" s="426">
        <f t="shared" si="137"/>
        <v>1.6</v>
      </c>
      <c r="DT113" s="148">
        <v>0.66800000000000004</v>
      </c>
      <c r="DU113" s="157" t="s">
        <v>1791</v>
      </c>
      <c r="DV113" s="165">
        <f t="shared" si="177"/>
        <v>2</v>
      </c>
      <c r="DW113" s="49">
        <v>16</v>
      </c>
      <c r="DX113" s="148">
        <f t="shared" si="148"/>
        <v>1.2041199826559248</v>
      </c>
      <c r="DY113" s="94" t="s">
        <v>1734</v>
      </c>
      <c r="DZ113" s="165">
        <f t="shared" si="139"/>
        <v>2</v>
      </c>
      <c r="EA113" s="49">
        <v>1</v>
      </c>
      <c r="EB113" s="157" t="s">
        <v>1737</v>
      </c>
      <c r="EC113" s="165">
        <f t="shared" si="140"/>
        <v>1</v>
      </c>
      <c r="ED113" s="49">
        <v>1</v>
      </c>
      <c r="EE113" s="157" t="s">
        <v>1737</v>
      </c>
      <c r="EF113" s="165">
        <f t="shared" si="141"/>
        <v>1</v>
      </c>
      <c r="EG113" s="426">
        <f t="shared" si="142"/>
        <v>1.5</v>
      </c>
      <c r="EH113" s="429">
        <f t="shared" si="143"/>
        <v>1.837962962962963</v>
      </c>
      <c r="EI113" s="438">
        <f t="shared" si="144"/>
        <v>0.45949074074074076</v>
      </c>
      <c r="EJ113" s="546">
        <v>0.1</v>
      </c>
      <c r="EK113" s="548">
        <v>0.5</v>
      </c>
      <c r="EL113" s="549">
        <v>0.77083333333333337</v>
      </c>
      <c r="EM113" s="549">
        <v>0.61111111111111116</v>
      </c>
      <c r="EN113" s="549">
        <v>0.4</v>
      </c>
      <c r="EO113" s="549">
        <v>0.375</v>
      </c>
    </row>
    <row r="114" spans="1:145" s="366" customFormat="1" ht="18">
      <c r="A114" s="4" t="s">
        <v>407</v>
      </c>
      <c r="B114" s="69" t="s">
        <v>406</v>
      </c>
      <c r="C114" s="583" t="s">
        <v>632</v>
      </c>
      <c r="D114" s="411" t="s">
        <v>1310</v>
      </c>
      <c r="E114" s="413" t="s">
        <v>978</v>
      </c>
      <c r="F114" s="412" t="s">
        <v>977</v>
      </c>
      <c r="G114" s="414" t="s">
        <v>985</v>
      </c>
      <c r="H114" s="412" t="s">
        <v>5</v>
      </c>
      <c r="I114" s="49">
        <v>5373</v>
      </c>
      <c r="J114" s="328">
        <f t="shared" si="90"/>
        <v>3.7302168405686942</v>
      </c>
      <c r="K114" s="328" t="s">
        <v>1698</v>
      </c>
      <c r="L114" s="165">
        <f t="shared" si="91"/>
        <v>1</v>
      </c>
      <c r="M114" s="78">
        <v>16220309.860000001</v>
      </c>
      <c r="N114" s="328">
        <f t="shared" si="92"/>
        <v>7.2100591463734593</v>
      </c>
      <c r="O114" s="328" t="s">
        <v>1706</v>
      </c>
      <c r="P114" s="165">
        <f t="shared" si="93"/>
        <v>1</v>
      </c>
      <c r="Q114" s="94">
        <v>201</v>
      </c>
      <c r="R114" s="328">
        <f t="shared" si="94"/>
        <v>2.3031960574204891</v>
      </c>
      <c r="S114" s="328" t="s">
        <v>1709</v>
      </c>
      <c r="T114" s="165">
        <f t="shared" si="95"/>
        <v>0</v>
      </c>
      <c r="U114" s="96" t="s">
        <v>880</v>
      </c>
      <c r="V114" s="164">
        <f t="shared" si="96"/>
        <v>0</v>
      </c>
      <c r="W114" s="94">
        <v>0</v>
      </c>
      <c r="X114" s="94"/>
      <c r="Y114" s="94" t="s">
        <v>1726</v>
      </c>
      <c r="Z114" s="165">
        <f t="shared" si="97"/>
        <v>0</v>
      </c>
      <c r="AA114" s="424">
        <f t="shared" si="98"/>
        <v>0.4</v>
      </c>
      <c r="AB114" s="80" t="s">
        <v>1397</v>
      </c>
      <c r="AC114" s="165">
        <f t="shared" si="149"/>
        <v>1</v>
      </c>
      <c r="AD114" s="53" t="s">
        <v>1399</v>
      </c>
      <c r="AE114" s="165">
        <f t="shared" si="150"/>
        <v>1</v>
      </c>
      <c r="AF114" s="96" t="s">
        <v>640</v>
      </c>
      <c r="AG114" s="164">
        <f t="shared" si="151"/>
        <v>0</v>
      </c>
      <c r="AH114" s="53" t="s">
        <v>1402</v>
      </c>
      <c r="AI114" s="165">
        <f t="shared" si="145"/>
        <v>2</v>
      </c>
      <c r="AJ114" s="53" t="s">
        <v>1404</v>
      </c>
      <c r="AK114" s="165">
        <f t="shared" si="152"/>
        <v>1</v>
      </c>
      <c r="AL114" s="587">
        <v>1</v>
      </c>
      <c r="AM114" s="396" t="s">
        <v>1765</v>
      </c>
      <c r="AN114" s="165">
        <f t="shared" si="153"/>
        <v>4</v>
      </c>
      <c r="AO114" s="96" t="s">
        <v>636</v>
      </c>
      <c r="AP114" s="164">
        <f t="shared" si="154"/>
        <v>4</v>
      </c>
      <c r="AQ114" s="57">
        <v>2</v>
      </c>
      <c r="AR114" s="396" t="s">
        <v>1772</v>
      </c>
      <c r="AS114" s="165">
        <f t="shared" si="155"/>
        <v>1</v>
      </c>
      <c r="AT114" s="583" t="s">
        <v>650</v>
      </c>
      <c r="AU114" s="165">
        <f t="shared" si="156"/>
        <v>2</v>
      </c>
      <c r="AV114" s="53" t="s">
        <v>675</v>
      </c>
      <c r="AW114" s="165">
        <v>0</v>
      </c>
      <c r="AX114" s="81" t="s">
        <v>647</v>
      </c>
      <c r="AY114" s="165">
        <v>4</v>
      </c>
      <c r="AZ114" s="426">
        <f t="shared" si="157"/>
        <v>1.8181818181818181</v>
      </c>
      <c r="BA114" s="57">
        <v>0</v>
      </c>
      <c r="BB114" s="395" t="s">
        <v>1741</v>
      </c>
      <c r="BC114" s="165">
        <f t="shared" si="158"/>
        <v>4</v>
      </c>
      <c r="BD114" s="155" t="s">
        <v>1395</v>
      </c>
      <c r="BE114" s="163">
        <f t="shared" si="159"/>
        <v>4</v>
      </c>
      <c r="BF114" s="587">
        <v>12</v>
      </c>
      <c r="BG114" s="396" t="s">
        <v>1749</v>
      </c>
      <c r="BH114" s="165">
        <f t="shared" si="160"/>
        <v>0</v>
      </c>
      <c r="BI114" s="587">
        <v>15</v>
      </c>
      <c r="BJ114" s="396" t="s">
        <v>1749</v>
      </c>
      <c r="BK114" s="165">
        <f t="shared" si="161"/>
        <v>0</v>
      </c>
      <c r="BL114" s="53" t="s">
        <v>649</v>
      </c>
      <c r="BM114" s="365">
        <f t="shared" si="162"/>
        <v>2</v>
      </c>
      <c r="BN114" s="583" t="s">
        <v>649</v>
      </c>
      <c r="BO114" s="365">
        <f t="shared" si="163"/>
        <v>1</v>
      </c>
      <c r="BP114" s="585" t="s">
        <v>663</v>
      </c>
      <c r="BQ114" s="365">
        <f t="shared" si="164"/>
        <v>0</v>
      </c>
      <c r="BR114" s="57">
        <v>0</v>
      </c>
      <c r="BS114" s="396" t="s">
        <v>1750</v>
      </c>
      <c r="BT114" s="165">
        <f t="shared" si="165"/>
        <v>4</v>
      </c>
      <c r="BU114" s="57">
        <v>0</v>
      </c>
      <c r="BV114" s="396" t="s">
        <v>1750</v>
      </c>
      <c r="BW114" s="165">
        <f t="shared" si="166"/>
        <v>4</v>
      </c>
      <c r="BX114" s="57">
        <v>0</v>
      </c>
      <c r="BY114" s="396" t="s">
        <v>1755</v>
      </c>
      <c r="BZ114" s="165">
        <f t="shared" si="167"/>
        <v>4</v>
      </c>
      <c r="CA114" s="57">
        <v>0</v>
      </c>
      <c r="CB114" s="396" t="s">
        <v>1755</v>
      </c>
      <c r="CC114" s="165">
        <f t="shared" si="168"/>
        <v>4</v>
      </c>
      <c r="CD114" s="58">
        <v>1</v>
      </c>
      <c r="CE114" s="396" t="s">
        <v>1763</v>
      </c>
      <c r="CF114" s="165">
        <f t="shared" si="169"/>
        <v>1</v>
      </c>
      <c r="CG114" s="155" t="s">
        <v>636</v>
      </c>
      <c r="CH114" s="165">
        <f t="shared" si="147"/>
        <v>4</v>
      </c>
      <c r="CI114" s="426">
        <f t="shared" si="170"/>
        <v>2.3333333333333335</v>
      </c>
      <c r="CJ114" s="594" t="s">
        <v>639</v>
      </c>
      <c r="CK114" s="165">
        <f t="shared" si="171"/>
        <v>4</v>
      </c>
      <c r="CL114" s="96" t="s">
        <v>640</v>
      </c>
      <c r="CM114" s="164">
        <f t="shared" si="172"/>
        <v>0</v>
      </c>
      <c r="CN114" s="96" t="s">
        <v>1119</v>
      </c>
      <c r="CO114" s="164">
        <f t="shared" si="124"/>
        <v>0</v>
      </c>
      <c r="CP114" s="96" t="s">
        <v>880</v>
      </c>
      <c r="CQ114" s="164">
        <f t="shared" si="178"/>
        <v>4</v>
      </c>
      <c r="CR114" s="96" t="s">
        <v>880</v>
      </c>
      <c r="CS114" s="164">
        <f t="shared" si="179"/>
        <v>4</v>
      </c>
      <c r="CT114" s="583" t="s">
        <v>639</v>
      </c>
      <c r="CU114" s="165">
        <f t="shared" si="175"/>
        <v>4</v>
      </c>
      <c r="CV114" s="96" t="s">
        <v>1119</v>
      </c>
      <c r="CW114" s="164">
        <f t="shared" si="180"/>
        <v>0</v>
      </c>
      <c r="CX114" s="55">
        <v>8.5</v>
      </c>
      <c r="CY114" s="351" t="s">
        <v>1827</v>
      </c>
      <c r="CZ114" s="165">
        <f t="shared" si="129"/>
        <v>0</v>
      </c>
      <c r="DA114" s="56">
        <v>10</v>
      </c>
      <c r="DB114" s="351" t="s">
        <v>1827</v>
      </c>
      <c r="DC114" s="165">
        <f t="shared" si="130"/>
        <v>0</v>
      </c>
      <c r="DD114" s="426">
        <f t="shared" si="131"/>
        <v>1.7777777777777777</v>
      </c>
      <c r="DE114" s="148">
        <v>0</v>
      </c>
      <c r="DF114" s="397" t="s">
        <v>1777</v>
      </c>
      <c r="DG114" s="165">
        <f t="shared" si="132"/>
        <v>0</v>
      </c>
      <c r="DH114" s="54">
        <v>0</v>
      </c>
      <c r="DI114" s="397" t="s">
        <v>1777</v>
      </c>
      <c r="DJ114" s="165">
        <f t="shared" si="133"/>
        <v>0</v>
      </c>
      <c r="DK114" s="54">
        <v>1</v>
      </c>
      <c r="DL114" s="397" t="s">
        <v>1777</v>
      </c>
      <c r="DM114" s="165">
        <f t="shared" si="134"/>
        <v>3</v>
      </c>
      <c r="DN114" s="54">
        <v>4</v>
      </c>
      <c r="DO114" s="397" t="s">
        <v>1782</v>
      </c>
      <c r="DP114" s="165">
        <f t="shared" si="135"/>
        <v>2</v>
      </c>
      <c r="DQ114" s="96" t="s">
        <v>1024</v>
      </c>
      <c r="DR114" s="164">
        <f t="shared" si="136"/>
        <v>0</v>
      </c>
      <c r="DS114" s="426">
        <f t="shared" si="137"/>
        <v>1</v>
      </c>
      <c r="DT114" s="148">
        <v>0.74</v>
      </c>
      <c r="DU114" s="157" t="s">
        <v>1791</v>
      </c>
      <c r="DV114" s="165">
        <f t="shared" si="177"/>
        <v>2</v>
      </c>
      <c r="DW114" s="49">
        <v>6</v>
      </c>
      <c r="DX114" s="148">
        <f t="shared" si="148"/>
        <v>0.77815125038364363</v>
      </c>
      <c r="DY114" s="94" t="s">
        <v>1733</v>
      </c>
      <c r="DZ114" s="165">
        <f t="shared" si="139"/>
        <v>1</v>
      </c>
      <c r="EA114" s="49">
        <v>0</v>
      </c>
      <c r="EB114" s="114" t="s">
        <v>1730</v>
      </c>
      <c r="EC114" s="165">
        <f t="shared" si="140"/>
        <v>0</v>
      </c>
      <c r="ED114" s="49">
        <v>1</v>
      </c>
      <c r="EE114" s="157" t="s">
        <v>1737</v>
      </c>
      <c r="EF114" s="165">
        <f t="shared" si="141"/>
        <v>1</v>
      </c>
      <c r="EG114" s="426">
        <f t="shared" si="142"/>
        <v>1</v>
      </c>
      <c r="EH114" s="429">
        <f t="shared" si="143"/>
        <v>1.3882154882154882</v>
      </c>
      <c r="EI114" s="438">
        <f t="shared" si="144"/>
        <v>0.34705387205387206</v>
      </c>
      <c r="EJ114" s="546">
        <v>0.1</v>
      </c>
      <c r="EK114" s="548">
        <v>0.45454545454545453</v>
      </c>
      <c r="EL114" s="549">
        <v>0.58333333333333337</v>
      </c>
      <c r="EM114" s="549">
        <v>0.44444444444444442</v>
      </c>
      <c r="EN114" s="549">
        <v>0.25</v>
      </c>
      <c r="EO114" s="549">
        <v>0.25</v>
      </c>
    </row>
    <row r="115" spans="1:145" s="366" customFormat="1" ht="18">
      <c r="A115" s="4" t="s">
        <v>383</v>
      </c>
      <c r="B115" s="69" t="s">
        <v>382</v>
      </c>
      <c r="C115" s="583" t="s">
        <v>632</v>
      </c>
      <c r="D115" s="411" t="s">
        <v>1310</v>
      </c>
      <c r="E115" s="413" t="s">
        <v>991</v>
      </c>
      <c r="F115" s="412" t="s">
        <v>990</v>
      </c>
      <c r="G115" s="414" t="s">
        <v>992</v>
      </c>
      <c r="H115" s="412" t="s">
        <v>47</v>
      </c>
      <c r="I115" s="49">
        <v>5382</v>
      </c>
      <c r="J115" s="328">
        <f t="shared" si="90"/>
        <v>3.7309436934277356</v>
      </c>
      <c r="K115" s="328" t="s">
        <v>1698</v>
      </c>
      <c r="L115" s="165">
        <f t="shared" si="91"/>
        <v>1</v>
      </c>
      <c r="M115" s="78">
        <v>14444357.869999999</v>
      </c>
      <c r="N115" s="328">
        <f t="shared" si="92"/>
        <v>7.159698239865623</v>
      </c>
      <c r="O115" s="328" t="s">
        <v>1706</v>
      </c>
      <c r="P115" s="165">
        <f t="shared" si="93"/>
        <v>1</v>
      </c>
      <c r="Q115" s="94">
        <v>294</v>
      </c>
      <c r="R115" s="328">
        <f t="shared" si="94"/>
        <v>2.4683473304121573</v>
      </c>
      <c r="S115" s="328" t="s">
        <v>1712</v>
      </c>
      <c r="T115" s="165">
        <f t="shared" si="95"/>
        <v>1</v>
      </c>
      <c r="U115" s="96" t="s">
        <v>1119</v>
      </c>
      <c r="V115" s="164">
        <f t="shared" si="96"/>
        <v>4</v>
      </c>
      <c r="W115" s="94">
        <v>5</v>
      </c>
      <c r="X115" s="54">
        <f>LOG10(W115)</f>
        <v>0.69897000433601886</v>
      </c>
      <c r="Y115" s="94" t="s">
        <v>1727</v>
      </c>
      <c r="Z115" s="165">
        <f t="shared" si="97"/>
        <v>1</v>
      </c>
      <c r="AA115" s="424">
        <f t="shared" si="98"/>
        <v>1.6</v>
      </c>
      <c r="AB115" s="80" t="s">
        <v>1398</v>
      </c>
      <c r="AC115" s="165">
        <f t="shared" si="149"/>
        <v>2</v>
      </c>
      <c r="AD115" s="53" t="s">
        <v>1398</v>
      </c>
      <c r="AE115" s="165">
        <f t="shared" si="150"/>
        <v>2</v>
      </c>
      <c r="AF115" s="96" t="s">
        <v>640</v>
      </c>
      <c r="AG115" s="164">
        <f t="shared" si="151"/>
        <v>0</v>
      </c>
      <c r="AH115" s="53" t="s">
        <v>1402</v>
      </c>
      <c r="AI115" s="165">
        <f t="shared" si="145"/>
        <v>2</v>
      </c>
      <c r="AJ115" s="53" t="s">
        <v>1406</v>
      </c>
      <c r="AK115" s="165">
        <f t="shared" si="152"/>
        <v>3</v>
      </c>
      <c r="AL115" s="587">
        <v>1</v>
      </c>
      <c r="AM115" s="396" t="s">
        <v>1765</v>
      </c>
      <c r="AN115" s="165">
        <f t="shared" si="153"/>
        <v>4</v>
      </c>
      <c r="AO115" s="96" t="s">
        <v>640</v>
      </c>
      <c r="AP115" s="164">
        <f t="shared" si="154"/>
        <v>0</v>
      </c>
      <c r="AQ115" s="57">
        <v>3</v>
      </c>
      <c r="AR115" s="397" t="s">
        <v>1771</v>
      </c>
      <c r="AS115" s="165">
        <f t="shared" si="155"/>
        <v>2</v>
      </c>
      <c r="AT115" s="583" t="s">
        <v>650</v>
      </c>
      <c r="AU115" s="165">
        <f t="shared" si="156"/>
        <v>2</v>
      </c>
      <c r="AV115" s="53" t="s">
        <v>646</v>
      </c>
      <c r="AW115" s="165">
        <v>0</v>
      </c>
      <c r="AX115" s="81" t="s">
        <v>647</v>
      </c>
      <c r="AY115" s="165">
        <v>4</v>
      </c>
      <c r="AZ115" s="426">
        <f t="shared" si="157"/>
        <v>1.9090909090909092</v>
      </c>
      <c r="BA115" s="57">
        <v>0</v>
      </c>
      <c r="BB115" s="395" t="s">
        <v>1741</v>
      </c>
      <c r="BC115" s="165">
        <f t="shared" si="158"/>
        <v>4</v>
      </c>
      <c r="BD115" s="155" t="s">
        <v>666</v>
      </c>
      <c r="BE115" s="163">
        <f t="shared" si="159"/>
        <v>3</v>
      </c>
      <c r="BF115" s="587">
        <v>3</v>
      </c>
      <c r="BG115" s="397" t="s">
        <v>1747</v>
      </c>
      <c r="BH115" s="165">
        <f t="shared" si="160"/>
        <v>2</v>
      </c>
      <c r="BI115" s="587">
        <v>3</v>
      </c>
      <c r="BJ115" s="397" t="s">
        <v>1747</v>
      </c>
      <c r="BK115" s="165">
        <f t="shared" si="161"/>
        <v>2</v>
      </c>
      <c r="BL115" s="53" t="s">
        <v>649</v>
      </c>
      <c r="BM115" s="365">
        <f t="shared" si="162"/>
        <v>2</v>
      </c>
      <c r="BN115" s="583" t="s">
        <v>649</v>
      </c>
      <c r="BO115" s="365">
        <f t="shared" si="163"/>
        <v>1</v>
      </c>
      <c r="BP115" s="585" t="s">
        <v>659</v>
      </c>
      <c r="BQ115" s="365">
        <f t="shared" si="164"/>
        <v>4</v>
      </c>
      <c r="BR115" s="57">
        <v>0</v>
      </c>
      <c r="BS115" s="396" t="s">
        <v>1750</v>
      </c>
      <c r="BT115" s="165">
        <f t="shared" si="165"/>
        <v>4</v>
      </c>
      <c r="BU115" s="57">
        <v>0</v>
      </c>
      <c r="BV115" s="396" t="s">
        <v>1750</v>
      </c>
      <c r="BW115" s="165">
        <f t="shared" si="166"/>
        <v>4</v>
      </c>
      <c r="BX115" s="57">
        <v>0</v>
      </c>
      <c r="BY115" s="396" t="s">
        <v>1755</v>
      </c>
      <c r="BZ115" s="165">
        <f t="shared" si="167"/>
        <v>4</v>
      </c>
      <c r="CA115" s="57">
        <v>0</v>
      </c>
      <c r="CB115" s="396" t="s">
        <v>1755</v>
      </c>
      <c r="CC115" s="165">
        <f t="shared" si="168"/>
        <v>4</v>
      </c>
      <c r="CD115" s="58">
        <v>2</v>
      </c>
      <c r="CE115" s="397" t="s">
        <v>1762</v>
      </c>
      <c r="CF115" s="165">
        <f t="shared" si="169"/>
        <v>2</v>
      </c>
      <c r="CG115" s="80" t="s">
        <v>1369</v>
      </c>
      <c r="CH115" s="165">
        <f t="shared" si="147"/>
        <v>3</v>
      </c>
      <c r="CI115" s="426">
        <f t="shared" si="170"/>
        <v>2.9166666666666665</v>
      </c>
      <c r="CJ115" s="53" t="s">
        <v>1396</v>
      </c>
      <c r="CK115" s="165">
        <f t="shared" si="171"/>
        <v>0</v>
      </c>
      <c r="CL115" s="96" t="s">
        <v>636</v>
      </c>
      <c r="CM115" s="164">
        <f t="shared" si="172"/>
        <v>4</v>
      </c>
      <c r="CN115" s="96" t="s">
        <v>1119</v>
      </c>
      <c r="CO115" s="164">
        <f t="shared" si="124"/>
        <v>0</v>
      </c>
      <c r="CP115" s="96" t="s">
        <v>880</v>
      </c>
      <c r="CQ115" s="164">
        <f t="shared" si="178"/>
        <v>4</v>
      </c>
      <c r="CR115" s="96" t="s">
        <v>880</v>
      </c>
      <c r="CS115" s="164">
        <f t="shared" si="179"/>
        <v>4</v>
      </c>
      <c r="CT115" s="53" t="s">
        <v>1408</v>
      </c>
      <c r="CU115" s="165">
        <f t="shared" si="175"/>
        <v>2</v>
      </c>
      <c r="CV115" s="96" t="s">
        <v>880</v>
      </c>
      <c r="CW115" s="164">
        <f t="shared" si="180"/>
        <v>4</v>
      </c>
      <c r="CX115" s="55">
        <v>0.6</v>
      </c>
      <c r="CY115" s="427" t="s">
        <v>1823</v>
      </c>
      <c r="CZ115" s="165">
        <f t="shared" si="129"/>
        <v>4</v>
      </c>
      <c r="DA115" s="56">
        <v>5.2</v>
      </c>
      <c r="DB115" s="427" t="s">
        <v>1825</v>
      </c>
      <c r="DC115" s="165">
        <f t="shared" si="130"/>
        <v>2</v>
      </c>
      <c r="DD115" s="426">
        <f t="shared" si="131"/>
        <v>2.6666666666666665</v>
      </c>
      <c r="DE115" s="148">
        <v>0</v>
      </c>
      <c r="DF115" s="397" t="s">
        <v>1777</v>
      </c>
      <c r="DG115" s="165">
        <f t="shared" si="132"/>
        <v>0</v>
      </c>
      <c r="DH115" s="54">
        <v>0</v>
      </c>
      <c r="DI115" s="397" t="s">
        <v>1777</v>
      </c>
      <c r="DJ115" s="165">
        <f t="shared" si="133"/>
        <v>0</v>
      </c>
      <c r="DK115" s="54">
        <v>1</v>
      </c>
      <c r="DL115" s="397" t="s">
        <v>1777</v>
      </c>
      <c r="DM115" s="165">
        <f t="shared" si="134"/>
        <v>3</v>
      </c>
      <c r="DN115" s="54">
        <v>0</v>
      </c>
      <c r="DO115" s="397" t="s">
        <v>1784</v>
      </c>
      <c r="DP115" s="165">
        <f t="shared" si="135"/>
        <v>0</v>
      </c>
      <c r="DQ115" s="96" t="s">
        <v>1024</v>
      </c>
      <c r="DR115" s="164">
        <f t="shared" si="136"/>
        <v>0</v>
      </c>
      <c r="DS115" s="426">
        <f t="shared" si="137"/>
        <v>0.6</v>
      </c>
      <c r="DT115" s="148">
        <v>0.61</v>
      </c>
      <c r="DU115" s="157" t="s">
        <v>1793</v>
      </c>
      <c r="DV115" s="165">
        <f t="shared" si="177"/>
        <v>3</v>
      </c>
      <c r="DW115" s="49">
        <v>13</v>
      </c>
      <c r="DX115" s="148">
        <f t="shared" si="148"/>
        <v>1.1139433523068367</v>
      </c>
      <c r="DY115" s="154" t="s">
        <v>1734</v>
      </c>
      <c r="DZ115" s="165">
        <f t="shared" si="139"/>
        <v>2</v>
      </c>
      <c r="EA115" s="49">
        <v>1</v>
      </c>
      <c r="EB115" s="157" t="s">
        <v>1737</v>
      </c>
      <c r="EC115" s="165">
        <f t="shared" si="140"/>
        <v>1</v>
      </c>
      <c r="ED115" s="49">
        <v>1</v>
      </c>
      <c r="EE115" s="157" t="s">
        <v>1737</v>
      </c>
      <c r="EF115" s="165">
        <f t="shared" si="141"/>
        <v>1</v>
      </c>
      <c r="EG115" s="426">
        <f t="shared" si="142"/>
        <v>1.75</v>
      </c>
      <c r="EH115" s="429">
        <f t="shared" si="143"/>
        <v>1.9070707070707071</v>
      </c>
      <c r="EI115" s="438">
        <f t="shared" si="144"/>
        <v>0.47676767676767684</v>
      </c>
      <c r="EJ115" s="546">
        <v>0.4</v>
      </c>
      <c r="EK115" s="548">
        <v>0.47727272727272729</v>
      </c>
      <c r="EL115" s="549">
        <v>0.72916666666666663</v>
      </c>
      <c r="EM115" s="549">
        <v>0.66666666666666663</v>
      </c>
      <c r="EN115" s="549">
        <v>0.15</v>
      </c>
      <c r="EO115" s="549">
        <v>0.4375</v>
      </c>
    </row>
    <row r="116" spans="1:145" s="367" customFormat="1" ht="18">
      <c r="A116" s="4" t="s">
        <v>377</v>
      </c>
      <c r="B116" s="70" t="s">
        <v>376</v>
      </c>
      <c r="C116" s="53" t="s">
        <v>632</v>
      </c>
      <c r="D116" s="411" t="s">
        <v>1310</v>
      </c>
      <c r="E116" s="413" t="s">
        <v>971</v>
      </c>
      <c r="F116" s="412" t="s">
        <v>970</v>
      </c>
      <c r="G116" s="414" t="s">
        <v>973</v>
      </c>
      <c r="H116" s="412" t="s">
        <v>50</v>
      </c>
      <c r="I116" s="51">
        <v>5674</v>
      </c>
      <c r="J116" s="328">
        <f t="shared" si="90"/>
        <v>3.7538893314598334</v>
      </c>
      <c r="K116" s="328" t="s">
        <v>1698</v>
      </c>
      <c r="L116" s="165">
        <f t="shared" si="91"/>
        <v>1</v>
      </c>
      <c r="M116" s="78">
        <v>17916655.899999999</v>
      </c>
      <c r="N116" s="328">
        <f t="shared" si="92"/>
        <v>7.2532569528872184</v>
      </c>
      <c r="O116" s="328" t="s">
        <v>1706</v>
      </c>
      <c r="P116" s="165">
        <f t="shared" si="93"/>
        <v>1</v>
      </c>
      <c r="Q116" s="94">
        <v>278</v>
      </c>
      <c r="R116" s="328">
        <f t="shared" si="94"/>
        <v>2.4440447959180762</v>
      </c>
      <c r="S116" s="328" t="s">
        <v>1712</v>
      </c>
      <c r="T116" s="165">
        <f t="shared" si="95"/>
        <v>1</v>
      </c>
      <c r="U116" s="96" t="s">
        <v>880</v>
      </c>
      <c r="V116" s="164">
        <f t="shared" si="96"/>
        <v>0</v>
      </c>
      <c r="W116" s="94">
        <v>0</v>
      </c>
      <c r="X116" s="94"/>
      <c r="Y116" s="94" t="s">
        <v>1726</v>
      </c>
      <c r="Z116" s="165">
        <f t="shared" si="97"/>
        <v>0</v>
      </c>
      <c r="AA116" s="424">
        <f t="shared" si="98"/>
        <v>0.6</v>
      </c>
      <c r="AB116" s="80" t="s">
        <v>639</v>
      </c>
      <c r="AC116" s="165">
        <f t="shared" si="149"/>
        <v>4</v>
      </c>
      <c r="AD116" s="53" t="s">
        <v>639</v>
      </c>
      <c r="AE116" s="165">
        <f t="shared" si="150"/>
        <v>4</v>
      </c>
      <c r="AF116" s="96" t="s">
        <v>640</v>
      </c>
      <c r="AG116" s="164">
        <f t="shared" si="151"/>
        <v>0</v>
      </c>
      <c r="AH116" s="53" t="s">
        <v>1400</v>
      </c>
      <c r="AI116" s="165">
        <f t="shared" si="145"/>
        <v>3</v>
      </c>
      <c r="AJ116" s="53" t="s">
        <v>1404</v>
      </c>
      <c r="AK116" s="165">
        <f t="shared" si="152"/>
        <v>1</v>
      </c>
      <c r="AL116" s="52">
        <v>1</v>
      </c>
      <c r="AM116" s="396" t="s">
        <v>1765</v>
      </c>
      <c r="AN116" s="165">
        <f t="shared" si="153"/>
        <v>4</v>
      </c>
      <c r="AO116" s="96" t="s">
        <v>640</v>
      </c>
      <c r="AP116" s="164">
        <f t="shared" si="154"/>
        <v>0</v>
      </c>
      <c r="AQ116" s="57">
        <v>1</v>
      </c>
      <c r="AR116" s="397" t="s">
        <v>1789</v>
      </c>
      <c r="AS116" s="165">
        <f t="shared" si="155"/>
        <v>0</v>
      </c>
      <c r="AT116" s="53" t="s">
        <v>650</v>
      </c>
      <c r="AU116" s="165">
        <f t="shared" si="156"/>
        <v>2</v>
      </c>
      <c r="AV116" s="53" t="s">
        <v>675</v>
      </c>
      <c r="AW116" s="165">
        <v>0</v>
      </c>
      <c r="AX116" s="81" t="s">
        <v>635</v>
      </c>
      <c r="AY116" s="165">
        <v>1</v>
      </c>
      <c r="AZ116" s="426">
        <f t="shared" si="157"/>
        <v>1.7272727272727273</v>
      </c>
      <c r="BA116" s="57">
        <v>0</v>
      </c>
      <c r="BB116" s="395" t="s">
        <v>1741</v>
      </c>
      <c r="BC116" s="165">
        <f t="shared" si="158"/>
        <v>4</v>
      </c>
      <c r="BD116" s="80" t="s">
        <v>1395</v>
      </c>
      <c r="BE116" s="163">
        <f t="shared" si="159"/>
        <v>4</v>
      </c>
      <c r="BF116" s="58">
        <v>0</v>
      </c>
      <c r="BG116" s="396" t="s">
        <v>1745</v>
      </c>
      <c r="BH116" s="165">
        <f t="shared" si="160"/>
        <v>4</v>
      </c>
      <c r="BI116" s="58">
        <v>0</v>
      </c>
      <c r="BJ116" s="396" t="s">
        <v>1745</v>
      </c>
      <c r="BK116" s="165">
        <f t="shared" si="161"/>
        <v>4</v>
      </c>
      <c r="BL116" s="53" t="s">
        <v>653</v>
      </c>
      <c r="BM116" s="365">
        <f t="shared" si="162"/>
        <v>4</v>
      </c>
      <c r="BN116" s="53" t="s">
        <v>649</v>
      </c>
      <c r="BO116" s="365">
        <f t="shared" si="163"/>
        <v>1</v>
      </c>
      <c r="BP116" s="53" t="s">
        <v>659</v>
      </c>
      <c r="BQ116" s="365">
        <f t="shared" si="164"/>
        <v>4</v>
      </c>
      <c r="BR116" s="58">
        <v>0</v>
      </c>
      <c r="BS116" s="396" t="s">
        <v>1750</v>
      </c>
      <c r="BT116" s="165">
        <f t="shared" si="165"/>
        <v>4</v>
      </c>
      <c r="BU116" s="58">
        <v>0</v>
      </c>
      <c r="BV116" s="396" t="s">
        <v>1750</v>
      </c>
      <c r="BW116" s="165">
        <f t="shared" si="166"/>
        <v>4</v>
      </c>
      <c r="BX116" s="58">
        <v>0</v>
      </c>
      <c r="BY116" s="396" t="s">
        <v>1755</v>
      </c>
      <c r="BZ116" s="165">
        <f t="shared" si="167"/>
        <v>4</v>
      </c>
      <c r="CA116" s="58">
        <v>0</v>
      </c>
      <c r="CB116" s="396" t="s">
        <v>1755</v>
      </c>
      <c r="CC116" s="165">
        <f t="shared" si="168"/>
        <v>4</v>
      </c>
      <c r="CD116" s="58">
        <v>0</v>
      </c>
      <c r="CE116" s="397" t="s">
        <v>1764</v>
      </c>
      <c r="CF116" s="165">
        <f t="shared" si="169"/>
        <v>0</v>
      </c>
      <c r="CG116" s="80" t="s">
        <v>1369</v>
      </c>
      <c r="CH116" s="165">
        <f t="shared" si="147"/>
        <v>3</v>
      </c>
      <c r="CI116" s="426">
        <f t="shared" si="170"/>
        <v>3.3333333333333335</v>
      </c>
      <c r="CJ116" s="53" t="s">
        <v>639</v>
      </c>
      <c r="CK116" s="165">
        <f t="shared" si="171"/>
        <v>4</v>
      </c>
      <c r="CL116" s="96" t="s">
        <v>640</v>
      </c>
      <c r="CM116" s="164">
        <f t="shared" si="172"/>
        <v>0</v>
      </c>
      <c r="CN116" s="96" t="s">
        <v>880</v>
      </c>
      <c r="CO116" s="164">
        <f t="shared" si="124"/>
        <v>4</v>
      </c>
      <c r="CP116" s="96" t="s">
        <v>880</v>
      </c>
      <c r="CQ116" s="164">
        <f t="shared" si="178"/>
        <v>4</v>
      </c>
      <c r="CR116" s="96" t="s">
        <v>880</v>
      </c>
      <c r="CS116" s="164">
        <f t="shared" si="179"/>
        <v>4</v>
      </c>
      <c r="CT116" s="53" t="s">
        <v>639</v>
      </c>
      <c r="CU116" s="165">
        <f t="shared" si="175"/>
        <v>4</v>
      </c>
      <c r="CV116" s="96" t="s">
        <v>880</v>
      </c>
      <c r="CW116" s="164">
        <f t="shared" si="180"/>
        <v>4</v>
      </c>
      <c r="CX116" s="55">
        <v>4.0999999999999996</v>
      </c>
      <c r="CY116" s="427" t="s">
        <v>1825</v>
      </c>
      <c r="CZ116" s="165">
        <f t="shared" si="129"/>
        <v>2</v>
      </c>
      <c r="DA116" s="56">
        <v>9.4</v>
      </c>
      <c r="DB116" s="351" t="s">
        <v>1827</v>
      </c>
      <c r="DC116" s="165">
        <f t="shared" si="130"/>
        <v>0</v>
      </c>
      <c r="DD116" s="426">
        <f t="shared" si="131"/>
        <v>2.8888888888888888</v>
      </c>
      <c r="DE116" s="148">
        <v>0</v>
      </c>
      <c r="DF116" s="397" t="s">
        <v>1777</v>
      </c>
      <c r="DG116" s="165">
        <f t="shared" si="132"/>
        <v>0</v>
      </c>
      <c r="DH116" s="54">
        <v>0</v>
      </c>
      <c r="DI116" s="397" t="s">
        <v>1777</v>
      </c>
      <c r="DJ116" s="165">
        <f t="shared" si="133"/>
        <v>0</v>
      </c>
      <c r="DK116" s="54">
        <v>1</v>
      </c>
      <c r="DL116" s="397" t="s">
        <v>1777</v>
      </c>
      <c r="DM116" s="165">
        <f t="shared" si="134"/>
        <v>3</v>
      </c>
      <c r="DN116" s="54">
        <v>2</v>
      </c>
      <c r="DO116" s="396" t="s">
        <v>1783</v>
      </c>
      <c r="DP116" s="165">
        <f t="shared" si="135"/>
        <v>1</v>
      </c>
      <c r="DQ116" s="96" t="s">
        <v>1025</v>
      </c>
      <c r="DR116" s="164">
        <f t="shared" si="136"/>
        <v>4</v>
      </c>
      <c r="DS116" s="426">
        <f t="shared" si="137"/>
        <v>1.6</v>
      </c>
      <c r="DT116" s="148">
        <v>0.65</v>
      </c>
      <c r="DU116" s="114" t="s">
        <v>1791</v>
      </c>
      <c r="DV116" s="165">
        <f t="shared" si="177"/>
        <v>2</v>
      </c>
      <c r="DW116" s="49">
        <v>4</v>
      </c>
      <c r="DX116" s="148">
        <f t="shared" si="148"/>
        <v>0.6020599913279624</v>
      </c>
      <c r="DY116" s="94" t="s">
        <v>1733</v>
      </c>
      <c r="DZ116" s="165">
        <f t="shared" si="139"/>
        <v>1</v>
      </c>
      <c r="EA116" s="49">
        <v>0</v>
      </c>
      <c r="EB116" s="114" t="s">
        <v>1730</v>
      </c>
      <c r="EC116" s="165">
        <f t="shared" si="140"/>
        <v>0</v>
      </c>
      <c r="ED116" s="49">
        <v>0</v>
      </c>
      <c r="EE116" s="114" t="s">
        <v>1730</v>
      </c>
      <c r="EF116" s="165">
        <f t="shared" si="141"/>
        <v>0</v>
      </c>
      <c r="EG116" s="426">
        <f t="shared" si="142"/>
        <v>0.75</v>
      </c>
      <c r="EH116" s="429">
        <f t="shared" si="143"/>
        <v>1.8165824915824915</v>
      </c>
      <c r="EI116" s="438">
        <f t="shared" si="144"/>
        <v>0.45414562289562282</v>
      </c>
      <c r="EJ116" s="546">
        <v>0.15</v>
      </c>
      <c r="EK116" s="548">
        <v>0.43181818181818182</v>
      </c>
      <c r="EL116" s="549">
        <v>0.83333333333333337</v>
      </c>
      <c r="EM116" s="549">
        <v>0.72222222222222221</v>
      </c>
      <c r="EN116" s="549">
        <v>0.4</v>
      </c>
      <c r="EO116" s="549">
        <v>0.1875</v>
      </c>
    </row>
    <row r="117" spans="1:145" s="366" customFormat="1" ht="18">
      <c r="A117" s="4" t="s">
        <v>375</v>
      </c>
      <c r="B117" s="69" t="s">
        <v>374</v>
      </c>
      <c r="C117" s="53" t="s">
        <v>1050</v>
      </c>
      <c r="D117" s="411" t="s">
        <v>1310</v>
      </c>
      <c r="E117" s="413" t="s">
        <v>968</v>
      </c>
      <c r="F117" s="412" t="s">
        <v>964</v>
      </c>
      <c r="G117" s="414" t="s">
        <v>974</v>
      </c>
      <c r="H117" s="417" t="s">
        <v>106</v>
      </c>
      <c r="I117" s="49">
        <v>5701</v>
      </c>
      <c r="J117" s="328">
        <f t="shared" si="90"/>
        <v>3.7559510410041321</v>
      </c>
      <c r="K117" s="328" t="s">
        <v>1698</v>
      </c>
      <c r="L117" s="165">
        <f t="shared" si="91"/>
        <v>1</v>
      </c>
      <c r="M117" s="78">
        <v>19286469.629999999</v>
      </c>
      <c r="N117" s="328">
        <f t="shared" si="92"/>
        <v>7.2852527377253375</v>
      </c>
      <c r="O117" s="328" t="s">
        <v>1706</v>
      </c>
      <c r="P117" s="165">
        <f t="shared" si="93"/>
        <v>1</v>
      </c>
      <c r="Q117" s="94">
        <v>269</v>
      </c>
      <c r="R117" s="328">
        <f t="shared" si="94"/>
        <v>2.4297522800024081</v>
      </c>
      <c r="S117" s="328" t="s">
        <v>1712</v>
      </c>
      <c r="T117" s="165">
        <f t="shared" si="95"/>
        <v>1</v>
      </c>
      <c r="U117" s="96" t="s">
        <v>880</v>
      </c>
      <c r="V117" s="164">
        <f t="shared" si="96"/>
        <v>0</v>
      </c>
      <c r="W117" s="94">
        <v>0</v>
      </c>
      <c r="X117" s="94"/>
      <c r="Y117" s="94" t="s">
        <v>1726</v>
      </c>
      <c r="Z117" s="165">
        <f t="shared" si="97"/>
        <v>0</v>
      </c>
      <c r="AA117" s="424">
        <f t="shared" si="98"/>
        <v>0.6</v>
      </c>
      <c r="AB117" s="80" t="s">
        <v>639</v>
      </c>
      <c r="AC117" s="165">
        <f t="shared" si="149"/>
        <v>4</v>
      </c>
      <c r="AD117" s="53" t="s">
        <v>639</v>
      </c>
      <c r="AE117" s="165">
        <f t="shared" si="150"/>
        <v>4</v>
      </c>
      <c r="AF117" s="96" t="s">
        <v>640</v>
      </c>
      <c r="AG117" s="164">
        <f t="shared" si="151"/>
        <v>0</v>
      </c>
      <c r="AH117" s="53" t="s">
        <v>1314</v>
      </c>
      <c r="AI117" s="165">
        <f t="shared" si="145"/>
        <v>0</v>
      </c>
      <c r="AJ117" s="53" t="s">
        <v>1406</v>
      </c>
      <c r="AK117" s="165">
        <f t="shared" si="152"/>
        <v>3</v>
      </c>
      <c r="AL117" s="50">
        <v>1</v>
      </c>
      <c r="AM117" s="396" t="s">
        <v>1765</v>
      </c>
      <c r="AN117" s="165">
        <f t="shared" si="153"/>
        <v>4</v>
      </c>
      <c r="AO117" s="96" t="s">
        <v>636</v>
      </c>
      <c r="AP117" s="164">
        <f t="shared" si="154"/>
        <v>4</v>
      </c>
      <c r="AQ117" s="57">
        <v>2</v>
      </c>
      <c r="AR117" s="396" t="s">
        <v>1772</v>
      </c>
      <c r="AS117" s="165">
        <f t="shared" si="155"/>
        <v>1</v>
      </c>
      <c r="AT117" s="53" t="s">
        <v>650</v>
      </c>
      <c r="AU117" s="165">
        <f t="shared" si="156"/>
        <v>2</v>
      </c>
      <c r="AV117" s="53" t="s">
        <v>675</v>
      </c>
      <c r="AW117" s="165">
        <v>0</v>
      </c>
      <c r="AX117" s="81" t="s">
        <v>647</v>
      </c>
      <c r="AY117" s="165">
        <v>4</v>
      </c>
      <c r="AZ117" s="426">
        <f t="shared" si="157"/>
        <v>2.3636363636363638</v>
      </c>
      <c r="BA117" s="57">
        <v>0</v>
      </c>
      <c r="BB117" s="395" t="s">
        <v>1741</v>
      </c>
      <c r="BC117" s="165">
        <f t="shared" si="158"/>
        <v>4</v>
      </c>
      <c r="BD117" s="155" t="s">
        <v>641</v>
      </c>
      <c r="BE117" s="163">
        <f t="shared" si="159"/>
        <v>0</v>
      </c>
      <c r="BF117" s="58">
        <v>3</v>
      </c>
      <c r="BG117" s="397" t="s">
        <v>1747</v>
      </c>
      <c r="BH117" s="165">
        <f t="shared" si="160"/>
        <v>2</v>
      </c>
      <c r="BI117" s="58">
        <v>2</v>
      </c>
      <c r="BJ117" s="396" t="s">
        <v>1746</v>
      </c>
      <c r="BK117" s="165">
        <f t="shared" si="161"/>
        <v>3</v>
      </c>
      <c r="BL117" s="53" t="s">
        <v>649</v>
      </c>
      <c r="BM117" s="365">
        <f t="shared" si="162"/>
        <v>2</v>
      </c>
      <c r="BN117" s="53" t="s">
        <v>669</v>
      </c>
      <c r="BO117" s="365">
        <f t="shared" si="163"/>
        <v>2</v>
      </c>
      <c r="BP117" s="53" t="s">
        <v>659</v>
      </c>
      <c r="BQ117" s="365">
        <f t="shared" si="164"/>
        <v>4</v>
      </c>
      <c r="BR117" s="58">
        <v>0</v>
      </c>
      <c r="BS117" s="396" t="s">
        <v>1750</v>
      </c>
      <c r="BT117" s="165">
        <f t="shared" si="165"/>
        <v>4</v>
      </c>
      <c r="BU117" s="58">
        <v>0</v>
      </c>
      <c r="BV117" s="396" t="s">
        <v>1750</v>
      </c>
      <c r="BW117" s="165">
        <f t="shared" si="166"/>
        <v>4</v>
      </c>
      <c r="BX117" s="58">
        <v>0</v>
      </c>
      <c r="BY117" s="396" t="s">
        <v>1755</v>
      </c>
      <c r="BZ117" s="165">
        <f t="shared" si="167"/>
        <v>4</v>
      </c>
      <c r="CA117" s="58">
        <v>0</v>
      </c>
      <c r="CB117" s="396" t="s">
        <v>1755</v>
      </c>
      <c r="CC117" s="165">
        <f t="shared" si="168"/>
        <v>4</v>
      </c>
      <c r="CD117" s="58">
        <v>0</v>
      </c>
      <c r="CE117" s="397" t="s">
        <v>1764</v>
      </c>
      <c r="CF117" s="165">
        <f t="shared" si="169"/>
        <v>0</v>
      </c>
      <c r="CG117" s="155" t="s">
        <v>1047</v>
      </c>
      <c r="CH117" s="165"/>
      <c r="CI117" s="426">
        <f t="shared" si="170"/>
        <v>2.6363636363636362</v>
      </c>
      <c r="CJ117" s="53" t="s">
        <v>1396</v>
      </c>
      <c r="CK117" s="165">
        <f t="shared" si="171"/>
        <v>0</v>
      </c>
      <c r="CL117" s="96" t="s">
        <v>640</v>
      </c>
      <c r="CM117" s="164">
        <f t="shared" si="172"/>
        <v>0</v>
      </c>
      <c r="CN117" s="96" t="s">
        <v>1119</v>
      </c>
      <c r="CO117" s="164">
        <f t="shared" si="124"/>
        <v>0</v>
      </c>
      <c r="CP117" s="96" t="s">
        <v>880</v>
      </c>
      <c r="CQ117" s="164">
        <f t="shared" si="178"/>
        <v>4</v>
      </c>
      <c r="CR117" s="96" t="s">
        <v>880</v>
      </c>
      <c r="CS117" s="164">
        <f t="shared" si="179"/>
        <v>4</v>
      </c>
      <c r="CT117" s="53" t="s">
        <v>639</v>
      </c>
      <c r="CU117" s="165">
        <f t="shared" si="175"/>
        <v>4</v>
      </c>
      <c r="CV117" s="96" t="s">
        <v>1119</v>
      </c>
      <c r="CW117" s="164">
        <f t="shared" si="180"/>
        <v>0</v>
      </c>
      <c r="CX117" s="55">
        <v>9.1999999999999993</v>
      </c>
      <c r="CY117" s="351" t="s">
        <v>1827</v>
      </c>
      <c r="CZ117" s="165">
        <f t="shared" si="129"/>
        <v>0</v>
      </c>
      <c r="DA117" s="56">
        <v>9.6</v>
      </c>
      <c r="DB117" s="351" t="s">
        <v>1827</v>
      </c>
      <c r="DC117" s="165">
        <f t="shared" si="130"/>
        <v>0</v>
      </c>
      <c r="DD117" s="426">
        <f t="shared" si="131"/>
        <v>1.3333333333333333</v>
      </c>
      <c r="DE117" s="148">
        <v>3</v>
      </c>
      <c r="DF117" s="433"/>
      <c r="DG117" s="165">
        <f t="shared" si="132"/>
        <v>2</v>
      </c>
      <c r="DH117" s="54">
        <v>0</v>
      </c>
      <c r="DI117" s="397" t="s">
        <v>1777</v>
      </c>
      <c r="DJ117" s="165">
        <f t="shared" si="133"/>
        <v>0</v>
      </c>
      <c r="DK117" s="54">
        <v>1</v>
      </c>
      <c r="DL117" s="396" t="s">
        <v>1778</v>
      </c>
      <c r="DM117" s="165">
        <f t="shared" si="134"/>
        <v>3</v>
      </c>
      <c r="DN117" s="54">
        <v>1</v>
      </c>
      <c r="DO117" s="396" t="s">
        <v>1783</v>
      </c>
      <c r="DP117" s="165">
        <f t="shared" si="135"/>
        <v>1</v>
      </c>
      <c r="DQ117" s="96" t="s">
        <v>1024</v>
      </c>
      <c r="DR117" s="164">
        <f t="shared" si="136"/>
        <v>0</v>
      </c>
      <c r="DS117" s="426">
        <f t="shared" si="137"/>
        <v>1.2</v>
      </c>
      <c r="DT117" s="148">
        <v>0.77800000000000002</v>
      </c>
      <c r="DU117" s="114" t="s">
        <v>1792</v>
      </c>
      <c r="DV117" s="165">
        <f t="shared" si="177"/>
        <v>1</v>
      </c>
      <c r="DW117" s="49">
        <v>3</v>
      </c>
      <c r="DX117" s="148">
        <f t="shared" si="148"/>
        <v>0.47712125471966244</v>
      </c>
      <c r="DY117" s="94" t="s">
        <v>1732</v>
      </c>
      <c r="DZ117" s="165">
        <f t="shared" si="139"/>
        <v>0</v>
      </c>
      <c r="EA117" s="49">
        <v>1</v>
      </c>
      <c r="EB117" s="157" t="s">
        <v>1737</v>
      </c>
      <c r="EC117" s="165">
        <f t="shared" si="140"/>
        <v>1</v>
      </c>
      <c r="ED117" s="49">
        <v>0</v>
      </c>
      <c r="EE117" s="114" t="s">
        <v>1730</v>
      </c>
      <c r="EF117" s="165">
        <f t="shared" si="141"/>
        <v>0</v>
      </c>
      <c r="EG117" s="426">
        <f t="shared" si="142"/>
        <v>0.5</v>
      </c>
      <c r="EH117" s="429">
        <f t="shared" si="143"/>
        <v>1.4388888888888889</v>
      </c>
      <c r="EI117" s="438">
        <f t="shared" si="144"/>
        <v>0.35972222222222222</v>
      </c>
      <c r="EJ117" s="546">
        <v>0.15</v>
      </c>
      <c r="EK117" s="548">
        <v>0.59090909090909094</v>
      </c>
      <c r="EL117" s="549">
        <v>0.65909090909090906</v>
      </c>
      <c r="EM117" s="549">
        <v>0.33333333333333331</v>
      </c>
      <c r="EN117" s="549">
        <v>0.3</v>
      </c>
      <c r="EO117" s="549">
        <v>0.125</v>
      </c>
    </row>
    <row r="118" spans="1:145" s="366" customFormat="1" ht="18">
      <c r="A118" s="4" t="s">
        <v>349</v>
      </c>
      <c r="B118" s="69" t="s">
        <v>348</v>
      </c>
      <c r="C118" s="53" t="s">
        <v>671</v>
      </c>
      <c r="D118" s="411" t="s">
        <v>1310</v>
      </c>
      <c r="E118" s="413" t="s">
        <v>968</v>
      </c>
      <c r="F118" s="412" t="s">
        <v>967</v>
      </c>
      <c r="G118" s="414" t="s">
        <v>981</v>
      </c>
      <c r="H118" s="417" t="s">
        <v>88</v>
      </c>
      <c r="I118" s="49">
        <v>5987</v>
      </c>
      <c r="J118" s="328">
        <f t="shared" si="90"/>
        <v>3.7772092581456849</v>
      </c>
      <c r="K118" s="328" t="s">
        <v>1698</v>
      </c>
      <c r="L118" s="165">
        <f t="shared" si="91"/>
        <v>1</v>
      </c>
      <c r="M118" s="78">
        <v>17545571.77</v>
      </c>
      <c r="N118" s="328">
        <f t="shared" si="92"/>
        <v>7.2441675254445475</v>
      </c>
      <c r="O118" s="328" t="s">
        <v>1706</v>
      </c>
      <c r="P118" s="165">
        <f t="shared" si="93"/>
        <v>1</v>
      </c>
      <c r="Q118" s="94">
        <v>240</v>
      </c>
      <c r="R118" s="328">
        <f t="shared" si="94"/>
        <v>2.3802112417116059</v>
      </c>
      <c r="S118" s="328" t="s">
        <v>1709</v>
      </c>
      <c r="T118" s="165">
        <f t="shared" si="95"/>
        <v>0</v>
      </c>
      <c r="U118" s="96" t="s">
        <v>1119</v>
      </c>
      <c r="V118" s="164">
        <f t="shared" si="96"/>
        <v>4</v>
      </c>
      <c r="W118" s="94">
        <v>22</v>
      </c>
      <c r="X118" s="54">
        <f>LOG10(W118)</f>
        <v>1.3424226808222062</v>
      </c>
      <c r="Y118" s="94" t="s">
        <v>1731</v>
      </c>
      <c r="Z118" s="165">
        <f t="shared" si="97"/>
        <v>2</v>
      </c>
      <c r="AA118" s="424">
        <f t="shared" si="98"/>
        <v>1.6</v>
      </c>
      <c r="AB118" s="80" t="s">
        <v>639</v>
      </c>
      <c r="AC118" s="165">
        <f t="shared" si="149"/>
        <v>4</v>
      </c>
      <c r="AD118" s="53" t="s">
        <v>1399</v>
      </c>
      <c r="AE118" s="165">
        <f t="shared" si="150"/>
        <v>1</v>
      </c>
      <c r="AF118" s="96" t="s">
        <v>640</v>
      </c>
      <c r="AG118" s="164">
        <f t="shared" si="151"/>
        <v>0</v>
      </c>
      <c r="AH118" s="53" t="s">
        <v>1314</v>
      </c>
      <c r="AI118" s="165">
        <f t="shared" si="145"/>
        <v>0</v>
      </c>
      <c r="AJ118" s="53" t="s">
        <v>1404</v>
      </c>
      <c r="AK118" s="165">
        <f t="shared" si="152"/>
        <v>1</v>
      </c>
      <c r="AL118" s="50">
        <v>1</v>
      </c>
      <c r="AM118" s="396" t="s">
        <v>1765</v>
      </c>
      <c r="AN118" s="165">
        <f t="shared" si="153"/>
        <v>4</v>
      </c>
      <c r="AO118" s="96" t="s">
        <v>640</v>
      </c>
      <c r="AP118" s="164">
        <f t="shared" si="154"/>
        <v>0</v>
      </c>
      <c r="AQ118" s="57">
        <v>3</v>
      </c>
      <c r="AR118" s="397" t="s">
        <v>1771</v>
      </c>
      <c r="AS118" s="165">
        <f t="shared" si="155"/>
        <v>2</v>
      </c>
      <c r="AT118" s="53" t="s">
        <v>650</v>
      </c>
      <c r="AU118" s="165">
        <f t="shared" si="156"/>
        <v>2</v>
      </c>
      <c r="AV118" s="53" t="s">
        <v>1053</v>
      </c>
      <c r="AW118" s="165">
        <v>3</v>
      </c>
      <c r="AX118" s="81" t="s">
        <v>646</v>
      </c>
      <c r="AY118" s="165">
        <v>1</v>
      </c>
      <c r="AZ118" s="426">
        <f t="shared" si="157"/>
        <v>1.6363636363636365</v>
      </c>
      <c r="BA118" s="57">
        <v>0</v>
      </c>
      <c r="BB118" s="395" t="s">
        <v>1741</v>
      </c>
      <c r="BC118" s="165">
        <f t="shared" si="158"/>
        <v>4</v>
      </c>
      <c r="BD118" s="155" t="s">
        <v>666</v>
      </c>
      <c r="BE118" s="163">
        <f t="shared" si="159"/>
        <v>3</v>
      </c>
      <c r="BF118" s="58">
        <v>5</v>
      </c>
      <c r="BG118" s="396" t="s">
        <v>1748</v>
      </c>
      <c r="BH118" s="165">
        <f t="shared" si="160"/>
        <v>1</v>
      </c>
      <c r="BI118" s="58">
        <v>0</v>
      </c>
      <c r="BJ118" s="396" t="s">
        <v>1745</v>
      </c>
      <c r="BK118" s="165">
        <f t="shared" si="161"/>
        <v>4</v>
      </c>
      <c r="BL118" s="53" t="s">
        <v>658</v>
      </c>
      <c r="BM118" s="365">
        <f t="shared" si="162"/>
        <v>2</v>
      </c>
      <c r="BN118" s="53" t="s">
        <v>669</v>
      </c>
      <c r="BO118" s="365">
        <f t="shared" si="163"/>
        <v>2</v>
      </c>
      <c r="BP118" s="53" t="s">
        <v>643</v>
      </c>
      <c r="BQ118" s="365">
        <f t="shared" si="164"/>
        <v>3</v>
      </c>
      <c r="BR118" s="58">
        <v>2</v>
      </c>
      <c r="BS118" s="396" t="s">
        <v>1751</v>
      </c>
      <c r="BT118" s="165">
        <f t="shared" si="165"/>
        <v>3</v>
      </c>
      <c r="BU118" s="58">
        <v>0</v>
      </c>
      <c r="BV118" s="396" t="s">
        <v>1750</v>
      </c>
      <c r="BW118" s="165">
        <f t="shared" si="166"/>
        <v>4</v>
      </c>
      <c r="BX118" s="58">
        <v>0</v>
      </c>
      <c r="BY118" s="396" t="s">
        <v>1755</v>
      </c>
      <c r="BZ118" s="165">
        <f t="shared" si="167"/>
        <v>4</v>
      </c>
      <c r="CA118" s="58">
        <v>0</v>
      </c>
      <c r="CB118" s="396" t="s">
        <v>1755</v>
      </c>
      <c r="CC118" s="165">
        <f t="shared" si="168"/>
        <v>4</v>
      </c>
      <c r="CD118" s="58">
        <v>1</v>
      </c>
      <c r="CE118" s="396" t="s">
        <v>1763</v>
      </c>
      <c r="CF118" s="165">
        <f t="shared" si="169"/>
        <v>1</v>
      </c>
      <c r="CG118" s="80" t="s">
        <v>1369</v>
      </c>
      <c r="CH118" s="165">
        <f t="shared" ref="CH118:CH139" si="181">IF(CG118="NÃO",4,IF(CG118="SIM, RELATÓRIO BIMESTRAL",3,IF(CG118="SIM, RELATÓRIO MENSAL",2,IF(CG118="SIM, RELATÓRIO SEMESTRAL",1,IF(CG118="SIM, RELATÓRIO ANUAL",0,"ERRO")))))</f>
        <v>3</v>
      </c>
      <c r="CI118" s="426">
        <f t="shared" si="170"/>
        <v>2.8333333333333335</v>
      </c>
      <c r="CJ118" s="53" t="s">
        <v>639</v>
      </c>
      <c r="CK118" s="165">
        <f t="shared" si="171"/>
        <v>4</v>
      </c>
      <c r="CL118" s="96" t="s">
        <v>640</v>
      </c>
      <c r="CM118" s="164">
        <f t="shared" si="172"/>
        <v>0</v>
      </c>
      <c r="CN118" s="96" t="s">
        <v>1119</v>
      </c>
      <c r="CO118" s="164">
        <f t="shared" si="124"/>
        <v>0</v>
      </c>
      <c r="CP118" s="96" t="s">
        <v>880</v>
      </c>
      <c r="CQ118" s="164">
        <f t="shared" si="178"/>
        <v>4</v>
      </c>
      <c r="CR118" s="96" t="s">
        <v>880</v>
      </c>
      <c r="CS118" s="164">
        <f t="shared" si="179"/>
        <v>4</v>
      </c>
      <c r="CT118" s="53" t="s">
        <v>639</v>
      </c>
      <c r="CU118" s="165">
        <f t="shared" si="175"/>
        <v>4</v>
      </c>
      <c r="CV118" s="96" t="s">
        <v>1119</v>
      </c>
      <c r="CW118" s="164">
        <f t="shared" si="180"/>
        <v>0</v>
      </c>
      <c r="CX118" s="55">
        <v>7.9</v>
      </c>
      <c r="CY118" s="427" t="s">
        <v>1826</v>
      </c>
      <c r="CZ118" s="165">
        <f t="shared" si="129"/>
        <v>1</v>
      </c>
      <c r="DA118" s="56">
        <v>4.9000000000000004</v>
      </c>
      <c r="DB118" s="427" t="s">
        <v>1825</v>
      </c>
      <c r="DC118" s="165">
        <f t="shared" si="130"/>
        <v>2</v>
      </c>
      <c r="DD118" s="426">
        <f t="shared" si="131"/>
        <v>2.1111111111111112</v>
      </c>
      <c r="DE118" s="148">
        <v>5</v>
      </c>
      <c r="DF118" s="396" t="s">
        <v>1774</v>
      </c>
      <c r="DG118" s="165">
        <f t="shared" si="132"/>
        <v>3</v>
      </c>
      <c r="DH118" s="54">
        <v>0</v>
      </c>
      <c r="DI118" s="397" t="s">
        <v>1777</v>
      </c>
      <c r="DJ118" s="165">
        <f t="shared" si="133"/>
        <v>0</v>
      </c>
      <c r="DK118" s="54">
        <v>4</v>
      </c>
      <c r="DL118" s="396" t="s">
        <v>1778</v>
      </c>
      <c r="DM118" s="165">
        <f t="shared" si="134"/>
        <v>4</v>
      </c>
      <c r="DN118" s="54">
        <v>4</v>
      </c>
      <c r="DO118" s="397" t="s">
        <v>1782</v>
      </c>
      <c r="DP118" s="165">
        <f t="shared" si="135"/>
        <v>2</v>
      </c>
      <c r="DQ118" s="96" t="s">
        <v>1025</v>
      </c>
      <c r="DR118" s="164">
        <f t="shared" si="136"/>
        <v>4</v>
      </c>
      <c r="DS118" s="426">
        <f t="shared" si="137"/>
        <v>2.6</v>
      </c>
      <c r="DT118" s="148">
        <v>0.65800000000000003</v>
      </c>
      <c r="DU118" s="157" t="s">
        <v>1791</v>
      </c>
      <c r="DV118" s="165">
        <f t="shared" si="177"/>
        <v>2</v>
      </c>
      <c r="DW118" s="49">
        <v>14</v>
      </c>
      <c r="DX118" s="148">
        <f t="shared" si="148"/>
        <v>1.146128035678238</v>
      </c>
      <c r="DY118" s="94" t="s">
        <v>1734</v>
      </c>
      <c r="DZ118" s="165">
        <f t="shared" si="139"/>
        <v>2</v>
      </c>
      <c r="EA118" s="49">
        <v>1</v>
      </c>
      <c r="EB118" s="157" t="s">
        <v>1737</v>
      </c>
      <c r="EC118" s="165">
        <f t="shared" si="140"/>
        <v>1</v>
      </c>
      <c r="ED118" s="49">
        <v>2</v>
      </c>
      <c r="EE118" s="157" t="s">
        <v>1737</v>
      </c>
      <c r="EF118" s="165">
        <f t="shared" si="141"/>
        <v>1</v>
      </c>
      <c r="EG118" s="426">
        <f t="shared" si="142"/>
        <v>1.5</v>
      </c>
      <c r="EH118" s="429">
        <f t="shared" si="143"/>
        <v>2.0468013468013466</v>
      </c>
      <c r="EI118" s="438">
        <f t="shared" si="144"/>
        <v>0.51170033670033666</v>
      </c>
      <c r="EJ118" s="546">
        <v>0.4</v>
      </c>
      <c r="EK118" s="548">
        <v>0.40909090909090912</v>
      </c>
      <c r="EL118" s="549">
        <v>0.70833333333333337</v>
      </c>
      <c r="EM118" s="549">
        <v>0.52777777777777779</v>
      </c>
      <c r="EN118" s="549">
        <v>0.65</v>
      </c>
      <c r="EO118" s="549">
        <v>0.375</v>
      </c>
    </row>
    <row r="119" spans="1:145" s="366" customFormat="1" ht="18">
      <c r="A119" s="4" t="s">
        <v>373</v>
      </c>
      <c r="B119" s="70" t="s">
        <v>372</v>
      </c>
      <c r="C119" s="53" t="s">
        <v>632</v>
      </c>
      <c r="D119" s="411" t="s">
        <v>1310</v>
      </c>
      <c r="E119" s="413" t="s">
        <v>971</v>
      </c>
      <c r="F119" s="412" t="s">
        <v>970</v>
      </c>
      <c r="G119" s="414" t="s">
        <v>972</v>
      </c>
      <c r="H119" s="412" t="s">
        <v>50</v>
      </c>
      <c r="I119" s="51">
        <v>6040</v>
      </c>
      <c r="J119" s="328">
        <f t="shared" si="90"/>
        <v>3.7810369386211318</v>
      </c>
      <c r="K119" s="328" t="s">
        <v>1698</v>
      </c>
      <c r="L119" s="165">
        <f t="shared" si="91"/>
        <v>1</v>
      </c>
      <c r="M119" s="78">
        <v>17636383.539999999</v>
      </c>
      <c r="N119" s="328">
        <f t="shared" si="92"/>
        <v>7.2464095348976718</v>
      </c>
      <c r="O119" s="328" t="s">
        <v>1706</v>
      </c>
      <c r="P119" s="165">
        <f t="shared" si="93"/>
        <v>1</v>
      </c>
      <c r="Q119" s="94">
        <v>262</v>
      </c>
      <c r="R119" s="328">
        <f t="shared" si="94"/>
        <v>2.4183012913197452</v>
      </c>
      <c r="S119" s="328" t="s">
        <v>1712</v>
      </c>
      <c r="T119" s="165">
        <f t="shared" si="95"/>
        <v>1</v>
      </c>
      <c r="U119" s="96" t="s">
        <v>1119</v>
      </c>
      <c r="V119" s="164">
        <f t="shared" si="96"/>
        <v>4</v>
      </c>
      <c r="W119" s="94">
        <v>35</v>
      </c>
      <c r="X119" s="54">
        <f>LOG10(W119)</f>
        <v>1.5440680443502757</v>
      </c>
      <c r="Y119" s="94" t="s">
        <v>1728</v>
      </c>
      <c r="Z119" s="165">
        <f t="shared" si="97"/>
        <v>3</v>
      </c>
      <c r="AA119" s="424">
        <f t="shared" si="98"/>
        <v>2</v>
      </c>
      <c r="AB119" s="80" t="s">
        <v>639</v>
      </c>
      <c r="AC119" s="165">
        <f t="shared" si="149"/>
        <v>4</v>
      </c>
      <c r="AD119" s="53" t="s">
        <v>639</v>
      </c>
      <c r="AE119" s="165">
        <f t="shared" si="150"/>
        <v>4</v>
      </c>
      <c r="AF119" s="96" t="s">
        <v>640</v>
      </c>
      <c r="AG119" s="164">
        <f t="shared" si="151"/>
        <v>0</v>
      </c>
      <c r="AH119" s="53" t="s">
        <v>1314</v>
      </c>
      <c r="AI119" s="165">
        <f t="shared" si="145"/>
        <v>0</v>
      </c>
      <c r="AJ119" s="53" t="s">
        <v>1404</v>
      </c>
      <c r="AK119" s="165">
        <f t="shared" si="152"/>
        <v>1</v>
      </c>
      <c r="AL119" s="52">
        <v>1</v>
      </c>
      <c r="AM119" s="396" t="s">
        <v>1765</v>
      </c>
      <c r="AN119" s="165">
        <f t="shared" si="153"/>
        <v>4</v>
      </c>
      <c r="AO119" s="96" t="s">
        <v>636</v>
      </c>
      <c r="AP119" s="164">
        <f t="shared" si="154"/>
        <v>4</v>
      </c>
      <c r="AQ119" s="57">
        <v>1</v>
      </c>
      <c r="AR119" s="397" t="s">
        <v>1789</v>
      </c>
      <c r="AS119" s="165">
        <f t="shared" si="155"/>
        <v>0</v>
      </c>
      <c r="AT119" s="53" t="s">
        <v>634</v>
      </c>
      <c r="AU119" s="165">
        <f t="shared" si="156"/>
        <v>1</v>
      </c>
      <c r="AV119" s="53" t="s">
        <v>675</v>
      </c>
      <c r="AW119" s="165">
        <v>0</v>
      </c>
      <c r="AX119" s="81" t="s">
        <v>646</v>
      </c>
      <c r="AY119" s="165">
        <v>1</v>
      </c>
      <c r="AZ119" s="426">
        <f t="shared" si="157"/>
        <v>1.7272727272727273</v>
      </c>
      <c r="BA119" s="57">
        <v>0</v>
      </c>
      <c r="BB119" s="395" t="s">
        <v>1741</v>
      </c>
      <c r="BC119" s="165">
        <f t="shared" si="158"/>
        <v>4</v>
      </c>
      <c r="BD119" s="80" t="s">
        <v>1395</v>
      </c>
      <c r="BE119" s="163">
        <f t="shared" si="159"/>
        <v>4</v>
      </c>
      <c r="BF119" s="58">
        <v>0</v>
      </c>
      <c r="BG119" s="396" t="s">
        <v>1745</v>
      </c>
      <c r="BH119" s="165">
        <f t="shared" si="160"/>
        <v>4</v>
      </c>
      <c r="BI119" s="58">
        <v>5</v>
      </c>
      <c r="BJ119" s="396" t="s">
        <v>1748</v>
      </c>
      <c r="BK119" s="165">
        <f t="shared" si="161"/>
        <v>1</v>
      </c>
      <c r="BL119" s="53" t="s">
        <v>658</v>
      </c>
      <c r="BM119" s="365">
        <f t="shared" si="162"/>
        <v>2</v>
      </c>
      <c r="BN119" s="53" t="s">
        <v>649</v>
      </c>
      <c r="BO119" s="365">
        <f t="shared" si="163"/>
        <v>1</v>
      </c>
      <c r="BP119" s="53" t="s">
        <v>643</v>
      </c>
      <c r="BQ119" s="365">
        <f t="shared" si="164"/>
        <v>3</v>
      </c>
      <c r="BR119" s="58">
        <v>0</v>
      </c>
      <c r="BS119" s="396" t="s">
        <v>1750</v>
      </c>
      <c r="BT119" s="165">
        <f t="shared" si="165"/>
        <v>4</v>
      </c>
      <c r="BU119" s="58">
        <v>0</v>
      </c>
      <c r="BV119" s="396" t="s">
        <v>1750</v>
      </c>
      <c r="BW119" s="165">
        <f t="shared" si="166"/>
        <v>4</v>
      </c>
      <c r="BX119" s="58">
        <v>0</v>
      </c>
      <c r="BY119" s="396" t="s">
        <v>1755</v>
      </c>
      <c r="BZ119" s="165">
        <f t="shared" si="167"/>
        <v>4</v>
      </c>
      <c r="CA119" s="58">
        <v>0</v>
      </c>
      <c r="CB119" s="396" t="s">
        <v>1755</v>
      </c>
      <c r="CC119" s="165">
        <f t="shared" si="168"/>
        <v>4</v>
      </c>
      <c r="CD119" s="58">
        <v>1</v>
      </c>
      <c r="CE119" s="396" t="s">
        <v>1763</v>
      </c>
      <c r="CF119" s="165">
        <f t="shared" si="169"/>
        <v>1</v>
      </c>
      <c r="CG119" s="80" t="s">
        <v>1369</v>
      </c>
      <c r="CH119" s="165">
        <f t="shared" si="181"/>
        <v>3</v>
      </c>
      <c r="CI119" s="426">
        <f t="shared" si="170"/>
        <v>2.9166666666666665</v>
      </c>
      <c r="CJ119" s="80" t="s">
        <v>639</v>
      </c>
      <c r="CK119" s="165">
        <f t="shared" si="171"/>
        <v>4</v>
      </c>
      <c r="CL119" s="96" t="s">
        <v>640</v>
      </c>
      <c r="CM119" s="164">
        <f t="shared" si="172"/>
        <v>0</v>
      </c>
      <c r="CN119" s="96" t="s">
        <v>880</v>
      </c>
      <c r="CO119" s="164">
        <f t="shared" si="124"/>
        <v>4</v>
      </c>
      <c r="CP119" s="96" t="s">
        <v>880</v>
      </c>
      <c r="CQ119" s="164">
        <f t="shared" si="178"/>
        <v>4</v>
      </c>
      <c r="CR119" s="96" t="s">
        <v>880</v>
      </c>
      <c r="CS119" s="164">
        <f t="shared" si="179"/>
        <v>4</v>
      </c>
      <c r="CT119" s="53" t="s">
        <v>639</v>
      </c>
      <c r="CU119" s="165">
        <f t="shared" si="175"/>
        <v>4</v>
      </c>
      <c r="CV119" s="96" t="s">
        <v>1119</v>
      </c>
      <c r="CW119" s="164">
        <f t="shared" si="180"/>
        <v>0</v>
      </c>
      <c r="CX119" s="55">
        <v>7.3</v>
      </c>
      <c r="CY119" s="427" t="s">
        <v>1826</v>
      </c>
      <c r="CZ119" s="165">
        <f t="shared" si="129"/>
        <v>1</v>
      </c>
      <c r="DA119" s="56">
        <v>8.5</v>
      </c>
      <c r="DB119" s="351" t="s">
        <v>1827</v>
      </c>
      <c r="DC119" s="165">
        <f t="shared" si="130"/>
        <v>0</v>
      </c>
      <c r="DD119" s="426">
        <f t="shared" si="131"/>
        <v>2.3333333333333335</v>
      </c>
      <c r="DE119" s="148">
        <v>1</v>
      </c>
      <c r="DF119" s="396" t="s">
        <v>1776</v>
      </c>
      <c r="DG119" s="165">
        <f t="shared" si="132"/>
        <v>1</v>
      </c>
      <c r="DH119" s="54">
        <v>0</v>
      </c>
      <c r="DI119" s="397" t="s">
        <v>1777</v>
      </c>
      <c r="DJ119" s="165">
        <f t="shared" si="133"/>
        <v>0</v>
      </c>
      <c r="DK119" s="54">
        <v>0</v>
      </c>
      <c r="DL119" s="396" t="s">
        <v>1779</v>
      </c>
      <c r="DM119" s="165">
        <f t="shared" si="134"/>
        <v>0</v>
      </c>
      <c r="DN119" s="54">
        <v>4</v>
      </c>
      <c r="DO119" s="397" t="s">
        <v>1782</v>
      </c>
      <c r="DP119" s="165">
        <f t="shared" si="135"/>
        <v>2</v>
      </c>
      <c r="DQ119" s="96" t="s">
        <v>1024</v>
      </c>
      <c r="DR119" s="164">
        <f t="shared" si="136"/>
        <v>0</v>
      </c>
      <c r="DS119" s="426">
        <f t="shared" si="137"/>
        <v>0.6</v>
      </c>
      <c r="DT119" s="148">
        <v>0.67200000000000004</v>
      </c>
      <c r="DU119" s="157" t="s">
        <v>1791</v>
      </c>
      <c r="DV119" s="165">
        <f t="shared" si="177"/>
        <v>2</v>
      </c>
      <c r="DW119" s="49">
        <v>25</v>
      </c>
      <c r="DX119" s="148">
        <f t="shared" si="148"/>
        <v>1.3979400086720377</v>
      </c>
      <c r="DY119" s="94" t="s">
        <v>1734</v>
      </c>
      <c r="DZ119" s="165">
        <f t="shared" si="139"/>
        <v>2</v>
      </c>
      <c r="EA119" s="49">
        <v>0</v>
      </c>
      <c r="EB119" s="114" t="s">
        <v>1730</v>
      </c>
      <c r="EC119" s="165">
        <f t="shared" si="140"/>
        <v>0</v>
      </c>
      <c r="ED119" s="49">
        <v>1</v>
      </c>
      <c r="EE119" s="157" t="s">
        <v>1737</v>
      </c>
      <c r="EF119" s="165">
        <f t="shared" si="141"/>
        <v>1</v>
      </c>
      <c r="EG119" s="426">
        <f t="shared" si="142"/>
        <v>1.25</v>
      </c>
      <c r="EH119" s="429">
        <f t="shared" si="143"/>
        <v>1.8045454545454545</v>
      </c>
      <c r="EI119" s="438">
        <f t="shared" si="144"/>
        <v>0.45113636363636356</v>
      </c>
      <c r="EJ119" s="546">
        <v>0.5</v>
      </c>
      <c r="EK119" s="548">
        <v>0.43181818181818182</v>
      </c>
      <c r="EL119" s="549">
        <v>0.72916666666666663</v>
      </c>
      <c r="EM119" s="549">
        <v>0.58333333333333337</v>
      </c>
      <c r="EN119" s="549">
        <v>0.15</v>
      </c>
      <c r="EO119" s="549">
        <v>0.3125</v>
      </c>
    </row>
    <row r="120" spans="1:145" s="366" customFormat="1" ht="18">
      <c r="A120" s="86" t="s">
        <v>363</v>
      </c>
      <c r="B120" s="145" t="s">
        <v>362</v>
      </c>
      <c r="C120" s="583" t="s">
        <v>673</v>
      </c>
      <c r="D120" s="411" t="s">
        <v>1310</v>
      </c>
      <c r="E120" s="413" t="s">
        <v>971</v>
      </c>
      <c r="F120" s="412" t="s">
        <v>970</v>
      </c>
      <c r="G120" s="414" t="s">
        <v>972</v>
      </c>
      <c r="H120" s="412" t="s">
        <v>50</v>
      </c>
      <c r="I120" s="146">
        <v>6080</v>
      </c>
      <c r="J120" s="328">
        <f t="shared" si="90"/>
        <v>3.7839035792727351</v>
      </c>
      <c r="K120" s="328" t="s">
        <v>1698</v>
      </c>
      <c r="L120" s="165">
        <f t="shared" si="91"/>
        <v>1</v>
      </c>
      <c r="M120" s="90">
        <v>14860009.41</v>
      </c>
      <c r="N120" s="328">
        <f t="shared" si="92"/>
        <v>7.1720190844386735</v>
      </c>
      <c r="O120" s="328" t="s">
        <v>1706</v>
      </c>
      <c r="P120" s="165">
        <f t="shared" si="93"/>
        <v>1</v>
      </c>
      <c r="Q120" s="147">
        <v>226</v>
      </c>
      <c r="R120" s="328">
        <f t="shared" si="94"/>
        <v>2.3541084391474008</v>
      </c>
      <c r="S120" s="328" t="s">
        <v>1709</v>
      </c>
      <c r="T120" s="165">
        <f t="shared" si="95"/>
        <v>0</v>
      </c>
      <c r="U120" s="98" t="s">
        <v>880</v>
      </c>
      <c r="V120" s="164">
        <f t="shared" si="96"/>
        <v>0</v>
      </c>
      <c r="W120" s="147">
        <v>0</v>
      </c>
      <c r="X120" s="147"/>
      <c r="Y120" s="94" t="s">
        <v>1726</v>
      </c>
      <c r="Z120" s="165">
        <f t="shared" si="97"/>
        <v>0</v>
      </c>
      <c r="AA120" s="424">
        <f t="shared" si="98"/>
        <v>0.4</v>
      </c>
      <c r="AB120" s="594" t="s">
        <v>639</v>
      </c>
      <c r="AC120" s="165">
        <f t="shared" si="149"/>
        <v>4</v>
      </c>
      <c r="AD120" s="585" t="s">
        <v>639</v>
      </c>
      <c r="AE120" s="165">
        <f t="shared" si="150"/>
        <v>4</v>
      </c>
      <c r="AF120" s="98" t="s">
        <v>640</v>
      </c>
      <c r="AG120" s="164">
        <f t="shared" si="151"/>
        <v>0</v>
      </c>
      <c r="AH120" s="53" t="s">
        <v>1314</v>
      </c>
      <c r="AI120" s="165">
        <f t="shared" si="145"/>
        <v>0</v>
      </c>
      <c r="AJ120" s="53" t="s">
        <v>1404</v>
      </c>
      <c r="AK120" s="165">
        <f t="shared" si="152"/>
        <v>1</v>
      </c>
      <c r="AL120" s="587">
        <v>1</v>
      </c>
      <c r="AM120" s="396" t="s">
        <v>1765</v>
      </c>
      <c r="AN120" s="165">
        <f t="shared" si="153"/>
        <v>4</v>
      </c>
      <c r="AO120" s="98" t="s">
        <v>636</v>
      </c>
      <c r="AP120" s="164">
        <f t="shared" si="154"/>
        <v>4</v>
      </c>
      <c r="AQ120" s="57">
        <v>3</v>
      </c>
      <c r="AR120" s="397" t="s">
        <v>1771</v>
      </c>
      <c r="AS120" s="165">
        <f t="shared" si="155"/>
        <v>2</v>
      </c>
      <c r="AT120" s="583" t="s">
        <v>650</v>
      </c>
      <c r="AU120" s="165">
        <f t="shared" si="156"/>
        <v>2</v>
      </c>
      <c r="AV120" s="91" t="s">
        <v>1058</v>
      </c>
      <c r="AW120" s="165">
        <v>2</v>
      </c>
      <c r="AX120" s="92" t="s">
        <v>647</v>
      </c>
      <c r="AY120" s="165">
        <v>4</v>
      </c>
      <c r="AZ120" s="426">
        <f t="shared" si="157"/>
        <v>2.4545454545454546</v>
      </c>
      <c r="BA120" s="57">
        <v>0</v>
      </c>
      <c r="BB120" s="395" t="s">
        <v>1741</v>
      </c>
      <c r="BC120" s="165">
        <f t="shared" si="158"/>
        <v>4</v>
      </c>
      <c r="BD120" s="80" t="s">
        <v>666</v>
      </c>
      <c r="BE120" s="163">
        <f t="shared" si="159"/>
        <v>3</v>
      </c>
      <c r="BF120" s="587">
        <v>0</v>
      </c>
      <c r="BG120" s="396" t="s">
        <v>1745</v>
      </c>
      <c r="BH120" s="165">
        <f t="shared" si="160"/>
        <v>4</v>
      </c>
      <c r="BI120" s="587">
        <v>0</v>
      </c>
      <c r="BJ120" s="396" t="s">
        <v>1745</v>
      </c>
      <c r="BK120" s="165">
        <f t="shared" si="161"/>
        <v>4</v>
      </c>
      <c r="BL120" s="53" t="s">
        <v>653</v>
      </c>
      <c r="BM120" s="365">
        <f t="shared" si="162"/>
        <v>4</v>
      </c>
      <c r="BN120" s="583" t="s">
        <v>642</v>
      </c>
      <c r="BO120" s="365">
        <f t="shared" si="163"/>
        <v>0</v>
      </c>
      <c r="BP120" s="585" t="s">
        <v>643</v>
      </c>
      <c r="BQ120" s="365">
        <f t="shared" si="164"/>
        <v>3</v>
      </c>
      <c r="BR120" s="57">
        <v>0</v>
      </c>
      <c r="BS120" s="396" t="s">
        <v>1750</v>
      </c>
      <c r="BT120" s="165">
        <f t="shared" si="165"/>
        <v>4</v>
      </c>
      <c r="BU120" s="57">
        <v>0</v>
      </c>
      <c r="BV120" s="396" t="s">
        <v>1750</v>
      </c>
      <c r="BW120" s="165">
        <f t="shared" si="166"/>
        <v>4</v>
      </c>
      <c r="BX120" s="57">
        <v>0</v>
      </c>
      <c r="BY120" s="396" t="s">
        <v>1755</v>
      </c>
      <c r="BZ120" s="165">
        <f t="shared" si="167"/>
        <v>4</v>
      </c>
      <c r="CA120" s="57">
        <v>0</v>
      </c>
      <c r="CB120" s="396" t="s">
        <v>1755</v>
      </c>
      <c r="CC120" s="165">
        <f t="shared" si="168"/>
        <v>4</v>
      </c>
      <c r="CD120" s="93">
        <v>1</v>
      </c>
      <c r="CE120" s="396" t="s">
        <v>1763</v>
      </c>
      <c r="CF120" s="165">
        <f t="shared" si="169"/>
        <v>1</v>
      </c>
      <c r="CG120" s="155" t="s">
        <v>1369</v>
      </c>
      <c r="CH120" s="165">
        <f t="shared" si="181"/>
        <v>3</v>
      </c>
      <c r="CI120" s="426">
        <f t="shared" si="170"/>
        <v>3.1666666666666665</v>
      </c>
      <c r="CJ120" s="594" t="s">
        <v>639</v>
      </c>
      <c r="CK120" s="165">
        <f t="shared" si="171"/>
        <v>4</v>
      </c>
      <c r="CL120" s="98" t="s">
        <v>640</v>
      </c>
      <c r="CM120" s="164">
        <f t="shared" si="172"/>
        <v>0</v>
      </c>
      <c r="CN120" s="98" t="s">
        <v>1119</v>
      </c>
      <c r="CO120" s="164">
        <f t="shared" si="124"/>
        <v>0</v>
      </c>
      <c r="CP120" s="98" t="s">
        <v>880</v>
      </c>
      <c r="CQ120" s="164">
        <f t="shared" si="178"/>
        <v>4</v>
      </c>
      <c r="CR120" s="98" t="s">
        <v>880</v>
      </c>
      <c r="CS120" s="164">
        <f t="shared" si="179"/>
        <v>4</v>
      </c>
      <c r="CT120" s="53" t="s">
        <v>1408</v>
      </c>
      <c r="CU120" s="165">
        <f t="shared" si="175"/>
        <v>2</v>
      </c>
      <c r="CV120" s="98" t="s">
        <v>1119</v>
      </c>
      <c r="CW120" s="164">
        <f t="shared" si="180"/>
        <v>0</v>
      </c>
      <c r="CX120" s="88">
        <v>7</v>
      </c>
      <c r="CY120" s="427" t="s">
        <v>1826</v>
      </c>
      <c r="CZ120" s="165">
        <f t="shared" si="129"/>
        <v>1</v>
      </c>
      <c r="DA120" s="89">
        <v>7.6</v>
      </c>
      <c r="DB120" s="427" t="s">
        <v>1826</v>
      </c>
      <c r="DC120" s="165">
        <f t="shared" si="130"/>
        <v>1</v>
      </c>
      <c r="DD120" s="426">
        <f t="shared" si="131"/>
        <v>1.7777777777777777</v>
      </c>
      <c r="DE120" s="148">
        <v>0</v>
      </c>
      <c r="DF120" s="397" t="s">
        <v>1777</v>
      </c>
      <c r="DG120" s="165">
        <f t="shared" si="132"/>
        <v>0</v>
      </c>
      <c r="DH120" s="87">
        <v>0</v>
      </c>
      <c r="DI120" s="397" t="s">
        <v>1777</v>
      </c>
      <c r="DJ120" s="165">
        <f t="shared" si="133"/>
        <v>0</v>
      </c>
      <c r="DK120" s="87">
        <v>0</v>
      </c>
      <c r="DL120" s="397" t="s">
        <v>1777</v>
      </c>
      <c r="DM120" s="165">
        <f t="shared" si="134"/>
        <v>0</v>
      </c>
      <c r="DN120" s="87">
        <v>2</v>
      </c>
      <c r="DO120" s="396" t="s">
        <v>1783</v>
      </c>
      <c r="DP120" s="165">
        <f t="shared" si="135"/>
        <v>1</v>
      </c>
      <c r="DQ120" s="98" t="s">
        <v>1024</v>
      </c>
      <c r="DR120" s="164">
        <f t="shared" si="136"/>
        <v>0</v>
      </c>
      <c r="DS120" s="426">
        <f t="shared" si="137"/>
        <v>0.2</v>
      </c>
      <c r="DT120" s="150">
        <v>0.64600000000000002</v>
      </c>
      <c r="DU120" s="114" t="s">
        <v>1791</v>
      </c>
      <c r="DV120" s="165">
        <f t="shared" si="177"/>
        <v>2</v>
      </c>
      <c r="DW120" s="67">
        <v>5</v>
      </c>
      <c r="DX120" s="54">
        <f t="shared" si="148"/>
        <v>0.69897000433601886</v>
      </c>
      <c r="DY120" s="94" t="s">
        <v>1733</v>
      </c>
      <c r="DZ120" s="165">
        <f t="shared" si="139"/>
        <v>1</v>
      </c>
      <c r="EA120" s="67">
        <v>1</v>
      </c>
      <c r="EB120" s="157" t="s">
        <v>1737</v>
      </c>
      <c r="EC120" s="165">
        <f t="shared" si="140"/>
        <v>1</v>
      </c>
      <c r="ED120" s="67">
        <v>0</v>
      </c>
      <c r="EE120" s="114" t="s">
        <v>1730</v>
      </c>
      <c r="EF120" s="165">
        <f t="shared" si="141"/>
        <v>0</v>
      </c>
      <c r="EG120" s="426">
        <f t="shared" si="142"/>
        <v>1</v>
      </c>
      <c r="EH120" s="429">
        <f t="shared" si="143"/>
        <v>1.49983164983165</v>
      </c>
      <c r="EI120" s="438">
        <f t="shared" si="144"/>
        <v>0.37495791245791249</v>
      </c>
      <c r="EJ120" s="546">
        <v>0.1</v>
      </c>
      <c r="EK120" s="548">
        <v>0.61363636363636365</v>
      </c>
      <c r="EL120" s="549">
        <v>0.79166666666666663</v>
      </c>
      <c r="EM120" s="549">
        <v>0.44444444444444442</v>
      </c>
      <c r="EN120" s="549">
        <v>0.05</v>
      </c>
      <c r="EO120" s="549">
        <v>0.25</v>
      </c>
    </row>
    <row r="121" spans="1:145" s="366" customFormat="1" ht="18">
      <c r="A121" s="4" t="s">
        <v>381</v>
      </c>
      <c r="B121" s="69" t="s">
        <v>380</v>
      </c>
      <c r="C121" s="53" t="s">
        <v>632</v>
      </c>
      <c r="D121" s="411" t="s">
        <v>1310</v>
      </c>
      <c r="E121" s="413" t="s">
        <v>978</v>
      </c>
      <c r="F121" s="412" t="s">
        <v>977</v>
      </c>
      <c r="G121" s="414" t="s">
        <v>979</v>
      </c>
      <c r="H121" s="412" t="s">
        <v>5</v>
      </c>
      <c r="I121" s="49">
        <v>6113</v>
      </c>
      <c r="J121" s="328">
        <f t="shared" si="90"/>
        <v>3.7862543957897801</v>
      </c>
      <c r="K121" s="328" t="s">
        <v>1698</v>
      </c>
      <c r="L121" s="165">
        <f t="shared" si="91"/>
        <v>1</v>
      </c>
      <c r="M121" s="78">
        <v>16901795.109999999</v>
      </c>
      <c r="N121" s="328">
        <f t="shared" si="92"/>
        <v>7.2279328327181487</v>
      </c>
      <c r="O121" s="328" t="s">
        <v>1706</v>
      </c>
      <c r="P121" s="165">
        <f t="shared" si="93"/>
        <v>1</v>
      </c>
      <c r="Q121" s="94">
        <v>240</v>
      </c>
      <c r="R121" s="328">
        <f t="shared" si="94"/>
        <v>2.3802112417116059</v>
      </c>
      <c r="S121" s="328" t="s">
        <v>1709</v>
      </c>
      <c r="T121" s="165">
        <f t="shared" si="95"/>
        <v>0</v>
      </c>
      <c r="U121" s="96" t="s">
        <v>880</v>
      </c>
      <c r="V121" s="164">
        <f t="shared" si="96"/>
        <v>0</v>
      </c>
      <c r="W121" s="94">
        <v>0</v>
      </c>
      <c r="X121" s="94"/>
      <c r="Y121" s="94" t="s">
        <v>1726</v>
      </c>
      <c r="Z121" s="165">
        <f t="shared" si="97"/>
        <v>0</v>
      </c>
      <c r="AA121" s="424">
        <f t="shared" si="98"/>
        <v>0.4</v>
      </c>
      <c r="AB121" s="80" t="s">
        <v>639</v>
      </c>
      <c r="AC121" s="165">
        <f t="shared" si="149"/>
        <v>4</v>
      </c>
      <c r="AD121" s="53" t="s">
        <v>639</v>
      </c>
      <c r="AE121" s="165">
        <f t="shared" si="150"/>
        <v>4</v>
      </c>
      <c r="AF121" s="96" t="s">
        <v>640</v>
      </c>
      <c r="AG121" s="164">
        <f t="shared" si="151"/>
        <v>0</v>
      </c>
      <c r="AH121" s="53" t="s">
        <v>1314</v>
      </c>
      <c r="AI121" s="165">
        <f t="shared" si="145"/>
        <v>0</v>
      </c>
      <c r="AJ121" s="156" t="s">
        <v>1404</v>
      </c>
      <c r="AK121" s="165">
        <f t="shared" si="152"/>
        <v>1</v>
      </c>
      <c r="AL121" s="50">
        <v>1</v>
      </c>
      <c r="AM121" s="396" t="s">
        <v>1765</v>
      </c>
      <c r="AN121" s="165">
        <f t="shared" si="153"/>
        <v>4</v>
      </c>
      <c r="AO121" s="96" t="s">
        <v>636</v>
      </c>
      <c r="AP121" s="164">
        <f t="shared" si="154"/>
        <v>4</v>
      </c>
      <c r="AQ121" s="57">
        <v>3</v>
      </c>
      <c r="AR121" s="397" t="s">
        <v>1771</v>
      </c>
      <c r="AS121" s="165">
        <f t="shared" si="155"/>
        <v>2</v>
      </c>
      <c r="AT121" s="53" t="s">
        <v>650</v>
      </c>
      <c r="AU121" s="165">
        <f t="shared" si="156"/>
        <v>2</v>
      </c>
      <c r="AV121" s="53" t="s">
        <v>646</v>
      </c>
      <c r="AW121" s="165">
        <v>0</v>
      </c>
      <c r="AX121" s="81" t="s">
        <v>647</v>
      </c>
      <c r="AY121" s="165">
        <v>4</v>
      </c>
      <c r="AZ121" s="426">
        <f t="shared" si="157"/>
        <v>2.2727272727272729</v>
      </c>
      <c r="BA121" s="57">
        <v>0</v>
      </c>
      <c r="BB121" s="395" t="s">
        <v>1741</v>
      </c>
      <c r="BC121" s="165">
        <f t="shared" si="158"/>
        <v>4</v>
      </c>
      <c r="BD121" s="155" t="s">
        <v>1395</v>
      </c>
      <c r="BE121" s="163">
        <f t="shared" si="159"/>
        <v>4</v>
      </c>
      <c r="BF121" s="58">
        <v>0</v>
      </c>
      <c r="BG121" s="396" t="s">
        <v>1745</v>
      </c>
      <c r="BH121" s="165">
        <f t="shared" si="160"/>
        <v>4</v>
      </c>
      <c r="BI121" s="58">
        <v>0</v>
      </c>
      <c r="BJ121" s="396" t="s">
        <v>1745</v>
      </c>
      <c r="BK121" s="165">
        <f t="shared" si="161"/>
        <v>4</v>
      </c>
      <c r="BL121" s="53" t="s">
        <v>642</v>
      </c>
      <c r="BM121" s="365">
        <f t="shared" si="162"/>
        <v>3</v>
      </c>
      <c r="BN121" s="53" t="s">
        <v>642</v>
      </c>
      <c r="BO121" s="365">
        <f t="shared" si="163"/>
        <v>0</v>
      </c>
      <c r="BP121" s="53" t="s">
        <v>643</v>
      </c>
      <c r="BQ121" s="365">
        <f t="shared" si="164"/>
        <v>3</v>
      </c>
      <c r="BR121" s="58">
        <v>0</v>
      </c>
      <c r="BS121" s="396" t="s">
        <v>1750</v>
      </c>
      <c r="BT121" s="165">
        <f t="shared" si="165"/>
        <v>4</v>
      </c>
      <c r="BU121" s="58">
        <v>0</v>
      </c>
      <c r="BV121" s="396" t="s">
        <v>1750</v>
      </c>
      <c r="BW121" s="165">
        <f t="shared" si="166"/>
        <v>4</v>
      </c>
      <c r="BX121" s="58">
        <v>0</v>
      </c>
      <c r="BY121" s="396" t="s">
        <v>1755</v>
      </c>
      <c r="BZ121" s="165">
        <f t="shared" si="167"/>
        <v>4</v>
      </c>
      <c r="CA121" s="58">
        <v>0</v>
      </c>
      <c r="CB121" s="396" t="s">
        <v>1755</v>
      </c>
      <c r="CC121" s="165">
        <f t="shared" si="168"/>
        <v>4</v>
      </c>
      <c r="CD121" s="58">
        <v>0</v>
      </c>
      <c r="CE121" s="397" t="s">
        <v>1764</v>
      </c>
      <c r="CF121" s="165">
        <f t="shared" si="169"/>
        <v>0</v>
      </c>
      <c r="CG121" s="80" t="s">
        <v>1369</v>
      </c>
      <c r="CH121" s="165">
        <f t="shared" si="181"/>
        <v>3</v>
      </c>
      <c r="CI121" s="426">
        <f t="shared" si="170"/>
        <v>3.0833333333333335</v>
      </c>
      <c r="CJ121" s="80" t="s">
        <v>639</v>
      </c>
      <c r="CK121" s="165">
        <f t="shared" si="171"/>
        <v>4</v>
      </c>
      <c r="CL121" s="96" t="s">
        <v>640</v>
      </c>
      <c r="CM121" s="164">
        <f t="shared" si="172"/>
        <v>0</v>
      </c>
      <c r="CN121" s="96" t="s">
        <v>880</v>
      </c>
      <c r="CO121" s="164">
        <f t="shared" si="124"/>
        <v>4</v>
      </c>
      <c r="CP121" s="96" t="s">
        <v>880</v>
      </c>
      <c r="CQ121" s="164">
        <f t="shared" si="178"/>
        <v>4</v>
      </c>
      <c r="CR121" s="96" t="s">
        <v>880</v>
      </c>
      <c r="CS121" s="164">
        <f t="shared" si="179"/>
        <v>4</v>
      </c>
      <c r="CT121" s="53" t="s">
        <v>639</v>
      </c>
      <c r="CU121" s="165">
        <f t="shared" si="175"/>
        <v>4</v>
      </c>
      <c r="CV121" s="96" t="s">
        <v>880</v>
      </c>
      <c r="CW121" s="164">
        <f t="shared" si="180"/>
        <v>4</v>
      </c>
      <c r="CX121" s="55">
        <v>6.7</v>
      </c>
      <c r="CY121" s="427" t="s">
        <v>1826</v>
      </c>
      <c r="CZ121" s="165">
        <f t="shared" si="129"/>
        <v>1</v>
      </c>
      <c r="DA121" s="56">
        <v>10</v>
      </c>
      <c r="DB121" s="351" t="s">
        <v>1827</v>
      </c>
      <c r="DC121" s="165">
        <f t="shared" si="130"/>
        <v>0</v>
      </c>
      <c r="DD121" s="426">
        <f t="shared" si="131"/>
        <v>2.7777777777777777</v>
      </c>
      <c r="DE121" s="148">
        <v>0</v>
      </c>
      <c r="DF121" s="397" t="s">
        <v>1777</v>
      </c>
      <c r="DG121" s="165">
        <f t="shared" si="132"/>
        <v>0</v>
      </c>
      <c r="DH121" s="54">
        <v>0</v>
      </c>
      <c r="DI121" s="397" t="s">
        <v>1777</v>
      </c>
      <c r="DJ121" s="165">
        <f t="shared" si="133"/>
        <v>0</v>
      </c>
      <c r="DK121" s="54">
        <v>0</v>
      </c>
      <c r="DL121" s="397" t="s">
        <v>1777</v>
      </c>
      <c r="DM121" s="165">
        <f t="shared" si="134"/>
        <v>0</v>
      </c>
      <c r="DN121" s="54">
        <v>3</v>
      </c>
      <c r="DO121" s="397" t="s">
        <v>1782</v>
      </c>
      <c r="DP121" s="165">
        <f t="shared" si="135"/>
        <v>2</v>
      </c>
      <c r="DQ121" s="96" t="s">
        <v>1024</v>
      </c>
      <c r="DR121" s="164">
        <f t="shared" si="136"/>
        <v>0</v>
      </c>
      <c r="DS121" s="426">
        <f t="shared" si="137"/>
        <v>0.4</v>
      </c>
      <c r="DT121" s="148">
        <v>0.66700000000000004</v>
      </c>
      <c r="DU121" s="114" t="s">
        <v>1791</v>
      </c>
      <c r="DV121" s="165">
        <f t="shared" si="177"/>
        <v>2</v>
      </c>
      <c r="DW121" s="49">
        <v>6</v>
      </c>
      <c r="DX121" s="148">
        <f t="shared" si="148"/>
        <v>0.77815125038364363</v>
      </c>
      <c r="DY121" s="94" t="s">
        <v>1733</v>
      </c>
      <c r="DZ121" s="165">
        <f t="shared" si="139"/>
        <v>1</v>
      </c>
      <c r="EA121" s="49">
        <v>0</v>
      </c>
      <c r="EB121" s="114" t="s">
        <v>1730</v>
      </c>
      <c r="EC121" s="165">
        <f t="shared" si="140"/>
        <v>0</v>
      </c>
      <c r="ED121" s="49">
        <v>0</v>
      </c>
      <c r="EE121" s="114" t="s">
        <v>1730</v>
      </c>
      <c r="EF121" s="165">
        <f t="shared" si="141"/>
        <v>0</v>
      </c>
      <c r="EG121" s="426">
        <f t="shared" si="142"/>
        <v>0.75</v>
      </c>
      <c r="EH121" s="429">
        <f t="shared" si="143"/>
        <v>1.6139730639730641</v>
      </c>
      <c r="EI121" s="438">
        <f t="shared" si="144"/>
        <v>0.40349326599326601</v>
      </c>
      <c r="EJ121" s="546">
        <v>0.1</v>
      </c>
      <c r="EK121" s="548">
        <v>0.56818181818181823</v>
      </c>
      <c r="EL121" s="549">
        <v>0.77083333333333337</v>
      </c>
      <c r="EM121" s="549">
        <v>0.69444444444444442</v>
      </c>
      <c r="EN121" s="549">
        <v>0.1</v>
      </c>
      <c r="EO121" s="549">
        <v>0.1875</v>
      </c>
    </row>
    <row r="122" spans="1:145" s="366" customFormat="1" ht="18">
      <c r="A122" s="4" t="s">
        <v>359</v>
      </c>
      <c r="B122" s="70" t="s">
        <v>358</v>
      </c>
      <c r="C122" s="583" t="s">
        <v>632</v>
      </c>
      <c r="D122" s="411" t="s">
        <v>1310</v>
      </c>
      <c r="E122" s="413" t="s">
        <v>971</v>
      </c>
      <c r="F122" s="412" t="s">
        <v>970</v>
      </c>
      <c r="G122" s="414" t="s">
        <v>973</v>
      </c>
      <c r="H122" s="412" t="s">
        <v>50</v>
      </c>
      <c r="I122" s="51">
        <v>6113</v>
      </c>
      <c r="J122" s="328">
        <f t="shared" si="90"/>
        <v>3.7862543957897801</v>
      </c>
      <c r="K122" s="328" t="s">
        <v>1698</v>
      </c>
      <c r="L122" s="165">
        <f t="shared" si="91"/>
        <v>1</v>
      </c>
      <c r="M122" s="78">
        <v>16069853.99</v>
      </c>
      <c r="N122" s="328">
        <f t="shared" si="92"/>
        <v>7.2060119308003463</v>
      </c>
      <c r="O122" s="328" t="s">
        <v>1706</v>
      </c>
      <c r="P122" s="165">
        <f t="shared" si="93"/>
        <v>1</v>
      </c>
      <c r="Q122" s="94">
        <v>203</v>
      </c>
      <c r="R122" s="328">
        <f t="shared" si="94"/>
        <v>2.307496037913213</v>
      </c>
      <c r="S122" s="328" t="s">
        <v>1709</v>
      </c>
      <c r="T122" s="165">
        <f t="shared" si="95"/>
        <v>0</v>
      </c>
      <c r="U122" s="96" t="s">
        <v>880</v>
      </c>
      <c r="V122" s="164">
        <f t="shared" si="96"/>
        <v>0</v>
      </c>
      <c r="W122" s="94">
        <v>0</v>
      </c>
      <c r="X122" s="94"/>
      <c r="Y122" s="94" t="s">
        <v>1726</v>
      </c>
      <c r="Z122" s="165">
        <f t="shared" si="97"/>
        <v>0</v>
      </c>
      <c r="AA122" s="424">
        <f t="shared" si="98"/>
        <v>0.4</v>
      </c>
      <c r="AB122" s="594" t="s">
        <v>639</v>
      </c>
      <c r="AC122" s="165">
        <f t="shared" si="149"/>
        <v>4</v>
      </c>
      <c r="AD122" s="80" t="s">
        <v>1398</v>
      </c>
      <c r="AE122" s="165">
        <f t="shared" si="150"/>
        <v>2</v>
      </c>
      <c r="AF122" s="96" t="s">
        <v>640</v>
      </c>
      <c r="AG122" s="164">
        <f t="shared" si="151"/>
        <v>0</v>
      </c>
      <c r="AH122" s="53" t="s">
        <v>1400</v>
      </c>
      <c r="AI122" s="165">
        <f t="shared" si="145"/>
        <v>3</v>
      </c>
      <c r="AJ122" s="156" t="s">
        <v>1406</v>
      </c>
      <c r="AK122" s="165">
        <f t="shared" si="152"/>
        <v>3</v>
      </c>
      <c r="AL122" s="587">
        <v>1</v>
      </c>
      <c r="AM122" s="396" t="s">
        <v>1765</v>
      </c>
      <c r="AN122" s="165">
        <f t="shared" si="153"/>
        <v>4</v>
      </c>
      <c r="AO122" s="96" t="s">
        <v>636</v>
      </c>
      <c r="AP122" s="164">
        <f t="shared" si="154"/>
        <v>4</v>
      </c>
      <c r="AQ122" s="57">
        <v>2</v>
      </c>
      <c r="AR122" s="396" t="s">
        <v>1772</v>
      </c>
      <c r="AS122" s="165">
        <f t="shared" si="155"/>
        <v>1</v>
      </c>
      <c r="AT122" s="583" t="s">
        <v>650</v>
      </c>
      <c r="AU122" s="165">
        <f t="shared" si="156"/>
        <v>2</v>
      </c>
      <c r="AV122" s="53" t="s">
        <v>646</v>
      </c>
      <c r="AW122" s="165">
        <v>0</v>
      </c>
      <c r="AX122" s="81" t="s">
        <v>647</v>
      </c>
      <c r="AY122" s="165">
        <v>4</v>
      </c>
      <c r="AZ122" s="426">
        <f t="shared" si="157"/>
        <v>2.4545454545454546</v>
      </c>
      <c r="BA122" s="57">
        <v>0</v>
      </c>
      <c r="BB122" s="395" t="s">
        <v>1741</v>
      </c>
      <c r="BC122" s="165">
        <f t="shared" si="158"/>
        <v>4</v>
      </c>
      <c r="BD122" s="80" t="s">
        <v>1395</v>
      </c>
      <c r="BE122" s="163">
        <f t="shared" si="159"/>
        <v>4</v>
      </c>
      <c r="BF122" s="587">
        <v>0</v>
      </c>
      <c r="BG122" s="396" t="s">
        <v>1745</v>
      </c>
      <c r="BH122" s="165">
        <f t="shared" si="160"/>
        <v>4</v>
      </c>
      <c r="BI122" s="587">
        <v>0</v>
      </c>
      <c r="BJ122" s="396" t="s">
        <v>1745</v>
      </c>
      <c r="BK122" s="165">
        <f t="shared" si="161"/>
        <v>4</v>
      </c>
      <c r="BL122" s="53" t="s">
        <v>653</v>
      </c>
      <c r="BM122" s="365">
        <f t="shared" si="162"/>
        <v>4</v>
      </c>
      <c r="BN122" s="583" t="s">
        <v>642</v>
      </c>
      <c r="BO122" s="365">
        <f t="shared" si="163"/>
        <v>0</v>
      </c>
      <c r="BP122" s="585" t="s">
        <v>659</v>
      </c>
      <c r="BQ122" s="365">
        <f t="shared" si="164"/>
        <v>4</v>
      </c>
      <c r="BR122" s="57">
        <v>0</v>
      </c>
      <c r="BS122" s="396" t="s">
        <v>1750</v>
      </c>
      <c r="BT122" s="165">
        <f t="shared" si="165"/>
        <v>4</v>
      </c>
      <c r="BU122" s="57">
        <v>0</v>
      </c>
      <c r="BV122" s="396" t="s">
        <v>1750</v>
      </c>
      <c r="BW122" s="165">
        <f t="shared" si="166"/>
        <v>4</v>
      </c>
      <c r="BX122" s="57">
        <v>0</v>
      </c>
      <c r="BY122" s="396" t="s">
        <v>1755</v>
      </c>
      <c r="BZ122" s="165">
        <f t="shared" si="167"/>
        <v>4</v>
      </c>
      <c r="CA122" s="57">
        <v>1</v>
      </c>
      <c r="CB122" s="396" t="s">
        <v>1756</v>
      </c>
      <c r="CC122" s="165">
        <f t="shared" si="168"/>
        <v>3</v>
      </c>
      <c r="CD122" s="58">
        <v>0</v>
      </c>
      <c r="CE122" s="397" t="s">
        <v>1764</v>
      </c>
      <c r="CF122" s="165">
        <f t="shared" si="169"/>
        <v>0</v>
      </c>
      <c r="CG122" s="80" t="s">
        <v>636</v>
      </c>
      <c r="CH122" s="165">
        <f t="shared" si="181"/>
        <v>4</v>
      </c>
      <c r="CI122" s="426">
        <f t="shared" si="170"/>
        <v>3.25</v>
      </c>
      <c r="CJ122" s="80" t="s">
        <v>1398</v>
      </c>
      <c r="CK122" s="165">
        <f t="shared" si="171"/>
        <v>2</v>
      </c>
      <c r="CL122" s="96" t="s">
        <v>640</v>
      </c>
      <c r="CM122" s="164">
        <f t="shared" si="172"/>
        <v>0</v>
      </c>
      <c r="CN122" s="96" t="s">
        <v>1119</v>
      </c>
      <c r="CO122" s="164">
        <f t="shared" si="124"/>
        <v>0</v>
      </c>
      <c r="CP122" s="96" t="s">
        <v>880</v>
      </c>
      <c r="CQ122" s="164">
        <f t="shared" si="178"/>
        <v>4</v>
      </c>
      <c r="CR122" s="96" t="s">
        <v>880</v>
      </c>
      <c r="CS122" s="164">
        <f t="shared" si="179"/>
        <v>4</v>
      </c>
      <c r="CT122" s="53" t="s">
        <v>1408</v>
      </c>
      <c r="CU122" s="165">
        <f t="shared" si="175"/>
        <v>2</v>
      </c>
      <c r="CV122" s="96" t="s">
        <v>1119</v>
      </c>
      <c r="CW122" s="164">
        <f t="shared" si="180"/>
        <v>0</v>
      </c>
      <c r="CX122" s="55">
        <v>7.8</v>
      </c>
      <c r="CY122" s="427" t="s">
        <v>1826</v>
      </c>
      <c r="CZ122" s="165">
        <f t="shared" si="129"/>
        <v>1</v>
      </c>
      <c r="DA122" s="56">
        <v>8.8000000000000007</v>
      </c>
      <c r="DB122" s="351" t="s">
        <v>1827</v>
      </c>
      <c r="DC122" s="165">
        <f t="shared" si="130"/>
        <v>0</v>
      </c>
      <c r="DD122" s="426">
        <f t="shared" si="131"/>
        <v>1.4444444444444444</v>
      </c>
      <c r="DE122" s="148">
        <v>2</v>
      </c>
      <c r="DF122" s="396" t="s">
        <v>1776</v>
      </c>
      <c r="DG122" s="165">
        <f t="shared" si="132"/>
        <v>1</v>
      </c>
      <c r="DH122" s="54">
        <v>0</v>
      </c>
      <c r="DI122" s="397" t="s">
        <v>1777</v>
      </c>
      <c r="DJ122" s="165">
        <f t="shared" si="133"/>
        <v>0</v>
      </c>
      <c r="DK122" s="54">
        <v>1</v>
      </c>
      <c r="DL122" s="396" t="s">
        <v>1778</v>
      </c>
      <c r="DM122" s="165">
        <f t="shared" si="134"/>
        <v>3</v>
      </c>
      <c r="DN122" s="54">
        <v>2</v>
      </c>
      <c r="DO122" s="396" t="s">
        <v>1783</v>
      </c>
      <c r="DP122" s="165">
        <f t="shared" si="135"/>
        <v>1</v>
      </c>
      <c r="DQ122" s="96" t="s">
        <v>1024</v>
      </c>
      <c r="DR122" s="164">
        <f t="shared" si="136"/>
        <v>0</v>
      </c>
      <c r="DS122" s="426">
        <f t="shared" si="137"/>
        <v>1</v>
      </c>
      <c r="DT122" s="148">
        <v>0.64900000000000002</v>
      </c>
      <c r="DU122" s="157" t="s">
        <v>1791</v>
      </c>
      <c r="DV122" s="165">
        <f t="shared" si="177"/>
        <v>2</v>
      </c>
      <c r="DW122" s="49">
        <v>11</v>
      </c>
      <c r="DX122" s="148">
        <f t="shared" si="148"/>
        <v>1.0413926851582251</v>
      </c>
      <c r="DY122" s="94" t="s">
        <v>1734</v>
      </c>
      <c r="DZ122" s="165">
        <f t="shared" si="139"/>
        <v>2</v>
      </c>
      <c r="EA122" s="49">
        <v>6</v>
      </c>
      <c r="EB122" s="94" t="s">
        <v>1740</v>
      </c>
      <c r="EC122" s="165">
        <f t="shared" si="140"/>
        <v>3</v>
      </c>
      <c r="ED122" s="49">
        <v>2</v>
      </c>
      <c r="EE122" s="157" t="s">
        <v>1737</v>
      </c>
      <c r="EF122" s="165">
        <f t="shared" si="141"/>
        <v>1</v>
      </c>
      <c r="EG122" s="426">
        <f t="shared" si="142"/>
        <v>2</v>
      </c>
      <c r="EH122" s="429">
        <f t="shared" si="143"/>
        <v>1.7581649831649833</v>
      </c>
      <c r="EI122" s="438">
        <f t="shared" si="144"/>
        <v>0.43954124579124587</v>
      </c>
      <c r="EJ122" s="546">
        <v>0.1</v>
      </c>
      <c r="EK122" s="548">
        <v>0.61363636363636365</v>
      </c>
      <c r="EL122" s="549">
        <v>0.8125</v>
      </c>
      <c r="EM122" s="549">
        <v>0.3611111111111111</v>
      </c>
      <c r="EN122" s="549">
        <v>0.25</v>
      </c>
      <c r="EO122" s="549">
        <v>0.5</v>
      </c>
    </row>
    <row r="123" spans="1:145" s="366" customFormat="1" ht="18">
      <c r="A123" s="4" t="s">
        <v>357</v>
      </c>
      <c r="B123" s="69" t="s">
        <v>356</v>
      </c>
      <c r="C123" s="53" t="s">
        <v>632</v>
      </c>
      <c r="D123" s="411" t="s">
        <v>1310</v>
      </c>
      <c r="E123" s="413" t="s">
        <v>968</v>
      </c>
      <c r="F123" s="412" t="s">
        <v>967</v>
      </c>
      <c r="G123" s="414" t="s">
        <v>976</v>
      </c>
      <c r="H123" s="417" t="s">
        <v>127</v>
      </c>
      <c r="I123" s="49">
        <v>6243</v>
      </c>
      <c r="J123" s="328">
        <f t="shared" si="90"/>
        <v>3.7953933349312892</v>
      </c>
      <c r="K123" s="328" t="s">
        <v>1698</v>
      </c>
      <c r="L123" s="165">
        <f t="shared" si="91"/>
        <v>1</v>
      </c>
      <c r="M123" s="78">
        <v>19527829.09</v>
      </c>
      <c r="N123" s="328">
        <f t="shared" si="92"/>
        <v>7.2906539654261993</v>
      </c>
      <c r="O123" s="328" t="s">
        <v>1706</v>
      </c>
      <c r="P123" s="165">
        <f t="shared" si="93"/>
        <v>1</v>
      </c>
      <c r="Q123" s="94">
        <v>316</v>
      </c>
      <c r="R123" s="328">
        <f t="shared" si="94"/>
        <v>2.4996870826184039</v>
      </c>
      <c r="S123" s="328" t="s">
        <v>1712</v>
      </c>
      <c r="T123" s="165">
        <f t="shared" si="95"/>
        <v>1</v>
      </c>
      <c r="U123" s="96" t="s">
        <v>880</v>
      </c>
      <c r="V123" s="164">
        <f t="shared" si="96"/>
        <v>0</v>
      </c>
      <c r="W123" s="94">
        <v>0</v>
      </c>
      <c r="X123" s="94"/>
      <c r="Y123" s="94" t="s">
        <v>1726</v>
      </c>
      <c r="Z123" s="165">
        <f t="shared" si="97"/>
        <v>0</v>
      </c>
      <c r="AA123" s="424">
        <f t="shared" si="98"/>
        <v>0.6</v>
      </c>
      <c r="AB123" s="80" t="s">
        <v>639</v>
      </c>
      <c r="AC123" s="165">
        <f t="shared" si="149"/>
        <v>4</v>
      </c>
      <c r="AD123" s="53" t="s">
        <v>639</v>
      </c>
      <c r="AE123" s="165">
        <f t="shared" si="150"/>
        <v>4</v>
      </c>
      <c r="AF123" s="96" t="s">
        <v>640</v>
      </c>
      <c r="AG123" s="164">
        <f t="shared" si="151"/>
        <v>0</v>
      </c>
      <c r="AH123" s="53" t="s">
        <v>1314</v>
      </c>
      <c r="AI123" s="165">
        <f t="shared" si="145"/>
        <v>0</v>
      </c>
      <c r="AJ123" s="156" t="s">
        <v>1406</v>
      </c>
      <c r="AK123" s="165">
        <f t="shared" si="152"/>
        <v>3</v>
      </c>
      <c r="AL123" s="50">
        <v>1</v>
      </c>
      <c r="AM123" s="396" t="s">
        <v>1765</v>
      </c>
      <c r="AN123" s="165">
        <f t="shared" si="153"/>
        <v>4</v>
      </c>
      <c r="AO123" s="96" t="s">
        <v>636</v>
      </c>
      <c r="AP123" s="164">
        <f t="shared" si="154"/>
        <v>4</v>
      </c>
      <c r="AQ123" s="57">
        <v>2</v>
      </c>
      <c r="AR123" s="396" t="s">
        <v>1772</v>
      </c>
      <c r="AS123" s="165">
        <f t="shared" si="155"/>
        <v>1</v>
      </c>
      <c r="AT123" s="53" t="s">
        <v>650</v>
      </c>
      <c r="AU123" s="165">
        <f t="shared" si="156"/>
        <v>2</v>
      </c>
      <c r="AV123" s="53" t="s">
        <v>646</v>
      </c>
      <c r="AW123" s="165">
        <v>0</v>
      </c>
      <c r="AX123" s="81" t="s">
        <v>647</v>
      </c>
      <c r="AY123" s="165">
        <v>4</v>
      </c>
      <c r="AZ123" s="426">
        <f t="shared" si="157"/>
        <v>2.3636363636363638</v>
      </c>
      <c r="BA123" s="57">
        <v>0</v>
      </c>
      <c r="BB123" s="395" t="s">
        <v>1741</v>
      </c>
      <c r="BC123" s="165">
        <f t="shared" si="158"/>
        <v>4</v>
      </c>
      <c r="BD123" s="80" t="s">
        <v>1395</v>
      </c>
      <c r="BE123" s="163">
        <f t="shared" si="159"/>
        <v>4</v>
      </c>
      <c r="BF123" s="58">
        <v>1</v>
      </c>
      <c r="BG123" s="396" t="s">
        <v>1746</v>
      </c>
      <c r="BH123" s="165">
        <f t="shared" si="160"/>
        <v>3</v>
      </c>
      <c r="BI123" s="58">
        <v>0</v>
      </c>
      <c r="BJ123" s="396" t="s">
        <v>1745</v>
      </c>
      <c r="BK123" s="165">
        <f t="shared" si="161"/>
        <v>4</v>
      </c>
      <c r="BL123" s="53" t="s">
        <v>658</v>
      </c>
      <c r="BM123" s="365">
        <f t="shared" si="162"/>
        <v>2</v>
      </c>
      <c r="BN123" s="53" t="s">
        <v>649</v>
      </c>
      <c r="BO123" s="365">
        <f t="shared" si="163"/>
        <v>1</v>
      </c>
      <c r="BP123" s="53" t="s">
        <v>643</v>
      </c>
      <c r="BQ123" s="365">
        <f t="shared" si="164"/>
        <v>3</v>
      </c>
      <c r="BR123" s="58">
        <v>0</v>
      </c>
      <c r="BS123" s="396" t="s">
        <v>1750</v>
      </c>
      <c r="BT123" s="165">
        <f t="shared" si="165"/>
        <v>4</v>
      </c>
      <c r="BU123" s="58">
        <v>0</v>
      </c>
      <c r="BV123" s="396" t="s">
        <v>1750</v>
      </c>
      <c r="BW123" s="165">
        <f t="shared" si="166"/>
        <v>4</v>
      </c>
      <c r="BX123" s="58">
        <v>0</v>
      </c>
      <c r="BY123" s="396" t="s">
        <v>1755</v>
      </c>
      <c r="BZ123" s="165">
        <f t="shared" si="167"/>
        <v>4</v>
      </c>
      <c r="CA123" s="58">
        <v>0</v>
      </c>
      <c r="CB123" s="396" t="s">
        <v>1755</v>
      </c>
      <c r="CC123" s="165">
        <f t="shared" si="168"/>
        <v>4</v>
      </c>
      <c r="CD123" s="58">
        <v>0</v>
      </c>
      <c r="CE123" s="397" t="s">
        <v>1764</v>
      </c>
      <c r="CF123" s="165">
        <f t="shared" si="169"/>
        <v>0</v>
      </c>
      <c r="CG123" s="80" t="s">
        <v>636</v>
      </c>
      <c r="CH123" s="165">
        <f t="shared" si="181"/>
        <v>4</v>
      </c>
      <c r="CI123" s="426">
        <f t="shared" si="170"/>
        <v>3.0833333333333335</v>
      </c>
      <c r="CJ123" s="53" t="s">
        <v>639</v>
      </c>
      <c r="CK123" s="165">
        <f t="shared" si="171"/>
        <v>4</v>
      </c>
      <c r="CL123" s="96" t="s">
        <v>640</v>
      </c>
      <c r="CM123" s="164">
        <f t="shared" si="172"/>
        <v>0</v>
      </c>
      <c r="CN123" s="96" t="s">
        <v>1119</v>
      </c>
      <c r="CO123" s="164">
        <f t="shared" si="124"/>
        <v>0</v>
      </c>
      <c r="CP123" s="96" t="s">
        <v>880</v>
      </c>
      <c r="CQ123" s="164">
        <f t="shared" si="178"/>
        <v>4</v>
      </c>
      <c r="CR123" s="96" t="s">
        <v>880</v>
      </c>
      <c r="CS123" s="164">
        <f t="shared" si="179"/>
        <v>4</v>
      </c>
      <c r="CT123" s="53" t="s">
        <v>639</v>
      </c>
      <c r="CU123" s="165">
        <f t="shared" si="175"/>
        <v>4</v>
      </c>
      <c r="CV123" s="96" t="s">
        <v>880</v>
      </c>
      <c r="CW123" s="164">
        <f t="shared" si="180"/>
        <v>4</v>
      </c>
      <c r="CX123" s="55">
        <v>8.6999999999999993</v>
      </c>
      <c r="CY123" s="351" t="s">
        <v>1827</v>
      </c>
      <c r="CZ123" s="165">
        <f t="shared" si="129"/>
        <v>0</v>
      </c>
      <c r="DA123" s="56">
        <v>8</v>
      </c>
      <c r="DB123" s="351" t="s">
        <v>1827</v>
      </c>
      <c r="DC123" s="165">
        <f t="shared" si="130"/>
        <v>0</v>
      </c>
      <c r="DD123" s="426">
        <f t="shared" si="131"/>
        <v>2.2222222222222223</v>
      </c>
      <c r="DE123" s="148">
        <v>0</v>
      </c>
      <c r="DF123" s="397" t="s">
        <v>1777</v>
      </c>
      <c r="DG123" s="165">
        <f t="shared" si="132"/>
        <v>0</v>
      </c>
      <c r="DH123" s="54">
        <v>0</v>
      </c>
      <c r="DI123" s="397" t="s">
        <v>1777</v>
      </c>
      <c r="DJ123" s="165">
        <f t="shared" si="133"/>
        <v>0</v>
      </c>
      <c r="DK123" s="54">
        <v>0</v>
      </c>
      <c r="DL123" s="397" t="s">
        <v>1777</v>
      </c>
      <c r="DM123" s="165">
        <f t="shared" si="134"/>
        <v>0</v>
      </c>
      <c r="DN123" s="54">
        <v>10</v>
      </c>
      <c r="DO123" s="396" t="s">
        <v>1780</v>
      </c>
      <c r="DP123" s="165">
        <f t="shared" si="135"/>
        <v>4</v>
      </c>
      <c r="DQ123" s="96" t="s">
        <v>1024</v>
      </c>
      <c r="DR123" s="164">
        <f t="shared" si="136"/>
        <v>0</v>
      </c>
      <c r="DS123" s="426">
        <f t="shared" si="137"/>
        <v>0.8</v>
      </c>
      <c r="DT123" s="148">
        <v>0.58499999999999996</v>
      </c>
      <c r="DU123" s="94" t="s">
        <v>1793</v>
      </c>
      <c r="DV123" s="165">
        <f t="shared" si="177"/>
        <v>3</v>
      </c>
      <c r="DW123" s="49">
        <v>16</v>
      </c>
      <c r="DX123" s="148">
        <f t="shared" si="148"/>
        <v>1.2041199826559248</v>
      </c>
      <c r="DY123" s="94" t="s">
        <v>1734</v>
      </c>
      <c r="DZ123" s="165">
        <f t="shared" si="139"/>
        <v>2</v>
      </c>
      <c r="EA123" s="49">
        <v>1</v>
      </c>
      <c r="EB123" s="157" t="s">
        <v>1737</v>
      </c>
      <c r="EC123" s="165">
        <f t="shared" si="140"/>
        <v>1</v>
      </c>
      <c r="ED123" s="49">
        <v>3</v>
      </c>
      <c r="EE123" s="94" t="s">
        <v>1739</v>
      </c>
      <c r="EF123" s="165">
        <f t="shared" si="141"/>
        <v>2</v>
      </c>
      <c r="EG123" s="426">
        <f t="shared" si="142"/>
        <v>2</v>
      </c>
      <c r="EH123" s="429">
        <f t="shared" si="143"/>
        <v>1.8448653198653198</v>
      </c>
      <c r="EI123" s="438">
        <f t="shared" si="144"/>
        <v>0.46121632996632994</v>
      </c>
      <c r="EJ123" s="546">
        <v>0.15</v>
      </c>
      <c r="EK123" s="548">
        <v>0.59090909090909094</v>
      </c>
      <c r="EL123" s="549">
        <v>0.77083333333333337</v>
      </c>
      <c r="EM123" s="549">
        <v>0.55555555555555558</v>
      </c>
      <c r="EN123" s="549">
        <v>0.2</v>
      </c>
      <c r="EO123" s="549">
        <v>0.5</v>
      </c>
    </row>
    <row r="124" spans="1:145" s="366" customFormat="1" ht="18">
      <c r="A124" s="4" t="s">
        <v>361</v>
      </c>
      <c r="B124" s="69" t="s">
        <v>360</v>
      </c>
      <c r="C124" s="583" t="s">
        <v>632</v>
      </c>
      <c r="D124" s="411" t="s">
        <v>1310</v>
      </c>
      <c r="E124" s="413" t="s">
        <v>968</v>
      </c>
      <c r="F124" s="412" t="s">
        <v>964</v>
      </c>
      <c r="G124" s="414" t="s">
        <v>974</v>
      </c>
      <c r="H124" s="412" t="s">
        <v>39</v>
      </c>
      <c r="I124" s="49">
        <v>6246</v>
      </c>
      <c r="J124" s="328">
        <f t="shared" si="90"/>
        <v>3.7956019798941796</v>
      </c>
      <c r="K124" s="328" t="s">
        <v>1698</v>
      </c>
      <c r="L124" s="165">
        <f t="shared" si="91"/>
        <v>1</v>
      </c>
      <c r="M124" s="78">
        <v>21826805.379999999</v>
      </c>
      <c r="N124" s="328">
        <f t="shared" si="92"/>
        <v>7.3389901760497374</v>
      </c>
      <c r="O124" s="328" t="s">
        <v>1706</v>
      </c>
      <c r="P124" s="165">
        <f t="shared" si="93"/>
        <v>1</v>
      </c>
      <c r="Q124" s="94">
        <v>314</v>
      </c>
      <c r="R124" s="328">
        <f t="shared" si="94"/>
        <v>2.4969296480732148</v>
      </c>
      <c r="S124" s="328" t="s">
        <v>1712</v>
      </c>
      <c r="T124" s="165">
        <f t="shared" si="95"/>
        <v>1</v>
      </c>
      <c r="U124" s="96" t="s">
        <v>880</v>
      </c>
      <c r="V124" s="164">
        <f t="shared" si="96"/>
        <v>0</v>
      </c>
      <c r="W124" s="94">
        <v>0</v>
      </c>
      <c r="X124" s="94"/>
      <c r="Y124" s="94" t="s">
        <v>1726</v>
      </c>
      <c r="Z124" s="165">
        <f t="shared" si="97"/>
        <v>0</v>
      </c>
      <c r="AA124" s="424">
        <f t="shared" si="98"/>
        <v>0.6</v>
      </c>
      <c r="AB124" s="80" t="s">
        <v>1397</v>
      </c>
      <c r="AC124" s="165">
        <f t="shared" si="149"/>
        <v>1</v>
      </c>
      <c r="AD124" s="53" t="s">
        <v>1398</v>
      </c>
      <c r="AE124" s="165">
        <f t="shared" si="150"/>
        <v>2</v>
      </c>
      <c r="AF124" s="96" t="s">
        <v>640</v>
      </c>
      <c r="AG124" s="164">
        <f t="shared" si="151"/>
        <v>0</v>
      </c>
      <c r="AH124" s="596" t="s">
        <v>1047</v>
      </c>
      <c r="AI124" s="165"/>
      <c r="AJ124" s="53" t="s">
        <v>1406</v>
      </c>
      <c r="AK124" s="165">
        <f t="shared" si="152"/>
        <v>3</v>
      </c>
      <c r="AL124" s="587">
        <v>1</v>
      </c>
      <c r="AM124" s="396" t="s">
        <v>1765</v>
      </c>
      <c r="AN124" s="165">
        <f t="shared" si="153"/>
        <v>4</v>
      </c>
      <c r="AO124" s="96" t="s">
        <v>640</v>
      </c>
      <c r="AP124" s="164">
        <f t="shared" si="154"/>
        <v>0</v>
      </c>
      <c r="AQ124" s="57">
        <v>1</v>
      </c>
      <c r="AR124" s="397" t="s">
        <v>1789</v>
      </c>
      <c r="AS124" s="165">
        <f t="shared" si="155"/>
        <v>0</v>
      </c>
      <c r="AT124" s="583" t="s">
        <v>650</v>
      </c>
      <c r="AU124" s="165">
        <f t="shared" si="156"/>
        <v>2</v>
      </c>
      <c r="AV124" s="53" t="s">
        <v>635</v>
      </c>
      <c r="AW124" s="165">
        <v>1</v>
      </c>
      <c r="AX124" s="81" t="s">
        <v>647</v>
      </c>
      <c r="AY124" s="165">
        <v>4</v>
      </c>
      <c r="AZ124" s="426">
        <f t="shared" si="157"/>
        <v>1.7</v>
      </c>
      <c r="BA124" s="57">
        <v>0</v>
      </c>
      <c r="BB124" s="395" t="s">
        <v>1741</v>
      </c>
      <c r="BC124" s="165">
        <f t="shared" si="158"/>
        <v>4</v>
      </c>
      <c r="BD124" s="80" t="s">
        <v>666</v>
      </c>
      <c r="BE124" s="163">
        <f t="shared" si="159"/>
        <v>3</v>
      </c>
      <c r="BF124" s="587">
        <v>11</v>
      </c>
      <c r="BG124" s="396" t="s">
        <v>1749</v>
      </c>
      <c r="BH124" s="165">
        <f t="shared" si="160"/>
        <v>0</v>
      </c>
      <c r="BI124" s="587">
        <v>10</v>
      </c>
      <c r="BJ124" s="396" t="s">
        <v>1749</v>
      </c>
      <c r="BK124" s="165">
        <f t="shared" si="161"/>
        <v>0</v>
      </c>
      <c r="BL124" s="53" t="s">
        <v>642</v>
      </c>
      <c r="BM124" s="365">
        <f t="shared" si="162"/>
        <v>3</v>
      </c>
      <c r="BN124" s="583" t="s">
        <v>662</v>
      </c>
      <c r="BO124" s="365">
        <f t="shared" si="163"/>
        <v>3</v>
      </c>
      <c r="BP124" s="585" t="s">
        <v>659</v>
      </c>
      <c r="BQ124" s="365">
        <f t="shared" si="164"/>
        <v>4</v>
      </c>
      <c r="BR124" s="57">
        <v>0</v>
      </c>
      <c r="BS124" s="396" t="s">
        <v>1750</v>
      </c>
      <c r="BT124" s="165">
        <f t="shared" si="165"/>
        <v>4</v>
      </c>
      <c r="BU124" s="57">
        <v>0</v>
      </c>
      <c r="BV124" s="396" t="s">
        <v>1750</v>
      </c>
      <c r="BW124" s="165">
        <f t="shared" si="166"/>
        <v>4</v>
      </c>
      <c r="BX124" s="57">
        <v>0</v>
      </c>
      <c r="BY124" s="396" t="s">
        <v>1755</v>
      </c>
      <c r="BZ124" s="165">
        <f t="shared" si="167"/>
        <v>4</v>
      </c>
      <c r="CA124" s="57">
        <v>0</v>
      </c>
      <c r="CB124" s="396" t="s">
        <v>1755</v>
      </c>
      <c r="CC124" s="165">
        <f t="shared" si="168"/>
        <v>4</v>
      </c>
      <c r="CD124" s="58">
        <v>1</v>
      </c>
      <c r="CE124" s="396" t="s">
        <v>1763</v>
      </c>
      <c r="CF124" s="165">
        <f t="shared" si="169"/>
        <v>1</v>
      </c>
      <c r="CG124" s="155" t="s">
        <v>1369</v>
      </c>
      <c r="CH124" s="165">
        <f t="shared" si="181"/>
        <v>3</v>
      </c>
      <c r="CI124" s="426">
        <f t="shared" si="170"/>
        <v>2.75</v>
      </c>
      <c r="CJ124" s="53" t="s">
        <v>1398</v>
      </c>
      <c r="CK124" s="165">
        <f t="shared" si="171"/>
        <v>2</v>
      </c>
      <c r="CL124" s="96" t="s">
        <v>640</v>
      </c>
      <c r="CM124" s="164">
        <f t="shared" si="172"/>
        <v>0</v>
      </c>
      <c r="CN124" s="96" t="s">
        <v>1119</v>
      </c>
      <c r="CO124" s="164">
        <f t="shared" si="124"/>
        <v>0</v>
      </c>
      <c r="CP124" s="96" t="s">
        <v>880</v>
      </c>
      <c r="CQ124" s="164">
        <f t="shared" si="178"/>
        <v>4</v>
      </c>
      <c r="CR124" s="96" t="s">
        <v>880</v>
      </c>
      <c r="CS124" s="164">
        <f t="shared" si="179"/>
        <v>4</v>
      </c>
      <c r="CT124" s="53" t="s">
        <v>1408</v>
      </c>
      <c r="CU124" s="165">
        <f t="shared" si="175"/>
        <v>2</v>
      </c>
      <c r="CV124" s="96" t="s">
        <v>1119</v>
      </c>
      <c r="CW124" s="164">
        <f t="shared" si="180"/>
        <v>0</v>
      </c>
      <c r="CX124" s="55">
        <v>8.3000000000000007</v>
      </c>
      <c r="CY124" s="351" t="s">
        <v>1827</v>
      </c>
      <c r="CZ124" s="165">
        <f t="shared" si="129"/>
        <v>0</v>
      </c>
      <c r="DA124" s="56">
        <v>7.5</v>
      </c>
      <c r="DB124" s="427" t="s">
        <v>1826</v>
      </c>
      <c r="DC124" s="165">
        <f t="shared" si="130"/>
        <v>1</v>
      </c>
      <c r="DD124" s="426">
        <f t="shared" si="131"/>
        <v>1.4444444444444444</v>
      </c>
      <c r="DE124" s="148">
        <v>1</v>
      </c>
      <c r="DF124" s="396" t="s">
        <v>1776</v>
      </c>
      <c r="DG124" s="165">
        <f t="shared" si="132"/>
        <v>1</v>
      </c>
      <c r="DH124" s="54">
        <v>0</v>
      </c>
      <c r="DI124" s="397" t="s">
        <v>1777</v>
      </c>
      <c r="DJ124" s="165">
        <f t="shared" si="133"/>
        <v>0</v>
      </c>
      <c r="DK124" s="54">
        <v>0</v>
      </c>
      <c r="DL124" s="396" t="s">
        <v>1779</v>
      </c>
      <c r="DM124" s="165">
        <f t="shared" si="134"/>
        <v>0</v>
      </c>
      <c r="DN124" s="54">
        <v>5</v>
      </c>
      <c r="DO124" s="396" t="s">
        <v>1781</v>
      </c>
      <c r="DP124" s="165">
        <f t="shared" si="135"/>
        <v>3</v>
      </c>
      <c r="DQ124" s="96" t="s">
        <v>1024</v>
      </c>
      <c r="DR124" s="164">
        <f t="shared" si="136"/>
        <v>0</v>
      </c>
      <c r="DS124" s="426">
        <f t="shared" si="137"/>
        <v>0.8</v>
      </c>
      <c r="DT124" s="148">
        <v>0.66</v>
      </c>
      <c r="DU124" s="157" t="s">
        <v>1791</v>
      </c>
      <c r="DV124" s="165">
        <f t="shared" si="177"/>
        <v>2</v>
      </c>
      <c r="DW124" s="49">
        <v>10</v>
      </c>
      <c r="DX124" s="148">
        <f t="shared" si="148"/>
        <v>1</v>
      </c>
      <c r="DY124" s="94" t="s">
        <v>1733</v>
      </c>
      <c r="DZ124" s="165">
        <f t="shared" si="139"/>
        <v>1</v>
      </c>
      <c r="EA124" s="49">
        <v>1</v>
      </c>
      <c r="EB124" s="157" t="s">
        <v>1737</v>
      </c>
      <c r="EC124" s="165">
        <f t="shared" si="140"/>
        <v>1</v>
      </c>
      <c r="ED124" s="49">
        <v>2</v>
      </c>
      <c r="EE124" s="157" t="s">
        <v>1737</v>
      </c>
      <c r="EF124" s="165">
        <f t="shared" si="141"/>
        <v>1</v>
      </c>
      <c r="EG124" s="426">
        <f t="shared" si="142"/>
        <v>1.25</v>
      </c>
      <c r="EH124" s="429">
        <f t="shared" si="143"/>
        <v>1.424074074074074</v>
      </c>
      <c r="EI124" s="438">
        <f t="shared" si="144"/>
        <v>0.35601851851851851</v>
      </c>
      <c r="EJ124" s="546">
        <v>0.15</v>
      </c>
      <c r="EK124" s="548">
        <v>0.42499999999999999</v>
      </c>
      <c r="EL124" s="549">
        <v>0.6875</v>
      </c>
      <c r="EM124" s="549">
        <v>0.3611111111111111</v>
      </c>
      <c r="EN124" s="549">
        <v>0.2</v>
      </c>
      <c r="EO124" s="549">
        <v>0.3125</v>
      </c>
    </row>
    <row r="125" spans="1:145" s="366" customFormat="1" ht="18">
      <c r="A125" s="4" t="s">
        <v>371</v>
      </c>
      <c r="B125" s="69" t="s">
        <v>370</v>
      </c>
      <c r="C125" s="53" t="s">
        <v>673</v>
      </c>
      <c r="D125" s="411" t="s">
        <v>1310</v>
      </c>
      <c r="E125" s="413" t="s">
        <v>988</v>
      </c>
      <c r="F125" s="412" t="s">
        <v>1002</v>
      </c>
      <c r="G125" s="414" t="s">
        <v>998</v>
      </c>
      <c r="H125" s="412" t="s">
        <v>63</v>
      </c>
      <c r="I125" s="49">
        <v>6248</v>
      </c>
      <c r="J125" s="328">
        <f t="shared" si="90"/>
        <v>3.7957410208692437</v>
      </c>
      <c r="K125" s="328" t="s">
        <v>1698</v>
      </c>
      <c r="L125" s="165">
        <f t="shared" si="91"/>
        <v>1</v>
      </c>
      <c r="M125" s="78">
        <v>17806138.640000001</v>
      </c>
      <c r="N125" s="328">
        <f t="shared" si="92"/>
        <v>7.2505697505043809</v>
      </c>
      <c r="O125" s="328" t="s">
        <v>1706</v>
      </c>
      <c r="P125" s="165">
        <f t="shared" si="93"/>
        <v>1</v>
      </c>
      <c r="Q125" s="94">
        <v>374</v>
      </c>
      <c r="R125" s="328">
        <f t="shared" si="94"/>
        <v>2.5728716022004803</v>
      </c>
      <c r="S125" s="328" t="s">
        <v>1712</v>
      </c>
      <c r="T125" s="165">
        <f t="shared" si="95"/>
        <v>1</v>
      </c>
      <c r="U125" s="96" t="s">
        <v>880</v>
      </c>
      <c r="V125" s="164">
        <f t="shared" si="96"/>
        <v>0</v>
      </c>
      <c r="W125" s="94">
        <v>0</v>
      </c>
      <c r="X125" s="94"/>
      <c r="Y125" s="94" t="s">
        <v>1726</v>
      </c>
      <c r="Z125" s="165">
        <f t="shared" si="97"/>
        <v>0</v>
      </c>
      <c r="AA125" s="424">
        <f t="shared" si="98"/>
        <v>0.6</v>
      </c>
      <c r="AB125" s="80" t="s">
        <v>639</v>
      </c>
      <c r="AC125" s="165">
        <f t="shared" si="149"/>
        <v>4</v>
      </c>
      <c r="AD125" s="53" t="s">
        <v>639</v>
      </c>
      <c r="AE125" s="165">
        <f t="shared" si="150"/>
        <v>4</v>
      </c>
      <c r="AF125" s="96" t="s">
        <v>640</v>
      </c>
      <c r="AG125" s="164">
        <f t="shared" si="151"/>
        <v>0</v>
      </c>
      <c r="AH125" s="53" t="s">
        <v>1400</v>
      </c>
      <c r="AI125" s="165">
        <f t="shared" ref="AI125:AI139" si="182">IF(AH125="VINCULAÇÃO À SECRET. DE FINANÇAS",4,IF(AH125="VINCULAÇÃO À SECRETARIA DE ADM.",3,IF(AH125="VINCULAÇÃO À CHEFIA DO GAB. PREFEITO",2,IF(AH125="VINCULAÇÃO À CONTABILIDADE",1,IF(AH125="VINCULAÇÃO DIRETA AO PREFEITO",0,"ERRO")))))</f>
        <v>3</v>
      </c>
      <c r="AJ125" s="53" t="s">
        <v>1404</v>
      </c>
      <c r="AK125" s="165">
        <f t="shared" si="152"/>
        <v>1</v>
      </c>
      <c r="AL125" s="50">
        <v>1</v>
      </c>
      <c r="AM125" s="396" t="s">
        <v>1765</v>
      </c>
      <c r="AN125" s="165">
        <f t="shared" si="153"/>
        <v>4</v>
      </c>
      <c r="AO125" s="96" t="s">
        <v>640</v>
      </c>
      <c r="AP125" s="164">
        <f t="shared" si="154"/>
        <v>0</v>
      </c>
      <c r="AQ125" s="57">
        <v>4</v>
      </c>
      <c r="AR125" s="396" t="s">
        <v>1770</v>
      </c>
      <c r="AS125" s="165">
        <f t="shared" si="155"/>
        <v>3</v>
      </c>
      <c r="AT125" s="53" t="s">
        <v>650</v>
      </c>
      <c r="AU125" s="165">
        <f t="shared" si="156"/>
        <v>2</v>
      </c>
      <c r="AV125" s="53" t="s">
        <v>646</v>
      </c>
      <c r="AW125" s="165">
        <v>0</v>
      </c>
      <c r="AX125" s="81" t="s">
        <v>1059</v>
      </c>
      <c r="AY125" s="165">
        <v>1</v>
      </c>
      <c r="AZ125" s="426">
        <f t="shared" si="157"/>
        <v>2</v>
      </c>
      <c r="BA125" s="57">
        <v>0</v>
      </c>
      <c r="BB125" s="395" t="s">
        <v>1741</v>
      </c>
      <c r="BC125" s="165">
        <f t="shared" si="158"/>
        <v>4</v>
      </c>
      <c r="BD125" s="155" t="s">
        <v>1395</v>
      </c>
      <c r="BE125" s="163">
        <f t="shared" si="159"/>
        <v>4</v>
      </c>
      <c r="BF125" s="58">
        <v>1</v>
      </c>
      <c r="BG125" s="396" t="s">
        <v>1746</v>
      </c>
      <c r="BH125" s="165">
        <f t="shared" si="160"/>
        <v>3</v>
      </c>
      <c r="BI125" s="58">
        <v>0</v>
      </c>
      <c r="BJ125" s="396" t="s">
        <v>1745</v>
      </c>
      <c r="BK125" s="165">
        <f t="shared" si="161"/>
        <v>4</v>
      </c>
      <c r="BL125" s="53" t="s">
        <v>642</v>
      </c>
      <c r="BM125" s="365">
        <f t="shared" si="162"/>
        <v>3</v>
      </c>
      <c r="BN125" s="53" t="s">
        <v>662</v>
      </c>
      <c r="BO125" s="365">
        <f t="shared" si="163"/>
        <v>3</v>
      </c>
      <c r="BP125" s="53" t="s">
        <v>667</v>
      </c>
      <c r="BQ125" s="365">
        <f t="shared" si="164"/>
        <v>1</v>
      </c>
      <c r="BR125" s="58">
        <v>1</v>
      </c>
      <c r="BS125" s="396" t="s">
        <v>1751</v>
      </c>
      <c r="BT125" s="165">
        <f t="shared" si="165"/>
        <v>3</v>
      </c>
      <c r="BU125" s="58">
        <v>0</v>
      </c>
      <c r="BV125" s="396" t="s">
        <v>1750</v>
      </c>
      <c r="BW125" s="165">
        <f t="shared" si="166"/>
        <v>4</v>
      </c>
      <c r="BX125" s="58">
        <v>0</v>
      </c>
      <c r="BY125" s="396" t="s">
        <v>1755</v>
      </c>
      <c r="BZ125" s="165">
        <f t="shared" si="167"/>
        <v>4</v>
      </c>
      <c r="CA125" s="58">
        <v>0</v>
      </c>
      <c r="CB125" s="396" t="s">
        <v>1755</v>
      </c>
      <c r="CC125" s="165">
        <f t="shared" si="168"/>
        <v>4</v>
      </c>
      <c r="CD125" s="58">
        <v>0</v>
      </c>
      <c r="CE125" s="397" t="s">
        <v>1764</v>
      </c>
      <c r="CF125" s="165">
        <f t="shared" si="169"/>
        <v>0</v>
      </c>
      <c r="CG125" s="80" t="s">
        <v>1369</v>
      </c>
      <c r="CH125" s="165">
        <f t="shared" si="181"/>
        <v>3</v>
      </c>
      <c r="CI125" s="426">
        <f t="shared" si="170"/>
        <v>3</v>
      </c>
      <c r="CJ125" s="80" t="s">
        <v>639</v>
      </c>
      <c r="CK125" s="165">
        <f t="shared" si="171"/>
        <v>4</v>
      </c>
      <c r="CL125" s="96" t="s">
        <v>640</v>
      </c>
      <c r="CM125" s="164">
        <f t="shared" si="172"/>
        <v>0</v>
      </c>
      <c r="CN125" s="96" t="s">
        <v>1119</v>
      </c>
      <c r="CO125" s="164">
        <f t="shared" si="124"/>
        <v>0</v>
      </c>
      <c r="CP125" s="96" t="s">
        <v>880</v>
      </c>
      <c r="CQ125" s="164">
        <f t="shared" si="178"/>
        <v>4</v>
      </c>
      <c r="CR125" s="96" t="s">
        <v>880</v>
      </c>
      <c r="CS125" s="164">
        <f t="shared" si="179"/>
        <v>4</v>
      </c>
      <c r="CT125" s="53" t="s">
        <v>639</v>
      </c>
      <c r="CU125" s="165">
        <f t="shared" si="175"/>
        <v>4</v>
      </c>
      <c r="CV125" s="96" t="s">
        <v>880</v>
      </c>
      <c r="CW125" s="164">
        <f t="shared" si="180"/>
        <v>4</v>
      </c>
      <c r="CX125" s="55">
        <v>7.8</v>
      </c>
      <c r="CY125" s="427" t="s">
        <v>1826</v>
      </c>
      <c r="CZ125" s="165">
        <f t="shared" si="129"/>
        <v>1</v>
      </c>
      <c r="DA125" s="56">
        <v>6.8</v>
      </c>
      <c r="DB125" s="427" t="s">
        <v>1826</v>
      </c>
      <c r="DC125" s="165">
        <f t="shared" si="130"/>
        <v>1</v>
      </c>
      <c r="DD125" s="426">
        <f t="shared" si="131"/>
        <v>2.4444444444444446</v>
      </c>
      <c r="DE125" s="148">
        <v>0</v>
      </c>
      <c r="DF125" s="397" t="s">
        <v>1777</v>
      </c>
      <c r="DG125" s="165">
        <f t="shared" si="132"/>
        <v>0</v>
      </c>
      <c r="DH125" s="54">
        <v>0</v>
      </c>
      <c r="DI125" s="397" t="s">
        <v>1777</v>
      </c>
      <c r="DJ125" s="165">
        <f t="shared" si="133"/>
        <v>0</v>
      </c>
      <c r="DK125" s="54">
        <v>2</v>
      </c>
      <c r="DL125" s="397" t="s">
        <v>1777</v>
      </c>
      <c r="DM125" s="165">
        <f t="shared" si="134"/>
        <v>4</v>
      </c>
      <c r="DN125" s="54">
        <v>1</v>
      </c>
      <c r="DO125" s="396" t="s">
        <v>1783</v>
      </c>
      <c r="DP125" s="165">
        <f t="shared" si="135"/>
        <v>1</v>
      </c>
      <c r="DQ125" s="96" t="s">
        <v>1024</v>
      </c>
      <c r="DR125" s="164">
        <f t="shared" si="136"/>
        <v>0</v>
      </c>
      <c r="DS125" s="426">
        <f t="shared" si="137"/>
        <v>1</v>
      </c>
      <c r="DT125" s="148">
        <v>0.52500000000000002</v>
      </c>
      <c r="DU125" s="114" t="s">
        <v>1793</v>
      </c>
      <c r="DV125" s="165">
        <f t="shared" si="177"/>
        <v>3</v>
      </c>
      <c r="DW125" s="49">
        <v>42</v>
      </c>
      <c r="DX125" s="148">
        <f t="shared" si="148"/>
        <v>1.6232492903979006</v>
      </c>
      <c r="DY125" s="94" t="s">
        <v>1735</v>
      </c>
      <c r="DZ125" s="165">
        <f t="shared" si="139"/>
        <v>3</v>
      </c>
      <c r="EA125" s="49">
        <v>0</v>
      </c>
      <c r="EB125" s="114" t="s">
        <v>1730</v>
      </c>
      <c r="EC125" s="165">
        <f t="shared" si="140"/>
        <v>0</v>
      </c>
      <c r="ED125" s="49">
        <v>0</v>
      </c>
      <c r="EE125" s="114" t="s">
        <v>1730</v>
      </c>
      <c r="EF125" s="165">
        <f t="shared" si="141"/>
        <v>0</v>
      </c>
      <c r="EG125" s="426">
        <f t="shared" si="142"/>
        <v>1.5</v>
      </c>
      <c r="EH125" s="429">
        <f t="shared" si="143"/>
        <v>1.7574074074074073</v>
      </c>
      <c r="EI125" s="438">
        <f t="shared" si="144"/>
        <v>0.43935185185185183</v>
      </c>
      <c r="EJ125" s="546">
        <v>0.15</v>
      </c>
      <c r="EK125" s="548">
        <v>0.5</v>
      </c>
      <c r="EL125" s="549">
        <v>0.75</v>
      </c>
      <c r="EM125" s="549">
        <v>0.61111111111111116</v>
      </c>
      <c r="EN125" s="549">
        <v>0.25</v>
      </c>
      <c r="EO125" s="549">
        <v>0.375</v>
      </c>
    </row>
    <row r="126" spans="1:145" s="366" customFormat="1" ht="18">
      <c r="A126" s="4" t="s">
        <v>367</v>
      </c>
      <c r="B126" s="603" t="s">
        <v>366</v>
      </c>
      <c r="C126" s="583" t="s">
        <v>632</v>
      </c>
      <c r="D126" s="411" t="s">
        <v>1310</v>
      </c>
      <c r="E126" s="413" t="s">
        <v>971</v>
      </c>
      <c r="F126" s="412" t="s">
        <v>1002</v>
      </c>
      <c r="G126" s="414" t="s">
        <v>996</v>
      </c>
      <c r="H126" s="417" t="s">
        <v>88</v>
      </c>
      <c r="I126" s="49">
        <v>6260</v>
      </c>
      <c r="J126" s="328">
        <f t="shared" si="90"/>
        <v>3.7965743332104296</v>
      </c>
      <c r="K126" s="328" t="s">
        <v>1698</v>
      </c>
      <c r="L126" s="165">
        <f t="shared" si="91"/>
        <v>1</v>
      </c>
      <c r="M126" s="78">
        <v>20245326.390000001</v>
      </c>
      <c r="N126" s="328">
        <f t="shared" si="92"/>
        <v>7.306324782745989</v>
      </c>
      <c r="O126" s="328" t="s">
        <v>1706</v>
      </c>
      <c r="P126" s="165">
        <f t="shared" si="93"/>
        <v>1</v>
      </c>
      <c r="Q126" s="94">
        <v>217</v>
      </c>
      <c r="R126" s="328">
        <f t="shared" si="94"/>
        <v>2.3364597338485296</v>
      </c>
      <c r="S126" s="328" t="s">
        <v>1709</v>
      </c>
      <c r="T126" s="165">
        <f t="shared" si="95"/>
        <v>0</v>
      </c>
      <c r="U126" s="96" t="s">
        <v>880</v>
      </c>
      <c r="V126" s="164">
        <f t="shared" si="96"/>
        <v>0</v>
      </c>
      <c r="W126" s="94">
        <v>0</v>
      </c>
      <c r="X126" s="94"/>
      <c r="Y126" s="94" t="s">
        <v>1726</v>
      </c>
      <c r="Z126" s="165">
        <f t="shared" si="97"/>
        <v>0</v>
      </c>
      <c r="AA126" s="424">
        <f t="shared" si="98"/>
        <v>0.4</v>
      </c>
      <c r="AB126" s="594" t="s">
        <v>639</v>
      </c>
      <c r="AC126" s="165">
        <f t="shared" si="149"/>
        <v>4</v>
      </c>
      <c r="AD126" s="585" t="s">
        <v>639</v>
      </c>
      <c r="AE126" s="165">
        <f t="shared" si="150"/>
        <v>4</v>
      </c>
      <c r="AF126" s="96" t="s">
        <v>640</v>
      </c>
      <c r="AG126" s="164">
        <f t="shared" si="151"/>
        <v>0</v>
      </c>
      <c r="AH126" s="53" t="s">
        <v>1314</v>
      </c>
      <c r="AI126" s="165">
        <f t="shared" si="182"/>
        <v>0</v>
      </c>
      <c r="AJ126" s="53" t="s">
        <v>1404</v>
      </c>
      <c r="AK126" s="165">
        <f t="shared" si="152"/>
        <v>1</v>
      </c>
      <c r="AL126" s="587">
        <v>1</v>
      </c>
      <c r="AM126" s="396" t="s">
        <v>1765</v>
      </c>
      <c r="AN126" s="165">
        <f t="shared" si="153"/>
        <v>4</v>
      </c>
      <c r="AO126" s="96" t="s">
        <v>636</v>
      </c>
      <c r="AP126" s="164">
        <f t="shared" si="154"/>
        <v>4</v>
      </c>
      <c r="AQ126" s="57">
        <v>4</v>
      </c>
      <c r="AR126" s="396" t="s">
        <v>1770</v>
      </c>
      <c r="AS126" s="165">
        <f t="shared" si="155"/>
        <v>3</v>
      </c>
      <c r="AT126" s="583" t="s">
        <v>634</v>
      </c>
      <c r="AU126" s="165">
        <f t="shared" si="156"/>
        <v>1</v>
      </c>
      <c r="AV126" s="53" t="s">
        <v>1058</v>
      </c>
      <c r="AW126" s="165">
        <v>2</v>
      </c>
      <c r="AX126" s="81" t="s">
        <v>647</v>
      </c>
      <c r="AY126" s="165">
        <v>4</v>
      </c>
      <c r="AZ126" s="426">
        <f t="shared" si="157"/>
        <v>2.4545454545454546</v>
      </c>
      <c r="BA126" s="57">
        <v>0</v>
      </c>
      <c r="BB126" s="395" t="s">
        <v>1741</v>
      </c>
      <c r="BC126" s="165">
        <f t="shared" si="158"/>
        <v>4</v>
      </c>
      <c r="BD126" s="155" t="s">
        <v>1395</v>
      </c>
      <c r="BE126" s="163">
        <f t="shared" si="159"/>
        <v>4</v>
      </c>
      <c r="BF126" s="587">
        <v>25</v>
      </c>
      <c r="BG126" s="396" t="s">
        <v>1749</v>
      </c>
      <c r="BH126" s="165">
        <f t="shared" si="160"/>
        <v>0</v>
      </c>
      <c r="BI126" s="587">
        <v>28</v>
      </c>
      <c r="BJ126" s="396" t="s">
        <v>1749</v>
      </c>
      <c r="BK126" s="165">
        <f t="shared" si="161"/>
        <v>0</v>
      </c>
      <c r="BL126" s="53" t="s">
        <v>642</v>
      </c>
      <c r="BM126" s="365">
        <f t="shared" si="162"/>
        <v>3</v>
      </c>
      <c r="BN126" s="583" t="s">
        <v>669</v>
      </c>
      <c r="BO126" s="365">
        <f t="shared" si="163"/>
        <v>2</v>
      </c>
      <c r="BP126" s="585" t="s">
        <v>667</v>
      </c>
      <c r="BQ126" s="365">
        <f t="shared" si="164"/>
        <v>1</v>
      </c>
      <c r="BR126" s="57">
        <v>4</v>
      </c>
      <c r="BS126" s="397" t="s">
        <v>1752</v>
      </c>
      <c r="BT126" s="165">
        <f t="shared" si="165"/>
        <v>2</v>
      </c>
      <c r="BU126" s="57">
        <v>3</v>
      </c>
      <c r="BV126" s="397" t="s">
        <v>1752</v>
      </c>
      <c r="BW126" s="165">
        <f t="shared" si="166"/>
        <v>2</v>
      </c>
      <c r="BX126" s="57">
        <v>0</v>
      </c>
      <c r="BY126" s="396" t="s">
        <v>1755</v>
      </c>
      <c r="BZ126" s="165">
        <f t="shared" si="167"/>
        <v>4</v>
      </c>
      <c r="CA126" s="57">
        <v>0</v>
      </c>
      <c r="CB126" s="396" t="s">
        <v>1755</v>
      </c>
      <c r="CC126" s="165">
        <f t="shared" si="168"/>
        <v>4</v>
      </c>
      <c r="CD126" s="58">
        <v>4</v>
      </c>
      <c r="CE126" s="396" t="s">
        <v>1761</v>
      </c>
      <c r="CF126" s="165">
        <f t="shared" si="169"/>
        <v>3</v>
      </c>
      <c r="CG126" s="80" t="s">
        <v>1369</v>
      </c>
      <c r="CH126" s="165">
        <f t="shared" si="181"/>
        <v>3</v>
      </c>
      <c r="CI126" s="426">
        <f t="shared" si="170"/>
        <v>2.3333333333333335</v>
      </c>
      <c r="CJ126" s="53" t="s">
        <v>1396</v>
      </c>
      <c r="CK126" s="165">
        <f t="shared" si="171"/>
        <v>0</v>
      </c>
      <c r="CL126" s="96" t="s">
        <v>640</v>
      </c>
      <c r="CM126" s="164">
        <f t="shared" si="172"/>
        <v>0</v>
      </c>
      <c r="CN126" s="96" t="s">
        <v>1119</v>
      </c>
      <c r="CO126" s="164">
        <f t="shared" si="124"/>
        <v>0</v>
      </c>
      <c r="CP126" s="96" t="s">
        <v>880</v>
      </c>
      <c r="CQ126" s="164">
        <f t="shared" si="178"/>
        <v>4</v>
      </c>
      <c r="CR126" s="96" t="s">
        <v>880</v>
      </c>
      <c r="CS126" s="164">
        <f t="shared" si="179"/>
        <v>4</v>
      </c>
      <c r="CT126" s="583" t="s">
        <v>639</v>
      </c>
      <c r="CU126" s="165">
        <f t="shared" si="175"/>
        <v>4</v>
      </c>
      <c r="CV126" s="96" t="s">
        <v>1119</v>
      </c>
      <c r="CW126" s="164">
        <f t="shared" si="180"/>
        <v>0</v>
      </c>
      <c r="CX126" s="55">
        <v>7.9</v>
      </c>
      <c r="CY126" s="427" t="s">
        <v>1826</v>
      </c>
      <c r="CZ126" s="165">
        <f t="shared" si="129"/>
        <v>1</v>
      </c>
      <c r="DA126" s="56">
        <v>7.4</v>
      </c>
      <c r="DB126" s="427" t="s">
        <v>1826</v>
      </c>
      <c r="DC126" s="165">
        <f t="shared" si="130"/>
        <v>1</v>
      </c>
      <c r="DD126" s="426">
        <f t="shared" si="131"/>
        <v>1.5555555555555556</v>
      </c>
      <c r="DE126" s="148">
        <v>0</v>
      </c>
      <c r="DF126" s="397" t="s">
        <v>1777</v>
      </c>
      <c r="DG126" s="165">
        <f t="shared" si="132"/>
        <v>0</v>
      </c>
      <c r="DH126" s="54">
        <v>0</v>
      </c>
      <c r="DI126" s="397" t="s">
        <v>1777</v>
      </c>
      <c r="DJ126" s="165">
        <f t="shared" si="133"/>
        <v>0</v>
      </c>
      <c r="DK126" s="54">
        <v>0</v>
      </c>
      <c r="DL126" s="397" t="s">
        <v>1777</v>
      </c>
      <c r="DM126" s="165">
        <f t="shared" si="134"/>
        <v>0</v>
      </c>
      <c r="DN126" s="54">
        <v>3</v>
      </c>
      <c r="DO126" s="397" t="s">
        <v>1782</v>
      </c>
      <c r="DP126" s="165">
        <f t="shared" si="135"/>
        <v>2</v>
      </c>
      <c r="DQ126" s="96" t="s">
        <v>1024</v>
      </c>
      <c r="DR126" s="164">
        <f t="shared" si="136"/>
        <v>0</v>
      </c>
      <c r="DS126" s="426">
        <f t="shared" si="137"/>
        <v>0.4</v>
      </c>
      <c r="DT126" s="148">
        <v>0.65700000000000003</v>
      </c>
      <c r="DU126" s="114" t="s">
        <v>1791</v>
      </c>
      <c r="DV126" s="165">
        <f t="shared" si="177"/>
        <v>2</v>
      </c>
      <c r="DW126" s="49">
        <v>0</v>
      </c>
      <c r="DX126" s="154"/>
      <c r="DY126" s="94" t="s">
        <v>1732</v>
      </c>
      <c r="DZ126" s="165">
        <f t="shared" si="139"/>
        <v>0</v>
      </c>
      <c r="EA126" s="49">
        <v>0</v>
      </c>
      <c r="EB126" s="114" t="s">
        <v>1730</v>
      </c>
      <c r="EC126" s="165">
        <f t="shared" si="140"/>
        <v>0</v>
      </c>
      <c r="ED126" s="49">
        <v>0</v>
      </c>
      <c r="EE126" s="114" t="s">
        <v>1730</v>
      </c>
      <c r="EF126" s="165">
        <f t="shared" si="141"/>
        <v>0</v>
      </c>
      <c r="EG126" s="426">
        <f t="shared" si="142"/>
        <v>0.5</v>
      </c>
      <c r="EH126" s="429">
        <f t="shared" si="143"/>
        <v>1.2739057239057241</v>
      </c>
      <c r="EI126" s="438">
        <f t="shared" si="144"/>
        <v>0.31847643097643102</v>
      </c>
      <c r="EJ126" s="546">
        <v>0.1</v>
      </c>
      <c r="EK126" s="548">
        <v>0.61363636363636365</v>
      </c>
      <c r="EL126" s="549">
        <v>0.58333333333333337</v>
      </c>
      <c r="EM126" s="549">
        <v>0.3888888888888889</v>
      </c>
      <c r="EN126" s="549">
        <v>0.1</v>
      </c>
      <c r="EO126" s="549">
        <v>0.125</v>
      </c>
    </row>
    <row r="127" spans="1:145" s="366" customFormat="1" ht="18">
      <c r="A127" s="4" t="s">
        <v>345</v>
      </c>
      <c r="B127" s="69" t="s">
        <v>344</v>
      </c>
      <c r="C127" s="53" t="s">
        <v>632</v>
      </c>
      <c r="D127" s="411" t="s">
        <v>1310</v>
      </c>
      <c r="E127" s="413" t="s">
        <v>968</v>
      </c>
      <c r="F127" s="412" t="s">
        <v>975</v>
      </c>
      <c r="G127" s="414" t="s">
        <v>980</v>
      </c>
      <c r="H127" s="412" t="s">
        <v>42</v>
      </c>
      <c r="I127" s="49">
        <v>6347</v>
      </c>
      <c r="J127" s="328">
        <f t="shared" si="90"/>
        <v>3.8025684983139563</v>
      </c>
      <c r="K127" s="328" t="s">
        <v>1698</v>
      </c>
      <c r="L127" s="165">
        <f t="shared" si="91"/>
        <v>1</v>
      </c>
      <c r="M127" s="78">
        <v>35254538.850000001</v>
      </c>
      <c r="N127" s="328">
        <f t="shared" si="92"/>
        <v>7.5472150382242322</v>
      </c>
      <c r="O127" s="328" t="s">
        <v>1705</v>
      </c>
      <c r="P127" s="165">
        <f t="shared" si="93"/>
        <v>2</v>
      </c>
      <c r="Q127" s="94">
        <v>426</v>
      </c>
      <c r="R127" s="328">
        <f t="shared" si="94"/>
        <v>2.6294095991027189</v>
      </c>
      <c r="S127" s="328" t="s">
        <v>1712</v>
      </c>
      <c r="T127" s="165">
        <f t="shared" si="95"/>
        <v>1</v>
      </c>
      <c r="U127" s="96" t="s">
        <v>1119</v>
      </c>
      <c r="V127" s="164">
        <f t="shared" si="96"/>
        <v>4</v>
      </c>
      <c r="W127" s="94">
        <v>0</v>
      </c>
      <c r="X127" s="94"/>
      <c r="Y127" s="94" t="s">
        <v>1726</v>
      </c>
      <c r="Z127" s="165">
        <f t="shared" si="97"/>
        <v>0</v>
      </c>
      <c r="AA127" s="424">
        <f t="shared" si="98"/>
        <v>1.6</v>
      </c>
      <c r="AB127" s="80" t="s">
        <v>639</v>
      </c>
      <c r="AC127" s="165">
        <f t="shared" si="149"/>
        <v>4</v>
      </c>
      <c r="AD127" s="53" t="s">
        <v>639</v>
      </c>
      <c r="AE127" s="165">
        <f t="shared" si="150"/>
        <v>4</v>
      </c>
      <c r="AF127" s="96" t="s">
        <v>640</v>
      </c>
      <c r="AG127" s="164">
        <f t="shared" si="151"/>
        <v>0</v>
      </c>
      <c r="AH127" s="53" t="s">
        <v>1402</v>
      </c>
      <c r="AI127" s="165">
        <f t="shared" si="182"/>
        <v>2</v>
      </c>
      <c r="AJ127" s="53" t="s">
        <v>1404</v>
      </c>
      <c r="AK127" s="165">
        <f t="shared" si="152"/>
        <v>1</v>
      </c>
      <c r="AL127" s="50">
        <v>1</v>
      </c>
      <c r="AM127" s="396" t="s">
        <v>1765</v>
      </c>
      <c r="AN127" s="165">
        <f t="shared" si="153"/>
        <v>4</v>
      </c>
      <c r="AO127" s="96" t="s">
        <v>636</v>
      </c>
      <c r="AP127" s="164">
        <f t="shared" si="154"/>
        <v>4</v>
      </c>
      <c r="AQ127" s="57">
        <v>2</v>
      </c>
      <c r="AR127" s="396" t="s">
        <v>1772</v>
      </c>
      <c r="AS127" s="165">
        <f t="shared" si="155"/>
        <v>1</v>
      </c>
      <c r="AT127" s="53" t="s">
        <v>634</v>
      </c>
      <c r="AU127" s="165">
        <f t="shared" si="156"/>
        <v>1</v>
      </c>
      <c r="AV127" s="53" t="s">
        <v>646</v>
      </c>
      <c r="AW127" s="165">
        <v>0</v>
      </c>
      <c r="AX127" s="81" t="s">
        <v>635</v>
      </c>
      <c r="AY127" s="165">
        <v>1</v>
      </c>
      <c r="AZ127" s="426">
        <f t="shared" si="157"/>
        <v>2</v>
      </c>
      <c r="BA127" s="57">
        <v>0</v>
      </c>
      <c r="BB127" s="395" t="s">
        <v>1741</v>
      </c>
      <c r="BC127" s="165">
        <f t="shared" si="158"/>
        <v>4</v>
      </c>
      <c r="BD127" s="155" t="s">
        <v>641</v>
      </c>
      <c r="BE127" s="163">
        <f t="shared" si="159"/>
        <v>0</v>
      </c>
      <c r="BF127" s="58">
        <v>2</v>
      </c>
      <c r="BG127" s="396" t="s">
        <v>1746</v>
      </c>
      <c r="BH127" s="165">
        <f t="shared" si="160"/>
        <v>3</v>
      </c>
      <c r="BI127" s="58">
        <v>40</v>
      </c>
      <c r="BJ127" s="396" t="s">
        <v>1749</v>
      </c>
      <c r="BK127" s="165">
        <f t="shared" si="161"/>
        <v>0</v>
      </c>
      <c r="BL127" s="53" t="s">
        <v>648</v>
      </c>
      <c r="BM127" s="365">
        <f t="shared" si="162"/>
        <v>1</v>
      </c>
      <c r="BN127" s="53" t="s">
        <v>662</v>
      </c>
      <c r="BO127" s="365">
        <f t="shared" si="163"/>
        <v>3</v>
      </c>
      <c r="BP127" s="53" t="s">
        <v>667</v>
      </c>
      <c r="BQ127" s="365">
        <f t="shared" si="164"/>
        <v>1</v>
      </c>
      <c r="BR127" s="58">
        <v>0</v>
      </c>
      <c r="BS127" s="396" t="s">
        <v>1750</v>
      </c>
      <c r="BT127" s="165">
        <f t="shared" si="165"/>
        <v>4</v>
      </c>
      <c r="BU127" s="58">
        <v>0</v>
      </c>
      <c r="BV127" s="396" t="s">
        <v>1750</v>
      </c>
      <c r="BW127" s="165">
        <f t="shared" si="166"/>
        <v>4</v>
      </c>
      <c r="BX127" s="58">
        <v>1</v>
      </c>
      <c r="BY127" s="396" t="s">
        <v>1756</v>
      </c>
      <c r="BZ127" s="165">
        <f t="shared" si="167"/>
        <v>3</v>
      </c>
      <c r="CA127" s="58">
        <v>0</v>
      </c>
      <c r="CB127" s="396" t="s">
        <v>1755</v>
      </c>
      <c r="CC127" s="165">
        <f t="shared" si="168"/>
        <v>4</v>
      </c>
      <c r="CD127" s="58">
        <v>1</v>
      </c>
      <c r="CE127" s="396" t="s">
        <v>1763</v>
      </c>
      <c r="CF127" s="165">
        <f t="shared" si="169"/>
        <v>1</v>
      </c>
      <c r="CG127" s="155" t="s">
        <v>1369</v>
      </c>
      <c r="CH127" s="165">
        <f t="shared" si="181"/>
        <v>3</v>
      </c>
      <c r="CI127" s="426">
        <f t="shared" si="170"/>
        <v>2.25</v>
      </c>
      <c r="CJ127" s="53" t="s">
        <v>1398</v>
      </c>
      <c r="CK127" s="165">
        <f t="shared" si="171"/>
        <v>2</v>
      </c>
      <c r="CL127" s="96" t="s">
        <v>640</v>
      </c>
      <c r="CM127" s="164">
        <f t="shared" si="172"/>
        <v>0</v>
      </c>
      <c r="CN127" s="96" t="s">
        <v>880</v>
      </c>
      <c r="CO127" s="164">
        <f t="shared" si="124"/>
        <v>4</v>
      </c>
      <c r="CP127" s="96" t="s">
        <v>880</v>
      </c>
      <c r="CQ127" s="164">
        <f t="shared" si="178"/>
        <v>4</v>
      </c>
      <c r="CR127" s="96" t="s">
        <v>1119</v>
      </c>
      <c r="CS127" s="164">
        <f t="shared" si="179"/>
        <v>0</v>
      </c>
      <c r="CT127" s="53" t="s">
        <v>1409</v>
      </c>
      <c r="CU127" s="165">
        <f t="shared" si="175"/>
        <v>1</v>
      </c>
      <c r="CV127" s="96" t="s">
        <v>880</v>
      </c>
      <c r="CW127" s="164">
        <f t="shared" si="180"/>
        <v>4</v>
      </c>
      <c r="CX127" s="55">
        <v>7.3</v>
      </c>
      <c r="CY127" s="427" t="s">
        <v>1826</v>
      </c>
      <c r="CZ127" s="165">
        <f t="shared" si="129"/>
        <v>1</v>
      </c>
      <c r="DA127" s="56">
        <v>7</v>
      </c>
      <c r="DB127" s="427" t="s">
        <v>1826</v>
      </c>
      <c r="DC127" s="165">
        <f t="shared" si="130"/>
        <v>1</v>
      </c>
      <c r="DD127" s="426">
        <f t="shared" si="131"/>
        <v>1.8888888888888888</v>
      </c>
      <c r="DE127" s="148">
        <v>2</v>
      </c>
      <c r="DF127" s="396" t="s">
        <v>1776</v>
      </c>
      <c r="DG127" s="165">
        <f t="shared" si="132"/>
        <v>1</v>
      </c>
      <c r="DH127" s="54">
        <v>0</v>
      </c>
      <c r="DI127" s="397" t="s">
        <v>1777</v>
      </c>
      <c r="DJ127" s="165">
        <f t="shared" si="133"/>
        <v>0</v>
      </c>
      <c r="DK127" s="54">
        <v>2</v>
      </c>
      <c r="DL127" s="396" t="s">
        <v>1778</v>
      </c>
      <c r="DM127" s="165">
        <f t="shared" si="134"/>
        <v>4</v>
      </c>
      <c r="DN127" s="54">
        <v>3</v>
      </c>
      <c r="DO127" s="397" t="s">
        <v>1782</v>
      </c>
      <c r="DP127" s="165">
        <f t="shared" si="135"/>
        <v>2</v>
      </c>
      <c r="DQ127" s="96" t="s">
        <v>1024</v>
      </c>
      <c r="DR127" s="164">
        <f t="shared" si="136"/>
        <v>0</v>
      </c>
      <c r="DS127" s="426">
        <f t="shared" si="137"/>
        <v>1.4</v>
      </c>
      <c r="DT127" s="148">
        <v>0.67200000000000004</v>
      </c>
      <c r="DU127" s="114" t="s">
        <v>1791</v>
      </c>
      <c r="DV127" s="165">
        <f t="shared" si="177"/>
        <v>2</v>
      </c>
      <c r="DW127" s="49">
        <v>10</v>
      </c>
      <c r="DX127" s="148">
        <f t="shared" ref="DX127:DX166" si="183">LOG10(DW127)</f>
        <v>1</v>
      </c>
      <c r="DY127" s="94" t="s">
        <v>1733</v>
      </c>
      <c r="DZ127" s="165">
        <f t="shared" si="139"/>
        <v>1</v>
      </c>
      <c r="EA127" s="49">
        <v>1</v>
      </c>
      <c r="EB127" s="157" t="s">
        <v>1737</v>
      </c>
      <c r="EC127" s="165">
        <f t="shared" si="140"/>
        <v>1</v>
      </c>
      <c r="ED127" s="49">
        <v>0</v>
      </c>
      <c r="EE127" s="114" t="s">
        <v>1730</v>
      </c>
      <c r="EF127" s="165">
        <f t="shared" si="141"/>
        <v>0</v>
      </c>
      <c r="EG127" s="426">
        <f t="shared" si="142"/>
        <v>1</v>
      </c>
      <c r="EH127" s="429">
        <f t="shared" si="143"/>
        <v>1.6898148148148147</v>
      </c>
      <c r="EI127" s="438">
        <f t="shared" si="144"/>
        <v>0.42245370370370361</v>
      </c>
      <c r="EJ127" s="546">
        <v>0.4</v>
      </c>
      <c r="EK127" s="548">
        <v>0.5</v>
      </c>
      <c r="EL127" s="549">
        <v>0.5625</v>
      </c>
      <c r="EM127" s="549">
        <v>0.47222222222222221</v>
      </c>
      <c r="EN127" s="549">
        <v>0.35</v>
      </c>
      <c r="EO127" s="549">
        <v>0.25</v>
      </c>
    </row>
    <row r="128" spans="1:145" s="366" customFormat="1" ht="18">
      <c r="A128" s="4" t="s">
        <v>353</v>
      </c>
      <c r="B128" s="70" t="s">
        <v>352</v>
      </c>
      <c r="C128" s="583" t="s">
        <v>632</v>
      </c>
      <c r="D128" s="411" t="s">
        <v>1310</v>
      </c>
      <c r="E128" s="413" t="s">
        <v>971</v>
      </c>
      <c r="F128" s="412" t="s">
        <v>970</v>
      </c>
      <c r="G128" s="414" t="s">
        <v>972</v>
      </c>
      <c r="H128" s="412" t="s">
        <v>50</v>
      </c>
      <c r="I128" s="51">
        <v>6366</v>
      </c>
      <c r="J128" s="328">
        <f t="shared" si="90"/>
        <v>3.8038666342849843</v>
      </c>
      <c r="K128" s="328" t="s">
        <v>1698</v>
      </c>
      <c r="L128" s="165">
        <f t="shared" si="91"/>
        <v>1</v>
      </c>
      <c r="M128" s="78">
        <v>21014703.039999999</v>
      </c>
      <c r="N128" s="328">
        <f t="shared" si="92"/>
        <v>7.322523257344046</v>
      </c>
      <c r="O128" s="328" t="s">
        <v>1706</v>
      </c>
      <c r="P128" s="165">
        <f t="shared" si="93"/>
        <v>1</v>
      </c>
      <c r="Q128" s="94">
        <v>276</v>
      </c>
      <c r="R128" s="328">
        <f t="shared" si="94"/>
        <v>2.4409090820652177</v>
      </c>
      <c r="S128" s="328" t="s">
        <v>1712</v>
      </c>
      <c r="T128" s="165">
        <f t="shared" si="95"/>
        <v>1</v>
      </c>
      <c r="U128" s="96" t="s">
        <v>880</v>
      </c>
      <c r="V128" s="164">
        <f t="shared" si="96"/>
        <v>0</v>
      </c>
      <c r="W128" s="94">
        <v>0</v>
      </c>
      <c r="X128" s="94"/>
      <c r="Y128" s="94" t="s">
        <v>1726</v>
      </c>
      <c r="Z128" s="165">
        <f t="shared" si="97"/>
        <v>0</v>
      </c>
      <c r="AA128" s="424">
        <f t="shared" si="98"/>
        <v>0.6</v>
      </c>
      <c r="AB128" s="80" t="s">
        <v>1397</v>
      </c>
      <c r="AC128" s="165">
        <f t="shared" si="149"/>
        <v>1</v>
      </c>
      <c r="AD128" s="53" t="s">
        <v>1399</v>
      </c>
      <c r="AE128" s="165">
        <f t="shared" si="150"/>
        <v>1</v>
      </c>
      <c r="AF128" s="96" t="s">
        <v>640</v>
      </c>
      <c r="AG128" s="164">
        <f t="shared" si="151"/>
        <v>0</v>
      </c>
      <c r="AH128" s="53" t="s">
        <v>1314</v>
      </c>
      <c r="AI128" s="165">
        <f t="shared" si="182"/>
        <v>0</v>
      </c>
      <c r="AJ128" s="53" t="s">
        <v>1406</v>
      </c>
      <c r="AK128" s="165">
        <f t="shared" si="152"/>
        <v>3</v>
      </c>
      <c r="AL128" s="587">
        <v>1</v>
      </c>
      <c r="AM128" s="396" t="s">
        <v>1765</v>
      </c>
      <c r="AN128" s="165">
        <f t="shared" si="153"/>
        <v>4</v>
      </c>
      <c r="AO128" s="96" t="s">
        <v>636</v>
      </c>
      <c r="AP128" s="164">
        <f t="shared" si="154"/>
        <v>4</v>
      </c>
      <c r="AQ128" s="57">
        <v>3</v>
      </c>
      <c r="AR128" s="397" t="s">
        <v>1771</v>
      </c>
      <c r="AS128" s="165">
        <f t="shared" si="155"/>
        <v>2</v>
      </c>
      <c r="AT128" s="583" t="s">
        <v>650</v>
      </c>
      <c r="AU128" s="165">
        <f t="shared" si="156"/>
        <v>2</v>
      </c>
      <c r="AV128" s="53" t="s">
        <v>675</v>
      </c>
      <c r="AW128" s="165">
        <v>0</v>
      </c>
      <c r="AX128" s="81" t="s">
        <v>647</v>
      </c>
      <c r="AY128" s="165">
        <v>4</v>
      </c>
      <c r="AZ128" s="426">
        <f t="shared" si="157"/>
        <v>1.9090909090909092</v>
      </c>
      <c r="BA128" s="57">
        <v>0</v>
      </c>
      <c r="BB128" s="395" t="s">
        <v>1741</v>
      </c>
      <c r="BC128" s="165">
        <f t="shared" si="158"/>
        <v>4</v>
      </c>
      <c r="BD128" s="80" t="s">
        <v>666</v>
      </c>
      <c r="BE128" s="163">
        <f t="shared" si="159"/>
        <v>3</v>
      </c>
      <c r="BF128" s="587">
        <v>0</v>
      </c>
      <c r="BG128" s="396" t="s">
        <v>1745</v>
      </c>
      <c r="BH128" s="165">
        <f t="shared" si="160"/>
        <v>4</v>
      </c>
      <c r="BI128" s="587">
        <v>0</v>
      </c>
      <c r="BJ128" s="396" t="s">
        <v>1745</v>
      </c>
      <c r="BK128" s="165">
        <f t="shared" si="161"/>
        <v>4</v>
      </c>
      <c r="BL128" s="53" t="s">
        <v>661</v>
      </c>
      <c r="BM128" s="365">
        <f t="shared" si="162"/>
        <v>0</v>
      </c>
      <c r="BN128" s="583" t="s">
        <v>654</v>
      </c>
      <c r="BO128" s="365">
        <f t="shared" si="163"/>
        <v>4</v>
      </c>
      <c r="BP128" s="585" t="s">
        <v>643</v>
      </c>
      <c r="BQ128" s="365">
        <f t="shared" si="164"/>
        <v>3</v>
      </c>
      <c r="BR128" s="57">
        <v>1</v>
      </c>
      <c r="BS128" s="396" t="s">
        <v>1751</v>
      </c>
      <c r="BT128" s="165">
        <f t="shared" si="165"/>
        <v>3</v>
      </c>
      <c r="BU128" s="57">
        <v>1</v>
      </c>
      <c r="BV128" s="396" t="s">
        <v>1751</v>
      </c>
      <c r="BW128" s="165">
        <f t="shared" si="166"/>
        <v>3</v>
      </c>
      <c r="BX128" s="57">
        <v>2</v>
      </c>
      <c r="BY128" s="396" t="s">
        <v>1756</v>
      </c>
      <c r="BZ128" s="165">
        <f t="shared" si="167"/>
        <v>3</v>
      </c>
      <c r="CA128" s="57">
        <v>1</v>
      </c>
      <c r="CB128" s="396" t="s">
        <v>1756</v>
      </c>
      <c r="CC128" s="165">
        <f t="shared" si="168"/>
        <v>3</v>
      </c>
      <c r="CD128" s="58">
        <v>3</v>
      </c>
      <c r="CE128" s="396" t="s">
        <v>1761</v>
      </c>
      <c r="CF128" s="165">
        <f t="shared" si="169"/>
        <v>3</v>
      </c>
      <c r="CG128" s="155" t="s">
        <v>1369</v>
      </c>
      <c r="CH128" s="165">
        <f t="shared" si="181"/>
        <v>3</v>
      </c>
      <c r="CI128" s="426">
        <f t="shared" si="170"/>
        <v>3</v>
      </c>
      <c r="CJ128" s="80" t="s">
        <v>1407</v>
      </c>
      <c r="CK128" s="165">
        <f t="shared" si="171"/>
        <v>1</v>
      </c>
      <c r="CL128" s="96" t="s">
        <v>640</v>
      </c>
      <c r="CM128" s="164">
        <f t="shared" si="172"/>
        <v>0</v>
      </c>
      <c r="CN128" s="96" t="s">
        <v>880</v>
      </c>
      <c r="CO128" s="164">
        <f t="shared" si="124"/>
        <v>4</v>
      </c>
      <c r="CP128" s="96" t="s">
        <v>880</v>
      </c>
      <c r="CQ128" s="164">
        <f t="shared" si="178"/>
        <v>4</v>
      </c>
      <c r="CR128" s="96" t="s">
        <v>880</v>
      </c>
      <c r="CS128" s="164">
        <f t="shared" si="179"/>
        <v>4</v>
      </c>
      <c r="CT128" s="80" t="s">
        <v>1408</v>
      </c>
      <c r="CU128" s="165">
        <f t="shared" si="175"/>
        <v>2</v>
      </c>
      <c r="CV128" s="96" t="s">
        <v>1119</v>
      </c>
      <c r="CW128" s="164">
        <f t="shared" si="180"/>
        <v>0</v>
      </c>
      <c r="CX128" s="55">
        <v>8.1999999999999993</v>
      </c>
      <c r="CY128" s="351" t="s">
        <v>1827</v>
      </c>
      <c r="CZ128" s="165">
        <f t="shared" si="129"/>
        <v>0</v>
      </c>
      <c r="DA128" s="56">
        <v>9.5</v>
      </c>
      <c r="DB128" s="351" t="s">
        <v>1827</v>
      </c>
      <c r="DC128" s="165">
        <f t="shared" si="130"/>
        <v>0</v>
      </c>
      <c r="DD128" s="426">
        <f t="shared" si="131"/>
        <v>1.6666666666666667</v>
      </c>
      <c r="DE128" s="148">
        <v>0</v>
      </c>
      <c r="DF128" s="397" t="s">
        <v>1777</v>
      </c>
      <c r="DG128" s="165">
        <f t="shared" si="132"/>
        <v>0</v>
      </c>
      <c r="DH128" s="54">
        <v>0</v>
      </c>
      <c r="DI128" s="397" t="s">
        <v>1777</v>
      </c>
      <c r="DJ128" s="165">
        <f t="shared" si="133"/>
        <v>0</v>
      </c>
      <c r="DK128" s="54">
        <v>0</v>
      </c>
      <c r="DL128" s="397" t="s">
        <v>1777</v>
      </c>
      <c r="DM128" s="165">
        <f t="shared" si="134"/>
        <v>0</v>
      </c>
      <c r="DN128" s="54">
        <v>5</v>
      </c>
      <c r="DO128" s="396" t="s">
        <v>1781</v>
      </c>
      <c r="DP128" s="165">
        <f t="shared" si="135"/>
        <v>3</v>
      </c>
      <c r="DQ128" s="96" t="s">
        <v>1024</v>
      </c>
      <c r="DR128" s="164">
        <f t="shared" si="136"/>
        <v>0</v>
      </c>
      <c r="DS128" s="426">
        <f t="shared" si="137"/>
        <v>0.6</v>
      </c>
      <c r="DT128" s="148">
        <v>0.69699999999999995</v>
      </c>
      <c r="DU128" s="114" t="s">
        <v>1791</v>
      </c>
      <c r="DV128" s="165">
        <f t="shared" si="177"/>
        <v>2</v>
      </c>
      <c r="DW128" s="49">
        <v>22</v>
      </c>
      <c r="DX128" s="148">
        <f t="shared" si="183"/>
        <v>1.3424226808222062</v>
      </c>
      <c r="DY128" s="94" t="s">
        <v>1734</v>
      </c>
      <c r="DZ128" s="165">
        <f t="shared" si="139"/>
        <v>2</v>
      </c>
      <c r="EA128" s="49">
        <v>3</v>
      </c>
      <c r="EB128" s="94" t="s">
        <v>1739</v>
      </c>
      <c r="EC128" s="165">
        <f t="shared" si="140"/>
        <v>2</v>
      </c>
      <c r="ED128" s="49">
        <v>0</v>
      </c>
      <c r="EE128" s="114" t="s">
        <v>1730</v>
      </c>
      <c r="EF128" s="165">
        <f t="shared" si="141"/>
        <v>0</v>
      </c>
      <c r="EG128" s="426">
        <f t="shared" si="142"/>
        <v>1.5</v>
      </c>
      <c r="EH128" s="429">
        <f t="shared" si="143"/>
        <v>1.545959595959596</v>
      </c>
      <c r="EI128" s="438">
        <f t="shared" si="144"/>
        <v>0.38648989898989899</v>
      </c>
      <c r="EJ128" s="546">
        <v>0.15</v>
      </c>
      <c r="EK128" s="548">
        <v>0.47727272727272729</v>
      </c>
      <c r="EL128" s="549">
        <v>0.75</v>
      </c>
      <c r="EM128" s="549">
        <v>0.41666666666666669</v>
      </c>
      <c r="EN128" s="549">
        <v>0.15</v>
      </c>
      <c r="EO128" s="549">
        <v>0.375</v>
      </c>
    </row>
    <row r="129" spans="1:145" s="366" customFormat="1" ht="18">
      <c r="A129" s="4" t="s">
        <v>365</v>
      </c>
      <c r="B129" s="69" t="s">
        <v>364</v>
      </c>
      <c r="C129" s="53" t="s">
        <v>681</v>
      </c>
      <c r="D129" s="411" t="s">
        <v>1310</v>
      </c>
      <c r="E129" s="413" t="s">
        <v>968</v>
      </c>
      <c r="F129" s="412" t="s">
        <v>975</v>
      </c>
      <c r="G129" s="414" t="s">
        <v>976</v>
      </c>
      <c r="H129" s="412" t="s">
        <v>16</v>
      </c>
      <c r="I129" s="49">
        <v>6379</v>
      </c>
      <c r="J129" s="328">
        <f t="shared" si="90"/>
        <v>3.8047526021504603</v>
      </c>
      <c r="K129" s="328" t="s">
        <v>1698</v>
      </c>
      <c r="L129" s="165">
        <f t="shared" si="91"/>
        <v>1</v>
      </c>
      <c r="M129" s="78">
        <v>14677291.58</v>
      </c>
      <c r="N129" s="328">
        <f t="shared" si="92"/>
        <v>7.1666459220390673</v>
      </c>
      <c r="O129" s="328" t="s">
        <v>1706</v>
      </c>
      <c r="P129" s="165">
        <f t="shared" si="93"/>
        <v>1</v>
      </c>
      <c r="Q129" s="94">
        <v>197</v>
      </c>
      <c r="R129" s="328">
        <f t="shared" si="94"/>
        <v>2.2944662261615929</v>
      </c>
      <c r="S129" s="328" t="s">
        <v>1709</v>
      </c>
      <c r="T129" s="165">
        <f t="shared" si="95"/>
        <v>0</v>
      </c>
      <c r="U129" s="96" t="s">
        <v>880</v>
      </c>
      <c r="V129" s="164">
        <f t="shared" si="96"/>
        <v>0</v>
      </c>
      <c r="W129" s="94">
        <v>0</v>
      </c>
      <c r="X129" s="94"/>
      <c r="Y129" s="94" t="s">
        <v>1726</v>
      </c>
      <c r="Z129" s="165">
        <f t="shared" si="97"/>
        <v>0</v>
      </c>
      <c r="AA129" s="424">
        <f t="shared" si="98"/>
        <v>0.4</v>
      </c>
      <c r="AB129" s="80" t="s">
        <v>1397</v>
      </c>
      <c r="AC129" s="165">
        <f t="shared" si="149"/>
        <v>1</v>
      </c>
      <c r="AD129" s="53" t="s">
        <v>1399</v>
      </c>
      <c r="AE129" s="165">
        <f t="shared" si="150"/>
        <v>1</v>
      </c>
      <c r="AF129" s="96" t="s">
        <v>640</v>
      </c>
      <c r="AG129" s="164">
        <f t="shared" si="151"/>
        <v>0</v>
      </c>
      <c r="AH129" s="53" t="s">
        <v>1314</v>
      </c>
      <c r="AI129" s="165">
        <f t="shared" si="182"/>
        <v>0</v>
      </c>
      <c r="AJ129" s="156" t="s">
        <v>1406</v>
      </c>
      <c r="AK129" s="165">
        <f t="shared" si="152"/>
        <v>3</v>
      </c>
      <c r="AL129" s="50">
        <v>1</v>
      </c>
      <c r="AM129" s="396" t="s">
        <v>1765</v>
      </c>
      <c r="AN129" s="165">
        <f t="shared" si="153"/>
        <v>4</v>
      </c>
      <c r="AO129" s="96" t="s">
        <v>640</v>
      </c>
      <c r="AP129" s="164">
        <f t="shared" si="154"/>
        <v>0</v>
      </c>
      <c r="AQ129" s="57">
        <v>3</v>
      </c>
      <c r="AR129" s="397" t="s">
        <v>1771</v>
      </c>
      <c r="AS129" s="165">
        <f t="shared" si="155"/>
        <v>2</v>
      </c>
      <c r="AT129" s="53" t="s">
        <v>650</v>
      </c>
      <c r="AU129" s="165">
        <f t="shared" si="156"/>
        <v>2</v>
      </c>
      <c r="AV129" s="53" t="s">
        <v>635</v>
      </c>
      <c r="AW129" s="165">
        <v>1</v>
      </c>
      <c r="AX129" s="81" t="s">
        <v>647</v>
      </c>
      <c r="AY129" s="165">
        <v>4</v>
      </c>
      <c r="AZ129" s="426">
        <f t="shared" si="157"/>
        <v>1.6363636363636365</v>
      </c>
      <c r="BA129" s="57">
        <v>0</v>
      </c>
      <c r="BB129" s="395" t="s">
        <v>1741</v>
      </c>
      <c r="BC129" s="165">
        <f t="shared" si="158"/>
        <v>4</v>
      </c>
      <c r="BD129" s="155" t="s">
        <v>1395</v>
      </c>
      <c r="BE129" s="163">
        <f t="shared" si="159"/>
        <v>4</v>
      </c>
      <c r="BF129" s="58">
        <v>0</v>
      </c>
      <c r="BG129" s="396" t="s">
        <v>1745</v>
      </c>
      <c r="BH129" s="165">
        <f t="shared" si="160"/>
        <v>4</v>
      </c>
      <c r="BI129" s="58">
        <v>0</v>
      </c>
      <c r="BJ129" s="396" t="s">
        <v>1745</v>
      </c>
      <c r="BK129" s="165">
        <f t="shared" si="161"/>
        <v>4</v>
      </c>
      <c r="BL129" s="53" t="s">
        <v>642</v>
      </c>
      <c r="BM129" s="365">
        <f t="shared" si="162"/>
        <v>3</v>
      </c>
      <c r="BN129" s="53" t="s">
        <v>649</v>
      </c>
      <c r="BO129" s="365">
        <f t="shared" si="163"/>
        <v>1</v>
      </c>
      <c r="BP129" s="53" t="s">
        <v>667</v>
      </c>
      <c r="BQ129" s="365">
        <f t="shared" si="164"/>
        <v>1</v>
      </c>
      <c r="BR129" s="58">
        <v>0</v>
      </c>
      <c r="BS129" s="396" t="s">
        <v>1750</v>
      </c>
      <c r="BT129" s="165">
        <f t="shared" si="165"/>
        <v>4</v>
      </c>
      <c r="BU129" s="58">
        <v>0</v>
      </c>
      <c r="BV129" s="396" t="s">
        <v>1750</v>
      </c>
      <c r="BW129" s="165">
        <f t="shared" si="166"/>
        <v>4</v>
      </c>
      <c r="BX129" s="58">
        <v>0</v>
      </c>
      <c r="BY129" s="396" t="s">
        <v>1755</v>
      </c>
      <c r="BZ129" s="165">
        <f t="shared" si="167"/>
        <v>4</v>
      </c>
      <c r="CA129" s="58">
        <v>0</v>
      </c>
      <c r="CB129" s="396" t="s">
        <v>1755</v>
      </c>
      <c r="CC129" s="165">
        <f t="shared" si="168"/>
        <v>4</v>
      </c>
      <c r="CD129" s="58">
        <v>2</v>
      </c>
      <c r="CE129" s="397" t="s">
        <v>1762</v>
      </c>
      <c r="CF129" s="165">
        <f t="shared" si="169"/>
        <v>2</v>
      </c>
      <c r="CG129" s="80" t="s">
        <v>636</v>
      </c>
      <c r="CH129" s="165">
        <f t="shared" si="181"/>
        <v>4</v>
      </c>
      <c r="CI129" s="426">
        <f t="shared" si="170"/>
        <v>3.25</v>
      </c>
      <c r="CJ129" s="53" t="s">
        <v>1396</v>
      </c>
      <c r="CK129" s="165">
        <f t="shared" si="171"/>
        <v>0</v>
      </c>
      <c r="CL129" s="96" t="s">
        <v>640</v>
      </c>
      <c r="CM129" s="164">
        <f t="shared" si="172"/>
        <v>0</v>
      </c>
      <c r="CN129" s="96" t="s">
        <v>880</v>
      </c>
      <c r="CO129" s="164">
        <f t="shared" si="124"/>
        <v>4</v>
      </c>
      <c r="CP129" s="96" t="s">
        <v>880</v>
      </c>
      <c r="CQ129" s="164">
        <f t="shared" si="178"/>
        <v>4</v>
      </c>
      <c r="CR129" s="96" t="s">
        <v>880</v>
      </c>
      <c r="CS129" s="164">
        <f t="shared" si="179"/>
        <v>4</v>
      </c>
      <c r="CT129" s="80" t="s">
        <v>639</v>
      </c>
      <c r="CU129" s="165">
        <f t="shared" si="175"/>
        <v>4</v>
      </c>
      <c r="CV129" s="96" t="s">
        <v>1119</v>
      </c>
      <c r="CW129" s="164">
        <f t="shared" si="180"/>
        <v>0</v>
      </c>
      <c r="CX129" s="55">
        <v>6.9</v>
      </c>
      <c r="CY129" s="427" t="s">
        <v>1826</v>
      </c>
      <c r="CZ129" s="165">
        <f t="shared" si="129"/>
        <v>1</v>
      </c>
      <c r="DA129" s="56">
        <v>9.8000000000000007</v>
      </c>
      <c r="DB129" s="351" t="s">
        <v>1827</v>
      </c>
      <c r="DC129" s="165">
        <f t="shared" si="130"/>
        <v>0</v>
      </c>
      <c r="DD129" s="426">
        <f t="shared" si="131"/>
        <v>1.8888888888888888</v>
      </c>
      <c r="DE129" s="148">
        <v>0</v>
      </c>
      <c r="DF129" s="397" t="s">
        <v>1777</v>
      </c>
      <c r="DG129" s="165">
        <f t="shared" si="132"/>
        <v>0</v>
      </c>
      <c r="DH129" s="54">
        <v>0</v>
      </c>
      <c r="DI129" s="397" t="s">
        <v>1777</v>
      </c>
      <c r="DJ129" s="165">
        <f t="shared" si="133"/>
        <v>0</v>
      </c>
      <c r="DK129" s="54">
        <v>0</v>
      </c>
      <c r="DL129" s="397" t="s">
        <v>1777</v>
      </c>
      <c r="DM129" s="165">
        <f t="shared" si="134"/>
        <v>0</v>
      </c>
      <c r="DN129" s="54">
        <v>2</v>
      </c>
      <c r="DO129" s="396" t="s">
        <v>1783</v>
      </c>
      <c r="DP129" s="165">
        <f t="shared" si="135"/>
        <v>1</v>
      </c>
      <c r="DQ129" s="96" t="s">
        <v>1024</v>
      </c>
      <c r="DR129" s="164">
        <f t="shared" si="136"/>
        <v>0</v>
      </c>
      <c r="DS129" s="426">
        <f t="shared" si="137"/>
        <v>0.2</v>
      </c>
      <c r="DT129" s="148">
        <v>0.54800000000000004</v>
      </c>
      <c r="DU129" s="157" t="s">
        <v>1793</v>
      </c>
      <c r="DV129" s="165">
        <f t="shared" si="177"/>
        <v>3</v>
      </c>
      <c r="DW129" s="49">
        <v>16</v>
      </c>
      <c r="DX129" s="148">
        <f t="shared" si="183"/>
        <v>1.2041199826559248</v>
      </c>
      <c r="DY129" s="94" t="s">
        <v>1734</v>
      </c>
      <c r="DZ129" s="165">
        <f t="shared" si="139"/>
        <v>2</v>
      </c>
      <c r="EA129" s="49">
        <v>2</v>
      </c>
      <c r="EB129" s="157" t="s">
        <v>1737</v>
      </c>
      <c r="EC129" s="165">
        <f t="shared" si="140"/>
        <v>1</v>
      </c>
      <c r="ED129" s="49">
        <v>1</v>
      </c>
      <c r="EE129" s="157" t="s">
        <v>1737</v>
      </c>
      <c r="EF129" s="165">
        <f t="shared" si="141"/>
        <v>1</v>
      </c>
      <c r="EG129" s="426">
        <f t="shared" si="142"/>
        <v>1.75</v>
      </c>
      <c r="EH129" s="429">
        <f t="shared" si="143"/>
        <v>1.5208754208754209</v>
      </c>
      <c r="EI129" s="438">
        <f t="shared" si="144"/>
        <v>0.38021885521885523</v>
      </c>
      <c r="EJ129" s="546">
        <v>0.1</v>
      </c>
      <c r="EK129" s="548">
        <v>0.40909090909090912</v>
      </c>
      <c r="EL129" s="549">
        <v>0.8125</v>
      </c>
      <c r="EM129" s="549">
        <v>0.47222222222222221</v>
      </c>
      <c r="EN129" s="549">
        <v>0.05</v>
      </c>
      <c r="EO129" s="549">
        <v>0.4375</v>
      </c>
    </row>
    <row r="130" spans="1:145" s="366" customFormat="1" ht="18">
      <c r="A130" s="4" t="s">
        <v>355</v>
      </c>
      <c r="B130" s="71" t="s">
        <v>354</v>
      </c>
      <c r="C130" s="53" t="s">
        <v>681</v>
      </c>
      <c r="D130" s="411" t="s">
        <v>1310</v>
      </c>
      <c r="E130" s="413" t="s">
        <v>991</v>
      </c>
      <c r="F130" s="412" t="s">
        <v>993</v>
      </c>
      <c r="G130" s="414" t="s">
        <v>994</v>
      </c>
      <c r="H130" s="412" t="s">
        <v>34</v>
      </c>
      <c r="I130" s="49">
        <v>6478</v>
      </c>
      <c r="J130" s="328">
        <f t="shared" si="90"/>
        <v>3.8114409436741581</v>
      </c>
      <c r="K130" s="328" t="s">
        <v>1698</v>
      </c>
      <c r="L130" s="165">
        <f t="shared" si="91"/>
        <v>1</v>
      </c>
      <c r="M130" s="78">
        <v>18773925.27</v>
      </c>
      <c r="N130" s="328">
        <f t="shared" si="92"/>
        <v>7.2735550848150599</v>
      </c>
      <c r="O130" s="328" t="s">
        <v>1706</v>
      </c>
      <c r="P130" s="165">
        <f t="shared" si="93"/>
        <v>1</v>
      </c>
      <c r="Q130" s="94">
        <v>305</v>
      </c>
      <c r="R130" s="328">
        <f t="shared" si="94"/>
        <v>2.4842998393467859</v>
      </c>
      <c r="S130" s="328" t="s">
        <v>1712</v>
      </c>
      <c r="T130" s="165">
        <f t="shared" si="95"/>
        <v>1</v>
      </c>
      <c r="U130" s="96" t="s">
        <v>1119</v>
      </c>
      <c r="V130" s="164">
        <f t="shared" si="96"/>
        <v>4</v>
      </c>
      <c r="W130" s="94">
        <v>7</v>
      </c>
      <c r="X130" s="54">
        <f>LOG10(W130)</f>
        <v>0.84509804001425681</v>
      </c>
      <c r="Y130" s="94" t="s">
        <v>1727</v>
      </c>
      <c r="Z130" s="165">
        <f t="shared" si="97"/>
        <v>1</v>
      </c>
      <c r="AA130" s="424">
        <f t="shared" si="98"/>
        <v>1.6</v>
      </c>
      <c r="AB130" s="80" t="s">
        <v>639</v>
      </c>
      <c r="AC130" s="165">
        <f t="shared" si="149"/>
        <v>4</v>
      </c>
      <c r="AD130" s="53" t="s">
        <v>639</v>
      </c>
      <c r="AE130" s="165">
        <f t="shared" si="150"/>
        <v>4</v>
      </c>
      <c r="AF130" s="96" t="s">
        <v>640</v>
      </c>
      <c r="AG130" s="164">
        <f t="shared" si="151"/>
        <v>0</v>
      </c>
      <c r="AH130" s="53" t="s">
        <v>1314</v>
      </c>
      <c r="AI130" s="165">
        <f t="shared" si="182"/>
        <v>0</v>
      </c>
      <c r="AJ130" s="53" t="s">
        <v>1404</v>
      </c>
      <c r="AK130" s="165">
        <f t="shared" si="152"/>
        <v>1</v>
      </c>
      <c r="AL130" s="52">
        <v>0</v>
      </c>
      <c r="AM130" s="396" t="s">
        <v>1765</v>
      </c>
      <c r="AN130" s="165">
        <f t="shared" si="153"/>
        <v>4</v>
      </c>
      <c r="AO130" s="96" t="s">
        <v>636</v>
      </c>
      <c r="AP130" s="164">
        <f t="shared" si="154"/>
        <v>4</v>
      </c>
      <c r="AQ130" s="57">
        <v>4</v>
      </c>
      <c r="AR130" s="396" t="s">
        <v>1770</v>
      </c>
      <c r="AS130" s="165">
        <f t="shared" si="155"/>
        <v>3</v>
      </c>
      <c r="AT130" s="53" t="s">
        <v>634</v>
      </c>
      <c r="AU130" s="165">
        <f t="shared" si="156"/>
        <v>1</v>
      </c>
      <c r="AV130" s="53" t="s">
        <v>1058</v>
      </c>
      <c r="AW130" s="165">
        <v>2</v>
      </c>
      <c r="AX130" s="81" t="s">
        <v>1072</v>
      </c>
      <c r="AY130" s="165">
        <v>3</v>
      </c>
      <c r="AZ130" s="426">
        <f t="shared" si="157"/>
        <v>2.3636363636363638</v>
      </c>
      <c r="BA130" s="57">
        <v>0</v>
      </c>
      <c r="BB130" s="395" t="s">
        <v>1741</v>
      </c>
      <c r="BC130" s="165">
        <f t="shared" si="158"/>
        <v>4</v>
      </c>
      <c r="BD130" s="80" t="s">
        <v>1395</v>
      </c>
      <c r="BE130" s="163">
        <f t="shared" si="159"/>
        <v>4</v>
      </c>
      <c r="BF130" s="58">
        <v>1</v>
      </c>
      <c r="BG130" s="396" t="s">
        <v>1746</v>
      </c>
      <c r="BH130" s="165">
        <f t="shared" si="160"/>
        <v>3</v>
      </c>
      <c r="BI130" s="58">
        <v>1</v>
      </c>
      <c r="BJ130" s="396" t="s">
        <v>1746</v>
      </c>
      <c r="BK130" s="165">
        <f t="shared" si="161"/>
        <v>3</v>
      </c>
      <c r="BL130" s="53" t="s">
        <v>653</v>
      </c>
      <c r="BM130" s="365">
        <f t="shared" si="162"/>
        <v>4</v>
      </c>
      <c r="BN130" s="53" t="s">
        <v>642</v>
      </c>
      <c r="BO130" s="365">
        <f t="shared" si="163"/>
        <v>0</v>
      </c>
      <c r="BP130" s="53" t="s">
        <v>659</v>
      </c>
      <c r="BQ130" s="365">
        <f t="shared" si="164"/>
        <v>4</v>
      </c>
      <c r="BR130" s="58">
        <v>0</v>
      </c>
      <c r="BS130" s="396" t="s">
        <v>1750</v>
      </c>
      <c r="BT130" s="165">
        <f t="shared" si="165"/>
        <v>4</v>
      </c>
      <c r="BU130" s="58">
        <v>0</v>
      </c>
      <c r="BV130" s="396" t="s">
        <v>1750</v>
      </c>
      <c r="BW130" s="165">
        <f t="shared" si="166"/>
        <v>4</v>
      </c>
      <c r="BX130" s="58">
        <v>0</v>
      </c>
      <c r="BY130" s="396" t="s">
        <v>1755</v>
      </c>
      <c r="BZ130" s="165">
        <f t="shared" si="167"/>
        <v>4</v>
      </c>
      <c r="CA130" s="58">
        <v>0</v>
      </c>
      <c r="CB130" s="396" t="s">
        <v>1755</v>
      </c>
      <c r="CC130" s="165">
        <f t="shared" si="168"/>
        <v>4</v>
      </c>
      <c r="CD130" s="58">
        <v>5</v>
      </c>
      <c r="CE130" s="396" t="s">
        <v>1760</v>
      </c>
      <c r="CF130" s="165">
        <f t="shared" si="169"/>
        <v>4</v>
      </c>
      <c r="CG130" s="155" t="s">
        <v>636</v>
      </c>
      <c r="CH130" s="165">
        <f t="shared" si="181"/>
        <v>4</v>
      </c>
      <c r="CI130" s="426">
        <f t="shared" si="170"/>
        <v>3.5</v>
      </c>
      <c r="CJ130" s="53" t="s">
        <v>639</v>
      </c>
      <c r="CK130" s="165">
        <f t="shared" si="171"/>
        <v>4</v>
      </c>
      <c r="CL130" s="96" t="s">
        <v>636</v>
      </c>
      <c r="CM130" s="164">
        <f t="shared" si="172"/>
        <v>4</v>
      </c>
      <c r="CN130" s="96" t="s">
        <v>1119</v>
      </c>
      <c r="CO130" s="164">
        <f t="shared" si="124"/>
        <v>0</v>
      </c>
      <c r="CP130" s="96" t="s">
        <v>880</v>
      </c>
      <c r="CQ130" s="164">
        <f t="shared" si="178"/>
        <v>4</v>
      </c>
      <c r="CR130" s="96" t="s">
        <v>880</v>
      </c>
      <c r="CS130" s="164">
        <f t="shared" si="179"/>
        <v>4</v>
      </c>
      <c r="CT130" s="53" t="s">
        <v>639</v>
      </c>
      <c r="CU130" s="165">
        <f t="shared" si="175"/>
        <v>4</v>
      </c>
      <c r="CV130" s="96" t="s">
        <v>880</v>
      </c>
      <c r="CW130" s="164">
        <f t="shared" si="180"/>
        <v>4</v>
      </c>
      <c r="CX130" s="55">
        <v>6</v>
      </c>
      <c r="CY130" s="427" t="s">
        <v>1826</v>
      </c>
      <c r="CZ130" s="165">
        <f t="shared" si="129"/>
        <v>1</v>
      </c>
      <c r="DA130" s="56">
        <v>8.1</v>
      </c>
      <c r="DB130" s="351" t="s">
        <v>1827</v>
      </c>
      <c r="DC130" s="165">
        <f t="shared" si="130"/>
        <v>0</v>
      </c>
      <c r="DD130" s="426">
        <f t="shared" si="131"/>
        <v>2.7777777777777777</v>
      </c>
      <c r="DE130" s="148">
        <v>2</v>
      </c>
      <c r="DF130" s="396" t="s">
        <v>1776</v>
      </c>
      <c r="DG130" s="165">
        <f t="shared" si="132"/>
        <v>1</v>
      </c>
      <c r="DH130" s="54">
        <v>0</v>
      </c>
      <c r="DI130" s="397" t="s">
        <v>1777</v>
      </c>
      <c r="DJ130" s="165">
        <f t="shared" si="133"/>
        <v>0</v>
      </c>
      <c r="DK130" s="54">
        <v>0</v>
      </c>
      <c r="DL130" s="396" t="s">
        <v>1779</v>
      </c>
      <c r="DM130" s="165">
        <f t="shared" si="134"/>
        <v>0</v>
      </c>
      <c r="DN130" s="54">
        <v>3</v>
      </c>
      <c r="DO130" s="397" t="s">
        <v>1782</v>
      </c>
      <c r="DP130" s="165">
        <f t="shared" si="135"/>
        <v>2</v>
      </c>
      <c r="DQ130" s="96" t="s">
        <v>1024</v>
      </c>
      <c r="DR130" s="164">
        <f t="shared" si="136"/>
        <v>0</v>
      </c>
      <c r="DS130" s="426">
        <f t="shared" si="137"/>
        <v>0.6</v>
      </c>
      <c r="DT130" s="148">
        <v>0.64100000000000001</v>
      </c>
      <c r="DU130" s="157" t="s">
        <v>1791</v>
      </c>
      <c r="DV130" s="165">
        <f t="shared" si="177"/>
        <v>2</v>
      </c>
      <c r="DW130" s="49">
        <v>9</v>
      </c>
      <c r="DX130" s="148">
        <f t="shared" si="183"/>
        <v>0.95424250943932487</v>
      </c>
      <c r="DY130" s="94" t="s">
        <v>1733</v>
      </c>
      <c r="DZ130" s="165">
        <f t="shared" si="139"/>
        <v>1</v>
      </c>
      <c r="EA130" s="49">
        <v>0</v>
      </c>
      <c r="EB130" s="114" t="s">
        <v>1730</v>
      </c>
      <c r="EC130" s="165">
        <f t="shared" si="140"/>
        <v>0</v>
      </c>
      <c r="ED130" s="49">
        <v>1</v>
      </c>
      <c r="EE130" s="157" t="s">
        <v>1737</v>
      </c>
      <c r="EF130" s="165">
        <f t="shared" si="141"/>
        <v>1</v>
      </c>
      <c r="EG130" s="426">
        <f t="shared" si="142"/>
        <v>1</v>
      </c>
      <c r="EH130" s="429">
        <f t="shared" si="143"/>
        <v>1.9735690235690235</v>
      </c>
      <c r="EI130" s="438">
        <f t="shared" si="144"/>
        <v>0.49339225589225588</v>
      </c>
      <c r="EJ130" s="546">
        <v>0.4</v>
      </c>
      <c r="EK130" s="548">
        <v>0.59090909090909094</v>
      </c>
      <c r="EL130" s="549">
        <v>0.875</v>
      </c>
      <c r="EM130" s="549">
        <v>0.69444444444444442</v>
      </c>
      <c r="EN130" s="549">
        <v>0.15</v>
      </c>
      <c r="EO130" s="549">
        <v>0.25</v>
      </c>
    </row>
    <row r="131" spans="1:145" s="366" customFormat="1" ht="18">
      <c r="A131" s="4" t="s">
        <v>369</v>
      </c>
      <c r="B131" s="70" t="s">
        <v>368</v>
      </c>
      <c r="C131" s="53" t="s">
        <v>632</v>
      </c>
      <c r="D131" s="411" t="s">
        <v>1310</v>
      </c>
      <c r="E131" s="413" t="s">
        <v>971</v>
      </c>
      <c r="F131" s="412" t="s">
        <v>970</v>
      </c>
      <c r="G131" s="414" t="s">
        <v>973</v>
      </c>
      <c r="H131" s="412" t="s">
        <v>50</v>
      </c>
      <c r="I131" s="51">
        <v>6598</v>
      </c>
      <c r="J131" s="328">
        <f t="shared" ref="J131:J194" si="184">LOG10(I131)</f>
        <v>3.8194123112093252</v>
      </c>
      <c r="K131" s="328" t="s">
        <v>1698</v>
      </c>
      <c r="L131" s="165">
        <f t="shared" ref="L131:L194" si="185">IF(K131="mais de 100000 habitantes",4,IF(K131="de 31501 hab a 100000 hab",3,IF(K131="de 10001 a 31500 hab",2,IF(K131="de 3201 hab a 10000 hab",1,IF(K131="até 3200 habitantes",0,"ERRO")))))</f>
        <v>1</v>
      </c>
      <c r="M131" s="78">
        <v>17238216.130000003</v>
      </c>
      <c r="N131" s="328">
        <f t="shared" ref="N131:N194" si="186">LOG10(M131)</f>
        <v>7.2364923215245609</v>
      </c>
      <c r="O131" s="328" t="s">
        <v>1706</v>
      </c>
      <c r="P131" s="165">
        <f t="shared" ref="P131:P194" si="187">IF(O131="mais de R$215 milhões",4,IF(O131="de R$80mi a R$215mi",3,IF(O131="de R$31mi a R$79mi",2,IF(O131="de R$12,6mi a R$30mi",1,IF(O131="até R$12,5 milhões",0,"ERRO")))))</f>
        <v>1</v>
      </c>
      <c r="Q131" s="94">
        <v>234</v>
      </c>
      <c r="R131" s="328">
        <f t="shared" ref="R131:R194" si="188">LOG10(Q131)</f>
        <v>2.369215857410143</v>
      </c>
      <c r="S131" s="328" t="s">
        <v>1709</v>
      </c>
      <c r="T131" s="165">
        <f t="shared" ref="T131:T194" si="189">IF(S131="mais de 2000 servidores",4,IF(S131="de 1001 a 2000 servid",3,IF(S131="de 501 a 1000 servidores",2,IF(S131="de 251 a 500 servidores",1,IF(S131="até 250 servidores",0,"ERRO")))))</f>
        <v>0</v>
      </c>
      <c r="U131" s="96" t="s">
        <v>880</v>
      </c>
      <c r="V131" s="164">
        <f t="shared" ref="V131:V194" si="190">IF(U131="sim",4,IF(U131="Não",0,"ERRO"))</f>
        <v>0</v>
      </c>
      <c r="W131" s="94">
        <v>0</v>
      </c>
      <c r="X131" s="94"/>
      <c r="Y131" s="94" t="s">
        <v>1726</v>
      </c>
      <c r="Z131" s="165">
        <f t="shared" ref="Z131:Z194" si="191">IF(Y131="mais de 101 servidores",4,IF(Y131="de 31 a 100 servidores",3,IF(Y131="de 11 a 30 servidores",2,IF(Y131="até 10 servidores",1,IF(Y131="nenhum servidor",0,"ERRO")))))</f>
        <v>0</v>
      </c>
      <c r="AA131" s="424">
        <f t="shared" ref="AA131:AA194" si="192">AVERAGE(Z131,V131,T131,P131,L131)</f>
        <v>0.4</v>
      </c>
      <c r="AB131" s="80" t="s">
        <v>639</v>
      </c>
      <c r="AC131" s="165">
        <f t="shared" ref="AC131:AC162" si="193">IF(AB131="NÃO POSSUI",4,IF(AB131="SIM, HÁ UM CARGO EM OUTRO SETOR",2,IF(AB131="SIM, HÁ SETOR DE CORREIÇÃO, FORA DA UCI",1,IF(AB131="SIM, FAZ PARTE DA CONTROLADORIA",0,"ERRO"))))</f>
        <v>4</v>
      </c>
      <c r="AD131" s="53" t="s">
        <v>639</v>
      </c>
      <c r="AE131" s="165">
        <f t="shared" ref="AE131:AE162" si="194">IF(AD131="NÃO POSSUI",4,IF(AD131="SIM, HÁ UM CARGO EM OUTRO SETOR",2,IF(AD131="SIM, HÁ SETOR FORA DA UCI, DE RESPONSAB. PJ",1,IF(AD131="SIM, FAZ PARTE DA CONTROLADORIA",0,"ERRO"))))</f>
        <v>4</v>
      </c>
      <c r="AF131" s="96" t="s">
        <v>640</v>
      </c>
      <c r="AG131" s="164">
        <f t="shared" ref="AG131:AG162" si="195">IF(AF131="sim",0,IF(AF131="Não",4,"ERRO"))</f>
        <v>0</v>
      </c>
      <c r="AH131" s="53" t="s">
        <v>1314</v>
      </c>
      <c r="AI131" s="165">
        <f t="shared" si="182"/>
        <v>0</v>
      </c>
      <c r="AJ131" s="53" t="s">
        <v>1405</v>
      </c>
      <c r="AK131" s="165">
        <f t="shared" ref="AK131:AK162" si="196">IF(AJ131="NÃO SERVIDOR (TERCEIRIZADO)",4,IF(AJ131="SERVIDOR NÃO-EFETIVO, COMISSIONADO NA CI",3,IF(AJ131="SERVIDOR COM FG NA UCI, EFETIVO EM OUTRO CARGO",1,IF(AJ131="SERVIDOR EFETIVO, CONCURSO ESPECÍFICO UCI",0,"ERRO"))))</f>
        <v>0</v>
      </c>
      <c r="AL131" s="52">
        <v>1</v>
      </c>
      <c r="AM131" s="396" t="s">
        <v>1765</v>
      </c>
      <c r="AN131" s="165">
        <f t="shared" ref="AN131:AN162" si="197">IF(AM131="0 OU 1 SERVIDOR",4,IF(AM131="2 SERVIDORES",3,IF(AM131="3 SERVIDORES",2,IF(AM131="4 OU 5 SERVIDORES",1,IF(AM131="6 A 13 SERVIDORES",0,"ERRO")))))</f>
        <v>4</v>
      </c>
      <c r="AO131" s="96" t="s">
        <v>636</v>
      </c>
      <c r="AP131" s="164">
        <f t="shared" ref="AP131:AP162" si="198">IF(AO131="sim",0,IF(AO131="Não",4,"ERRO"))</f>
        <v>4</v>
      </c>
      <c r="AQ131" s="57">
        <v>1</v>
      </c>
      <c r="AR131" s="397" t="s">
        <v>1789</v>
      </c>
      <c r="AS131" s="165">
        <f t="shared" ref="AS131:AS162" si="199">IF(AR131="5 TITULARES (ou nenhum)",4,IF(AR131="4 TITULARES",3,IF(AR131="3 TITULARES",2,IF(AR131="2 TITULARES",1,IF(AR131="1 TITULAR",0,"ERRO")))))</f>
        <v>0</v>
      </c>
      <c r="AT131" s="53" t="s">
        <v>650</v>
      </c>
      <c r="AU131" s="165">
        <f t="shared" ref="AU131:AU162" si="200">IF(AT131="ENSINO MÉDIO",4,IF(AT131="SUPERIOR INCOMPLETO",3,IF(AT131="SUPERIOR COMPLETO",2,IF(AT131="ESPECIALIZAÇÃO OU PÓS-GRADUAÇÃO",1,IF(AT131="MESTRADO",0,"ERRO")))))</f>
        <v>2</v>
      </c>
      <c r="AV131" s="53" t="s">
        <v>675</v>
      </c>
      <c r="AW131" s="165">
        <v>0</v>
      </c>
      <c r="AX131" s="81" t="s">
        <v>646</v>
      </c>
      <c r="AY131" s="165">
        <v>1</v>
      </c>
      <c r="AZ131" s="426">
        <f t="shared" ref="AZ131:AZ162" si="201">AVERAGE(AC131,AE131,AG131,AI131,AK131,AN131,AP131,AS131,AU131,AW131,AY131)</f>
        <v>1.7272727272727273</v>
      </c>
      <c r="BA131" s="57">
        <v>1</v>
      </c>
      <c r="BB131" s="395" t="s">
        <v>1742</v>
      </c>
      <c r="BC131" s="165">
        <f t="shared" ref="BC131:BC167" si="202">IF(BA131=0,4,IF(BA131=1,3,IF(BA131=2,1,IF(BA131=3,0,"ERRO"))))</f>
        <v>3</v>
      </c>
      <c r="BD131" s="80" t="s">
        <v>641</v>
      </c>
      <c r="BE131" s="163">
        <f t="shared" ref="BE131:BE162" si="203">IF(BD131="NÃO FORMALIZA PLANEJ",4,IF(BD131="SIM, BIMESTRALMENTE",3,IF(BD131="SIM, QUADRIMESTRALMENTE",2,IF(BD131="SIM, SEMESTRALMENTE",1,IF(BD131="SIM, ANUALMENTE",0,"ERRO")))))</f>
        <v>0</v>
      </c>
      <c r="BF131" s="58">
        <v>5</v>
      </c>
      <c r="BG131" s="396" t="s">
        <v>1748</v>
      </c>
      <c r="BH131" s="165">
        <f t="shared" ref="BH131:BH162" si="204">IF(BG131="NENHUMA AUDITORIA/FISCALIZ",4,IF(BG131="ATÉ 2 AUDITORIAS/FISCALIZ",3,IF(BG131="ATÉ 4 AUDITORIAS/FISCALIZ",2,IF(BG131="ATÉ 8 AUDITORIAS/FISCALIZ",1,IF(BG131="9 OU MAIS AUDITORIAS/FISCALIZ",0,"ERRO")))))</f>
        <v>1</v>
      </c>
      <c r="BI131" s="58">
        <v>4</v>
      </c>
      <c r="BJ131" s="397" t="s">
        <v>1747</v>
      </c>
      <c r="BK131" s="165">
        <f t="shared" ref="BK131:BK162" si="205">IF(BJ131="NENHUMA AUDITORIA/FISCALIZ",4,IF(BJ131="ATÉ 2 AUDITORIAS/FISCALIZ",3,IF(BJ131="ATÉ 4 AUDITORIAS/FISCALIZ",2,IF(BJ131="ATÉ 8 AUDITORIAS/FISCALIZ",1,IF(BJ131="9 OU MAIS AUDITORIAS/FISCALIZ",0,"ERRO")))))</f>
        <v>2</v>
      </c>
      <c r="BL131" s="53" t="s">
        <v>658</v>
      </c>
      <c r="BM131" s="365">
        <f t="shared" ref="BM131:BM162" si="206">IF(BL131="ATÉ 10%",4,IF(BL131="ATÉ 20%",3,IF(BL131="ATÉ 30%",2,IF(BL131="ATÉ 40%",2,IF(BL131="ATÉ 50%",1,IF(BL131="MAIS DE 50%",0,"ERRO"))))))</f>
        <v>2</v>
      </c>
      <c r="BN131" s="53" t="s">
        <v>649</v>
      </c>
      <c r="BO131" s="365">
        <f t="shared" ref="BO131:BO162" si="207">IF(BN131="ATÉ 20%",0,IF(BN131="ATÉ 40%",1,IF(BN131="ATÉ 60%",2,IF(BN131="ATÉ 80%",3,IF(BN131="MAIS DE 80%",4,"ERRO")))))</f>
        <v>1</v>
      </c>
      <c r="BP131" s="53" t="s">
        <v>659</v>
      </c>
      <c r="BQ131" s="365">
        <f t="shared" ref="BQ131:BQ162" si="208">IF(BP131="ATÉ 10 HORAS",4,IF(BP131="ATÉ 30 HORAS",3,IF(BP131="ATÉ 50 HORAS",1,IF(BP131="MAIS DE 50 HORAS",0,"ERRO"))))</f>
        <v>4</v>
      </c>
      <c r="BR131" s="58">
        <v>2</v>
      </c>
      <c r="BS131" s="396" t="s">
        <v>1751</v>
      </c>
      <c r="BT131" s="165">
        <f t="shared" ref="BT131:BT162" si="209">IF(BS131="NENHUMA DENÚNCIA APURADA",4,IF(BS131="ATÉ 2 DENÚNCIAS APURADAS",3,IF(BS131="ATÉ 4 DENÚNCIAS APURADAS",2,IF(BS131="ATÉ 8 DENÚNCIAS APURADAS",1,IF(BS131="9 OU MAIS DENÚNCIAS APURADAS",0,"ERRO")))))</f>
        <v>3</v>
      </c>
      <c r="BU131" s="58">
        <v>2</v>
      </c>
      <c r="BV131" s="396" t="s">
        <v>1751</v>
      </c>
      <c r="BW131" s="165">
        <f t="shared" ref="BW131:BW162" si="210">IF(BV131="NENHUMA DENÚNCIA APURADA",4,IF(BV131="ATÉ 2 DENÚNCIAS APURADAS",3,IF(BV131="ATÉ 4 DENÚNCIAS APURADAS",2,IF(BV131="ATÉ 8 DENÚNCIAS APURADAS",1,IF(BV131="9 OU MAIS DENÚNCIAS APURADAS",0,"ERRO")))))</f>
        <v>3</v>
      </c>
      <c r="BX131" s="58">
        <v>0</v>
      </c>
      <c r="BY131" s="396" t="s">
        <v>1755</v>
      </c>
      <c r="BZ131" s="165">
        <f t="shared" ref="BZ131:BZ162" si="211">IF(BY131="NENHUMA TCE APURADA",4,IF(BY131="ATÉ 2 TCE APURADAS",3,IF(BY131="ATÉ 4 TCE APURADAS",2,IF(BY131="ATÉ 8 TCE APURADAS",1,IF(BY131="9 OU MAIS TCE APURADAS",0,"ERRO")))))</f>
        <v>4</v>
      </c>
      <c r="CA131" s="58">
        <v>0</v>
      </c>
      <c r="CB131" s="396" t="s">
        <v>1755</v>
      </c>
      <c r="CC131" s="165">
        <f t="shared" ref="CC131:CC162" si="212">IF(CB131="NENHUMA TCE APURADA",4,IF(CB131="ATÉ 2 TCE APURADAS",3,IF(CB131="ATÉ 4 TCE APURADAS",2,IF(CB131="ATÉ 8 TCE APURADAS",1,IF(CB131="9 OU MAIS TCE APURADAS",0,"ERRO")))))</f>
        <v>4</v>
      </c>
      <c r="CD131" s="58">
        <v>3</v>
      </c>
      <c r="CE131" s="396" t="s">
        <v>1761</v>
      </c>
      <c r="CF131" s="165">
        <f t="shared" ref="CF131:CF162" si="213">IF(CE131="ATÉ 8 ATIVIDADES",4,IF(CE131="ATÉ 4 ATIVIDADES",3,IF(CE131="2 ATIVIDADES",2,IF(CE131="1 ATIVIDADE",1,IF(CE131="NENHUMA ATIVIDADE",0,"ERRO")))))</f>
        <v>3</v>
      </c>
      <c r="CG131" s="80" t="s">
        <v>636</v>
      </c>
      <c r="CH131" s="165">
        <f t="shared" si="181"/>
        <v>4</v>
      </c>
      <c r="CI131" s="426">
        <f t="shared" ref="CI131:CI162" si="214">AVERAGE(CH131,CF131,CC131,BZ131,BW131,BT131,BQ131,BO131,BM131,BK131,BH131,BE131)</f>
        <v>2.5833333333333335</v>
      </c>
      <c r="CJ131" s="53" t="s">
        <v>1398</v>
      </c>
      <c r="CK131" s="165">
        <f t="shared" ref="CK131:CK162" si="215">IF(CJ131="NÃO POSSUI",4,IF(CJ131="SIM, HÁ UM CARGO EM OUTRO SETOR",2,IF(CJ131="SIM, HÁ SETOR DE TRANSPARÊNCIA, FORA DA UCI",1,IF(CJ131="SIM, FAZ PARTE DA CONTROLADORIA",0,"ERRO"))))</f>
        <v>2</v>
      </c>
      <c r="CL131" s="96" t="s">
        <v>640</v>
      </c>
      <c r="CM131" s="164">
        <f t="shared" ref="CM131:CM162" si="216">IF(CL131="sim",0,IF(CL131="Não",4,"ERRO"))</f>
        <v>0</v>
      </c>
      <c r="CN131" s="96" t="s">
        <v>1119</v>
      </c>
      <c r="CO131" s="164">
        <f t="shared" ref="CO131:CO194" si="217">IF(CN131="sim",0,IF(CN131="Não",4,"ERRO"))</f>
        <v>0</v>
      </c>
      <c r="CP131" s="96" t="s">
        <v>880</v>
      </c>
      <c r="CQ131" s="164">
        <f t="shared" si="178"/>
        <v>4</v>
      </c>
      <c r="CR131" s="96" t="s">
        <v>880</v>
      </c>
      <c r="CS131" s="164">
        <f t="shared" si="179"/>
        <v>4</v>
      </c>
      <c r="CT131" s="53" t="s">
        <v>639</v>
      </c>
      <c r="CU131" s="165">
        <f t="shared" ref="CU131:CU162" si="218">IF(CT131="NÃO POSSUI",4,IF(CT131="SIM, POSSUI CARGO EM OUTRO SETOR",2,IF(CT131="SIM, HÁ SETOR DE OUVIDORIA, FORA DA UCI",1,IF(CT131="SIM, FAZ PARTE DA CONTROLADORIA",0,"ERRO"))))</f>
        <v>4</v>
      </c>
      <c r="CV131" s="96" t="s">
        <v>880</v>
      </c>
      <c r="CW131" s="164">
        <f t="shared" si="180"/>
        <v>4</v>
      </c>
      <c r="CX131" s="55">
        <v>5.2</v>
      </c>
      <c r="CY131" s="427" t="s">
        <v>1825</v>
      </c>
      <c r="CZ131" s="165">
        <f t="shared" ref="CZ131:CZ194" si="219">IF(CX131&lt;=1.9,4,IF(CX131&lt;=3.9,3,IF(CX131&lt;=5.9,2,IF(CX131&lt;=7.9,1,IF(CX131&lt;=10,0,"ERRO")))))</f>
        <v>2</v>
      </c>
      <c r="DA131" s="56">
        <v>8.5</v>
      </c>
      <c r="DB131" s="351" t="s">
        <v>1827</v>
      </c>
      <c r="DC131" s="165">
        <f t="shared" ref="DC131:DC194" si="220">IF(DA131&lt;=1.9,4,IF(DA131&lt;=3.9,3,IF(DA131&lt;=5.9,2,IF(DA131&lt;=7.9,1,IF(DA131&lt;=10,0,"ERRO")))))</f>
        <v>0</v>
      </c>
      <c r="DD131" s="426">
        <f t="shared" ref="DD131:DD194" si="221">AVERAGE(DC131,CZ131,CW131,CU131,CS131,CQ131,CO131,CM131,CK131)</f>
        <v>2.2222222222222223</v>
      </c>
      <c r="DE131" s="148">
        <v>3</v>
      </c>
      <c r="DF131" s="433"/>
      <c r="DG131" s="165">
        <f t="shared" ref="DG131:DG194" si="222">IF(DE131=0,0,IF(DE131&lt;=2,1,IF(DE131&lt;=4,2,IF(DE131&lt;=8,3,IF(DE131&lt;=3000,4,"ERRO")))))</f>
        <v>2</v>
      </c>
      <c r="DH131" s="54">
        <v>0</v>
      </c>
      <c r="DI131" s="397" t="s">
        <v>1777</v>
      </c>
      <c r="DJ131" s="165">
        <f t="shared" ref="DJ131:DJ194" si="223">IF(DH131=0,0,IF(DH131=1,3,IF(DH131=2,4,"ERRO")))</f>
        <v>0</v>
      </c>
      <c r="DK131" s="54">
        <v>1</v>
      </c>
      <c r="DL131" s="396" t="s">
        <v>1778</v>
      </c>
      <c r="DM131" s="165">
        <f t="shared" ref="DM131:DM194" si="224">IF(DK131=0,0,IF(DK131=1,3,IF(DK131&gt;=2,4,"ERRO")))</f>
        <v>3</v>
      </c>
      <c r="DN131" s="54">
        <v>0</v>
      </c>
      <c r="DO131" s="397" t="s">
        <v>1784</v>
      </c>
      <c r="DP131" s="165">
        <f t="shared" ref="DP131:DP194" si="225">IF(DO131="7 OU MAIS CONTAS ANUAIS PENDENTES",4,IF(DO131="ATÉ 6 CONTAS ANUAIS PENDENTES",3,IF(DO131="ATÉ 4 CONTAS ANUAIS PENDENTES",2,IF(DO131="ATÉ 2 CONTAS ANUAIS PENDENTES",1,IF(DO131="NENHUMA PENDÊNCIA",0,"ERRO")))))</f>
        <v>0</v>
      </c>
      <c r="DQ131" s="96" t="s">
        <v>1024</v>
      </c>
      <c r="DR131" s="164">
        <f t="shared" ref="DR131:DR194" si="226">IF(DQ131="Pela Aprovação",0,IF(DQ131="Pela Rejeição",4,"ERRO"))</f>
        <v>0</v>
      </c>
      <c r="DS131" s="426">
        <f t="shared" ref="DS131:DS194" si="227">AVERAGE(DR131,DP131,DM131,DJ131,DG131)</f>
        <v>1</v>
      </c>
      <c r="DT131" s="148">
        <v>0.69799999999999995</v>
      </c>
      <c r="DU131" s="114" t="s">
        <v>1791</v>
      </c>
      <c r="DV131" s="165">
        <f t="shared" ref="DV131:DV167" si="228">IF(DT131&lt;=0.499,4,IF(DT131&lt;=0.624,3,IF(DT131&lt;=0.749,2,IF(DT131&lt;=0.874,1,IF(DT131&lt;=1,0,"ERRO")))))</f>
        <v>2</v>
      </c>
      <c r="DW131" s="49">
        <v>4</v>
      </c>
      <c r="DX131" s="148">
        <f t="shared" si="183"/>
        <v>0.6020599913279624</v>
      </c>
      <c r="DY131" s="94" t="s">
        <v>1733</v>
      </c>
      <c r="DZ131" s="165">
        <f t="shared" ref="DZ131:DZ194" si="229">IF(DY131="101 ou mais beneficiários",4,IF(DY131="de 32 a 100 beneficiários",3,IF(DY131="de 11 a 31 beneficiários",2,IF(DY131="de 4 a 10 beneficiários",1,IF(DY131="até 3 beneficiários",0,"ERRO")))))</f>
        <v>1</v>
      </c>
      <c r="EA131" s="49">
        <v>2</v>
      </c>
      <c r="EB131" s="157" t="s">
        <v>1737</v>
      </c>
      <c r="EC131" s="165">
        <f t="shared" ref="EC131:EC194" si="230">IF(EB131="9 ou mais mortes",4,IF(EB131="de 5 a 8 mortes",3,IF(EB131="de 3 a 4 mortes",2,IF(EB131="até 2 mortes",1,IF(EB131="nenhuma morte",0,"ERRO")))))</f>
        <v>1</v>
      </c>
      <c r="ED131" s="49">
        <v>0</v>
      </c>
      <c r="EE131" s="114" t="s">
        <v>1730</v>
      </c>
      <c r="EF131" s="165">
        <f t="shared" ref="EF131:EF194" si="231">IF(EE131="9 ou mais mortes",4,IF(EE131="de 5 a 8 mortes",3,IF(EE131="de 3 a 4 mortes",2,IF(EE131="até 2 mortes",1,IF(EE131="nenhuma morte",0,"ERRO")))))</f>
        <v>0</v>
      </c>
      <c r="EG131" s="426">
        <f t="shared" ref="EG131:EG194" si="232">AVERAGE(EF131,EC131,DZ131,DV131)</f>
        <v>1</v>
      </c>
      <c r="EH131" s="429">
        <f t="shared" ref="EH131:EH194" si="233">AVERAGE(EG131,DS131,DD131,CI131,AZ131,AA131)</f>
        <v>1.4888047138047138</v>
      </c>
      <c r="EI131" s="438">
        <f t="shared" ref="EI131:EI194" si="234">EH131*2.5/10</f>
        <v>0.37220117845117845</v>
      </c>
      <c r="EJ131" s="546">
        <v>0.1</v>
      </c>
      <c r="EK131" s="548">
        <v>0.43181818181818182</v>
      </c>
      <c r="EL131" s="549">
        <v>0.64583333333333337</v>
      </c>
      <c r="EM131" s="549">
        <v>0.55555555555555558</v>
      </c>
      <c r="EN131" s="549">
        <v>0.25</v>
      </c>
      <c r="EO131" s="549">
        <v>0.25</v>
      </c>
    </row>
    <row r="132" spans="1:145" s="366" customFormat="1" ht="18">
      <c r="A132" s="4" t="s">
        <v>347</v>
      </c>
      <c r="B132" s="69" t="s">
        <v>346</v>
      </c>
      <c r="C132" s="53" t="s">
        <v>632</v>
      </c>
      <c r="D132" s="411" t="s">
        <v>1310</v>
      </c>
      <c r="E132" s="413" t="s">
        <v>991</v>
      </c>
      <c r="F132" s="412" t="s">
        <v>990</v>
      </c>
      <c r="G132" s="414" t="s">
        <v>992</v>
      </c>
      <c r="H132" s="412" t="s">
        <v>47</v>
      </c>
      <c r="I132" s="49">
        <v>6963</v>
      </c>
      <c r="J132" s="328">
        <f t="shared" si="184"/>
        <v>3.8427963951755801</v>
      </c>
      <c r="K132" s="328" t="s">
        <v>1698</v>
      </c>
      <c r="L132" s="165">
        <f t="shared" si="185"/>
        <v>1</v>
      </c>
      <c r="M132" s="78">
        <v>18807793.640000001</v>
      </c>
      <c r="N132" s="328">
        <f t="shared" si="186"/>
        <v>7.2743378510434598</v>
      </c>
      <c r="O132" s="328" t="s">
        <v>1706</v>
      </c>
      <c r="P132" s="165">
        <f t="shared" si="187"/>
        <v>1</v>
      </c>
      <c r="Q132" s="94">
        <v>304</v>
      </c>
      <c r="R132" s="328">
        <f t="shared" si="188"/>
        <v>2.4828735836087539</v>
      </c>
      <c r="S132" s="328" t="s">
        <v>1712</v>
      </c>
      <c r="T132" s="165">
        <f t="shared" si="189"/>
        <v>1</v>
      </c>
      <c r="U132" s="96" t="s">
        <v>880</v>
      </c>
      <c r="V132" s="164">
        <f t="shared" si="190"/>
        <v>0</v>
      </c>
      <c r="W132" s="94">
        <v>0</v>
      </c>
      <c r="X132" s="94"/>
      <c r="Y132" s="94" t="s">
        <v>1726</v>
      </c>
      <c r="Z132" s="165">
        <f t="shared" si="191"/>
        <v>0</v>
      </c>
      <c r="AA132" s="424">
        <f t="shared" si="192"/>
        <v>0.6</v>
      </c>
      <c r="AB132" s="80" t="s">
        <v>639</v>
      </c>
      <c r="AC132" s="165">
        <f t="shared" si="193"/>
        <v>4</v>
      </c>
      <c r="AD132" s="53" t="s">
        <v>639</v>
      </c>
      <c r="AE132" s="165">
        <f t="shared" si="194"/>
        <v>4</v>
      </c>
      <c r="AF132" s="96" t="s">
        <v>640</v>
      </c>
      <c r="AG132" s="164">
        <f t="shared" si="195"/>
        <v>0</v>
      </c>
      <c r="AH132" s="53" t="s">
        <v>1314</v>
      </c>
      <c r="AI132" s="165">
        <f t="shared" si="182"/>
        <v>0</v>
      </c>
      <c r="AJ132" s="53" t="s">
        <v>1404</v>
      </c>
      <c r="AK132" s="165">
        <f t="shared" si="196"/>
        <v>1</v>
      </c>
      <c r="AL132" s="50">
        <v>1</v>
      </c>
      <c r="AM132" s="396" t="s">
        <v>1765</v>
      </c>
      <c r="AN132" s="165">
        <f t="shared" si="197"/>
        <v>4</v>
      </c>
      <c r="AO132" s="96" t="s">
        <v>636</v>
      </c>
      <c r="AP132" s="164">
        <f t="shared" si="198"/>
        <v>4</v>
      </c>
      <c r="AQ132" s="57">
        <v>2</v>
      </c>
      <c r="AR132" s="396" t="s">
        <v>1772</v>
      </c>
      <c r="AS132" s="165">
        <f t="shared" si="199"/>
        <v>1</v>
      </c>
      <c r="AT132" s="53" t="s">
        <v>674</v>
      </c>
      <c r="AU132" s="165">
        <f t="shared" si="200"/>
        <v>3</v>
      </c>
      <c r="AV132" s="53" t="s">
        <v>635</v>
      </c>
      <c r="AW132" s="165">
        <v>1</v>
      </c>
      <c r="AX132" s="81" t="s">
        <v>646</v>
      </c>
      <c r="AY132" s="165">
        <v>1</v>
      </c>
      <c r="AZ132" s="426">
        <f t="shared" si="201"/>
        <v>2.0909090909090908</v>
      </c>
      <c r="BA132" s="57">
        <v>0</v>
      </c>
      <c r="BB132" s="395" t="s">
        <v>1741</v>
      </c>
      <c r="BC132" s="165">
        <f t="shared" si="202"/>
        <v>4</v>
      </c>
      <c r="BD132" s="80" t="s">
        <v>1395</v>
      </c>
      <c r="BE132" s="163">
        <f t="shared" si="203"/>
        <v>4</v>
      </c>
      <c r="BF132" s="58">
        <v>0</v>
      </c>
      <c r="BG132" s="396" t="s">
        <v>1745</v>
      </c>
      <c r="BH132" s="165">
        <f t="shared" si="204"/>
        <v>4</v>
      </c>
      <c r="BI132" s="58">
        <v>0</v>
      </c>
      <c r="BJ132" s="396" t="s">
        <v>1745</v>
      </c>
      <c r="BK132" s="165">
        <f t="shared" si="205"/>
        <v>4</v>
      </c>
      <c r="BL132" s="53" t="s">
        <v>653</v>
      </c>
      <c r="BM132" s="365">
        <f t="shared" si="206"/>
        <v>4</v>
      </c>
      <c r="BN132" s="53" t="s">
        <v>642</v>
      </c>
      <c r="BO132" s="365">
        <f t="shared" si="207"/>
        <v>0</v>
      </c>
      <c r="BP132" s="53" t="s">
        <v>643</v>
      </c>
      <c r="BQ132" s="365">
        <f t="shared" si="208"/>
        <v>3</v>
      </c>
      <c r="BR132" s="58">
        <v>0</v>
      </c>
      <c r="BS132" s="396" t="s">
        <v>1750</v>
      </c>
      <c r="BT132" s="165">
        <f t="shared" si="209"/>
        <v>4</v>
      </c>
      <c r="BU132" s="58">
        <v>0</v>
      </c>
      <c r="BV132" s="396" t="s">
        <v>1750</v>
      </c>
      <c r="BW132" s="165">
        <f t="shared" si="210"/>
        <v>4</v>
      </c>
      <c r="BX132" s="58">
        <v>0</v>
      </c>
      <c r="BY132" s="396" t="s">
        <v>1755</v>
      </c>
      <c r="BZ132" s="165">
        <f t="shared" si="211"/>
        <v>4</v>
      </c>
      <c r="CA132" s="58">
        <v>0</v>
      </c>
      <c r="CB132" s="396" t="s">
        <v>1755</v>
      </c>
      <c r="CC132" s="165">
        <f t="shared" si="212"/>
        <v>4</v>
      </c>
      <c r="CD132" s="58">
        <v>2</v>
      </c>
      <c r="CE132" s="397" t="s">
        <v>1762</v>
      </c>
      <c r="CF132" s="165">
        <f t="shared" si="213"/>
        <v>2</v>
      </c>
      <c r="CG132" s="80" t="s">
        <v>1367</v>
      </c>
      <c r="CH132" s="165">
        <f t="shared" si="181"/>
        <v>0</v>
      </c>
      <c r="CI132" s="426">
        <f t="shared" si="214"/>
        <v>3.0833333333333335</v>
      </c>
      <c r="CJ132" s="53" t="s">
        <v>1398</v>
      </c>
      <c r="CK132" s="165">
        <f t="shared" si="215"/>
        <v>2</v>
      </c>
      <c r="CL132" s="96" t="s">
        <v>640</v>
      </c>
      <c r="CM132" s="164">
        <f t="shared" si="216"/>
        <v>0</v>
      </c>
      <c r="CN132" s="96" t="s">
        <v>1119</v>
      </c>
      <c r="CO132" s="164">
        <f t="shared" si="217"/>
        <v>0</v>
      </c>
      <c r="CP132" s="96" t="s">
        <v>880</v>
      </c>
      <c r="CQ132" s="164">
        <f t="shared" si="178"/>
        <v>4</v>
      </c>
      <c r="CR132" s="96" t="s">
        <v>880</v>
      </c>
      <c r="CS132" s="164">
        <f t="shared" si="179"/>
        <v>4</v>
      </c>
      <c r="CT132" s="53" t="s">
        <v>1408</v>
      </c>
      <c r="CU132" s="165">
        <f t="shared" si="218"/>
        <v>2</v>
      </c>
      <c r="CV132" s="96" t="s">
        <v>1119</v>
      </c>
      <c r="CW132" s="164">
        <f t="shared" si="180"/>
        <v>0</v>
      </c>
      <c r="CX132" s="55">
        <v>2.9</v>
      </c>
      <c r="CY132" s="427" t="s">
        <v>1824</v>
      </c>
      <c r="CZ132" s="165">
        <f t="shared" si="219"/>
        <v>3</v>
      </c>
      <c r="DA132" s="56">
        <v>8.5</v>
      </c>
      <c r="DB132" s="351" t="s">
        <v>1827</v>
      </c>
      <c r="DC132" s="165">
        <f t="shared" si="220"/>
        <v>0</v>
      </c>
      <c r="DD132" s="426">
        <f t="shared" si="221"/>
        <v>1.6666666666666667</v>
      </c>
      <c r="DE132" s="148">
        <v>2</v>
      </c>
      <c r="DF132" s="396" t="s">
        <v>1776</v>
      </c>
      <c r="DG132" s="165">
        <f t="shared" si="222"/>
        <v>1</v>
      </c>
      <c r="DH132" s="54">
        <v>0</v>
      </c>
      <c r="DI132" s="397" t="s">
        <v>1777</v>
      </c>
      <c r="DJ132" s="165">
        <f t="shared" si="223"/>
        <v>0</v>
      </c>
      <c r="DK132" s="54">
        <v>1</v>
      </c>
      <c r="DL132" s="396" t="s">
        <v>1778</v>
      </c>
      <c r="DM132" s="165">
        <f t="shared" si="224"/>
        <v>3</v>
      </c>
      <c r="DN132" s="54">
        <v>2</v>
      </c>
      <c r="DO132" s="396" t="s">
        <v>1783</v>
      </c>
      <c r="DP132" s="165">
        <f t="shared" si="225"/>
        <v>1</v>
      </c>
      <c r="DQ132" s="96" t="s">
        <v>1024</v>
      </c>
      <c r="DR132" s="164">
        <f t="shared" si="226"/>
        <v>0</v>
      </c>
      <c r="DS132" s="426">
        <f t="shared" si="227"/>
        <v>1</v>
      </c>
      <c r="DT132" s="148">
        <v>0.56299999999999994</v>
      </c>
      <c r="DU132" s="157" t="s">
        <v>1793</v>
      </c>
      <c r="DV132" s="165">
        <f t="shared" si="228"/>
        <v>3</v>
      </c>
      <c r="DW132" s="49">
        <v>13</v>
      </c>
      <c r="DX132" s="148">
        <f t="shared" si="183"/>
        <v>1.1139433523068367</v>
      </c>
      <c r="DY132" s="94" t="s">
        <v>1734</v>
      </c>
      <c r="DZ132" s="165">
        <f t="shared" si="229"/>
        <v>2</v>
      </c>
      <c r="EA132" s="49">
        <v>3</v>
      </c>
      <c r="EB132" s="94" t="s">
        <v>1739</v>
      </c>
      <c r="EC132" s="165">
        <f t="shared" si="230"/>
        <v>2</v>
      </c>
      <c r="ED132" s="49">
        <v>2</v>
      </c>
      <c r="EE132" s="157" t="s">
        <v>1737</v>
      </c>
      <c r="EF132" s="165">
        <f t="shared" si="231"/>
        <v>1</v>
      </c>
      <c r="EG132" s="426">
        <f t="shared" si="232"/>
        <v>2</v>
      </c>
      <c r="EH132" s="429">
        <f t="shared" si="233"/>
        <v>1.740151515151515</v>
      </c>
      <c r="EI132" s="438">
        <f t="shared" si="234"/>
        <v>0.4350378787878787</v>
      </c>
      <c r="EJ132" s="546">
        <v>0.15</v>
      </c>
      <c r="EK132" s="548">
        <v>0.52272727272727271</v>
      </c>
      <c r="EL132" s="549">
        <v>0.77083333333333337</v>
      </c>
      <c r="EM132" s="549">
        <v>0.41666666666666669</v>
      </c>
      <c r="EN132" s="549">
        <v>0.25</v>
      </c>
      <c r="EO132" s="549">
        <v>0.5</v>
      </c>
    </row>
    <row r="133" spans="1:145" s="366" customFormat="1" ht="24">
      <c r="A133" s="4" t="s">
        <v>343</v>
      </c>
      <c r="B133" s="70" t="s">
        <v>342</v>
      </c>
      <c r="C133" s="583" t="s">
        <v>632</v>
      </c>
      <c r="D133" s="411" t="s">
        <v>1310</v>
      </c>
      <c r="E133" s="413" t="s">
        <v>971</v>
      </c>
      <c r="F133" s="412" t="s">
        <v>970</v>
      </c>
      <c r="G133" s="414" t="s">
        <v>973</v>
      </c>
      <c r="H133" s="412" t="s">
        <v>50</v>
      </c>
      <c r="I133" s="51">
        <v>7057</v>
      </c>
      <c r="J133" s="328">
        <f t="shared" si="184"/>
        <v>3.8486201174341339</v>
      </c>
      <c r="K133" s="328" t="s">
        <v>1698</v>
      </c>
      <c r="L133" s="165">
        <f t="shared" si="185"/>
        <v>1</v>
      </c>
      <c r="M133" s="78">
        <v>19284354.030000001</v>
      </c>
      <c r="N133" s="328">
        <f t="shared" si="186"/>
        <v>7.2852050958385615</v>
      </c>
      <c r="O133" s="328" t="s">
        <v>1706</v>
      </c>
      <c r="P133" s="165">
        <f t="shared" si="187"/>
        <v>1</v>
      </c>
      <c r="Q133" s="94">
        <v>310</v>
      </c>
      <c r="R133" s="328">
        <f t="shared" si="188"/>
        <v>2.4913616938342726</v>
      </c>
      <c r="S133" s="328" t="s">
        <v>1712</v>
      </c>
      <c r="T133" s="165">
        <f t="shared" si="189"/>
        <v>1</v>
      </c>
      <c r="U133" s="96" t="s">
        <v>880</v>
      </c>
      <c r="V133" s="164">
        <f t="shared" si="190"/>
        <v>0</v>
      </c>
      <c r="W133" s="94">
        <v>0</v>
      </c>
      <c r="X133" s="94"/>
      <c r="Y133" s="94" t="s">
        <v>1726</v>
      </c>
      <c r="Z133" s="165">
        <f t="shared" si="191"/>
        <v>0</v>
      </c>
      <c r="AA133" s="424">
        <f t="shared" si="192"/>
        <v>0.6</v>
      </c>
      <c r="AB133" s="594" t="s">
        <v>639</v>
      </c>
      <c r="AC133" s="165">
        <f t="shared" si="193"/>
        <v>4</v>
      </c>
      <c r="AD133" s="585" t="s">
        <v>639</v>
      </c>
      <c r="AE133" s="165">
        <f t="shared" si="194"/>
        <v>4</v>
      </c>
      <c r="AF133" s="96" t="s">
        <v>640</v>
      </c>
      <c r="AG133" s="164">
        <f t="shared" si="195"/>
        <v>0</v>
      </c>
      <c r="AH133" s="53" t="s">
        <v>1314</v>
      </c>
      <c r="AI133" s="165">
        <f t="shared" si="182"/>
        <v>0</v>
      </c>
      <c r="AJ133" s="53" t="s">
        <v>1405</v>
      </c>
      <c r="AK133" s="165">
        <f t="shared" si="196"/>
        <v>0</v>
      </c>
      <c r="AL133" s="587">
        <v>1</v>
      </c>
      <c r="AM133" s="396" t="s">
        <v>1765</v>
      </c>
      <c r="AN133" s="165">
        <f t="shared" si="197"/>
        <v>4</v>
      </c>
      <c r="AO133" s="96" t="s">
        <v>636</v>
      </c>
      <c r="AP133" s="164">
        <f t="shared" si="198"/>
        <v>4</v>
      </c>
      <c r="AQ133" s="57">
        <v>1</v>
      </c>
      <c r="AR133" s="397" t="s">
        <v>1789</v>
      </c>
      <c r="AS133" s="165">
        <f t="shared" si="199"/>
        <v>0</v>
      </c>
      <c r="AT133" s="583" t="s">
        <v>674</v>
      </c>
      <c r="AU133" s="165">
        <f t="shared" si="200"/>
        <v>3</v>
      </c>
      <c r="AV133" s="53" t="s">
        <v>635</v>
      </c>
      <c r="AW133" s="165">
        <v>1</v>
      </c>
      <c r="AX133" s="81" t="s">
        <v>635</v>
      </c>
      <c r="AY133" s="165">
        <v>1</v>
      </c>
      <c r="AZ133" s="426">
        <f t="shared" si="201"/>
        <v>1.9090909090909092</v>
      </c>
      <c r="BA133" s="57">
        <v>0</v>
      </c>
      <c r="BB133" s="395" t="s">
        <v>1741</v>
      </c>
      <c r="BC133" s="165">
        <f t="shared" si="202"/>
        <v>4</v>
      </c>
      <c r="BD133" s="80" t="s">
        <v>641</v>
      </c>
      <c r="BE133" s="163">
        <f t="shared" si="203"/>
        <v>0</v>
      </c>
      <c r="BF133" s="587">
        <v>6</v>
      </c>
      <c r="BG133" s="396" t="s">
        <v>1748</v>
      </c>
      <c r="BH133" s="165">
        <f t="shared" si="204"/>
        <v>1</v>
      </c>
      <c r="BI133" s="587">
        <v>12</v>
      </c>
      <c r="BJ133" s="396" t="s">
        <v>1749</v>
      </c>
      <c r="BK133" s="165">
        <f t="shared" si="205"/>
        <v>0</v>
      </c>
      <c r="BL133" s="53" t="s">
        <v>642</v>
      </c>
      <c r="BM133" s="365">
        <f t="shared" si="206"/>
        <v>3</v>
      </c>
      <c r="BN133" s="583" t="s">
        <v>669</v>
      </c>
      <c r="BO133" s="365">
        <f t="shared" si="207"/>
        <v>2</v>
      </c>
      <c r="BP133" s="585" t="s">
        <v>643</v>
      </c>
      <c r="BQ133" s="365">
        <f t="shared" si="208"/>
        <v>3</v>
      </c>
      <c r="BR133" s="57">
        <v>0</v>
      </c>
      <c r="BS133" s="396" t="s">
        <v>1750</v>
      </c>
      <c r="BT133" s="165">
        <f t="shared" si="209"/>
        <v>4</v>
      </c>
      <c r="BU133" s="57">
        <v>0</v>
      </c>
      <c r="BV133" s="396" t="s">
        <v>1750</v>
      </c>
      <c r="BW133" s="165">
        <f t="shared" si="210"/>
        <v>4</v>
      </c>
      <c r="BX133" s="57">
        <v>0</v>
      </c>
      <c r="BY133" s="396" t="s">
        <v>1755</v>
      </c>
      <c r="BZ133" s="165">
        <f t="shared" si="211"/>
        <v>4</v>
      </c>
      <c r="CA133" s="57">
        <v>0</v>
      </c>
      <c r="CB133" s="396" t="s">
        <v>1755</v>
      </c>
      <c r="CC133" s="165">
        <f t="shared" si="212"/>
        <v>4</v>
      </c>
      <c r="CD133" s="58">
        <v>0</v>
      </c>
      <c r="CE133" s="397" t="s">
        <v>1764</v>
      </c>
      <c r="CF133" s="165">
        <f t="shared" si="213"/>
        <v>0</v>
      </c>
      <c r="CG133" s="155" t="s">
        <v>1369</v>
      </c>
      <c r="CH133" s="165">
        <f t="shared" si="181"/>
        <v>3</v>
      </c>
      <c r="CI133" s="426">
        <f t="shared" si="214"/>
        <v>2.3333333333333335</v>
      </c>
      <c r="CJ133" s="53" t="s">
        <v>1407</v>
      </c>
      <c r="CK133" s="165">
        <f t="shared" si="215"/>
        <v>1</v>
      </c>
      <c r="CL133" s="96" t="s">
        <v>640</v>
      </c>
      <c r="CM133" s="164">
        <f t="shared" si="216"/>
        <v>0</v>
      </c>
      <c r="CN133" s="96" t="s">
        <v>880</v>
      </c>
      <c r="CO133" s="164">
        <f t="shared" si="217"/>
        <v>4</v>
      </c>
      <c r="CP133" s="96" t="s">
        <v>880</v>
      </c>
      <c r="CQ133" s="164">
        <f t="shared" si="178"/>
        <v>4</v>
      </c>
      <c r="CR133" s="96" t="s">
        <v>880</v>
      </c>
      <c r="CS133" s="164">
        <f t="shared" si="179"/>
        <v>4</v>
      </c>
      <c r="CT133" s="583" t="s">
        <v>639</v>
      </c>
      <c r="CU133" s="165">
        <f t="shared" si="218"/>
        <v>4</v>
      </c>
      <c r="CV133" s="96" t="s">
        <v>880</v>
      </c>
      <c r="CW133" s="164">
        <f t="shared" si="180"/>
        <v>4</v>
      </c>
      <c r="CX133" s="55">
        <v>6.5</v>
      </c>
      <c r="CY133" s="427" t="s">
        <v>1826</v>
      </c>
      <c r="CZ133" s="165">
        <f t="shared" si="219"/>
        <v>1</v>
      </c>
      <c r="DA133" s="56">
        <v>7.3</v>
      </c>
      <c r="DB133" s="427" t="s">
        <v>1826</v>
      </c>
      <c r="DC133" s="165">
        <f t="shared" si="220"/>
        <v>1</v>
      </c>
      <c r="DD133" s="426">
        <f t="shared" si="221"/>
        <v>2.5555555555555554</v>
      </c>
      <c r="DE133" s="148">
        <v>0</v>
      </c>
      <c r="DF133" s="397" t="s">
        <v>1777</v>
      </c>
      <c r="DG133" s="165">
        <f t="shared" si="222"/>
        <v>0</v>
      </c>
      <c r="DH133" s="54">
        <v>0</v>
      </c>
      <c r="DI133" s="397" t="s">
        <v>1777</v>
      </c>
      <c r="DJ133" s="165">
        <f t="shared" si="223"/>
        <v>0</v>
      </c>
      <c r="DK133" s="54">
        <v>1</v>
      </c>
      <c r="DL133" s="397" t="s">
        <v>1777</v>
      </c>
      <c r="DM133" s="165">
        <f t="shared" si="224"/>
        <v>3</v>
      </c>
      <c r="DN133" s="54">
        <v>7</v>
      </c>
      <c r="DO133" s="396" t="s">
        <v>1780</v>
      </c>
      <c r="DP133" s="165">
        <f t="shared" si="225"/>
        <v>4</v>
      </c>
      <c r="DQ133" s="96" t="s">
        <v>1025</v>
      </c>
      <c r="DR133" s="164">
        <f t="shared" si="226"/>
        <v>4</v>
      </c>
      <c r="DS133" s="426">
        <f t="shared" si="227"/>
        <v>2.2000000000000002</v>
      </c>
      <c r="DT133" s="148">
        <v>0.67300000000000004</v>
      </c>
      <c r="DU133" s="157" t="s">
        <v>1791</v>
      </c>
      <c r="DV133" s="165">
        <f t="shared" si="228"/>
        <v>2</v>
      </c>
      <c r="DW133" s="49">
        <v>4</v>
      </c>
      <c r="DX133" s="148">
        <f t="shared" si="183"/>
        <v>0.6020599913279624</v>
      </c>
      <c r="DY133" s="94" t="s">
        <v>1733</v>
      </c>
      <c r="DZ133" s="165">
        <f t="shared" si="229"/>
        <v>1</v>
      </c>
      <c r="EA133" s="49">
        <v>3</v>
      </c>
      <c r="EB133" s="94" t="s">
        <v>1739</v>
      </c>
      <c r="EC133" s="165">
        <f t="shared" si="230"/>
        <v>2</v>
      </c>
      <c r="ED133" s="49">
        <v>1</v>
      </c>
      <c r="EE133" s="157" t="s">
        <v>1737</v>
      </c>
      <c r="EF133" s="165">
        <f t="shared" si="231"/>
        <v>1</v>
      </c>
      <c r="EG133" s="426">
        <f t="shared" si="232"/>
        <v>1.5</v>
      </c>
      <c r="EH133" s="429">
        <f t="shared" si="233"/>
        <v>1.8496632996632998</v>
      </c>
      <c r="EI133" s="438">
        <f t="shared" si="234"/>
        <v>0.46241582491582489</v>
      </c>
      <c r="EJ133" s="546">
        <v>0.15</v>
      </c>
      <c r="EK133" s="548">
        <v>0.47727272727272729</v>
      </c>
      <c r="EL133" s="549">
        <v>0.58333333333333337</v>
      </c>
      <c r="EM133" s="549">
        <v>0.63888888888888884</v>
      </c>
      <c r="EN133" s="549">
        <v>0.55000000000000004</v>
      </c>
      <c r="EO133" s="549">
        <v>0.375</v>
      </c>
    </row>
    <row r="134" spans="1:145" s="366" customFormat="1" ht="18">
      <c r="A134" s="4" t="s">
        <v>329</v>
      </c>
      <c r="B134" s="69" t="s">
        <v>328</v>
      </c>
      <c r="C134" s="53" t="s">
        <v>632</v>
      </c>
      <c r="D134" s="411" t="s">
        <v>1310</v>
      </c>
      <c r="E134" s="413" t="s">
        <v>991</v>
      </c>
      <c r="F134" s="412" t="s">
        <v>990</v>
      </c>
      <c r="G134" s="414" t="s">
        <v>992</v>
      </c>
      <c r="H134" s="412" t="s">
        <v>47</v>
      </c>
      <c r="I134" s="49">
        <v>7066</v>
      </c>
      <c r="J134" s="328">
        <f t="shared" si="184"/>
        <v>3.8491736330988267</v>
      </c>
      <c r="K134" s="328" t="s">
        <v>1698</v>
      </c>
      <c r="L134" s="165">
        <f t="shared" si="185"/>
        <v>1</v>
      </c>
      <c r="M134" s="78">
        <v>21357278.040000003</v>
      </c>
      <c r="N134" s="328">
        <f t="shared" si="186"/>
        <v>7.3295459015617883</v>
      </c>
      <c r="O134" s="328" t="s">
        <v>1706</v>
      </c>
      <c r="P134" s="165">
        <f t="shared" si="187"/>
        <v>1</v>
      </c>
      <c r="Q134" s="94">
        <v>264</v>
      </c>
      <c r="R134" s="328">
        <f t="shared" si="188"/>
        <v>2.4216039268698313</v>
      </c>
      <c r="S134" s="328" t="s">
        <v>1712</v>
      </c>
      <c r="T134" s="165">
        <f t="shared" si="189"/>
        <v>1</v>
      </c>
      <c r="U134" s="96" t="s">
        <v>1119</v>
      </c>
      <c r="V134" s="164">
        <f t="shared" si="190"/>
        <v>4</v>
      </c>
      <c r="W134" s="94">
        <v>7</v>
      </c>
      <c r="X134" s="54">
        <f>LOG10(W134)</f>
        <v>0.84509804001425681</v>
      </c>
      <c r="Y134" s="94" t="s">
        <v>1727</v>
      </c>
      <c r="Z134" s="165">
        <f t="shared" si="191"/>
        <v>1</v>
      </c>
      <c r="AA134" s="424">
        <f t="shared" si="192"/>
        <v>1.6</v>
      </c>
      <c r="AB134" s="80" t="s">
        <v>639</v>
      </c>
      <c r="AC134" s="165">
        <f t="shared" si="193"/>
        <v>4</v>
      </c>
      <c r="AD134" s="53" t="s">
        <v>1398</v>
      </c>
      <c r="AE134" s="165">
        <f t="shared" si="194"/>
        <v>2</v>
      </c>
      <c r="AF134" s="96" t="s">
        <v>640</v>
      </c>
      <c r="AG134" s="164">
        <f t="shared" si="195"/>
        <v>0</v>
      </c>
      <c r="AH134" s="53" t="s">
        <v>1400</v>
      </c>
      <c r="AI134" s="165">
        <f t="shared" si="182"/>
        <v>3</v>
      </c>
      <c r="AJ134" s="156" t="s">
        <v>1404</v>
      </c>
      <c r="AK134" s="165">
        <f t="shared" si="196"/>
        <v>1</v>
      </c>
      <c r="AL134" s="50">
        <v>1</v>
      </c>
      <c r="AM134" s="396" t="s">
        <v>1765</v>
      </c>
      <c r="AN134" s="165">
        <f t="shared" si="197"/>
        <v>4</v>
      </c>
      <c r="AO134" s="96" t="s">
        <v>636</v>
      </c>
      <c r="AP134" s="164">
        <f t="shared" si="198"/>
        <v>4</v>
      </c>
      <c r="AQ134" s="57">
        <v>1</v>
      </c>
      <c r="AR134" s="397" t="s">
        <v>1789</v>
      </c>
      <c r="AS134" s="165">
        <f t="shared" si="199"/>
        <v>0</v>
      </c>
      <c r="AT134" s="53" t="s">
        <v>650</v>
      </c>
      <c r="AU134" s="165">
        <f t="shared" si="200"/>
        <v>2</v>
      </c>
      <c r="AV134" s="53" t="s">
        <v>1053</v>
      </c>
      <c r="AW134" s="165">
        <v>3</v>
      </c>
      <c r="AX134" s="81" t="s">
        <v>647</v>
      </c>
      <c r="AY134" s="165">
        <v>4</v>
      </c>
      <c r="AZ134" s="426">
        <f t="shared" si="201"/>
        <v>2.4545454545454546</v>
      </c>
      <c r="BA134" s="57">
        <v>0</v>
      </c>
      <c r="BB134" s="395" t="s">
        <v>1741</v>
      </c>
      <c r="BC134" s="165">
        <f t="shared" si="202"/>
        <v>4</v>
      </c>
      <c r="BD134" s="155" t="s">
        <v>1395</v>
      </c>
      <c r="BE134" s="163">
        <f t="shared" si="203"/>
        <v>4</v>
      </c>
      <c r="BF134" s="58">
        <v>0</v>
      </c>
      <c r="BG134" s="396" t="s">
        <v>1745</v>
      </c>
      <c r="BH134" s="165">
        <f t="shared" si="204"/>
        <v>4</v>
      </c>
      <c r="BI134" s="58">
        <v>0</v>
      </c>
      <c r="BJ134" s="396" t="s">
        <v>1745</v>
      </c>
      <c r="BK134" s="165">
        <f t="shared" si="205"/>
        <v>4</v>
      </c>
      <c r="BL134" s="53" t="s">
        <v>653</v>
      </c>
      <c r="BM134" s="365">
        <f t="shared" si="206"/>
        <v>4</v>
      </c>
      <c r="BN134" s="53" t="s">
        <v>654</v>
      </c>
      <c r="BO134" s="365">
        <f t="shared" si="207"/>
        <v>4</v>
      </c>
      <c r="BP134" s="53" t="s">
        <v>667</v>
      </c>
      <c r="BQ134" s="365">
        <f t="shared" si="208"/>
        <v>1</v>
      </c>
      <c r="BR134" s="58">
        <v>0</v>
      </c>
      <c r="BS134" s="396" t="s">
        <v>1750</v>
      </c>
      <c r="BT134" s="165">
        <f t="shared" si="209"/>
        <v>4</v>
      </c>
      <c r="BU134" s="58">
        <v>0</v>
      </c>
      <c r="BV134" s="396" t="s">
        <v>1750</v>
      </c>
      <c r="BW134" s="165">
        <f t="shared" si="210"/>
        <v>4</v>
      </c>
      <c r="BX134" s="58">
        <v>0</v>
      </c>
      <c r="BY134" s="396" t="s">
        <v>1755</v>
      </c>
      <c r="BZ134" s="165">
        <f t="shared" si="211"/>
        <v>4</v>
      </c>
      <c r="CA134" s="58">
        <v>0</v>
      </c>
      <c r="CB134" s="396" t="s">
        <v>1755</v>
      </c>
      <c r="CC134" s="165">
        <f t="shared" si="212"/>
        <v>4</v>
      </c>
      <c r="CD134" s="58">
        <v>4</v>
      </c>
      <c r="CE134" s="396" t="s">
        <v>1761</v>
      </c>
      <c r="CF134" s="165">
        <f t="shared" si="213"/>
        <v>3</v>
      </c>
      <c r="CG134" s="155" t="s">
        <v>1369</v>
      </c>
      <c r="CH134" s="165">
        <f t="shared" si="181"/>
        <v>3</v>
      </c>
      <c r="CI134" s="426">
        <f t="shared" si="214"/>
        <v>3.5833333333333335</v>
      </c>
      <c r="CJ134" s="53" t="s">
        <v>1407</v>
      </c>
      <c r="CK134" s="165">
        <f t="shared" si="215"/>
        <v>1</v>
      </c>
      <c r="CL134" s="96" t="s">
        <v>640</v>
      </c>
      <c r="CM134" s="164">
        <f t="shared" si="216"/>
        <v>0</v>
      </c>
      <c r="CN134" s="96" t="s">
        <v>1119</v>
      </c>
      <c r="CO134" s="164">
        <f t="shared" si="217"/>
        <v>0</v>
      </c>
      <c r="CP134" s="96" t="s">
        <v>880</v>
      </c>
      <c r="CQ134" s="164">
        <f t="shared" si="178"/>
        <v>4</v>
      </c>
      <c r="CR134" s="96" t="s">
        <v>880</v>
      </c>
      <c r="CS134" s="164">
        <f t="shared" si="179"/>
        <v>4</v>
      </c>
      <c r="CT134" s="53" t="s">
        <v>639</v>
      </c>
      <c r="CU134" s="165">
        <f t="shared" si="218"/>
        <v>4</v>
      </c>
      <c r="CV134" s="96" t="s">
        <v>880</v>
      </c>
      <c r="CW134" s="164">
        <f t="shared" si="180"/>
        <v>4</v>
      </c>
      <c r="CX134" s="55">
        <v>5.3</v>
      </c>
      <c r="CY134" s="427" t="s">
        <v>1825</v>
      </c>
      <c r="CZ134" s="165">
        <f t="shared" si="219"/>
        <v>2</v>
      </c>
      <c r="DA134" s="56">
        <v>9.1</v>
      </c>
      <c r="DB134" s="351" t="s">
        <v>1827</v>
      </c>
      <c r="DC134" s="165">
        <f t="shared" si="220"/>
        <v>0</v>
      </c>
      <c r="DD134" s="426">
        <f t="shared" si="221"/>
        <v>2.1111111111111112</v>
      </c>
      <c r="DE134" s="148">
        <v>0</v>
      </c>
      <c r="DF134" s="397" t="s">
        <v>1777</v>
      </c>
      <c r="DG134" s="165">
        <f t="shared" si="222"/>
        <v>0</v>
      </c>
      <c r="DH134" s="54">
        <v>0</v>
      </c>
      <c r="DI134" s="397" t="s">
        <v>1777</v>
      </c>
      <c r="DJ134" s="165">
        <f t="shared" si="223"/>
        <v>0</v>
      </c>
      <c r="DK134" s="54">
        <v>0</v>
      </c>
      <c r="DL134" s="397" t="s">
        <v>1777</v>
      </c>
      <c r="DM134" s="165">
        <f t="shared" si="224"/>
        <v>0</v>
      </c>
      <c r="DN134" s="54">
        <v>1</v>
      </c>
      <c r="DO134" s="396" t="s">
        <v>1783</v>
      </c>
      <c r="DP134" s="165">
        <f t="shared" si="225"/>
        <v>1</v>
      </c>
      <c r="DQ134" s="96" t="s">
        <v>1024</v>
      </c>
      <c r="DR134" s="164">
        <f t="shared" si="226"/>
        <v>0</v>
      </c>
      <c r="DS134" s="426">
        <f t="shared" si="227"/>
        <v>0.2</v>
      </c>
      <c r="DT134" s="148">
        <v>0.626</v>
      </c>
      <c r="DU134" s="157" t="s">
        <v>1791</v>
      </c>
      <c r="DV134" s="165">
        <f t="shared" si="228"/>
        <v>2</v>
      </c>
      <c r="DW134" s="49">
        <v>7</v>
      </c>
      <c r="DX134" s="148">
        <f t="shared" si="183"/>
        <v>0.84509804001425681</v>
      </c>
      <c r="DY134" s="94" t="s">
        <v>1733</v>
      </c>
      <c r="DZ134" s="165">
        <f t="shared" si="229"/>
        <v>1</v>
      </c>
      <c r="EA134" s="49">
        <v>2</v>
      </c>
      <c r="EB134" s="157" t="s">
        <v>1737</v>
      </c>
      <c r="EC134" s="165">
        <f t="shared" si="230"/>
        <v>1</v>
      </c>
      <c r="ED134" s="49">
        <v>1</v>
      </c>
      <c r="EE134" s="157" t="s">
        <v>1737</v>
      </c>
      <c r="EF134" s="165">
        <f t="shared" si="231"/>
        <v>1</v>
      </c>
      <c r="EG134" s="426">
        <f t="shared" si="232"/>
        <v>1.25</v>
      </c>
      <c r="EH134" s="429">
        <f t="shared" si="233"/>
        <v>1.8664983164983164</v>
      </c>
      <c r="EI134" s="438">
        <f t="shared" si="234"/>
        <v>0.46662457912457905</v>
      </c>
      <c r="EJ134" s="546">
        <v>0.4</v>
      </c>
      <c r="EK134" s="548">
        <v>0.61363636363636365</v>
      </c>
      <c r="EL134" s="549">
        <v>0.89583333333333337</v>
      </c>
      <c r="EM134" s="549">
        <v>0.52777777777777779</v>
      </c>
      <c r="EN134" s="549">
        <v>0.05</v>
      </c>
      <c r="EO134" s="549">
        <v>0.3125</v>
      </c>
    </row>
    <row r="135" spans="1:145" s="366" customFormat="1" ht="18">
      <c r="A135" s="4" t="s">
        <v>335</v>
      </c>
      <c r="B135" s="69" t="s">
        <v>334</v>
      </c>
      <c r="C135" s="583" t="s">
        <v>632</v>
      </c>
      <c r="D135" s="411" t="s">
        <v>1310</v>
      </c>
      <c r="E135" s="413" t="s">
        <v>991</v>
      </c>
      <c r="F135" s="412" t="s">
        <v>993</v>
      </c>
      <c r="G135" s="414" t="s">
        <v>994</v>
      </c>
      <c r="H135" s="412" t="s">
        <v>34</v>
      </c>
      <c r="I135" s="49">
        <v>7067</v>
      </c>
      <c r="J135" s="328">
        <f t="shared" si="184"/>
        <v>3.8492350913147226</v>
      </c>
      <c r="K135" s="328" t="s">
        <v>1698</v>
      </c>
      <c r="L135" s="165">
        <f t="shared" si="185"/>
        <v>1</v>
      </c>
      <c r="M135" s="78">
        <v>17350072.510000002</v>
      </c>
      <c r="N135" s="328">
        <f t="shared" si="186"/>
        <v>7.2393012941486266</v>
      </c>
      <c r="O135" s="328" t="s">
        <v>1706</v>
      </c>
      <c r="P135" s="165">
        <f t="shared" si="187"/>
        <v>1</v>
      </c>
      <c r="Q135" s="94">
        <v>248</v>
      </c>
      <c r="R135" s="328">
        <f t="shared" si="188"/>
        <v>2.3944516808262164</v>
      </c>
      <c r="S135" s="328" t="s">
        <v>1709</v>
      </c>
      <c r="T135" s="165">
        <f t="shared" si="189"/>
        <v>0</v>
      </c>
      <c r="U135" s="96" t="s">
        <v>880</v>
      </c>
      <c r="V135" s="164">
        <f t="shared" si="190"/>
        <v>0</v>
      </c>
      <c r="W135" s="94">
        <v>0</v>
      </c>
      <c r="X135" s="94"/>
      <c r="Y135" s="94" t="s">
        <v>1726</v>
      </c>
      <c r="Z135" s="165">
        <f t="shared" si="191"/>
        <v>0</v>
      </c>
      <c r="AA135" s="424">
        <f t="shared" si="192"/>
        <v>0.4</v>
      </c>
      <c r="AB135" s="594" t="s">
        <v>639</v>
      </c>
      <c r="AC135" s="165">
        <f t="shared" si="193"/>
        <v>4</v>
      </c>
      <c r="AD135" s="585" t="s">
        <v>639</v>
      </c>
      <c r="AE135" s="165">
        <f t="shared" si="194"/>
        <v>4</v>
      </c>
      <c r="AF135" s="96" t="s">
        <v>640</v>
      </c>
      <c r="AG135" s="164">
        <f t="shared" si="195"/>
        <v>0</v>
      </c>
      <c r="AH135" s="53" t="s">
        <v>1314</v>
      </c>
      <c r="AI135" s="165">
        <f t="shared" si="182"/>
        <v>0</v>
      </c>
      <c r="AJ135" s="53" t="s">
        <v>1405</v>
      </c>
      <c r="AK135" s="165">
        <f t="shared" si="196"/>
        <v>0</v>
      </c>
      <c r="AL135" s="587">
        <v>1</v>
      </c>
      <c r="AM135" s="396" t="s">
        <v>1765</v>
      </c>
      <c r="AN135" s="165">
        <f t="shared" si="197"/>
        <v>4</v>
      </c>
      <c r="AO135" s="96" t="s">
        <v>640</v>
      </c>
      <c r="AP135" s="164">
        <f t="shared" si="198"/>
        <v>0</v>
      </c>
      <c r="AQ135" s="57">
        <v>1</v>
      </c>
      <c r="AR135" s="397" t="s">
        <v>1789</v>
      </c>
      <c r="AS135" s="165">
        <f t="shared" si="199"/>
        <v>0</v>
      </c>
      <c r="AT135" s="583" t="s">
        <v>679</v>
      </c>
      <c r="AU135" s="165">
        <f t="shared" si="200"/>
        <v>4</v>
      </c>
      <c r="AV135" s="53" t="s">
        <v>647</v>
      </c>
      <c r="AW135" s="165">
        <v>4</v>
      </c>
      <c r="AX135" s="81" t="s">
        <v>647</v>
      </c>
      <c r="AY135" s="165">
        <v>4</v>
      </c>
      <c r="AZ135" s="426">
        <f t="shared" si="201"/>
        <v>2.1818181818181817</v>
      </c>
      <c r="BA135" s="57">
        <v>0</v>
      </c>
      <c r="BB135" s="395" t="s">
        <v>1741</v>
      </c>
      <c r="BC135" s="165">
        <f t="shared" si="202"/>
        <v>4</v>
      </c>
      <c r="BD135" s="155" t="s">
        <v>666</v>
      </c>
      <c r="BE135" s="163">
        <f t="shared" si="203"/>
        <v>3</v>
      </c>
      <c r="BF135" s="587">
        <v>7</v>
      </c>
      <c r="BG135" s="396" t="s">
        <v>1748</v>
      </c>
      <c r="BH135" s="165">
        <f t="shared" si="204"/>
        <v>1</v>
      </c>
      <c r="BI135" s="587">
        <v>12</v>
      </c>
      <c r="BJ135" s="396" t="s">
        <v>1749</v>
      </c>
      <c r="BK135" s="165">
        <f t="shared" si="205"/>
        <v>0</v>
      </c>
      <c r="BL135" s="53" t="s">
        <v>653</v>
      </c>
      <c r="BM135" s="365">
        <f t="shared" si="206"/>
        <v>4</v>
      </c>
      <c r="BN135" s="583" t="s">
        <v>642</v>
      </c>
      <c r="BO135" s="365">
        <f t="shared" si="207"/>
        <v>0</v>
      </c>
      <c r="BP135" s="585" t="s">
        <v>659</v>
      </c>
      <c r="BQ135" s="365">
        <f t="shared" si="208"/>
        <v>4</v>
      </c>
      <c r="BR135" s="57">
        <v>0</v>
      </c>
      <c r="BS135" s="396" t="s">
        <v>1750</v>
      </c>
      <c r="BT135" s="165">
        <f t="shared" si="209"/>
        <v>4</v>
      </c>
      <c r="BU135" s="57">
        <v>0</v>
      </c>
      <c r="BV135" s="396" t="s">
        <v>1750</v>
      </c>
      <c r="BW135" s="165">
        <f t="shared" si="210"/>
        <v>4</v>
      </c>
      <c r="BX135" s="57">
        <v>0</v>
      </c>
      <c r="BY135" s="396" t="s">
        <v>1755</v>
      </c>
      <c r="BZ135" s="165">
        <f t="shared" si="211"/>
        <v>4</v>
      </c>
      <c r="CA135" s="57">
        <v>0</v>
      </c>
      <c r="CB135" s="396" t="s">
        <v>1755</v>
      </c>
      <c r="CC135" s="165">
        <f t="shared" si="212"/>
        <v>4</v>
      </c>
      <c r="CD135" s="58">
        <v>1</v>
      </c>
      <c r="CE135" s="396" t="s">
        <v>1763</v>
      </c>
      <c r="CF135" s="165">
        <f t="shared" si="213"/>
        <v>1</v>
      </c>
      <c r="CG135" s="80" t="s">
        <v>636</v>
      </c>
      <c r="CH135" s="165">
        <f t="shared" si="181"/>
        <v>4</v>
      </c>
      <c r="CI135" s="426">
        <f t="shared" si="214"/>
        <v>2.75</v>
      </c>
      <c r="CJ135" s="583" t="s">
        <v>639</v>
      </c>
      <c r="CK135" s="165">
        <f t="shared" si="215"/>
        <v>4</v>
      </c>
      <c r="CL135" s="96" t="s">
        <v>636</v>
      </c>
      <c r="CM135" s="164">
        <f t="shared" si="216"/>
        <v>4</v>
      </c>
      <c r="CN135" s="96" t="s">
        <v>880</v>
      </c>
      <c r="CO135" s="164">
        <f t="shared" si="217"/>
        <v>4</v>
      </c>
      <c r="CP135" s="96" t="s">
        <v>880</v>
      </c>
      <c r="CQ135" s="164">
        <f t="shared" si="178"/>
        <v>4</v>
      </c>
      <c r="CR135" s="96" t="s">
        <v>880</v>
      </c>
      <c r="CS135" s="164">
        <f t="shared" si="179"/>
        <v>4</v>
      </c>
      <c r="CT135" s="583" t="s">
        <v>639</v>
      </c>
      <c r="CU135" s="165">
        <f t="shared" si="218"/>
        <v>4</v>
      </c>
      <c r="CV135" s="96" t="s">
        <v>880</v>
      </c>
      <c r="CW135" s="164">
        <f t="shared" si="180"/>
        <v>4</v>
      </c>
      <c r="CX135" s="55">
        <v>6.7</v>
      </c>
      <c r="CY135" s="427" t="s">
        <v>1826</v>
      </c>
      <c r="CZ135" s="165">
        <f t="shared" si="219"/>
        <v>1</v>
      </c>
      <c r="DA135" s="56">
        <v>7.3</v>
      </c>
      <c r="DB135" s="427" t="s">
        <v>1826</v>
      </c>
      <c r="DC135" s="165">
        <f t="shared" si="220"/>
        <v>1</v>
      </c>
      <c r="DD135" s="426">
        <f t="shared" si="221"/>
        <v>3.3333333333333335</v>
      </c>
      <c r="DE135" s="148">
        <v>0</v>
      </c>
      <c r="DF135" s="397" t="s">
        <v>1777</v>
      </c>
      <c r="DG135" s="165">
        <f t="shared" si="222"/>
        <v>0</v>
      </c>
      <c r="DH135" s="54">
        <v>0</v>
      </c>
      <c r="DI135" s="397" t="s">
        <v>1777</v>
      </c>
      <c r="DJ135" s="165">
        <f t="shared" si="223"/>
        <v>0</v>
      </c>
      <c r="DK135" s="54">
        <v>1</v>
      </c>
      <c r="DL135" s="397" t="s">
        <v>1777</v>
      </c>
      <c r="DM135" s="165">
        <f t="shared" si="224"/>
        <v>3</v>
      </c>
      <c r="DN135" s="54">
        <v>3</v>
      </c>
      <c r="DO135" s="397" t="s">
        <v>1782</v>
      </c>
      <c r="DP135" s="165">
        <f t="shared" si="225"/>
        <v>2</v>
      </c>
      <c r="DQ135" s="96" t="s">
        <v>1024</v>
      </c>
      <c r="DR135" s="164">
        <f t="shared" si="226"/>
        <v>0</v>
      </c>
      <c r="DS135" s="426">
        <f t="shared" si="227"/>
        <v>1</v>
      </c>
      <c r="DT135" s="148">
        <v>0.60699999999999998</v>
      </c>
      <c r="DU135" s="114" t="s">
        <v>1793</v>
      </c>
      <c r="DV135" s="165">
        <f t="shared" si="228"/>
        <v>3</v>
      </c>
      <c r="DW135" s="49">
        <v>3</v>
      </c>
      <c r="DX135" s="148">
        <f t="shared" si="183"/>
        <v>0.47712125471966244</v>
      </c>
      <c r="DY135" s="94" t="s">
        <v>1732</v>
      </c>
      <c r="DZ135" s="165">
        <f t="shared" si="229"/>
        <v>0</v>
      </c>
      <c r="EA135" s="49">
        <v>0</v>
      </c>
      <c r="EB135" s="114" t="s">
        <v>1730</v>
      </c>
      <c r="EC135" s="165">
        <f t="shared" si="230"/>
        <v>0</v>
      </c>
      <c r="ED135" s="49">
        <v>0</v>
      </c>
      <c r="EE135" s="114" t="s">
        <v>1730</v>
      </c>
      <c r="EF135" s="165">
        <f t="shared" si="231"/>
        <v>0</v>
      </c>
      <c r="EG135" s="426">
        <f t="shared" si="232"/>
        <v>0.75</v>
      </c>
      <c r="EH135" s="429">
        <f t="shared" si="233"/>
        <v>1.735858585858586</v>
      </c>
      <c r="EI135" s="438">
        <f t="shared" si="234"/>
        <v>0.43396464646464655</v>
      </c>
      <c r="EJ135" s="546">
        <v>0.1</v>
      </c>
      <c r="EK135" s="548">
        <v>0.54545454545454541</v>
      </c>
      <c r="EL135" s="549">
        <v>0.6875</v>
      </c>
      <c r="EM135" s="549">
        <v>0.83333333333333337</v>
      </c>
      <c r="EN135" s="549">
        <v>0.25</v>
      </c>
      <c r="EO135" s="549">
        <v>0.1875</v>
      </c>
    </row>
    <row r="136" spans="1:145" s="366" customFormat="1" ht="18">
      <c r="A136" s="4" t="s">
        <v>333</v>
      </c>
      <c r="B136" s="69" t="s">
        <v>332</v>
      </c>
      <c r="C136" s="53" t="s">
        <v>632</v>
      </c>
      <c r="D136" s="411" t="s">
        <v>1310</v>
      </c>
      <c r="E136" s="413" t="s">
        <v>968</v>
      </c>
      <c r="F136" s="412" t="s">
        <v>964</v>
      </c>
      <c r="G136" s="414" t="s">
        <v>974</v>
      </c>
      <c r="H136" s="417" t="s">
        <v>106</v>
      </c>
      <c r="I136" s="49">
        <v>7132</v>
      </c>
      <c r="J136" s="328">
        <f t="shared" si="184"/>
        <v>3.853211334503317</v>
      </c>
      <c r="K136" s="328" t="s">
        <v>1698</v>
      </c>
      <c r="L136" s="165">
        <f t="shared" si="185"/>
        <v>1</v>
      </c>
      <c r="M136" s="78">
        <v>22716054.100000001</v>
      </c>
      <c r="N136" s="328">
        <f t="shared" si="186"/>
        <v>7.3563328943177915</v>
      </c>
      <c r="O136" s="328" t="s">
        <v>1706</v>
      </c>
      <c r="P136" s="165">
        <f t="shared" si="187"/>
        <v>1</v>
      </c>
      <c r="Q136" s="94">
        <v>299</v>
      </c>
      <c r="R136" s="328">
        <f t="shared" si="188"/>
        <v>2.4756711883244296</v>
      </c>
      <c r="S136" s="328" t="s">
        <v>1712</v>
      </c>
      <c r="T136" s="165">
        <f t="shared" si="189"/>
        <v>1</v>
      </c>
      <c r="U136" s="96" t="s">
        <v>880</v>
      </c>
      <c r="V136" s="164">
        <f t="shared" si="190"/>
        <v>0</v>
      </c>
      <c r="W136" s="94">
        <v>0</v>
      </c>
      <c r="X136" s="94"/>
      <c r="Y136" s="94" t="s">
        <v>1726</v>
      </c>
      <c r="Z136" s="165">
        <f t="shared" si="191"/>
        <v>0</v>
      </c>
      <c r="AA136" s="424">
        <f t="shared" si="192"/>
        <v>0.6</v>
      </c>
      <c r="AB136" s="80" t="s">
        <v>639</v>
      </c>
      <c r="AC136" s="165">
        <f t="shared" si="193"/>
        <v>4</v>
      </c>
      <c r="AD136" s="80" t="s">
        <v>639</v>
      </c>
      <c r="AE136" s="165">
        <f t="shared" si="194"/>
        <v>4</v>
      </c>
      <c r="AF136" s="96" t="s">
        <v>640</v>
      </c>
      <c r="AG136" s="164">
        <f t="shared" si="195"/>
        <v>0</v>
      </c>
      <c r="AH136" s="53" t="s">
        <v>1314</v>
      </c>
      <c r="AI136" s="165">
        <f t="shared" si="182"/>
        <v>0</v>
      </c>
      <c r="AJ136" s="53" t="s">
        <v>1404</v>
      </c>
      <c r="AK136" s="165">
        <f t="shared" si="196"/>
        <v>1</v>
      </c>
      <c r="AL136" s="50">
        <v>1</v>
      </c>
      <c r="AM136" s="396" t="s">
        <v>1765</v>
      </c>
      <c r="AN136" s="165">
        <f t="shared" si="197"/>
        <v>4</v>
      </c>
      <c r="AO136" s="96" t="s">
        <v>636</v>
      </c>
      <c r="AP136" s="164">
        <f t="shared" si="198"/>
        <v>4</v>
      </c>
      <c r="AQ136" s="57">
        <v>1</v>
      </c>
      <c r="AR136" s="397" t="s">
        <v>1789</v>
      </c>
      <c r="AS136" s="165">
        <f t="shared" si="199"/>
        <v>0</v>
      </c>
      <c r="AT136" s="53" t="s">
        <v>634</v>
      </c>
      <c r="AU136" s="165">
        <f t="shared" si="200"/>
        <v>1</v>
      </c>
      <c r="AV136" s="53" t="s">
        <v>635</v>
      </c>
      <c r="AW136" s="165">
        <v>1</v>
      </c>
      <c r="AX136" s="81" t="s">
        <v>635</v>
      </c>
      <c r="AY136" s="165">
        <v>1</v>
      </c>
      <c r="AZ136" s="426">
        <f t="shared" si="201"/>
        <v>1.8181818181818181</v>
      </c>
      <c r="BA136" s="57">
        <v>0</v>
      </c>
      <c r="BB136" s="395" t="s">
        <v>1741</v>
      </c>
      <c r="BC136" s="165">
        <f t="shared" si="202"/>
        <v>4</v>
      </c>
      <c r="BD136" s="155" t="s">
        <v>641</v>
      </c>
      <c r="BE136" s="163">
        <f t="shared" si="203"/>
        <v>0</v>
      </c>
      <c r="BF136" s="58">
        <v>1</v>
      </c>
      <c r="BG136" s="396" t="s">
        <v>1746</v>
      </c>
      <c r="BH136" s="165">
        <f t="shared" si="204"/>
        <v>3</v>
      </c>
      <c r="BI136" s="58">
        <v>1</v>
      </c>
      <c r="BJ136" s="396" t="s">
        <v>1746</v>
      </c>
      <c r="BK136" s="165">
        <f t="shared" si="205"/>
        <v>3</v>
      </c>
      <c r="BL136" s="53" t="s">
        <v>642</v>
      </c>
      <c r="BM136" s="365">
        <f t="shared" si="206"/>
        <v>3</v>
      </c>
      <c r="BN136" s="53" t="s">
        <v>662</v>
      </c>
      <c r="BO136" s="365">
        <f t="shared" si="207"/>
        <v>3</v>
      </c>
      <c r="BP136" s="53" t="s">
        <v>663</v>
      </c>
      <c r="BQ136" s="365">
        <f t="shared" si="208"/>
        <v>0</v>
      </c>
      <c r="BR136" s="58">
        <v>0</v>
      </c>
      <c r="BS136" s="396" t="s">
        <v>1750</v>
      </c>
      <c r="BT136" s="165">
        <f t="shared" si="209"/>
        <v>4</v>
      </c>
      <c r="BU136" s="58">
        <v>0</v>
      </c>
      <c r="BV136" s="396" t="s">
        <v>1750</v>
      </c>
      <c r="BW136" s="165">
        <f t="shared" si="210"/>
        <v>4</v>
      </c>
      <c r="BX136" s="58">
        <v>0</v>
      </c>
      <c r="BY136" s="396" t="s">
        <v>1755</v>
      </c>
      <c r="BZ136" s="165">
        <f t="shared" si="211"/>
        <v>4</v>
      </c>
      <c r="CA136" s="58">
        <v>0</v>
      </c>
      <c r="CB136" s="396" t="s">
        <v>1755</v>
      </c>
      <c r="CC136" s="165">
        <f t="shared" si="212"/>
        <v>4</v>
      </c>
      <c r="CD136" s="58">
        <v>1</v>
      </c>
      <c r="CE136" s="396" t="s">
        <v>1763</v>
      </c>
      <c r="CF136" s="165">
        <f t="shared" si="213"/>
        <v>1</v>
      </c>
      <c r="CG136" s="155" t="s">
        <v>1369</v>
      </c>
      <c r="CH136" s="165">
        <f t="shared" si="181"/>
        <v>3</v>
      </c>
      <c r="CI136" s="426">
        <f t="shared" si="214"/>
        <v>2.6666666666666665</v>
      </c>
      <c r="CJ136" s="53" t="s">
        <v>639</v>
      </c>
      <c r="CK136" s="165">
        <f t="shared" si="215"/>
        <v>4</v>
      </c>
      <c r="CL136" s="96" t="s">
        <v>640</v>
      </c>
      <c r="CM136" s="164">
        <f t="shared" si="216"/>
        <v>0</v>
      </c>
      <c r="CN136" s="96" t="s">
        <v>1119</v>
      </c>
      <c r="CO136" s="164">
        <f t="shared" si="217"/>
        <v>0</v>
      </c>
      <c r="CP136" s="96" t="s">
        <v>880</v>
      </c>
      <c r="CQ136" s="164">
        <f t="shared" si="178"/>
        <v>4</v>
      </c>
      <c r="CR136" s="96" t="s">
        <v>880</v>
      </c>
      <c r="CS136" s="164">
        <f t="shared" si="179"/>
        <v>4</v>
      </c>
      <c r="CT136" s="53" t="s">
        <v>639</v>
      </c>
      <c r="CU136" s="165">
        <f t="shared" si="218"/>
        <v>4</v>
      </c>
      <c r="CV136" s="96" t="s">
        <v>1119</v>
      </c>
      <c r="CW136" s="164">
        <f t="shared" si="180"/>
        <v>0</v>
      </c>
      <c r="CX136" s="55">
        <v>7.8</v>
      </c>
      <c r="CY136" s="427" t="s">
        <v>1826</v>
      </c>
      <c r="CZ136" s="165">
        <f t="shared" si="219"/>
        <v>1</v>
      </c>
      <c r="DA136" s="56">
        <v>9.4</v>
      </c>
      <c r="DB136" s="351" t="s">
        <v>1827</v>
      </c>
      <c r="DC136" s="165">
        <f t="shared" si="220"/>
        <v>0</v>
      </c>
      <c r="DD136" s="426">
        <f t="shared" si="221"/>
        <v>1.8888888888888888</v>
      </c>
      <c r="DE136" s="148">
        <v>2</v>
      </c>
      <c r="DF136" s="396" t="s">
        <v>1776</v>
      </c>
      <c r="DG136" s="165">
        <f t="shared" si="222"/>
        <v>1</v>
      </c>
      <c r="DH136" s="54">
        <v>0</v>
      </c>
      <c r="DI136" s="397" t="s">
        <v>1777</v>
      </c>
      <c r="DJ136" s="165">
        <f t="shared" si="223"/>
        <v>0</v>
      </c>
      <c r="DK136" s="54">
        <v>4</v>
      </c>
      <c r="DL136" s="396" t="s">
        <v>1778</v>
      </c>
      <c r="DM136" s="165">
        <f t="shared" si="224"/>
        <v>4</v>
      </c>
      <c r="DN136" s="54">
        <v>7</v>
      </c>
      <c r="DO136" s="396" t="s">
        <v>1780</v>
      </c>
      <c r="DP136" s="165">
        <f t="shared" si="225"/>
        <v>4</v>
      </c>
      <c r="DQ136" s="96" t="s">
        <v>1024</v>
      </c>
      <c r="DR136" s="164">
        <f t="shared" si="226"/>
        <v>0</v>
      </c>
      <c r="DS136" s="426">
        <f t="shared" si="227"/>
        <v>1.8</v>
      </c>
      <c r="DT136" s="148">
        <v>0.64800000000000002</v>
      </c>
      <c r="DU136" s="157" t="s">
        <v>1791</v>
      </c>
      <c r="DV136" s="165">
        <f t="shared" si="228"/>
        <v>2</v>
      </c>
      <c r="DW136" s="49">
        <v>9</v>
      </c>
      <c r="DX136" s="148">
        <f t="shared" si="183"/>
        <v>0.95424250943932487</v>
      </c>
      <c r="DY136" s="94" t="s">
        <v>1733</v>
      </c>
      <c r="DZ136" s="165">
        <f t="shared" si="229"/>
        <v>1</v>
      </c>
      <c r="EA136" s="49">
        <v>0</v>
      </c>
      <c r="EB136" s="114" t="s">
        <v>1730</v>
      </c>
      <c r="EC136" s="165">
        <f t="shared" si="230"/>
        <v>0</v>
      </c>
      <c r="ED136" s="49">
        <v>1</v>
      </c>
      <c r="EE136" s="157" t="s">
        <v>1737</v>
      </c>
      <c r="EF136" s="165">
        <f t="shared" si="231"/>
        <v>1</v>
      </c>
      <c r="EG136" s="426">
        <f t="shared" si="232"/>
        <v>1</v>
      </c>
      <c r="EH136" s="429">
        <f t="shared" si="233"/>
        <v>1.6289562289562287</v>
      </c>
      <c r="EI136" s="438">
        <f t="shared" si="234"/>
        <v>0.40723905723905718</v>
      </c>
      <c r="EJ136" s="546">
        <v>0.15</v>
      </c>
      <c r="EK136" s="548">
        <v>0.45454545454545453</v>
      </c>
      <c r="EL136" s="549">
        <v>0.66666666666666663</v>
      </c>
      <c r="EM136" s="549">
        <v>0.47222222222222221</v>
      </c>
      <c r="EN136" s="549">
        <v>0.45</v>
      </c>
      <c r="EO136" s="549">
        <v>0.25</v>
      </c>
    </row>
    <row r="137" spans="1:145" s="366" customFormat="1" ht="18">
      <c r="A137" s="4" t="s">
        <v>339</v>
      </c>
      <c r="B137" s="69" t="s">
        <v>338</v>
      </c>
      <c r="C137" s="53" t="s">
        <v>1050</v>
      </c>
      <c r="D137" s="411" t="s">
        <v>1310</v>
      </c>
      <c r="E137" s="413" t="s">
        <v>978</v>
      </c>
      <c r="F137" s="412" t="s">
        <v>977</v>
      </c>
      <c r="G137" s="414" t="s">
        <v>985</v>
      </c>
      <c r="H137" s="412" t="s">
        <v>5</v>
      </c>
      <c r="I137" s="49">
        <v>7203</v>
      </c>
      <c r="J137" s="328">
        <f t="shared" si="184"/>
        <v>3.8575134147766899</v>
      </c>
      <c r="K137" s="328" t="s">
        <v>1698</v>
      </c>
      <c r="L137" s="165">
        <f t="shared" si="185"/>
        <v>1</v>
      </c>
      <c r="M137" s="78">
        <v>16168329.419999998</v>
      </c>
      <c r="N137" s="328">
        <f t="shared" si="186"/>
        <v>7.2086651490865883</v>
      </c>
      <c r="O137" s="328" t="s">
        <v>1706</v>
      </c>
      <c r="P137" s="165">
        <f t="shared" si="187"/>
        <v>1</v>
      </c>
      <c r="Q137" s="94">
        <v>308</v>
      </c>
      <c r="R137" s="328">
        <f t="shared" si="188"/>
        <v>2.4885507165004443</v>
      </c>
      <c r="S137" s="328" t="s">
        <v>1712</v>
      </c>
      <c r="T137" s="165">
        <f t="shared" si="189"/>
        <v>1</v>
      </c>
      <c r="U137" s="96" t="s">
        <v>880</v>
      </c>
      <c r="V137" s="164">
        <f t="shared" si="190"/>
        <v>0</v>
      </c>
      <c r="W137" s="94">
        <v>0</v>
      </c>
      <c r="X137" s="94"/>
      <c r="Y137" s="94" t="s">
        <v>1726</v>
      </c>
      <c r="Z137" s="165">
        <f t="shared" si="191"/>
        <v>0</v>
      </c>
      <c r="AA137" s="424">
        <f t="shared" si="192"/>
        <v>0.6</v>
      </c>
      <c r="AB137" s="80" t="s">
        <v>639</v>
      </c>
      <c r="AC137" s="165">
        <f t="shared" si="193"/>
        <v>4</v>
      </c>
      <c r="AD137" s="53" t="s">
        <v>1398</v>
      </c>
      <c r="AE137" s="165">
        <f t="shared" si="194"/>
        <v>2</v>
      </c>
      <c r="AF137" s="96" t="s">
        <v>640</v>
      </c>
      <c r="AG137" s="164">
        <f t="shared" si="195"/>
        <v>0</v>
      </c>
      <c r="AH137" s="53" t="s">
        <v>1400</v>
      </c>
      <c r="AI137" s="165">
        <f t="shared" si="182"/>
        <v>3</v>
      </c>
      <c r="AJ137" s="53" t="s">
        <v>1406</v>
      </c>
      <c r="AK137" s="165">
        <f t="shared" si="196"/>
        <v>3</v>
      </c>
      <c r="AL137" s="50">
        <v>1</v>
      </c>
      <c r="AM137" s="396" t="s">
        <v>1765</v>
      </c>
      <c r="AN137" s="165">
        <f t="shared" si="197"/>
        <v>4</v>
      </c>
      <c r="AO137" s="96" t="s">
        <v>636</v>
      </c>
      <c r="AP137" s="164">
        <f t="shared" si="198"/>
        <v>4</v>
      </c>
      <c r="AQ137" s="57">
        <v>4</v>
      </c>
      <c r="AR137" s="396" t="s">
        <v>1770</v>
      </c>
      <c r="AS137" s="165">
        <f t="shared" si="199"/>
        <v>3</v>
      </c>
      <c r="AT137" s="53" t="s">
        <v>674</v>
      </c>
      <c r="AU137" s="165">
        <f t="shared" si="200"/>
        <v>3</v>
      </c>
      <c r="AV137" s="53" t="s">
        <v>635</v>
      </c>
      <c r="AW137" s="165">
        <v>1</v>
      </c>
      <c r="AX137" s="81" t="s">
        <v>647</v>
      </c>
      <c r="AY137" s="165">
        <v>4</v>
      </c>
      <c r="AZ137" s="426">
        <f t="shared" si="201"/>
        <v>2.8181818181818183</v>
      </c>
      <c r="BA137" s="57">
        <v>0</v>
      </c>
      <c r="BB137" s="395" t="s">
        <v>1741</v>
      </c>
      <c r="BC137" s="165">
        <f t="shared" si="202"/>
        <v>4</v>
      </c>
      <c r="BD137" s="155" t="s">
        <v>1395</v>
      </c>
      <c r="BE137" s="163">
        <f t="shared" si="203"/>
        <v>4</v>
      </c>
      <c r="BF137" s="58">
        <v>0</v>
      </c>
      <c r="BG137" s="396" t="s">
        <v>1745</v>
      </c>
      <c r="BH137" s="165">
        <f t="shared" si="204"/>
        <v>4</v>
      </c>
      <c r="BI137" s="58">
        <v>0</v>
      </c>
      <c r="BJ137" s="396" t="s">
        <v>1745</v>
      </c>
      <c r="BK137" s="165">
        <f t="shared" si="205"/>
        <v>4</v>
      </c>
      <c r="BL137" s="53" t="s">
        <v>653</v>
      </c>
      <c r="BM137" s="365">
        <f t="shared" si="206"/>
        <v>4</v>
      </c>
      <c r="BN137" s="53" t="s">
        <v>642</v>
      </c>
      <c r="BO137" s="365">
        <f t="shared" si="207"/>
        <v>0</v>
      </c>
      <c r="BP137" s="53" t="s">
        <v>659</v>
      </c>
      <c r="BQ137" s="365">
        <f t="shared" si="208"/>
        <v>4</v>
      </c>
      <c r="BR137" s="58">
        <v>0</v>
      </c>
      <c r="BS137" s="396" t="s">
        <v>1750</v>
      </c>
      <c r="BT137" s="165">
        <f t="shared" si="209"/>
        <v>4</v>
      </c>
      <c r="BU137" s="58">
        <v>0</v>
      </c>
      <c r="BV137" s="396" t="s">
        <v>1750</v>
      </c>
      <c r="BW137" s="165">
        <f t="shared" si="210"/>
        <v>4</v>
      </c>
      <c r="BX137" s="58">
        <v>0</v>
      </c>
      <c r="BY137" s="396" t="s">
        <v>1755</v>
      </c>
      <c r="BZ137" s="165">
        <f t="shared" si="211"/>
        <v>4</v>
      </c>
      <c r="CA137" s="58">
        <v>0</v>
      </c>
      <c r="CB137" s="396" t="s">
        <v>1755</v>
      </c>
      <c r="CC137" s="165">
        <f t="shared" si="212"/>
        <v>4</v>
      </c>
      <c r="CD137" s="58">
        <v>0</v>
      </c>
      <c r="CE137" s="397" t="s">
        <v>1764</v>
      </c>
      <c r="CF137" s="165">
        <f t="shared" si="213"/>
        <v>0</v>
      </c>
      <c r="CG137" s="155" t="s">
        <v>636</v>
      </c>
      <c r="CH137" s="165">
        <f t="shared" si="181"/>
        <v>4</v>
      </c>
      <c r="CI137" s="426">
        <f t="shared" si="214"/>
        <v>3.3333333333333335</v>
      </c>
      <c r="CJ137" s="53" t="s">
        <v>1398</v>
      </c>
      <c r="CK137" s="165">
        <f t="shared" si="215"/>
        <v>2</v>
      </c>
      <c r="CL137" s="96" t="s">
        <v>640</v>
      </c>
      <c r="CM137" s="164">
        <f t="shared" si="216"/>
        <v>0</v>
      </c>
      <c r="CN137" s="96" t="s">
        <v>1119</v>
      </c>
      <c r="CO137" s="164">
        <f t="shared" si="217"/>
        <v>0</v>
      </c>
      <c r="CP137" s="96" t="s">
        <v>880</v>
      </c>
      <c r="CQ137" s="164">
        <f t="shared" ref="CQ137:CQ162" si="235">IF(CP137="sim",0,IF(CP137="Não",4,"ERRO"))</f>
        <v>4</v>
      </c>
      <c r="CR137" s="96" t="s">
        <v>880</v>
      </c>
      <c r="CS137" s="164">
        <f t="shared" ref="CS137:CS162" si="236">IF(CR137="sim",0,IF(CR137="Não",4,"ERRO"))</f>
        <v>4</v>
      </c>
      <c r="CT137" s="53" t="s">
        <v>639</v>
      </c>
      <c r="CU137" s="165">
        <f t="shared" si="218"/>
        <v>4</v>
      </c>
      <c r="CV137" s="96" t="s">
        <v>1119</v>
      </c>
      <c r="CW137" s="164">
        <f t="shared" ref="CW137:CW162" si="237">IF(CV137="sim",0,IF(CV137="Não",4,"ERRO"))</f>
        <v>0</v>
      </c>
      <c r="CX137" s="55">
        <v>6.3</v>
      </c>
      <c r="CY137" s="427" t="s">
        <v>1826</v>
      </c>
      <c r="CZ137" s="165">
        <f t="shared" si="219"/>
        <v>1</v>
      </c>
      <c r="DA137" s="56">
        <v>8.9</v>
      </c>
      <c r="DB137" s="351" t="s">
        <v>1827</v>
      </c>
      <c r="DC137" s="165">
        <f t="shared" si="220"/>
        <v>0</v>
      </c>
      <c r="DD137" s="426">
        <f t="shared" si="221"/>
        <v>1.6666666666666667</v>
      </c>
      <c r="DE137" s="148">
        <v>0</v>
      </c>
      <c r="DF137" s="397" t="s">
        <v>1777</v>
      </c>
      <c r="DG137" s="165">
        <f t="shared" si="222"/>
        <v>0</v>
      </c>
      <c r="DH137" s="54">
        <v>0</v>
      </c>
      <c r="DI137" s="397" t="s">
        <v>1777</v>
      </c>
      <c r="DJ137" s="165">
        <f t="shared" si="223"/>
        <v>0</v>
      </c>
      <c r="DK137" s="54">
        <v>5</v>
      </c>
      <c r="DL137" s="397" t="s">
        <v>1777</v>
      </c>
      <c r="DM137" s="165">
        <f t="shared" si="224"/>
        <v>4</v>
      </c>
      <c r="DN137" s="54">
        <v>7</v>
      </c>
      <c r="DO137" s="396" t="s">
        <v>1780</v>
      </c>
      <c r="DP137" s="165">
        <f t="shared" si="225"/>
        <v>4</v>
      </c>
      <c r="DQ137" s="96" t="s">
        <v>1024</v>
      </c>
      <c r="DR137" s="164">
        <f t="shared" si="226"/>
        <v>0</v>
      </c>
      <c r="DS137" s="426">
        <f t="shared" si="227"/>
        <v>1.6</v>
      </c>
      <c r="DT137" s="148">
        <v>0.63</v>
      </c>
      <c r="DU137" s="94" t="s">
        <v>1791</v>
      </c>
      <c r="DV137" s="165">
        <f t="shared" si="228"/>
        <v>2</v>
      </c>
      <c r="DW137" s="49">
        <v>14</v>
      </c>
      <c r="DX137" s="148">
        <f t="shared" si="183"/>
        <v>1.146128035678238</v>
      </c>
      <c r="DY137" s="94" t="s">
        <v>1734</v>
      </c>
      <c r="DZ137" s="165">
        <f t="shared" si="229"/>
        <v>2</v>
      </c>
      <c r="EA137" s="49">
        <v>2</v>
      </c>
      <c r="EB137" s="157" t="s">
        <v>1737</v>
      </c>
      <c r="EC137" s="165">
        <f t="shared" si="230"/>
        <v>1</v>
      </c>
      <c r="ED137" s="49">
        <v>3</v>
      </c>
      <c r="EE137" s="94" t="s">
        <v>1739</v>
      </c>
      <c r="EF137" s="165">
        <f t="shared" si="231"/>
        <v>2</v>
      </c>
      <c r="EG137" s="426">
        <f t="shared" si="232"/>
        <v>1.75</v>
      </c>
      <c r="EH137" s="429">
        <f t="shared" si="233"/>
        <v>1.9613636363636362</v>
      </c>
      <c r="EI137" s="438">
        <f t="shared" si="234"/>
        <v>0.49034090909090911</v>
      </c>
      <c r="EJ137" s="546">
        <v>0.15</v>
      </c>
      <c r="EK137" s="548">
        <v>0.70454545454545459</v>
      </c>
      <c r="EL137" s="549">
        <v>0.83333333333333337</v>
      </c>
      <c r="EM137" s="549">
        <v>0.41666666666666669</v>
      </c>
      <c r="EN137" s="549">
        <v>0.4</v>
      </c>
      <c r="EO137" s="549">
        <v>0.4375</v>
      </c>
    </row>
    <row r="138" spans="1:145" s="366" customFormat="1" ht="18">
      <c r="A138" s="4" t="s">
        <v>331</v>
      </c>
      <c r="B138" s="69" t="s">
        <v>330</v>
      </c>
      <c r="C138" s="583" t="s">
        <v>644</v>
      </c>
      <c r="D138" s="411" t="s">
        <v>1310</v>
      </c>
      <c r="E138" s="413" t="s">
        <v>991</v>
      </c>
      <c r="F138" s="412" t="s">
        <v>990</v>
      </c>
      <c r="G138" s="414" t="s">
        <v>992</v>
      </c>
      <c r="H138" s="412" t="s">
        <v>47</v>
      </c>
      <c r="I138" s="49">
        <v>7226</v>
      </c>
      <c r="J138" s="328">
        <f t="shared" si="184"/>
        <v>3.8588979572320032</v>
      </c>
      <c r="K138" s="328" t="s">
        <v>1698</v>
      </c>
      <c r="L138" s="165">
        <f t="shared" si="185"/>
        <v>1</v>
      </c>
      <c r="M138" s="78">
        <v>23218944.189999998</v>
      </c>
      <c r="N138" s="328">
        <f t="shared" si="186"/>
        <v>7.3658424676470871</v>
      </c>
      <c r="O138" s="328" t="s">
        <v>1706</v>
      </c>
      <c r="P138" s="165">
        <f t="shared" si="187"/>
        <v>1</v>
      </c>
      <c r="Q138" s="94">
        <v>291</v>
      </c>
      <c r="R138" s="328">
        <f t="shared" si="188"/>
        <v>2.4638929889859074</v>
      </c>
      <c r="S138" s="328" t="s">
        <v>1712</v>
      </c>
      <c r="T138" s="165">
        <f t="shared" si="189"/>
        <v>1</v>
      </c>
      <c r="U138" s="96" t="s">
        <v>880</v>
      </c>
      <c r="V138" s="164">
        <f t="shared" si="190"/>
        <v>0</v>
      </c>
      <c r="W138" s="94">
        <v>0</v>
      </c>
      <c r="X138" s="94"/>
      <c r="Y138" s="94" t="s">
        <v>1726</v>
      </c>
      <c r="Z138" s="165">
        <f t="shared" si="191"/>
        <v>0</v>
      </c>
      <c r="AA138" s="424">
        <f t="shared" si="192"/>
        <v>0.6</v>
      </c>
      <c r="AB138" s="594" t="s">
        <v>639</v>
      </c>
      <c r="AC138" s="165">
        <f t="shared" si="193"/>
        <v>4</v>
      </c>
      <c r="AD138" s="585" t="s">
        <v>639</v>
      </c>
      <c r="AE138" s="165">
        <f t="shared" si="194"/>
        <v>4</v>
      </c>
      <c r="AF138" s="96" t="s">
        <v>640</v>
      </c>
      <c r="AG138" s="164">
        <f t="shared" si="195"/>
        <v>0</v>
      </c>
      <c r="AH138" s="53" t="s">
        <v>1314</v>
      </c>
      <c r="AI138" s="165">
        <f t="shared" si="182"/>
        <v>0</v>
      </c>
      <c r="AJ138" s="53" t="s">
        <v>1404</v>
      </c>
      <c r="AK138" s="165">
        <f t="shared" si="196"/>
        <v>1</v>
      </c>
      <c r="AL138" s="587">
        <v>1</v>
      </c>
      <c r="AM138" s="396" t="s">
        <v>1765</v>
      </c>
      <c r="AN138" s="165">
        <f t="shared" si="197"/>
        <v>4</v>
      </c>
      <c r="AO138" s="96" t="s">
        <v>636</v>
      </c>
      <c r="AP138" s="164">
        <f t="shared" si="198"/>
        <v>4</v>
      </c>
      <c r="AQ138" s="57">
        <v>2</v>
      </c>
      <c r="AR138" s="396" t="s">
        <v>1772</v>
      </c>
      <c r="AS138" s="165">
        <f t="shared" si="199"/>
        <v>1</v>
      </c>
      <c r="AT138" s="583" t="s">
        <v>634</v>
      </c>
      <c r="AU138" s="165">
        <f t="shared" si="200"/>
        <v>1</v>
      </c>
      <c r="AV138" s="53" t="s">
        <v>675</v>
      </c>
      <c r="AW138" s="165">
        <v>0</v>
      </c>
      <c r="AX138" s="81" t="s">
        <v>1072</v>
      </c>
      <c r="AY138" s="165">
        <v>3</v>
      </c>
      <c r="AZ138" s="426">
        <f t="shared" si="201"/>
        <v>2</v>
      </c>
      <c r="BA138" s="57">
        <v>0</v>
      </c>
      <c r="BB138" s="395" t="s">
        <v>1741</v>
      </c>
      <c r="BC138" s="165">
        <f t="shared" si="202"/>
        <v>4</v>
      </c>
      <c r="BD138" s="155" t="s">
        <v>1395</v>
      </c>
      <c r="BE138" s="163">
        <f t="shared" si="203"/>
        <v>4</v>
      </c>
      <c r="BF138" s="587">
        <v>1</v>
      </c>
      <c r="BG138" s="396" t="s">
        <v>1746</v>
      </c>
      <c r="BH138" s="165">
        <f t="shared" si="204"/>
        <v>3</v>
      </c>
      <c r="BI138" s="587">
        <v>0</v>
      </c>
      <c r="BJ138" s="396" t="s">
        <v>1745</v>
      </c>
      <c r="BK138" s="165">
        <f t="shared" si="205"/>
        <v>4</v>
      </c>
      <c r="BL138" s="53" t="s">
        <v>658</v>
      </c>
      <c r="BM138" s="365">
        <f t="shared" si="206"/>
        <v>2</v>
      </c>
      <c r="BN138" s="583" t="s">
        <v>649</v>
      </c>
      <c r="BO138" s="365">
        <f t="shared" si="207"/>
        <v>1</v>
      </c>
      <c r="BP138" s="585" t="s">
        <v>659</v>
      </c>
      <c r="BQ138" s="365">
        <f t="shared" si="208"/>
        <v>4</v>
      </c>
      <c r="BR138" s="57">
        <v>0</v>
      </c>
      <c r="BS138" s="396" t="s">
        <v>1750</v>
      </c>
      <c r="BT138" s="165">
        <f t="shared" si="209"/>
        <v>4</v>
      </c>
      <c r="BU138" s="57">
        <v>0</v>
      </c>
      <c r="BV138" s="396" t="s">
        <v>1750</v>
      </c>
      <c r="BW138" s="165">
        <f t="shared" si="210"/>
        <v>4</v>
      </c>
      <c r="BX138" s="57">
        <v>2</v>
      </c>
      <c r="BY138" s="396" t="s">
        <v>1756</v>
      </c>
      <c r="BZ138" s="165">
        <f t="shared" si="211"/>
        <v>3</v>
      </c>
      <c r="CA138" s="57">
        <v>2</v>
      </c>
      <c r="CB138" s="396" t="s">
        <v>1756</v>
      </c>
      <c r="CC138" s="165">
        <f t="shared" si="212"/>
        <v>3</v>
      </c>
      <c r="CD138" s="58">
        <v>3</v>
      </c>
      <c r="CE138" s="396" t="s">
        <v>1761</v>
      </c>
      <c r="CF138" s="165">
        <f t="shared" si="213"/>
        <v>3</v>
      </c>
      <c r="CG138" s="80" t="s">
        <v>636</v>
      </c>
      <c r="CH138" s="165">
        <f t="shared" si="181"/>
        <v>4</v>
      </c>
      <c r="CI138" s="426">
        <f t="shared" si="214"/>
        <v>3.25</v>
      </c>
      <c r="CJ138" s="594" t="s">
        <v>639</v>
      </c>
      <c r="CK138" s="165">
        <f t="shared" si="215"/>
        <v>4</v>
      </c>
      <c r="CL138" s="96" t="s">
        <v>640</v>
      </c>
      <c r="CM138" s="164">
        <f t="shared" si="216"/>
        <v>0</v>
      </c>
      <c r="CN138" s="96" t="s">
        <v>880</v>
      </c>
      <c r="CO138" s="164">
        <f t="shared" si="217"/>
        <v>4</v>
      </c>
      <c r="CP138" s="96" t="s">
        <v>880</v>
      </c>
      <c r="CQ138" s="164">
        <f t="shared" si="235"/>
        <v>4</v>
      </c>
      <c r="CR138" s="96" t="s">
        <v>880</v>
      </c>
      <c r="CS138" s="164">
        <f t="shared" si="236"/>
        <v>4</v>
      </c>
      <c r="CT138" s="594" t="s">
        <v>639</v>
      </c>
      <c r="CU138" s="165">
        <f t="shared" si="218"/>
        <v>4</v>
      </c>
      <c r="CV138" s="96" t="s">
        <v>880</v>
      </c>
      <c r="CW138" s="164">
        <f t="shared" si="237"/>
        <v>4</v>
      </c>
      <c r="CX138" s="55">
        <v>5.9</v>
      </c>
      <c r="CY138" s="427" t="s">
        <v>1825</v>
      </c>
      <c r="CZ138" s="165">
        <f t="shared" si="219"/>
        <v>2</v>
      </c>
      <c r="DA138" s="56">
        <v>7.9</v>
      </c>
      <c r="DB138" s="427" t="s">
        <v>1826</v>
      </c>
      <c r="DC138" s="165">
        <f t="shared" si="220"/>
        <v>1</v>
      </c>
      <c r="DD138" s="426">
        <f t="shared" si="221"/>
        <v>3</v>
      </c>
      <c r="DE138" s="148">
        <v>0</v>
      </c>
      <c r="DF138" s="397" t="s">
        <v>1777</v>
      </c>
      <c r="DG138" s="165">
        <f t="shared" si="222"/>
        <v>0</v>
      </c>
      <c r="DH138" s="54">
        <v>0</v>
      </c>
      <c r="DI138" s="397" t="s">
        <v>1777</v>
      </c>
      <c r="DJ138" s="165">
        <f t="shared" si="223"/>
        <v>0</v>
      </c>
      <c r="DK138" s="54">
        <v>0</v>
      </c>
      <c r="DL138" s="397" t="s">
        <v>1777</v>
      </c>
      <c r="DM138" s="165">
        <f t="shared" si="224"/>
        <v>0</v>
      </c>
      <c r="DN138" s="54">
        <v>5</v>
      </c>
      <c r="DO138" s="396" t="s">
        <v>1781</v>
      </c>
      <c r="DP138" s="165">
        <f t="shared" si="225"/>
        <v>3</v>
      </c>
      <c r="DQ138" s="96" t="s">
        <v>1024</v>
      </c>
      <c r="DR138" s="164">
        <f t="shared" si="226"/>
        <v>0</v>
      </c>
      <c r="DS138" s="426">
        <f t="shared" si="227"/>
        <v>0.6</v>
      </c>
      <c r="DT138" s="148">
        <v>0.53300000000000003</v>
      </c>
      <c r="DU138" s="114" t="s">
        <v>1793</v>
      </c>
      <c r="DV138" s="165">
        <f t="shared" si="228"/>
        <v>3</v>
      </c>
      <c r="DW138" s="49">
        <v>27</v>
      </c>
      <c r="DX138" s="148">
        <f t="shared" si="183"/>
        <v>1.4313637641589874</v>
      </c>
      <c r="DY138" s="94" t="s">
        <v>1734</v>
      </c>
      <c r="DZ138" s="165">
        <f t="shared" si="229"/>
        <v>2</v>
      </c>
      <c r="EA138" s="49">
        <v>2</v>
      </c>
      <c r="EB138" s="157" t="s">
        <v>1737</v>
      </c>
      <c r="EC138" s="165">
        <f t="shared" si="230"/>
        <v>1</v>
      </c>
      <c r="ED138" s="49">
        <v>0</v>
      </c>
      <c r="EE138" s="114" t="s">
        <v>1730</v>
      </c>
      <c r="EF138" s="165">
        <f t="shared" si="231"/>
        <v>0</v>
      </c>
      <c r="EG138" s="426">
        <f t="shared" si="232"/>
        <v>1.5</v>
      </c>
      <c r="EH138" s="429">
        <f t="shared" si="233"/>
        <v>1.825</v>
      </c>
      <c r="EI138" s="438">
        <f t="shared" si="234"/>
        <v>0.45624999999999999</v>
      </c>
      <c r="EJ138" s="546">
        <v>0.15</v>
      </c>
      <c r="EK138" s="548">
        <v>0.5</v>
      </c>
      <c r="EL138" s="549">
        <v>0.8125</v>
      </c>
      <c r="EM138" s="549">
        <v>0.75</v>
      </c>
      <c r="EN138" s="549">
        <v>0.15</v>
      </c>
      <c r="EO138" s="549">
        <v>0.375</v>
      </c>
    </row>
    <row r="139" spans="1:145" s="366" customFormat="1" ht="18">
      <c r="A139" s="4" t="s">
        <v>351</v>
      </c>
      <c r="B139" s="69" t="s">
        <v>350</v>
      </c>
      <c r="C139" s="583" t="s">
        <v>644</v>
      </c>
      <c r="D139" s="411" t="s">
        <v>1310</v>
      </c>
      <c r="E139" s="413" t="s">
        <v>968</v>
      </c>
      <c r="F139" s="412" t="s">
        <v>964</v>
      </c>
      <c r="G139" s="414" t="s">
        <v>974</v>
      </c>
      <c r="H139" s="417" t="s">
        <v>106</v>
      </c>
      <c r="I139" s="49">
        <v>7237</v>
      </c>
      <c r="J139" s="328">
        <f t="shared" si="184"/>
        <v>3.8595585726260535</v>
      </c>
      <c r="K139" s="328" t="s">
        <v>1698</v>
      </c>
      <c r="L139" s="165">
        <f t="shared" si="185"/>
        <v>1</v>
      </c>
      <c r="M139" s="78">
        <v>25264830.590000004</v>
      </c>
      <c r="N139" s="328">
        <f t="shared" si="186"/>
        <v>7.4025163904794598</v>
      </c>
      <c r="O139" s="328" t="s">
        <v>1706</v>
      </c>
      <c r="P139" s="165">
        <f t="shared" si="187"/>
        <v>1</v>
      </c>
      <c r="Q139" s="94">
        <v>309</v>
      </c>
      <c r="R139" s="328">
        <f t="shared" si="188"/>
        <v>2.4899584794248346</v>
      </c>
      <c r="S139" s="328" t="s">
        <v>1712</v>
      </c>
      <c r="T139" s="165">
        <f t="shared" si="189"/>
        <v>1</v>
      </c>
      <c r="U139" s="96" t="s">
        <v>880</v>
      </c>
      <c r="V139" s="164">
        <f t="shared" si="190"/>
        <v>0</v>
      </c>
      <c r="W139" s="94">
        <v>0</v>
      </c>
      <c r="X139" s="94"/>
      <c r="Y139" s="94" t="s">
        <v>1726</v>
      </c>
      <c r="Z139" s="165">
        <f t="shared" si="191"/>
        <v>0</v>
      </c>
      <c r="AA139" s="424">
        <f t="shared" si="192"/>
        <v>0.6</v>
      </c>
      <c r="AB139" s="594" t="s">
        <v>639</v>
      </c>
      <c r="AC139" s="165">
        <f t="shared" si="193"/>
        <v>4</v>
      </c>
      <c r="AD139" s="585" t="s">
        <v>639</v>
      </c>
      <c r="AE139" s="165">
        <f t="shared" si="194"/>
        <v>4</v>
      </c>
      <c r="AF139" s="96" t="s">
        <v>640</v>
      </c>
      <c r="AG139" s="164">
        <f t="shared" si="195"/>
        <v>0</v>
      </c>
      <c r="AH139" s="53" t="s">
        <v>1314</v>
      </c>
      <c r="AI139" s="165">
        <f t="shared" si="182"/>
        <v>0</v>
      </c>
      <c r="AJ139" s="53" t="s">
        <v>1404</v>
      </c>
      <c r="AK139" s="165">
        <f t="shared" si="196"/>
        <v>1</v>
      </c>
      <c r="AL139" s="587">
        <v>1</v>
      </c>
      <c r="AM139" s="396" t="s">
        <v>1765</v>
      </c>
      <c r="AN139" s="165">
        <f t="shared" si="197"/>
        <v>4</v>
      </c>
      <c r="AO139" s="96" t="s">
        <v>640</v>
      </c>
      <c r="AP139" s="164">
        <f t="shared" si="198"/>
        <v>0</v>
      </c>
      <c r="AQ139" s="57">
        <v>1</v>
      </c>
      <c r="AR139" s="397" t="s">
        <v>1789</v>
      </c>
      <c r="AS139" s="165">
        <f t="shared" si="199"/>
        <v>0</v>
      </c>
      <c r="AT139" s="583" t="s">
        <v>634</v>
      </c>
      <c r="AU139" s="165">
        <f t="shared" si="200"/>
        <v>1</v>
      </c>
      <c r="AV139" s="53" t="s">
        <v>1058</v>
      </c>
      <c r="AW139" s="165">
        <v>2</v>
      </c>
      <c r="AX139" s="81" t="s">
        <v>635</v>
      </c>
      <c r="AY139" s="165">
        <v>1</v>
      </c>
      <c r="AZ139" s="426">
        <f t="shared" si="201"/>
        <v>1.5454545454545454</v>
      </c>
      <c r="BA139" s="57">
        <v>0</v>
      </c>
      <c r="BB139" s="395" t="s">
        <v>1741</v>
      </c>
      <c r="BC139" s="165">
        <f t="shared" si="202"/>
        <v>4</v>
      </c>
      <c r="BD139" s="80" t="s">
        <v>1395</v>
      </c>
      <c r="BE139" s="163">
        <f t="shared" si="203"/>
        <v>4</v>
      </c>
      <c r="BF139" s="587">
        <v>0</v>
      </c>
      <c r="BG139" s="396" t="s">
        <v>1745</v>
      </c>
      <c r="BH139" s="165">
        <f t="shared" si="204"/>
        <v>4</v>
      </c>
      <c r="BI139" s="587">
        <v>0</v>
      </c>
      <c r="BJ139" s="396" t="s">
        <v>1745</v>
      </c>
      <c r="BK139" s="165">
        <f t="shared" si="205"/>
        <v>4</v>
      </c>
      <c r="BL139" s="53" t="s">
        <v>653</v>
      </c>
      <c r="BM139" s="365">
        <f t="shared" si="206"/>
        <v>4</v>
      </c>
      <c r="BN139" s="583" t="s">
        <v>649</v>
      </c>
      <c r="BO139" s="365">
        <f t="shared" si="207"/>
        <v>1</v>
      </c>
      <c r="BP139" s="585" t="s">
        <v>659</v>
      </c>
      <c r="BQ139" s="365">
        <f t="shared" si="208"/>
        <v>4</v>
      </c>
      <c r="BR139" s="57">
        <v>0</v>
      </c>
      <c r="BS139" s="396" t="s">
        <v>1750</v>
      </c>
      <c r="BT139" s="165">
        <f t="shared" si="209"/>
        <v>4</v>
      </c>
      <c r="BU139" s="57">
        <v>0</v>
      </c>
      <c r="BV139" s="396" t="s">
        <v>1750</v>
      </c>
      <c r="BW139" s="165">
        <f t="shared" si="210"/>
        <v>4</v>
      </c>
      <c r="BX139" s="57">
        <v>0</v>
      </c>
      <c r="BY139" s="396" t="s">
        <v>1755</v>
      </c>
      <c r="BZ139" s="165">
        <f t="shared" si="211"/>
        <v>4</v>
      </c>
      <c r="CA139" s="57">
        <v>0</v>
      </c>
      <c r="CB139" s="396" t="s">
        <v>1755</v>
      </c>
      <c r="CC139" s="165">
        <f t="shared" si="212"/>
        <v>4</v>
      </c>
      <c r="CD139" s="58">
        <v>0</v>
      </c>
      <c r="CE139" s="397" t="s">
        <v>1764</v>
      </c>
      <c r="CF139" s="165">
        <f t="shared" si="213"/>
        <v>0</v>
      </c>
      <c r="CG139" s="155" t="s">
        <v>636</v>
      </c>
      <c r="CH139" s="165">
        <f t="shared" si="181"/>
        <v>4</v>
      </c>
      <c r="CI139" s="426">
        <f t="shared" si="214"/>
        <v>3.4166666666666665</v>
      </c>
      <c r="CJ139" s="594" t="s">
        <v>639</v>
      </c>
      <c r="CK139" s="165">
        <f t="shared" si="215"/>
        <v>4</v>
      </c>
      <c r="CL139" s="96" t="s">
        <v>636</v>
      </c>
      <c r="CM139" s="164">
        <f t="shared" si="216"/>
        <v>4</v>
      </c>
      <c r="CN139" s="96" t="s">
        <v>880</v>
      </c>
      <c r="CO139" s="164">
        <f t="shared" si="217"/>
        <v>4</v>
      </c>
      <c r="CP139" s="96" t="s">
        <v>880</v>
      </c>
      <c r="CQ139" s="164">
        <f t="shared" si="235"/>
        <v>4</v>
      </c>
      <c r="CR139" s="96" t="s">
        <v>880</v>
      </c>
      <c r="CS139" s="164">
        <f t="shared" si="236"/>
        <v>4</v>
      </c>
      <c r="CT139" s="583" t="s">
        <v>639</v>
      </c>
      <c r="CU139" s="165">
        <f t="shared" si="218"/>
        <v>4</v>
      </c>
      <c r="CV139" s="96" t="s">
        <v>1119</v>
      </c>
      <c r="CW139" s="164">
        <f t="shared" si="237"/>
        <v>0</v>
      </c>
      <c r="CX139" s="55">
        <v>7.1</v>
      </c>
      <c r="CY139" s="427" t="s">
        <v>1826</v>
      </c>
      <c r="CZ139" s="165">
        <f t="shared" si="219"/>
        <v>1</v>
      </c>
      <c r="DA139" s="56">
        <v>8.3000000000000007</v>
      </c>
      <c r="DB139" s="351" t="s">
        <v>1827</v>
      </c>
      <c r="DC139" s="165">
        <f t="shared" si="220"/>
        <v>0</v>
      </c>
      <c r="DD139" s="426">
        <f t="shared" si="221"/>
        <v>2.7777777777777777</v>
      </c>
      <c r="DE139" s="148">
        <v>1</v>
      </c>
      <c r="DF139" s="396" t="s">
        <v>1776</v>
      </c>
      <c r="DG139" s="165">
        <f t="shared" si="222"/>
        <v>1</v>
      </c>
      <c r="DH139" s="54">
        <v>0</v>
      </c>
      <c r="DI139" s="397" t="s">
        <v>1777</v>
      </c>
      <c r="DJ139" s="165">
        <f t="shared" si="223"/>
        <v>0</v>
      </c>
      <c r="DK139" s="54">
        <v>3</v>
      </c>
      <c r="DL139" s="396" t="s">
        <v>1779</v>
      </c>
      <c r="DM139" s="165">
        <f t="shared" si="224"/>
        <v>4</v>
      </c>
      <c r="DN139" s="54">
        <v>3</v>
      </c>
      <c r="DO139" s="397" t="s">
        <v>1782</v>
      </c>
      <c r="DP139" s="165">
        <f t="shared" si="225"/>
        <v>2</v>
      </c>
      <c r="DQ139" s="96" t="s">
        <v>1024</v>
      </c>
      <c r="DR139" s="164">
        <f t="shared" si="226"/>
        <v>0</v>
      </c>
      <c r="DS139" s="426">
        <f t="shared" si="227"/>
        <v>1.4</v>
      </c>
      <c r="DT139" s="148">
        <v>0.69799999999999995</v>
      </c>
      <c r="DU139" s="157" t="s">
        <v>1791</v>
      </c>
      <c r="DV139" s="165">
        <f t="shared" si="228"/>
        <v>2</v>
      </c>
      <c r="DW139" s="49">
        <v>6</v>
      </c>
      <c r="DX139" s="148">
        <f t="shared" si="183"/>
        <v>0.77815125038364363</v>
      </c>
      <c r="DY139" s="94" t="s">
        <v>1733</v>
      </c>
      <c r="DZ139" s="165">
        <f t="shared" si="229"/>
        <v>1</v>
      </c>
      <c r="EA139" s="49">
        <v>3</v>
      </c>
      <c r="EB139" s="94" t="s">
        <v>1739</v>
      </c>
      <c r="EC139" s="165">
        <f t="shared" si="230"/>
        <v>2</v>
      </c>
      <c r="ED139" s="49">
        <v>1</v>
      </c>
      <c r="EE139" s="157" t="s">
        <v>1737</v>
      </c>
      <c r="EF139" s="165">
        <f t="shared" si="231"/>
        <v>1</v>
      </c>
      <c r="EG139" s="426">
        <f t="shared" si="232"/>
        <v>1.5</v>
      </c>
      <c r="EH139" s="429">
        <f t="shared" si="233"/>
        <v>1.873316498316498</v>
      </c>
      <c r="EI139" s="438">
        <f t="shared" si="234"/>
        <v>0.46832912457912446</v>
      </c>
      <c r="EJ139" s="546">
        <v>0.15</v>
      </c>
      <c r="EK139" s="548">
        <v>0.38636363636363635</v>
      </c>
      <c r="EL139" s="549">
        <v>0.85416666666666663</v>
      </c>
      <c r="EM139" s="549">
        <v>0.69444444444444442</v>
      </c>
      <c r="EN139" s="549">
        <v>0.35</v>
      </c>
      <c r="EO139" s="549">
        <v>0.375</v>
      </c>
    </row>
    <row r="140" spans="1:145" s="366" customFormat="1" ht="18">
      <c r="A140" s="4" t="s">
        <v>337</v>
      </c>
      <c r="B140" s="69" t="s">
        <v>336</v>
      </c>
      <c r="C140" s="53" t="s">
        <v>632</v>
      </c>
      <c r="D140" s="411" t="s">
        <v>1310</v>
      </c>
      <c r="E140" s="413" t="s">
        <v>968</v>
      </c>
      <c r="F140" s="412" t="s">
        <v>967</v>
      </c>
      <c r="G140" s="414" t="s">
        <v>969</v>
      </c>
      <c r="H140" s="417" t="s">
        <v>74</v>
      </c>
      <c r="I140" s="49">
        <v>7262</v>
      </c>
      <c r="J140" s="328">
        <f t="shared" si="184"/>
        <v>3.8610562445768735</v>
      </c>
      <c r="K140" s="328" t="s">
        <v>1698</v>
      </c>
      <c r="L140" s="165">
        <f t="shared" si="185"/>
        <v>1</v>
      </c>
      <c r="M140" s="78">
        <v>21251067.110000003</v>
      </c>
      <c r="N140" s="328">
        <f t="shared" si="186"/>
        <v>7.3273807427792104</v>
      </c>
      <c r="O140" s="328" t="s">
        <v>1706</v>
      </c>
      <c r="P140" s="165">
        <f t="shared" si="187"/>
        <v>1</v>
      </c>
      <c r="Q140" s="94">
        <v>232</v>
      </c>
      <c r="R140" s="328">
        <f t="shared" si="188"/>
        <v>2.3654879848908998</v>
      </c>
      <c r="S140" s="328" t="s">
        <v>1709</v>
      </c>
      <c r="T140" s="165">
        <f t="shared" si="189"/>
        <v>0</v>
      </c>
      <c r="U140" s="96" t="s">
        <v>880</v>
      </c>
      <c r="V140" s="164">
        <f t="shared" si="190"/>
        <v>0</v>
      </c>
      <c r="W140" s="94">
        <v>0</v>
      </c>
      <c r="X140" s="94"/>
      <c r="Y140" s="94" t="s">
        <v>1726</v>
      </c>
      <c r="Z140" s="165">
        <f t="shared" si="191"/>
        <v>0</v>
      </c>
      <c r="AA140" s="424">
        <f t="shared" si="192"/>
        <v>0.4</v>
      </c>
      <c r="AB140" s="80" t="s">
        <v>639</v>
      </c>
      <c r="AC140" s="165">
        <f t="shared" si="193"/>
        <v>4</v>
      </c>
      <c r="AD140" s="53" t="s">
        <v>1398</v>
      </c>
      <c r="AE140" s="165">
        <f t="shared" si="194"/>
        <v>2</v>
      </c>
      <c r="AF140" s="96" t="s">
        <v>636</v>
      </c>
      <c r="AG140" s="164">
        <f t="shared" si="195"/>
        <v>4</v>
      </c>
      <c r="AH140" s="53" t="s">
        <v>1047</v>
      </c>
      <c r="AI140" s="165"/>
      <c r="AJ140" s="53" t="s">
        <v>1405</v>
      </c>
      <c r="AK140" s="165">
        <f t="shared" si="196"/>
        <v>0</v>
      </c>
      <c r="AL140" s="50">
        <v>1</v>
      </c>
      <c r="AM140" s="396" t="s">
        <v>1765</v>
      </c>
      <c r="AN140" s="165">
        <f t="shared" si="197"/>
        <v>4</v>
      </c>
      <c r="AO140" s="96" t="s">
        <v>636</v>
      </c>
      <c r="AP140" s="164">
        <f t="shared" si="198"/>
        <v>4</v>
      </c>
      <c r="AQ140" s="57">
        <v>2</v>
      </c>
      <c r="AR140" s="396" t="s">
        <v>1772</v>
      </c>
      <c r="AS140" s="165">
        <f t="shared" si="199"/>
        <v>1</v>
      </c>
      <c r="AT140" s="53" t="s">
        <v>634</v>
      </c>
      <c r="AU140" s="165">
        <f t="shared" si="200"/>
        <v>1</v>
      </c>
      <c r="AV140" s="53" t="s">
        <v>635</v>
      </c>
      <c r="AW140" s="165">
        <v>1</v>
      </c>
      <c r="AX140" s="81" t="s">
        <v>635</v>
      </c>
      <c r="AY140" s="165">
        <v>1</v>
      </c>
      <c r="AZ140" s="426">
        <f t="shared" si="201"/>
        <v>2.2000000000000002</v>
      </c>
      <c r="BA140" s="57">
        <v>0</v>
      </c>
      <c r="BB140" s="395" t="s">
        <v>1741</v>
      </c>
      <c r="BC140" s="165">
        <f t="shared" si="202"/>
        <v>4</v>
      </c>
      <c r="BD140" s="80" t="s">
        <v>641</v>
      </c>
      <c r="BE140" s="163">
        <f t="shared" si="203"/>
        <v>0</v>
      </c>
      <c r="BF140" s="58">
        <v>2</v>
      </c>
      <c r="BG140" s="396" t="s">
        <v>1746</v>
      </c>
      <c r="BH140" s="165">
        <f t="shared" si="204"/>
        <v>3</v>
      </c>
      <c r="BI140" s="58">
        <v>5</v>
      </c>
      <c r="BJ140" s="396" t="s">
        <v>1748</v>
      </c>
      <c r="BK140" s="165">
        <f t="shared" si="205"/>
        <v>1</v>
      </c>
      <c r="BL140" s="53" t="s">
        <v>653</v>
      </c>
      <c r="BM140" s="365">
        <f t="shared" si="206"/>
        <v>4</v>
      </c>
      <c r="BN140" s="53" t="s">
        <v>642</v>
      </c>
      <c r="BO140" s="365">
        <f t="shared" si="207"/>
        <v>0</v>
      </c>
      <c r="BP140" s="53" t="s">
        <v>643</v>
      </c>
      <c r="BQ140" s="365">
        <f t="shared" si="208"/>
        <v>3</v>
      </c>
      <c r="BR140" s="58">
        <v>0</v>
      </c>
      <c r="BS140" s="396" t="s">
        <v>1750</v>
      </c>
      <c r="BT140" s="165">
        <f t="shared" si="209"/>
        <v>4</v>
      </c>
      <c r="BU140" s="58">
        <v>3</v>
      </c>
      <c r="BV140" s="397" t="s">
        <v>1752</v>
      </c>
      <c r="BW140" s="165">
        <f t="shared" si="210"/>
        <v>2</v>
      </c>
      <c r="BX140" s="58">
        <v>0</v>
      </c>
      <c r="BY140" s="396" t="s">
        <v>1755</v>
      </c>
      <c r="BZ140" s="165">
        <f t="shared" si="211"/>
        <v>4</v>
      </c>
      <c r="CA140" s="58">
        <v>0</v>
      </c>
      <c r="CB140" s="396" t="s">
        <v>1755</v>
      </c>
      <c r="CC140" s="165">
        <f t="shared" si="212"/>
        <v>4</v>
      </c>
      <c r="CD140" s="58">
        <v>1</v>
      </c>
      <c r="CE140" s="396" t="s">
        <v>1763</v>
      </c>
      <c r="CF140" s="165">
        <f t="shared" si="213"/>
        <v>1</v>
      </c>
      <c r="CG140" s="155"/>
      <c r="CH140" s="165"/>
      <c r="CI140" s="426">
        <f t="shared" si="214"/>
        <v>2.3636363636363638</v>
      </c>
      <c r="CJ140" s="53" t="s">
        <v>1398</v>
      </c>
      <c r="CK140" s="165">
        <f t="shared" si="215"/>
        <v>2</v>
      </c>
      <c r="CL140" s="96" t="s">
        <v>636</v>
      </c>
      <c r="CM140" s="164">
        <f t="shared" si="216"/>
        <v>4</v>
      </c>
      <c r="CN140" s="96" t="s">
        <v>1119</v>
      </c>
      <c r="CO140" s="164">
        <f t="shared" si="217"/>
        <v>0</v>
      </c>
      <c r="CP140" s="96" t="s">
        <v>880</v>
      </c>
      <c r="CQ140" s="164">
        <f t="shared" si="235"/>
        <v>4</v>
      </c>
      <c r="CR140" s="96" t="s">
        <v>880</v>
      </c>
      <c r="CS140" s="164">
        <f t="shared" si="236"/>
        <v>4</v>
      </c>
      <c r="CT140" s="53" t="s">
        <v>639</v>
      </c>
      <c r="CU140" s="165">
        <f t="shared" si="218"/>
        <v>4</v>
      </c>
      <c r="CV140" s="96" t="s">
        <v>1119</v>
      </c>
      <c r="CW140" s="164">
        <f t="shared" si="237"/>
        <v>0</v>
      </c>
      <c r="CX140" s="55">
        <v>7.5</v>
      </c>
      <c r="CY140" s="427" t="s">
        <v>1826</v>
      </c>
      <c r="CZ140" s="165">
        <f t="shared" si="219"/>
        <v>1</v>
      </c>
      <c r="DA140" s="56">
        <v>8.5</v>
      </c>
      <c r="DB140" s="351" t="s">
        <v>1827</v>
      </c>
      <c r="DC140" s="165">
        <f t="shared" si="220"/>
        <v>0</v>
      </c>
      <c r="DD140" s="426">
        <f t="shared" si="221"/>
        <v>2.1111111111111112</v>
      </c>
      <c r="DE140" s="148">
        <v>0</v>
      </c>
      <c r="DF140" s="397" t="s">
        <v>1777</v>
      </c>
      <c r="DG140" s="165">
        <f t="shared" si="222"/>
        <v>0</v>
      </c>
      <c r="DH140" s="54">
        <v>0</v>
      </c>
      <c r="DI140" s="397" t="s">
        <v>1777</v>
      </c>
      <c r="DJ140" s="165">
        <f t="shared" si="223"/>
        <v>0</v>
      </c>
      <c r="DK140" s="54">
        <v>2</v>
      </c>
      <c r="DL140" s="397" t="s">
        <v>1777</v>
      </c>
      <c r="DM140" s="165">
        <f t="shared" si="224"/>
        <v>4</v>
      </c>
      <c r="DN140" s="54">
        <v>7</v>
      </c>
      <c r="DO140" s="396" t="s">
        <v>1780</v>
      </c>
      <c r="DP140" s="165">
        <f t="shared" si="225"/>
        <v>4</v>
      </c>
      <c r="DQ140" s="96" t="s">
        <v>1024</v>
      </c>
      <c r="DR140" s="164">
        <f t="shared" si="226"/>
        <v>0</v>
      </c>
      <c r="DS140" s="426">
        <f t="shared" si="227"/>
        <v>1.6</v>
      </c>
      <c r="DT140" s="148">
        <v>0.48599999999999999</v>
      </c>
      <c r="DU140" s="114" t="s">
        <v>1790</v>
      </c>
      <c r="DV140" s="165">
        <f t="shared" si="228"/>
        <v>4</v>
      </c>
      <c r="DW140" s="49">
        <v>43</v>
      </c>
      <c r="DX140" s="148">
        <f t="shared" si="183"/>
        <v>1.6334684555795864</v>
      </c>
      <c r="DY140" s="94" t="s">
        <v>1735</v>
      </c>
      <c r="DZ140" s="165">
        <f t="shared" si="229"/>
        <v>3</v>
      </c>
      <c r="EA140" s="49">
        <v>8</v>
      </c>
      <c r="EB140" s="94" t="s">
        <v>1740</v>
      </c>
      <c r="EC140" s="165">
        <f t="shared" si="230"/>
        <v>3</v>
      </c>
      <c r="ED140" s="49">
        <v>0</v>
      </c>
      <c r="EE140" s="114" t="s">
        <v>1730</v>
      </c>
      <c r="EF140" s="165">
        <f t="shared" si="231"/>
        <v>0</v>
      </c>
      <c r="EG140" s="426">
        <f t="shared" si="232"/>
        <v>2.5</v>
      </c>
      <c r="EH140" s="429">
        <f t="shared" si="233"/>
        <v>1.8624579124579126</v>
      </c>
      <c r="EI140" s="438">
        <f t="shared" si="234"/>
        <v>0.46561447811447809</v>
      </c>
      <c r="EJ140" s="546">
        <v>0.1</v>
      </c>
      <c r="EK140" s="548">
        <v>0.55000000000000004</v>
      </c>
      <c r="EL140" s="549">
        <v>0.59090909090909094</v>
      </c>
      <c r="EM140" s="549">
        <v>0.52777777777777779</v>
      </c>
      <c r="EN140" s="549">
        <v>0.4</v>
      </c>
      <c r="EO140" s="549">
        <v>0.625</v>
      </c>
    </row>
    <row r="141" spans="1:145" s="366" customFormat="1" ht="18">
      <c r="A141" s="4" t="s">
        <v>309</v>
      </c>
      <c r="B141" s="69" t="s">
        <v>308</v>
      </c>
      <c r="C141" s="53" t="s">
        <v>632</v>
      </c>
      <c r="D141" s="411" t="s">
        <v>1310</v>
      </c>
      <c r="E141" s="413" t="s">
        <v>988</v>
      </c>
      <c r="F141" s="412" t="s">
        <v>1002</v>
      </c>
      <c r="G141" s="414" t="s">
        <v>999</v>
      </c>
      <c r="H141" s="412" t="s">
        <v>22</v>
      </c>
      <c r="I141" s="49">
        <v>7297</v>
      </c>
      <c r="J141" s="328">
        <f t="shared" si="184"/>
        <v>3.8631443462526676</v>
      </c>
      <c r="K141" s="328" t="s">
        <v>1698</v>
      </c>
      <c r="L141" s="165">
        <f t="shared" si="185"/>
        <v>1</v>
      </c>
      <c r="M141" s="78">
        <v>20174589.859999999</v>
      </c>
      <c r="N141" s="328">
        <f t="shared" si="186"/>
        <v>7.3048047144796415</v>
      </c>
      <c r="O141" s="328" t="s">
        <v>1706</v>
      </c>
      <c r="P141" s="165">
        <f t="shared" si="187"/>
        <v>1</v>
      </c>
      <c r="Q141" s="94">
        <v>344</v>
      </c>
      <c r="R141" s="328">
        <f t="shared" si="188"/>
        <v>2.53655844257153</v>
      </c>
      <c r="S141" s="328" t="s">
        <v>1712</v>
      </c>
      <c r="T141" s="165">
        <f t="shared" si="189"/>
        <v>1</v>
      </c>
      <c r="U141" s="96" t="s">
        <v>880</v>
      </c>
      <c r="V141" s="164">
        <f t="shared" si="190"/>
        <v>0</v>
      </c>
      <c r="W141" s="94">
        <v>0</v>
      </c>
      <c r="X141" s="94"/>
      <c r="Y141" s="94" t="s">
        <v>1726</v>
      </c>
      <c r="Z141" s="165">
        <f t="shared" si="191"/>
        <v>0</v>
      </c>
      <c r="AA141" s="424">
        <f t="shared" si="192"/>
        <v>0.6</v>
      </c>
      <c r="AB141" s="80" t="s">
        <v>1396</v>
      </c>
      <c r="AC141" s="165">
        <f t="shared" si="193"/>
        <v>0</v>
      </c>
      <c r="AD141" s="53" t="s">
        <v>1398</v>
      </c>
      <c r="AE141" s="165">
        <f t="shared" si="194"/>
        <v>2</v>
      </c>
      <c r="AF141" s="96" t="s">
        <v>640</v>
      </c>
      <c r="AG141" s="164">
        <f t="shared" si="195"/>
        <v>0</v>
      </c>
      <c r="AH141" s="53" t="s">
        <v>1402</v>
      </c>
      <c r="AI141" s="165">
        <f t="shared" ref="AI141:AI167" si="238">IF(AH141="VINCULAÇÃO À SECRET. DE FINANÇAS",4,IF(AH141="VINCULAÇÃO À SECRETARIA DE ADM.",3,IF(AH141="VINCULAÇÃO À CHEFIA DO GAB. PREFEITO",2,IF(AH141="VINCULAÇÃO À CONTABILIDADE",1,IF(AH141="VINCULAÇÃO DIRETA AO PREFEITO",0,"ERRO")))))</f>
        <v>2</v>
      </c>
      <c r="AJ141" s="53" t="s">
        <v>1406</v>
      </c>
      <c r="AK141" s="165">
        <f t="shared" si="196"/>
        <v>3</v>
      </c>
      <c r="AL141" s="50">
        <v>1</v>
      </c>
      <c r="AM141" s="396" t="s">
        <v>1765</v>
      </c>
      <c r="AN141" s="165">
        <f t="shared" si="197"/>
        <v>4</v>
      </c>
      <c r="AO141" s="96" t="s">
        <v>640</v>
      </c>
      <c r="AP141" s="164">
        <f t="shared" si="198"/>
        <v>0</v>
      </c>
      <c r="AQ141" s="57">
        <v>3</v>
      </c>
      <c r="AR141" s="397" t="s">
        <v>1771</v>
      </c>
      <c r="AS141" s="165">
        <f t="shared" si="199"/>
        <v>2</v>
      </c>
      <c r="AT141" s="53" t="s">
        <v>650</v>
      </c>
      <c r="AU141" s="165">
        <f t="shared" si="200"/>
        <v>2</v>
      </c>
      <c r="AV141" s="53" t="s">
        <v>635</v>
      </c>
      <c r="AW141" s="165">
        <v>1</v>
      </c>
      <c r="AX141" s="81" t="s">
        <v>647</v>
      </c>
      <c r="AY141" s="165">
        <v>4</v>
      </c>
      <c r="AZ141" s="426">
        <f t="shared" si="201"/>
        <v>1.8181818181818181</v>
      </c>
      <c r="BA141" s="57">
        <v>2</v>
      </c>
      <c r="BB141" s="395" t="s">
        <v>1743</v>
      </c>
      <c r="BC141" s="165">
        <f t="shared" si="202"/>
        <v>1</v>
      </c>
      <c r="BD141" s="80" t="s">
        <v>666</v>
      </c>
      <c r="BE141" s="163">
        <f t="shared" si="203"/>
        <v>3</v>
      </c>
      <c r="BF141" s="58">
        <v>0</v>
      </c>
      <c r="BG141" s="396" t="s">
        <v>1745</v>
      </c>
      <c r="BH141" s="165">
        <f t="shared" si="204"/>
        <v>4</v>
      </c>
      <c r="BI141" s="58">
        <v>0</v>
      </c>
      <c r="BJ141" s="396" t="s">
        <v>1745</v>
      </c>
      <c r="BK141" s="165">
        <f t="shared" si="205"/>
        <v>4</v>
      </c>
      <c r="BL141" s="53" t="s">
        <v>661</v>
      </c>
      <c r="BM141" s="365">
        <f t="shared" si="206"/>
        <v>0</v>
      </c>
      <c r="BN141" s="53" t="s">
        <v>649</v>
      </c>
      <c r="BO141" s="365">
        <f t="shared" si="207"/>
        <v>1</v>
      </c>
      <c r="BP141" s="53" t="s">
        <v>659</v>
      </c>
      <c r="BQ141" s="365">
        <f t="shared" si="208"/>
        <v>4</v>
      </c>
      <c r="BR141" s="58">
        <v>6</v>
      </c>
      <c r="BS141" s="396" t="s">
        <v>1753</v>
      </c>
      <c r="BT141" s="165">
        <f t="shared" si="209"/>
        <v>1</v>
      </c>
      <c r="BU141" s="58">
        <v>5</v>
      </c>
      <c r="BV141" s="396" t="s">
        <v>1753</v>
      </c>
      <c r="BW141" s="165">
        <f t="shared" si="210"/>
        <v>1</v>
      </c>
      <c r="BX141" s="58">
        <v>3</v>
      </c>
      <c r="BY141" s="397" t="s">
        <v>1757</v>
      </c>
      <c r="BZ141" s="165">
        <f t="shared" si="211"/>
        <v>2</v>
      </c>
      <c r="CA141" s="58">
        <v>4</v>
      </c>
      <c r="CB141" s="397" t="s">
        <v>1757</v>
      </c>
      <c r="CC141" s="165">
        <f t="shared" si="212"/>
        <v>2</v>
      </c>
      <c r="CD141" s="58">
        <v>1</v>
      </c>
      <c r="CE141" s="396" t="s">
        <v>1763</v>
      </c>
      <c r="CF141" s="165">
        <f t="shared" si="213"/>
        <v>1</v>
      </c>
      <c r="CG141" s="155" t="s">
        <v>1369</v>
      </c>
      <c r="CH141" s="165">
        <f t="shared" ref="CH141:CH167" si="239">IF(CG141="NÃO",4,IF(CG141="SIM, RELATÓRIO BIMESTRAL",3,IF(CG141="SIM, RELATÓRIO MENSAL",2,IF(CG141="SIM, RELATÓRIO SEMESTRAL",1,IF(CG141="SIM, RELATÓRIO ANUAL",0,"ERRO")))))</f>
        <v>3</v>
      </c>
      <c r="CI141" s="426">
        <f t="shared" si="214"/>
        <v>2.1666666666666665</v>
      </c>
      <c r="CJ141" s="80" t="s">
        <v>1396</v>
      </c>
      <c r="CK141" s="165">
        <f t="shared" si="215"/>
        <v>0</v>
      </c>
      <c r="CL141" s="96" t="s">
        <v>640</v>
      </c>
      <c r="CM141" s="164">
        <f t="shared" si="216"/>
        <v>0</v>
      </c>
      <c r="CN141" s="96" t="s">
        <v>880</v>
      </c>
      <c r="CO141" s="164">
        <f t="shared" si="217"/>
        <v>4</v>
      </c>
      <c r="CP141" s="96" t="s">
        <v>880</v>
      </c>
      <c r="CQ141" s="164">
        <f t="shared" si="235"/>
        <v>4</v>
      </c>
      <c r="CR141" s="96" t="s">
        <v>880</v>
      </c>
      <c r="CS141" s="164">
        <f t="shared" si="236"/>
        <v>4</v>
      </c>
      <c r="CT141" s="80" t="s">
        <v>1396</v>
      </c>
      <c r="CU141" s="165">
        <f t="shared" si="218"/>
        <v>0</v>
      </c>
      <c r="CV141" s="96" t="s">
        <v>880</v>
      </c>
      <c r="CW141" s="164">
        <f t="shared" si="237"/>
        <v>4</v>
      </c>
      <c r="CX141" s="55">
        <v>5.7</v>
      </c>
      <c r="CY141" s="427" t="s">
        <v>1825</v>
      </c>
      <c r="CZ141" s="165">
        <f t="shared" si="219"/>
        <v>2</v>
      </c>
      <c r="DA141" s="56">
        <v>6.8</v>
      </c>
      <c r="DB141" s="427" t="s">
        <v>1826</v>
      </c>
      <c r="DC141" s="165">
        <f t="shared" si="220"/>
        <v>1</v>
      </c>
      <c r="DD141" s="426">
        <f t="shared" si="221"/>
        <v>2.1111111111111112</v>
      </c>
      <c r="DE141" s="148">
        <v>3</v>
      </c>
      <c r="DF141" s="433"/>
      <c r="DG141" s="165">
        <f t="shared" si="222"/>
        <v>2</v>
      </c>
      <c r="DH141" s="54">
        <v>0</v>
      </c>
      <c r="DI141" s="397" t="s">
        <v>1777</v>
      </c>
      <c r="DJ141" s="165">
        <f t="shared" si="223"/>
        <v>0</v>
      </c>
      <c r="DK141" s="54">
        <v>1</v>
      </c>
      <c r="DL141" s="396" t="s">
        <v>1778</v>
      </c>
      <c r="DM141" s="165">
        <f t="shared" si="224"/>
        <v>3</v>
      </c>
      <c r="DN141" s="54">
        <v>1</v>
      </c>
      <c r="DO141" s="396" t="s">
        <v>1783</v>
      </c>
      <c r="DP141" s="165">
        <f t="shared" si="225"/>
        <v>1</v>
      </c>
      <c r="DQ141" s="96" t="s">
        <v>1024</v>
      </c>
      <c r="DR141" s="164">
        <f t="shared" si="226"/>
        <v>0</v>
      </c>
      <c r="DS141" s="426">
        <f t="shared" si="227"/>
        <v>1.2</v>
      </c>
      <c r="DT141" s="148">
        <v>0.58699999999999997</v>
      </c>
      <c r="DU141" s="157" t="s">
        <v>1793</v>
      </c>
      <c r="DV141" s="165">
        <f t="shared" si="228"/>
        <v>3</v>
      </c>
      <c r="DW141" s="49">
        <v>40</v>
      </c>
      <c r="DX141" s="148">
        <f t="shared" si="183"/>
        <v>1.6020599913279623</v>
      </c>
      <c r="DY141" s="94" t="s">
        <v>1735</v>
      </c>
      <c r="DZ141" s="165">
        <f t="shared" si="229"/>
        <v>3</v>
      </c>
      <c r="EA141" s="49">
        <v>2</v>
      </c>
      <c r="EB141" s="157" t="s">
        <v>1737</v>
      </c>
      <c r="EC141" s="165">
        <f t="shared" si="230"/>
        <v>1</v>
      </c>
      <c r="ED141" s="49">
        <v>1</v>
      </c>
      <c r="EE141" s="157" t="s">
        <v>1737</v>
      </c>
      <c r="EF141" s="165">
        <f t="shared" si="231"/>
        <v>1</v>
      </c>
      <c r="EG141" s="426">
        <f t="shared" si="232"/>
        <v>2</v>
      </c>
      <c r="EH141" s="429">
        <f t="shared" si="233"/>
        <v>1.6493265993265993</v>
      </c>
      <c r="EI141" s="438">
        <f t="shared" si="234"/>
        <v>0.41233164983164983</v>
      </c>
      <c r="EJ141" s="546">
        <v>0.15</v>
      </c>
      <c r="EK141" s="548">
        <v>0.45454545454545453</v>
      </c>
      <c r="EL141" s="549">
        <v>0.54166666666666663</v>
      </c>
      <c r="EM141" s="549">
        <v>0.52777777777777779</v>
      </c>
      <c r="EN141" s="549">
        <v>0.3</v>
      </c>
      <c r="EO141" s="549">
        <v>0.5</v>
      </c>
    </row>
    <row r="142" spans="1:145" s="366" customFormat="1" ht="18">
      <c r="A142" s="4" t="s">
        <v>321</v>
      </c>
      <c r="B142" s="69" t="s">
        <v>320</v>
      </c>
      <c r="C142" s="583" t="s">
        <v>673</v>
      </c>
      <c r="D142" s="411" t="s">
        <v>1310</v>
      </c>
      <c r="E142" s="413" t="s">
        <v>991</v>
      </c>
      <c r="F142" s="412" t="s">
        <v>990</v>
      </c>
      <c r="G142" s="414" t="s">
        <v>992</v>
      </c>
      <c r="H142" s="412" t="s">
        <v>47</v>
      </c>
      <c r="I142" s="49">
        <v>7370</v>
      </c>
      <c r="J142" s="328">
        <f t="shared" si="184"/>
        <v>3.8674674878590514</v>
      </c>
      <c r="K142" s="328" t="s">
        <v>1698</v>
      </c>
      <c r="L142" s="165">
        <f t="shared" si="185"/>
        <v>1</v>
      </c>
      <c r="M142" s="78">
        <v>18558187.989999998</v>
      </c>
      <c r="N142" s="328">
        <f t="shared" si="186"/>
        <v>7.2685355697082006</v>
      </c>
      <c r="O142" s="328" t="s">
        <v>1706</v>
      </c>
      <c r="P142" s="165">
        <f t="shared" si="187"/>
        <v>1</v>
      </c>
      <c r="Q142" s="94">
        <v>264</v>
      </c>
      <c r="R142" s="328">
        <f t="shared" si="188"/>
        <v>2.4216039268698313</v>
      </c>
      <c r="S142" s="328" t="s">
        <v>1712</v>
      </c>
      <c r="T142" s="165">
        <f t="shared" si="189"/>
        <v>1</v>
      </c>
      <c r="U142" s="96" t="s">
        <v>880</v>
      </c>
      <c r="V142" s="164">
        <f t="shared" si="190"/>
        <v>0</v>
      </c>
      <c r="W142" s="94">
        <v>0</v>
      </c>
      <c r="X142" s="94"/>
      <c r="Y142" s="94" t="s">
        <v>1726</v>
      </c>
      <c r="Z142" s="165">
        <f t="shared" si="191"/>
        <v>0</v>
      </c>
      <c r="AA142" s="424">
        <f t="shared" si="192"/>
        <v>0.6</v>
      </c>
      <c r="AB142" s="594" t="s">
        <v>639</v>
      </c>
      <c r="AC142" s="165">
        <f t="shared" si="193"/>
        <v>4</v>
      </c>
      <c r="AD142" s="585" t="s">
        <v>639</v>
      </c>
      <c r="AE142" s="165">
        <f t="shared" si="194"/>
        <v>4</v>
      </c>
      <c r="AF142" s="96" t="s">
        <v>636</v>
      </c>
      <c r="AG142" s="164">
        <f t="shared" si="195"/>
        <v>4</v>
      </c>
      <c r="AH142" s="53" t="s">
        <v>1400</v>
      </c>
      <c r="AI142" s="165">
        <f t="shared" si="238"/>
        <v>3</v>
      </c>
      <c r="AJ142" s="156" t="s">
        <v>1404</v>
      </c>
      <c r="AK142" s="165">
        <f t="shared" si="196"/>
        <v>1</v>
      </c>
      <c r="AL142" s="587">
        <v>1</v>
      </c>
      <c r="AM142" s="396" t="s">
        <v>1765</v>
      </c>
      <c r="AN142" s="165">
        <f t="shared" si="197"/>
        <v>4</v>
      </c>
      <c r="AO142" s="96" t="s">
        <v>636</v>
      </c>
      <c r="AP142" s="164">
        <f t="shared" si="198"/>
        <v>4</v>
      </c>
      <c r="AQ142" s="57">
        <v>1</v>
      </c>
      <c r="AR142" s="397" t="s">
        <v>1789</v>
      </c>
      <c r="AS142" s="165">
        <f t="shared" si="199"/>
        <v>0</v>
      </c>
      <c r="AT142" s="583" t="s">
        <v>674</v>
      </c>
      <c r="AU142" s="165">
        <f t="shared" si="200"/>
        <v>3</v>
      </c>
      <c r="AV142" s="53" t="s">
        <v>1068</v>
      </c>
      <c r="AW142" s="165">
        <v>3</v>
      </c>
      <c r="AX142" s="81" t="s">
        <v>647</v>
      </c>
      <c r="AY142" s="165">
        <v>4</v>
      </c>
      <c r="AZ142" s="426">
        <f t="shared" si="201"/>
        <v>3.0909090909090908</v>
      </c>
      <c r="BA142" s="57">
        <v>0</v>
      </c>
      <c r="BB142" s="395" t="s">
        <v>1741</v>
      </c>
      <c r="BC142" s="165">
        <f t="shared" si="202"/>
        <v>4</v>
      </c>
      <c r="BD142" s="155" t="s">
        <v>1395</v>
      </c>
      <c r="BE142" s="163">
        <f t="shared" si="203"/>
        <v>4</v>
      </c>
      <c r="BF142" s="587">
        <v>0</v>
      </c>
      <c r="BG142" s="396" t="s">
        <v>1745</v>
      </c>
      <c r="BH142" s="165">
        <f t="shared" si="204"/>
        <v>4</v>
      </c>
      <c r="BI142" s="587">
        <v>0</v>
      </c>
      <c r="BJ142" s="396" t="s">
        <v>1745</v>
      </c>
      <c r="BK142" s="165">
        <f t="shared" si="205"/>
        <v>4</v>
      </c>
      <c r="BL142" s="53" t="s">
        <v>653</v>
      </c>
      <c r="BM142" s="365">
        <f t="shared" si="206"/>
        <v>4</v>
      </c>
      <c r="BN142" s="583" t="s">
        <v>642</v>
      </c>
      <c r="BO142" s="365">
        <f t="shared" si="207"/>
        <v>0</v>
      </c>
      <c r="BP142" s="585" t="s">
        <v>659</v>
      </c>
      <c r="BQ142" s="365">
        <f t="shared" si="208"/>
        <v>4</v>
      </c>
      <c r="BR142" s="57">
        <v>0</v>
      </c>
      <c r="BS142" s="396" t="s">
        <v>1750</v>
      </c>
      <c r="BT142" s="165">
        <f t="shared" si="209"/>
        <v>4</v>
      </c>
      <c r="BU142" s="57">
        <v>0</v>
      </c>
      <c r="BV142" s="396" t="s">
        <v>1750</v>
      </c>
      <c r="BW142" s="165">
        <f t="shared" si="210"/>
        <v>4</v>
      </c>
      <c r="BX142" s="57">
        <v>0</v>
      </c>
      <c r="BY142" s="396" t="s">
        <v>1755</v>
      </c>
      <c r="BZ142" s="165">
        <f t="shared" si="211"/>
        <v>4</v>
      </c>
      <c r="CA142" s="57">
        <v>0</v>
      </c>
      <c r="CB142" s="396" t="s">
        <v>1755</v>
      </c>
      <c r="CC142" s="165">
        <f t="shared" si="212"/>
        <v>4</v>
      </c>
      <c r="CD142" s="58">
        <v>2</v>
      </c>
      <c r="CE142" s="397" t="s">
        <v>1762</v>
      </c>
      <c r="CF142" s="165">
        <f t="shared" si="213"/>
        <v>2</v>
      </c>
      <c r="CG142" s="80" t="s">
        <v>1369</v>
      </c>
      <c r="CH142" s="165">
        <f t="shared" si="239"/>
        <v>3</v>
      </c>
      <c r="CI142" s="426">
        <f t="shared" si="214"/>
        <v>3.4166666666666665</v>
      </c>
      <c r="CJ142" s="583" t="s">
        <v>639</v>
      </c>
      <c r="CK142" s="165">
        <f t="shared" si="215"/>
        <v>4</v>
      </c>
      <c r="CL142" s="96" t="s">
        <v>640</v>
      </c>
      <c r="CM142" s="164">
        <f t="shared" si="216"/>
        <v>0</v>
      </c>
      <c r="CN142" s="96" t="s">
        <v>880</v>
      </c>
      <c r="CO142" s="164">
        <f t="shared" si="217"/>
        <v>4</v>
      </c>
      <c r="CP142" s="96" t="s">
        <v>880</v>
      </c>
      <c r="CQ142" s="164">
        <f t="shared" si="235"/>
        <v>4</v>
      </c>
      <c r="CR142" s="96" t="s">
        <v>880</v>
      </c>
      <c r="CS142" s="164">
        <f t="shared" si="236"/>
        <v>4</v>
      </c>
      <c r="CT142" s="583" t="s">
        <v>639</v>
      </c>
      <c r="CU142" s="165">
        <f t="shared" si="218"/>
        <v>4</v>
      </c>
      <c r="CV142" s="96" t="s">
        <v>880</v>
      </c>
      <c r="CW142" s="164">
        <f t="shared" si="237"/>
        <v>4</v>
      </c>
      <c r="CX142" s="55">
        <v>4.5</v>
      </c>
      <c r="CY142" s="427" t="s">
        <v>1825</v>
      </c>
      <c r="CZ142" s="165">
        <f t="shared" si="219"/>
        <v>2</v>
      </c>
      <c r="DA142" s="56">
        <v>10</v>
      </c>
      <c r="DB142" s="351" t="s">
        <v>1827</v>
      </c>
      <c r="DC142" s="165">
        <f t="shared" si="220"/>
        <v>0</v>
      </c>
      <c r="DD142" s="426">
        <f t="shared" si="221"/>
        <v>2.8888888888888888</v>
      </c>
      <c r="DE142" s="148">
        <v>0</v>
      </c>
      <c r="DF142" s="397" t="s">
        <v>1777</v>
      </c>
      <c r="DG142" s="165">
        <f t="shared" si="222"/>
        <v>0</v>
      </c>
      <c r="DH142" s="54">
        <v>0</v>
      </c>
      <c r="DI142" s="397" t="s">
        <v>1777</v>
      </c>
      <c r="DJ142" s="165">
        <f t="shared" si="223"/>
        <v>0</v>
      </c>
      <c r="DK142" s="54">
        <v>0</v>
      </c>
      <c r="DL142" s="397" t="s">
        <v>1777</v>
      </c>
      <c r="DM142" s="165">
        <f t="shared" si="224"/>
        <v>0</v>
      </c>
      <c r="DN142" s="54">
        <v>5</v>
      </c>
      <c r="DO142" s="396" t="s">
        <v>1781</v>
      </c>
      <c r="DP142" s="165">
        <f t="shared" si="225"/>
        <v>3</v>
      </c>
      <c r="DQ142" s="96" t="s">
        <v>1024</v>
      </c>
      <c r="DR142" s="164">
        <f t="shared" si="226"/>
        <v>0</v>
      </c>
      <c r="DS142" s="426">
        <f t="shared" si="227"/>
        <v>0.6</v>
      </c>
      <c r="DT142" s="148">
        <v>0.625</v>
      </c>
      <c r="DU142" s="157" t="s">
        <v>1791</v>
      </c>
      <c r="DV142" s="165">
        <f t="shared" si="228"/>
        <v>2</v>
      </c>
      <c r="DW142" s="49">
        <v>30</v>
      </c>
      <c r="DX142" s="148">
        <f t="shared" si="183"/>
        <v>1.4771212547196624</v>
      </c>
      <c r="DY142" s="94" t="s">
        <v>1734</v>
      </c>
      <c r="DZ142" s="165">
        <f t="shared" si="229"/>
        <v>2</v>
      </c>
      <c r="EA142" s="49">
        <v>3</v>
      </c>
      <c r="EB142" s="94" t="s">
        <v>1739</v>
      </c>
      <c r="EC142" s="165">
        <f t="shared" si="230"/>
        <v>2</v>
      </c>
      <c r="ED142" s="49">
        <v>1</v>
      </c>
      <c r="EE142" s="157" t="s">
        <v>1737</v>
      </c>
      <c r="EF142" s="165">
        <f t="shared" si="231"/>
        <v>1</v>
      </c>
      <c r="EG142" s="426">
        <f t="shared" si="232"/>
        <v>1.75</v>
      </c>
      <c r="EH142" s="429">
        <f t="shared" si="233"/>
        <v>2.0577441077441074</v>
      </c>
      <c r="EI142" s="438">
        <f t="shared" si="234"/>
        <v>0.51443602693602686</v>
      </c>
      <c r="EJ142" s="546">
        <v>0.15</v>
      </c>
      <c r="EK142" s="548">
        <v>0.77272727272727271</v>
      </c>
      <c r="EL142" s="549">
        <v>0.85416666666666663</v>
      </c>
      <c r="EM142" s="549">
        <v>0.72222222222222221</v>
      </c>
      <c r="EN142" s="549">
        <v>0.15</v>
      </c>
      <c r="EO142" s="549">
        <v>0.4375</v>
      </c>
    </row>
    <row r="143" spans="1:145" s="366" customFormat="1" ht="18">
      <c r="A143" s="4" t="s">
        <v>327</v>
      </c>
      <c r="B143" s="70" t="s">
        <v>326</v>
      </c>
      <c r="C143" s="583" t="s">
        <v>632</v>
      </c>
      <c r="D143" s="411" t="s">
        <v>1310</v>
      </c>
      <c r="E143" s="413" t="s">
        <v>971</v>
      </c>
      <c r="F143" s="412" t="s">
        <v>970</v>
      </c>
      <c r="G143" s="414" t="s">
        <v>973</v>
      </c>
      <c r="H143" s="412" t="s">
        <v>50</v>
      </c>
      <c r="I143" s="51">
        <v>7392</v>
      </c>
      <c r="J143" s="328">
        <f t="shared" si="184"/>
        <v>3.8687619582120503</v>
      </c>
      <c r="K143" s="328" t="s">
        <v>1698</v>
      </c>
      <c r="L143" s="165">
        <f t="shared" si="185"/>
        <v>1</v>
      </c>
      <c r="M143" s="78">
        <v>19137940.960000001</v>
      </c>
      <c r="N143" s="328">
        <f t="shared" si="186"/>
        <v>7.2818952104620829</v>
      </c>
      <c r="O143" s="328" t="s">
        <v>1706</v>
      </c>
      <c r="P143" s="165">
        <f t="shared" si="187"/>
        <v>1</v>
      </c>
      <c r="Q143" s="94">
        <v>207</v>
      </c>
      <c r="R143" s="328">
        <f t="shared" si="188"/>
        <v>2.3159703454569178</v>
      </c>
      <c r="S143" s="328" t="s">
        <v>1709</v>
      </c>
      <c r="T143" s="165">
        <f t="shared" si="189"/>
        <v>0</v>
      </c>
      <c r="U143" s="96" t="s">
        <v>880</v>
      </c>
      <c r="V143" s="164">
        <f t="shared" si="190"/>
        <v>0</v>
      </c>
      <c r="W143" s="94">
        <v>0</v>
      </c>
      <c r="X143" s="94"/>
      <c r="Y143" s="94" t="s">
        <v>1726</v>
      </c>
      <c r="Z143" s="165">
        <f t="shared" si="191"/>
        <v>0</v>
      </c>
      <c r="AA143" s="424">
        <f t="shared" si="192"/>
        <v>0.4</v>
      </c>
      <c r="AB143" s="594" t="s">
        <v>639</v>
      </c>
      <c r="AC143" s="165">
        <f t="shared" si="193"/>
        <v>4</v>
      </c>
      <c r="AD143" s="585" t="s">
        <v>639</v>
      </c>
      <c r="AE143" s="165">
        <f t="shared" si="194"/>
        <v>4</v>
      </c>
      <c r="AF143" s="96" t="s">
        <v>640</v>
      </c>
      <c r="AG143" s="164">
        <f t="shared" si="195"/>
        <v>0</v>
      </c>
      <c r="AH143" s="53" t="s">
        <v>1314</v>
      </c>
      <c r="AI143" s="165">
        <f t="shared" si="238"/>
        <v>0</v>
      </c>
      <c r="AJ143" s="156" t="s">
        <v>1405</v>
      </c>
      <c r="AK143" s="165">
        <f t="shared" si="196"/>
        <v>0</v>
      </c>
      <c r="AL143" s="587">
        <v>1</v>
      </c>
      <c r="AM143" s="396" t="s">
        <v>1765</v>
      </c>
      <c r="AN143" s="165">
        <f t="shared" si="197"/>
        <v>4</v>
      </c>
      <c r="AO143" s="96" t="s">
        <v>636</v>
      </c>
      <c r="AP143" s="164">
        <f t="shared" si="198"/>
        <v>4</v>
      </c>
      <c r="AQ143" s="57">
        <v>1</v>
      </c>
      <c r="AR143" s="397" t="s">
        <v>1789</v>
      </c>
      <c r="AS143" s="165">
        <f t="shared" si="199"/>
        <v>0</v>
      </c>
      <c r="AT143" s="583" t="s">
        <v>634</v>
      </c>
      <c r="AU143" s="165">
        <f t="shared" si="200"/>
        <v>1</v>
      </c>
      <c r="AV143" s="53" t="s">
        <v>635</v>
      </c>
      <c r="AW143" s="165">
        <v>1</v>
      </c>
      <c r="AX143" s="81" t="s">
        <v>646</v>
      </c>
      <c r="AY143" s="165">
        <v>1</v>
      </c>
      <c r="AZ143" s="426">
        <f t="shared" si="201"/>
        <v>1.7272727272727273</v>
      </c>
      <c r="BA143" s="57">
        <v>0</v>
      </c>
      <c r="BB143" s="395" t="s">
        <v>1741</v>
      </c>
      <c r="BC143" s="165">
        <f t="shared" si="202"/>
        <v>4</v>
      </c>
      <c r="BD143" s="80" t="s">
        <v>1395</v>
      </c>
      <c r="BE143" s="163">
        <f t="shared" si="203"/>
        <v>4</v>
      </c>
      <c r="BF143" s="587">
        <v>1</v>
      </c>
      <c r="BG143" s="396" t="s">
        <v>1746</v>
      </c>
      <c r="BH143" s="165">
        <f t="shared" si="204"/>
        <v>3</v>
      </c>
      <c r="BI143" s="587">
        <v>0</v>
      </c>
      <c r="BJ143" s="396" t="s">
        <v>1745</v>
      </c>
      <c r="BK143" s="165">
        <f t="shared" si="205"/>
        <v>4</v>
      </c>
      <c r="BL143" s="53" t="s">
        <v>653</v>
      </c>
      <c r="BM143" s="365">
        <f t="shared" si="206"/>
        <v>4</v>
      </c>
      <c r="BN143" s="583" t="s">
        <v>669</v>
      </c>
      <c r="BO143" s="365">
        <f t="shared" si="207"/>
        <v>2</v>
      </c>
      <c r="BP143" s="585" t="s">
        <v>643</v>
      </c>
      <c r="BQ143" s="365">
        <f t="shared" si="208"/>
        <v>3</v>
      </c>
      <c r="BR143" s="57">
        <v>0</v>
      </c>
      <c r="BS143" s="396" t="s">
        <v>1750</v>
      </c>
      <c r="BT143" s="165">
        <f t="shared" si="209"/>
        <v>4</v>
      </c>
      <c r="BU143" s="57">
        <v>0</v>
      </c>
      <c r="BV143" s="396" t="s">
        <v>1750</v>
      </c>
      <c r="BW143" s="165">
        <f t="shared" si="210"/>
        <v>4</v>
      </c>
      <c r="BX143" s="57">
        <v>0</v>
      </c>
      <c r="BY143" s="396" t="s">
        <v>1755</v>
      </c>
      <c r="BZ143" s="165">
        <f t="shared" si="211"/>
        <v>4</v>
      </c>
      <c r="CA143" s="57">
        <v>0</v>
      </c>
      <c r="CB143" s="396" t="s">
        <v>1755</v>
      </c>
      <c r="CC143" s="165">
        <f t="shared" si="212"/>
        <v>4</v>
      </c>
      <c r="CD143" s="58">
        <v>1</v>
      </c>
      <c r="CE143" s="396" t="s">
        <v>1763</v>
      </c>
      <c r="CF143" s="165">
        <f t="shared" si="213"/>
        <v>1</v>
      </c>
      <c r="CG143" s="155" t="s">
        <v>1369</v>
      </c>
      <c r="CH143" s="165">
        <f t="shared" si="239"/>
        <v>3</v>
      </c>
      <c r="CI143" s="426">
        <f t="shared" si="214"/>
        <v>3.3333333333333335</v>
      </c>
      <c r="CJ143" s="583" t="s">
        <v>639</v>
      </c>
      <c r="CK143" s="165">
        <f t="shared" si="215"/>
        <v>4</v>
      </c>
      <c r="CL143" s="96" t="s">
        <v>640</v>
      </c>
      <c r="CM143" s="164">
        <f t="shared" si="216"/>
        <v>0</v>
      </c>
      <c r="CN143" s="96" t="s">
        <v>1119</v>
      </c>
      <c r="CO143" s="164">
        <f t="shared" si="217"/>
        <v>0</v>
      </c>
      <c r="CP143" s="96" t="s">
        <v>880</v>
      </c>
      <c r="CQ143" s="164">
        <f t="shared" si="235"/>
        <v>4</v>
      </c>
      <c r="CR143" s="96" t="s">
        <v>880</v>
      </c>
      <c r="CS143" s="164">
        <f t="shared" si="236"/>
        <v>4</v>
      </c>
      <c r="CT143" s="594" t="s">
        <v>639</v>
      </c>
      <c r="CU143" s="165">
        <f t="shared" si="218"/>
        <v>4</v>
      </c>
      <c r="CV143" s="96" t="s">
        <v>880</v>
      </c>
      <c r="CW143" s="164">
        <f t="shared" si="237"/>
        <v>4</v>
      </c>
      <c r="CX143" s="55">
        <v>5.4</v>
      </c>
      <c r="CY143" s="427" t="s">
        <v>1825</v>
      </c>
      <c r="CZ143" s="165">
        <f t="shared" si="219"/>
        <v>2</v>
      </c>
      <c r="DA143" s="56">
        <v>5.9</v>
      </c>
      <c r="DB143" s="427" t="s">
        <v>1825</v>
      </c>
      <c r="DC143" s="165">
        <f t="shared" si="220"/>
        <v>2</v>
      </c>
      <c r="DD143" s="426">
        <f t="shared" si="221"/>
        <v>2.6666666666666665</v>
      </c>
      <c r="DE143" s="148">
        <v>2</v>
      </c>
      <c r="DF143" s="396" t="s">
        <v>1776</v>
      </c>
      <c r="DG143" s="165">
        <f t="shared" si="222"/>
        <v>1</v>
      </c>
      <c r="DH143" s="54">
        <v>0</v>
      </c>
      <c r="DI143" s="397" t="s">
        <v>1777</v>
      </c>
      <c r="DJ143" s="165">
        <f t="shared" si="223"/>
        <v>0</v>
      </c>
      <c r="DK143" s="54">
        <v>3</v>
      </c>
      <c r="DL143" s="396" t="s">
        <v>1778</v>
      </c>
      <c r="DM143" s="165">
        <f t="shared" si="224"/>
        <v>4</v>
      </c>
      <c r="DN143" s="54">
        <v>3</v>
      </c>
      <c r="DO143" s="397" t="s">
        <v>1782</v>
      </c>
      <c r="DP143" s="165">
        <f t="shared" si="225"/>
        <v>2</v>
      </c>
      <c r="DQ143" s="96" t="s">
        <v>1024</v>
      </c>
      <c r="DR143" s="164">
        <f t="shared" si="226"/>
        <v>0</v>
      </c>
      <c r="DS143" s="426">
        <f t="shared" si="227"/>
        <v>1.4</v>
      </c>
      <c r="DT143" s="148">
        <v>0.66200000000000003</v>
      </c>
      <c r="DU143" s="157" t="s">
        <v>1791</v>
      </c>
      <c r="DV143" s="165">
        <f t="shared" si="228"/>
        <v>2</v>
      </c>
      <c r="DW143" s="49">
        <v>7</v>
      </c>
      <c r="DX143" s="148">
        <f t="shared" si="183"/>
        <v>0.84509804001425681</v>
      </c>
      <c r="DY143" s="94" t="s">
        <v>1733</v>
      </c>
      <c r="DZ143" s="165">
        <f t="shared" si="229"/>
        <v>1</v>
      </c>
      <c r="EA143" s="49">
        <v>1</v>
      </c>
      <c r="EB143" s="157" t="s">
        <v>1737</v>
      </c>
      <c r="EC143" s="165">
        <f t="shared" si="230"/>
        <v>1</v>
      </c>
      <c r="ED143" s="49">
        <v>1</v>
      </c>
      <c r="EE143" s="157" t="s">
        <v>1737</v>
      </c>
      <c r="EF143" s="165">
        <f t="shared" si="231"/>
        <v>1</v>
      </c>
      <c r="EG143" s="426">
        <f t="shared" si="232"/>
        <v>1.25</v>
      </c>
      <c r="EH143" s="429">
        <f t="shared" si="233"/>
        <v>1.7962121212121211</v>
      </c>
      <c r="EI143" s="438">
        <f t="shared" si="234"/>
        <v>0.44905303030303029</v>
      </c>
      <c r="EJ143" s="546">
        <v>0.1</v>
      </c>
      <c r="EK143" s="548">
        <v>0.43181818181818182</v>
      </c>
      <c r="EL143" s="549">
        <v>0.83333333333333337</v>
      </c>
      <c r="EM143" s="549">
        <v>0.66666666666666663</v>
      </c>
      <c r="EN143" s="549">
        <v>0.35</v>
      </c>
      <c r="EO143" s="549">
        <v>0.3125</v>
      </c>
    </row>
    <row r="144" spans="1:145" s="366" customFormat="1" ht="18">
      <c r="A144" s="4" t="s">
        <v>317</v>
      </c>
      <c r="B144" s="69" t="s">
        <v>316</v>
      </c>
      <c r="C144" s="53" t="s">
        <v>1050</v>
      </c>
      <c r="D144" s="411" t="s">
        <v>1310</v>
      </c>
      <c r="E144" s="413" t="s">
        <v>968</v>
      </c>
      <c r="F144" s="412" t="s">
        <v>964</v>
      </c>
      <c r="G144" s="414" t="s">
        <v>974</v>
      </c>
      <c r="H144" s="417" t="s">
        <v>106</v>
      </c>
      <c r="I144" s="49">
        <v>7399</v>
      </c>
      <c r="J144" s="328">
        <f t="shared" si="184"/>
        <v>3.8691730273216831</v>
      </c>
      <c r="K144" s="328" t="s">
        <v>1698</v>
      </c>
      <c r="L144" s="165">
        <f t="shared" si="185"/>
        <v>1</v>
      </c>
      <c r="M144" s="78">
        <v>17737976.149999999</v>
      </c>
      <c r="N144" s="328">
        <f t="shared" si="186"/>
        <v>7.248904066621531</v>
      </c>
      <c r="O144" s="328" t="s">
        <v>1706</v>
      </c>
      <c r="P144" s="165">
        <f t="shared" si="187"/>
        <v>1</v>
      </c>
      <c r="Q144" s="94">
        <v>321</v>
      </c>
      <c r="R144" s="328">
        <f t="shared" si="188"/>
        <v>2.5065050324048719</v>
      </c>
      <c r="S144" s="328" t="s">
        <v>1712</v>
      </c>
      <c r="T144" s="165">
        <f t="shared" si="189"/>
        <v>1</v>
      </c>
      <c r="U144" s="96" t="s">
        <v>880</v>
      </c>
      <c r="V144" s="164">
        <f t="shared" si="190"/>
        <v>0</v>
      </c>
      <c r="W144" s="94">
        <v>0</v>
      </c>
      <c r="X144" s="94"/>
      <c r="Y144" s="94" t="s">
        <v>1726</v>
      </c>
      <c r="Z144" s="165">
        <f t="shared" si="191"/>
        <v>0</v>
      </c>
      <c r="AA144" s="424">
        <f t="shared" si="192"/>
        <v>0.6</v>
      </c>
      <c r="AB144" s="80" t="s">
        <v>639</v>
      </c>
      <c r="AC144" s="165">
        <f t="shared" si="193"/>
        <v>4</v>
      </c>
      <c r="AD144" s="53" t="s">
        <v>639</v>
      </c>
      <c r="AE144" s="165">
        <f t="shared" si="194"/>
        <v>4</v>
      </c>
      <c r="AF144" s="96" t="s">
        <v>640</v>
      </c>
      <c r="AG144" s="164">
        <f t="shared" si="195"/>
        <v>0</v>
      </c>
      <c r="AH144" s="53" t="s">
        <v>1402</v>
      </c>
      <c r="AI144" s="165">
        <f t="shared" si="238"/>
        <v>2</v>
      </c>
      <c r="AJ144" s="53" t="s">
        <v>1404</v>
      </c>
      <c r="AK144" s="165">
        <f t="shared" si="196"/>
        <v>1</v>
      </c>
      <c r="AL144" s="50">
        <v>1</v>
      </c>
      <c r="AM144" s="396" t="s">
        <v>1765</v>
      </c>
      <c r="AN144" s="165">
        <f t="shared" si="197"/>
        <v>4</v>
      </c>
      <c r="AO144" s="96" t="s">
        <v>636</v>
      </c>
      <c r="AP144" s="164">
        <f t="shared" si="198"/>
        <v>4</v>
      </c>
      <c r="AQ144" s="57">
        <v>1</v>
      </c>
      <c r="AR144" s="397" t="s">
        <v>1789</v>
      </c>
      <c r="AS144" s="165">
        <f t="shared" si="199"/>
        <v>0</v>
      </c>
      <c r="AT144" s="53" t="s">
        <v>674</v>
      </c>
      <c r="AU144" s="165">
        <f t="shared" si="200"/>
        <v>3</v>
      </c>
      <c r="AV144" s="53" t="s">
        <v>1075</v>
      </c>
      <c r="AW144" s="165">
        <v>0</v>
      </c>
      <c r="AX144" s="81" t="s">
        <v>647</v>
      </c>
      <c r="AY144" s="165">
        <v>4</v>
      </c>
      <c r="AZ144" s="426">
        <f t="shared" si="201"/>
        <v>2.3636363636363638</v>
      </c>
      <c r="BA144" s="57">
        <v>0</v>
      </c>
      <c r="BB144" s="395" t="s">
        <v>1741</v>
      </c>
      <c r="BC144" s="165">
        <f t="shared" si="202"/>
        <v>4</v>
      </c>
      <c r="BD144" s="155" t="s">
        <v>1395</v>
      </c>
      <c r="BE144" s="163">
        <f t="shared" si="203"/>
        <v>4</v>
      </c>
      <c r="BF144" s="58">
        <v>4</v>
      </c>
      <c r="BG144" s="397" t="s">
        <v>1747</v>
      </c>
      <c r="BH144" s="165">
        <f t="shared" si="204"/>
        <v>2</v>
      </c>
      <c r="BI144" s="58">
        <v>6</v>
      </c>
      <c r="BJ144" s="396" t="s">
        <v>1748</v>
      </c>
      <c r="BK144" s="165">
        <f t="shared" si="205"/>
        <v>1</v>
      </c>
      <c r="BL144" s="53" t="s">
        <v>653</v>
      </c>
      <c r="BM144" s="365">
        <f t="shared" si="206"/>
        <v>4</v>
      </c>
      <c r="BN144" s="53" t="s">
        <v>662</v>
      </c>
      <c r="BO144" s="365">
        <f t="shared" si="207"/>
        <v>3</v>
      </c>
      <c r="BP144" s="53" t="s">
        <v>643</v>
      </c>
      <c r="BQ144" s="365">
        <f t="shared" si="208"/>
        <v>3</v>
      </c>
      <c r="BR144" s="58">
        <v>0</v>
      </c>
      <c r="BS144" s="396" t="s">
        <v>1750</v>
      </c>
      <c r="BT144" s="165">
        <f t="shared" si="209"/>
        <v>4</v>
      </c>
      <c r="BU144" s="58">
        <v>1</v>
      </c>
      <c r="BV144" s="396" t="s">
        <v>1751</v>
      </c>
      <c r="BW144" s="165">
        <f t="shared" si="210"/>
        <v>3</v>
      </c>
      <c r="BX144" s="58">
        <v>0</v>
      </c>
      <c r="BY144" s="396" t="s">
        <v>1755</v>
      </c>
      <c r="BZ144" s="165">
        <f t="shared" si="211"/>
        <v>4</v>
      </c>
      <c r="CA144" s="58">
        <v>1</v>
      </c>
      <c r="CB144" s="396" t="s">
        <v>1756</v>
      </c>
      <c r="CC144" s="165">
        <f t="shared" si="212"/>
        <v>3</v>
      </c>
      <c r="CD144" s="58">
        <v>3</v>
      </c>
      <c r="CE144" s="396" t="s">
        <v>1761</v>
      </c>
      <c r="CF144" s="165">
        <f t="shared" si="213"/>
        <v>3</v>
      </c>
      <c r="CG144" s="85" t="s">
        <v>1370</v>
      </c>
      <c r="CH144" s="165">
        <f t="shared" si="239"/>
        <v>2</v>
      </c>
      <c r="CI144" s="426">
        <f t="shared" si="214"/>
        <v>3</v>
      </c>
      <c r="CJ144" s="53" t="s">
        <v>1396</v>
      </c>
      <c r="CK144" s="165">
        <f t="shared" si="215"/>
        <v>0</v>
      </c>
      <c r="CL144" s="96" t="s">
        <v>640</v>
      </c>
      <c r="CM144" s="164">
        <f t="shared" si="216"/>
        <v>0</v>
      </c>
      <c r="CN144" s="96" t="s">
        <v>880</v>
      </c>
      <c r="CO144" s="164">
        <f t="shared" si="217"/>
        <v>4</v>
      </c>
      <c r="CP144" s="96" t="s">
        <v>880</v>
      </c>
      <c r="CQ144" s="164">
        <f t="shared" si="235"/>
        <v>4</v>
      </c>
      <c r="CR144" s="96" t="s">
        <v>880</v>
      </c>
      <c r="CS144" s="164">
        <f t="shared" si="236"/>
        <v>4</v>
      </c>
      <c r="CT144" s="53" t="s">
        <v>639</v>
      </c>
      <c r="CU144" s="165">
        <f t="shared" si="218"/>
        <v>4</v>
      </c>
      <c r="CV144" s="96" t="s">
        <v>1119</v>
      </c>
      <c r="CW144" s="164">
        <f t="shared" si="237"/>
        <v>0</v>
      </c>
      <c r="CX144" s="55">
        <v>7.5</v>
      </c>
      <c r="CY144" s="427" t="s">
        <v>1826</v>
      </c>
      <c r="CZ144" s="165">
        <f t="shared" si="219"/>
        <v>1</v>
      </c>
      <c r="DA144" s="56">
        <v>9.6</v>
      </c>
      <c r="DB144" s="351" t="s">
        <v>1827</v>
      </c>
      <c r="DC144" s="165">
        <f t="shared" si="220"/>
        <v>0</v>
      </c>
      <c r="DD144" s="426">
        <f t="shared" si="221"/>
        <v>1.8888888888888888</v>
      </c>
      <c r="DE144" s="148">
        <v>0</v>
      </c>
      <c r="DF144" s="397" t="s">
        <v>1777</v>
      </c>
      <c r="DG144" s="165">
        <f t="shared" si="222"/>
        <v>0</v>
      </c>
      <c r="DH144" s="54">
        <v>0</v>
      </c>
      <c r="DI144" s="397" t="s">
        <v>1777</v>
      </c>
      <c r="DJ144" s="165">
        <f t="shared" si="223"/>
        <v>0</v>
      </c>
      <c r="DK144" s="54">
        <v>0</v>
      </c>
      <c r="DL144" s="397" t="s">
        <v>1777</v>
      </c>
      <c r="DM144" s="165">
        <f t="shared" si="224"/>
        <v>0</v>
      </c>
      <c r="DN144" s="54">
        <v>3</v>
      </c>
      <c r="DO144" s="397" t="s">
        <v>1782</v>
      </c>
      <c r="DP144" s="165">
        <f t="shared" si="225"/>
        <v>2</v>
      </c>
      <c r="DQ144" s="96" t="s">
        <v>1025</v>
      </c>
      <c r="DR144" s="164">
        <f t="shared" si="226"/>
        <v>4</v>
      </c>
      <c r="DS144" s="426">
        <f t="shared" si="227"/>
        <v>1.2</v>
      </c>
      <c r="DT144" s="148">
        <v>0.64900000000000002</v>
      </c>
      <c r="DU144" s="114" t="s">
        <v>1791</v>
      </c>
      <c r="DV144" s="165">
        <f t="shared" si="228"/>
        <v>2</v>
      </c>
      <c r="DW144" s="49">
        <v>5</v>
      </c>
      <c r="DX144" s="148">
        <f t="shared" si="183"/>
        <v>0.69897000433601886</v>
      </c>
      <c r="DY144" s="94" t="s">
        <v>1733</v>
      </c>
      <c r="DZ144" s="165">
        <f t="shared" si="229"/>
        <v>1</v>
      </c>
      <c r="EA144" s="49">
        <v>0</v>
      </c>
      <c r="EB144" s="114" t="s">
        <v>1730</v>
      </c>
      <c r="EC144" s="165">
        <f t="shared" si="230"/>
        <v>0</v>
      </c>
      <c r="ED144" s="49">
        <v>0</v>
      </c>
      <c r="EE144" s="114" t="s">
        <v>1730</v>
      </c>
      <c r="EF144" s="165">
        <f t="shared" si="231"/>
        <v>0</v>
      </c>
      <c r="EG144" s="426">
        <f t="shared" si="232"/>
        <v>0.75</v>
      </c>
      <c r="EH144" s="429">
        <f t="shared" si="233"/>
        <v>1.6337542087542085</v>
      </c>
      <c r="EI144" s="438">
        <f t="shared" si="234"/>
        <v>0.40843855218855218</v>
      </c>
      <c r="EJ144" s="546">
        <v>0.15</v>
      </c>
      <c r="EK144" s="548">
        <v>0.59090909090909094</v>
      </c>
      <c r="EL144" s="549">
        <v>0.75</v>
      </c>
      <c r="EM144" s="549">
        <v>0.47222222222222221</v>
      </c>
      <c r="EN144" s="549">
        <v>0.3</v>
      </c>
      <c r="EO144" s="549">
        <v>0.1875</v>
      </c>
    </row>
    <row r="145" spans="1:145" s="367" customFormat="1" ht="18">
      <c r="A145" s="4" t="s">
        <v>323</v>
      </c>
      <c r="B145" s="69" t="s">
        <v>322</v>
      </c>
      <c r="C145" s="53" t="s">
        <v>1050</v>
      </c>
      <c r="D145" s="411" t="s">
        <v>1310</v>
      </c>
      <c r="E145" s="413" t="s">
        <v>968</v>
      </c>
      <c r="F145" s="412" t="s">
        <v>964</v>
      </c>
      <c r="G145" s="414" t="s">
        <v>980</v>
      </c>
      <c r="H145" s="412" t="s">
        <v>42</v>
      </c>
      <c r="I145" s="49">
        <v>7499</v>
      </c>
      <c r="J145" s="328">
        <f t="shared" si="184"/>
        <v>3.8750033536000412</v>
      </c>
      <c r="K145" s="328" t="s">
        <v>1698</v>
      </c>
      <c r="L145" s="165">
        <f t="shared" si="185"/>
        <v>1</v>
      </c>
      <c r="M145" s="78">
        <v>24355217.259999998</v>
      </c>
      <c r="N145" s="328">
        <f t="shared" si="186"/>
        <v>7.3865920080362342</v>
      </c>
      <c r="O145" s="328" t="s">
        <v>1706</v>
      </c>
      <c r="P145" s="165">
        <f t="shared" si="187"/>
        <v>1</v>
      </c>
      <c r="Q145" s="94">
        <v>343</v>
      </c>
      <c r="R145" s="328">
        <f t="shared" si="188"/>
        <v>2.5352941200427703</v>
      </c>
      <c r="S145" s="328" t="s">
        <v>1712</v>
      </c>
      <c r="T145" s="165">
        <f t="shared" si="189"/>
        <v>1</v>
      </c>
      <c r="U145" s="96" t="s">
        <v>880</v>
      </c>
      <c r="V145" s="164">
        <f t="shared" si="190"/>
        <v>0</v>
      </c>
      <c r="W145" s="94">
        <v>0</v>
      </c>
      <c r="X145" s="94"/>
      <c r="Y145" s="94" t="s">
        <v>1726</v>
      </c>
      <c r="Z145" s="165">
        <f t="shared" si="191"/>
        <v>0</v>
      </c>
      <c r="AA145" s="424">
        <f t="shared" si="192"/>
        <v>0.6</v>
      </c>
      <c r="AB145" s="80" t="s">
        <v>639</v>
      </c>
      <c r="AC145" s="165">
        <f t="shared" si="193"/>
        <v>4</v>
      </c>
      <c r="AD145" s="53" t="s">
        <v>639</v>
      </c>
      <c r="AE145" s="165">
        <f t="shared" si="194"/>
        <v>4</v>
      </c>
      <c r="AF145" s="96" t="s">
        <v>640</v>
      </c>
      <c r="AG145" s="164">
        <f t="shared" si="195"/>
        <v>0</v>
      </c>
      <c r="AH145" s="53" t="s">
        <v>1314</v>
      </c>
      <c r="AI145" s="165">
        <f t="shared" si="238"/>
        <v>0</v>
      </c>
      <c r="AJ145" s="53" t="s">
        <v>1405</v>
      </c>
      <c r="AK145" s="165">
        <f t="shared" si="196"/>
        <v>0</v>
      </c>
      <c r="AL145" s="50">
        <v>1</v>
      </c>
      <c r="AM145" s="396" t="s">
        <v>1765</v>
      </c>
      <c r="AN145" s="165">
        <f t="shared" si="197"/>
        <v>4</v>
      </c>
      <c r="AO145" s="96" t="s">
        <v>640</v>
      </c>
      <c r="AP145" s="164">
        <f t="shared" si="198"/>
        <v>0</v>
      </c>
      <c r="AQ145" s="57">
        <v>1</v>
      </c>
      <c r="AR145" s="397" t="s">
        <v>1789</v>
      </c>
      <c r="AS145" s="165">
        <f t="shared" si="199"/>
        <v>0</v>
      </c>
      <c r="AT145" s="53" t="s">
        <v>634</v>
      </c>
      <c r="AU145" s="165">
        <f t="shared" si="200"/>
        <v>1</v>
      </c>
      <c r="AV145" s="53" t="s">
        <v>646</v>
      </c>
      <c r="AW145" s="165">
        <v>0</v>
      </c>
      <c r="AX145" s="81" t="s">
        <v>646</v>
      </c>
      <c r="AY145" s="165">
        <v>1</v>
      </c>
      <c r="AZ145" s="426">
        <f t="shared" si="201"/>
        <v>1.2727272727272727</v>
      </c>
      <c r="BA145" s="57">
        <v>0</v>
      </c>
      <c r="BB145" s="395" t="s">
        <v>1741</v>
      </c>
      <c r="BC145" s="165">
        <f t="shared" si="202"/>
        <v>4</v>
      </c>
      <c r="BD145" s="80" t="s">
        <v>666</v>
      </c>
      <c r="BE145" s="163">
        <f t="shared" si="203"/>
        <v>3</v>
      </c>
      <c r="BF145" s="58">
        <v>3</v>
      </c>
      <c r="BG145" s="397" t="s">
        <v>1747</v>
      </c>
      <c r="BH145" s="165">
        <f t="shared" si="204"/>
        <v>2</v>
      </c>
      <c r="BI145" s="58">
        <v>7</v>
      </c>
      <c r="BJ145" s="396" t="s">
        <v>1748</v>
      </c>
      <c r="BK145" s="165">
        <f t="shared" si="205"/>
        <v>1</v>
      </c>
      <c r="BL145" s="53" t="s">
        <v>653</v>
      </c>
      <c r="BM145" s="365">
        <f t="shared" si="206"/>
        <v>4</v>
      </c>
      <c r="BN145" s="53" t="s">
        <v>654</v>
      </c>
      <c r="BO145" s="365">
        <f t="shared" si="207"/>
        <v>4</v>
      </c>
      <c r="BP145" s="53" t="s">
        <v>643</v>
      </c>
      <c r="BQ145" s="365">
        <f t="shared" si="208"/>
        <v>3</v>
      </c>
      <c r="BR145" s="58">
        <v>0</v>
      </c>
      <c r="BS145" s="396" t="s">
        <v>1750</v>
      </c>
      <c r="BT145" s="165">
        <f t="shared" si="209"/>
        <v>4</v>
      </c>
      <c r="BU145" s="58">
        <v>2</v>
      </c>
      <c r="BV145" s="396" t="s">
        <v>1751</v>
      </c>
      <c r="BW145" s="165">
        <f t="shared" si="210"/>
        <v>3</v>
      </c>
      <c r="BX145" s="58">
        <v>0</v>
      </c>
      <c r="BY145" s="396" t="s">
        <v>1755</v>
      </c>
      <c r="BZ145" s="165">
        <f t="shared" si="211"/>
        <v>4</v>
      </c>
      <c r="CA145" s="58">
        <v>0</v>
      </c>
      <c r="CB145" s="396" t="s">
        <v>1755</v>
      </c>
      <c r="CC145" s="165">
        <f t="shared" si="212"/>
        <v>4</v>
      </c>
      <c r="CD145" s="58">
        <v>2</v>
      </c>
      <c r="CE145" s="397" t="s">
        <v>1762</v>
      </c>
      <c r="CF145" s="165">
        <f t="shared" si="213"/>
        <v>2</v>
      </c>
      <c r="CG145" s="155" t="s">
        <v>636</v>
      </c>
      <c r="CH145" s="165">
        <f t="shared" si="239"/>
        <v>4</v>
      </c>
      <c r="CI145" s="426">
        <f t="shared" si="214"/>
        <v>3.1666666666666665</v>
      </c>
      <c r="CJ145" s="80" t="s">
        <v>639</v>
      </c>
      <c r="CK145" s="165">
        <f t="shared" si="215"/>
        <v>4</v>
      </c>
      <c r="CL145" s="96" t="s">
        <v>640</v>
      </c>
      <c r="CM145" s="164">
        <f t="shared" si="216"/>
        <v>0</v>
      </c>
      <c r="CN145" s="96" t="s">
        <v>1119</v>
      </c>
      <c r="CO145" s="164">
        <f t="shared" si="217"/>
        <v>0</v>
      </c>
      <c r="CP145" s="96" t="s">
        <v>880</v>
      </c>
      <c r="CQ145" s="164">
        <f t="shared" si="235"/>
        <v>4</v>
      </c>
      <c r="CR145" s="96" t="s">
        <v>880</v>
      </c>
      <c r="CS145" s="164">
        <f t="shared" si="236"/>
        <v>4</v>
      </c>
      <c r="CT145" s="53" t="s">
        <v>639</v>
      </c>
      <c r="CU145" s="165">
        <f t="shared" si="218"/>
        <v>4</v>
      </c>
      <c r="CV145" s="96" t="s">
        <v>1119</v>
      </c>
      <c r="CW145" s="164">
        <f t="shared" si="237"/>
        <v>0</v>
      </c>
      <c r="CX145" s="55">
        <v>8.9</v>
      </c>
      <c r="CY145" s="351" t="s">
        <v>1827</v>
      </c>
      <c r="CZ145" s="165">
        <f t="shared" si="219"/>
        <v>0</v>
      </c>
      <c r="DA145" s="56">
        <v>8.3000000000000007</v>
      </c>
      <c r="DB145" s="351" t="s">
        <v>1827</v>
      </c>
      <c r="DC145" s="165">
        <f t="shared" si="220"/>
        <v>0</v>
      </c>
      <c r="DD145" s="426">
        <f t="shared" si="221"/>
        <v>1.7777777777777777</v>
      </c>
      <c r="DE145" s="148">
        <v>0</v>
      </c>
      <c r="DF145" s="397" t="s">
        <v>1777</v>
      </c>
      <c r="DG145" s="165">
        <f t="shared" si="222"/>
        <v>0</v>
      </c>
      <c r="DH145" s="54">
        <v>0</v>
      </c>
      <c r="DI145" s="397" t="s">
        <v>1777</v>
      </c>
      <c r="DJ145" s="165">
        <f t="shared" si="223"/>
        <v>0</v>
      </c>
      <c r="DK145" s="54">
        <v>0</v>
      </c>
      <c r="DL145" s="397" t="s">
        <v>1777</v>
      </c>
      <c r="DM145" s="165">
        <f t="shared" si="224"/>
        <v>0</v>
      </c>
      <c r="DN145" s="54">
        <v>1</v>
      </c>
      <c r="DO145" s="396" t="s">
        <v>1783</v>
      </c>
      <c r="DP145" s="165">
        <f t="shared" si="225"/>
        <v>1</v>
      </c>
      <c r="DQ145" s="96" t="s">
        <v>1024</v>
      </c>
      <c r="DR145" s="164">
        <f t="shared" si="226"/>
        <v>0</v>
      </c>
      <c r="DS145" s="426">
        <f t="shared" si="227"/>
        <v>0.2</v>
      </c>
      <c r="DT145" s="148">
        <v>0.72</v>
      </c>
      <c r="DU145" s="114" t="s">
        <v>1791</v>
      </c>
      <c r="DV145" s="165">
        <f t="shared" si="228"/>
        <v>2</v>
      </c>
      <c r="DW145" s="49">
        <v>8</v>
      </c>
      <c r="DX145" s="148">
        <f t="shared" si="183"/>
        <v>0.90308998699194354</v>
      </c>
      <c r="DY145" s="94" t="s">
        <v>1733</v>
      </c>
      <c r="DZ145" s="165">
        <f t="shared" si="229"/>
        <v>1</v>
      </c>
      <c r="EA145" s="49">
        <v>3</v>
      </c>
      <c r="EB145" s="94" t="s">
        <v>1739</v>
      </c>
      <c r="EC145" s="165">
        <f t="shared" si="230"/>
        <v>2</v>
      </c>
      <c r="ED145" s="49">
        <v>0</v>
      </c>
      <c r="EE145" s="114" t="s">
        <v>1730</v>
      </c>
      <c r="EF145" s="165">
        <f t="shared" si="231"/>
        <v>0</v>
      </c>
      <c r="EG145" s="426">
        <f t="shared" si="232"/>
        <v>1.25</v>
      </c>
      <c r="EH145" s="429">
        <f t="shared" si="233"/>
        <v>1.3778619528619529</v>
      </c>
      <c r="EI145" s="438">
        <f t="shared" si="234"/>
        <v>0.34446548821548822</v>
      </c>
      <c r="EJ145" s="546">
        <v>0.15</v>
      </c>
      <c r="EK145" s="548">
        <v>0.31818181818181818</v>
      </c>
      <c r="EL145" s="549">
        <v>0.79166666666666663</v>
      </c>
      <c r="EM145" s="549">
        <v>0.44444444444444442</v>
      </c>
      <c r="EN145" s="549">
        <v>0.05</v>
      </c>
      <c r="EO145" s="549">
        <v>0.3125</v>
      </c>
    </row>
    <row r="146" spans="1:145" s="366" customFormat="1" ht="18">
      <c r="A146" s="4" t="s">
        <v>319</v>
      </c>
      <c r="B146" s="70" t="s">
        <v>318</v>
      </c>
      <c r="C146" s="583" t="s">
        <v>632</v>
      </c>
      <c r="D146" s="411" t="s">
        <v>1310</v>
      </c>
      <c r="E146" s="413" t="s">
        <v>971</v>
      </c>
      <c r="F146" s="412" t="s">
        <v>970</v>
      </c>
      <c r="G146" s="414" t="s">
        <v>973</v>
      </c>
      <c r="H146" s="412" t="s">
        <v>50</v>
      </c>
      <c r="I146" s="51">
        <v>7594</v>
      </c>
      <c r="J146" s="328">
        <f t="shared" si="184"/>
        <v>3.8804705928037784</v>
      </c>
      <c r="K146" s="328" t="s">
        <v>1698</v>
      </c>
      <c r="L146" s="165">
        <f t="shared" si="185"/>
        <v>1</v>
      </c>
      <c r="M146" s="78">
        <v>16965674.540000003</v>
      </c>
      <c r="N146" s="328">
        <f t="shared" si="186"/>
        <v>7.229571131483409</v>
      </c>
      <c r="O146" s="328" t="s">
        <v>1706</v>
      </c>
      <c r="P146" s="165">
        <f t="shared" si="187"/>
        <v>1</v>
      </c>
      <c r="Q146" s="94">
        <v>278</v>
      </c>
      <c r="R146" s="328">
        <f t="shared" si="188"/>
        <v>2.4440447959180762</v>
      </c>
      <c r="S146" s="328" t="s">
        <v>1712</v>
      </c>
      <c r="T146" s="165">
        <f t="shared" si="189"/>
        <v>1</v>
      </c>
      <c r="U146" s="96" t="s">
        <v>880</v>
      </c>
      <c r="V146" s="164">
        <f t="shared" si="190"/>
        <v>0</v>
      </c>
      <c r="W146" s="94">
        <v>0</v>
      </c>
      <c r="X146" s="94"/>
      <c r="Y146" s="94" t="s">
        <v>1726</v>
      </c>
      <c r="Z146" s="165">
        <f t="shared" si="191"/>
        <v>0</v>
      </c>
      <c r="AA146" s="424">
        <f t="shared" si="192"/>
        <v>0.6</v>
      </c>
      <c r="AB146" s="594" t="s">
        <v>639</v>
      </c>
      <c r="AC146" s="165">
        <f t="shared" si="193"/>
        <v>4</v>
      </c>
      <c r="AD146" s="585" t="s">
        <v>639</v>
      </c>
      <c r="AE146" s="165">
        <f t="shared" si="194"/>
        <v>4</v>
      </c>
      <c r="AF146" s="96" t="s">
        <v>640</v>
      </c>
      <c r="AG146" s="164">
        <f t="shared" si="195"/>
        <v>0</v>
      </c>
      <c r="AH146" s="53" t="s">
        <v>1314</v>
      </c>
      <c r="AI146" s="165">
        <f t="shared" si="238"/>
        <v>0</v>
      </c>
      <c r="AJ146" s="53" t="s">
        <v>1404</v>
      </c>
      <c r="AK146" s="165">
        <f t="shared" si="196"/>
        <v>1</v>
      </c>
      <c r="AL146" s="587">
        <v>1</v>
      </c>
      <c r="AM146" s="396" t="s">
        <v>1765</v>
      </c>
      <c r="AN146" s="165">
        <f t="shared" si="197"/>
        <v>4</v>
      </c>
      <c r="AO146" s="96" t="s">
        <v>636</v>
      </c>
      <c r="AP146" s="164">
        <f t="shared" si="198"/>
        <v>4</v>
      </c>
      <c r="AQ146" s="57">
        <v>5</v>
      </c>
      <c r="AR146" s="396" t="s">
        <v>1788</v>
      </c>
      <c r="AS146" s="165">
        <f t="shared" si="199"/>
        <v>4</v>
      </c>
      <c r="AT146" s="583" t="s">
        <v>650</v>
      </c>
      <c r="AU146" s="165">
        <f t="shared" si="200"/>
        <v>2</v>
      </c>
      <c r="AV146" s="53" t="s">
        <v>635</v>
      </c>
      <c r="AW146" s="165">
        <v>1</v>
      </c>
      <c r="AX146" s="81" t="s">
        <v>647</v>
      </c>
      <c r="AY146" s="165">
        <v>4</v>
      </c>
      <c r="AZ146" s="426">
        <f t="shared" si="201"/>
        <v>2.5454545454545454</v>
      </c>
      <c r="BA146" s="57">
        <v>0</v>
      </c>
      <c r="BB146" s="395" t="s">
        <v>1741</v>
      </c>
      <c r="BC146" s="165">
        <f t="shared" si="202"/>
        <v>4</v>
      </c>
      <c r="BD146" s="155" t="s">
        <v>1395</v>
      </c>
      <c r="BE146" s="163">
        <f t="shared" si="203"/>
        <v>4</v>
      </c>
      <c r="BF146" s="587">
        <v>0</v>
      </c>
      <c r="BG146" s="396" t="s">
        <v>1745</v>
      </c>
      <c r="BH146" s="165">
        <f t="shared" si="204"/>
        <v>4</v>
      </c>
      <c r="BI146" s="587">
        <v>0</v>
      </c>
      <c r="BJ146" s="396" t="s">
        <v>1745</v>
      </c>
      <c r="BK146" s="165">
        <f t="shared" si="205"/>
        <v>4</v>
      </c>
      <c r="BL146" s="53" t="s">
        <v>653</v>
      </c>
      <c r="BM146" s="365">
        <f t="shared" si="206"/>
        <v>4</v>
      </c>
      <c r="BN146" s="583" t="s">
        <v>649</v>
      </c>
      <c r="BO146" s="365">
        <f t="shared" si="207"/>
        <v>1</v>
      </c>
      <c r="BP146" s="585" t="s">
        <v>667</v>
      </c>
      <c r="BQ146" s="365">
        <f t="shared" si="208"/>
        <v>1</v>
      </c>
      <c r="BR146" s="57">
        <v>0</v>
      </c>
      <c r="BS146" s="396" t="s">
        <v>1750</v>
      </c>
      <c r="BT146" s="165">
        <f t="shared" si="209"/>
        <v>4</v>
      </c>
      <c r="BU146" s="57">
        <v>0</v>
      </c>
      <c r="BV146" s="396" t="s">
        <v>1750</v>
      </c>
      <c r="BW146" s="165">
        <f t="shared" si="210"/>
        <v>4</v>
      </c>
      <c r="BX146" s="57">
        <v>0</v>
      </c>
      <c r="BY146" s="396" t="s">
        <v>1755</v>
      </c>
      <c r="BZ146" s="165">
        <f t="shared" si="211"/>
        <v>4</v>
      </c>
      <c r="CA146" s="57">
        <v>0</v>
      </c>
      <c r="CB146" s="396" t="s">
        <v>1755</v>
      </c>
      <c r="CC146" s="165">
        <f t="shared" si="212"/>
        <v>4</v>
      </c>
      <c r="CD146" s="58">
        <v>1</v>
      </c>
      <c r="CE146" s="396" t="s">
        <v>1763</v>
      </c>
      <c r="CF146" s="165">
        <f t="shared" si="213"/>
        <v>1</v>
      </c>
      <c r="CG146" s="155" t="s">
        <v>1369</v>
      </c>
      <c r="CH146" s="165">
        <f t="shared" si="239"/>
        <v>3</v>
      </c>
      <c r="CI146" s="426">
        <f t="shared" si="214"/>
        <v>3.1666666666666665</v>
      </c>
      <c r="CJ146" s="53" t="s">
        <v>1407</v>
      </c>
      <c r="CK146" s="165">
        <f t="shared" si="215"/>
        <v>1</v>
      </c>
      <c r="CL146" s="96" t="s">
        <v>636</v>
      </c>
      <c r="CM146" s="164">
        <f t="shared" si="216"/>
        <v>4</v>
      </c>
      <c r="CN146" s="96" t="s">
        <v>880</v>
      </c>
      <c r="CO146" s="164">
        <f t="shared" si="217"/>
        <v>4</v>
      </c>
      <c r="CP146" s="96" t="s">
        <v>880</v>
      </c>
      <c r="CQ146" s="164">
        <f t="shared" si="235"/>
        <v>4</v>
      </c>
      <c r="CR146" s="96" t="s">
        <v>880</v>
      </c>
      <c r="CS146" s="164">
        <f t="shared" si="236"/>
        <v>4</v>
      </c>
      <c r="CT146" s="583" t="s">
        <v>639</v>
      </c>
      <c r="CU146" s="165">
        <f t="shared" si="218"/>
        <v>4</v>
      </c>
      <c r="CV146" s="96" t="s">
        <v>1119</v>
      </c>
      <c r="CW146" s="164">
        <f t="shared" si="237"/>
        <v>0</v>
      </c>
      <c r="CX146" s="55">
        <v>3.6</v>
      </c>
      <c r="CY146" s="427" t="s">
        <v>1824</v>
      </c>
      <c r="CZ146" s="165">
        <f t="shared" si="219"/>
        <v>3</v>
      </c>
      <c r="DA146" s="56">
        <v>4.2</v>
      </c>
      <c r="DB146" s="427" t="s">
        <v>1825</v>
      </c>
      <c r="DC146" s="165">
        <f t="shared" si="220"/>
        <v>2</v>
      </c>
      <c r="DD146" s="426">
        <f t="shared" si="221"/>
        <v>2.8888888888888888</v>
      </c>
      <c r="DE146" s="148">
        <v>0</v>
      </c>
      <c r="DF146" s="397" t="s">
        <v>1777</v>
      </c>
      <c r="DG146" s="165">
        <f t="shared" si="222"/>
        <v>0</v>
      </c>
      <c r="DH146" s="54">
        <v>0</v>
      </c>
      <c r="DI146" s="397" t="s">
        <v>1777</v>
      </c>
      <c r="DJ146" s="165">
        <f t="shared" si="223"/>
        <v>0</v>
      </c>
      <c r="DK146" s="54">
        <v>0</v>
      </c>
      <c r="DL146" s="397" t="s">
        <v>1777</v>
      </c>
      <c r="DM146" s="165">
        <f t="shared" si="224"/>
        <v>0</v>
      </c>
      <c r="DN146" s="54">
        <v>6</v>
      </c>
      <c r="DO146" s="396" t="s">
        <v>1781</v>
      </c>
      <c r="DP146" s="165">
        <f t="shared" si="225"/>
        <v>3</v>
      </c>
      <c r="DQ146" s="96" t="s">
        <v>1024</v>
      </c>
      <c r="DR146" s="164">
        <f t="shared" si="226"/>
        <v>0</v>
      </c>
      <c r="DS146" s="426">
        <f t="shared" si="227"/>
        <v>0.6</v>
      </c>
      <c r="DT146" s="148">
        <v>0.63900000000000001</v>
      </c>
      <c r="DU146" s="114" t="s">
        <v>1791</v>
      </c>
      <c r="DV146" s="165">
        <f t="shared" si="228"/>
        <v>2</v>
      </c>
      <c r="DW146" s="49">
        <v>1</v>
      </c>
      <c r="DX146" s="148">
        <f t="shared" si="183"/>
        <v>0</v>
      </c>
      <c r="DY146" s="94" t="s">
        <v>1732</v>
      </c>
      <c r="DZ146" s="165">
        <f t="shared" si="229"/>
        <v>0</v>
      </c>
      <c r="EA146" s="49">
        <v>1</v>
      </c>
      <c r="EB146" s="157" t="s">
        <v>1737</v>
      </c>
      <c r="EC146" s="165">
        <f t="shared" si="230"/>
        <v>1</v>
      </c>
      <c r="ED146" s="49">
        <v>0</v>
      </c>
      <c r="EE146" s="114" t="s">
        <v>1730</v>
      </c>
      <c r="EF146" s="165">
        <f t="shared" si="231"/>
        <v>0</v>
      </c>
      <c r="EG146" s="426">
        <f t="shared" si="232"/>
        <v>0.75</v>
      </c>
      <c r="EH146" s="429">
        <f t="shared" si="233"/>
        <v>1.7585016835016833</v>
      </c>
      <c r="EI146" s="438">
        <f t="shared" si="234"/>
        <v>0.43962542087542084</v>
      </c>
      <c r="EJ146" s="546">
        <v>0.15</v>
      </c>
      <c r="EK146" s="548">
        <v>0.63636363636363635</v>
      </c>
      <c r="EL146" s="549">
        <v>0.79166666666666663</v>
      </c>
      <c r="EM146" s="549">
        <v>0.72222222222222221</v>
      </c>
      <c r="EN146" s="549">
        <v>0.15</v>
      </c>
      <c r="EO146" s="549">
        <v>0.1875</v>
      </c>
    </row>
    <row r="147" spans="1:145" s="366" customFormat="1" ht="18">
      <c r="A147" s="4" t="s">
        <v>325</v>
      </c>
      <c r="B147" s="69" t="s">
        <v>324</v>
      </c>
      <c r="C147" s="583" t="s">
        <v>644</v>
      </c>
      <c r="D147" s="411" t="s">
        <v>1310</v>
      </c>
      <c r="E147" s="413" t="s">
        <v>988</v>
      </c>
      <c r="F147" s="412" t="s">
        <v>964</v>
      </c>
      <c r="G147" s="414" t="s">
        <v>998</v>
      </c>
      <c r="H147" s="412" t="s">
        <v>39</v>
      </c>
      <c r="I147" s="49">
        <v>7632</v>
      </c>
      <c r="J147" s="328">
        <f t="shared" si="184"/>
        <v>3.8826383616960385</v>
      </c>
      <c r="K147" s="328" t="s">
        <v>1698</v>
      </c>
      <c r="L147" s="165">
        <f t="shared" si="185"/>
        <v>1</v>
      </c>
      <c r="M147" s="78">
        <v>21771540.759999998</v>
      </c>
      <c r="N147" s="328">
        <f t="shared" si="186"/>
        <v>7.3378891649110036</v>
      </c>
      <c r="O147" s="328" t="s">
        <v>1706</v>
      </c>
      <c r="P147" s="165">
        <f t="shared" si="187"/>
        <v>1</v>
      </c>
      <c r="Q147" s="94">
        <v>294</v>
      </c>
      <c r="R147" s="328">
        <f t="shared" si="188"/>
        <v>2.4683473304121573</v>
      </c>
      <c r="S147" s="328" t="s">
        <v>1712</v>
      </c>
      <c r="T147" s="165">
        <f t="shared" si="189"/>
        <v>1</v>
      </c>
      <c r="U147" s="96" t="s">
        <v>880</v>
      </c>
      <c r="V147" s="164">
        <f t="shared" si="190"/>
        <v>0</v>
      </c>
      <c r="W147" s="94">
        <v>0</v>
      </c>
      <c r="X147" s="94"/>
      <c r="Y147" s="94" t="s">
        <v>1726</v>
      </c>
      <c r="Z147" s="165">
        <f t="shared" si="191"/>
        <v>0</v>
      </c>
      <c r="AA147" s="424">
        <f t="shared" si="192"/>
        <v>0.6</v>
      </c>
      <c r="AB147" s="594" t="s">
        <v>639</v>
      </c>
      <c r="AC147" s="165">
        <f t="shared" si="193"/>
        <v>4</v>
      </c>
      <c r="AD147" s="585" t="s">
        <v>639</v>
      </c>
      <c r="AE147" s="165">
        <f t="shared" si="194"/>
        <v>4</v>
      </c>
      <c r="AF147" s="96" t="s">
        <v>640</v>
      </c>
      <c r="AG147" s="164">
        <f t="shared" si="195"/>
        <v>0</v>
      </c>
      <c r="AH147" s="53" t="s">
        <v>1314</v>
      </c>
      <c r="AI147" s="165">
        <f t="shared" si="238"/>
        <v>0</v>
      </c>
      <c r="AJ147" s="156" t="s">
        <v>1404</v>
      </c>
      <c r="AK147" s="165">
        <f t="shared" si="196"/>
        <v>1</v>
      </c>
      <c r="AL147" s="587">
        <v>1</v>
      </c>
      <c r="AM147" s="396" t="s">
        <v>1765</v>
      </c>
      <c r="AN147" s="165">
        <f t="shared" si="197"/>
        <v>4</v>
      </c>
      <c r="AO147" s="96" t="s">
        <v>636</v>
      </c>
      <c r="AP147" s="164">
        <f t="shared" si="198"/>
        <v>4</v>
      </c>
      <c r="AQ147" s="57">
        <v>2</v>
      </c>
      <c r="AR147" s="396" t="s">
        <v>1772</v>
      </c>
      <c r="AS147" s="165">
        <f t="shared" si="199"/>
        <v>1</v>
      </c>
      <c r="AT147" s="583" t="s">
        <v>650</v>
      </c>
      <c r="AU147" s="165">
        <f t="shared" si="200"/>
        <v>2</v>
      </c>
      <c r="AV147" s="53" t="s">
        <v>646</v>
      </c>
      <c r="AW147" s="165">
        <v>0</v>
      </c>
      <c r="AX147" s="81" t="s">
        <v>647</v>
      </c>
      <c r="AY147" s="165">
        <v>4</v>
      </c>
      <c r="AZ147" s="426">
        <f t="shared" si="201"/>
        <v>2.1818181818181817</v>
      </c>
      <c r="BA147" s="57">
        <v>0</v>
      </c>
      <c r="BB147" s="395" t="s">
        <v>1741</v>
      </c>
      <c r="BC147" s="165">
        <f t="shared" si="202"/>
        <v>4</v>
      </c>
      <c r="BD147" s="80" t="s">
        <v>1395</v>
      </c>
      <c r="BE147" s="163">
        <f t="shared" si="203"/>
        <v>4</v>
      </c>
      <c r="BF147" s="587">
        <v>0</v>
      </c>
      <c r="BG147" s="396" t="s">
        <v>1745</v>
      </c>
      <c r="BH147" s="165">
        <f t="shared" si="204"/>
        <v>4</v>
      </c>
      <c r="BI147" s="587">
        <v>0</v>
      </c>
      <c r="BJ147" s="396" t="s">
        <v>1745</v>
      </c>
      <c r="BK147" s="165">
        <f t="shared" si="205"/>
        <v>4</v>
      </c>
      <c r="BL147" s="53" t="s">
        <v>653</v>
      </c>
      <c r="BM147" s="365">
        <f t="shared" si="206"/>
        <v>4</v>
      </c>
      <c r="BN147" s="583" t="s">
        <v>642</v>
      </c>
      <c r="BO147" s="365">
        <f t="shared" si="207"/>
        <v>0</v>
      </c>
      <c r="BP147" s="585" t="s">
        <v>659</v>
      </c>
      <c r="BQ147" s="365">
        <f t="shared" si="208"/>
        <v>4</v>
      </c>
      <c r="BR147" s="57">
        <v>0</v>
      </c>
      <c r="BS147" s="396" t="s">
        <v>1750</v>
      </c>
      <c r="BT147" s="165">
        <f t="shared" si="209"/>
        <v>4</v>
      </c>
      <c r="BU147" s="57">
        <v>0</v>
      </c>
      <c r="BV147" s="396" t="s">
        <v>1750</v>
      </c>
      <c r="BW147" s="165">
        <f t="shared" si="210"/>
        <v>4</v>
      </c>
      <c r="BX147" s="57">
        <v>0</v>
      </c>
      <c r="BY147" s="396" t="s">
        <v>1755</v>
      </c>
      <c r="BZ147" s="165">
        <f t="shared" si="211"/>
        <v>4</v>
      </c>
      <c r="CA147" s="57">
        <v>0</v>
      </c>
      <c r="CB147" s="396" t="s">
        <v>1755</v>
      </c>
      <c r="CC147" s="165">
        <f t="shared" si="212"/>
        <v>4</v>
      </c>
      <c r="CD147" s="58">
        <v>0</v>
      </c>
      <c r="CE147" s="397" t="s">
        <v>1764</v>
      </c>
      <c r="CF147" s="165">
        <f t="shared" si="213"/>
        <v>0</v>
      </c>
      <c r="CG147" s="155" t="s">
        <v>636</v>
      </c>
      <c r="CH147" s="165">
        <f t="shared" si="239"/>
        <v>4</v>
      </c>
      <c r="CI147" s="426">
        <f t="shared" si="214"/>
        <v>3.3333333333333335</v>
      </c>
      <c r="CJ147" s="583" t="s">
        <v>639</v>
      </c>
      <c r="CK147" s="165">
        <f t="shared" si="215"/>
        <v>4</v>
      </c>
      <c r="CL147" s="96" t="s">
        <v>640</v>
      </c>
      <c r="CM147" s="164">
        <f t="shared" si="216"/>
        <v>0</v>
      </c>
      <c r="CN147" s="96" t="s">
        <v>1119</v>
      </c>
      <c r="CO147" s="164">
        <f t="shared" si="217"/>
        <v>0</v>
      </c>
      <c r="CP147" s="96" t="s">
        <v>880</v>
      </c>
      <c r="CQ147" s="164">
        <f t="shared" si="235"/>
        <v>4</v>
      </c>
      <c r="CR147" s="96" t="s">
        <v>880</v>
      </c>
      <c r="CS147" s="164">
        <f t="shared" si="236"/>
        <v>4</v>
      </c>
      <c r="CT147" s="583" t="s">
        <v>639</v>
      </c>
      <c r="CU147" s="165">
        <f t="shared" si="218"/>
        <v>4</v>
      </c>
      <c r="CV147" s="96" t="s">
        <v>880</v>
      </c>
      <c r="CW147" s="164">
        <f t="shared" si="237"/>
        <v>4</v>
      </c>
      <c r="CX147" s="55">
        <v>8</v>
      </c>
      <c r="CY147" s="351" t="s">
        <v>1827</v>
      </c>
      <c r="CZ147" s="165">
        <f t="shared" si="219"/>
        <v>0</v>
      </c>
      <c r="DA147" s="56">
        <v>6</v>
      </c>
      <c r="DB147" s="427" t="s">
        <v>1826</v>
      </c>
      <c r="DC147" s="165">
        <f t="shared" si="220"/>
        <v>1</v>
      </c>
      <c r="DD147" s="426">
        <f t="shared" si="221"/>
        <v>2.3333333333333335</v>
      </c>
      <c r="DE147" s="148">
        <v>0</v>
      </c>
      <c r="DF147" s="397" t="s">
        <v>1777</v>
      </c>
      <c r="DG147" s="165">
        <f t="shared" si="222"/>
        <v>0</v>
      </c>
      <c r="DH147" s="54">
        <v>0</v>
      </c>
      <c r="DI147" s="397" t="s">
        <v>1777</v>
      </c>
      <c r="DJ147" s="165">
        <f t="shared" si="223"/>
        <v>0</v>
      </c>
      <c r="DK147" s="54">
        <v>1</v>
      </c>
      <c r="DL147" s="397" t="s">
        <v>1777</v>
      </c>
      <c r="DM147" s="165">
        <f t="shared" si="224"/>
        <v>3</v>
      </c>
      <c r="DN147" s="54">
        <v>13</v>
      </c>
      <c r="DO147" s="396" t="s">
        <v>1780</v>
      </c>
      <c r="DP147" s="165">
        <f t="shared" si="225"/>
        <v>4</v>
      </c>
      <c r="DQ147" s="96" t="s">
        <v>1025</v>
      </c>
      <c r="DR147" s="164">
        <f t="shared" si="226"/>
        <v>4</v>
      </c>
      <c r="DS147" s="426">
        <f t="shared" si="227"/>
        <v>2.2000000000000002</v>
      </c>
      <c r="DT147" s="148">
        <v>0.53600000000000003</v>
      </c>
      <c r="DU147" s="114" t="s">
        <v>1793</v>
      </c>
      <c r="DV147" s="165">
        <f t="shared" si="228"/>
        <v>3</v>
      </c>
      <c r="DW147" s="49">
        <v>50</v>
      </c>
      <c r="DX147" s="148">
        <f t="shared" si="183"/>
        <v>1.6989700043360187</v>
      </c>
      <c r="DY147" s="94" t="s">
        <v>1735</v>
      </c>
      <c r="DZ147" s="165">
        <f t="shared" si="229"/>
        <v>3</v>
      </c>
      <c r="EA147" s="49">
        <v>3</v>
      </c>
      <c r="EB147" s="94" t="s">
        <v>1739</v>
      </c>
      <c r="EC147" s="165">
        <f t="shared" si="230"/>
        <v>2</v>
      </c>
      <c r="ED147" s="49">
        <v>0</v>
      </c>
      <c r="EE147" s="114" t="s">
        <v>1730</v>
      </c>
      <c r="EF147" s="165">
        <f t="shared" si="231"/>
        <v>0</v>
      </c>
      <c r="EG147" s="426">
        <f t="shared" si="232"/>
        <v>2</v>
      </c>
      <c r="EH147" s="429">
        <f t="shared" si="233"/>
        <v>2.1080808080808082</v>
      </c>
      <c r="EI147" s="438">
        <f t="shared" si="234"/>
        <v>0.52702020202020206</v>
      </c>
      <c r="EJ147" s="546">
        <v>0.15</v>
      </c>
      <c r="EK147" s="548">
        <v>0.54545454545454541</v>
      </c>
      <c r="EL147" s="549">
        <v>0.83333333333333337</v>
      </c>
      <c r="EM147" s="549">
        <v>0.58333333333333337</v>
      </c>
      <c r="EN147" s="549">
        <v>0.55000000000000004</v>
      </c>
      <c r="EO147" s="549">
        <v>0.5</v>
      </c>
    </row>
    <row r="148" spans="1:145" s="366" customFormat="1" ht="18">
      <c r="A148" s="4" t="s">
        <v>305</v>
      </c>
      <c r="B148" s="69" t="s">
        <v>304</v>
      </c>
      <c r="C148" s="53" t="s">
        <v>632</v>
      </c>
      <c r="D148" s="411" t="s">
        <v>1310</v>
      </c>
      <c r="E148" s="413" t="s">
        <v>968</v>
      </c>
      <c r="F148" s="412" t="s">
        <v>967</v>
      </c>
      <c r="G148" s="414" t="s">
        <v>981</v>
      </c>
      <c r="H148" s="417" t="s">
        <v>88</v>
      </c>
      <c r="I148" s="49">
        <v>7652</v>
      </c>
      <c r="J148" s="328">
        <f t="shared" si="184"/>
        <v>3.8837749613552583</v>
      </c>
      <c r="K148" s="328" t="s">
        <v>1698</v>
      </c>
      <c r="L148" s="165">
        <f t="shared" si="185"/>
        <v>1</v>
      </c>
      <c r="M148" s="78">
        <v>20934491.949999999</v>
      </c>
      <c r="N148" s="328">
        <f t="shared" si="186"/>
        <v>7.3208624256529067</v>
      </c>
      <c r="O148" s="328" t="s">
        <v>1706</v>
      </c>
      <c r="P148" s="165">
        <f t="shared" si="187"/>
        <v>1</v>
      </c>
      <c r="Q148" s="94">
        <v>316</v>
      </c>
      <c r="R148" s="328">
        <f t="shared" si="188"/>
        <v>2.4996870826184039</v>
      </c>
      <c r="S148" s="328" t="s">
        <v>1712</v>
      </c>
      <c r="T148" s="165">
        <f t="shared" si="189"/>
        <v>1</v>
      </c>
      <c r="U148" s="96" t="s">
        <v>880</v>
      </c>
      <c r="V148" s="164">
        <f t="shared" si="190"/>
        <v>0</v>
      </c>
      <c r="W148" s="94">
        <v>0</v>
      </c>
      <c r="X148" s="94"/>
      <c r="Y148" s="94" t="s">
        <v>1726</v>
      </c>
      <c r="Z148" s="165">
        <f t="shared" si="191"/>
        <v>0</v>
      </c>
      <c r="AA148" s="424">
        <f t="shared" si="192"/>
        <v>0.6</v>
      </c>
      <c r="AB148" s="80" t="s">
        <v>639</v>
      </c>
      <c r="AC148" s="165">
        <f t="shared" si="193"/>
        <v>4</v>
      </c>
      <c r="AD148" s="53" t="s">
        <v>639</v>
      </c>
      <c r="AE148" s="165">
        <f t="shared" si="194"/>
        <v>4</v>
      </c>
      <c r="AF148" s="96" t="s">
        <v>636</v>
      </c>
      <c r="AG148" s="164">
        <f t="shared" si="195"/>
        <v>4</v>
      </c>
      <c r="AH148" s="53" t="s">
        <v>1314</v>
      </c>
      <c r="AI148" s="165">
        <f t="shared" si="238"/>
        <v>0</v>
      </c>
      <c r="AJ148" s="156" t="s">
        <v>1404</v>
      </c>
      <c r="AK148" s="165">
        <f t="shared" si="196"/>
        <v>1</v>
      </c>
      <c r="AL148" s="50">
        <v>1</v>
      </c>
      <c r="AM148" s="396" t="s">
        <v>1765</v>
      </c>
      <c r="AN148" s="165">
        <f t="shared" si="197"/>
        <v>4</v>
      </c>
      <c r="AO148" s="96" t="s">
        <v>636</v>
      </c>
      <c r="AP148" s="164">
        <f t="shared" si="198"/>
        <v>4</v>
      </c>
      <c r="AQ148" s="57">
        <v>1</v>
      </c>
      <c r="AR148" s="397" t="s">
        <v>1789</v>
      </c>
      <c r="AS148" s="165">
        <f t="shared" si="199"/>
        <v>0</v>
      </c>
      <c r="AT148" s="53" t="s">
        <v>650</v>
      </c>
      <c r="AU148" s="165">
        <f t="shared" si="200"/>
        <v>2</v>
      </c>
      <c r="AV148" s="53" t="s">
        <v>689</v>
      </c>
      <c r="AW148" s="165">
        <v>2</v>
      </c>
      <c r="AX148" s="81" t="s">
        <v>635</v>
      </c>
      <c r="AY148" s="165">
        <v>1</v>
      </c>
      <c r="AZ148" s="426">
        <f t="shared" si="201"/>
        <v>2.3636363636363638</v>
      </c>
      <c r="BA148" s="57">
        <v>0</v>
      </c>
      <c r="BB148" s="395" t="s">
        <v>1741</v>
      </c>
      <c r="BC148" s="165">
        <f t="shared" si="202"/>
        <v>4</v>
      </c>
      <c r="BD148" s="80" t="s">
        <v>1395</v>
      </c>
      <c r="BE148" s="163">
        <f t="shared" si="203"/>
        <v>4</v>
      </c>
      <c r="BF148" s="58">
        <v>0</v>
      </c>
      <c r="BG148" s="396" t="s">
        <v>1745</v>
      </c>
      <c r="BH148" s="165">
        <f t="shared" si="204"/>
        <v>4</v>
      </c>
      <c r="BI148" s="58">
        <v>0</v>
      </c>
      <c r="BJ148" s="396" t="s">
        <v>1745</v>
      </c>
      <c r="BK148" s="165">
        <f t="shared" si="205"/>
        <v>4</v>
      </c>
      <c r="BL148" s="53" t="s">
        <v>653</v>
      </c>
      <c r="BM148" s="365">
        <f t="shared" si="206"/>
        <v>4</v>
      </c>
      <c r="BN148" s="53" t="s">
        <v>654</v>
      </c>
      <c r="BO148" s="365">
        <f t="shared" si="207"/>
        <v>4</v>
      </c>
      <c r="BP148" s="53" t="s">
        <v>659</v>
      </c>
      <c r="BQ148" s="365">
        <f t="shared" si="208"/>
        <v>4</v>
      </c>
      <c r="BR148" s="58">
        <v>0</v>
      </c>
      <c r="BS148" s="396" t="s">
        <v>1750</v>
      </c>
      <c r="BT148" s="165">
        <f t="shared" si="209"/>
        <v>4</v>
      </c>
      <c r="BU148" s="58">
        <v>0</v>
      </c>
      <c r="BV148" s="396" t="s">
        <v>1750</v>
      </c>
      <c r="BW148" s="165">
        <f t="shared" si="210"/>
        <v>4</v>
      </c>
      <c r="BX148" s="58">
        <v>0</v>
      </c>
      <c r="BY148" s="396" t="s">
        <v>1755</v>
      </c>
      <c r="BZ148" s="165">
        <f t="shared" si="211"/>
        <v>4</v>
      </c>
      <c r="CA148" s="58">
        <v>0</v>
      </c>
      <c r="CB148" s="396" t="s">
        <v>1755</v>
      </c>
      <c r="CC148" s="165">
        <f t="shared" si="212"/>
        <v>4</v>
      </c>
      <c r="CD148" s="58">
        <v>0</v>
      </c>
      <c r="CE148" s="397" t="s">
        <v>1764</v>
      </c>
      <c r="CF148" s="165">
        <f t="shared" si="213"/>
        <v>0</v>
      </c>
      <c r="CG148" s="80" t="s">
        <v>636</v>
      </c>
      <c r="CH148" s="165">
        <f t="shared" si="239"/>
        <v>4</v>
      </c>
      <c r="CI148" s="426">
        <f t="shared" si="214"/>
        <v>3.6666666666666665</v>
      </c>
      <c r="CJ148" s="80" t="s">
        <v>639</v>
      </c>
      <c r="CK148" s="165">
        <f t="shared" si="215"/>
        <v>4</v>
      </c>
      <c r="CL148" s="96" t="s">
        <v>640</v>
      </c>
      <c r="CM148" s="164">
        <f t="shared" si="216"/>
        <v>0</v>
      </c>
      <c r="CN148" s="96" t="s">
        <v>880</v>
      </c>
      <c r="CO148" s="164">
        <f t="shared" si="217"/>
        <v>4</v>
      </c>
      <c r="CP148" s="96" t="s">
        <v>880</v>
      </c>
      <c r="CQ148" s="164">
        <f t="shared" si="235"/>
        <v>4</v>
      </c>
      <c r="CR148" s="96" t="s">
        <v>880</v>
      </c>
      <c r="CS148" s="164">
        <f t="shared" si="236"/>
        <v>4</v>
      </c>
      <c r="CT148" s="53" t="s">
        <v>1409</v>
      </c>
      <c r="CU148" s="165">
        <f t="shared" si="218"/>
        <v>1</v>
      </c>
      <c r="CV148" s="96" t="s">
        <v>1119</v>
      </c>
      <c r="CW148" s="164">
        <f t="shared" si="237"/>
        <v>0</v>
      </c>
      <c r="CX148" s="55">
        <v>7.5</v>
      </c>
      <c r="CY148" s="427" t="s">
        <v>1826</v>
      </c>
      <c r="CZ148" s="165">
        <f t="shared" si="219"/>
        <v>1</v>
      </c>
      <c r="DA148" s="56">
        <v>6.3</v>
      </c>
      <c r="DB148" s="427" t="s">
        <v>1826</v>
      </c>
      <c r="DC148" s="165">
        <f t="shared" si="220"/>
        <v>1</v>
      </c>
      <c r="DD148" s="426">
        <f t="shared" si="221"/>
        <v>2.1111111111111112</v>
      </c>
      <c r="DE148" s="148">
        <v>0</v>
      </c>
      <c r="DF148" s="397" t="s">
        <v>1777</v>
      </c>
      <c r="DG148" s="165">
        <f t="shared" si="222"/>
        <v>0</v>
      </c>
      <c r="DH148" s="54">
        <v>0</v>
      </c>
      <c r="DI148" s="397" t="s">
        <v>1777</v>
      </c>
      <c r="DJ148" s="165">
        <f t="shared" si="223"/>
        <v>0</v>
      </c>
      <c r="DK148" s="54">
        <v>1</v>
      </c>
      <c r="DL148" s="397" t="s">
        <v>1777</v>
      </c>
      <c r="DM148" s="165">
        <f t="shared" si="224"/>
        <v>3</v>
      </c>
      <c r="DN148" s="54">
        <v>4</v>
      </c>
      <c r="DO148" s="397" t="s">
        <v>1782</v>
      </c>
      <c r="DP148" s="165">
        <f t="shared" si="225"/>
        <v>2</v>
      </c>
      <c r="DQ148" s="96" t="s">
        <v>1024</v>
      </c>
      <c r="DR148" s="164">
        <f t="shared" si="226"/>
        <v>0</v>
      </c>
      <c r="DS148" s="426">
        <f t="shared" si="227"/>
        <v>1</v>
      </c>
      <c r="DT148" s="148">
        <v>0.627</v>
      </c>
      <c r="DU148" s="114" t="s">
        <v>1791</v>
      </c>
      <c r="DV148" s="165">
        <f t="shared" si="228"/>
        <v>2</v>
      </c>
      <c r="DW148" s="49">
        <v>38</v>
      </c>
      <c r="DX148" s="148">
        <f t="shared" si="183"/>
        <v>1.5797835966168101</v>
      </c>
      <c r="DY148" s="94" t="s">
        <v>1735</v>
      </c>
      <c r="DZ148" s="165">
        <f t="shared" si="229"/>
        <v>3</v>
      </c>
      <c r="EA148" s="49">
        <v>2</v>
      </c>
      <c r="EB148" s="157" t="s">
        <v>1737</v>
      </c>
      <c r="EC148" s="165">
        <f t="shared" si="230"/>
        <v>1</v>
      </c>
      <c r="ED148" s="49">
        <v>0</v>
      </c>
      <c r="EE148" s="114" t="s">
        <v>1730</v>
      </c>
      <c r="EF148" s="165">
        <f t="shared" si="231"/>
        <v>0</v>
      </c>
      <c r="EG148" s="426">
        <f t="shared" si="232"/>
        <v>1.5</v>
      </c>
      <c r="EH148" s="429">
        <f t="shared" si="233"/>
        <v>1.8735690235690232</v>
      </c>
      <c r="EI148" s="438">
        <f t="shared" si="234"/>
        <v>0.4683922558922558</v>
      </c>
      <c r="EJ148" s="546">
        <v>0.15</v>
      </c>
      <c r="EK148" s="548">
        <v>0.59090909090909094</v>
      </c>
      <c r="EL148" s="549">
        <v>0.91666666666666663</v>
      </c>
      <c r="EM148" s="549">
        <v>0.52777777777777779</v>
      </c>
      <c r="EN148" s="549">
        <v>0.25</v>
      </c>
      <c r="EO148" s="549">
        <v>0.375</v>
      </c>
    </row>
    <row r="149" spans="1:145" s="366" customFormat="1" ht="18">
      <c r="A149" s="4" t="s">
        <v>315</v>
      </c>
      <c r="B149" s="69" t="s">
        <v>314</v>
      </c>
      <c r="C149" s="53" t="s">
        <v>673</v>
      </c>
      <c r="D149" s="411" t="s">
        <v>1310</v>
      </c>
      <c r="E149" s="413" t="s">
        <v>971</v>
      </c>
      <c r="F149" s="412" t="s">
        <v>986</v>
      </c>
      <c r="G149" s="414" t="s">
        <v>987</v>
      </c>
      <c r="H149" s="412" t="s">
        <v>8</v>
      </c>
      <c r="I149" s="49">
        <v>7781</v>
      </c>
      <c r="J149" s="328">
        <f t="shared" si="184"/>
        <v>3.8910354153153106</v>
      </c>
      <c r="K149" s="328" t="s">
        <v>1698</v>
      </c>
      <c r="L149" s="165">
        <f t="shared" si="185"/>
        <v>1</v>
      </c>
      <c r="M149" s="78">
        <v>16865631.789999999</v>
      </c>
      <c r="N149" s="328">
        <f t="shared" si="186"/>
        <v>7.2270026145896402</v>
      </c>
      <c r="O149" s="328" t="s">
        <v>1706</v>
      </c>
      <c r="P149" s="165">
        <f t="shared" si="187"/>
        <v>1</v>
      </c>
      <c r="Q149" s="94">
        <v>272</v>
      </c>
      <c r="R149" s="328">
        <f t="shared" si="188"/>
        <v>2.4345689040341987</v>
      </c>
      <c r="S149" s="328" t="s">
        <v>1712</v>
      </c>
      <c r="T149" s="165">
        <f t="shared" si="189"/>
        <v>1</v>
      </c>
      <c r="U149" s="96" t="s">
        <v>880</v>
      </c>
      <c r="V149" s="164">
        <f t="shared" si="190"/>
        <v>0</v>
      </c>
      <c r="W149" s="94">
        <v>0</v>
      </c>
      <c r="X149" s="94"/>
      <c r="Y149" s="94" t="s">
        <v>1726</v>
      </c>
      <c r="Z149" s="165">
        <f t="shared" si="191"/>
        <v>0</v>
      </c>
      <c r="AA149" s="424">
        <f t="shared" si="192"/>
        <v>0.6</v>
      </c>
      <c r="AB149" s="80" t="s">
        <v>639</v>
      </c>
      <c r="AC149" s="165">
        <f t="shared" si="193"/>
        <v>4</v>
      </c>
      <c r="AD149" s="53" t="s">
        <v>639</v>
      </c>
      <c r="AE149" s="165">
        <f t="shared" si="194"/>
        <v>4</v>
      </c>
      <c r="AF149" s="96" t="s">
        <v>640</v>
      </c>
      <c r="AG149" s="164">
        <f t="shared" si="195"/>
        <v>0</v>
      </c>
      <c r="AH149" s="53" t="s">
        <v>1400</v>
      </c>
      <c r="AI149" s="165">
        <f t="shared" si="238"/>
        <v>3</v>
      </c>
      <c r="AJ149" s="53" t="s">
        <v>1406</v>
      </c>
      <c r="AK149" s="165">
        <f t="shared" si="196"/>
        <v>3</v>
      </c>
      <c r="AL149" s="50">
        <v>1</v>
      </c>
      <c r="AM149" s="396" t="s">
        <v>1765</v>
      </c>
      <c r="AN149" s="165">
        <f t="shared" si="197"/>
        <v>4</v>
      </c>
      <c r="AO149" s="96" t="s">
        <v>636</v>
      </c>
      <c r="AP149" s="164">
        <f t="shared" si="198"/>
        <v>4</v>
      </c>
      <c r="AQ149" s="57">
        <v>2</v>
      </c>
      <c r="AR149" s="396" t="s">
        <v>1772</v>
      </c>
      <c r="AS149" s="165">
        <f t="shared" si="199"/>
        <v>1</v>
      </c>
      <c r="AT149" s="53" t="s">
        <v>674</v>
      </c>
      <c r="AU149" s="165">
        <f t="shared" si="200"/>
        <v>3</v>
      </c>
      <c r="AV149" s="53" t="s">
        <v>696</v>
      </c>
      <c r="AW149" s="165">
        <v>2</v>
      </c>
      <c r="AX149" s="81" t="s">
        <v>647</v>
      </c>
      <c r="AY149" s="165">
        <v>4</v>
      </c>
      <c r="AZ149" s="426">
        <f t="shared" si="201"/>
        <v>2.9090909090909092</v>
      </c>
      <c r="BA149" s="57">
        <v>0</v>
      </c>
      <c r="BB149" s="395" t="s">
        <v>1741</v>
      </c>
      <c r="BC149" s="165">
        <f t="shared" si="202"/>
        <v>4</v>
      </c>
      <c r="BD149" s="155" t="s">
        <v>1395</v>
      </c>
      <c r="BE149" s="163">
        <f t="shared" si="203"/>
        <v>4</v>
      </c>
      <c r="BF149" s="58">
        <v>0</v>
      </c>
      <c r="BG149" s="396" t="s">
        <v>1745</v>
      </c>
      <c r="BH149" s="165">
        <f t="shared" si="204"/>
        <v>4</v>
      </c>
      <c r="BI149" s="58">
        <v>0</v>
      </c>
      <c r="BJ149" s="396" t="s">
        <v>1745</v>
      </c>
      <c r="BK149" s="165">
        <f t="shared" si="205"/>
        <v>4</v>
      </c>
      <c r="BL149" s="53" t="s">
        <v>653</v>
      </c>
      <c r="BM149" s="365">
        <f t="shared" si="206"/>
        <v>4</v>
      </c>
      <c r="BN149" s="53" t="s">
        <v>654</v>
      </c>
      <c r="BO149" s="365">
        <f t="shared" si="207"/>
        <v>4</v>
      </c>
      <c r="BP149" s="53" t="s">
        <v>663</v>
      </c>
      <c r="BQ149" s="365">
        <f t="shared" si="208"/>
        <v>0</v>
      </c>
      <c r="BR149" s="58">
        <v>0</v>
      </c>
      <c r="BS149" s="396" t="s">
        <v>1750</v>
      </c>
      <c r="BT149" s="165">
        <f t="shared" si="209"/>
        <v>4</v>
      </c>
      <c r="BU149" s="58">
        <v>0</v>
      </c>
      <c r="BV149" s="396" t="s">
        <v>1750</v>
      </c>
      <c r="BW149" s="165">
        <f t="shared" si="210"/>
        <v>4</v>
      </c>
      <c r="BX149" s="58">
        <v>0</v>
      </c>
      <c r="BY149" s="396" t="s">
        <v>1755</v>
      </c>
      <c r="BZ149" s="165">
        <f t="shared" si="211"/>
        <v>4</v>
      </c>
      <c r="CA149" s="58">
        <v>0</v>
      </c>
      <c r="CB149" s="396" t="s">
        <v>1755</v>
      </c>
      <c r="CC149" s="165">
        <f t="shared" si="212"/>
        <v>4</v>
      </c>
      <c r="CD149" s="58">
        <v>1</v>
      </c>
      <c r="CE149" s="396" t="s">
        <v>1763</v>
      </c>
      <c r="CF149" s="165">
        <f t="shared" si="213"/>
        <v>1</v>
      </c>
      <c r="CG149" s="155" t="s">
        <v>636</v>
      </c>
      <c r="CH149" s="165">
        <f t="shared" si="239"/>
        <v>4</v>
      </c>
      <c r="CI149" s="426">
        <f t="shared" si="214"/>
        <v>3.4166666666666665</v>
      </c>
      <c r="CJ149" s="53" t="s">
        <v>639</v>
      </c>
      <c r="CK149" s="165">
        <f t="shared" si="215"/>
        <v>4</v>
      </c>
      <c r="CL149" s="96" t="s">
        <v>640</v>
      </c>
      <c r="CM149" s="164">
        <f t="shared" si="216"/>
        <v>0</v>
      </c>
      <c r="CN149" s="96" t="s">
        <v>880</v>
      </c>
      <c r="CO149" s="164">
        <f t="shared" si="217"/>
        <v>4</v>
      </c>
      <c r="CP149" s="96" t="s">
        <v>880</v>
      </c>
      <c r="CQ149" s="164">
        <f t="shared" si="235"/>
        <v>4</v>
      </c>
      <c r="CR149" s="96" t="s">
        <v>880</v>
      </c>
      <c r="CS149" s="164">
        <f t="shared" si="236"/>
        <v>4</v>
      </c>
      <c r="CT149" s="53" t="s">
        <v>639</v>
      </c>
      <c r="CU149" s="165">
        <f t="shared" si="218"/>
        <v>4</v>
      </c>
      <c r="CV149" s="96" t="s">
        <v>1119</v>
      </c>
      <c r="CW149" s="164">
        <f t="shared" si="237"/>
        <v>0</v>
      </c>
      <c r="CX149" s="55">
        <v>6.8</v>
      </c>
      <c r="CY149" s="427" t="s">
        <v>1826</v>
      </c>
      <c r="CZ149" s="165">
        <f t="shared" si="219"/>
        <v>1</v>
      </c>
      <c r="DA149" s="56">
        <v>9.3000000000000007</v>
      </c>
      <c r="DB149" s="351" t="s">
        <v>1827</v>
      </c>
      <c r="DC149" s="165">
        <f t="shared" si="220"/>
        <v>0</v>
      </c>
      <c r="DD149" s="426">
        <f t="shared" si="221"/>
        <v>2.3333333333333335</v>
      </c>
      <c r="DE149" s="148">
        <v>0</v>
      </c>
      <c r="DF149" s="397" t="s">
        <v>1777</v>
      </c>
      <c r="DG149" s="165">
        <f t="shared" si="222"/>
        <v>0</v>
      </c>
      <c r="DH149" s="54">
        <v>0</v>
      </c>
      <c r="DI149" s="397" t="s">
        <v>1777</v>
      </c>
      <c r="DJ149" s="165">
        <f t="shared" si="223"/>
        <v>0</v>
      </c>
      <c r="DK149" s="54">
        <v>1</v>
      </c>
      <c r="DL149" s="397" t="s">
        <v>1777</v>
      </c>
      <c r="DM149" s="165">
        <f t="shared" si="224"/>
        <v>3</v>
      </c>
      <c r="DN149" s="54">
        <v>1</v>
      </c>
      <c r="DO149" s="396" t="s">
        <v>1783</v>
      </c>
      <c r="DP149" s="165">
        <f t="shared" si="225"/>
        <v>1</v>
      </c>
      <c r="DQ149" s="96" t="s">
        <v>1024</v>
      </c>
      <c r="DR149" s="164">
        <f t="shared" si="226"/>
        <v>0</v>
      </c>
      <c r="DS149" s="426">
        <f t="shared" si="227"/>
        <v>0.8</v>
      </c>
      <c r="DT149" s="148">
        <v>0.74099999999999999</v>
      </c>
      <c r="DU149" s="157" t="s">
        <v>1791</v>
      </c>
      <c r="DV149" s="165">
        <f t="shared" si="228"/>
        <v>2</v>
      </c>
      <c r="DW149" s="49">
        <v>3</v>
      </c>
      <c r="DX149" s="148">
        <f t="shared" si="183"/>
        <v>0.47712125471966244</v>
      </c>
      <c r="DY149" s="94" t="s">
        <v>1732</v>
      </c>
      <c r="DZ149" s="165">
        <f t="shared" si="229"/>
        <v>0</v>
      </c>
      <c r="EA149" s="49">
        <v>0</v>
      </c>
      <c r="EB149" s="114" t="s">
        <v>1730</v>
      </c>
      <c r="EC149" s="165">
        <f t="shared" si="230"/>
        <v>0</v>
      </c>
      <c r="ED149" s="49">
        <v>1</v>
      </c>
      <c r="EE149" s="157" t="s">
        <v>1737</v>
      </c>
      <c r="EF149" s="165">
        <f t="shared" si="231"/>
        <v>1</v>
      </c>
      <c r="EG149" s="426">
        <f t="shared" si="232"/>
        <v>0.75</v>
      </c>
      <c r="EH149" s="429">
        <f t="shared" si="233"/>
        <v>1.8015151515151517</v>
      </c>
      <c r="EI149" s="438">
        <f t="shared" si="234"/>
        <v>0.45037878787878788</v>
      </c>
      <c r="EJ149" s="546">
        <v>0.15</v>
      </c>
      <c r="EK149" s="548">
        <v>0.72727272727272729</v>
      </c>
      <c r="EL149" s="549">
        <v>0.85416666666666663</v>
      </c>
      <c r="EM149" s="549">
        <v>0.58333333333333337</v>
      </c>
      <c r="EN149" s="549">
        <v>0.2</v>
      </c>
      <c r="EO149" s="549">
        <v>0.1875</v>
      </c>
    </row>
    <row r="150" spans="1:145" s="366" customFormat="1" ht="18">
      <c r="A150" s="4" t="s">
        <v>294</v>
      </c>
      <c r="B150" s="69" t="s">
        <v>293</v>
      </c>
      <c r="C150" s="53" t="s">
        <v>1050</v>
      </c>
      <c r="D150" s="411" t="s">
        <v>1310</v>
      </c>
      <c r="E150" s="413" t="s">
        <v>965</v>
      </c>
      <c r="F150" s="412" t="s">
        <v>983</v>
      </c>
      <c r="G150" s="414" t="s">
        <v>984</v>
      </c>
      <c r="H150" s="412" t="s">
        <v>22</v>
      </c>
      <c r="I150" s="49">
        <v>7881</v>
      </c>
      <c r="J150" s="328">
        <f t="shared" si="184"/>
        <v>3.8965813275057326</v>
      </c>
      <c r="K150" s="328" t="s">
        <v>1698</v>
      </c>
      <c r="L150" s="165">
        <f t="shared" si="185"/>
        <v>1</v>
      </c>
      <c r="M150" s="78">
        <v>20734834.039999999</v>
      </c>
      <c r="N150" s="328">
        <f t="shared" si="186"/>
        <v>7.3167005636546705</v>
      </c>
      <c r="O150" s="328" t="s">
        <v>1706</v>
      </c>
      <c r="P150" s="165">
        <f t="shared" si="187"/>
        <v>1</v>
      </c>
      <c r="Q150" s="94">
        <v>375</v>
      </c>
      <c r="R150" s="328">
        <f t="shared" si="188"/>
        <v>2.5740312677277188</v>
      </c>
      <c r="S150" s="328" t="s">
        <v>1712</v>
      </c>
      <c r="T150" s="165">
        <f t="shared" si="189"/>
        <v>1</v>
      </c>
      <c r="U150" s="96" t="s">
        <v>880</v>
      </c>
      <c r="V150" s="164">
        <f t="shared" si="190"/>
        <v>0</v>
      </c>
      <c r="W150" s="94">
        <v>0</v>
      </c>
      <c r="X150" s="94"/>
      <c r="Y150" s="94" t="s">
        <v>1726</v>
      </c>
      <c r="Z150" s="165">
        <f t="shared" si="191"/>
        <v>0</v>
      </c>
      <c r="AA150" s="424">
        <f t="shared" si="192"/>
        <v>0.6</v>
      </c>
      <c r="AB150" s="80" t="s">
        <v>1397</v>
      </c>
      <c r="AC150" s="165">
        <f t="shared" si="193"/>
        <v>1</v>
      </c>
      <c r="AD150" s="53" t="s">
        <v>639</v>
      </c>
      <c r="AE150" s="165">
        <f t="shared" si="194"/>
        <v>4</v>
      </c>
      <c r="AF150" s="96" t="s">
        <v>640</v>
      </c>
      <c r="AG150" s="164">
        <f t="shared" si="195"/>
        <v>0</v>
      </c>
      <c r="AH150" s="53" t="s">
        <v>1314</v>
      </c>
      <c r="AI150" s="165">
        <f t="shared" si="238"/>
        <v>0</v>
      </c>
      <c r="AJ150" s="156" t="s">
        <v>1404</v>
      </c>
      <c r="AK150" s="165">
        <f t="shared" si="196"/>
        <v>1</v>
      </c>
      <c r="AL150" s="50">
        <v>1</v>
      </c>
      <c r="AM150" s="396" t="s">
        <v>1765</v>
      </c>
      <c r="AN150" s="165">
        <f t="shared" si="197"/>
        <v>4</v>
      </c>
      <c r="AO150" s="96" t="s">
        <v>640</v>
      </c>
      <c r="AP150" s="164">
        <f t="shared" si="198"/>
        <v>0</v>
      </c>
      <c r="AQ150" s="57">
        <v>1</v>
      </c>
      <c r="AR150" s="397" t="s">
        <v>1789</v>
      </c>
      <c r="AS150" s="165">
        <f t="shared" si="199"/>
        <v>0</v>
      </c>
      <c r="AT150" s="53" t="s">
        <v>634</v>
      </c>
      <c r="AU150" s="165">
        <f t="shared" si="200"/>
        <v>1</v>
      </c>
      <c r="AV150" s="53" t="s">
        <v>635</v>
      </c>
      <c r="AW150" s="165">
        <v>1</v>
      </c>
      <c r="AX150" s="81" t="s">
        <v>635</v>
      </c>
      <c r="AY150" s="165">
        <v>1</v>
      </c>
      <c r="AZ150" s="426">
        <f t="shared" si="201"/>
        <v>1.1818181818181819</v>
      </c>
      <c r="BA150" s="57">
        <v>0</v>
      </c>
      <c r="BB150" s="395" t="s">
        <v>1741</v>
      </c>
      <c r="BC150" s="165">
        <f t="shared" si="202"/>
        <v>4</v>
      </c>
      <c r="BD150" s="155" t="s">
        <v>666</v>
      </c>
      <c r="BE150" s="163">
        <f t="shared" si="203"/>
        <v>3</v>
      </c>
      <c r="BF150" s="58">
        <v>1</v>
      </c>
      <c r="BG150" s="396" t="s">
        <v>1746</v>
      </c>
      <c r="BH150" s="165">
        <f t="shared" si="204"/>
        <v>3</v>
      </c>
      <c r="BI150" s="58">
        <v>1</v>
      </c>
      <c r="BJ150" s="396" t="s">
        <v>1746</v>
      </c>
      <c r="BK150" s="165">
        <f t="shared" si="205"/>
        <v>3</v>
      </c>
      <c r="BL150" s="53" t="s">
        <v>642</v>
      </c>
      <c r="BM150" s="365">
        <f t="shared" si="206"/>
        <v>3</v>
      </c>
      <c r="BN150" s="53" t="s">
        <v>642</v>
      </c>
      <c r="BO150" s="365">
        <f t="shared" si="207"/>
        <v>0</v>
      </c>
      <c r="BP150" s="53" t="s">
        <v>659</v>
      </c>
      <c r="BQ150" s="365">
        <f t="shared" si="208"/>
        <v>4</v>
      </c>
      <c r="BR150" s="58">
        <v>0</v>
      </c>
      <c r="BS150" s="396" t="s">
        <v>1750</v>
      </c>
      <c r="BT150" s="165">
        <f t="shared" si="209"/>
        <v>4</v>
      </c>
      <c r="BU150" s="58">
        <v>0</v>
      </c>
      <c r="BV150" s="396" t="s">
        <v>1750</v>
      </c>
      <c r="BW150" s="165">
        <f t="shared" si="210"/>
        <v>4</v>
      </c>
      <c r="BX150" s="58">
        <v>1</v>
      </c>
      <c r="BY150" s="396" t="s">
        <v>1756</v>
      </c>
      <c r="BZ150" s="165">
        <f t="shared" si="211"/>
        <v>3</v>
      </c>
      <c r="CA150" s="58">
        <v>1</v>
      </c>
      <c r="CB150" s="396" t="s">
        <v>1756</v>
      </c>
      <c r="CC150" s="165">
        <f t="shared" si="212"/>
        <v>3</v>
      </c>
      <c r="CD150" s="58">
        <v>1</v>
      </c>
      <c r="CE150" s="396" t="s">
        <v>1763</v>
      </c>
      <c r="CF150" s="165">
        <f t="shared" si="213"/>
        <v>1</v>
      </c>
      <c r="CG150" s="155" t="s">
        <v>1369</v>
      </c>
      <c r="CH150" s="165">
        <f t="shared" si="239"/>
        <v>3</v>
      </c>
      <c r="CI150" s="426">
        <f t="shared" si="214"/>
        <v>2.8333333333333335</v>
      </c>
      <c r="CJ150" s="53" t="s">
        <v>639</v>
      </c>
      <c r="CK150" s="165">
        <f t="shared" si="215"/>
        <v>4</v>
      </c>
      <c r="CL150" s="96" t="s">
        <v>640</v>
      </c>
      <c r="CM150" s="164">
        <f t="shared" si="216"/>
        <v>0</v>
      </c>
      <c r="CN150" s="96" t="s">
        <v>880</v>
      </c>
      <c r="CO150" s="164">
        <f t="shared" si="217"/>
        <v>4</v>
      </c>
      <c r="CP150" s="96" t="s">
        <v>880</v>
      </c>
      <c r="CQ150" s="164">
        <f t="shared" si="235"/>
        <v>4</v>
      </c>
      <c r="CR150" s="96" t="s">
        <v>880</v>
      </c>
      <c r="CS150" s="164">
        <f t="shared" si="236"/>
        <v>4</v>
      </c>
      <c r="CT150" s="53" t="s">
        <v>639</v>
      </c>
      <c r="CU150" s="165">
        <f t="shared" si="218"/>
        <v>4</v>
      </c>
      <c r="CV150" s="96" t="s">
        <v>880</v>
      </c>
      <c r="CW150" s="164">
        <f t="shared" si="237"/>
        <v>4</v>
      </c>
      <c r="CX150" s="55">
        <v>6.4</v>
      </c>
      <c r="CY150" s="427" t="s">
        <v>1826</v>
      </c>
      <c r="CZ150" s="165">
        <f t="shared" si="219"/>
        <v>1</v>
      </c>
      <c r="DA150" s="56">
        <v>6.2</v>
      </c>
      <c r="DB150" s="427" t="s">
        <v>1826</v>
      </c>
      <c r="DC150" s="165">
        <f t="shared" si="220"/>
        <v>1</v>
      </c>
      <c r="DD150" s="426">
        <f t="shared" si="221"/>
        <v>2.8888888888888888</v>
      </c>
      <c r="DE150" s="148">
        <v>0</v>
      </c>
      <c r="DF150" s="397" t="s">
        <v>1777</v>
      </c>
      <c r="DG150" s="165">
        <f t="shared" si="222"/>
        <v>0</v>
      </c>
      <c r="DH150" s="54">
        <v>0</v>
      </c>
      <c r="DI150" s="397" t="s">
        <v>1777</v>
      </c>
      <c r="DJ150" s="165">
        <f t="shared" si="223"/>
        <v>0</v>
      </c>
      <c r="DK150" s="54">
        <v>6</v>
      </c>
      <c r="DL150" s="397" t="s">
        <v>1777</v>
      </c>
      <c r="DM150" s="165">
        <f t="shared" si="224"/>
        <v>4</v>
      </c>
      <c r="DN150" s="54">
        <v>3</v>
      </c>
      <c r="DO150" s="397" t="s">
        <v>1782</v>
      </c>
      <c r="DP150" s="165">
        <f t="shared" si="225"/>
        <v>2</v>
      </c>
      <c r="DQ150" s="96" t="s">
        <v>1024</v>
      </c>
      <c r="DR150" s="164">
        <f t="shared" si="226"/>
        <v>0</v>
      </c>
      <c r="DS150" s="426">
        <f t="shared" si="227"/>
        <v>1.2</v>
      </c>
      <c r="DT150" s="148">
        <v>0.61399999999999999</v>
      </c>
      <c r="DU150" s="114" t="s">
        <v>1793</v>
      </c>
      <c r="DV150" s="165">
        <f t="shared" si="228"/>
        <v>3</v>
      </c>
      <c r="DW150" s="49">
        <v>44</v>
      </c>
      <c r="DX150" s="148">
        <f t="shared" si="183"/>
        <v>1.6434526764861874</v>
      </c>
      <c r="DY150" s="94" t="s">
        <v>1735</v>
      </c>
      <c r="DZ150" s="165">
        <f t="shared" si="229"/>
        <v>3</v>
      </c>
      <c r="EA150" s="49">
        <v>6</v>
      </c>
      <c r="EB150" s="94" t="s">
        <v>1740</v>
      </c>
      <c r="EC150" s="165">
        <f t="shared" si="230"/>
        <v>3</v>
      </c>
      <c r="ED150" s="49">
        <v>0</v>
      </c>
      <c r="EE150" s="114" t="s">
        <v>1730</v>
      </c>
      <c r="EF150" s="165">
        <f t="shared" si="231"/>
        <v>0</v>
      </c>
      <c r="EG150" s="426">
        <f t="shared" si="232"/>
        <v>2.25</v>
      </c>
      <c r="EH150" s="429">
        <f t="shared" si="233"/>
        <v>1.8256734006734006</v>
      </c>
      <c r="EI150" s="438">
        <f t="shared" si="234"/>
        <v>0.4564183501683502</v>
      </c>
      <c r="EJ150" s="546">
        <v>0.15</v>
      </c>
      <c r="EK150" s="548">
        <v>0.29545454545454547</v>
      </c>
      <c r="EL150" s="549">
        <v>0.70833333333333337</v>
      </c>
      <c r="EM150" s="549">
        <v>0.72222222222222221</v>
      </c>
      <c r="EN150" s="549">
        <v>0.3</v>
      </c>
      <c r="EO150" s="549">
        <v>0.5625</v>
      </c>
    </row>
    <row r="151" spans="1:145" s="366" customFormat="1" ht="18">
      <c r="A151" s="4" t="s">
        <v>311</v>
      </c>
      <c r="B151" s="69" t="s">
        <v>310</v>
      </c>
      <c r="C151" s="53" t="s">
        <v>632</v>
      </c>
      <c r="D151" s="411" t="s">
        <v>1310</v>
      </c>
      <c r="E151" s="413" t="s">
        <v>988</v>
      </c>
      <c r="F151" s="412" t="s">
        <v>1002</v>
      </c>
      <c r="G151" s="414" t="s">
        <v>998</v>
      </c>
      <c r="H151" s="412" t="s">
        <v>63</v>
      </c>
      <c r="I151" s="49">
        <v>7899</v>
      </c>
      <c r="J151" s="328">
        <f t="shared" si="184"/>
        <v>3.8975721138257304</v>
      </c>
      <c r="K151" s="328" t="s">
        <v>1698</v>
      </c>
      <c r="L151" s="165">
        <f t="shared" si="185"/>
        <v>1</v>
      </c>
      <c r="M151" s="78">
        <v>19181505.640000001</v>
      </c>
      <c r="N151" s="328">
        <f t="shared" si="186"/>
        <v>7.2828826938398414</v>
      </c>
      <c r="O151" s="328" t="s">
        <v>1706</v>
      </c>
      <c r="P151" s="165">
        <f t="shared" si="187"/>
        <v>1</v>
      </c>
      <c r="Q151" s="94">
        <v>244</v>
      </c>
      <c r="R151" s="328">
        <f t="shared" si="188"/>
        <v>2.3873898263387292</v>
      </c>
      <c r="S151" s="328" t="s">
        <v>1709</v>
      </c>
      <c r="T151" s="165">
        <f t="shared" si="189"/>
        <v>0</v>
      </c>
      <c r="U151" s="96" t="s">
        <v>1119</v>
      </c>
      <c r="V151" s="164">
        <f t="shared" si="190"/>
        <v>4</v>
      </c>
      <c r="W151" s="94">
        <v>17</v>
      </c>
      <c r="X151" s="54">
        <f>LOG10(W151)</f>
        <v>1.2304489213782739</v>
      </c>
      <c r="Y151" s="94" t="s">
        <v>1731</v>
      </c>
      <c r="Z151" s="165">
        <f t="shared" si="191"/>
        <v>2</v>
      </c>
      <c r="AA151" s="424">
        <f t="shared" si="192"/>
        <v>1.6</v>
      </c>
      <c r="AB151" s="80" t="s">
        <v>1396</v>
      </c>
      <c r="AC151" s="165">
        <f t="shared" si="193"/>
        <v>0</v>
      </c>
      <c r="AD151" s="53" t="s">
        <v>639</v>
      </c>
      <c r="AE151" s="165">
        <f t="shared" si="194"/>
        <v>4</v>
      </c>
      <c r="AF151" s="96" t="s">
        <v>640</v>
      </c>
      <c r="AG151" s="164">
        <f t="shared" si="195"/>
        <v>0</v>
      </c>
      <c r="AH151" s="53" t="s">
        <v>1400</v>
      </c>
      <c r="AI151" s="165">
        <f t="shared" si="238"/>
        <v>3</v>
      </c>
      <c r="AJ151" s="53" t="s">
        <v>1405</v>
      </c>
      <c r="AK151" s="165">
        <f t="shared" si="196"/>
        <v>0</v>
      </c>
      <c r="AL151" s="50">
        <v>1</v>
      </c>
      <c r="AM151" s="396" t="s">
        <v>1765</v>
      </c>
      <c r="AN151" s="165">
        <f t="shared" si="197"/>
        <v>4</v>
      </c>
      <c r="AO151" s="96" t="s">
        <v>640</v>
      </c>
      <c r="AP151" s="164">
        <f t="shared" si="198"/>
        <v>0</v>
      </c>
      <c r="AQ151" s="57">
        <v>2</v>
      </c>
      <c r="AR151" s="396" t="s">
        <v>1772</v>
      </c>
      <c r="AS151" s="165">
        <f t="shared" si="199"/>
        <v>1</v>
      </c>
      <c r="AT151" s="53" t="s">
        <v>650</v>
      </c>
      <c r="AU151" s="165">
        <f t="shared" si="200"/>
        <v>2</v>
      </c>
      <c r="AV151" s="53" t="s">
        <v>646</v>
      </c>
      <c r="AW151" s="165">
        <v>0</v>
      </c>
      <c r="AX151" s="81" t="s">
        <v>635</v>
      </c>
      <c r="AY151" s="165">
        <v>1</v>
      </c>
      <c r="AZ151" s="426">
        <f t="shared" si="201"/>
        <v>1.3636363636363635</v>
      </c>
      <c r="BA151" s="57">
        <v>0</v>
      </c>
      <c r="BB151" s="395" t="s">
        <v>1741</v>
      </c>
      <c r="BC151" s="165">
        <f t="shared" si="202"/>
        <v>4</v>
      </c>
      <c r="BD151" s="155" t="s">
        <v>1395</v>
      </c>
      <c r="BE151" s="163">
        <f t="shared" si="203"/>
        <v>4</v>
      </c>
      <c r="BF151" s="58">
        <v>0</v>
      </c>
      <c r="BG151" s="396" t="s">
        <v>1745</v>
      </c>
      <c r="BH151" s="165">
        <f t="shared" si="204"/>
        <v>4</v>
      </c>
      <c r="BI151" s="58">
        <v>0</v>
      </c>
      <c r="BJ151" s="396" t="s">
        <v>1745</v>
      </c>
      <c r="BK151" s="165">
        <f t="shared" si="205"/>
        <v>4</v>
      </c>
      <c r="BL151" s="53" t="s">
        <v>653</v>
      </c>
      <c r="BM151" s="365">
        <f t="shared" si="206"/>
        <v>4</v>
      </c>
      <c r="BN151" s="53" t="s">
        <v>642</v>
      </c>
      <c r="BO151" s="365">
        <f t="shared" si="207"/>
        <v>0</v>
      </c>
      <c r="BP151" s="53" t="s">
        <v>659</v>
      </c>
      <c r="BQ151" s="365">
        <f t="shared" si="208"/>
        <v>4</v>
      </c>
      <c r="BR151" s="58">
        <v>0</v>
      </c>
      <c r="BS151" s="396" t="s">
        <v>1750</v>
      </c>
      <c r="BT151" s="165">
        <f t="shared" si="209"/>
        <v>4</v>
      </c>
      <c r="BU151" s="58">
        <v>0</v>
      </c>
      <c r="BV151" s="396" t="s">
        <v>1750</v>
      </c>
      <c r="BW151" s="165">
        <f t="shared" si="210"/>
        <v>4</v>
      </c>
      <c r="BX151" s="58">
        <v>0</v>
      </c>
      <c r="BY151" s="396" t="s">
        <v>1755</v>
      </c>
      <c r="BZ151" s="165">
        <f t="shared" si="211"/>
        <v>4</v>
      </c>
      <c r="CA151" s="58">
        <v>0</v>
      </c>
      <c r="CB151" s="396" t="s">
        <v>1755</v>
      </c>
      <c r="CC151" s="165">
        <f t="shared" si="212"/>
        <v>4</v>
      </c>
      <c r="CD151" s="58">
        <v>0</v>
      </c>
      <c r="CE151" s="397" t="s">
        <v>1764</v>
      </c>
      <c r="CF151" s="165">
        <f t="shared" si="213"/>
        <v>0</v>
      </c>
      <c r="CG151" s="80" t="s">
        <v>1369</v>
      </c>
      <c r="CH151" s="165">
        <f t="shared" si="239"/>
        <v>3</v>
      </c>
      <c r="CI151" s="426">
        <f t="shared" si="214"/>
        <v>3.25</v>
      </c>
      <c r="CJ151" s="53" t="s">
        <v>1398</v>
      </c>
      <c r="CK151" s="165">
        <f t="shared" si="215"/>
        <v>2</v>
      </c>
      <c r="CL151" s="96" t="s">
        <v>640</v>
      </c>
      <c r="CM151" s="164">
        <f t="shared" si="216"/>
        <v>0</v>
      </c>
      <c r="CN151" s="96" t="s">
        <v>1119</v>
      </c>
      <c r="CO151" s="164">
        <f t="shared" si="217"/>
        <v>0</v>
      </c>
      <c r="CP151" s="96" t="s">
        <v>880</v>
      </c>
      <c r="CQ151" s="164">
        <f t="shared" si="235"/>
        <v>4</v>
      </c>
      <c r="CR151" s="96" t="s">
        <v>880</v>
      </c>
      <c r="CS151" s="164">
        <f t="shared" si="236"/>
        <v>4</v>
      </c>
      <c r="CT151" s="53" t="s">
        <v>1408</v>
      </c>
      <c r="CU151" s="165">
        <f t="shared" si="218"/>
        <v>2</v>
      </c>
      <c r="CV151" s="96" t="s">
        <v>880</v>
      </c>
      <c r="CW151" s="164">
        <f t="shared" si="237"/>
        <v>4</v>
      </c>
      <c r="CX151" s="55">
        <v>4.3</v>
      </c>
      <c r="CY151" s="427" t="s">
        <v>1825</v>
      </c>
      <c r="CZ151" s="165">
        <f t="shared" si="219"/>
        <v>2</v>
      </c>
      <c r="DA151" s="56">
        <v>4.3</v>
      </c>
      <c r="DB151" s="427" t="s">
        <v>1825</v>
      </c>
      <c r="DC151" s="165">
        <f t="shared" si="220"/>
        <v>2</v>
      </c>
      <c r="DD151" s="426">
        <f t="shared" si="221"/>
        <v>2.2222222222222223</v>
      </c>
      <c r="DE151" s="148">
        <v>0</v>
      </c>
      <c r="DF151" s="397" t="s">
        <v>1777</v>
      </c>
      <c r="DG151" s="165">
        <f t="shared" si="222"/>
        <v>0</v>
      </c>
      <c r="DH151" s="54">
        <v>0</v>
      </c>
      <c r="DI151" s="397" t="s">
        <v>1777</v>
      </c>
      <c r="DJ151" s="165">
        <f t="shared" si="223"/>
        <v>0</v>
      </c>
      <c r="DK151" s="54">
        <v>3</v>
      </c>
      <c r="DL151" s="397" t="s">
        <v>1777</v>
      </c>
      <c r="DM151" s="165">
        <f t="shared" si="224"/>
        <v>4</v>
      </c>
      <c r="DN151" s="54">
        <v>3</v>
      </c>
      <c r="DO151" s="397" t="s">
        <v>1782</v>
      </c>
      <c r="DP151" s="165">
        <f t="shared" si="225"/>
        <v>2</v>
      </c>
      <c r="DQ151" s="96" t="s">
        <v>1025</v>
      </c>
      <c r="DR151" s="164">
        <f t="shared" si="226"/>
        <v>4</v>
      </c>
      <c r="DS151" s="426">
        <f t="shared" si="227"/>
        <v>2</v>
      </c>
      <c r="DT151" s="148">
        <v>0.54900000000000004</v>
      </c>
      <c r="DU151" s="157" t="s">
        <v>1793</v>
      </c>
      <c r="DV151" s="165">
        <f t="shared" si="228"/>
        <v>3</v>
      </c>
      <c r="DW151" s="49">
        <v>21</v>
      </c>
      <c r="DX151" s="148">
        <f t="shared" si="183"/>
        <v>1.3222192947339193</v>
      </c>
      <c r="DY151" s="94" t="s">
        <v>1734</v>
      </c>
      <c r="DZ151" s="165">
        <f t="shared" si="229"/>
        <v>2</v>
      </c>
      <c r="EA151" s="49">
        <v>0</v>
      </c>
      <c r="EB151" s="114" t="s">
        <v>1730</v>
      </c>
      <c r="EC151" s="165">
        <f t="shared" si="230"/>
        <v>0</v>
      </c>
      <c r="ED151" s="49">
        <v>2</v>
      </c>
      <c r="EE151" s="157" t="s">
        <v>1737</v>
      </c>
      <c r="EF151" s="165">
        <f t="shared" si="231"/>
        <v>1</v>
      </c>
      <c r="EG151" s="426">
        <f t="shared" si="232"/>
        <v>1.5</v>
      </c>
      <c r="EH151" s="429">
        <f t="shared" si="233"/>
        <v>1.9893097643097641</v>
      </c>
      <c r="EI151" s="438">
        <f t="shared" si="234"/>
        <v>0.49732744107744098</v>
      </c>
      <c r="EJ151" s="546">
        <v>0.4</v>
      </c>
      <c r="EK151" s="548">
        <v>0.34090909090909088</v>
      </c>
      <c r="EL151" s="549">
        <v>0.8125</v>
      </c>
      <c r="EM151" s="549">
        <v>0.55555555555555558</v>
      </c>
      <c r="EN151" s="549">
        <v>0.5</v>
      </c>
      <c r="EO151" s="549">
        <v>0.375</v>
      </c>
    </row>
    <row r="152" spans="1:145" s="366" customFormat="1" ht="18">
      <c r="A152" s="4" t="s">
        <v>341</v>
      </c>
      <c r="B152" s="71" t="s">
        <v>340</v>
      </c>
      <c r="C152" s="53" t="s">
        <v>1050</v>
      </c>
      <c r="D152" s="411" t="s">
        <v>1310</v>
      </c>
      <c r="E152" s="413" t="s">
        <v>991</v>
      </c>
      <c r="F152" s="412" t="s">
        <v>990</v>
      </c>
      <c r="G152" s="414" t="s">
        <v>992</v>
      </c>
      <c r="H152" s="412" t="s">
        <v>47</v>
      </c>
      <c r="I152" s="49">
        <v>7912</v>
      </c>
      <c r="J152" s="328">
        <f t="shared" si="184"/>
        <v>3.898286278589123</v>
      </c>
      <c r="K152" s="328" t="s">
        <v>1698</v>
      </c>
      <c r="L152" s="165">
        <f t="shared" si="185"/>
        <v>1</v>
      </c>
      <c r="M152" s="78">
        <v>18579371.789999999</v>
      </c>
      <c r="N152" s="328">
        <f t="shared" si="186"/>
        <v>7.2690310254407828</v>
      </c>
      <c r="O152" s="328" t="s">
        <v>1706</v>
      </c>
      <c r="P152" s="165">
        <f t="shared" si="187"/>
        <v>1</v>
      </c>
      <c r="Q152" s="94">
        <v>314</v>
      </c>
      <c r="R152" s="328">
        <f t="shared" si="188"/>
        <v>2.4969296480732148</v>
      </c>
      <c r="S152" s="328" t="s">
        <v>1712</v>
      </c>
      <c r="T152" s="165">
        <f t="shared" si="189"/>
        <v>1</v>
      </c>
      <c r="U152" s="96" t="s">
        <v>880</v>
      </c>
      <c r="V152" s="164">
        <f t="shared" si="190"/>
        <v>0</v>
      </c>
      <c r="W152" s="94">
        <v>0</v>
      </c>
      <c r="X152" s="94"/>
      <c r="Y152" s="94" t="s">
        <v>1726</v>
      </c>
      <c r="Z152" s="165">
        <f t="shared" si="191"/>
        <v>0</v>
      </c>
      <c r="AA152" s="424">
        <f t="shared" si="192"/>
        <v>0.6</v>
      </c>
      <c r="AB152" s="80" t="s">
        <v>639</v>
      </c>
      <c r="AC152" s="165">
        <f t="shared" si="193"/>
        <v>4</v>
      </c>
      <c r="AD152" s="53" t="s">
        <v>639</v>
      </c>
      <c r="AE152" s="165">
        <f t="shared" si="194"/>
        <v>4</v>
      </c>
      <c r="AF152" s="96" t="s">
        <v>636</v>
      </c>
      <c r="AG152" s="164">
        <f t="shared" si="195"/>
        <v>4</v>
      </c>
      <c r="AH152" s="53" t="s">
        <v>1400</v>
      </c>
      <c r="AI152" s="165">
        <f t="shared" si="238"/>
        <v>3</v>
      </c>
      <c r="AJ152" s="156" t="s">
        <v>1404</v>
      </c>
      <c r="AK152" s="165">
        <f t="shared" si="196"/>
        <v>1</v>
      </c>
      <c r="AL152" s="52">
        <v>0</v>
      </c>
      <c r="AM152" s="396" t="s">
        <v>1765</v>
      </c>
      <c r="AN152" s="165">
        <f t="shared" si="197"/>
        <v>4</v>
      </c>
      <c r="AO152" s="96" t="s">
        <v>636</v>
      </c>
      <c r="AP152" s="164">
        <f t="shared" si="198"/>
        <v>4</v>
      </c>
      <c r="AQ152" s="57">
        <v>0</v>
      </c>
      <c r="AR152" s="396" t="s">
        <v>1788</v>
      </c>
      <c r="AS152" s="165">
        <f t="shared" si="199"/>
        <v>4</v>
      </c>
      <c r="AT152" s="53" t="s">
        <v>650</v>
      </c>
      <c r="AU152" s="165">
        <f t="shared" si="200"/>
        <v>2</v>
      </c>
      <c r="AV152" s="53" t="s">
        <v>1064</v>
      </c>
      <c r="AW152" s="165">
        <v>3</v>
      </c>
      <c r="AX152" s="81" t="s">
        <v>647</v>
      </c>
      <c r="AY152" s="165">
        <v>4</v>
      </c>
      <c r="AZ152" s="426">
        <f t="shared" si="201"/>
        <v>3.3636363636363638</v>
      </c>
      <c r="BA152" s="57">
        <v>0</v>
      </c>
      <c r="BB152" s="395" t="s">
        <v>1741</v>
      </c>
      <c r="BC152" s="165">
        <f t="shared" si="202"/>
        <v>4</v>
      </c>
      <c r="BD152" s="80" t="s">
        <v>1395</v>
      </c>
      <c r="BE152" s="163">
        <f t="shared" si="203"/>
        <v>4</v>
      </c>
      <c r="BF152" s="58">
        <v>0</v>
      </c>
      <c r="BG152" s="396" t="s">
        <v>1745</v>
      </c>
      <c r="BH152" s="165">
        <f t="shared" si="204"/>
        <v>4</v>
      </c>
      <c r="BI152" s="58">
        <v>0</v>
      </c>
      <c r="BJ152" s="396" t="s">
        <v>1745</v>
      </c>
      <c r="BK152" s="165">
        <f t="shared" si="205"/>
        <v>4</v>
      </c>
      <c r="BL152" s="53" t="s">
        <v>653</v>
      </c>
      <c r="BM152" s="365">
        <f t="shared" si="206"/>
        <v>4</v>
      </c>
      <c r="BN152" s="53" t="s">
        <v>642</v>
      </c>
      <c r="BO152" s="365">
        <f t="shared" si="207"/>
        <v>0</v>
      </c>
      <c r="BP152" s="53" t="s">
        <v>659</v>
      </c>
      <c r="BQ152" s="365">
        <f t="shared" si="208"/>
        <v>4</v>
      </c>
      <c r="BR152" s="58">
        <v>0</v>
      </c>
      <c r="BS152" s="396" t="s">
        <v>1750</v>
      </c>
      <c r="BT152" s="165">
        <f t="shared" si="209"/>
        <v>4</v>
      </c>
      <c r="BU152" s="58">
        <v>0</v>
      </c>
      <c r="BV152" s="396" t="s">
        <v>1750</v>
      </c>
      <c r="BW152" s="165">
        <f t="shared" si="210"/>
        <v>4</v>
      </c>
      <c r="BX152" s="58">
        <v>0</v>
      </c>
      <c r="BY152" s="396" t="s">
        <v>1755</v>
      </c>
      <c r="BZ152" s="165">
        <f t="shared" si="211"/>
        <v>4</v>
      </c>
      <c r="CA152" s="58">
        <v>0</v>
      </c>
      <c r="CB152" s="396" t="s">
        <v>1755</v>
      </c>
      <c r="CC152" s="165">
        <f t="shared" si="212"/>
        <v>4</v>
      </c>
      <c r="CD152" s="58">
        <v>3</v>
      </c>
      <c r="CE152" s="396" t="s">
        <v>1761</v>
      </c>
      <c r="CF152" s="165">
        <f t="shared" si="213"/>
        <v>3</v>
      </c>
      <c r="CG152" s="155" t="s">
        <v>636</v>
      </c>
      <c r="CH152" s="165">
        <f t="shared" si="239"/>
        <v>4</v>
      </c>
      <c r="CI152" s="426">
        <f t="shared" si="214"/>
        <v>3.5833333333333335</v>
      </c>
      <c r="CJ152" s="80" t="s">
        <v>639</v>
      </c>
      <c r="CK152" s="165">
        <f t="shared" si="215"/>
        <v>4</v>
      </c>
      <c r="CL152" s="96" t="s">
        <v>636</v>
      </c>
      <c r="CM152" s="164">
        <f t="shared" si="216"/>
        <v>4</v>
      </c>
      <c r="CN152" s="96" t="s">
        <v>1119</v>
      </c>
      <c r="CO152" s="164">
        <f t="shared" si="217"/>
        <v>0</v>
      </c>
      <c r="CP152" s="96" t="s">
        <v>880</v>
      </c>
      <c r="CQ152" s="164">
        <f t="shared" si="235"/>
        <v>4</v>
      </c>
      <c r="CR152" s="96" t="s">
        <v>880</v>
      </c>
      <c r="CS152" s="164">
        <f t="shared" si="236"/>
        <v>4</v>
      </c>
      <c r="CT152" s="53" t="s">
        <v>639</v>
      </c>
      <c r="CU152" s="165">
        <f t="shared" si="218"/>
        <v>4</v>
      </c>
      <c r="CV152" s="96" t="s">
        <v>1119</v>
      </c>
      <c r="CW152" s="164">
        <f t="shared" si="237"/>
        <v>0</v>
      </c>
      <c r="CX152" s="55">
        <v>2.6</v>
      </c>
      <c r="CY152" s="427" t="s">
        <v>1824</v>
      </c>
      <c r="CZ152" s="165">
        <f t="shared" si="219"/>
        <v>3</v>
      </c>
      <c r="DA152" s="56">
        <v>8.6</v>
      </c>
      <c r="DB152" s="351" t="s">
        <v>1827</v>
      </c>
      <c r="DC152" s="165">
        <f t="shared" si="220"/>
        <v>0</v>
      </c>
      <c r="DD152" s="426">
        <f t="shared" si="221"/>
        <v>2.5555555555555554</v>
      </c>
      <c r="DE152" s="148">
        <v>1</v>
      </c>
      <c r="DF152" s="396" t="s">
        <v>1776</v>
      </c>
      <c r="DG152" s="165">
        <f t="shared" si="222"/>
        <v>1</v>
      </c>
      <c r="DH152" s="54">
        <v>0</v>
      </c>
      <c r="DI152" s="397" t="s">
        <v>1777</v>
      </c>
      <c r="DJ152" s="165">
        <f t="shared" si="223"/>
        <v>0</v>
      </c>
      <c r="DK152" s="54">
        <v>0</v>
      </c>
      <c r="DL152" s="396" t="s">
        <v>1779</v>
      </c>
      <c r="DM152" s="165">
        <f t="shared" si="224"/>
        <v>0</v>
      </c>
      <c r="DN152" s="54">
        <v>1</v>
      </c>
      <c r="DO152" s="396" t="s">
        <v>1783</v>
      </c>
      <c r="DP152" s="165">
        <f t="shared" si="225"/>
        <v>1</v>
      </c>
      <c r="DQ152" s="96" t="s">
        <v>1024</v>
      </c>
      <c r="DR152" s="164">
        <f t="shared" si="226"/>
        <v>0</v>
      </c>
      <c r="DS152" s="426">
        <f t="shared" si="227"/>
        <v>0.4</v>
      </c>
      <c r="DT152" s="148">
        <v>0.59099999999999997</v>
      </c>
      <c r="DU152" s="157" t="s">
        <v>1793</v>
      </c>
      <c r="DV152" s="165">
        <f t="shared" si="228"/>
        <v>3</v>
      </c>
      <c r="DW152" s="49">
        <v>32</v>
      </c>
      <c r="DX152" s="148">
        <f t="shared" si="183"/>
        <v>1.505149978319906</v>
      </c>
      <c r="DY152" s="94" t="s">
        <v>1735</v>
      </c>
      <c r="DZ152" s="165">
        <f t="shared" si="229"/>
        <v>3</v>
      </c>
      <c r="EA152" s="49">
        <v>3</v>
      </c>
      <c r="EB152" s="94" t="s">
        <v>1739</v>
      </c>
      <c r="EC152" s="165">
        <f t="shared" si="230"/>
        <v>2</v>
      </c>
      <c r="ED152" s="49">
        <v>1</v>
      </c>
      <c r="EE152" s="157" t="s">
        <v>1737</v>
      </c>
      <c r="EF152" s="165">
        <f t="shared" si="231"/>
        <v>1</v>
      </c>
      <c r="EG152" s="426">
        <f t="shared" si="232"/>
        <v>2.25</v>
      </c>
      <c r="EH152" s="429">
        <f t="shared" si="233"/>
        <v>2.1254208754208754</v>
      </c>
      <c r="EI152" s="438">
        <f t="shared" si="234"/>
        <v>0.53135521885521886</v>
      </c>
      <c r="EJ152" s="546">
        <v>0.15</v>
      </c>
      <c r="EK152" s="548">
        <v>0.84090909090909094</v>
      </c>
      <c r="EL152" s="549">
        <v>0.89583333333333337</v>
      </c>
      <c r="EM152" s="549">
        <v>0.63888888888888884</v>
      </c>
      <c r="EN152" s="549">
        <v>0.1</v>
      </c>
      <c r="EO152" s="549">
        <v>0.5625</v>
      </c>
    </row>
    <row r="153" spans="1:145" s="366" customFormat="1" ht="18">
      <c r="A153" s="4" t="s">
        <v>313</v>
      </c>
      <c r="B153" s="69" t="s">
        <v>312</v>
      </c>
      <c r="C153" s="53" t="s">
        <v>1050</v>
      </c>
      <c r="D153" s="411" t="s">
        <v>1310</v>
      </c>
      <c r="E153" s="413" t="s">
        <v>978</v>
      </c>
      <c r="F153" s="412" t="s">
        <v>977</v>
      </c>
      <c r="G153" s="414" t="s">
        <v>985</v>
      </c>
      <c r="H153" s="412" t="s">
        <v>5</v>
      </c>
      <c r="I153" s="49">
        <v>8118</v>
      </c>
      <c r="J153" s="328">
        <f t="shared" si="184"/>
        <v>3.9094490469812664</v>
      </c>
      <c r="K153" s="328" t="s">
        <v>1698</v>
      </c>
      <c r="L153" s="165">
        <f t="shared" si="185"/>
        <v>1</v>
      </c>
      <c r="M153" s="78">
        <v>23925392.949999999</v>
      </c>
      <c r="N153" s="328">
        <f t="shared" si="186"/>
        <v>7.3788590793481594</v>
      </c>
      <c r="O153" s="328" t="s">
        <v>1706</v>
      </c>
      <c r="P153" s="165">
        <f t="shared" si="187"/>
        <v>1</v>
      </c>
      <c r="Q153" s="94">
        <v>336</v>
      </c>
      <c r="R153" s="328">
        <f t="shared" si="188"/>
        <v>2.5263392773898441</v>
      </c>
      <c r="S153" s="328" t="s">
        <v>1712</v>
      </c>
      <c r="T153" s="165">
        <f t="shared" si="189"/>
        <v>1</v>
      </c>
      <c r="U153" s="96" t="s">
        <v>880</v>
      </c>
      <c r="V153" s="164">
        <f t="shared" si="190"/>
        <v>0</v>
      </c>
      <c r="W153" s="94">
        <v>0</v>
      </c>
      <c r="X153" s="94"/>
      <c r="Y153" s="94" t="s">
        <v>1726</v>
      </c>
      <c r="Z153" s="165">
        <f t="shared" si="191"/>
        <v>0</v>
      </c>
      <c r="AA153" s="424">
        <f t="shared" si="192"/>
        <v>0.6</v>
      </c>
      <c r="AB153" s="80" t="s">
        <v>639</v>
      </c>
      <c r="AC153" s="165">
        <f t="shared" si="193"/>
        <v>4</v>
      </c>
      <c r="AD153" s="53" t="s">
        <v>639</v>
      </c>
      <c r="AE153" s="165">
        <f t="shared" si="194"/>
        <v>4</v>
      </c>
      <c r="AF153" s="96" t="s">
        <v>640</v>
      </c>
      <c r="AG153" s="164">
        <f t="shared" si="195"/>
        <v>0</v>
      </c>
      <c r="AH153" s="53" t="s">
        <v>1314</v>
      </c>
      <c r="AI153" s="165">
        <f t="shared" si="238"/>
        <v>0</v>
      </c>
      <c r="AJ153" s="156" t="s">
        <v>1404</v>
      </c>
      <c r="AK153" s="165">
        <f t="shared" si="196"/>
        <v>1</v>
      </c>
      <c r="AL153" s="50">
        <v>1</v>
      </c>
      <c r="AM153" s="396" t="s">
        <v>1765</v>
      </c>
      <c r="AN153" s="165">
        <f t="shared" si="197"/>
        <v>4</v>
      </c>
      <c r="AO153" s="96" t="s">
        <v>636</v>
      </c>
      <c r="AP153" s="164">
        <f t="shared" si="198"/>
        <v>4</v>
      </c>
      <c r="AQ153" s="57">
        <v>1</v>
      </c>
      <c r="AR153" s="397" t="s">
        <v>1789</v>
      </c>
      <c r="AS153" s="165">
        <f t="shared" si="199"/>
        <v>0</v>
      </c>
      <c r="AT153" s="53" t="s">
        <v>634</v>
      </c>
      <c r="AU153" s="165">
        <f t="shared" si="200"/>
        <v>1</v>
      </c>
      <c r="AV153" s="53" t="s">
        <v>646</v>
      </c>
      <c r="AW153" s="165">
        <v>0</v>
      </c>
      <c r="AX153" s="81" t="s">
        <v>635</v>
      </c>
      <c r="AY153" s="165">
        <v>1</v>
      </c>
      <c r="AZ153" s="426">
        <f t="shared" si="201"/>
        <v>1.7272727272727273</v>
      </c>
      <c r="BA153" s="57">
        <v>0</v>
      </c>
      <c r="BB153" s="395" t="s">
        <v>1741</v>
      </c>
      <c r="BC153" s="165">
        <f t="shared" si="202"/>
        <v>4</v>
      </c>
      <c r="BD153" s="155" t="s">
        <v>1395</v>
      </c>
      <c r="BE153" s="163">
        <f t="shared" si="203"/>
        <v>4</v>
      </c>
      <c r="BF153" s="58">
        <v>1</v>
      </c>
      <c r="BG153" s="396" t="s">
        <v>1746</v>
      </c>
      <c r="BH153" s="165">
        <f t="shared" si="204"/>
        <v>3</v>
      </c>
      <c r="BI153" s="58">
        <v>1</v>
      </c>
      <c r="BJ153" s="396" t="s">
        <v>1746</v>
      </c>
      <c r="BK153" s="165">
        <f t="shared" si="205"/>
        <v>3</v>
      </c>
      <c r="BL153" s="53" t="s">
        <v>642</v>
      </c>
      <c r="BM153" s="365">
        <f t="shared" si="206"/>
        <v>3</v>
      </c>
      <c r="BN153" s="53" t="s">
        <v>662</v>
      </c>
      <c r="BO153" s="365">
        <f t="shared" si="207"/>
        <v>3</v>
      </c>
      <c r="BP153" s="53" t="s">
        <v>667</v>
      </c>
      <c r="BQ153" s="365">
        <f t="shared" si="208"/>
        <v>1</v>
      </c>
      <c r="BR153" s="58">
        <v>0</v>
      </c>
      <c r="BS153" s="396" t="s">
        <v>1750</v>
      </c>
      <c r="BT153" s="165">
        <f t="shared" si="209"/>
        <v>4</v>
      </c>
      <c r="BU153" s="58">
        <v>0</v>
      </c>
      <c r="BV153" s="396" t="s">
        <v>1750</v>
      </c>
      <c r="BW153" s="165">
        <f t="shared" si="210"/>
        <v>4</v>
      </c>
      <c r="BX153" s="58">
        <v>0</v>
      </c>
      <c r="BY153" s="396" t="s">
        <v>1755</v>
      </c>
      <c r="BZ153" s="165">
        <f t="shared" si="211"/>
        <v>4</v>
      </c>
      <c r="CA153" s="58">
        <v>0</v>
      </c>
      <c r="CB153" s="396" t="s">
        <v>1755</v>
      </c>
      <c r="CC153" s="165">
        <f t="shared" si="212"/>
        <v>4</v>
      </c>
      <c r="CD153" s="58">
        <v>1</v>
      </c>
      <c r="CE153" s="396" t="s">
        <v>1763</v>
      </c>
      <c r="CF153" s="165">
        <f t="shared" si="213"/>
        <v>1</v>
      </c>
      <c r="CG153" s="80" t="s">
        <v>1369</v>
      </c>
      <c r="CH153" s="165">
        <f t="shared" si="239"/>
        <v>3</v>
      </c>
      <c r="CI153" s="426">
        <f t="shared" si="214"/>
        <v>3.0833333333333335</v>
      </c>
      <c r="CJ153" s="53" t="s">
        <v>1407</v>
      </c>
      <c r="CK153" s="165">
        <f t="shared" si="215"/>
        <v>1</v>
      </c>
      <c r="CL153" s="96" t="s">
        <v>640</v>
      </c>
      <c r="CM153" s="164">
        <f t="shared" si="216"/>
        <v>0</v>
      </c>
      <c r="CN153" s="96" t="s">
        <v>1119</v>
      </c>
      <c r="CO153" s="164">
        <f t="shared" si="217"/>
        <v>0</v>
      </c>
      <c r="CP153" s="96" t="s">
        <v>880</v>
      </c>
      <c r="CQ153" s="164">
        <f t="shared" si="235"/>
        <v>4</v>
      </c>
      <c r="CR153" s="96" t="s">
        <v>880</v>
      </c>
      <c r="CS153" s="164">
        <f t="shared" si="236"/>
        <v>4</v>
      </c>
      <c r="CT153" s="53" t="s">
        <v>639</v>
      </c>
      <c r="CU153" s="165">
        <f t="shared" si="218"/>
        <v>4</v>
      </c>
      <c r="CV153" s="96" t="s">
        <v>1119</v>
      </c>
      <c r="CW153" s="164">
        <f t="shared" si="237"/>
        <v>0</v>
      </c>
      <c r="CX153" s="55">
        <v>8</v>
      </c>
      <c r="CY153" s="351" t="s">
        <v>1827</v>
      </c>
      <c r="CZ153" s="165">
        <f t="shared" si="219"/>
        <v>0</v>
      </c>
      <c r="DA153" s="56">
        <v>10</v>
      </c>
      <c r="DB153" s="351" t="s">
        <v>1827</v>
      </c>
      <c r="DC153" s="165">
        <f t="shared" si="220"/>
        <v>0</v>
      </c>
      <c r="DD153" s="426">
        <f t="shared" si="221"/>
        <v>1.4444444444444444</v>
      </c>
      <c r="DE153" s="148">
        <v>1</v>
      </c>
      <c r="DF153" s="396" t="s">
        <v>1776</v>
      </c>
      <c r="DG153" s="165">
        <f t="shared" si="222"/>
        <v>1</v>
      </c>
      <c r="DH153" s="54">
        <v>0</v>
      </c>
      <c r="DI153" s="397" t="s">
        <v>1777</v>
      </c>
      <c r="DJ153" s="165">
        <f t="shared" si="223"/>
        <v>0</v>
      </c>
      <c r="DK153" s="54">
        <v>1</v>
      </c>
      <c r="DL153" s="396" t="s">
        <v>1779</v>
      </c>
      <c r="DM153" s="165">
        <f t="shared" si="224"/>
        <v>3</v>
      </c>
      <c r="DN153" s="54">
        <v>0</v>
      </c>
      <c r="DO153" s="397" t="s">
        <v>1784</v>
      </c>
      <c r="DP153" s="165">
        <f t="shared" si="225"/>
        <v>0</v>
      </c>
      <c r="DQ153" s="96" t="s">
        <v>1024</v>
      </c>
      <c r="DR153" s="164">
        <f t="shared" si="226"/>
        <v>0</v>
      </c>
      <c r="DS153" s="426">
        <f t="shared" si="227"/>
        <v>0.8</v>
      </c>
      <c r="DT153" s="148">
        <v>0.73499999999999999</v>
      </c>
      <c r="DU153" s="114" t="s">
        <v>1791</v>
      </c>
      <c r="DV153" s="165">
        <f t="shared" si="228"/>
        <v>2</v>
      </c>
      <c r="DW153" s="49">
        <v>6</v>
      </c>
      <c r="DX153" s="148">
        <f t="shared" si="183"/>
        <v>0.77815125038364363</v>
      </c>
      <c r="DY153" s="94" t="s">
        <v>1733</v>
      </c>
      <c r="DZ153" s="165">
        <f t="shared" si="229"/>
        <v>1</v>
      </c>
      <c r="EA153" s="49">
        <v>0</v>
      </c>
      <c r="EB153" s="114" t="s">
        <v>1730</v>
      </c>
      <c r="EC153" s="165">
        <f t="shared" si="230"/>
        <v>0</v>
      </c>
      <c r="ED153" s="49">
        <v>0</v>
      </c>
      <c r="EE153" s="114" t="s">
        <v>1730</v>
      </c>
      <c r="EF153" s="165">
        <f t="shared" si="231"/>
        <v>0</v>
      </c>
      <c r="EG153" s="426">
        <f t="shared" si="232"/>
        <v>0.75</v>
      </c>
      <c r="EH153" s="429">
        <f t="shared" si="233"/>
        <v>1.400841750841751</v>
      </c>
      <c r="EI153" s="438">
        <f t="shared" si="234"/>
        <v>0.35021043771043775</v>
      </c>
      <c r="EJ153" s="546">
        <v>0.15</v>
      </c>
      <c r="EK153" s="548">
        <v>0.43181818181818182</v>
      </c>
      <c r="EL153" s="549">
        <v>0.77083333333333337</v>
      </c>
      <c r="EM153" s="549">
        <v>0.3611111111111111</v>
      </c>
      <c r="EN153" s="549">
        <v>0.2</v>
      </c>
      <c r="EO153" s="549">
        <v>0.1875</v>
      </c>
    </row>
    <row r="154" spans="1:145" s="366" customFormat="1" ht="18">
      <c r="A154" s="4" t="s">
        <v>303</v>
      </c>
      <c r="B154" s="69" t="s">
        <v>302</v>
      </c>
      <c r="C154" s="583" t="s">
        <v>632</v>
      </c>
      <c r="D154" s="411" t="s">
        <v>1310</v>
      </c>
      <c r="E154" s="413" t="s">
        <v>991</v>
      </c>
      <c r="F154" s="412" t="s">
        <v>990</v>
      </c>
      <c r="G154" s="414" t="s">
        <v>992</v>
      </c>
      <c r="H154" s="412" t="s">
        <v>47</v>
      </c>
      <c r="I154" s="49">
        <v>8309</v>
      </c>
      <c r="J154" s="328">
        <f t="shared" si="184"/>
        <v>3.919548758968848</v>
      </c>
      <c r="K154" s="328" t="s">
        <v>1698</v>
      </c>
      <c r="L154" s="165">
        <f t="shared" si="185"/>
        <v>1</v>
      </c>
      <c r="M154" s="78">
        <v>27209525.34</v>
      </c>
      <c r="N154" s="328">
        <f t="shared" si="186"/>
        <v>7.4347209657409188</v>
      </c>
      <c r="O154" s="328" t="s">
        <v>1706</v>
      </c>
      <c r="P154" s="165">
        <f t="shared" si="187"/>
        <v>1</v>
      </c>
      <c r="Q154" s="94">
        <v>325</v>
      </c>
      <c r="R154" s="328">
        <f t="shared" si="188"/>
        <v>2.5118833609788744</v>
      </c>
      <c r="S154" s="328" t="s">
        <v>1712</v>
      </c>
      <c r="T154" s="165">
        <f t="shared" si="189"/>
        <v>1</v>
      </c>
      <c r="U154" s="96" t="s">
        <v>1119</v>
      </c>
      <c r="V154" s="164">
        <f t="shared" si="190"/>
        <v>4</v>
      </c>
      <c r="W154" s="94">
        <v>5</v>
      </c>
      <c r="X154" s="54">
        <f>LOG10(W154)</f>
        <v>0.69897000433601886</v>
      </c>
      <c r="Y154" s="94" t="s">
        <v>1727</v>
      </c>
      <c r="Z154" s="165">
        <f t="shared" si="191"/>
        <v>1</v>
      </c>
      <c r="AA154" s="424">
        <f t="shared" si="192"/>
        <v>1.6</v>
      </c>
      <c r="AB154" s="594" t="s">
        <v>639</v>
      </c>
      <c r="AC154" s="165">
        <f t="shared" si="193"/>
        <v>4</v>
      </c>
      <c r="AD154" s="585" t="s">
        <v>639</v>
      </c>
      <c r="AE154" s="165">
        <f t="shared" si="194"/>
        <v>4</v>
      </c>
      <c r="AF154" s="96" t="s">
        <v>640</v>
      </c>
      <c r="AG154" s="164">
        <f t="shared" si="195"/>
        <v>0</v>
      </c>
      <c r="AH154" s="53" t="s">
        <v>1314</v>
      </c>
      <c r="AI154" s="165">
        <f t="shared" si="238"/>
        <v>0</v>
      </c>
      <c r="AJ154" s="53" t="s">
        <v>1404</v>
      </c>
      <c r="AK154" s="165">
        <f t="shared" si="196"/>
        <v>1</v>
      </c>
      <c r="AL154" s="587">
        <v>1</v>
      </c>
      <c r="AM154" s="396" t="s">
        <v>1765</v>
      </c>
      <c r="AN154" s="165">
        <f t="shared" si="197"/>
        <v>4</v>
      </c>
      <c r="AO154" s="96" t="s">
        <v>636</v>
      </c>
      <c r="AP154" s="164">
        <f t="shared" si="198"/>
        <v>4</v>
      </c>
      <c r="AQ154" s="57">
        <v>2</v>
      </c>
      <c r="AR154" s="396" t="s">
        <v>1772</v>
      </c>
      <c r="AS154" s="165">
        <f t="shared" si="199"/>
        <v>1</v>
      </c>
      <c r="AT154" s="583" t="s">
        <v>650</v>
      </c>
      <c r="AU154" s="165">
        <f t="shared" si="200"/>
        <v>2</v>
      </c>
      <c r="AV154" s="53" t="s">
        <v>1067</v>
      </c>
      <c r="AW154" s="165">
        <v>3</v>
      </c>
      <c r="AX154" s="81" t="s">
        <v>647</v>
      </c>
      <c r="AY154" s="165">
        <v>4</v>
      </c>
      <c r="AZ154" s="426">
        <f t="shared" si="201"/>
        <v>2.4545454545454546</v>
      </c>
      <c r="BA154" s="57">
        <v>0</v>
      </c>
      <c r="BB154" s="395" t="s">
        <v>1741</v>
      </c>
      <c r="BC154" s="165">
        <f t="shared" si="202"/>
        <v>4</v>
      </c>
      <c r="BD154" s="155" t="s">
        <v>641</v>
      </c>
      <c r="BE154" s="163">
        <f t="shared" si="203"/>
        <v>0</v>
      </c>
      <c r="BF154" s="587">
        <v>0</v>
      </c>
      <c r="BG154" s="396" t="s">
        <v>1745</v>
      </c>
      <c r="BH154" s="165">
        <f t="shared" si="204"/>
        <v>4</v>
      </c>
      <c r="BI154" s="587">
        <v>0</v>
      </c>
      <c r="BJ154" s="396" t="s">
        <v>1745</v>
      </c>
      <c r="BK154" s="165">
        <f t="shared" si="205"/>
        <v>4</v>
      </c>
      <c r="BL154" s="53" t="s">
        <v>653</v>
      </c>
      <c r="BM154" s="365">
        <f t="shared" si="206"/>
        <v>4</v>
      </c>
      <c r="BN154" s="583" t="s">
        <v>654</v>
      </c>
      <c r="BO154" s="365">
        <f t="shared" si="207"/>
        <v>4</v>
      </c>
      <c r="BP154" s="585" t="s">
        <v>659</v>
      </c>
      <c r="BQ154" s="365">
        <f t="shared" si="208"/>
        <v>4</v>
      </c>
      <c r="BR154" s="57">
        <v>0</v>
      </c>
      <c r="BS154" s="396" t="s">
        <v>1750</v>
      </c>
      <c r="BT154" s="165">
        <f t="shared" si="209"/>
        <v>4</v>
      </c>
      <c r="BU154" s="57">
        <v>0</v>
      </c>
      <c r="BV154" s="396" t="s">
        <v>1750</v>
      </c>
      <c r="BW154" s="165">
        <f t="shared" si="210"/>
        <v>4</v>
      </c>
      <c r="BX154" s="57">
        <v>0</v>
      </c>
      <c r="BY154" s="396" t="s">
        <v>1755</v>
      </c>
      <c r="BZ154" s="165">
        <f t="shared" si="211"/>
        <v>4</v>
      </c>
      <c r="CA154" s="57">
        <v>0</v>
      </c>
      <c r="CB154" s="396" t="s">
        <v>1755</v>
      </c>
      <c r="CC154" s="165">
        <f t="shared" si="212"/>
        <v>4</v>
      </c>
      <c r="CD154" s="58">
        <v>0</v>
      </c>
      <c r="CE154" s="397" t="s">
        <v>1764</v>
      </c>
      <c r="CF154" s="165">
        <f t="shared" si="213"/>
        <v>0</v>
      </c>
      <c r="CG154" s="155" t="s">
        <v>636</v>
      </c>
      <c r="CH154" s="165">
        <f t="shared" si="239"/>
        <v>4</v>
      </c>
      <c r="CI154" s="426">
        <f t="shared" si="214"/>
        <v>3.3333333333333335</v>
      </c>
      <c r="CJ154" s="583" t="s">
        <v>639</v>
      </c>
      <c r="CK154" s="165">
        <f t="shared" si="215"/>
        <v>4</v>
      </c>
      <c r="CL154" s="96" t="s">
        <v>636</v>
      </c>
      <c r="CM154" s="164">
        <f t="shared" si="216"/>
        <v>4</v>
      </c>
      <c r="CN154" s="96" t="s">
        <v>1119</v>
      </c>
      <c r="CO154" s="164">
        <f t="shared" si="217"/>
        <v>0</v>
      </c>
      <c r="CP154" s="96" t="s">
        <v>880</v>
      </c>
      <c r="CQ154" s="164">
        <f t="shared" si="235"/>
        <v>4</v>
      </c>
      <c r="CR154" s="96" t="s">
        <v>880</v>
      </c>
      <c r="CS154" s="164">
        <f t="shared" si="236"/>
        <v>4</v>
      </c>
      <c r="CT154" s="583" t="s">
        <v>639</v>
      </c>
      <c r="CU154" s="165">
        <f t="shared" si="218"/>
        <v>4</v>
      </c>
      <c r="CV154" s="96" t="s">
        <v>880</v>
      </c>
      <c r="CW154" s="164">
        <f t="shared" si="237"/>
        <v>4</v>
      </c>
      <c r="CX154" s="55">
        <v>2.7</v>
      </c>
      <c r="CY154" s="427" t="s">
        <v>1824</v>
      </c>
      <c r="CZ154" s="165">
        <f t="shared" si="219"/>
        <v>3</v>
      </c>
      <c r="DA154" s="56">
        <v>8.1999999999999993</v>
      </c>
      <c r="DB154" s="351" t="s">
        <v>1827</v>
      </c>
      <c r="DC154" s="165">
        <f t="shared" si="220"/>
        <v>0</v>
      </c>
      <c r="DD154" s="426">
        <f t="shared" si="221"/>
        <v>3</v>
      </c>
      <c r="DE154" s="148">
        <v>1</v>
      </c>
      <c r="DF154" s="396" t="s">
        <v>1776</v>
      </c>
      <c r="DG154" s="165">
        <f t="shared" si="222"/>
        <v>1</v>
      </c>
      <c r="DH154" s="54">
        <v>0</v>
      </c>
      <c r="DI154" s="397" t="s">
        <v>1777</v>
      </c>
      <c r="DJ154" s="165">
        <f t="shared" si="223"/>
        <v>0</v>
      </c>
      <c r="DK154" s="54">
        <v>1</v>
      </c>
      <c r="DL154" s="396" t="s">
        <v>1779</v>
      </c>
      <c r="DM154" s="165">
        <f t="shared" si="224"/>
        <v>3</v>
      </c>
      <c r="DN154" s="54">
        <v>7</v>
      </c>
      <c r="DO154" s="396" t="s">
        <v>1780</v>
      </c>
      <c r="DP154" s="165">
        <f t="shared" si="225"/>
        <v>4</v>
      </c>
      <c r="DQ154" s="96" t="s">
        <v>1024</v>
      </c>
      <c r="DR154" s="164">
        <f t="shared" si="226"/>
        <v>0</v>
      </c>
      <c r="DS154" s="426">
        <f t="shared" si="227"/>
        <v>1.6</v>
      </c>
      <c r="DT154" s="148">
        <v>0.52700000000000002</v>
      </c>
      <c r="DU154" s="157" t="s">
        <v>1793</v>
      </c>
      <c r="DV154" s="165">
        <f t="shared" si="228"/>
        <v>3</v>
      </c>
      <c r="DW154" s="49">
        <v>26</v>
      </c>
      <c r="DX154" s="148">
        <f t="shared" si="183"/>
        <v>1.414973347970818</v>
      </c>
      <c r="DY154" s="94" t="s">
        <v>1734</v>
      </c>
      <c r="DZ154" s="165">
        <f t="shared" si="229"/>
        <v>2</v>
      </c>
      <c r="EA154" s="49">
        <v>3</v>
      </c>
      <c r="EB154" s="94" t="s">
        <v>1739</v>
      </c>
      <c r="EC154" s="165">
        <f t="shared" si="230"/>
        <v>2</v>
      </c>
      <c r="ED154" s="49">
        <v>1</v>
      </c>
      <c r="EE154" s="157" t="s">
        <v>1737</v>
      </c>
      <c r="EF154" s="165">
        <f t="shared" si="231"/>
        <v>1</v>
      </c>
      <c r="EG154" s="426">
        <f t="shared" si="232"/>
        <v>2</v>
      </c>
      <c r="EH154" s="429">
        <f t="shared" si="233"/>
        <v>2.3313131313131312</v>
      </c>
      <c r="EI154" s="438">
        <f t="shared" si="234"/>
        <v>0.58282828282828281</v>
      </c>
      <c r="EJ154" s="546">
        <v>0.4</v>
      </c>
      <c r="EK154" s="548">
        <v>0.61363636363636365</v>
      </c>
      <c r="EL154" s="549">
        <v>0.83333333333333337</v>
      </c>
      <c r="EM154" s="549">
        <v>0.75</v>
      </c>
      <c r="EN154" s="549">
        <v>0.4</v>
      </c>
      <c r="EO154" s="549">
        <v>0.5</v>
      </c>
    </row>
    <row r="155" spans="1:145" s="366" customFormat="1" ht="18">
      <c r="A155" s="4" t="s">
        <v>307</v>
      </c>
      <c r="B155" s="69" t="s">
        <v>306</v>
      </c>
      <c r="C155" s="53" t="s">
        <v>632</v>
      </c>
      <c r="D155" s="411" t="s">
        <v>1310</v>
      </c>
      <c r="E155" s="413" t="s">
        <v>991</v>
      </c>
      <c r="F155" s="412" t="s">
        <v>993</v>
      </c>
      <c r="G155" s="414" t="s">
        <v>994</v>
      </c>
      <c r="H155" s="412" t="s">
        <v>34</v>
      </c>
      <c r="I155" s="49">
        <v>8341</v>
      </c>
      <c r="J155" s="328">
        <f t="shared" si="184"/>
        <v>3.9212181211949502</v>
      </c>
      <c r="K155" s="328" t="s">
        <v>1698</v>
      </c>
      <c r="L155" s="165">
        <f t="shared" si="185"/>
        <v>1</v>
      </c>
      <c r="M155" s="78">
        <v>16624398.17</v>
      </c>
      <c r="N155" s="328">
        <f t="shared" si="186"/>
        <v>7.220745932099712</v>
      </c>
      <c r="O155" s="328" t="s">
        <v>1706</v>
      </c>
      <c r="P155" s="165">
        <f t="shared" si="187"/>
        <v>1</v>
      </c>
      <c r="Q155" s="94">
        <v>253</v>
      </c>
      <c r="R155" s="328">
        <f t="shared" si="188"/>
        <v>2.403120521175818</v>
      </c>
      <c r="S155" s="328" t="s">
        <v>1712</v>
      </c>
      <c r="T155" s="165">
        <f t="shared" si="189"/>
        <v>1</v>
      </c>
      <c r="U155" s="96" t="s">
        <v>880</v>
      </c>
      <c r="V155" s="164">
        <f t="shared" si="190"/>
        <v>0</v>
      </c>
      <c r="W155" s="94">
        <v>0</v>
      </c>
      <c r="X155" s="94"/>
      <c r="Y155" s="94" t="s">
        <v>1726</v>
      </c>
      <c r="Z155" s="165">
        <f t="shared" si="191"/>
        <v>0</v>
      </c>
      <c r="AA155" s="424">
        <f t="shared" si="192"/>
        <v>0.6</v>
      </c>
      <c r="AB155" s="80" t="s">
        <v>639</v>
      </c>
      <c r="AC155" s="165">
        <f t="shared" si="193"/>
        <v>4</v>
      </c>
      <c r="AD155" s="53" t="s">
        <v>1399</v>
      </c>
      <c r="AE155" s="165">
        <f t="shared" si="194"/>
        <v>1</v>
      </c>
      <c r="AF155" s="96" t="s">
        <v>640</v>
      </c>
      <c r="AG155" s="164">
        <f t="shared" si="195"/>
        <v>0</v>
      </c>
      <c r="AH155" s="53" t="s">
        <v>1400</v>
      </c>
      <c r="AI155" s="165">
        <f t="shared" si="238"/>
        <v>3</v>
      </c>
      <c r="AJ155" s="53" t="s">
        <v>1404</v>
      </c>
      <c r="AK155" s="165">
        <f t="shared" si="196"/>
        <v>1</v>
      </c>
      <c r="AL155" s="50">
        <v>2</v>
      </c>
      <c r="AM155" s="396" t="s">
        <v>1766</v>
      </c>
      <c r="AN155" s="165">
        <f t="shared" si="197"/>
        <v>3</v>
      </c>
      <c r="AO155" s="96" t="s">
        <v>636</v>
      </c>
      <c r="AP155" s="164">
        <f t="shared" si="198"/>
        <v>4</v>
      </c>
      <c r="AQ155" s="57">
        <v>1</v>
      </c>
      <c r="AR155" s="397" t="s">
        <v>1789</v>
      </c>
      <c r="AS155" s="165">
        <f t="shared" si="199"/>
        <v>0</v>
      </c>
      <c r="AT155" s="53" t="s">
        <v>674</v>
      </c>
      <c r="AU155" s="165">
        <f t="shared" si="200"/>
        <v>3</v>
      </c>
      <c r="AV155" s="53" t="s">
        <v>646</v>
      </c>
      <c r="AW155" s="165">
        <v>0</v>
      </c>
      <c r="AX155" s="81" t="s">
        <v>646</v>
      </c>
      <c r="AY155" s="165">
        <v>1</v>
      </c>
      <c r="AZ155" s="426">
        <f t="shared" si="201"/>
        <v>1.8181818181818181</v>
      </c>
      <c r="BA155" s="57">
        <v>0</v>
      </c>
      <c r="BB155" s="395" t="s">
        <v>1741</v>
      </c>
      <c r="BC155" s="165">
        <f t="shared" si="202"/>
        <v>4</v>
      </c>
      <c r="BD155" s="80" t="s">
        <v>1395</v>
      </c>
      <c r="BE155" s="163">
        <f t="shared" si="203"/>
        <v>4</v>
      </c>
      <c r="BF155" s="58">
        <v>0</v>
      </c>
      <c r="BG155" s="396" t="s">
        <v>1745</v>
      </c>
      <c r="BH155" s="165">
        <f t="shared" si="204"/>
        <v>4</v>
      </c>
      <c r="BI155" s="58">
        <v>0</v>
      </c>
      <c r="BJ155" s="396" t="s">
        <v>1745</v>
      </c>
      <c r="BK155" s="165">
        <f t="shared" si="205"/>
        <v>4</v>
      </c>
      <c r="BL155" s="53" t="s">
        <v>642</v>
      </c>
      <c r="BM155" s="365">
        <f t="shared" si="206"/>
        <v>3</v>
      </c>
      <c r="BN155" s="53" t="s">
        <v>649</v>
      </c>
      <c r="BO155" s="365">
        <f t="shared" si="207"/>
        <v>1</v>
      </c>
      <c r="BP155" s="53" t="s">
        <v>659</v>
      </c>
      <c r="BQ155" s="365">
        <f t="shared" si="208"/>
        <v>4</v>
      </c>
      <c r="BR155" s="58">
        <v>0</v>
      </c>
      <c r="BS155" s="396" t="s">
        <v>1750</v>
      </c>
      <c r="BT155" s="165">
        <f t="shared" si="209"/>
        <v>4</v>
      </c>
      <c r="BU155" s="58">
        <v>0</v>
      </c>
      <c r="BV155" s="396" t="s">
        <v>1750</v>
      </c>
      <c r="BW155" s="165">
        <f t="shared" si="210"/>
        <v>4</v>
      </c>
      <c r="BX155" s="58">
        <v>0</v>
      </c>
      <c r="BY155" s="396" t="s">
        <v>1755</v>
      </c>
      <c r="BZ155" s="165">
        <f t="shared" si="211"/>
        <v>4</v>
      </c>
      <c r="CA155" s="58">
        <v>0</v>
      </c>
      <c r="CB155" s="396" t="s">
        <v>1755</v>
      </c>
      <c r="CC155" s="165">
        <f t="shared" si="212"/>
        <v>4</v>
      </c>
      <c r="CD155" s="58">
        <v>1</v>
      </c>
      <c r="CE155" s="396" t="s">
        <v>1763</v>
      </c>
      <c r="CF155" s="165">
        <f t="shared" si="213"/>
        <v>1</v>
      </c>
      <c r="CG155" s="80" t="s">
        <v>1369</v>
      </c>
      <c r="CH155" s="165">
        <f t="shared" si="239"/>
        <v>3</v>
      </c>
      <c r="CI155" s="426">
        <f t="shared" si="214"/>
        <v>3.3333333333333335</v>
      </c>
      <c r="CJ155" s="53" t="s">
        <v>639</v>
      </c>
      <c r="CK155" s="165">
        <f t="shared" si="215"/>
        <v>4</v>
      </c>
      <c r="CL155" s="96" t="s">
        <v>636</v>
      </c>
      <c r="CM155" s="164">
        <f t="shared" si="216"/>
        <v>4</v>
      </c>
      <c r="CN155" s="96" t="s">
        <v>880</v>
      </c>
      <c r="CO155" s="164">
        <f t="shared" si="217"/>
        <v>4</v>
      </c>
      <c r="CP155" s="96" t="s">
        <v>880</v>
      </c>
      <c r="CQ155" s="164">
        <f t="shared" si="235"/>
        <v>4</v>
      </c>
      <c r="CR155" s="96" t="s">
        <v>880</v>
      </c>
      <c r="CS155" s="164">
        <f t="shared" si="236"/>
        <v>4</v>
      </c>
      <c r="CT155" s="53" t="s">
        <v>639</v>
      </c>
      <c r="CU155" s="165">
        <f t="shared" si="218"/>
        <v>4</v>
      </c>
      <c r="CV155" s="96" t="s">
        <v>1119</v>
      </c>
      <c r="CW155" s="164">
        <f t="shared" si="237"/>
        <v>0</v>
      </c>
      <c r="CX155" s="55">
        <v>5.3</v>
      </c>
      <c r="CY155" s="427" t="s">
        <v>1825</v>
      </c>
      <c r="CZ155" s="165">
        <f t="shared" si="219"/>
        <v>2</v>
      </c>
      <c r="DA155" s="56">
        <v>7.1</v>
      </c>
      <c r="DB155" s="427" t="s">
        <v>1826</v>
      </c>
      <c r="DC155" s="165">
        <f t="shared" si="220"/>
        <v>1</v>
      </c>
      <c r="DD155" s="426">
        <f t="shared" si="221"/>
        <v>3</v>
      </c>
      <c r="DE155" s="148">
        <v>2</v>
      </c>
      <c r="DF155" s="396" t="s">
        <v>1776</v>
      </c>
      <c r="DG155" s="165">
        <f t="shared" si="222"/>
        <v>1</v>
      </c>
      <c r="DH155" s="54">
        <v>0</v>
      </c>
      <c r="DI155" s="397" t="s">
        <v>1777</v>
      </c>
      <c r="DJ155" s="165">
        <f t="shared" si="223"/>
        <v>0</v>
      </c>
      <c r="DK155" s="54">
        <v>2</v>
      </c>
      <c r="DL155" s="396" t="s">
        <v>1778</v>
      </c>
      <c r="DM155" s="165">
        <f t="shared" si="224"/>
        <v>4</v>
      </c>
      <c r="DN155" s="54">
        <v>1</v>
      </c>
      <c r="DO155" s="396" t="s">
        <v>1783</v>
      </c>
      <c r="DP155" s="165">
        <f t="shared" si="225"/>
        <v>1</v>
      </c>
      <c r="DQ155" s="96" t="s">
        <v>1024</v>
      </c>
      <c r="DR155" s="164">
        <f t="shared" si="226"/>
        <v>0</v>
      </c>
      <c r="DS155" s="426">
        <f t="shared" si="227"/>
        <v>1.2</v>
      </c>
      <c r="DT155" s="148">
        <v>0.623</v>
      </c>
      <c r="DU155" s="157" t="s">
        <v>1793</v>
      </c>
      <c r="DV155" s="165">
        <f t="shared" si="228"/>
        <v>3</v>
      </c>
      <c r="DW155" s="49">
        <v>9</v>
      </c>
      <c r="DX155" s="148">
        <f t="shared" si="183"/>
        <v>0.95424250943932487</v>
      </c>
      <c r="DY155" s="94" t="s">
        <v>1733</v>
      </c>
      <c r="DZ155" s="165">
        <f t="shared" si="229"/>
        <v>1</v>
      </c>
      <c r="EA155" s="49">
        <v>1</v>
      </c>
      <c r="EB155" s="157" t="s">
        <v>1737</v>
      </c>
      <c r="EC155" s="165">
        <f t="shared" si="230"/>
        <v>1</v>
      </c>
      <c r="ED155" s="49">
        <v>1</v>
      </c>
      <c r="EE155" s="157" t="s">
        <v>1737</v>
      </c>
      <c r="EF155" s="165">
        <f t="shared" si="231"/>
        <v>1</v>
      </c>
      <c r="EG155" s="426">
        <f t="shared" si="232"/>
        <v>1.5</v>
      </c>
      <c r="EH155" s="429">
        <f t="shared" si="233"/>
        <v>1.9085858585858586</v>
      </c>
      <c r="EI155" s="438">
        <f t="shared" si="234"/>
        <v>0.4771464646464646</v>
      </c>
      <c r="EJ155" s="546">
        <v>0.15</v>
      </c>
      <c r="EK155" s="548">
        <v>0.45454545454545453</v>
      </c>
      <c r="EL155" s="549">
        <v>0.83333333333333337</v>
      </c>
      <c r="EM155" s="549">
        <v>0.75</v>
      </c>
      <c r="EN155" s="549">
        <v>0.3</v>
      </c>
      <c r="EO155" s="549">
        <v>0.375</v>
      </c>
    </row>
    <row r="156" spans="1:145" s="366" customFormat="1" ht="18">
      <c r="A156" s="4" t="s">
        <v>299</v>
      </c>
      <c r="B156" s="69" t="s">
        <v>298</v>
      </c>
      <c r="C156" s="53" t="s">
        <v>1050</v>
      </c>
      <c r="D156" s="411" t="s">
        <v>1310</v>
      </c>
      <c r="E156" s="413" t="s">
        <v>988</v>
      </c>
      <c r="F156" s="412" t="s">
        <v>1002</v>
      </c>
      <c r="G156" s="414" t="s">
        <v>998</v>
      </c>
      <c r="H156" s="412" t="s">
        <v>63</v>
      </c>
      <c r="I156" s="49">
        <v>8475</v>
      </c>
      <c r="J156" s="328">
        <f t="shared" si="184"/>
        <v>3.9281397068751196</v>
      </c>
      <c r="K156" s="328" t="s">
        <v>1698</v>
      </c>
      <c r="L156" s="165">
        <f t="shared" si="185"/>
        <v>1</v>
      </c>
      <c r="M156" s="78">
        <v>18151021.379999999</v>
      </c>
      <c r="N156" s="328">
        <f t="shared" si="186"/>
        <v>7.2589010683372726</v>
      </c>
      <c r="O156" s="328" t="s">
        <v>1706</v>
      </c>
      <c r="P156" s="165">
        <f t="shared" si="187"/>
        <v>1</v>
      </c>
      <c r="Q156" s="94">
        <v>349</v>
      </c>
      <c r="R156" s="328">
        <f t="shared" si="188"/>
        <v>2.5428254269591797</v>
      </c>
      <c r="S156" s="328" t="s">
        <v>1712</v>
      </c>
      <c r="T156" s="165">
        <f t="shared" si="189"/>
        <v>1</v>
      </c>
      <c r="U156" s="96" t="s">
        <v>880</v>
      </c>
      <c r="V156" s="164">
        <f t="shared" si="190"/>
        <v>0</v>
      </c>
      <c r="W156" s="94">
        <v>0</v>
      </c>
      <c r="X156" s="94"/>
      <c r="Y156" s="94" t="s">
        <v>1726</v>
      </c>
      <c r="Z156" s="165">
        <f t="shared" si="191"/>
        <v>0</v>
      </c>
      <c r="AA156" s="424">
        <f t="shared" si="192"/>
        <v>0.6</v>
      </c>
      <c r="AB156" s="80" t="s">
        <v>1397</v>
      </c>
      <c r="AC156" s="165">
        <f t="shared" si="193"/>
        <v>1</v>
      </c>
      <c r="AD156" s="53" t="s">
        <v>1399</v>
      </c>
      <c r="AE156" s="165">
        <f t="shared" si="194"/>
        <v>1</v>
      </c>
      <c r="AF156" s="96" t="s">
        <v>640</v>
      </c>
      <c r="AG156" s="164">
        <f t="shared" si="195"/>
        <v>0</v>
      </c>
      <c r="AH156" s="53" t="s">
        <v>1314</v>
      </c>
      <c r="AI156" s="165">
        <f t="shared" si="238"/>
        <v>0</v>
      </c>
      <c r="AJ156" s="156" t="s">
        <v>1404</v>
      </c>
      <c r="AK156" s="165">
        <f t="shared" si="196"/>
        <v>1</v>
      </c>
      <c r="AL156" s="50">
        <v>1</v>
      </c>
      <c r="AM156" s="396" t="s">
        <v>1765</v>
      </c>
      <c r="AN156" s="165">
        <f t="shared" si="197"/>
        <v>4</v>
      </c>
      <c r="AO156" s="96" t="s">
        <v>640</v>
      </c>
      <c r="AP156" s="164">
        <f t="shared" si="198"/>
        <v>0</v>
      </c>
      <c r="AQ156" s="57">
        <v>4</v>
      </c>
      <c r="AR156" s="396" t="s">
        <v>1770</v>
      </c>
      <c r="AS156" s="165">
        <f t="shared" si="199"/>
        <v>3</v>
      </c>
      <c r="AT156" s="53" t="s">
        <v>650</v>
      </c>
      <c r="AU156" s="165">
        <f t="shared" si="200"/>
        <v>2</v>
      </c>
      <c r="AV156" s="53" t="s">
        <v>635</v>
      </c>
      <c r="AW156" s="165">
        <v>1</v>
      </c>
      <c r="AX156" s="81" t="s">
        <v>647</v>
      </c>
      <c r="AY156" s="165">
        <v>4</v>
      </c>
      <c r="AZ156" s="426">
        <f t="shared" si="201"/>
        <v>1.5454545454545454</v>
      </c>
      <c r="BA156" s="57">
        <v>0</v>
      </c>
      <c r="BB156" s="395" t="s">
        <v>1741</v>
      </c>
      <c r="BC156" s="165">
        <f t="shared" si="202"/>
        <v>4</v>
      </c>
      <c r="BD156" s="80" t="s">
        <v>666</v>
      </c>
      <c r="BE156" s="163">
        <f t="shared" si="203"/>
        <v>3</v>
      </c>
      <c r="BF156" s="58">
        <v>2</v>
      </c>
      <c r="BG156" s="396" t="s">
        <v>1746</v>
      </c>
      <c r="BH156" s="165">
        <f t="shared" si="204"/>
        <v>3</v>
      </c>
      <c r="BI156" s="58">
        <v>2</v>
      </c>
      <c r="BJ156" s="396" t="s">
        <v>1746</v>
      </c>
      <c r="BK156" s="165">
        <f t="shared" si="205"/>
        <v>3</v>
      </c>
      <c r="BL156" s="53" t="s">
        <v>642</v>
      </c>
      <c r="BM156" s="365">
        <f t="shared" si="206"/>
        <v>3</v>
      </c>
      <c r="BN156" s="53" t="s">
        <v>662</v>
      </c>
      <c r="BO156" s="365">
        <f t="shared" si="207"/>
        <v>3</v>
      </c>
      <c r="BP156" s="53" t="s">
        <v>659</v>
      </c>
      <c r="BQ156" s="365">
        <f t="shared" si="208"/>
        <v>4</v>
      </c>
      <c r="BR156" s="58">
        <v>0</v>
      </c>
      <c r="BS156" s="396" t="s">
        <v>1750</v>
      </c>
      <c r="BT156" s="165">
        <f t="shared" si="209"/>
        <v>4</v>
      </c>
      <c r="BU156" s="58">
        <v>0</v>
      </c>
      <c r="BV156" s="396" t="s">
        <v>1750</v>
      </c>
      <c r="BW156" s="165">
        <f t="shared" si="210"/>
        <v>4</v>
      </c>
      <c r="BX156" s="58">
        <v>0</v>
      </c>
      <c r="BY156" s="396" t="s">
        <v>1755</v>
      </c>
      <c r="BZ156" s="165">
        <f t="shared" si="211"/>
        <v>4</v>
      </c>
      <c r="CA156" s="58">
        <v>0</v>
      </c>
      <c r="CB156" s="396" t="s">
        <v>1755</v>
      </c>
      <c r="CC156" s="165">
        <f t="shared" si="212"/>
        <v>4</v>
      </c>
      <c r="CD156" s="58">
        <v>0</v>
      </c>
      <c r="CE156" s="397" t="s">
        <v>1764</v>
      </c>
      <c r="CF156" s="165">
        <f t="shared" si="213"/>
        <v>0</v>
      </c>
      <c r="CG156" s="80" t="s">
        <v>1367</v>
      </c>
      <c r="CH156" s="165">
        <f t="shared" si="239"/>
        <v>0</v>
      </c>
      <c r="CI156" s="426">
        <f t="shared" si="214"/>
        <v>2.9166666666666665</v>
      </c>
      <c r="CJ156" s="80" t="s">
        <v>1407</v>
      </c>
      <c r="CK156" s="165">
        <f t="shared" si="215"/>
        <v>1</v>
      </c>
      <c r="CL156" s="96" t="s">
        <v>640</v>
      </c>
      <c r="CM156" s="164">
        <f t="shared" si="216"/>
        <v>0</v>
      </c>
      <c r="CN156" s="96" t="s">
        <v>1119</v>
      </c>
      <c r="CO156" s="164">
        <f t="shared" si="217"/>
        <v>0</v>
      </c>
      <c r="CP156" s="96" t="s">
        <v>880</v>
      </c>
      <c r="CQ156" s="164">
        <f t="shared" si="235"/>
        <v>4</v>
      </c>
      <c r="CR156" s="96" t="s">
        <v>880</v>
      </c>
      <c r="CS156" s="164">
        <f t="shared" si="236"/>
        <v>4</v>
      </c>
      <c r="CT156" s="53" t="s">
        <v>1409</v>
      </c>
      <c r="CU156" s="165">
        <f t="shared" si="218"/>
        <v>1</v>
      </c>
      <c r="CV156" s="96" t="s">
        <v>1119</v>
      </c>
      <c r="CW156" s="164">
        <f t="shared" si="237"/>
        <v>0</v>
      </c>
      <c r="CX156" s="55">
        <v>6.1</v>
      </c>
      <c r="CY156" s="427" t="s">
        <v>1826</v>
      </c>
      <c r="CZ156" s="165">
        <f t="shared" si="219"/>
        <v>1</v>
      </c>
      <c r="DA156" s="56">
        <v>5.7</v>
      </c>
      <c r="DB156" s="427" t="s">
        <v>1825</v>
      </c>
      <c r="DC156" s="165">
        <f t="shared" si="220"/>
        <v>2</v>
      </c>
      <c r="DD156" s="426">
        <f t="shared" si="221"/>
        <v>1.4444444444444444</v>
      </c>
      <c r="DE156" s="148">
        <v>0</v>
      </c>
      <c r="DF156" s="397" t="s">
        <v>1777</v>
      </c>
      <c r="DG156" s="165">
        <f t="shared" si="222"/>
        <v>0</v>
      </c>
      <c r="DH156" s="54">
        <v>0</v>
      </c>
      <c r="DI156" s="397" t="s">
        <v>1777</v>
      </c>
      <c r="DJ156" s="165">
        <f t="shared" si="223"/>
        <v>0</v>
      </c>
      <c r="DK156" s="54">
        <v>0</v>
      </c>
      <c r="DL156" s="397" t="s">
        <v>1777</v>
      </c>
      <c r="DM156" s="165">
        <f t="shared" si="224"/>
        <v>0</v>
      </c>
      <c r="DN156" s="54">
        <v>1</v>
      </c>
      <c r="DO156" s="396" t="s">
        <v>1783</v>
      </c>
      <c r="DP156" s="165">
        <f t="shared" si="225"/>
        <v>1</v>
      </c>
      <c r="DQ156" s="96" t="s">
        <v>1024</v>
      </c>
      <c r="DR156" s="164">
        <f t="shared" si="226"/>
        <v>0</v>
      </c>
      <c r="DS156" s="426">
        <f t="shared" si="227"/>
        <v>0.2</v>
      </c>
      <c r="DT156" s="148">
        <v>0.53500000000000003</v>
      </c>
      <c r="DU156" s="157" t="s">
        <v>1793</v>
      </c>
      <c r="DV156" s="165">
        <f t="shared" si="228"/>
        <v>3</v>
      </c>
      <c r="DW156" s="49">
        <v>40</v>
      </c>
      <c r="DX156" s="148">
        <f t="shared" si="183"/>
        <v>1.6020599913279623</v>
      </c>
      <c r="DY156" s="94" t="s">
        <v>1735</v>
      </c>
      <c r="DZ156" s="165">
        <f t="shared" si="229"/>
        <v>3</v>
      </c>
      <c r="EA156" s="49">
        <v>3</v>
      </c>
      <c r="EB156" s="94" t="s">
        <v>1739</v>
      </c>
      <c r="EC156" s="165">
        <f t="shared" si="230"/>
        <v>2</v>
      </c>
      <c r="ED156" s="49">
        <v>2</v>
      </c>
      <c r="EE156" s="157" t="s">
        <v>1737</v>
      </c>
      <c r="EF156" s="165">
        <f t="shared" si="231"/>
        <v>1</v>
      </c>
      <c r="EG156" s="426">
        <f t="shared" si="232"/>
        <v>2.25</v>
      </c>
      <c r="EH156" s="429">
        <f t="shared" si="233"/>
        <v>1.4927609427609427</v>
      </c>
      <c r="EI156" s="438">
        <f t="shared" si="234"/>
        <v>0.37319023569023568</v>
      </c>
      <c r="EJ156" s="546">
        <v>0.15</v>
      </c>
      <c r="EK156" s="548">
        <v>0.38636363636363635</v>
      </c>
      <c r="EL156" s="549">
        <v>0.72916666666666663</v>
      </c>
      <c r="EM156" s="549">
        <v>0.3611111111111111</v>
      </c>
      <c r="EN156" s="549">
        <v>0.05</v>
      </c>
      <c r="EO156" s="549">
        <v>0.5625</v>
      </c>
    </row>
    <row r="157" spans="1:145" s="366" customFormat="1" ht="18">
      <c r="A157" s="4" t="s">
        <v>292</v>
      </c>
      <c r="B157" s="69" t="s">
        <v>291</v>
      </c>
      <c r="C157" s="53" t="s">
        <v>1050</v>
      </c>
      <c r="D157" s="411" t="s">
        <v>1310</v>
      </c>
      <c r="E157" s="413" t="s">
        <v>968</v>
      </c>
      <c r="F157" s="412" t="s">
        <v>967</v>
      </c>
      <c r="G157" s="414" t="s">
        <v>981</v>
      </c>
      <c r="H157" s="417" t="s">
        <v>88</v>
      </c>
      <c r="I157" s="49">
        <v>8505</v>
      </c>
      <c r="J157" s="328">
        <f t="shared" si="184"/>
        <v>3.9296743179485878</v>
      </c>
      <c r="K157" s="328" t="s">
        <v>1698</v>
      </c>
      <c r="L157" s="165">
        <f t="shared" si="185"/>
        <v>1</v>
      </c>
      <c r="M157" s="78">
        <v>20613956.060000002</v>
      </c>
      <c r="N157" s="328">
        <f t="shared" si="186"/>
        <v>7.3141613459837851</v>
      </c>
      <c r="O157" s="328" t="s">
        <v>1706</v>
      </c>
      <c r="P157" s="165">
        <f t="shared" si="187"/>
        <v>1</v>
      </c>
      <c r="Q157" s="94">
        <v>281</v>
      </c>
      <c r="R157" s="328">
        <f t="shared" si="188"/>
        <v>2.4487063199050798</v>
      </c>
      <c r="S157" s="328" t="s">
        <v>1712</v>
      </c>
      <c r="T157" s="165">
        <f t="shared" si="189"/>
        <v>1</v>
      </c>
      <c r="U157" s="96" t="s">
        <v>880</v>
      </c>
      <c r="V157" s="164">
        <f t="shared" si="190"/>
        <v>0</v>
      </c>
      <c r="W157" s="94">
        <v>0</v>
      </c>
      <c r="X157" s="94"/>
      <c r="Y157" s="94" t="s">
        <v>1726</v>
      </c>
      <c r="Z157" s="165">
        <f t="shared" si="191"/>
        <v>0</v>
      </c>
      <c r="AA157" s="424">
        <f t="shared" si="192"/>
        <v>0.6</v>
      </c>
      <c r="AB157" s="80" t="s">
        <v>1398</v>
      </c>
      <c r="AC157" s="165">
        <f t="shared" si="193"/>
        <v>2</v>
      </c>
      <c r="AD157" s="53" t="s">
        <v>639</v>
      </c>
      <c r="AE157" s="165">
        <f t="shared" si="194"/>
        <v>4</v>
      </c>
      <c r="AF157" s="96" t="s">
        <v>640</v>
      </c>
      <c r="AG157" s="164">
        <f t="shared" si="195"/>
        <v>0</v>
      </c>
      <c r="AH157" s="53" t="s">
        <v>1401</v>
      </c>
      <c r="AI157" s="165">
        <f t="shared" si="238"/>
        <v>4</v>
      </c>
      <c r="AJ157" s="53" t="s">
        <v>1406</v>
      </c>
      <c r="AK157" s="165">
        <f t="shared" si="196"/>
        <v>3</v>
      </c>
      <c r="AL157" s="50">
        <v>1</v>
      </c>
      <c r="AM157" s="396" t="s">
        <v>1765</v>
      </c>
      <c r="AN157" s="165">
        <f t="shared" si="197"/>
        <v>4</v>
      </c>
      <c r="AO157" s="96" t="s">
        <v>636</v>
      </c>
      <c r="AP157" s="164">
        <f t="shared" si="198"/>
        <v>4</v>
      </c>
      <c r="AQ157" s="57">
        <v>2</v>
      </c>
      <c r="AR157" s="396" t="s">
        <v>1772</v>
      </c>
      <c r="AS157" s="165">
        <f t="shared" si="199"/>
        <v>1</v>
      </c>
      <c r="AT157" s="53" t="s">
        <v>650</v>
      </c>
      <c r="AU157" s="165">
        <f t="shared" si="200"/>
        <v>2</v>
      </c>
      <c r="AV157" s="53" t="s">
        <v>689</v>
      </c>
      <c r="AW157" s="165">
        <v>2</v>
      </c>
      <c r="AX157" s="81" t="s">
        <v>646</v>
      </c>
      <c r="AY157" s="165">
        <v>1</v>
      </c>
      <c r="AZ157" s="426">
        <f t="shared" si="201"/>
        <v>2.4545454545454546</v>
      </c>
      <c r="BA157" s="57">
        <v>0</v>
      </c>
      <c r="BB157" s="395" t="s">
        <v>1741</v>
      </c>
      <c r="BC157" s="165">
        <f t="shared" si="202"/>
        <v>4</v>
      </c>
      <c r="BD157" s="80" t="s">
        <v>1395</v>
      </c>
      <c r="BE157" s="163">
        <f t="shared" si="203"/>
        <v>4</v>
      </c>
      <c r="BF157" s="58">
        <v>3</v>
      </c>
      <c r="BG157" s="397" t="s">
        <v>1747</v>
      </c>
      <c r="BH157" s="165">
        <f t="shared" si="204"/>
        <v>2</v>
      </c>
      <c r="BI157" s="58">
        <v>4</v>
      </c>
      <c r="BJ157" s="397" t="s">
        <v>1747</v>
      </c>
      <c r="BK157" s="165">
        <f t="shared" si="205"/>
        <v>2</v>
      </c>
      <c r="BL157" s="53" t="s">
        <v>648</v>
      </c>
      <c r="BM157" s="365">
        <f t="shared" si="206"/>
        <v>1</v>
      </c>
      <c r="BN157" s="53" t="s">
        <v>669</v>
      </c>
      <c r="BO157" s="365">
        <f t="shared" si="207"/>
        <v>2</v>
      </c>
      <c r="BP157" s="53" t="s">
        <v>667</v>
      </c>
      <c r="BQ157" s="365">
        <f t="shared" si="208"/>
        <v>1</v>
      </c>
      <c r="BR157" s="58">
        <v>0</v>
      </c>
      <c r="BS157" s="396" t="s">
        <v>1750</v>
      </c>
      <c r="BT157" s="165">
        <f t="shared" si="209"/>
        <v>4</v>
      </c>
      <c r="BU157" s="58">
        <v>3</v>
      </c>
      <c r="BV157" s="397" t="s">
        <v>1752</v>
      </c>
      <c r="BW157" s="165">
        <f t="shared" si="210"/>
        <v>2</v>
      </c>
      <c r="BX157" s="58">
        <v>0</v>
      </c>
      <c r="BY157" s="396" t="s">
        <v>1755</v>
      </c>
      <c r="BZ157" s="165">
        <f t="shared" si="211"/>
        <v>4</v>
      </c>
      <c r="CA157" s="58">
        <v>0</v>
      </c>
      <c r="CB157" s="396" t="s">
        <v>1755</v>
      </c>
      <c r="CC157" s="165">
        <f t="shared" si="212"/>
        <v>4</v>
      </c>
      <c r="CD157" s="58">
        <v>3</v>
      </c>
      <c r="CE157" s="396" t="s">
        <v>1761</v>
      </c>
      <c r="CF157" s="165">
        <f t="shared" si="213"/>
        <v>3</v>
      </c>
      <c r="CG157" s="80" t="s">
        <v>1367</v>
      </c>
      <c r="CH157" s="165">
        <f t="shared" si="239"/>
        <v>0</v>
      </c>
      <c r="CI157" s="426">
        <f t="shared" si="214"/>
        <v>2.4166666666666665</v>
      </c>
      <c r="CJ157" s="53" t="s">
        <v>1407</v>
      </c>
      <c r="CK157" s="165">
        <f t="shared" si="215"/>
        <v>1</v>
      </c>
      <c r="CL157" s="96" t="s">
        <v>640</v>
      </c>
      <c r="CM157" s="164">
        <f t="shared" si="216"/>
        <v>0</v>
      </c>
      <c r="CN157" s="96" t="s">
        <v>1119</v>
      </c>
      <c r="CO157" s="164">
        <f t="shared" si="217"/>
        <v>0</v>
      </c>
      <c r="CP157" s="96" t="s">
        <v>880</v>
      </c>
      <c r="CQ157" s="164">
        <f t="shared" si="235"/>
        <v>4</v>
      </c>
      <c r="CR157" s="96" t="s">
        <v>880</v>
      </c>
      <c r="CS157" s="164">
        <f t="shared" si="236"/>
        <v>4</v>
      </c>
      <c r="CT157" s="53" t="s">
        <v>639</v>
      </c>
      <c r="CU157" s="165">
        <f t="shared" si="218"/>
        <v>4</v>
      </c>
      <c r="CV157" s="96" t="s">
        <v>880</v>
      </c>
      <c r="CW157" s="164">
        <f t="shared" si="237"/>
        <v>4</v>
      </c>
      <c r="CX157" s="55">
        <v>7.3</v>
      </c>
      <c r="CY157" s="427" t="s">
        <v>1826</v>
      </c>
      <c r="CZ157" s="165">
        <f t="shared" si="219"/>
        <v>1</v>
      </c>
      <c r="DA157" s="56">
        <v>7.4</v>
      </c>
      <c r="DB157" s="427" t="s">
        <v>1826</v>
      </c>
      <c r="DC157" s="165">
        <f t="shared" si="220"/>
        <v>1</v>
      </c>
      <c r="DD157" s="426">
        <f t="shared" si="221"/>
        <v>2.1111111111111112</v>
      </c>
      <c r="DE157" s="148">
        <v>1</v>
      </c>
      <c r="DF157" s="396" t="s">
        <v>1776</v>
      </c>
      <c r="DG157" s="165">
        <f t="shared" si="222"/>
        <v>1</v>
      </c>
      <c r="DH157" s="54">
        <v>0</v>
      </c>
      <c r="DI157" s="397" t="s">
        <v>1777</v>
      </c>
      <c r="DJ157" s="165">
        <f t="shared" si="223"/>
        <v>0</v>
      </c>
      <c r="DK157" s="54">
        <v>0</v>
      </c>
      <c r="DL157" s="396" t="s">
        <v>1779</v>
      </c>
      <c r="DM157" s="165">
        <f t="shared" si="224"/>
        <v>0</v>
      </c>
      <c r="DN157" s="54">
        <v>6</v>
      </c>
      <c r="DO157" s="396" t="s">
        <v>1781</v>
      </c>
      <c r="DP157" s="165">
        <f t="shared" si="225"/>
        <v>3</v>
      </c>
      <c r="DQ157" s="96" t="s">
        <v>1024</v>
      </c>
      <c r="DR157" s="164">
        <f t="shared" si="226"/>
        <v>0</v>
      </c>
      <c r="DS157" s="426">
        <f t="shared" si="227"/>
        <v>0.8</v>
      </c>
      <c r="DT157" s="148">
        <v>0.61599999999999999</v>
      </c>
      <c r="DU157" s="157" t="s">
        <v>1793</v>
      </c>
      <c r="DV157" s="165">
        <f t="shared" si="228"/>
        <v>3</v>
      </c>
      <c r="DW157" s="49">
        <v>9</v>
      </c>
      <c r="DX157" s="148">
        <f t="shared" si="183"/>
        <v>0.95424250943932487</v>
      </c>
      <c r="DY157" s="94" t="s">
        <v>1733</v>
      </c>
      <c r="DZ157" s="165">
        <f t="shared" si="229"/>
        <v>1</v>
      </c>
      <c r="EA157" s="49">
        <v>1</v>
      </c>
      <c r="EB157" s="157" t="s">
        <v>1737</v>
      </c>
      <c r="EC157" s="165">
        <f t="shared" si="230"/>
        <v>1</v>
      </c>
      <c r="ED157" s="49">
        <v>2</v>
      </c>
      <c r="EE157" s="157" t="s">
        <v>1737</v>
      </c>
      <c r="EF157" s="165">
        <f t="shared" si="231"/>
        <v>1</v>
      </c>
      <c r="EG157" s="426">
        <f t="shared" si="232"/>
        <v>1.5</v>
      </c>
      <c r="EH157" s="429">
        <f t="shared" si="233"/>
        <v>1.6470538720538721</v>
      </c>
      <c r="EI157" s="438">
        <f t="shared" si="234"/>
        <v>0.41176346801346797</v>
      </c>
      <c r="EJ157" s="546">
        <v>0.15</v>
      </c>
      <c r="EK157" s="548">
        <v>0.61363636363636365</v>
      </c>
      <c r="EL157" s="549">
        <v>0.60416666666666663</v>
      </c>
      <c r="EM157" s="549">
        <v>0.52777777777777779</v>
      </c>
      <c r="EN157" s="549">
        <v>0.2</v>
      </c>
      <c r="EO157" s="549">
        <v>0.375</v>
      </c>
    </row>
    <row r="158" spans="1:145" s="366" customFormat="1" ht="18">
      <c r="A158" s="4" t="s">
        <v>290</v>
      </c>
      <c r="B158" s="69" t="s">
        <v>289</v>
      </c>
      <c r="C158" s="583" t="s">
        <v>632</v>
      </c>
      <c r="D158" s="411" t="s">
        <v>1310</v>
      </c>
      <c r="E158" s="413" t="s">
        <v>968</v>
      </c>
      <c r="F158" s="412" t="s">
        <v>964</v>
      </c>
      <c r="G158" s="414" t="s">
        <v>974</v>
      </c>
      <c r="H158" s="417" t="s">
        <v>106</v>
      </c>
      <c r="I158" s="49">
        <v>8757</v>
      </c>
      <c r="J158" s="328">
        <f t="shared" si="184"/>
        <v>3.9423553497076766</v>
      </c>
      <c r="K158" s="328" t="s">
        <v>1698</v>
      </c>
      <c r="L158" s="165">
        <f t="shared" si="185"/>
        <v>1</v>
      </c>
      <c r="M158" s="78">
        <v>24895604.300000001</v>
      </c>
      <c r="N158" s="328">
        <f t="shared" si="186"/>
        <v>7.396122672526328</v>
      </c>
      <c r="O158" s="328" t="s">
        <v>1706</v>
      </c>
      <c r="P158" s="165">
        <f t="shared" si="187"/>
        <v>1</v>
      </c>
      <c r="Q158" s="94">
        <v>350</v>
      </c>
      <c r="R158" s="328">
        <f t="shared" si="188"/>
        <v>2.5440680443502757</v>
      </c>
      <c r="S158" s="328" t="s">
        <v>1712</v>
      </c>
      <c r="T158" s="165">
        <f t="shared" si="189"/>
        <v>1</v>
      </c>
      <c r="U158" s="96" t="s">
        <v>1119</v>
      </c>
      <c r="V158" s="164">
        <f t="shared" si="190"/>
        <v>4</v>
      </c>
      <c r="W158" s="94">
        <v>30</v>
      </c>
      <c r="X158" s="54">
        <f>LOG10(W158)</f>
        <v>1.4771212547196624</v>
      </c>
      <c r="Y158" s="94" t="s">
        <v>1731</v>
      </c>
      <c r="Z158" s="165">
        <f t="shared" si="191"/>
        <v>2</v>
      </c>
      <c r="AA158" s="424">
        <f t="shared" si="192"/>
        <v>1.8</v>
      </c>
      <c r="AB158" s="594" t="s">
        <v>639</v>
      </c>
      <c r="AC158" s="165">
        <f t="shared" si="193"/>
        <v>4</v>
      </c>
      <c r="AD158" s="585" t="s">
        <v>639</v>
      </c>
      <c r="AE158" s="165">
        <f t="shared" si="194"/>
        <v>4</v>
      </c>
      <c r="AF158" s="96" t="s">
        <v>640</v>
      </c>
      <c r="AG158" s="164">
        <f t="shared" si="195"/>
        <v>0</v>
      </c>
      <c r="AH158" s="53" t="s">
        <v>1314</v>
      </c>
      <c r="AI158" s="165">
        <f t="shared" si="238"/>
        <v>0</v>
      </c>
      <c r="AJ158" s="53" t="s">
        <v>1405</v>
      </c>
      <c r="AK158" s="165">
        <f t="shared" si="196"/>
        <v>0</v>
      </c>
      <c r="AL158" s="587">
        <v>1</v>
      </c>
      <c r="AM158" s="396" t="s">
        <v>1765</v>
      </c>
      <c r="AN158" s="165">
        <f t="shared" si="197"/>
        <v>4</v>
      </c>
      <c r="AO158" s="96" t="s">
        <v>640</v>
      </c>
      <c r="AP158" s="164">
        <f t="shared" si="198"/>
        <v>0</v>
      </c>
      <c r="AQ158" s="57">
        <v>2</v>
      </c>
      <c r="AR158" s="396" t="s">
        <v>1772</v>
      </c>
      <c r="AS158" s="165">
        <f t="shared" si="199"/>
        <v>1</v>
      </c>
      <c r="AT158" s="583" t="s">
        <v>650</v>
      </c>
      <c r="AU158" s="165">
        <f t="shared" si="200"/>
        <v>2</v>
      </c>
      <c r="AV158" s="53" t="s">
        <v>635</v>
      </c>
      <c r="AW158" s="165">
        <v>1</v>
      </c>
      <c r="AX158" s="81" t="s">
        <v>647</v>
      </c>
      <c r="AY158" s="165">
        <v>4</v>
      </c>
      <c r="AZ158" s="426">
        <f t="shared" si="201"/>
        <v>1.8181818181818181</v>
      </c>
      <c r="BA158" s="57">
        <v>0</v>
      </c>
      <c r="BB158" s="395" t="s">
        <v>1741</v>
      </c>
      <c r="BC158" s="165">
        <f t="shared" si="202"/>
        <v>4</v>
      </c>
      <c r="BD158" s="155" t="s">
        <v>666</v>
      </c>
      <c r="BE158" s="163">
        <f t="shared" si="203"/>
        <v>3</v>
      </c>
      <c r="BF158" s="587">
        <v>10</v>
      </c>
      <c r="BG158" s="396" t="s">
        <v>1749</v>
      </c>
      <c r="BH158" s="165">
        <f t="shared" si="204"/>
        <v>0</v>
      </c>
      <c r="BI158" s="587">
        <v>10</v>
      </c>
      <c r="BJ158" s="396" t="s">
        <v>1749</v>
      </c>
      <c r="BK158" s="165">
        <f t="shared" si="205"/>
        <v>0</v>
      </c>
      <c r="BL158" s="53" t="s">
        <v>658</v>
      </c>
      <c r="BM158" s="365">
        <f t="shared" si="206"/>
        <v>2</v>
      </c>
      <c r="BN158" s="583" t="s">
        <v>654</v>
      </c>
      <c r="BO158" s="365">
        <f t="shared" si="207"/>
        <v>4</v>
      </c>
      <c r="BP158" s="585" t="s">
        <v>663</v>
      </c>
      <c r="BQ158" s="365">
        <f t="shared" si="208"/>
        <v>0</v>
      </c>
      <c r="BR158" s="57">
        <v>1</v>
      </c>
      <c r="BS158" s="396" t="s">
        <v>1751</v>
      </c>
      <c r="BT158" s="165">
        <f t="shared" si="209"/>
        <v>3</v>
      </c>
      <c r="BU158" s="57">
        <v>1</v>
      </c>
      <c r="BV158" s="396" t="s">
        <v>1751</v>
      </c>
      <c r="BW158" s="165">
        <f t="shared" si="210"/>
        <v>3</v>
      </c>
      <c r="BX158" s="57">
        <v>0</v>
      </c>
      <c r="BY158" s="396" t="s">
        <v>1755</v>
      </c>
      <c r="BZ158" s="165">
        <f t="shared" si="211"/>
        <v>4</v>
      </c>
      <c r="CA158" s="57">
        <v>0</v>
      </c>
      <c r="CB158" s="396" t="s">
        <v>1755</v>
      </c>
      <c r="CC158" s="165">
        <f t="shared" si="212"/>
        <v>4</v>
      </c>
      <c r="CD158" s="58">
        <v>0</v>
      </c>
      <c r="CE158" s="397" t="s">
        <v>1764</v>
      </c>
      <c r="CF158" s="165">
        <f t="shared" si="213"/>
        <v>0</v>
      </c>
      <c r="CG158" s="155" t="s">
        <v>1369</v>
      </c>
      <c r="CH158" s="165">
        <f t="shared" si="239"/>
        <v>3</v>
      </c>
      <c r="CI158" s="426">
        <f t="shared" si="214"/>
        <v>2.1666666666666665</v>
      </c>
      <c r="CJ158" s="594" t="s">
        <v>639</v>
      </c>
      <c r="CK158" s="165">
        <f t="shared" si="215"/>
        <v>4</v>
      </c>
      <c r="CL158" s="96" t="s">
        <v>636</v>
      </c>
      <c r="CM158" s="164">
        <f t="shared" si="216"/>
        <v>4</v>
      </c>
      <c r="CN158" s="96" t="s">
        <v>880</v>
      </c>
      <c r="CO158" s="164">
        <f t="shared" si="217"/>
        <v>4</v>
      </c>
      <c r="CP158" s="96" t="s">
        <v>880</v>
      </c>
      <c r="CQ158" s="164">
        <f t="shared" si="235"/>
        <v>4</v>
      </c>
      <c r="CR158" s="96" t="s">
        <v>880</v>
      </c>
      <c r="CS158" s="164">
        <f t="shared" si="236"/>
        <v>4</v>
      </c>
      <c r="CT158" s="583" t="s">
        <v>639</v>
      </c>
      <c r="CU158" s="165">
        <f t="shared" si="218"/>
        <v>4</v>
      </c>
      <c r="CV158" s="96" t="s">
        <v>1119</v>
      </c>
      <c r="CW158" s="164">
        <f t="shared" si="237"/>
        <v>0</v>
      </c>
      <c r="CX158" s="55">
        <v>7.1</v>
      </c>
      <c r="CY158" s="427" t="s">
        <v>1826</v>
      </c>
      <c r="CZ158" s="165">
        <f t="shared" si="219"/>
        <v>1</v>
      </c>
      <c r="DA158" s="56">
        <v>8.3000000000000007</v>
      </c>
      <c r="DB158" s="351" t="s">
        <v>1827</v>
      </c>
      <c r="DC158" s="165">
        <f t="shared" si="220"/>
        <v>0</v>
      </c>
      <c r="DD158" s="426">
        <f t="shared" si="221"/>
        <v>2.7777777777777777</v>
      </c>
      <c r="DE158" s="148">
        <v>3</v>
      </c>
      <c r="DF158" s="433"/>
      <c r="DG158" s="165">
        <f t="shared" si="222"/>
        <v>2</v>
      </c>
      <c r="DH158" s="54">
        <v>0</v>
      </c>
      <c r="DI158" s="397" t="s">
        <v>1777</v>
      </c>
      <c r="DJ158" s="165">
        <f t="shared" si="223"/>
        <v>0</v>
      </c>
      <c r="DK158" s="54">
        <v>6</v>
      </c>
      <c r="DL158" s="396" t="s">
        <v>1778</v>
      </c>
      <c r="DM158" s="165">
        <f t="shared" si="224"/>
        <v>4</v>
      </c>
      <c r="DN158" s="54">
        <v>5</v>
      </c>
      <c r="DO158" s="396" t="s">
        <v>1781</v>
      </c>
      <c r="DP158" s="165">
        <f t="shared" si="225"/>
        <v>3</v>
      </c>
      <c r="DQ158" s="96" t="s">
        <v>1024</v>
      </c>
      <c r="DR158" s="164">
        <f t="shared" si="226"/>
        <v>0</v>
      </c>
      <c r="DS158" s="426">
        <f t="shared" si="227"/>
        <v>1.8</v>
      </c>
      <c r="DT158" s="148">
        <v>0.65500000000000003</v>
      </c>
      <c r="DU158" s="114" t="s">
        <v>1791</v>
      </c>
      <c r="DV158" s="165">
        <f t="shared" si="228"/>
        <v>2</v>
      </c>
      <c r="DW158" s="49">
        <v>12</v>
      </c>
      <c r="DX158" s="148">
        <f t="shared" si="183"/>
        <v>1.0791812460476249</v>
      </c>
      <c r="DY158" s="94" t="s">
        <v>1734</v>
      </c>
      <c r="DZ158" s="165">
        <f t="shared" si="229"/>
        <v>2</v>
      </c>
      <c r="EA158" s="49">
        <v>3</v>
      </c>
      <c r="EB158" s="94" t="s">
        <v>1739</v>
      </c>
      <c r="EC158" s="165">
        <f t="shared" si="230"/>
        <v>2</v>
      </c>
      <c r="ED158" s="49">
        <v>0</v>
      </c>
      <c r="EE158" s="114" t="s">
        <v>1730</v>
      </c>
      <c r="EF158" s="165">
        <f t="shared" si="231"/>
        <v>0</v>
      </c>
      <c r="EG158" s="426">
        <f t="shared" si="232"/>
        <v>1.5</v>
      </c>
      <c r="EH158" s="429">
        <f t="shared" si="233"/>
        <v>1.977104377104377</v>
      </c>
      <c r="EI158" s="438">
        <f t="shared" si="234"/>
        <v>0.49427609427609431</v>
      </c>
      <c r="EJ158" s="546">
        <v>0.45</v>
      </c>
      <c r="EK158" s="548">
        <v>0.45454545454545453</v>
      </c>
      <c r="EL158" s="549">
        <v>0.54166666666666663</v>
      </c>
      <c r="EM158" s="549">
        <v>0.69444444444444442</v>
      </c>
      <c r="EN158" s="549">
        <v>0.45</v>
      </c>
      <c r="EO158" s="549">
        <v>0.375</v>
      </c>
    </row>
    <row r="159" spans="1:145" s="366" customFormat="1" ht="18">
      <c r="A159" s="4" t="s">
        <v>297</v>
      </c>
      <c r="B159" s="71" t="s">
        <v>296</v>
      </c>
      <c r="C159" s="53" t="s">
        <v>1050</v>
      </c>
      <c r="D159" s="411" t="s">
        <v>1310</v>
      </c>
      <c r="E159" s="413" t="s">
        <v>968</v>
      </c>
      <c r="F159" s="412" t="s">
        <v>967</v>
      </c>
      <c r="G159" s="414" t="s">
        <v>981</v>
      </c>
      <c r="H159" s="417" t="s">
        <v>88</v>
      </c>
      <c r="I159" s="49">
        <v>8823</v>
      </c>
      <c r="J159" s="328">
        <f t="shared" si="184"/>
        <v>3.9456162792267317</v>
      </c>
      <c r="K159" s="328" t="s">
        <v>1698</v>
      </c>
      <c r="L159" s="165">
        <f t="shared" si="185"/>
        <v>1</v>
      </c>
      <c r="M159" s="78">
        <v>21897169.91</v>
      </c>
      <c r="N159" s="328">
        <f t="shared" si="186"/>
        <v>7.340387988269633</v>
      </c>
      <c r="O159" s="328" t="s">
        <v>1706</v>
      </c>
      <c r="P159" s="165">
        <f t="shared" si="187"/>
        <v>1</v>
      </c>
      <c r="Q159" s="94">
        <v>264</v>
      </c>
      <c r="R159" s="328">
        <f t="shared" si="188"/>
        <v>2.4216039268698313</v>
      </c>
      <c r="S159" s="328" t="s">
        <v>1712</v>
      </c>
      <c r="T159" s="165">
        <f t="shared" si="189"/>
        <v>1</v>
      </c>
      <c r="U159" s="96" t="s">
        <v>880</v>
      </c>
      <c r="V159" s="164">
        <f t="shared" si="190"/>
        <v>0</v>
      </c>
      <c r="W159" s="94">
        <v>0</v>
      </c>
      <c r="X159" s="94"/>
      <c r="Y159" s="94" t="s">
        <v>1726</v>
      </c>
      <c r="Z159" s="165">
        <f t="shared" si="191"/>
        <v>0</v>
      </c>
      <c r="AA159" s="424">
        <f t="shared" si="192"/>
        <v>0.6</v>
      </c>
      <c r="AB159" s="80" t="s">
        <v>639</v>
      </c>
      <c r="AC159" s="165">
        <f t="shared" si="193"/>
        <v>4</v>
      </c>
      <c r="AD159" s="53" t="s">
        <v>639</v>
      </c>
      <c r="AE159" s="165">
        <f t="shared" si="194"/>
        <v>4</v>
      </c>
      <c r="AF159" s="96" t="s">
        <v>640</v>
      </c>
      <c r="AG159" s="164">
        <f t="shared" si="195"/>
        <v>0</v>
      </c>
      <c r="AH159" s="53" t="s">
        <v>1314</v>
      </c>
      <c r="AI159" s="165">
        <f t="shared" si="238"/>
        <v>0</v>
      </c>
      <c r="AJ159" s="156" t="s">
        <v>1405</v>
      </c>
      <c r="AK159" s="165">
        <f t="shared" si="196"/>
        <v>0</v>
      </c>
      <c r="AL159" s="50">
        <v>3</v>
      </c>
      <c r="AM159" s="397" t="s">
        <v>1767</v>
      </c>
      <c r="AN159" s="165">
        <f t="shared" si="197"/>
        <v>2</v>
      </c>
      <c r="AO159" s="96" t="s">
        <v>640</v>
      </c>
      <c r="AP159" s="164">
        <f t="shared" si="198"/>
        <v>0</v>
      </c>
      <c r="AQ159" s="57">
        <v>1</v>
      </c>
      <c r="AR159" s="397" t="s">
        <v>1789</v>
      </c>
      <c r="AS159" s="165">
        <f t="shared" si="199"/>
        <v>0</v>
      </c>
      <c r="AT159" s="53" t="s">
        <v>634</v>
      </c>
      <c r="AU159" s="165">
        <f t="shared" si="200"/>
        <v>1</v>
      </c>
      <c r="AV159" s="53" t="s">
        <v>689</v>
      </c>
      <c r="AW159" s="165">
        <v>2</v>
      </c>
      <c r="AX159" s="81" t="s">
        <v>646</v>
      </c>
      <c r="AY159" s="165">
        <v>1</v>
      </c>
      <c r="AZ159" s="426">
        <f t="shared" si="201"/>
        <v>1.2727272727272727</v>
      </c>
      <c r="BA159" s="57">
        <v>0</v>
      </c>
      <c r="BB159" s="395" t="s">
        <v>1741</v>
      </c>
      <c r="BC159" s="165">
        <f t="shared" si="202"/>
        <v>4</v>
      </c>
      <c r="BD159" s="155" t="s">
        <v>1395</v>
      </c>
      <c r="BE159" s="163">
        <f t="shared" si="203"/>
        <v>4</v>
      </c>
      <c r="BF159" s="58">
        <v>0</v>
      </c>
      <c r="BG159" s="396" t="s">
        <v>1745</v>
      </c>
      <c r="BH159" s="165">
        <f t="shared" si="204"/>
        <v>4</v>
      </c>
      <c r="BI159" s="58">
        <v>0</v>
      </c>
      <c r="BJ159" s="396" t="s">
        <v>1745</v>
      </c>
      <c r="BK159" s="165">
        <f t="shared" si="205"/>
        <v>4</v>
      </c>
      <c r="BL159" s="53" t="s">
        <v>653</v>
      </c>
      <c r="BM159" s="365">
        <f t="shared" si="206"/>
        <v>4</v>
      </c>
      <c r="BN159" s="53" t="s">
        <v>642</v>
      </c>
      <c r="BO159" s="365">
        <f t="shared" si="207"/>
        <v>0</v>
      </c>
      <c r="BP159" s="53" t="s">
        <v>659</v>
      </c>
      <c r="BQ159" s="365">
        <f t="shared" si="208"/>
        <v>4</v>
      </c>
      <c r="BR159" s="58">
        <v>0</v>
      </c>
      <c r="BS159" s="396" t="s">
        <v>1750</v>
      </c>
      <c r="BT159" s="165">
        <f t="shared" si="209"/>
        <v>4</v>
      </c>
      <c r="BU159" s="58">
        <v>0</v>
      </c>
      <c r="BV159" s="396" t="s">
        <v>1750</v>
      </c>
      <c r="BW159" s="165">
        <f t="shared" si="210"/>
        <v>4</v>
      </c>
      <c r="BX159" s="58">
        <v>0</v>
      </c>
      <c r="BY159" s="396" t="s">
        <v>1755</v>
      </c>
      <c r="BZ159" s="165">
        <f t="shared" si="211"/>
        <v>4</v>
      </c>
      <c r="CA159" s="58">
        <v>0</v>
      </c>
      <c r="CB159" s="396" t="s">
        <v>1755</v>
      </c>
      <c r="CC159" s="165">
        <f t="shared" si="212"/>
        <v>4</v>
      </c>
      <c r="CD159" s="58">
        <v>1</v>
      </c>
      <c r="CE159" s="396" t="s">
        <v>1763</v>
      </c>
      <c r="CF159" s="165">
        <f t="shared" si="213"/>
        <v>1</v>
      </c>
      <c r="CG159" s="155" t="s">
        <v>636</v>
      </c>
      <c r="CH159" s="165">
        <f t="shared" si="239"/>
        <v>4</v>
      </c>
      <c r="CI159" s="426">
        <f t="shared" si="214"/>
        <v>3.4166666666666665</v>
      </c>
      <c r="CJ159" s="80" t="s">
        <v>1407</v>
      </c>
      <c r="CK159" s="165">
        <f t="shared" si="215"/>
        <v>1</v>
      </c>
      <c r="CL159" s="96" t="s">
        <v>636</v>
      </c>
      <c r="CM159" s="164">
        <f t="shared" si="216"/>
        <v>4</v>
      </c>
      <c r="CN159" s="96" t="s">
        <v>1119</v>
      </c>
      <c r="CO159" s="164">
        <f t="shared" si="217"/>
        <v>0</v>
      </c>
      <c r="CP159" s="96" t="s">
        <v>880</v>
      </c>
      <c r="CQ159" s="164">
        <f t="shared" si="235"/>
        <v>4</v>
      </c>
      <c r="CR159" s="96" t="s">
        <v>880</v>
      </c>
      <c r="CS159" s="164">
        <f t="shared" si="236"/>
        <v>4</v>
      </c>
      <c r="CT159" s="53" t="s">
        <v>639</v>
      </c>
      <c r="CU159" s="165">
        <f t="shared" si="218"/>
        <v>4</v>
      </c>
      <c r="CV159" s="96" t="s">
        <v>1119</v>
      </c>
      <c r="CW159" s="164">
        <f t="shared" si="237"/>
        <v>0</v>
      </c>
      <c r="CX159" s="55">
        <v>8</v>
      </c>
      <c r="CY159" s="351" t="s">
        <v>1827</v>
      </c>
      <c r="CZ159" s="165">
        <f t="shared" si="219"/>
        <v>0</v>
      </c>
      <c r="DA159" s="56">
        <v>6.4</v>
      </c>
      <c r="DB159" s="427" t="s">
        <v>1826</v>
      </c>
      <c r="DC159" s="165">
        <f t="shared" si="220"/>
        <v>1</v>
      </c>
      <c r="DD159" s="426">
        <f t="shared" si="221"/>
        <v>2</v>
      </c>
      <c r="DE159" s="148">
        <v>0</v>
      </c>
      <c r="DF159" s="397" t="s">
        <v>1777</v>
      </c>
      <c r="DG159" s="165">
        <f t="shared" si="222"/>
        <v>0</v>
      </c>
      <c r="DH159" s="54">
        <v>0</v>
      </c>
      <c r="DI159" s="397" t="s">
        <v>1777</v>
      </c>
      <c r="DJ159" s="165">
        <f t="shared" si="223"/>
        <v>0</v>
      </c>
      <c r="DK159" s="54">
        <v>12</v>
      </c>
      <c r="DL159" s="397" t="s">
        <v>1777</v>
      </c>
      <c r="DM159" s="165">
        <f t="shared" si="224"/>
        <v>4</v>
      </c>
      <c r="DN159" s="54">
        <v>2</v>
      </c>
      <c r="DO159" s="396" t="s">
        <v>1783</v>
      </c>
      <c r="DP159" s="165">
        <f t="shared" si="225"/>
        <v>1</v>
      </c>
      <c r="DQ159" s="96" t="s">
        <v>1024</v>
      </c>
      <c r="DR159" s="164">
        <f t="shared" si="226"/>
        <v>0</v>
      </c>
      <c r="DS159" s="426">
        <f t="shared" si="227"/>
        <v>1</v>
      </c>
      <c r="DT159" s="148">
        <v>0.72099999999999997</v>
      </c>
      <c r="DU159" s="114" t="s">
        <v>1791</v>
      </c>
      <c r="DV159" s="165">
        <f t="shared" si="228"/>
        <v>2</v>
      </c>
      <c r="DW159" s="49">
        <v>3</v>
      </c>
      <c r="DX159" s="148">
        <f t="shared" si="183"/>
        <v>0.47712125471966244</v>
      </c>
      <c r="DY159" s="94" t="s">
        <v>1732</v>
      </c>
      <c r="DZ159" s="165">
        <f t="shared" si="229"/>
        <v>0</v>
      </c>
      <c r="EA159" s="49">
        <v>0</v>
      </c>
      <c r="EB159" s="114" t="s">
        <v>1730</v>
      </c>
      <c r="EC159" s="165">
        <f t="shared" si="230"/>
        <v>0</v>
      </c>
      <c r="ED159" s="49">
        <v>0</v>
      </c>
      <c r="EE159" s="114" t="s">
        <v>1730</v>
      </c>
      <c r="EF159" s="165">
        <f t="shared" si="231"/>
        <v>0</v>
      </c>
      <c r="EG159" s="426">
        <f t="shared" si="232"/>
        <v>0.5</v>
      </c>
      <c r="EH159" s="429">
        <f t="shared" si="233"/>
        <v>1.4648989898989899</v>
      </c>
      <c r="EI159" s="438">
        <f t="shared" si="234"/>
        <v>0.36622474747474748</v>
      </c>
      <c r="EJ159" s="546">
        <v>0.15</v>
      </c>
      <c r="EK159" s="548">
        <v>0.31818181818181818</v>
      </c>
      <c r="EL159" s="549">
        <v>0.85416666666666663</v>
      </c>
      <c r="EM159" s="549">
        <v>0.5</v>
      </c>
      <c r="EN159" s="549">
        <v>0.25</v>
      </c>
      <c r="EO159" s="549">
        <v>0.125</v>
      </c>
    </row>
    <row r="160" spans="1:145" s="366" customFormat="1" ht="18">
      <c r="A160" s="4" t="s">
        <v>282</v>
      </c>
      <c r="B160" s="69" t="s">
        <v>281</v>
      </c>
      <c r="C160" s="583" t="s">
        <v>632</v>
      </c>
      <c r="D160" s="411" t="s">
        <v>1310</v>
      </c>
      <c r="E160" s="413" t="s">
        <v>965</v>
      </c>
      <c r="F160" s="412" t="s">
        <v>983</v>
      </c>
      <c r="G160" s="414" t="s">
        <v>984</v>
      </c>
      <c r="H160" s="412" t="s">
        <v>22</v>
      </c>
      <c r="I160" s="49">
        <v>8823</v>
      </c>
      <c r="J160" s="328">
        <f t="shared" si="184"/>
        <v>3.9456162792267317</v>
      </c>
      <c r="K160" s="328" t="s">
        <v>1698</v>
      </c>
      <c r="L160" s="165">
        <f t="shared" si="185"/>
        <v>1</v>
      </c>
      <c r="M160" s="78">
        <v>17593707.32</v>
      </c>
      <c r="N160" s="328">
        <f t="shared" si="186"/>
        <v>7.2453573629919177</v>
      </c>
      <c r="O160" s="328" t="s">
        <v>1706</v>
      </c>
      <c r="P160" s="165">
        <f t="shared" si="187"/>
        <v>1</v>
      </c>
      <c r="Q160" s="94">
        <v>319</v>
      </c>
      <c r="R160" s="328">
        <f t="shared" si="188"/>
        <v>2.503790683057181</v>
      </c>
      <c r="S160" s="328" t="s">
        <v>1712</v>
      </c>
      <c r="T160" s="165">
        <f t="shared" si="189"/>
        <v>1</v>
      </c>
      <c r="U160" s="96" t="s">
        <v>880</v>
      </c>
      <c r="V160" s="164">
        <f t="shared" si="190"/>
        <v>0</v>
      </c>
      <c r="W160" s="94">
        <v>0</v>
      </c>
      <c r="X160" s="94"/>
      <c r="Y160" s="94" t="s">
        <v>1726</v>
      </c>
      <c r="Z160" s="165">
        <f t="shared" si="191"/>
        <v>0</v>
      </c>
      <c r="AA160" s="424">
        <f t="shared" si="192"/>
        <v>0.6</v>
      </c>
      <c r="AB160" s="80" t="s">
        <v>1397</v>
      </c>
      <c r="AC160" s="165">
        <f t="shared" si="193"/>
        <v>1</v>
      </c>
      <c r="AD160" s="53" t="s">
        <v>1398</v>
      </c>
      <c r="AE160" s="165">
        <f t="shared" si="194"/>
        <v>2</v>
      </c>
      <c r="AF160" s="96" t="s">
        <v>640</v>
      </c>
      <c r="AG160" s="164">
        <f t="shared" si="195"/>
        <v>0</v>
      </c>
      <c r="AH160" s="53" t="s">
        <v>1314</v>
      </c>
      <c r="AI160" s="165">
        <f t="shared" si="238"/>
        <v>0</v>
      </c>
      <c r="AJ160" s="53" t="s">
        <v>1404</v>
      </c>
      <c r="AK160" s="165">
        <f t="shared" si="196"/>
        <v>1</v>
      </c>
      <c r="AL160" s="587">
        <v>1</v>
      </c>
      <c r="AM160" s="396" t="s">
        <v>1765</v>
      </c>
      <c r="AN160" s="165">
        <f t="shared" si="197"/>
        <v>4</v>
      </c>
      <c r="AO160" s="96" t="s">
        <v>636</v>
      </c>
      <c r="AP160" s="164">
        <f t="shared" si="198"/>
        <v>4</v>
      </c>
      <c r="AQ160" s="57">
        <v>1</v>
      </c>
      <c r="AR160" s="397" t="s">
        <v>1789</v>
      </c>
      <c r="AS160" s="165">
        <f t="shared" si="199"/>
        <v>0</v>
      </c>
      <c r="AT160" s="583" t="s">
        <v>650</v>
      </c>
      <c r="AU160" s="165">
        <f t="shared" si="200"/>
        <v>2</v>
      </c>
      <c r="AV160" s="53" t="s">
        <v>646</v>
      </c>
      <c r="AW160" s="165">
        <v>0</v>
      </c>
      <c r="AX160" s="81" t="s">
        <v>647</v>
      </c>
      <c r="AY160" s="165">
        <v>4</v>
      </c>
      <c r="AZ160" s="426">
        <f t="shared" si="201"/>
        <v>1.6363636363636365</v>
      </c>
      <c r="BA160" s="57">
        <v>0</v>
      </c>
      <c r="BB160" s="395" t="s">
        <v>1741</v>
      </c>
      <c r="BC160" s="165">
        <f t="shared" si="202"/>
        <v>4</v>
      </c>
      <c r="BD160" s="155" t="s">
        <v>666</v>
      </c>
      <c r="BE160" s="163">
        <f t="shared" si="203"/>
        <v>3</v>
      </c>
      <c r="BF160" s="587">
        <v>3</v>
      </c>
      <c r="BG160" s="397" t="s">
        <v>1747</v>
      </c>
      <c r="BH160" s="165">
        <f t="shared" si="204"/>
        <v>2</v>
      </c>
      <c r="BI160" s="587">
        <v>6</v>
      </c>
      <c r="BJ160" s="396" t="s">
        <v>1748</v>
      </c>
      <c r="BK160" s="165">
        <f t="shared" si="205"/>
        <v>1</v>
      </c>
      <c r="BL160" s="53" t="s">
        <v>658</v>
      </c>
      <c r="BM160" s="365">
        <f t="shared" si="206"/>
        <v>2</v>
      </c>
      <c r="BN160" s="583" t="s">
        <v>662</v>
      </c>
      <c r="BO160" s="365">
        <f t="shared" si="207"/>
        <v>3</v>
      </c>
      <c r="BP160" s="585" t="s">
        <v>659</v>
      </c>
      <c r="BQ160" s="365">
        <f t="shared" si="208"/>
        <v>4</v>
      </c>
      <c r="BR160" s="57">
        <v>0</v>
      </c>
      <c r="BS160" s="396" t="s">
        <v>1750</v>
      </c>
      <c r="BT160" s="165">
        <f t="shared" si="209"/>
        <v>4</v>
      </c>
      <c r="BU160" s="57">
        <v>0</v>
      </c>
      <c r="BV160" s="396" t="s">
        <v>1750</v>
      </c>
      <c r="BW160" s="165">
        <f t="shared" si="210"/>
        <v>4</v>
      </c>
      <c r="BX160" s="57">
        <v>0</v>
      </c>
      <c r="BY160" s="396" t="s">
        <v>1755</v>
      </c>
      <c r="BZ160" s="165">
        <f t="shared" si="211"/>
        <v>4</v>
      </c>
      <c r="CA160" s="57">
        <v>0</v>
      </c>
      <c r="CB160" s="396" t="s">
        <v>1755</v>
      </c>
      <c r="CC160" s="165">
        <f t="shared" si="212"/>
        <v>4</v>
      </c>
      <c r="CD160" s="58">
        <v>3</v>
      </c>
      <c r="CE160" s="396" t="s">
        <v>1761</v>
      </c>
      <c r="CF160" s="165">
        <f t="shared" si="213"/>
        <v>3</v>
      </c>
      <c r="CG160" s="80" t="s">
        <v>1369</v>
      </c>
      <c r="CH160" s="165">
        <f t="shared" si="239"/>
        <v>3</v>
      </c>
      <c r="CI160" s="426">
        <f t="shared" si="214"/>
        <v>3.0833333333333335</v>
      </c>
      <c r="CJ160" s="80" t="s">
        <v>1398</v>
      </c>
      <c r="CK160" s="165">
        <f t="shared" si="215"/>
        <v>2</v>
      </c>
      <c r="CL160" s="96" t="s">
        <v>640</v>
      </c>
      <c r="CM160" s="164">
        <f t="shared" si="216"/>
        <v>0</v>
      </c>
      <c r="CN160" s="96" t="s">
        <v>880</v>
      </c>
      <c r="CO160" s="164">
        <f t="shared" si="217"/>
        <v>4</v>
      </c>
      <c r="CP160" s="96" t="s">
        <v>880</v>
      </c>
      <c r="CQ160" s="164">
        <f t="shared" si="235"/>
        <v>4</v>
      </c>
      <c r="CR160" s="96" t="s">
        <v>880</v>
      </c>
      <c r="CS160" s="164">
        <f t="shared" si="236"/>
        <v>4</v>
      </c>
      <c r="CT160" s="583" t="s">
        <v>639</v>
      </c>
      <c r="CU160" s="165">
        <f t="shared" si="218"/>
        <v>4</v>
      </c>
      <c r="CV160" s="96" t="s">
        <v>880</v>
      </c>
      <c r="CW160" s="164">
        <f t="shared" si="237"/>
        <v>4</v>
      </c>
      <c r="CX160" s="55">
        <v>7.5</v>
      </c>
      <c r="CY160" s="427" t="s">
        <v>1826</v>
      </c>
      <c r="CZ160" s="165">
        <f t="shared" si="219"/>
        <v>1</v>
      </c>
      <c r="DA160" s="56">
        <v>9.1</v>
      </c>
      <c r="DB160" s="351" t="s">
        <v>1827</v>
      </c>
      <c r="DC160" s="165">
        <f t="shared" si="220"/>
        <v>0</v>
      </c>
      <c r="DD160" s="426">
        <f t="shared" si="221"/>
        <v>2.5555555555555554</v>
      </c>
      <c r="DE160" s="148">
        <v>3</v>
      </c>
      <c r="DF160" s="433"/>
      <c r="DG160" s="165">
        <f t="shared" si="222"/>
        <v>2</v>
      </c>
      <c r="DH160" s="54">
        <v>0</v>
      </c>
      <c r="DI160" s="397" t="s">
        <v>1777</v>
      </c>
      <c r="DJ160" s="165">
        <f t="shared" si="223"/>
        <v>0</v>
      </c>
      <c r="DK160" s="54">
        <v>2</v>
      </c>
      <c r="DL160" s="396" t="s">
        <v>1778</v>
      </c>
      <c r="DM160" s="165">
        <f t="shared" si="224"/>
        <v>4</v>
      </c>
      <c r="DN160" s="54">
        <v>1</v>
      </c>
      <c r="DO160" s="396" t="s">
        <v>1783</v>
      </c>
      <c r="DP160" s="165">
        <f t="shared" si="225"/>
        <v>1</v>
      </c>
      <c r="DQ160" s="96" t="s">
        <v>1024</v>
      </c>
      <c r="DR160" s="164">
        <f t="shared" si="226"/>
        <v>0</v>
      </c>
      <c r="DS160" s="426">
        <f t="shared" si="227"/>
        <v>1.4</v>
      </c>
      <c r="DT160" s="148">
        <v>0.54100000000000004</v>
      </c>
      <c r="DU160" s="94" t="s">
        <v>1793</v>
      </c>
      <c r="DV160" s="165">
        <f t="shared" si="228"/>
        <v>3</v>
      </c>
      <c r="DW160" s="49">
        <v>39</v>
      </c>
      <c r="DX160" s="148">
        <f t="shared" si="183"/>
        <v>1.5910646070264991</v>
      </c>
      <c r="DY160" s="94" t="s">
        <v>1735</v>
      </c>
      <c r="DZ160" s="165">
        <f t="shared" si="229"/>
        <v>3</v>
      </c>
      <c r="EA160" s="49">
        <v>2</v>
      </c>
      <c r="EB160" s="157" t="s">
        <v>1737</v>
      </c>
      <c r="EC160" s="165">
        <f t="shared" si="230"/>
        <v>1</v>
      </c>
      <c r="ED160" s="49">
        <v>3</v>
      </c>
      <c r="EE160" s="94" t="s">
        <v>1739</v>
      </c>
      <c r="EF160" s="165">
        <f t="shared" si="231"/>
        <v>2</v>
      </c>
      <c r="EG160" s="426">
        <f t="shared" si="232"/>
        <v>2.25</v>
      </c>
      <c r="EH160" s="429">
        <f t="shared" si="233"/>
        <v>1.9208754208754211</v>
      </c>
      <c r="EI160" s="438">
        <f t="shared" si="234"/>
        <v>0.48021885521885527</v>
      </c>
      <c r="EJ160" s="546">
        <v>0.15</v>
      </c>
      <c r="EK160" s="548">
        <v>0.40909090909090912</v>
      </c>
      <c r="EL160" s="549">
        <v>0.77083333333333337</v>
      </c>
      <c r="EM160" s="549">
        <v>0.63888888888888884</v>
      </c>
      <c r="EN160" s="549">
        <v>0.35</v>
      </c>
      <c r="EO160" s="549">
        <v>0.5625</v>
      </c>
    </row>
    <row r="161" spans="1:145" s="366" customFormat="1" ht="24">
      <c r="A161" s="4" t="s">
        <v>288</v>
      </c>
      <c r="B161" s="70" t="s">
        <v>287</v>
      </c>
      <c r="C161" s="583" t="s">
        <v>632</v>
      </c>
      <c r="D161" s="411" t="s">
        <v>1310</v>
      </c>
      <c r="E161" s="413" t="s">
        <v>988</v>
      </c>
      <c r="F161" s="412" t="s">
        <v>970</v>
      </c>
      <c r="G161" s="414" t="s">
        <v>998</v>
      </c>
      <c r="H161" s="412" t="s">
        <v>50</v>
      </c>
      <c r="I161" s="51">
        <v>8864</v>
      </c>
      <c r="J161" s="328">
        <f t="shared" si="184"/>
        <v>3.9476297473843545</v>
      </c>
      <c r="K161" s="328" t="s">
        <v>1698</v>
      </c>
      <c r="L161" s="165">
        <f t="shared" si="185"/>
        <v>1</v>
      </c>
      <c r="M161" s="78">
        <v>17295616.73</v>
      </c>
      <c r="N161" s="328">
        <f t="shared" si="186"/>
        <v>7.2379360527719117</v>
      </c>
      <c r="O161" s="328" t="s">
        <v>1706</v>
      </c>
      <c r="P161" s="165">
        <f t="shared" si="187"/>
        <v>1</v>
      </c>
      <c r="Q161" s="94">
        <v>332</v>
      </c>
      <c r="R161" s="328">
        <f t="shared" si="188"/>
        <v>2.5211380837040362</v>
      </c>
      <c r="S161" s="328" t="s">
        <v>1712</v>
      </c>
      <c r="T161" s="165">
        <f t="shared" si="189"/>
        <v>1</v>
      </c>
      <c r="U161" s="96" t="s">
        <v>880</v>
      </c>
      <c r="V161" s="164">
        <f t="shared" si="190"/>
        <v>0</v>
      </c>
      <c r="W161" s="94">
        <v>0</v>
      </c>
      <c r="X161" s="94"/>
      <c r="Y161" s="94" t="s">
        <v>1726</v>
      </c>
      <c r="Z161" s="165">
        <f t="shared" si="191"/>
        <v>0</v>
      </c>
      <c r="AA161" s="424">
        <f t="shared" si="192"/>
        <v>0.6</v>
      </c>
      <c r="AB161" s="594" t="s">
        <v>639</v>
      </c>
      <c r="AC161" s="165">
        <f t="shared" si="193"/>
        <v>4</v>
      </c>
      <c r="AD161" s="585" t="s">
        <v>639</v>
      </c>
      <c r="AE161" s="165">
        <f t="shared" si="194"/>
        <v>4</v>
      </c>
      <c r="AF161" s="96" t="s">
        <v>640</v>
      </c>
      <c r="AG161" s="164">
        <f t="shared" si="195"/>
        <v>0</v>
      </c>
      <c r="AH161" s="53" t="s">
        <v>1314</v>
      </c>
      <c r="AI161" s="165">
        <f t="shared" si="238"/>
        <v>0</v>
      </c>
      <c r="AJ161" s="53" t="s">
        <v>1404</v>
      </c>
      <c r="AK161" s="165">
        <f t="shared" si="196"/>
        <v>1</v>
      </c>
      <c r="AL161" s="587">
        <v>1</v>
      </c>
      <c r="AM161" s="396" t="s">
        <v>1765</v>
      </c>
      <c r="AN161" s="165">
        <f t="shared" si="197"/>
        <v>4</v>
      </c>
      <c r="AO161" s="96" t="s">
        <v>636</v>
      </c>
      <c r="AP161" s="164">
        <f t="shared" si="198"/>
        <v>4</v>
      </c>
      <c r="AQ161" s="57">
        <v>1</v>
      </c>
      <c r="AR161" s="397" t="s">
        <v>1789</v>
      </c>
      <c r="AS161" s="165">
        <f t="shared" si="199"/>
        <v>0</v>
      </c>
      <c r="AT161" s="583" t="s">
        <v>634</v>
      </c>
      <c r="AU161" s="165">
        <f t="shared" si="200"/>
        <v>1</v>
      </c>
      <c r="AV161" s="53" t="s">
        <v>1058</v>
      </c>
      <c r="AW161" s="165">
        <v>2</v>
      </c>
      <c r="AX161" s="81" t="s">
        <v>647</v>
      </c>
      <c r="AY161" s="165">
        <v>4</v>
      </c>
      <c r="AZ161" s="426">
        <f t="shared" si="201"/>
        <v>2.1818181818181817</v>
      </c>
      <c r="BA161" s="57">
        <v>0</v>
      </c>
      <c r="BB161" s="395" t="s">
        <v>1741</v>
      </c>
      <c r="BC161" s="165">
        <f t="shared" si="202"/>
        <v>4</v>
      </c>
      <c r="BD161" s="155" t="s">
        <v>1395</v>
      </c>
      <c r="BE161" s="163">
        <f t="shared" si="203"/>
        <v>4</v>
      </c>
      <c r="BF161" s="587">
        <v>1</v>
      </c>
      <c r="BG161" s="396" t="s">
        <v>1746</v>
      </c>
      <c r="BH161" s="165">
        <f t="shared" si="204"/>
        <v>3</v>
      </c>
      <c r="BI161" s="587">
        <v>0</v>
      </c>
      <c r="BJ161" s="396" t="s">
        <v>1745</v>
      </c>
      <c r="BK161" s="165">
        <f t="shared" si="205"/>
        <v>4</v>
      </c>
      <c r="BL161" s="53" t="s">
        <v>658</v>
      </c>
      <c r="BM161" s="365">
        <f t="shared" si="206"/>
        <v>2</v>
      </c>
      <c r="BN161" s="583" t="s">
        <v>662</v>
      </c>
      <c r="BO161" s="365">
        <f t="shared" si="207"/>
        <v>3</v>
      </c>
      <c r="BP161" s="585" t="s">
        <v>643</v>
      </c>
      <c r="BQ161" s="365">
        <f t="shared" si="208"/>
        <v>3</v>
      </c>
      <c r="BR161" s="57">
        <v>0</v>
      </c>
      <c r="BS161" s="396" t="s">
        <v>1750</v>
      </c>
      <c r="BT161" s="165">
        <f t="shared" si="209"/>
        <v>4</v>
      </c>
      <c r="BU161" s="57">
        <v>0</v>
      </c>
      <c r="BV161" s="396" t="s">
        <v>1750</v>
      </c>
      <c r="BW161" s="165">
        <f t="shared" si="210"/>
        <v>4</v>
      </c>
      <c r="BX161" s="57">
        <v>0</v>
      </c>
      <c r="BY161" s="396" t="s">
        <v>1755</v>
      </c>
      <c r="BZ161" s="165">
        <f t="shared" si="211"/>
        <v>4</v>
      </c>
      <c r="CA161" s="57">
        <v>0</v>
      </c>
      <c r="CB161" s="396" t="s">
        <v>1755</v>
      </c>
      <c r="CC161" s="165">
        <f t="shared" si="212"/>
        <v>4</v>
      </c>
      <c r="CD161" s="58">
        <v>2</v>
      </c>
      <c r="CE161" s="397" t="s">
        <v>1762</v>
      </c>
      <c r="CF161" s="165">
        <f t="shared" si="213"/>
        <v>2</v>
      </c>
      <c r="CG161" s="155" t="s">
        <v>1369</v>
      </c>
      <c r="CH161" s="165">
        <f t="shared" si="239"/>
        <v>3</v>
      </c>
      <c r="CI161" s="426">
        <f t="shared" si="214"/>
        <v>3.3333333333333335</v>
      </c>
      <c r="CJ161" s="80" t="s">
        <v>1407</v>
      </c>
      <c r="CK161" s="165">
        <f t="shared" si="215"/>
        <v>1</v>
      </c>
      <c r="CL161" s="96" t="s">
        <v>640</v>
      </c>
      <c r="CM161" s="164">
        <f t="shared" si="216"/>
        <v>0</v>
      </c>
      <c r="CN161" s="96" t="s">
        <v>1119</v>
      </c>
      <c r="CO161" s="164">
        <f t="shared" si="217"/>
        <v>0</v>
      </c>
      <c r="CP161" s="96" t="s">
        <v>880</v>
      </c>
      <c r="CQ161" s="164">
        <f t="shared" si="235"/>
        <v>4</v>
      </c>
      <c r="CR161" s="96" t="s">
        <v>880</v>
      </c>
      <c r="CS161" s="164">
        <f t="shared" si="236"/>
        <v>4</v>
      </c>
      <c r="CT161" s="53" t="s">
        <v>1409</v>
      </c>
      <c r="CU161" s="165">
        <f t="shared" si="218"/>
        <v>1</v>
      </c>
      <c r="CV161" s="96" t="s">
        <v>1119</v>
      </c>
      <c r="CW161" s="164">
        <f t="shared" si="237"/>
        <v>0</v>
      </c>
      <c r="CX161" s="55">
        <v>7.4</v>
      </c>
      <c r="CY161" s="427" t="s">
        <v>1826</v>
      </c>
      <c r="CZ161" s="165">
        <f t="shared" si="219"/>
        <v>1</v>
      </c>
      <c r="DA161" s="56">
        <v>7.1</v>
      </c>
      <c r="DB161" s="427" t="s">
        <v>1826</v>
      </c>
      <c r="DC161" s="165">
        <f t="shared" si="220"/>
        <v>1</v>
      </c>
      <c r="DD161" s="426">
        <f t="shared" si="221"/>
        <v>1.3333333333333333</v>
      </c>
      <c r="DE161" s="148">
        <v>5</v>
      </c>
      <c r="DF161" s="396" t="s">
        <v>1774</v>
      </c>
      <c r="DG161" s="165">
        <f t="shared" si="222"/>
        <v>3</v>
      </c>
      <c r="DH161" s="54">
        <v>0</v>
      </c>
      <c r="DI161" s="397" t="s">
        <v>1777</v>
      </c>
      <c r="DJ161" s="165">
        <f t="shared" si="223"/>
        <v>0</v>
      </c>
      <c r="DK161" s="54">
        <v>0</v>
      </c>
      <c r="DL161" s="396" t="s">
        <v>1778</v>
      </c>
      <c r="DM161" s="165">
        <f t="shared" si="224"/>
        <v>0</v>
      </c>
      <c r="DN161" s="54">
        <v>11</v>
      </c>
      <c r="DO161" s="396" t="s">
        <v>1780</v>
      </c>
      <c r="DP161" s="165">
        <f t="shared" si="225"/>
        <v>4</v>
      </c>
      <c r="DQ161" s="96" t="s">
        <v>1024</v>
      </c>
      <c r="DR161" s="164">
        <f t="shared" si="226"/>
        <v>0</v>
      </c>
      <c r="DS161" s="426">
        <f t="shared" si="227"/>
        <v>1.4</v>
      </c>
      <c r="DT161" s="148">
        <v>0.55300000000000005</v>
      </c>
      <c r="DU161" s="114" t="s">
        <v>1793</v>
      </c>
      <c r="DV161" s="165">
        <f t="shared" si="228"/>
        <v>3</v>
      </c>
      <c r="DW161" s="49">
        <v>21</v>
      </c>
      <c r="DX161" s="148">
        <f t="shared" si="183"/>
        <v>1.3222192947339193</v>
      </c>
      <c r="DY161" s="94" t="s">
        <v>1734</v>
      </c>
      <c r="DZ161" s="165">
        <f t="shared" si="229"/>
        <v>2</v>
      </c>
      <c r="EA161" s="49">
        <v>3</v>
      </c>
      <c r="EB161" s="94" t="s">
        <v>1739</v>
      </c>
      <c r="EC161" s="165">
        <f t="shared" si="230"/>
        <v>2</v>
      </c>
      <c r="ED161" s="49">
        <v>0</v>
      </c>
      <c r="EE161" s="114" t="s">
        <v>1730</v>
      </c>
      <c r="EF161" s="165">
        <f t="shared" si="231"/>
        <v>0</v>
      </c>
      <c r="EG161" s="426">
        <f t="shared" si="232"/>
        <v>1.75</v>
      </c>
      <c r="EH161" s="429">
        <f t="shared" si="233"/>
        <v>1.7664141414141412</v>
      </c>
      <c r="EI161" s="438">
        <f t="shared" si="234"/>
        <v>0.4416035353535353</v>
      </c>
      <c r="EJ161" s="546">
        <v>0.15</v>
      </c>
      <c r="EK161" s="548">
        <v>0.54545454545454541</v>
      </c>
      <c r="EL161" s="549">
        <v>0.83333333333333337</v>
      </c>
      <c r="EM161" s="549">
        <v>0.33333333333333331</v>
      </c>
      <c r="EN161" s="549">
        <v>0.35</v>
      </c>
      <c r="EO161" s="549">
        <v>0.4375</v>
      </c>
    </row>
    <row r="162" spans="1:145" s="366" customFormat="1" ht="18">
      <c r="A162" s="4" t="s">
        <v>276</v>
      </c>
      <c r="B162" s="71" t="s">
        <v>275</v>
      </c>
      <c r="C162" s="53" t="s">
        <v>1050</v>
      </c>
      <c r="D162" s="411" t="s">
        <v>1310</v>
      </c>
      <c r="E162" s="413" t="s">
        <v>965</v>
      </c>
      <c r="F162" s="412" t="s">
        <v>983</v>
      </c>
      <c r="G162" s="414" t="s">
        <v>984</v>
      </c>
      <c r="H162" s="417" t="s">
        <v>127</v>
      </c>
      <c r="I162" s="49">
        <v>8993</v>
      </c>
      <c r="J162" s="328">
        <f t="shared" si="184"/>
        <v>3.9539045934134598</v>
      </c>
      <c r="K162" s="328" t="s">
        <v>1698</v>
      </c>
      <c r="L162" s="165">
        <f t="shared" si="185"/>
        <v>1</v>
      </c>
      <c r="M162" s="78">
        <v>24756968.169999998</v>
      </c>
      <c r="N162" s="328">
        <f t="shared" si="186"/>
        <v>7.3936974582939534</v>
      </c>
      <c r="O162" s="328" t="s">
        <v>1706</v>
      </c>
      <c r="P162" s="165">
        <f t="shared" si="187"/>
        <v>1</v>
      </c>
      <c r="Q162" s="94">
        <v>501</v>
      </c>
      <c r="R162" s="328">
        <f t="shared" si="188"/>
        <v>2.6998377258672459</v>
      </c>
      <c r="S162" s="328" t="s">
        <v>1713</v>
      </c>
      <c r="T162" s="165">
        <f t="shared" si="189"/>
        <v>2</v>
      </c>
      <c r="U162" s="96" t="s">
        <v>880</v>
      </c>
      <c r="V162" s="164">
        <f t="shared" si="190"/>
        <v>0</v>
      </c>
      <c r="W162" s="94">
        <v>0</v>
      </c>
      <c r="X162" s="94"/>
      <c r="Y162" s="94" t="s">
        <v>1726</v>
      </c>
      <c r="Z162" s="165">
        <f t="shared" si="191"/>
        <v>0</v>
      </c>
      <c r="AA162" s="424">
        <f t="shared" si="192"/>
        <v>0.8</v>
      </c>
      <c r="AB162" s="80" t="s">
        <v>639</v>
      </c>
      <c r="AC162" s="165">
        <f t="shared" si="193"/>
        <v>4</v>
      </c>
      <c r="AD162" s="53" t="s">
        <v>639</v>
      </c>
      <c r="AE162" s="165">
        <f t="shared" si="194"/>
        <v>4</v>
      </c>
      <c r="AF162" s="96" t="s">
        <v>640</v>
      </c>
      <c r="AG162" s="164">
        <f t="shared" si="195"/>
        <v>0</v>
      </c>
      <c r="AH162" s="53" t="s">
        <v>1314</v>
      </c>
      <c r="AI162" s="165">
        <f t="shared" si="238"/>
        <v>0</v>
      </c>
      <c r="AJ162" s="53" t="s">
        <v>1405</v>
      </c>
      <c r="AK162" s="165">
        <f t="shared" si="196"/>
        <v>0</v>
      </c>
      <c r="AL162" s="52">
        <v>0</v>
      </c>
      <c r="AM162" s="396" t="s">
        <v>1765</v>
      </c>
      <c r="AN162" s="165">
        <f t="shared" si="197"/>
        <v>4</v>
      </c>
      <c r="AO162" s="96" t="s">
        <v>640</v>
      </c>
      <c r="AP162" s="164">
        <f t="shared" si="198"/>
        <v>0</v>
      </c>
      <c r="AQ162" s="57">
        <v>1</v>
      </c>
      <c r="AR162" s="397" t="s">
        <v>1789</v>
      </c>
      <c r="AS162" s="165">
        <f t="shared" si="199"/>
        <v>0</v>
      </c>
      <c r="AT162" s="53" t="s">
        <v>634</v>
      </c>
      <c r="AU162" s="165">
        <f t="shared" si="200"/>
        <v>1</v>
      </c>
      <c r="AV162" s="53" t="s">
        <v>646</v>
      </c>
      <c r="AW162" s="165">
        <v>0</v>
      </c>
      <c r="AX162" s="81" t="s">
        <v>646</v>
      </c>
      <c r="AY162" s="165">
        <v>1</v>
      </c>
      <c r="AZ162" s="426">
        <f t="shared" si="201"/>
        <v>1.2727272727272727</v>
      </c>
      <c r="BA162" s="57">
        <v>0</v>
      </c>
      <c r="BB162" s="395" t="s">
        <v>1741</v>
      </c>
      <c r="BC162" s="165">
        <f t="shared" si="202"/>
        <v>4</v>
      </c>
      <c r="BD162" s="155" t="s">
        <v>641</v>
      </c>
      <c r="BE162" s="163">
        <f t="shared" si="203"/>
        <v>0</v>
      </c>
      <c r="BF162" s="58">
        <v>0</v>
      </c>
      <c r="BG162" s="396" t="s">
        <v>1745</v>
      </c>
      <c r="BH162" s="165">
        <f t="shared" si="204"/>
        <v>4</v>
      </c>
      <c r="BI162" s="58">
        <v>0</v>
      </c>
      <c r="BJ162" s="396" t="s">
        <v>1745</v>
      </c>
      <c r="BK162" s="165">
        <f t="shared" si="205"/>
        <v>4</v>
      </c>
      <c r="BL162" s="53" t="s">
        <v>653</v>
      </c>
      <c r="BM162" s="365">
        <f t="shared" si="206"/>
        <v>4</v>
      </c>
      <c r="BN162" s="53" t="s">
        <v>642</v>
      </c>
      <c r="BO162" s="365">
        <f t="shared" si="207"/>
        <v>0</v>
      </c>
      <c r="BP162" s="53" t="s">
        <v>659</v>
      </c>
      <c r="BQ162" s="365">
        <f t="shared" si="208"/>
        <v>4</v>
      </c>
      <c r="BR162" s="58">
        <v>1</v>
      </c>
      <c r="BS162" s="396" t="s">
        <v>1751</v>
      </c>
      <c r="BT162" s="165">
        <f t="shared" si="209"/>
        <v>3</v>
      </c>
      <c r="BU162" s="58">
        <v>0</v>
      </c>
      <c r="BV162" s="396" t="s">
        <v>1750</v>
      </c>
      <c r="BW162" s="165">
        <f t="shared" si="210"/>
        <v>4</v>
      </c>
      <c r="BX162" s="58">
        <v>1</v>
      </c>
      <c r="BY162" s="396" t="s">
        <v>1756</v>
      </c>
      <c r="BZ162" s="165">
        <f t="shared" si="211"/>
        <v>3</v>
      </c>
      <c r="CA162" s="58">
        <v>0</v>
      </c>
      <c r="CB162" s="396" t="s">
        <v>1755</v>
      </c>
      <c r="CC162" s="165">
        <f t="shared" si="212"/>
        <v>4</v>
      </c>
      <c r="CD162" s="58">
        <v>1</v>
      </c>
      <c r="CE162" s="396" t="s">
        <v>1763</v>
      </c>
      <c r="CF162" s="165">
        <f t="shared" si="213"/>
        <v>1</v>
      </c>
      <c r="CG162" s="80" t="s">
        <v>1369</v>
      </c>
      <c r="CH162" s="165">
        <f t="shared" si="239"/>
        <v>3</v>
      </c>
      <c r="CI162" s="426">
        <f t="shared" si="214"/>
        <v>2.8333333333333335</v>
      </c>
      <c r="CJ162" s="80" t="s">
        <v>639</v>
      </c>
      <c r="CK162" s="165">
        <f t="shared" si="215"/>
        <v>4</v>
      </c>
      <c r="CL162" s="96" t="s">
        <v>636</v>
      </c>
      <c r="CM162" s="164">
        <f t="shared" si="216"/>
        <v>4</v>
      </c>
      <c r="CN162" s="96" t="s">
        <v>880</v>
      </c>
      <c r="CO162" s="164">
        <f t="shared" si="217"/>
        <v>4</v>
      </c>
      <c r="CP162" s="96" t="s">
        <v>880</v>
      </c>
      <c r="CQ162" s="164">
        <f t="shared" si="235"/>
        <v>4</v>
      </c>
      <c r="CR162" s="96" t="s">
        <v>880</v>
      </c>
      <c r="CS162" s="164">
        <f t="shared" si="236"/>
        <v>4</v>
      </c>
      <c r="CT162" s="53" t="s">
        <v>1409</v>
      </c>
      <c r="CU162" s="165">
        <f t="shared" si="218"/>
        <v>1</v>
      </c>
      <c r="CV162" s="96" t="s">
        <v>880</v>
      </c>
      <c r="CW162" s="164">
        <f t="shared" si="237"/>
        <v>4</v>
      </c>
      <c r="CX162" s="55">
        <v>5.3</v>
      </c>
      <c r="CY162" s="427" t="s">
        <v>1825</v>
      </c>
      <c r="CZ162" s="165">
        <f t="shared" si="219"/>
        <v>2</v>
      </c>
      <c r="DA162" s="56">
        <v>5.7</v>
      </c>
      <c r="DB162" s="427" t="s">
        <v>1825</v>
      </c>
      <c r="DC162" s="165">
        <f t="shared" si="220"/>
        <v>2</v>
      </c>
      <c r="DD162" s="426">
        <f t="shared" si="221"/>
        <v>3.2222222222222223</v>
      </c>
      <c r="DE162" s="148">
        <v>2</v>
      </c>
      <c r="DF162" s="396" t="s">
        <v>1776</v>
      </c>
      <c r="DG162" s="165">
        <f t="shared" si="222"/>
        <v>1</v>
      </c>
      <c r="DH162" s="54">
        <v>0</v>
      </c>
      <c r="DI162" s="397" t="s">
        <v>1777</v>
      </c>
      <c r="DJ162" s="165">
        <f t="shared" si="223"/>
        <v>0</v>
      </c>
      <c r="DK162" s="54">
        <v>1</v>
      </c>
      <c r="DL162" s="396" t="s">
        <v>1778</v>
      </c>
      <c r="DM162" s="165">
        <f t="shared" si="224"/>
        <v>3</v>
      </c>
      <c r="DN162" s="54">
        <v>2</v>
      </c>
      <c r="DO162" s="396" t="s">
        <v>1783</v>
      </c>
      <c r="DP162" s="165">
        <f t="shared" si="225"/>
        <v>1</v>
      </c>
      <c r="DQ162" s="96" t="s">
        <v>1024</v>
      </c>
      <c r="DR162" s="164">
        <f t="shared" si="226"/>
        <v>0</v>
      </c>
      <c r="DS162" s="426">
        <f t="shared" si="227"/>
        <v>1</v>
      </c>
      <c r="DT162" s="148">
        <v>0.66600000000000004</v>
      </c>
      <c r="DU162" s="157" t="s">
        <v>1791</v>
      </c>
      <c r="DV162" s="165">
        <f t="shared" si="228"/>
        <v>2</v>
      </c>
      <c r="DW162" s="49">
        <v>39</v>
      </c>
      <c r="DX162" s="148">
        <f t="shared" si="183"/>
        <v>1.5910646070264991</v>
      </c>
      <c r="DY162" s="94" t="s">
        <v>1735</v>
      </c>
      <c r="DZ162" s="165">
        <f t="shared" si="229"/>
        <v>3</v>
      </c>
      <c r="EA162" s="49">
        <v>8</v>
      </c>
      <c r="EB162" s="94" t="s">
        <v>1740</v>
      </c>
      <c r="EC162" s="165">
        <f t="shared" si="230"/>
        <v>3</v>
      </c>
      <c r="ED162" s="49">
        <v>1</v>
      </c>
      <c r="EE162" s="157" t="s">
        <v>1737</v>
      </c>
      <c r="EF162" s="165">
        <f t="shared" si="231"/>
        <v>1</v>
      </c>
      <c r="EG162" s="426">
        <f t="shared" si="232"/>
        <v>2.25</v>
      </c>
      <c r="EH162" s="429">
        <f t="shared" si="233"/>
        <v>1.8963804713804715</v>
      </c>
      <c r="EI162" s="438">
        <f t="shared" si="234"/>
        <v>0.47409511784511793</v>
      </c>
      <c r="EJ162" s="546">
        <v>0.2</v>
      </c>
      <c r="EK162" s="548">
        <v>0.31818181818181818</v>
      </c>
      <c r="EL162" s="549">
        <v>0.70833333333333337</v>
      </c>
      <c r="EM162" s="549">
        <v>0.80555555555555558</v>
      </c>
      <c r="EN162" s="549">
        <v>0.25</v>
      </c>
      <c r="EO162" s="549">
        <v>0.5625</v>
      </c>
    </row>
    <row r="163" spans="1:145" s="366" customFormat="1" ht="18">
      <c r="A163" s="4" t="s">
        <v>272</v>
      </c>
      <c r="B163" s="69" t="s">
        <v>271</v>
      </c>
      <c r="C163" s="583" t="s">
        <v>644</v>
      </c>
      <c r="D163" s="411" t="s">
        <v>1310</v>
      </c>
      <c r="E163" s="413" t="s">
        <v>968</v>
      </c>
      <c r="F163" s="412" t="s">
        <v>967</v>
      </c>
      <c r="G163" s="414" t="s">
        <v>969</v>
      </c>
      <c r="H163" s="417" t="s">
        <v>74</v>
      </c>
      <c r="I163" s="49">
        <v>9516</v>
      </c>
      <c r="J163" s="328">
        <f t="shared" si="184"/>
        <v>3.9784544333652287</v>
      </c>
      <c r="K163" s="328" t="s">
        <v>1698</v>
      </c>
      <c r="L163" s="165">
        <f t="shared" si="185"/>
        <v>1</v>
      </c>
      <c r="M163" s="78">
        <v>23347561.379999999</v>
      </c>
      <c r="N163" s="328">
        <f t="shared" si="186"/>
        <v>7.3682415258221647</v>
      </c>
      <c r="O163" s="328" t="s">
        <v>1706</v>
      </c>
      <c r="P163" s="165">
        <f t="shared" si="187"/>
        <v>1</v>
      </c>
      <c r="Q163" s="94">
        <v>323</v>
      </c>
      <c r="R163" s="328">
        <f t="shared" si="188"/>
        <v>2.509202522331103</v>
      </c>
      <c r="S163" s="328" t="s">
        <v>1712</v>
      </c>
      <c r="T163" s="165">
        <f t="shared" si="189"/>
        <v>1</v>
      </c>
      <c r="U163" s="96" t="s">
        <v>880</v>
      </c>
      <c r="V163" s="164">
        <f t="shared" si="190"/>
        <v>0</v>
      </c>
      <c r="W163" s="94">
        <v>0</v>
      </c>
      <c r="X163" s="94"/>
      <c r="Y163" s="94" t="s">
        <v>1726</v>
      </c>
      <c r="Z163" s="165">
        <f t="shared" si="191"/>
        <v>0</v>
      </c>
      <c r="AA163" s="424">
        <f t="shared" si="192"/>
        <v>0.6</v>
      </c>
      <c r="AB163" s="594" t="s">
        <v>639</v>
      </c>
      <c r="AC163" s="165">
        <f t="shared" ref="AC163:AC167" si="240">IF(AB163="NÃO POSSUI",4,IF(AB163="SIM, HÁ UM CARGO EM OUTRO SETOR",2,IF(AB163="SIM, HÁ SETOR DE CORREIÇÃO, FORA DA UCI",1,IF(AB163="SIM, FAZ PARTE DA CONTROLADORIA",0,"ERRO"))))</f>
        <v>4</v>
      </c>
      <c r="AD163" s="53" t="s">
        <v>1399</v>
      </c>
      <c r="AE163" s="165">
        <f t="shared" ref="AE163:AE167" si="241">IF(AD163="NÃO POSSUI",4,IF(AD163="SIM, HÁ UM CARGO EM OUTRO SETOR",2,IF(AD163="SIM, HÁ SETOR FORA DA UCI, DE RESPONSAB. PJ",1,IF(AD163="SIM, FAZ PARTE DA CONTROLADORIA",0,"ERRO"))))</f>
        <v>1</v>
      </c>
      <c r="AF163" s="96" t="s">
        <v>640</v>
      </c>
      <c r="AG163" s="164">
        <f t="shared" ref="AG163:AG167" si="242">IF(AF163="sim",0,IF(AF163="Não",4,"ERRO"))</f>
        <v>0</v>
      </c>
      <c r="AH163" s="53" t="s">
        <v>1314</v>
      </c>
      <c r="AI163" s="165">
        <f t="shared" si="238"/>
        <v>0</v>
      </c>
      <c r="AJ163" s="53" t="s">
        <v>1404</v>
      </c>
      <c r="AK163" s="165">
        <f t="shared" ref="AK163:AK167" si="243">IF(AJ163="NÃO SERVIDOR (TERCEIRIZADO)",4,IF(AJ163="SERVIDOR NÃO-EFETIVO, COMISSIONADO NA CI",3,IF(AJ163="SERVIDOR COM FG NA UCI, EFETIVO EM OUTRO CARGO",1,IF(AJ163="SERVIDOR EFETIVO, CONCURSO ESPECÍFICO UCI",0,"ERRO"))))</f>
        <v>1</v>
      </c>
      <c r="AL163" s="587">
        <v>1</v>
      </c>
      <c r="AM163" s="396" t="s">
        <v>1765</v>
      </c>
      <c r="AN163" s="165">
        <f t="shared" ref="AN163:AN167" si="244">IF(AM163="0 OU 1 SERVIDOR",4,IF(AM163="2 SERVIDORES",3,IF(AM163="3 SERVIDORES",2,IF(AM163="4 OU 5 SERVIDORES",1,IF(AM163="6 A 13 SERVIDORES",0,"ERRO")))))</f>
        <v>4</v>
      </c>
      <c r="AO163" s="96" t="s">
        <v>636</v>
      </c>
      <c r="AP163" s="164">
        <f t="shared" ref="AP163:AP167" si="245">IF(AO163="sim",0,IF(AO163="Não",4,"ERRO"))</f>
        <v>4</v>
      </c>
      <c r="AQ163" s="57">
        <v>2</v>
      </c>
      <c r="AR163" s="396" t="s">
        <v>1772</v>
      </c>
      <c r="AS163" s="165">
        <f t="shared" ref="AS163:AS167" si="246">IF(AR163="5 TITULARES (ou nenhum)",4,IF(AR163="4 TITULARES",3,IF(AR163="3 TITULARES",2,IF(AR163="2 TITULARES",1,IF(AR163="1 TITULAR",0,"ERRO")))))</f>
        <v>1</v>
      </c>
      <c r="AT163" s="583" t="s">
        <v>650</v>
      </c>
      <c r="AU163" s="165">
        <f t="shared" ref="AU163:AU167" si="247">IF(AT163="ENSINO MÉDIO",4,IF(AT163="SUPERIOR INCOMPLETO",3,IF(AT163="SUPERIOR COMPLETO",2,IF(AT163="ESPECIALIZAÇÃO OU PÓS-GRADUAÇÃO",1,IF(AT163="MESTRADO",0,"ERRO")))))</f>
        <v>2</v>
      </c>
      <c r="AV163" s="53" t="s">
        <v>646</v>
      </c>
      <c r="AW163" s="165">
        <v>0</v>
      </c>
      <c r="AX163" s="81" t="s">
        <v>675</v>
      </c>
      <c r="AY163" s="165">
        <v>0</v>
      </c>
      <c r="AZ163" s="426">
        <f t="shared" ref="AZ163:AZ167" si="248">AVERAGE(AC163,AE163,AG163,AI163,AK163,AN163,AP163,AS163,AU163,AW163,AY163)</f>
        <v>1.5454545454545454</v>
      </c>
      <c r="BA163" s="57">
        <v>0</v>
      </c>
      <c r="BB163" s="395" t="s">
        <v>1741</v>
      </c>
      <c r="BC163" s="165">
        <f t="shared" si="202"/>
        <v>4</v>
      </c>
      <c r="BD163" s="80" t="s">
        <v>1395</v>
      </c>
      <c r="BE163" s="163">
        <f t="shared" ref="BE163:BE167" si="249">IF(BD163="NÃO FORMALIZA PLANEJ",4,IF(BD163="SIM, BIMESTRALMENTE",3,IF(BD163="SIM, QUADRIMESTRALMENTE",2,IF(BD163="SIM, SEMESTRALMENTE",1,IF(BD163="SIM, ANUALMENTE",0,"ERRO")))))</f>
        <v>4</v>
      </c>
      <c r="BF163" s="587">
        <v>0</v>
      </c>
      <c r="BG163" s="396" t="s">
        <v>1745</v>
      </c>
      <c r="BH163" s="165">
        <f t="shared" ref="BH163:BH167" si="250">IF(BG163="NENHUMA AUDITORIA/FISCALIZ",4,IF(BG163="ATÉ 2 AUDITORIAS/FISCALIZ",3,IF(BG163="ATÉ 4 AUDITORIAS/FISCALIZ",2,IF(BG163="ATÉ 8 AUDITORIAS/FISCALIZ",1,IF(BG163="9 OU MAIS AUDITORIAS/FISCALIZ",0,"ERRO")))))</f>
        <v>4</v>
      </c>
      <c r="BI163" s="587">
        <v>0</v>
      </c>
      <c r="BJ163" s="396" t="s">
        <v>1745</v>
      </c>
      <c r="BK163" s="165">
        <f t="shared" ref="BK163:BK167" si="251">IF(BJ163="NENHUMA AUDITORIA/FISCALIZ",4,IF(BJ163="ATÉ 2 AUDITORIAS/FISCALIZ",3,IF(BJ163="ATÉ 4 AUDITORIAS/FISCALIZ",2,IF(BJ163="ATÉ 8 AUDITORIAS/FISCALIZ",1,IF(BJ163="9 OU MAIS AUDITORIAS/FISCALIZ",0,"ERRO")))))</f>
        <v>4</v>
      </c>
      <c r="BL163" s="53" t="s">
        <v>653</v>
      </c>
      <c r="BM163" s="365">
        <f t="shared" ref="BM163:BM167" si="252">IF(BL163="ATÉ 10%",4,IF(BL163="ATÉ 20%",3,IF(BL163="ATÉ 30%",2,IF(BL163="ATÉ 40%",2,IF(BL163="ATÉ 50%",1,IF(BL163="MAIS DE 50%",0,"ERRO"))))))</f>
        <v>4</v>
      </c>
      <c r="BN163" s="583" t="s">
        <v>662</v>
      </c>
      <c r="BO163" s="365">
        <f t="shared" ref="BO163:BO167" si="253">IF(BN163="ATÉ 20%",0,IF(BN163="ATÉ 40%",1,IF(BN163="ATÉ 60%",2,IF(BN163="ATÉ 80%",3,IF(BN163="MAIS DE 80%",4,"ERRO")))))</f>
        <v>3</v>
      </c>
      <c r="BP163" s="585" t="s">
        <v>663</v>
      </c>
      <c r="BQ163" s="365">
        <f t="shared" ref="BQ163:BQ167" si="254">IF(BP163="ATÉ 10 HORAS",4,IF(BP163="ATÉ 30 HORAS",3,IF(BP163="ATÉ 50 HORAS",1,IF(BP163="MAIS DE 50 HORAS",0,"ERRO"))))</f>
        <v>0</v>
      </c>
      <c r="BR163" s="57">
        <v>0</v>
      </c>
      <c r="BS163" s="396" t="s">
        <v>1750</v>
      </c>
      <c r="BT163" s="165">
        <f t="shared" ref="BT163:BT167" si="255">IF(BS163="NENHUMA DENÚNCIA APURADA",4,IF(BS163="ATÉ 2 DENÚNCIAS APURADAS",3,IF(BS163="ATÉ 4 DENÚNCIAS APURADAS",2,IF(BS163="ATÉ 8 DENÚNCIAS APURADAS",1,IF(BS163="9 OU MAIS DENÚNCIAS APURADAS",0,"ERRO")))))</f>
        <v>4</v>
      </c>
      <c r="BU163" s="57">
        <v>0</v>
      </c>
      <c r="BV163" s="396" t="s">
        <v>1750</v>
      </c>
      <c r="BW163" s="165">
        <f t="shared" ref="BW163:BW167" si="256">IF(BV163="NENHUMA DENÚNCIA APURADA",4,IF(BV163="ATÉ 2 DENÚNCIAS APURADAS",3,IF(BV163="ATÉ 4 DENÚNCIAS APURADAS",2,IF(BV163="ATÉ 8 DENÚNCIAS APURADAS",1,IF(BV163="9 OU MAIS DENÚNCIAS APURADAS",0,"ERRO")))))</f>
        <v>4</v>
      </c>
      <c r="BX163" s="57">
        <v>0</v>
      </c>
      <c r="BY163" s="396" t="s">
        <v>1755</v>
      </c>
      <c r="BZ163" s="165">
        <f t="shared" ref="BZ163:BZ167" si="257">IF(BY163="NENHUMA TCE APURADA",4,IF(BY163="ATÉ 2 TCE APURADAS",3,IF(BY163="ATÉ 4 TCE APURADAS",2,IF(BY163="ATÉ 8 TCE APURADAS",1,IF(BY163="9 OU MAIS TCE APURADAS",0,"ERRO")))))</f>
        <v>4</v>
      </c>
      <c r="CA163" s="57">
        <v>0</v>
      </c>
      <c r="CB163" s="396" t="s">
        <v>1755</v>
      </c>
      <c r="CC163" s="165">
        <f t="shared" ref="CC163:CC167" si="258">IF(CB163="NENHUMA TCE APURADA",4,IF(CB163="ATÉ 2 TCE APURADAS",3,IF(CB163="ATÉ 4 TCE APURADAS",2,IF(CB163="ATÉ 8 TCE APURADAS",1,IF(CB163="9 OU MAIS TCE APURADAS",0,"ERRO")))))</f>
        <v>4</v>
      </c>
      <c r="CD163" s="58">
        <v>1</v>
      </c>
      <c r="CE163" s="396" t="s">
        <v>1763</v>
      </c>
      <c r="CF163" s="165">
        <f t="shared" ref="CF163:CF167" si="259">IF(CE163="ATÉ 8 ATIVIDADES",4,IF(CE163="ATÉ 4 ATIVIDADES",3,IF(CE163="2 ATIVIDADES",2,IF(CE163="1 ATIVIDADE",1,IF(CE163="NENHUMA ATIVIDADE",0,"ERRO")))))</f>
        <v>1</v>
      </c>
      <c r="CG163" s="155" t="s">
        <v>636</v>
      </c>
      <c r="CH163" s="165">
        <f t="shared" si="239"/>
        <v>4</v>
      </c>
      <c r="CI163" s="426">
        <f t="shared" ref="CI163:CI167" si="260">AVERAGE(CH163,CF163,CC163,BZ163,BW163,BT163,BQ163,BO163,BM163,BK163,BH163,BE163)</f>
        <v>3.3333333333333335</v>
      </c>
      <c r="CJ163" s="53" t="s">
        <v>1407</v>
      </c>
      <c r="CK163" s="165">
        <f t="shared" ref="CK163:CK167" si="261">IF(CJ163="NÃO POSSUI",4,IF(CJ163="SIM, HÁ UM CARGO EM OUTRO SETOR",2,IF(CJ163="SIM, HÁ SETOR DE TRANSPARÊNCIA, FORA DA UCI",1,IF(CJ163="SIM, FAZ PARTE DA CONTROLADORIA",0,"ERRO"))))</f>
        <v>1</v>
      </c>
      <c r="CL163" s="96" t="s">
        <v>636</v>
      </c>
      <c r="CM163" s="164">
        <f t="shared" ref="CM163:CM167" si="262">IF(CL163="sim",0,IF(CL163="Não",4,"ERRO"))</f>
        <v>4</v>
      </c>
      <c r="CN163" s="96" t="s">
        <v>1119</v>
      </c>
      <c r="CO163" s="164">
        <f t="shared" si="217"/>
        <v>0</v>
      </c>
      <c r="CP163" s="96"/>
      <c r="CQ163" s="164"/>
      <c r="CR163" s="96"/>
      <c r="CS163" s="164"/>
      <c r="CT163" s="583" t="s">
        <v>639</v>
      </c>
      <c r="CU163" s="165">
        <f t="shared" ref="CU163:CU167" si="263">IF(CT163="NÃO POSSUI",4,IF(CT163="SIM, POSSUI CARGO EM OUTRO SETOR",2,IF(CT163="SIM, HÁ SETOR DE OUVIDORIA, FORA DA UCI",1,IF(CT163="SIM, FAZ PARTE DA CONTROLADORIA",0,"ERRO"))))</f>
        <v>4</v>
      </c>
      <c r="CV163" s="96"/>
      <c r="CW163" s="164"/>
      <c r="CX163" s="55">
        <v>7.6</v>
      </c>
      <c r="CY163" s="427" t="s">
        <v>1826</v>
      </c>
      <c r="CZ163" s="165">
        <f t="shared" si="219"/>
        <v>1</v>
      </c>
      <c r="DA163" s="56">
        <v>8.1</v>
      </c>
      <c r="DB163" s="351" t="s">
        <v>1827</v>
      </c>
      <c r="DC163" s="165">
        <f t="shared" si="220"/>
        <v>0</v>
      </c>
      <c r="DD163" s="426">
        <f t="shared" si="221"/>
        <v>1.6666666666666667</v>
      </c>
      <c r="DE163" s="148">
        <v>1</v>
      </c>
      <c r="DF163" s="396" t="s">
        <v>1776</v>
      </c>
      <c r="DG163" s="165">
        <f t="shared" si="222"/>
        <v>1</v>
      </c>
      <c r="DH163" s="54">
        <v>0</v>
      </c>
      <c r="DI163" s="397" t="s">
        <v>1777</v>
      </c>
      <c r="DJ163" s="165">
        <f t="shared" si="223"/>
        <v>0</v>
      </c>
      <c r="DK163" s="54">
        <v>0</v>
      </c>
      <c r="DL163" s="396" t="s">
        <v>1779</v>
      </c>
      <c r="DM163" s="165">
        <f t="shared" si="224"/>
        <v>0</v>
      </c>
      <c r="DN163" s="54">
        <v>1</v>
      </c>
      <c r="DO163" s="396" t="s">
        <v>1783</v>
      </c>
      <c r="DP163" s="165">
        <f t="shared" si="225"/>
        <v>1</v>
      </c>
      <c r="DQ163" s="96" t="s">
        <v>1024</v>
      </c>
      <c r="DR163" s="164">
        <f t="shared" si="226"/>
        <v>0</v>
      </c>
      <c r="DS163" s="426">
        <f t="shared" si="227"/>
        <v>0.4</v>
      </c>
      <c r="DT163" s="148">
        <v>0.56399999999999995</v>
      </c>
      <c r="DU163" s="157" t="s">
        <v>1793</v>
      </c>
      <c r="DV163" s="165">
        <f t="shared" si="228"/>
        <v>3</v>
      </c>
      <c r="DW163" s="49">
        <v>27</v>
      </c>
      <c r="DX163" s="148">
        <f t="shared" si="183"/>
        <v>1.4313637641589874</v>
      </c>
      <c r="DY163" s="94" t="s">
        <v>1734</v>
      </c>
      <c r="DZ163" s="165">
        <f t="shared" si="229"/>
        <v>2</v>
      </c>
      <c r="EA163" s="49">
        <v>1</v>
      </c>
      <c r="EB163" s="157" t="s">
        <v>1737</v>
      </c>
      <c r="EC163" s="165">
        <f t="shared" si="230"/>
        <v>1</v>
      </c>
      <c r="ED163" s="49">
        <v>2</v>
      </c>
      <c r="EE163" s="157" t="s">
        <v>1737</v>
      </c>
      <c r="EF163" s="165">
        <f t="shared" si="231"/>
        <v>1</v>
      </c>
      <c r="EG163" s="426">
        <f t="shared" si="232"/>
        <v>1.75</v>
      </c>
      <c r="EH163" s="429">
        <f t="shared" si="233"/>
        <v>1.5492424242424241</v>
      </c>
      <c r="EI163" s="438">
        <f t="shared" si="234"/>
        <v>0.38731060606060602</v>
      </c>
      <c r="EJ163" s="546">
        <v>0.15</v>
      </c>
      <c r="EK163" s="548">
        <v>0.38636363636363635</v>
      </c>
      <c r="EL163" s="549">
        <v>0.83333333333333337</v>
      </c>
      <c r="EM163" s="549">
        <v>0.41666666666666669</v>
      </c>
      <c r="EN163" s="549">
        <v>0.1</v>
      </c>
      <c r="EO163" s="549">
        <v>0.4375</v>
      </c>
    </row>
    <row r="164" spans="1:145" s="366" customFormat="1" ht="18">
      <c r="A164" s="4" t="s">
        <v>284</v>
      </c>
      <c r="B164" s="69" t="s">
        <v>283</v>
      </c>
      <c r="C164" s="583" t="s">
        <v>671</v>
      </c>
      <c r="D164" s="411" t="s">
        <v>1310</v>
      </c>
      <c r="E164" s="413" t="s">
        <v>968</v>
      </c>
      <c r="F164" s="412" t="s">
        <v>975</v>
      </c>
      <c r="G164" s="414" t="s">
        <v>976</v>
      </c>
      <c r="H164" s="417" t="s">
        <v>127</v>
      </c>
      <c r="I164" s="49">
        <v>9524</v>
      </c>
      <c r="J164" s="328">
        <f t="shared" si="184"/>
        <v>3.9788193867328423</v>
      </c>
      <c r="K164" s="328" t="s">
        <v>1698</v>
      </c>
      <c r="L164" s="165">
        <f t="shared" si="185"/>
        <v>1</v>
      </c>
      <c r="M164" s="78">
        <v>21669576.719999999</v>
      </c>
      <c r="N164" s="328">
        <f t="shared" si="186"/>
        <v>7.3358504281650561</v>
      </c>
      <c r="O164" s="328" t="s">
        <v>1706</v>
      </c>
      <c r="P164" s="165">
        <f t="shared" si="187"/>
        <v>1</v>
      </c>
      <c r="Q164" s="94">
        <v>344</v>
      </c>
      <c r="R164" s="328">
        <f t="shared" si="188"/>
        <v>2.53655844257153</v>
      </c>
      <c r="S164" s="328" t="s">
        <v>1712</v>
      </c>
      <c r="T164" s="165">
        <f t="shared" si="189"/>
        <v>1</v>
      </c>
      <c r="U164" s="96" t="s">
        <v>880</v>
      </c>
      <c r="V164" s="164">
        <f t="shared" si="190"/>
        <v>0</v>
      </c>
      <c r="W164" s="94">
        <v>0</v>
      </c>
      <c r="X164" s="94"/>
      <c r="Y164" s="94" t="s">
        <v>1726</v>
      </c>
      <c r="Z164" s="165">
        <f t="shared" si="191"/>
        <v>0</v>
      </c>
      <c r="AA164" s="424">
        <f t="shared" si="192"/>
        <v>0.6</v>
      </c>
      <c r="AB164" s="80" t="s">
        <v>1398</v>
      </c>
      <c r="AC164" s="165">
        <f t="shared" si="240"/>
        <v>2</v>
      </c>
      <c r="AD164" s="585" t="s">
        <v>639</v>
      </c>
      <c r="AE164" s="165">
        <f t="shared" si="241"/>
        <v>4</v>
      </c>
      <c r="AF164" s="96" t="s">
        <v>640</v>
      </c>
      <c r="AG164" s="164">
        <f t="shared" si="242"/>
        <v>0</v>
      </c>
      <c r="AH164" s="53" t="s">
        <v>1314</v>
      </c>
      <c r="AI164" s="165">
        <f t="shared" si="238"/>
        <v>0</v>
      </c>
      <c r="AJ164" s="53" t="s">
        <v>1406</v>
      </c>
      <c r="AK164" s="165">
        <f t="shared" si="243"/>
        <v>3</v>
      </c>
      <c r="AL164" s="587">
        <v>1</v>
      </c>
      <c r="AM164" s="396" t="s">
        <v>1765</v>
      </c>
      <c r="AN164" s="165">
        <f t="shared" si="244"/>
        <v>4</v>
      </c>
      <c r="AO164" s="96" t="s">
        <v>636</v>
      </c>
      <c r="AP164" s="164">
        <f t="shared" si="245"/>
        <v>4</v>
      </c>
      <c r="AQ164" s="57">
        <v>2</v>
      </c>
      <c r="AR164" s="396" t="s">
        <v>1772</v>
      </c>
      <c r="AS164" s="165">
        <f t="shared" si="246"/>
        <v>1</v>
      </c>
      <c r="AT164" s="583" t="s">
        <v>650</v>
      </c>
      <c r="AU164" s="165">
        <f t="shared" si="247"/>
        <v>2</v>
      </c>
      <c r="AV164" s="53" t="s">
        <v>675</v>
      </c>
      <c r="AW164" s="165">
        <v>0</v>
      </c>
      <c r="AX164" s="81" t="s">
        <v>635</v>
      </c>
      <c r="AY164" s="165">
        <v>1</v>
      </c>
      <c r="AZ164" s="426">
        <f t="shared" si="248"/>
        <v>1.9090909090909092</v>
      </c>
      <c r="BA164" s="57">
        <v>0</v>
      </c>
      <c r="BB164" s="395" t="s">
        <v>1741</v>
      </c>
      <c r="BC164" s="165">
        <f t="shared" si="202"/>
        <v>4</v>
      </c>
      <c r="BD164" s="155" t="s">
        <v>1395</v>
      </c>
      <c r="BE164" s="163">
        <f t="shared" si="249"/>
        <v>4</v>
      </c>
      <c r="BF164" s="587">
        <v>15</v>
      </c>
      <c r="BG164" s="396" t="s">
        <v>1749</v>
      </c>
      <c r="BH164" s="165">
        <f t="shared" si="250"/>
        <v>0</v>
      </c>
      <c r="BI164" s="587">
        <v>1</v>
      </c>
      <c r="BJ164" s="396" t="s">
        <v>1746</v>
      </c>
      <c r="BK164" s="165">
        <f t="shared" si="251"/>
        <v>3</v>
      </c>
      <c r="BL164" s="53" t="s">
        <v>653</v>
      </c>
      <c r="BM164" s="365">
        <f t="shared" si="252"/>
        <v>4</v>
      </c>
      <c r="BN164" s="583" t="s">
        <v>649</v>
      </c>
      <c r="BO164" s="365">
        <f t="shared" si="253"/>
        <v>1</v>
      </c>
      <c r="BP164" s="585" t="s">
        <v>663</v>
      </c>
      <c r="BQ164" s="365">
        <f t="shared" si="254"/>
        <v>0</v>
      </c>
      <c r="BR164" s="57">
        <v>0</v>
      </c>
      <c r="BS164" s="396" t="s">
        <v>1750</v>
      </c>
      <c r="BT164" s="165">
        <f t="shared" si="255"/>
        <v>4</v>
      </c>
      <c r="BU164" s="57">
        <v>1</v>
      </c>
      <c r="BV164" s="396" t="s">
        <v>1751</v>
      </c>
      <c r="BW164" s="165">
        <f t="shared" si="256"/>
        <v>3</v>
      </c>
      <c r="BX164" s="57">
        <v>0</v>
      </c>
      <c r="BY164" s="396" t="s">
        <v>1755</v>
      </c>
      <c r="BZ164" s="165">
        <f t="shared" si="257"/>
        <v>4</v>
      </c>
      <c r="CA164" s="57">
        <v>0</v>
      </c>
      <c r="CB164" s="396" t="s">
        <v>1755</v>
      </c>
      <c r="CC164" s="165">
        <f t="shared" si="258"/>
        <v>4</v>
      </c>
      <c r="CD164" s="58">
        <v>1</v>
      </c>
      <c r="CE164" s="396" t="s">
        <v>1763</v>
      </c>
      <c r="CF164" s="165">
        <f t="shared" si="259"/>
        <v>1</v>
      </c>
      <c r="CG164" s="80" t="s">
        <v>636</v>
      </c>
      <c r="CH164" s="165">
        <f t="shared" si="239"/>
        <v>4</v>
      </c>
      <c r="CI164" s="426">
        <f t="shared" si="260"/>
        <v>2.6666666666666665</v>
      </c>
      <c r="CJ164" s="583" t="s">
        <v>639</v>
      </c>
      <c r="CK164" s="165">
        <f t="shared" si="261"/>
        <v>4</v>
      </c>
      <c r="CL164" s="96" t="s">
        <v>640</v>
      </c>
      <c r="CM164" s="164">
        <f t="shared" si="262"/>
        <v>0</v>
      </c>
      <c r="CN164" s="96" t="s">
        <v>880</v>
      </c>
      <c r="CO164" s="164">
        <f t="shared" si="217"/>
        <v>4</v>
      </c>
      <c r="CP164" s="96" t="s">
        <v>880</v>
      </c>
      <c r="CQ164" s="164">
        <f t="shared" ref="CQ164:CQ180" si="264">IF(CP164="sim",0,IF(CP164="Não",4,"ERRO"))</f>
        <v>4</v>
      </c>
      <c r="CR164" s="96" t="s">
        <v>880</v>
      </c>
      <c r="CS164" s="164">
        <f t="shared" ref="CS164:CS180" si="265">IF(CR164="sim",0,IF(CR164="Não",4,"ERRO"))</f>
        <v>4</v>
      </c>
      <c r="CT164" s="583" t="s">
        <v>639</v>
      </c>
      <c r="CU164" s="165">
        <f t="shared" si="263"/>
        <v>4</v>
      </c>
      <c r="CV164" s="96" t="s">
        <v>1119</v>
      </c>
      <c r="CW164" s="164">
        <f t="shared" ref="CW164:CW180" si="266">IF(CV164="sim",0,IF(CV164="Não",4,"ERRO"))</f>
        <v>0</v>
      </c>
      <c r="CX164" s="55">
        <v>6.4</v>
      </c>
      <c r="CY164" s="427" t="s">
        <v>1826</v>
      </c>
      <c r="CZ164" s="165">
        <f t="shared" si="219"/>
        <v>1</v>
      </c>
      <c r="DA164" s="56">
        <v>7.3</v>
      </c>
      <c r="DB164" s="427" t="s">
        <v>1826</v>
      </c>
      <c r="DC164" s="165">
        <f t="shared" si="220"/>
        <v>1</v>
      </c>
      <c r="DD164" s="426">
        <f t="shared" si="221"/>
        <v>2.4444444444444446</v>
      </c>
      <c r="DE164" s="148">
        <v>1</v>
      </c>
      <c r="DF164" s="396" t="s">
        <v>1776</v>
      </c>
      <c r="DG164" s="165">
        <f t="shared" si="222"/>
        <v>1</v>
      </c>
      <c r="DH164" s="54">
        <v>0</v>
      </c>
      <c r="DI164" s="397" t="s">
        <v>1777</v>
      </c>
      <c r="DJ164" s="165">
        <f t="shared" si="223"/>
        <v>0</v>
      </c>
      <c r="DK164" s="54">
        <v>0</v>
      </c>
      <c r="DL164" s="396" t="s">
        <v>1779</v>
      </c>
      <c r="DM164" s="165">
        <f t="shared" si="224"/>
        <v>0</v>
      </c>
      <c r="DN164" s="54">
        <v>1</v>
      </c>
      <c r="DO164" s="396" t="s">
        <v>1783</v>
      </c>
      <c r="DP164" s="165">
        <f t="shared" si="225"/>
        <v>1</v>
      </c>
      <c r="DQ164" s="96" t="s">
        <v>1024</v>
      </c>
      <c r="DR164" s="164">
        <f t="shared" si="226"/>
        <v>0</v>
      </c>
      <c r="DS164" s="426">
        <f t="shared" si="227"/>
        <v>0.4</v>
      </c>
      <c r="DT164" s="148">
        <v>0.69</v>
      </c>
      <c r="DU164" s="114" t="s">
        <v>1791</v>
      </c>
      <c r="DV164" s="165">
        <f t="shared" si="228"/>
        <v>2</v>
      </c>
      <c r="DW164" s="49">
        <v>9</v>
      </c>
      <c r="DX164" s="148">
        <f t="shared" si="183"/>
        <v>0.95424250943932487</v>
      </c>
      <c r="DY164" s="94" t="s">
        <v>1733</v>
      </c>
      <c r="DZ164" s="165">
        <f t="shared" si="229"/>
        <v>1</v>
      </c>
      <c r="EA164" s="49">
        <v>0</v>
      </c>
      <c r="EB164" s="114" t="s">
        <v>1730</v>
      </c>
      <c r="EC164" s="165">
        <f t="shared" si="230"/>
        <v>0</v>
      </c>
      <c r="ED164" s="49">
        <v>0</v>
      </c>
      <c r="EE164" s="114" t="s">
        <v>1730</v>
      </c>
      <c r="EF164" s="165">
        <f t="shared" si="231"/>
        <v>0</v>
      </c>
      <c r="EG164" s="426">
        <f t="shared" si="232"/>
        <v>0.75</v>
      </c>
      <c r="EH164" s="429">
        <f t="shared" si="233"/>
        <v>1.4617003367003365</v>
      </c>
      <c r="EI164" s="438">
        <f t="shared" si="234"/>
        <v>0.36542508417508412</v>
      </c>
      <c r="EJ164" s="546">
        <v>0.15</v>
      </c>
      <c r="EK164" s="548">
        <v>0.47727272727272729</v>
      </c>
      <c r="EL164" s="549">
        <v>0.66666666666666663</v>
      </c>
      <c r="EM164" s="549">
        <v>0.61111111111111116</v>
      </c>
      <c r="EN164" s="549">
        <v>0.1</v>
      </c>
      <c r="EO164" s="549">
        <v>0.1875</v>
      </c>
    </row>
    <row r="165" spans="1:145" s="366" customFormat="1" ht="18">
      <c r="A165" s="4" t="s">
        <v>286</v>
      </c>
      <c r="B165" s="71" t="s">
        <v>285</v>
      </c>
      <c r="C165" s="53" t="s">
        <v>1050</v>
      </c>
      <c r="D165" s="411" t="s">
        <v>1310</v>
      </c>
      <c r="E165" s="413" t="s">
        <v>968</v>
      </c>
      <c r="F165" s="412" t="s">
        <v>967</v>
      </c>
      <c r="G165" s="414" t="s">
        <v>976</v>
      </c>
      <c r="H165" s="412" t="s">
        <v>22</v>
      </c>
      <c r="I165" s="49">
        <v>9598</v>
      </c>
      <c r="J165" s="328">
        <f t="shared" si="184"/>
        <v>3.9821807455964024</v>
      </c>
      <c r="K165" s="328" t="s">
        <v>1698</v>
      </c>
      <c r="L165" s="165">
        <f t="shared" si="185"/>
        <v>1</v>
      </c>
      <c r="M165" s="78">
        <v>19206659.09</v>
      </c>
      <c r="N165" s="328">
        <f t="shared" si="186"/>
        <v>7.2834518279037406</v>
      </c>
      <c r="O165" s="328" t="s">
        <v>1706</v>
      </c>
      <c r="P165" s="165">
        <f t="shared" si="187"/>
        <v>1</v>
      </c>
      <c r="Q165" s="94">
        <v>447</v>
      </c>
      <c r="R165" s="328">
        <f t="shared" si="188"/>
        <v>2.6503075231319366</v>
      </c>
      <c r="S165" s="328" t="s">
        <v>1712</v>
      </c>
      <c r="T165" s="165">
        <f t="shared" si="189"/>
        <v>1</v>
      </c>
      <c r="U165" s="96" t="s">
        <v>880</v>
      </c>
      <c r="V165" s="164">
        <f t="shared" si="190"/>
        <v>0</v>
      </c>
      <c r="W165" s="94">
        <v>0</v>
      </c>
      <c r="X165" s="94"/>
      <c r="Y165" s="94" t="s">
        <v>1726</v>
      </c>
      <c r="Z165" s="165">
        <f t="shared" si="191"/>
        <v>0</v>
      </c>
      <c r="AA165" s="424">
        <f t="shared" si="192"/>
        <v>0.6</v>
      </c>
      <c r="AB165" s="80" t="s">
        <v>639</v>
      </c>
      <c r="AC165" s="165">
        <f t="shared" si="240"/>
        <v>4</v>
      </c>
      <c r="AD165" s="80" t="s">
        <v>639</v>
      </c>
      <c r="AE165" s="165">
        <f t="shared" si="241"/>
        <v>4</v>
      </c>
      <c r="AF165" s="96" t="s">
        <v>640</v>
      </c>
      <c r="AG165" s="164">
        <f t="shared" si="242"/>
        <v>0</v>
      </c>
      <c r="AH165" s="53" t="s">
        <v>1314</v>
      </c>
      <c r="AI165" s="165">
        <f t="shared" si="238"/>
        <v>0</v>
      </c>
      <c r="AJ165" s="53" t="s">
        <v>1404</v>
      </c>
      <c r="AK165" s="165">
        <f t="shared" si="243"/>
        <v>1</v>
      </c>
      <c r="AL165" s="52">
        <v>0</v>
      </c>
      <c r="AM165" s="396" t="s">
        <v>1765</v>
      </c>
      <c r="AN165" s="165">
        <f t="shared" si="244"/>
        <v>4</v>
      </c>
      <c r="AO165" s="96" t="s">
        <v>636</v>
      </c>
      <c r="AP165" s="164">
        <f t="shared" si="245"/>
        <v>4</v>
      </c>
      <c r="AQ165" s="57">
        <v>5</v>
      </c>
      <c r="AR165" s="396" t="s">
        <v>1788</v>
      </c>
      <c r="AS165" s="165">
        <f t="shared" si="246"/>
        <v>4</v>
      </c>
      <c r="AT165" s="53" t="s">
        <v>634</v>
      </c>
      <c r="AU165" s="165">
        <f t="shared" si="247"/>
        <v>1</v>
      </c>
      <c r="AV165" s="53" t="s">
        <v>646</v>
      </c>
      <c r="AW165" s="165">
        <v>0</v>
      </c>
      <c r="AX165" s="81" t="s">
        <v>635</v>
      </c>
      <c r="AY165" s="165">
        <v>1</v>
      </c>
      <c r="AZ165" s="426">
        <f t="shared" si="248"/>
        <v>2.0909090909090908</v>
      </c>
      <c r="BA165" s="57">
        <v>0</v>
      </c>
      <c r="BB165" s="395" t="s">
        <v>1741</v>
      </c>
      <c r="BC165" s="165">
        <f t="shared" si="202"/>
        <v>4</v>
      </c>
      <c r="BD165" s="155" t="s">
        <v>1395</v>
      </c>
      <c r="BE165" s="163">
        <f t="shared" si="249"/>
        <v>4</v>
      </c>
      <c r="BF165" s="58">
        <v>3</v>
      </c>
      <c r="BG165" s="397" t="s">
        <v>1747</v>
      </c>
      <c r="BH165" s="165">
        <f t="shared" si="250"/>
        <v>2</v>
      </c>
      <c r="BI165" s="58">
        <v>6</v>
      </c>
      <c r="BJ165" s="396" t="s">
        <v>1748</v>
      </c>
      <c r="BK165" s="165">
        <f t="shared" si="251"/>
        <v>1</v>
      </c>
      <c r="BL165" s="53" t="s">
        <v>642</v>
      </c>
      <c r="BM165" s="365">
        <f t="shared" si="252"/>
        <v>3</v>
      </c>
      <c r="BN165" s="53" t="s">
        <v>642</v>
      </c>
      <c r="BO165" s="365">
        <f t="shared" si="253"/>
        <v>0</v>
      </c>
      <c r="BP165" s="53" t="s">
        <v>659</v>
      </c>
      <c r="BQ165" s="365">
        <f t="shared" si="254"/>
        <v>4</v>
      </c>
      <c r="BR165" s="58">
        <v>1</v>
      </c>
      <c r="BS165" s="396" t="s">
        <v>1751</v>
      </c>
      <c r="BT165" s="165">
        <f t="shared" si="255"/>
        <v>3</v>
      </c>
      <c r="BU165" s="58">
        <v>1</v>
      </c>
      <c r="BV165" s="396" t="s">
        <v>1751</v>
      </c>
      <c r="BW165" s="165">
        <f t="shared" si="256"/>
        <v>3</v>
      </c>
      <c r="BX165" s="58">
        <v>1</v>
      </c>
      <c r="BY165" s="396" t="s">
        <v>1756</v>
      </c>
      <c r="BZ165" s="165">
        <f t="shared" si="257"/>
        <v>3</v>
      </c>
      <c r="CA165" s="58">
        <v>0</v>
      </c>
      <c r="CB165" s="396" t="s">
        <v>1755</v>
      </c>
      <c r="CC165" s="165">
        <f t="shared" si="258"/>
        <v>4</v>
      </c>
      <c r="CD165" s="58">
        <v>1</v>
      </c>
      <c r="CE165" s="396" t="s">
        <v>1763</v>
      </c>
      <c r="CF165" s="165">
        <f t="shared" si="259"/>
        <v>1</v>
      </c>
      <c r="CG165" s="155" t="s">
        <v>1369</v>
      </c>
      <c r="CH165" s="165">
        <f t="shared" si="239"/>
        <v>3</v>
      </c>
      <c r="CI165" s="426">
        <f t="shared" si="260"/>
        <v>2.5833333333333335</v>
      </c>
      <c r="CJ165" s="80" t="s">
        <v>639</v>
      </c>
      <c r="CK165" s="165">
        <f t="shared" si="261"/>
        <v>4</v>
      </c>
      <c r="CL165" s="96" t="s">
        <v>640</v>
      </c>
      <c r="CM165" s="164">
        <f t="shared" si="262"/>
        <v>0</v>
      </c>
      <c r="CN165" s="96" t="s">
        <v>1119</v>
      </c>
      <c r="CO165" s="164">
        <f t="shared" si="217"/>
        <v>0</v>
      </c>
      <c r="CP165" s="96" t="s">
        <v>880</v>
      </c>
      <c r="CQ165" s="164">
        <f t="shared" si="264"/>
        <v>4</v>
      </c>
      <c r="CR165" s="96" t="s">
        <v>880</v>
      </c>
      <c r="CS165" s="164">
        <f t="shared" si="265"/>
        <v>4</v>
      </c>
      <c r="CT165" s="53" t="s">
        <v>639</v>
      </c>
      <c r="CU165" s="165">
        <f t="shared" si="263"/>
        <v>4</v>
      </c>
      <c r="CV165" s="96" t="s">
        <v>880</v>
      </c>
      <c r="CW165" s="164">
        <f t="shared" si="266"/>
        <v>4</v>
      </c>
      <c r="CX165" s="55">
        <v>8.1</v>
      </c>
      <c r="CY165" s="351" t="s">
        <v>1827</v>
      </c>
      <c r="CZ165" s="165">
        <f t="shared" si="219"/>
        <v>0</v>
      </c>
      <c r="DA165" s="56">
        <v>9.1</v>
      </c>
      <c r="DB165" s="351" t="s">
        <v>1827</v>
      </c>
      <c r="DC165" s="165">
        <f t="shared" si="220"/>
        <v>0</v>
      </c>
      <c r="DD165" s="426">
        <f t="shared" si="221"/>
        <v>2.2222222222222223</v>
      </c>
      <c r="DE165" s="148">
        <v>5</v>
      </c>
      <c r="DF165" s="396" t="s">
        <v>1774</v>
      </c>
      <c r="DG165" s="165">
        <f t="shared" si="222"/>
        <v>3</v>
      </c>
      <c r="DH165" s="54">
        <v>0</v>
      </c>
      <c r="DI165" s="397" t="s">
        <v>1777</v>
      </c>
      <c r="DJ165" s="165">
        <f t="shared" si="223"/>
        <v>0</v>
      </c>
      <c r="DK165" s="54">
        <v>7</v>
      </c>
      <c r="DL165" s="396" t="s">
        <v>1778</v>
      </c>
      <c r="DM165" s="165">
        <f t="shared" si="224"/>
        <v>4</v>
      </c>
      <c r="DN165" s="54">
        <v>5</v>
      </c>
      <c r="DO165" s="396" t="s">
        <v>1781</v>
      </c>
      <c r="DP165" s="165">
        <f t="shared" si="225"/>
        <v>3</v>
      </c>
      <c r="DQ165" s="96" t="s">
        <v>1024</v>
      </c>
      <c r="DR165" s="164">
        <f t="shared" si="226"/>
        <v>0</v>
      </c>
      <c r="DS165" s="426">
        <f t="shared" si="227"/>
        <v>2</v>
      </c>
      <c r="DT165" s="148">
        <v>0.58899999999999997</v>
      </c>
      <c r="DU165" s="94" t="s">
        <v>1793</v>
      </c>
      <c r="DV165" s="165">
        <f t="shared" si="228"/>
        <v>3</v>
      </c>
      <c r="DW165" s="49">
        <v>51</v>
      </c>
      <c r="DX165" s="148">
        <f t="shared" si="183"/>
        <v>1.7075701760979363</v>
      </c>
      <c r="DY165" s="94" t="s">
        <v>1735</v>
      </c>
      <c r="DZ165" s="165">
        <f t="shared" si="229"/>
        <v>3</v>
      </c>
      <c r="EA165" s="49">
        <v>5</v>
      </c>
      <c r="EB165" s="94" t="s">
        <v>1740</v>
      </c>
      <c r="EC165" s="165">
        <f t="shared" si="230"/>
        <v>3</v>
      </c>
      <c r="ED165" s="49">
        <v>3</v>
      </c>
      <c r="EE165" s="94" t="s">
        <v>1739</v>
      </c>
      <c r="EF165" s="165">
        <f t="shared" si="231"/>
        <v>2</v>
      </c>
      <c r="EG165" s="426">
        <f t="shared" si="232"/>
        <v>2.75</v>
      </c>
      <c r="EH165" s="429">
        <f t="shared" si="233"/>
        <v>2.0410774410774413</v>
      </c>
      <c r="EI165" s="438">
        <f t="shared" si="234"/>
        <v>0.51026936026936032</v>
      </c>
      <c r="EJ165" s="546">
        <v>0.15</v>
      </c>
      <c r="EK165" s="548">
        <v>0.52272727272727271</v>
      </c>
      <c r="EL165" s="549">
        <v>0.64583333333333337</v>
      </c>
      <c r="EM165" s="549">
        <v>0.55555555555555558</v>
      </c>
      <c r="EN165" s="549">
        <v>0.5</v>
      </c>
      <c r="EO165" s="549">
        <v>0.6875</v>
      </c>
    </row>
    <row r="166" spans="1:145" s="366" customFormat="1" ht="18">
      <c r="A166" s="4" t="s">
        <v>280</v>
      </c>
      <c r="B166" s="69" t="s">
        <v>279</v>
      </c>
      <c r="C166" s="53" t="s">
        <v>1050</v>
      </c>
      <c r="D166" s="411" t="s">
        <v>1310</v>
      </c>
      <c r="E166" s="413" t="s">
        <v>965</v>
      </c>
      <c r="F166" s="412" t="s">
        <v>964</v>
      </c>
      <c r="G166" s="414" t="s">
        <v>966</v>
      </c>
      <c r="H166" s="417" t="s">
        <v>97</v>
      </c>
      <c r="I166" s="49">
        <v>9695</v>
      </c>
      <c r="J166" s="328">
        <f t="shared" si="184"/>
        <v>3.9865478134147243</v>
      </c>
      <c r="K166" s="328" t="s">
        <v>1698</v>
      </c>
      <c r="L166" s="165">
        <f t="shared" si="185"/>
        <v>1</v>
      </c>
      <c r="M166" s="78">
        <v>21736490.300000001</v>
      </c>
      <c r="N166" s="328">
        <f t="shared" si="186"/>
        <v>7.3371894217009146</v>
      </c>
      <c r="O166" s="328" t="s">
        <v>1706</v>
      </c>
      <c r="P166" s="165">
        <f t="shared" si="187"/>
        <v>1</v>
      </c>
      <c r="Q166" s="94">
        <v>373</v>
      </c>
      <c r="R166" s="328">
        <f t="shared" si="188"/>
        <v>2.5717088318086878</v>
      </c>
      <c r="S166" s="328" t="s">
        <v>1712</v>
      </c>
      <c r="T166" s="165">
        <f t="shared" si="189"/>
        <v>1</v>
      </c>
      <c r="U166" s="96" t="s">
        <v>880</v>
      </c>
      <c r="V166" s="164">
        <f t="shared" si="190"/>
        <v>0</v>
      </c>
      <c r="W166" s="94">
        <v>0</v>
      </c>
      <c r="X166" s="94"/>
      <c r="Y166" s="94" t="s">
        <v>1726</v>
      </c>
      <c r="Z166" s="165">
        <f t="shared" si="191"/>
        <v>0</v>
      </c>
      <c r="AA166" s="424">
        <f t="shared" si="192"/>
        <v>0.6</v>
      </c>
      <c r="AB166" s="80" t="s">
        <v>639</v>
      </c>
      <c r="AC166" s="165">
        <f t="shared" si="240"/>
        <v>4</v>
      </c>
      <c r="AD166" s="80" t="s">
        <v>639</v>
      </c>
      <c r="AE166" s="165">
        <f t="shared" si="241"/>
        <v>4</v>
      </c>
      <c r="AF166" s="96" t="s">
        <v>640</v>
      </c>
      <c r="AG166" s="164">
        <f t="shared" si="242"/>
        <v>0</v>
      </c>
      <c r="AH166" s="53" t="s">
        <v>1402</v>
      </c>
      <c r="AI166" s="165">
        <f t="shared" si="238"/>
        <v>2</v>
      </c>
      <c r="AJ166" s="156" t="s">
        <v>1404</v>
      </c>
      <c r="AK166" s="165">
        <f t="shared" si="243"/>
        <v>1</v>
      </c>
      <c r="AL166" s="50">
        <v>1</v>
      </c>
      <c r="AM166" s="396" t="s">
        <v>1765</v>
      </c>
      <c r="AN166" s="165">
        <f t="shared" si="244"/>
        <v>4</v>
      </c>
      <c r="AO166" s="96" t="s">
        <v>636</v>
      </c>
      <c r="AP166" s="164">
        <f t="shared" si="245"/>
        <v>4</v>
      </c>
      <c r="AQ166" s="57">
        <v>3</v>
      </c>
      <c r="AR166" s="397" t="s">
        <v>1771</v>
      </c>
      <c r="AS166" s="165">
        <f t="shared" si="246"/>
        <v>2</v>
      </c>
      <c r="AT166" s="53" t="s">
        <v>650</v>
      </c>
      <c r="AU166" s="165">
        <f t="shared" si="247"/>
        <v>2</v>
      </c>
      <c r="AV166" s="53" t="s">
        <v>646</v>
      </c>
      <c r="AW166" s="165">
        <v>0</v>
      </c>
      <c r="AX166" s="81" t="s">
        <v>647</v>
      </c>
      <c r="AY166" s="165">
        <v>4</v>
      </c>
      <c r="AZ166" s="426">
        <f t="shared" si="248"/>
        <v>2.4545454545454546</v>
      </c>
      <c r="BA166" s="57">
        <v>0</v>
      </c>
      <c r="BB166" s="395" t="s">
        <v>1741</v>
      </c>
      <c r="BC166" s="165">
        <f t="shared" si="202"/>
        <v>4</v>
      </c>
      <c r="BD166" s="155" t="s">
        <v>666</v>
      </c>
      <c r="BE166" s="163">
        <f t="shared" si="249"/>
        <v>3</v>
      </c>
      <c r="BF166" s="58">
        <v>1</v>
      </c>
      <c r="BG166" s="396" t="s">
        <v>1746</v>
      </c>
      <c r="BH166" s="165">
        <f t="shared" si="250"/>
        <v>3</v>
      </c>
      <c r="BI166" s="58">
        <v>1</v>
      </c>
      <c r="BJ166" s="396" t="s">
        <v>1746</v>
      </c>
      <c r="BK166" s="165">
        <f t="shared" si="251"/>
        <v>3</v>
      </c>
      <c r="BL166" s="53" t="s">
        <v>642</v>
      </c>
      <c r="BM166" s="365">
        <f t="shared" si="252"/>
        <v>3</v>
      </c>
      <c r="BN166" s="53" t="s">
        <v>649</v>
      </c>
      <c r="BO166" s="365">
        <f t="shared" si="253"/>
        <v>1</v>
      </c>
      <c r="BP166" s="53" t="s">
        <v>659</v>
      </c>
      <c r="BQ166" s="365">
        <f t="shared" si="254"/>
        <v>4</v>
      </c>
      <c r="BR166" s="58">
        <v>0</v>
      </c>
      <c r="BS166" s="396" t="s">
        <v>1750</v>
      </c>
      <c r="BT166" s="165">
        <f t="shared" si="255"/>
        <v>4</v>
      </c>
      <c r="BU166" s="58">
        <v>0</v>
      </c>
      <c r="BV166" s="396" t="s">
        <v>1750</v>
      </c>
      <c r="BW166" s="165">
        <f t="shared" si="256"/>
        <v>4</v>
      </c>
      <c r="BX166" s="58">
        <v>0</v>
      </c>
      <c r="BY166" s="396" t="s">
        <v>1755</v>
      </c>
      <c r="BZ166" s="165">
        <f t="shared" si="257"/>
        <v>4</v>
      </c>
      <c r="CA166" s="58">
        <v>0</v>
      </c>
      <c r="CB166" s="396" t="s">
        <v>1755</v>
      </c>
      <c r="CC166" s="165">
        <f t="shared" si="258"/>
        <v>4</v>
      </c>
      <c r="CD166" s="58">
        <v>0</v>
      </c>
      <c r="CE166" s="397" t="s">
        <v>1764</v>
      </c>
      <c r="CF166" s="165">
        <f t="shared" si="259"/>
        <v>0</v>
      </c>
      <c r="CG166" s="155" t="s">
        <v>1369</v>
      </c>
      <c r="CH166" s="165">
        <f t="shared" si="239"/>
        <v>3</v>
      </c>
      <c r="CI166" s="426">
        <f t="shared" si="260"/>
        <v>3</v>
      </c>
      <c r="CJ166" s="80" t="s">
        <v>1407</v>
      </c>
      <c r="CK166" s="165">
        <f t="shared" si="261"/>
        <v>1</v>
      </c>
      <c r="CL166" s="96" t="s">
        <v>636</v>
      </c>
      <c r="CM166" s="164">
        <f t="shared" si="262"/>
        <v>4</v>
      </c>
      <c r="CN166" s="96" t="s">
        <v>1119</v>
      </c>
      <c r="CO166" s="164">
        <f t="shared" si="217"/>
        <v>0</v>
      </c>
      <c r="CP166" s="96" t="s">
        <v>880</v>
      </c>
      <c r="CQ166" s="164">
        <f t="shared" si="264"/>
        <v>4</v>
      </c>
      <c r="CR166" s="96" t="s">
        <v>880</v>
      </c>
      <c r="CS166" s="164">
        <f t="shared" si="265"/>
        <v>4</v>
      </c>
      <c r="CT166" s="80" t="s">
        <v>639</v>
      </c>
      <c r="CU166" s="165">
        <f t="shared" si="263"/>
        <v>4</v>
      </c>
      <c r="CV166" s="96" t="s">
        <v>1119</v>
      </c>
      <c r="CW166" s="164">
        <f t="shared" si="266"/>
        <v>0</v>
      </c>
      <c r="CX166" s="55">
        <v>7.6</v>
      </c>
      <c r="CY166" s="427" t="s">
        <v>1826</v>
      </c>
      <c r="CZ166" s="165">
        <f t="shared" si="219"/>
        <v>1</v>
      </c>
      <c r="DA166" s="56">
        <v>7.5</v>
      </c>
      <c r="DB166" s="427" t="s">
        <v>1826</v>
      </c>
      <c r="DC166" s="165">
        <f t="shared" si="220"/>
        <v>1</v>
      </c>
      <c r="DD166" s="426">
        <f t="shared" si="221"/>
        <v>2.1111111111111112</v>
      </c>
      <c r="DE166" s="148">
        <v>5</v>
      </c>
      <c r="DF166" s="396" t="s">
        <v>1774</v>
      </c>
      <c r="DG166" s="165">
        <f t="shared" si="222"/>
        <v>3</v>
      </c>
      <c r="DH166" s="54">
        <v>0</v>
      </c>
      <c r="DI166" s="397" t="s">
        <v>1777</v>
      </c>
      <c r="DJ166" s="165">
        <f t="shared" si="223"/>
        <v>0</v>
      </c>
      <c r="DK166" s="54">
        <v>1</v>
      </c>
      <c r="DL166" s="396" t="s">
        <v>1778</v>
      </c>
      <c r="DM166" s="165">
        <f t="shared" si="224"/>
        <v>3</v>
      </c>
      <c r="DN166" s="54">
        <v>6</v>
      </c>
      <c r="DO166" s="396" t="s">
        <v>1781</v>
      </c>
      <c r="DP166" s="165">
        <f t="shared" si="225"/>
        <v>3</v>
      </c>
      <c r="DQ166" s="96" t="s">
        <v>1024</v>
      </c>
      <c r="DR166" s="164">
        <f t="shared" si="226"/>
        <v>0</v>
      </c>
      <c r="DS166" s="426">
        <f t="shared" si="227"/>
        <v>1.8</v>
      </c>
      <c r="DT166" s="148">
        <v>0.63900000000000001</v>
      </c>
      <c r="DU166" s="157" t="s">
        <v>1791</v>
      </c>
      <c r="DV166" s="165">
        <f t="shared" si="228"/>
        <v>2</v>
      </c>
      <c r="DW166" s="49">
        <v>32</v>
      </c>
      <c r="DX166" s="148">
        <f t="shared" si="183"/>
        <v>1.505149978319906</v>
      </c>
      <c r="DY166" s="94" t="s">
        <v>1735</v>
      </c>
      <c r="DZ166" s="165">
        <f t="shared" si="229"/>
        <v>3</v>
      </c>
      <c r="EA166" s="49">
        <v>2</v>
      </c>
      <c r="EB166" s="157" t="s">
        <v>1737</v>
      </c>
      <c r="EC166" s="165">
        <f t="shared" si="230"/>
        <v>1</v>
      </c>
      <c r="ED166" s="49">
        <v>2</v>
      </c>
      <c r="EE166" s="157" t="s">
        <v>1737</v>
      </c>
      <c r="EF166" s="165">
        <f t="shared" si="231"/>
        <v>1</v>
      </c>
      <c r="EG166" s="426">
        <f t="shared" si="232"/>
        <v>1.75</v>
      </c>
      <c r="EH166" s="429">
        <f t="shared" si="233"/>
        <v>1.9526094276094277</v>
      </c>
      <c r="EI166" s="438">
        <f t="shared" si="234"/>
        <v>0.48815235690235692</v>
      </c>
      <c r="EJ166" s="546">
        <v>0.15</v>
      </c>
      <c r="EK166" s="548">
        <v>0.61363636363636365</v>
      </c>
      <c r="EL166" s="549">
        <v>0.75</v>
      </c>
      <c r="EM166" s="549">
        <v>0.52777777777777779</v>
      </c>
      <c r="EN166" s="549">
        <v>0.45</v>
      </c>
      <c r="EO166" s="549">
        <v>0.4375</v>
      </c>
    </row>
    <row r="167" spans="1:145" s="366" customFormat="1" ht="18">
      <c r="A167" s="4">
        <v>4202057</v>
      </c>
      <c r="B167" s="69" t="s">
        <v>295</v>
      </c>
      <c r="C167" s="53" t="s">
        <v>1050</v>
      </c>
      <c r="D167" s="411" t="s">
        <v>1310</v>
      </c>
      <c r="E167" s="413" t="s">
        <v>988</v>
      </c>
      <c r="F167" s="412" t="s">
        <v>1002</v>
      </c>
      <c r="G167" s="414" t="s">
        <v>989</v>
      </c>
      <c r="H167" s="412" t="s">
        <v>2</v>
      </c>
      <c r="I167" s="49">
        <v>9828</v>
      </c>
      <c r="J167" s="328">
        <f t="shared" si="184"/>
        <v>3.9924651478080433</v>
      </c>
      <c r="K167" s="328" t="s">
        <v>1698</v>
      </c>
      <c r="L167" s="165">
        <f t="shared" si="185"/>
        <v>1</v>
      </c>
      <c r="M167" s="78">
        <v>27220750.390000001</v>
      </c>
      <c r="N167" s="328">
        <f t="shared" si="186"/>
        <v>7.4349000931577036</v>
      </c>
      <c r="O167" s="328" t="s">
        <v>1706</v>
      </c>
      <c r="P167" s="165">
        <f t="shared" si="187"/>
        <v>1</v>
      </c>
      <c r="Q167" s="94">
        <v>405</v>
      </c>
      <c r="R167" s="328">
        <f t="shared" si="188"/>
        <v>2.6074550232146687</v>
      </c>
      <c r="S167" s="328" t="s">
        <v>1712</v>
      </c>
      <c r="T167" s="165">
        <f t="shared" si="189"/>
        <v>1</v>
      </c>
      <c r="U167" s="96" t="s">
        <v>1119</v>
      </c>
      <c r="V167" s="164">
        <f t="shared" si="190"/>
        <v>4</v>
      </c>
      <c r="W167" s="94">
        <v>2</v>
      </c>
      <c r="X167" s="54">
        <f>LOG10(W167)</f>
        <v>0.3010299956639812</v>
      </c>
      <c r="Y167" s="94" t="s">
        <v>1727</v>
      </c>
      <c r="Z167" s="165">
        <f t="shared" si="191"/>
        <v>1</v>
      </c>
      <c r="AA167" s="424">
        <f t="shared" si="192"/>
        <v>1.6</v>
      </c>
      <c r="AB167" s="80" t="s">
        <v>639</v>
      </c>
      <c r="AC167" s="165">
        <f t="shared" si="240"/>
        <v>4</v>
      </c>
      <c r="AD167" s="53" t="s">
        <v>639</v>
      </c>
      <c r="AE167" s="165">
        <f t="shared" si="241"/>
        <v>4</v>
      </c>
      <c r="AF167" s="96" t="s">
        <v>640</v>
      </c>
      <c r="AG167" s="164">
        <f t="shared" si="242"/>
        <v>0</v>
      </c>
      <c r="AH167" s="53" t="s">
        <v>1314</v>
      </c>
      <c r="AI167" s="165">
        <f t="shared" si="238"/>
        <v>0</v>
      </c>
      <c r="AJ167" s="53" t="s">
        <v>1405</v>
      </c>
      <c r="AK167" s="165">
        <f t="shared" si="243"/>
        <v>0</v>
      </c>
      <c r="AL167" s="50">
        <v>2</v>
      </c>
      <c r="AM167" s="396" t="s">
        <v>1766</v>
      </c>
      <c r="AN167" s="165">
        <f t="shared" si="244"/>
        <v>3</v>
      </c>
      <c r="AO167" s="96" t="s">
        <v>640</v>
      </c>
      <c r="AP167" s="164">
        <f t="shared" si="245"/>
        <v>0</v>
      </c>
      <c r="AQ167" s="57">
        <v>1</v>
      </c>
      <c r="AR167" s="397" t="s">
        <v>1789</v>
      </c>
      <c r="AS167" s="165">
        <f t="shared" si="246"/>
        <v>0</v>
      </c>
      <c r="AT167" s="53" t="s">
        <v>634</v>
      </c>
      <c r="AU167" s="165">
        <f t="shared" si="247"/>
        <v>1</v>
      </c>
      <c r="AV167" s="53" t="s">
        <v>646</v>
      </c>
      <c r="AW167" s="165">
        <v>0</v>
      </c>
      <c r="AX167" s="81" t="s">
        <v>646</v>
      </c>
      <c r="AY167" s="165">
        <v>1</v>
      </c>
      <c r="AZ167" s="426">
        <f t="shared" si="248"/>
        <v>1.1818181818181819</v>
      </c>
      <c r="BA167" s="57">
        <v>0</v>
      </c>
      <c r="BB167" s="395" t="s">
        <v>1741</v>
      </c>
      <c r="BC167" s="165">
        <f t="shared" si="202"/>
        <v>4</v>
      </c>
      <c r="BD167" s="80" t="s">
        <v>641</v>
      </c>
      <c r="BE167" s="163">
        <f t="shared" si="249"/>
        <v>0</v>
      </c>
      <c r="BF167" s="58">
        <v>25</v>
      </c>
      <c r="BG167" s="396" t="s">
        <v>1749</v>
      </c>
      <c r="BH167" s="165">
        <f t="shared" si="250"/>
        <v>0</v>
      </c>
      <c r="BI167" s="58">
        <v>47</v>
      </c>
      <c r="BJ167" s="396" t="s">
        <v>1749</v>
      </c>
      <c r="BK167" s="165">
        <f t="shared" si="251"/>
        <v>0</v>
      </c>
      <c r="BL167" s="53" t="s">
        <v>648</v>
      </c>
      <c r="BM167" s="365">
        <f t="shared" si="252"/>
        <v>1</v>
      </c>
      <c r="BN167" s="53" t="s">
        <v>669</v>
      </c>
      <c r="BO167" s="365">
        <f t="shared" si="253"/>
        <v>2</v>
      </c>
      <c r="BP167" s="53" t="s">
        <v>659</v>
      </c>
      <c r="BQ167" s="365">
        <f t="shared" si="254"/>
        <v>4</v>
      </c>
      <c r="BR167" s="58">
        <v>0</v>
      </c>
      <c r="BS167" s="396" t="s">
        <v>1750</v>
      </c>
      <c r="BT167" s="165">
        <f t="shared" si="255"/>
        <v>4</v>
      </c>
      <c r="BU167" s="58">
        <v>1</v>
      </c>
      <c r="BV167" s="396" t="s">
        <v>1751</v>
      </c>
      <c r="BW167" s="165">
        <f t="shared" si="256"/>
        <v>3</v>
      </c>
      <c r="BX167" s="58">
        <v>0</v>
      </c>
      <c r="BY167" s="396" t="s">
        <v>1755</v>
      </c>
      <c r="BZ167" s="165">
        <f t="shared" si="257"/>
        <v>4</v>
      </c>
      <c r="CA167" s="58">
        <v>0</v>
      </c>
      <c r="CB167" s="396" t="s">
        <v>1755</v>
      </c>
      <c r="CC167" s="165">
        <f t="shared" si="258"/>
        <v>4</v>
      </c>
      <c r="CD167" s="58">
        <v>1</v>
      </c>
      <c r="CE167" s="396" t="s">
        <v>1763</v>
      </c>
      <c r="CF167" s="165">
        <f t="shared" si="259"/>
        <v>1</v>
      </c>
      <c r="CG167" s="80" t="s">
        <v>1369</v>
      </c>
      <c r="CH167" s="165">
        <f t="shared" si="239"/>
        <v>3</v>
      </c>
      <c r="CI167" s="426">
        <f t="shared" si="260"/>
        <v>2.1666666666666665</v>
      </c>
      <c r="CJ167" s="53" t="s">
        <v>639</v>
      </c>
      <c r="CK167" s="165">
        <f t="shared" si="261"/>
        <v>4</v>
      </c>
      <c r="CL167" s="96" t="s">
        <v>640</v>
      </c>
      <c r="CM167" s="164">
        <f t="shared" si="262"/>
        <v>0</v>
      </c>
      <c r="CN167" s="96" t="s">
        <v>1119</v>
      </c>
      <c r="CO167" s="164">
        <f t="shared" si="217"/>
        <v>0</v>
      </c>
      <c r="CP167" s="96" t="s">
        <v>880</v>
      </c>
      <c r="CQ167" s="164">
        <f t="shared" si="264"/>
        <v>4</v>
      </c>
      <c r="CR167" s="96" t="s">
        <v>880</v>
      </c>
      <c r="CS167" s="164">
        <f t="shared" si="265"/>
        <v>4</v>
      </c>
      <c r="CT167" s="53" t="s">
        <v>639</v>
      </c>
      <c r="CU167" s="165">
        <f t="shared" si="263"/>
        <v>4</v>
      </c>
      <c r="CV167" s="96" t="s">
        <v>1119</v>
      </c>
      <c r="CW167" s="164">
        <f t="shared" si="266"/>
        <v>0</v>
      </c>
      <c r="CX167" s="55">
        <v>8</v>
      </c>
      <c r="CY167" s="351" t="s">
        <v>1827</v>
      </c>
      <c r="CZ167" s="165">
        <f t="shared" si="219"/>
        <v>0</v>
      </c>
      <c r="DA167" s="56">
        <v>8.9</v>
      </c>
      <c r="DB167" s="351" t="s">
        <v>1827</v>
      </c>
      <c r="DC167" s="165">
        <f t="shared" si="220"/>
        <v>0</v>
      </c>
      <c r="DD167" s="426">
        <f t="shared" si="221"/>
        <v>1.7777777777777777</v>
      </c>
      <c r="DE167" s="148">
        <v>0</v>
      </c>
      <c r="DF167" s="397" t="s">
        <v>1777</v>
      </c>
      <c r="DG167" s="165">
        <f t="shared" si="222"/>
        <v>0</v>
      </c>
      <c r="DH167" s="54">
        <v>0</v>
      </c>
      <c r="DI167" s="397" t="s">
        <v>1777</v>
      </c>
      <c r="DJ167" s="165">
        <f t="shared" si="223"/>
        <v>0</v>
      </c>
      <c r="DK167" s="54">
        <v>1</v>
      </c>
      <c r="DL167" s="397" t="s">
        <v>1777</v>
      </c>
      <c r="DM167" s="165">
        <f t="shared" si="224"/>
        <v>3</v>
      </c>
      <c r="DN167" s="54">
        <v>6</v>
      </c>
      <c r="DO167" s="396" t="s">
        <v>1781</v>
      </c>
      <c r="DP167" s="165">
        <f t="shared" si="225"/>
        <v>3</v>
      </c>
      <c r="DQ167" s="96" t="s">
        <v>1024</v>
      </c>
      <c r="DR167" s="164">
        <f t="shared" si="226"/>
        <v>0</v>
      </c>
      <c r="DS167" s="426">
        <f t="shared" si="227"/>
        <v>1.2</v>
      </c>
      <c r="DT167" s="148">
        <v>0.72399999999999998</v>
      </c>
      <c r="DU167" s="157" t="s">
        <v>1791</v>
      </c>
      <c r="DV167" s="165">
        <f t="shared" si="228"/>
        <v>2</v>
      </c>
      <c r="DW167" s="49">
        <v>0</v>
      </c>
      <c r="DX167" s="148"/>
      <c r="DY167" s="94" t="s">
        <v>1732</v>
      </c>
      <c r="DZ167" s="165">
        <f t="shared" si="229"/>
        <v>0</v>
      </c>
      <c r="EA167" s="49">
        <v>6</v>
      </c>
      <c r="EB167" s="94" t="s">
        <v>1740</v>
      </c>
      <c r="EC167" s="165">
        <f t="shared" si="230"/>
        <v>3</v>
      </c>
      <c r="ED167" s="49">
        <v>1</v>
      </c>
      <c r="EE167" s="157" t="s">
        <v>1737</v>
      </c>
      <c r="EF167" s="165">
        <f t="shared" si="231"/>
        <v>1</v>
      </c>
      <c r="EG167" s="426">
        <f t="shared" si="232"/>
        <v>1.5</v>
      </c>
      <c r="EH167" s="429">
        <f t="shared" si="233"/>
        <v>1.5710437710437708</v>
      </c>
      <c r="EI167" s="438">
        <f t="shared" si="234"/>
        <v>0.3927609427609427</v>
      </c>
      <c r="EJ167" s="546">
        <v>0.4</v>
      </c>
      <c r="EK167" s="548">
        <v>0.29545454545454547</v>
      </c>
      <c r="EL167" s="549">
        <v>0.54166666666666663</v>
      </c>
      <c r="EM167" s="549">
        <v>0.44444444444444442</v>
      </c>
      <c r="EN167" s="549">
        <v>0.3</v>
      </c>
      <c r="EO167" s="549">
        <v>0.375</v>
      </c>
    </row>
    <row r="168" spans="1:145" s="366" customFormat="1" ht="18">
      <c r="A168" s="139">
        <v>4212650</v>
      </c>
      <c r="B168" s="71" t="s">
        <v>607</v>
      </c>
      <c r="C168" s="144"/>
      <c r="D168" s="411" t="s">
        <v>1310</v>
      </c>
      <c r="E168" s="413" t="s">
        <v>991</v>
      </c>
      <c r="F168" s="412" t="s">
        <v>993</v>
      </c>
      <c r="G168" s="414" t="s">
        <v>994</v>
      </c>
      <c r="H168" s="412" t="s">
        <v>34</v>
      </c>
      <c r="I168" s="383">
        <v>9835</v>
      </c>
      <c r="J168" s="328">
        <f t="shared" si="184"/>
        <v>3.9927743642553555</v>
      </c>
      <c r="K168" s="328" t="s">
        <v>1698</v>
      </c>
      <c r="L168" s="165">
        <f t="shared" si="185"/>
        <v>1</v>
      </c>
      <c r="M168" s="384">
        <v>15431712.17</v>
      </c>
      <c r="N168" s="328">
        <f t="shared" si="186"/>
        <v>7.188414114315294</v>
      </c>
      <c r="O168" s="328" t="s">
        <v>1706</v>
      </c>
      <c r="P168" s="165">
        <f t="shared" si="187"/>
        <v>1</v>
      </c>
      <c r="Q168" s="142">
        <v>397</v>
      </c>
      <c r="R168" s="328">
        <f t="shared" si="188"/>
        <v>2.5987905067631152</v>
      </c>
      <c r="S168" s="328" t="s">
        <v>1712</v>
      </c>
      <c r="T168" s="165">
        <f t="shared" si="189"/>
        <v>1</v>
      </c>
      <c r="U168" s="378" t="s">
        <v>880</v>
      </c>
      <c r="V168" s="164">
        <f t="shared" si="190"/>
        <v>0</v>
      </c>
      <c r="W168" s="142">
        <v>0</v>
      </c>
      <c r="X168" s="142"/>
      <c r="Y168" s="142" t="s">
        <v>1726</v>
      </c>
      <c r="Z168" s="165">
        <f t="shared" si="191"/>
        <v>0</v>
      </c>
      <c r="AA168" s="424">
        <f t="shared" si="192"/>
        <v>0.6</v>
      </c>
      <c r="AB168" s="143"/>
      <c r="AC168" s="165"/>
      <c r="AD168" s="144"/>
      <c r="AE168" s="165"/>
      <c r="AF168" s="378"/>
      <c r="AG168" s="164"/>
      <c r="AH168" s="144"/>
      <c r="AI168" s="165"/>
      <c r="AJ168" s="144"/>
      <c r="AK168" s="165"/>
      <c r="AL168" s="443"/>
      <c r="AM168" s="94"/>
      <c r="AN168" s="165"/>
      <c r="AO168" s="378"/>
      <c r="AP168" s="164"/>
      <c r="AQ168" s="445"/>
      <c r="AR168" s="401"/>
      <c r="AS168" s="165"/>
      <c r="AT168" s="144"/>
      <c r="AU168" s="610"/>
      <c r="AV168" s="144"/>
      <c r="AW168" s="610"/>
      <c r="AX168" s="381"/>
      <c r="AY168" s="610"/>
      <c r="AZ168" s="405"/>
      <c r="BA168" s="445"/>
      <c r="BB168" s="398"/>
      <c r="BC168" s="165"/>
      <c r="BD168" s="610"/>
      <c r="BE168" s="163"/>
      <c r="BF168" s="445"/>
      <c r="BG168" s="401"/>
      <c r="BH168" s="165"/>
      <c r="BI168" s="445"/>
      <c r="BJ168" s="401"/>
      <c r="BK168" s="165"/>
      <c r="BL168" s="144"/>
      <c r="BM168" s="365"/>
      <c r="BN168" s="144"/>
      <c r="BO168" s="365"/>
      <c r="BP168" s="144"/>
      <c r="BQ168" s="365"/>
      <c r="BR168" s="445"/>
      <c r="BS168" s="401"/>
      <c r="BT168" s="165"/>
      <c r="BU168" s="445"/>
      <c r="BV168" s="401"/>
      <c r="BW168" s="165"/>
      <c r="BX168" s="445"/>
      <c r="BY168" s="401"/>
      <c r="BZ168" s="165"/>
      <c r="CA168" s="445"/>
      <c r="CB168" s="401"/>
      <c r="CC168" s="165"/>
      <c r="CD168" s="144"/>
      <c r="CE168" s="396"/>
      <c r="CF168" s="165"/>
      <c r="CG168" s="610"/>
      <c r="CH168" s="165"/>
      <c r="CI168" s="426"/>
      <c r="CJ168" s="144"/>
      <c r="CK168" s="165"/>
      <c r="CL168" s="378"/>
      <c r="CM168" s="164"/>
      <c r="CN168" s="378" t="s">
        <v>880</v>
      </c>
      <c r="CO168" s="164">
        <f t="shared" si="217"/>
        <v>4</v>
      </c>
      <c r="CP168" s="378" t="s">
        <v>880</v>
      </c>
      <c r="CQ168" s="164">
        <f t="shared" si="264"/>
        <v>4</v>
      </c>
      <c r="CR168" s="378" t="s">
        <v>880</v>
      </c>
      <c r="CS168" s="164">
        <f t="shared" si="265"/>
        <v>4</v>
      </c>
      <c r="CT168" s="144"/>
      <c r="CU168" s="165"/>
      <c r="CV168" s="378" t="s">
        <v>880</v>
      </c>
      <c r="CW168" s="164">
        <f t="shared" si="266"/>
        <v>4</v>
      </c>
      <c r="CX168" s="388">
        <v>6</v>
      </c>
      <c r="CY168" s="427" t="s">
        <v>1826</v>
      </c>
      <c r="CZ168" s="165">
        <f t="shared" si="219"/>
        <v>1</v>
      </c>
      <c r="DA168" s="390">
        <v>6.6</v>
      </c>
      <c r="DB168" s="427" t="s">
        <v>1826</v>
      </c>
      <c r="DC168" s="165">
        <f t="shared" si="220"/>
        <v>1</v>
      </c>
      <c r="DD168" s="426">
        <f t="shared" si="221"/>
        <v>3</v>
      </c>
      <c r="DE168" s="148">
        <v>0</v>
      </c>
      <c r="DF168" s="397" t="s">
        <v>1777</v>
      </c>
      <c r="DG168" s="165">
        <f t="shared" si="222"/>
        <v>0</v>
      </c>
      <c r="DH168" s="141">
        <v>0</v>
      </c>
      <c r="DI168" s="397" t="s">
        <v>1777</v>
      </c>
      <c r="DJ168" s="165">
        <f t="shared" si="223"/>
        <v>0</v>
      </c>
      <c r="DK168" s="141">
        <v>0</v>
      </c>
      <c r="DL168" s="397" t="s">
        <v>1777</v>
      </c>
      <c r="DM168" s="165">
        <f t="shared" si="224"/>
        <v>0</v>
      </c>
      <c r="DN168" s="141">
        <v>15</v>
      </c>
      <c r="DO168" s="396" t="s">
        <v>1780</v>
      </c>
      <c r="DP168" s="165">
        <f t="shared" si="225"/>
        <v>4</v>
      </c>
      <c r="DQ168" s="378" t="s">
        <v>1025</v>
      </c>
      <c r="DR168" s="164">
        <f t="shared" si="226"/>
        <v>4</v>
      </c>
      <c r="DS168" s="426">
        <f t="shared" si="227"/>
        <v>1.6</v>
      </c>
      <c r="DT168" s="386"/>
      <c r="DU168" s="157"/>
      <c r="DV168" s="165"/>
      <c r="DW168" s="140">
        <v>15</v>
      </c>
      <c r="DX168" s="148">
        <f t="shared" ref="DX168:DX199" si="267">LOG10(DW168)</f>
        <v>1.1760912590556813</v>
      </c>
      <c r="DY168" s="94" t="s">
        <v>1734</v>
      </c>
      <c r="DZ168" s="165">
        <f t="shared" si="229"/>
        <v>2</v>
      </c>
      <c r="EA168" s="140">
        <v>1</v>
      </c>
      <c r="EB168" s="157" t="s">
        <v>1737</v>
      </c>
      <c r="EC168" s="165">
        <f t="shared" si="230"/>
        <v>1</v>
      </c>
      <c r="ED168" s="140">
        <v>2</v>
      </c>
      <c r="EE168" s="157" t="s">
        <v>1737</v>
      </c>
      <c r="EF168" s="165">
        <f t="shared" si="231"/>
        <v>1</v>
      </c>
      <c r="EG168" s="426">
        <f t="shared" si="232"/>
        <v>1.3333333333333333</v>
      </c>
      <c r="EH168" s="429">
        <f t="shared" si="233"/>
        <v>1.6333333333333333</v>
      </c>
      <c r="EI168" s="438">
        <f t="shared" si="234"/>
        <v>0.40833333333333333</v>
      </c>
      <c r="EJ168" s="546">
        <v>0.15</v>
      </c>
      <c r="EK168" s="548">
        <v>0</v>
      </c>
      <c r="EL168" s="549">
        <v>0</v>
      </c>
      <c r="EM168" s="549">
        <v>0.75</v>
      </c>
      <c r="EN168" s="549">
        <v>0.4</v>
      </c>
      <c r="EO168" s="549">
        <v>0.33333333333333331</v>
      </c>
    </row>
    <row r="169" spans="1:145" s="366" customFormat="1" ht="18">
      <c r="A169" s="4" t="s">
        <v>301</v>
      </c>
      <c r="B169" s="69" t="s">
        <v>300</v>
      </c>
      <c r="C169" s="53" t="s">
        <v>632</v>
      </c>
      <c r="D169" s="411" t="s">
        <v>1310</v>
      </c>
      <c r="E169" s="413" t="s">
        <v>991</v>
      </c>
      <c r="F169" s="412" t="s">
        <v>990</v>
      </c>
      <c r="G169" s="414" t="s">
        <v>992</v>
      </c>
      <c r="H169" s="412" t="s">
        <v>47</v>
      </c>
      <c r="I169" s="49">
        <v>9841</v>
      </c>
      <c r="J169" s="328">
        <f t="shared" si="184"/>
        <v>3.9930392318069097</v>
      </c>
      <c r="K169" s="328" t="s">
        <v>1698</v>
      </c>
      <c r="L169" s="165">
        <f t="shared" si="185"/>
        <v>1</v>
      </c>
      <c r="M169" s="78">
        <v>26310070.809999999</v>
      </c>
      <c r="N169" s="328">
        <f t="shared" si="186"/>
        <v>7.4201220169321829</v>
      </c>
      <c r="O169" s="328" t="s">
        <v>1706</v>
      </c>
      <c r="P169" s="165">
        <f t="shared" si="187"/>
        <v>1</v>
      </c>
      <c r="Q169" s="94">
        <v>416</v>
      </c>
      <c r="R169" s="328">
        <f t="shared" si="188"/>
        <v>2.6190933306267428</v>
      </c>
      <c r="S169" s="328" t="s">
        <v>1712</v>
      </c>
      <c r="T169" s="165">
        <f t="shared" si="189"/>
        <v>1</v>
      </c>
      <c r="U169" s="96" t="s">
        <v>1119</v>
      </c>
      <c r="V169" s="164">
        <f t="shared" si="190"/>
        <v>4</v>
      </c>
      <c r="W169" s="94">
        <v>13</v>
      </c>
      <c r="X169" s="54">
        <f>LOG10(W169)</f>
        <v>1.1139433523068367</v>
      </c>
      <c r="Y169" s="94" t="s">
        <v>1731</v>
      </c>
      <c r="Z169" s="165">
        <f t="shared" si="191"/>
        <v>2</v>
      </c>
      <c r="AA169" s="424">
        <f t="shared" si="192"/>
        <v>1.8</v>
      </c>
      <c r="AB169" s="80" t="s">
        <v>1398</v>
      </c>
      <c r="AC169" s="165">
        <f t="shared" ref="AC169:AC200" si="268">IF(AB169="NÃO POSSUI",4,IF(AB169="SIM, HÁ UM CARGO EM OUTRO SETOR",2,IF(AB169="SIM, HÁ SETOR DE CORREIÇÃO, FORA DA UCI",1,IF(AB169="SIM, FAZ PARTE DA CONTROLADORIA",0,"ERRO"))))</f>
        <v>2</v>
      </c>
      <c r="AD169" s="53" t="s">
        <v>639</v>
      </c>
      <c r="AE169" s="165">
        <f t="shared" ref="AE169:AE200" si="269">IF(AD169="NÃO POSSUI",4,IF(AD169="SIM, HÁ UM CARGO EM OUTRO SETOR",2,IF(AD169="SIM, HÁ SETOR FORA DA UCI, DE RESPONSAB. PJ",1,IF(AD169="SIM, FAZ PARTE DA CONTROLADORIA",0,"ERRO"))))</f>
        <v>4</v>
      </c>
      <c r="AF169" s="96" t="s">
        <v>640</v>
      </c>
      <c r="AG169" s="164">
        <f t="shared" ref="AG169:AG200" si="270">IF(AF169="sim",0,IF(AF169="Não",4,"ERRO"))</f>
        <v>0</v>
      </c>
      <c r="AH169" s="53" t="s">
        <v>1315</v>
      </c>
      <c r="AI169" s="165">
        <f t="shared" ref="AI169:AI200" si="271">IF(AH169="VINCULAÇÃO À SECRET. DE FINANÇAS",4,IF(AH169="VINCULAÇÃO À SECRETARIA DE ADM.",3,IF(AH169="VINCULAÇÃO À CHEFIA DO GAB. PREFEITO",2,IF(AH169="VINCULAÇÃO À CONTABILIDADE",1,IF(AH169="VINCULAÇÃO DIRETA AO PREFEITO",0,"ERRO")))))</f>
        <v>1</v>
      </c>
      <c r="AJ169" s="53" t="s">
        <v>1406</v>
      </c>
      <c r="AK169" s="165">
        <f t="shared" ref="AK169:AK200" si="272">IF(AJ169="NÃO SERVIDOR (TERCEIRIZADO)",4,IF(AJ169="SERVIDOR NÃO-EFETIVO, COMISSIONADO NA CI",3,IF(AJ169="SERVIDOR COM FG NA UCI, EFETIVO EM OUTRO CARGO",1,IF(AJ169="SERVIDOR EFETIVO, CONCURSO ESPECÍFICO UCI",0,"ERRO"))))</f>
        <v>3</v>
      </c>
      <c r="AL169" s="50">
        <v>1</v>
      </c>
      <c r="AM169" s="396" t="s">
        <v>1765</v>
      </c>
      <c r="AN169" s="165">
        <f t="shared" ref="AN169:AN200" si="273">IF(AM169="0 OU 1 SERVIDOR",4,IF(AM169="2 SERVIDORES",3,IF(AM169="3 SERVIDORES",2,IF(AM169="4 OU 5 SERVIDORES",1,IF(AM169="6 A 13 SERVIDORES",0,"ERRO")))))</f>
        <v>4</v>
      </c>
      <c r="AO169" s="96" t="s">
        <v>636</v>
      </c>
      <c r="AP169" s="164">
        <f t="shared" ref="AP169:AP200" si="274">IF(AO169="sim",0,IF(AO169="Não",4,"ERRO"))</f>
        <v>4</v>
      </c>
      <c r="AQ169" s="57">
        <v>4</v>
      </c>
      <c r="AR169" s="396" t="s">
        <v>1770</v>
      </c>
      <c r="AS169" s="165">
        <f t="shared" ref="AS169:AS200" si="275">IF(AR169="5 TITULARES (ou nenhum)",4,IF(AR169="4 TITULARES",3,IF(AR169="3 TITULARES",2,IF(AR169="2 TITULARES",1,IF(AR169="1 TITULAR",0,"ERRO")))))</f>
        <v>3</v>
      </c>
      <c r="AT169" s="53" t="s">
        <v>650</v>
      </c>
      <c r="AU169" s="165">
        <f t="shared" ref="AU169:AU200" si="276">IF(AT169="ENSINO MÉDIO",4,IF(AT169="SUPERIOR INCOMPLETO",3,IF(AT169="SUPERIOR COMPLETO",2,IF(AT169="ESPECIALIZAÇÃO OU PÓS-GRADUAÇÃO",1,IF(AT169="MESTRADO",0,"ERRO")))))</f>
        <v>2</v>
      </c>
      <c r="AV169" s="53" t="s">
        <v>646</v>
      </c>
      <c r="AW169" s="165">
        <v>0</v>
      </c>
      <c r="AX169" s="81" t="s">
        <v>635</v>
      </c>
      <c r="AY169" s="165">
        <v>1</v>
      </c>
      <c r="AZ169" s="426">
        <f t="shared" ref="AZ169:AZ200" si="277">AVERAGE(AC169,AE169,AG169,AI169,AK169,AN169,AP169,AS169,AU169,AW169,AY169)</f>
        <v>2.1818181818181817</v>
      </c>
      <c r="BA169" s="57">
        <v>0</v>
      </c>
      <c r="BB169" s="395" t="s">
        <v>1741</v>
      </c>
      <c r="BC169" s="165">
        <f t="shared" ref="BC169:BC200" si="278">IF(BA169=0,4,IF(BA169=1,3,IF(BA169=2,1,IF(BA169=3,0,"ERRO"))))</f>
        <v>4</v>
      </c>
      <c r="BD169" s="80" t="s">
        <v>1395</v>
      </c>
      <c r="BE169" s="163">
        <f t="shared" ref="BE169:BE200" si="279">IF(BD169="NÃO FORMALIZA PLANEJ",4,IF(BD169="SIM, BIMESTRALMENTE",3,IF(BD169="SIM, QUADRIMESTRALMENTE",2,IF(BD169="SIM, SEMESTRALMENTE",1,IF(BD169="SIM, ANUALMENTE",0,"ERRO")))))</f>
        <v>4</v>
      </c>
      <c r="BF169" s="58">
        <v>6</v>
      </c>
      <c r="BG169" s="396" t="s">
        <v>1748</v>
      </c>
      <c r="BH169" s="165">
        <f t="shared" ref="BH169:BH200" si="280">IF(BG169="NENHUMA AUDITORIA/FISCALIZ",4,IF(BG169="ATÉ 2 AUDITORIAS/FISCALIZ",3,IF(BG169="ATÉ 4 AUDITORIAS/FISCALIZ",2,IF(BG169="ATÉ 8 AUDITORIAS/FISCALIZ",1,IF(BG169="9 OU MAIS AUDITORIAS/FISCALIZ",0,"ERRO")))))</f>
        <v>1</v>
      </c>
      <c r="BI169" s="58">
        <v>6</v>
      </c>
      <c r="BJ169" s="396" t="s">
        <v>1748</v>
      </c>
      <c r="BK169" s="165">
        <f t="shared" ref="BK169:BK200" si="281">IF(BJ169="NENHUMA AUDITORIA/FISCALIZ",4,IF(BJ169="ATÉ 2 AUDITORIAS/FISCALIZ",3,IF(BJ169="ATÉ 4 AUDITORIAS/FISCALIZ",2,IF(BJ169="ATÉ 8 AUDITORIAS/FISCALIZ",1,IF(BJ169="9 OU MAIS AUDITORIAS/FISCALIZ",0,"ERRO")))))</f>
        <v>1</v>
      </c>
      <c r="BL169" s="53" t="s">
        <v>661</v>
      </c>
      <c r="BM169" s="365">
        <f t="shared" ref="BM169:BM200" si="282">IF(BL169="ATÉ 10%",4,IF(BL169="ATÉ 20%",3,IF(BL169="ATÉ 30%",2,IF(BL169="ATÉ 40%",2,IF(BL169="ATÉ 50%",1,IF(BL169="MAIS DE 50%",0,"ERRO"))))))</f>
        <v>0</v>
      </c>
      <c r="BN169" s="53" t="s">
        <v>662</v>
      </c>
      <c r="BO169" s="365">
        <f t="shared" ref="BO169:BO200" si="283">IF(BN169="ATÉ 20%",0,IF(BN169="ATÉ 40%",1,IF(BN169="ATÉ 60%",2,IF(BN169="ATÉ 80%",3,IF(BN169="MAIS DE 80%",4,"ERRO")))))</f>
        <v>3</v>
      </c>
      <c r="BP169" s="53" t="s">
        <v>659</v>
      </c>
      <c r="BQ169" s="365">
        <f t="shared" ref="BQ169:BQ200" si="284">IF(BP169="ATÉ 10 HORAS",4,IF(BP169="ATÉ 30 HORAS",3,IF(BP169="ATÉ 50 HORAS",1,IF(BP169="MAIS DE 50 HORAS",0,"ERRO"))))</f>
        <v>4</v>
      </c>
      <c r="BR169" s="58">
        <v>0</v>
      </c>
      <c r="BS169" s="396" t="s">
        <v>1750</v>
      </c>
      <c r="BT169" s="165">
        <f t="shared" ref="BT169:BT200" si="285">IF(BS169="NENHUMA DENÚNCIA APURADA",4,IF(BS169="ATÉ 2 DENÚNCIAS APURADAS",3,IF(BS169="ATÉ 4 DENÚNCIAS APURADAS",2,IF(BS169="ATÉ 8 DENÚNCIAS APURADAS",1,IF(BS169="9 OU MAIS DENÚNCIAS APURADAS",0,"ERRO")))))</f>
        <v>4</v>
      </c>
      <c r="BU169" s="58">
        <v>0</v>
      </c>
      <c r="BV169" s="396" t="s">
        <v>1750</v>
      </c>
      <c r="BW169" s="165">
        <f t="shared" ref="BW169:BW200" si="286">IF(BV169="NENHUMA DENÚNCIA APURADA",4,IF(BV169="ATÉ 2 DENÚNCIAS APURADAS",3,IF(BV169="ATÉ 4 DENÚNCIAS APURADAS",2,IF(BV169="ATÉ 8 DENÚNCIAS APURADAS",1,IF(BV169="9 OU MAIS DENÚNCIAS APURADAS",0,"ERRO")))))</f>
        <v>4</v>
      </c>
      <c r="BX169" s="58">
        <v>0</v>
      </c>
      <c r="BY169" s="396" t="s">
        <v>1755</v>
      </c>
      <c r="BZ169" s="165">
        <f t="shared" ref="BZ169:BZ200" si="287">IF(BY169="NENHUMA TCE APURADA",4,IF(BY169="ATÉ 2 TCE APURADAS",3,IF(BY169="ATÉ 4 TCE APURADAS",2,IF(BY169="ATÉ 8 TCE APURADAS",1,IF(BY169="9 OU MAIS TCE APURADAS",0,"ERRO")))))</f>
        <v>4</v>
      </c>
      <c r="CA169" s="58">
        <v>0</v>
      </c>
      <c r="CB169" s="396" t="s">
        <v>1755</v>
      </c>
      <c r="CC169" s="165">
        <f t="shared" ref="CC169:CC200" si="288">IF(CB169="NENHUMA TCE APURADA",4,IF(CB169="ATÉ 2 TCE APURADAS",3,IF(CB169="ATÉ 4 TCE APURADAS",2,IF(CB169="ATÉ 8 TCE APURADAS",1,IF(CB169="9 OU MAIS TCE APURADAS",0,"ERRO")))))</f>
        <v>4</v>
      </c>
      <c r="CD169" s="58">
        <v>1</v>
      </c>
      <c r="CE169" s="396" t="s">
        <v>1763</v>
      </c>
      <c r="CF169" s="165">
        <f t="shared" ref="CF169:CF200" si="289">IF(CE169="ATÉ 8 ATIVIDADES",4,IF(CE169="ATÉ 4 ATIVIDADES",3,IF(CE169="2 ATIVIDADES",2,IF(CE169="1 ATIVIDADE",1,IF(CE169="NENHUMA ATIVIDADE",0,"ERRO")))))</f>
        <v>1</v>
      </c>
      <c r="CG169" s="155" t="s">
        <v>636</v>
      </c>
      <c r="CH169" s="165">
        <f t="shared" ref="CH169:CH200" si="290">IF(CG169="NÃO",4,IF(CG169="SIM, RELATÓRIO BIMESTRAL",3,IF(CG169="SIM, RELATÓRIO MENSAL",2,IF(CG169="SIM, RELATÓRIO SEMESTRAL",1,IF(CG169="SIM, RELATÓRIO ANUAL",0,"ERRO")))))</f>
        <v>4</v>
      </c>
      <c r="CI169" s="426">
        <f t="shared" ref="CI169:CI200" si="291">AVERAGE(CH169,CF169,CC169,BZ169,BW169,BT169,BQ169,BO169,BM169,BK169,BH169,BE169)</f>
        <v>2.8333333333333335</v>
      </c>
      <c r="CJ169" s="80" t="s">
        <v>1407</v>
      </c>
      <c r="CK169" s="165">
        <f t="shared" ref="CK169:CK200" si="292">IF(CJ169="NÃO POSSUI",4,IF(CJ169="SIM, HÁ UM CARGO EM OUTRO SETOR",2,IF(CJ169="SIM, HÁ SETOR DE TRANSPARÊNCIA, FORA DA UCI",1,IF(CJ169="SIM, FAZ PARTE DA CONTROLADORIA",0,"ERRO"))))</f>
        <v>1</v>
      </c>
      <c r="CL169" s="96" t="s">
        <v>636</v>
      </c>
      <c r="CM169" s="164">
        <f t="shared" ref="CM169:CM200" si="293">IF(CL169="sim",0,IF(CL169="Não",4,"ERRO"))</f>
        <v>4</v>
      </c>
      <c r="CN169" s="96" t="s">
        <v>1119</v>
      </c>
      <c r="CO169" s="164">
        <f t="shared" si="217"/>
        <v>0</v>
      </c>
      <c r="CP169" s="96" t="s">
        <v>880</v>
      </c>
      <c r="CQ169" s="164">
        <f t="shared" si="264"/>
        <v>4</v>
      </c>
      <c r="CR169" s="96" t="s">
        <v>880</v>
      </c>
      <c r="CS169" s="164">
        <f t="shared" si="265"/>
        <v>4</v>
      </c>
      <c r="CT169" s="53" t="s">
        <v>1408</v>
      </c>
      <c r="CU169" s="165">
        <f t="shared" ref="CU169:CU200" si="294">IF(CT169="NÃO POSSUI",4,IF(CT169="SIM, POSSUI CARGO EM OUTRO SETOR",2,IF(CT169="SIM, HÁ SETOR DE OUVIDORIA, FORA DA UCI",1,IF(CT169="SIM, FAZ PARTE DA CONTROLADORIA",0,"ERRO"))))</f>
        <v>2</v>
      </c>
      <c r="CV169" s="96" t="s">
        <v>1119</v>
      </c>
      <c r="CW169" s="164">
        <f t="shared" si="266"/>
        <v>0</v>
      </c>
      <c r="CX169" s="55">
        <v>4.0999999999999996</v>
      </c>
      <c r="CY169" s="427" t="s">
        <v>1825</v>
      </c>
      <c r="CZ169" s="165">
        <f t="shared" si="219"/>
        <v>2</v>
      </c>
      <c r="DA169" s="56">
        <v>6.4</v>
      </c>
      <c r="DB169" s="427" t="s">
        <v>1826</v>
      </c>
      <c r="DC169" s="165">
        <f t="shared" si="220"/>
        <v>1</v>
      </c>
      <c r="DD169" s="426">
        <f t="shared" si="221"/>
        <v>2</v>
      </c>
      <c r="DE169" s="148">
        <v>0</v>
      </c>
      <c r="DF169" s="397" t="s">
        <v>1777</v>
      </c>
      <c r="DG169" s="165">
        <f t="shared" si="222"/>
        <v>0</v>
      </c>
      <c r="DH169" s="54">
        <v>0</v>
      </c>
      <c r="DI169" s="397" t="s">
        <v>1777</v>
      </c>
      <c r="DJ169" s="165">
        <f t="shared" si="223"/>
        <v>0</v>
      </c>
      <c r="DK169" s="54">
        <v>0</v>
      </c>
      <c r="DL169" s="397" t="s">
        <v>1777</v>
      </c>
      <c r="DM169" s="165">
        <f t="shared" si="224"/>
        <v>0</v>
      </c>
      <c r="DN169" s="54">
        <v>3</v>
      </c>
      <c r="DO169" s="397" t="s">
        <v>1782</v>
      </c>
      <c r="DP169" s="165">
        <f t="shared" si="225"/>
        <v>2</v>
      </c>
      <c r="DQ169" s="96" t="s">
        <v>1024</v>
      </c>
      <c r="DR169" s="164">
        <f t="shared" si="226"/>
        <v>0</v>
      </c>
      <c r="DS169" s="426">
        <f t="shared" si="227"/>
        <v>0.4</v>
      </c>
      <c r="DT169" s="148">
        <v>0.65200000000000002</v>
      </c>
      <c r="DU169" s="157" t="s">
        <v>1791</v>
      </c>
      <c r="DV169" s="165">
        <f t="shared" ref="DV169:DV200" si="295">IF(DT169&lt;=0.499,4,IF(DT169&lt;=0.624,3,IF(DT169&lt;=0.749,2,IF(DT169&lt;=0.874,1,IF(DT169&lt;=1,0,"ERRO")))))</f>
        <v>2</v>
      </c>
      <c r="DW169" s="49">
        <v>23</v>
      </c>
      <c r="DX169" s="148">
        <f t="shared" si="267"/>
        <v>1.3617278360175928</v>
      </c>
      <c r="DY169" s="94" t="s">
        <v>1734</v>
      </c>
      <c r="DZ169" s="165">
        <f t="shared" si="229"/>
        <v>2</v>
      </c>
      <c r="EA169" s="49">
        <v>3</v>
      </c>
      <c r="EB169" s="94" t="s">
        <v>1739</v>
      </c>
      <c r="EC169" s="165">
        <f t="shared" si="230"/>
        <v>2</v>
      </c>
      <c r="ED169" s="49">
        <v>1</v>
      </c>
      <c r="EE169" s="157" t="s">
        <v>1737</v>
      </c>
      <c r="EF169" s="165">
        <f t="shared" si="231"/>
        <v>1</v>
      </c>
      <c r="EG169" s="426">
        <f t="shared" si="232"/>
        <v>1.75</v>
      </c>
      <c r="EH169" s="429">
        <f t="shared" si="233"/>
        <v>1.8275252525252528</v>
      </c>
      <c r="EI169" s="438">
        <f t="shared" si="234"/>
        <v>0.45688131313131314</v>
      </c>
      <c r="EJ169" s="546">
        <v>0.45</v>
      </c>
      <c r="EK169" s="548">
        <v>0.54545454545454541</v>
      </c>
      <c r="EL169" s="549">
        <v>0.70833333333333337</v>
      </c>
      <c r="EM169" s="549">
        <v>0.5</v>
      </c>
      <c r="EN169" s="549">
        <v>0.1</v>
      </c>
      <c r="EO169" s="549">
        <v>0.4375</v>
      </c>
    </row>
    <row r="170" spans="1:145" s="366" customFormat="1" ht="18">
      <c r="A170" s="4" t="s">
        <v>274</v>
      </c>
      <c r="B170" s="69" t="s">
        <v>273</v>
      </c>
      <c r="C170" s="53" t="s">
        <v>632</v>
      </c>
      <c r="D170" s="411" t="s">
        <v>1310</v>
      </c>
      <c r="E170" s="413" t="s">
        <v>978</v>
      </c>
      <c r="F170" s="412" t="s">
        <v>977</v>
      </c>
      <c r="G170" s="414" t="s">
        <v>979</v>
      </c>
      <c r="H170" s="412" t="s">
        <v>5</v>
      </c>
      <c r="I170" s="49">
        <v>9850</v>
      </c>
      <c r="J170" s="328">
        <f t="shared" si="184"/>
        <v>3.9934362304976116</v>
      </c>
      <c r="K170" s="328" t="s">
        <v>1698</v>
      </c>
      <c r="L170" s="165">
        <f t="shared" si="185"/>
        <v>1</v>
      </c>
      <c r="M170" s="78">
        <v>18953776.280000001</v>
      </c>
      <c r="N170" s="328">
        <f t="shared" si="186"/>
        <v>7.2776957501447122</v>
      </c>
      <c r="O170" s="328" t="s">
        <v>1706</v>
      </c>
      <c r="P170" s="165">
        <f t="shared" si="187"/>
        <v>1</v>
      </c>
      <c r="Q170" s="94">
        <v>373</v>
      </c>
      <c r="R170" s="328">
        <f t="shared" si="188"/>
        <v>2.5717088318086878</v>
      </c>
      <c r="S170" s="328" t="s">
        <v>1712</v>
      </c>
      <c r="T170" s="165">
        <f t="shared" si="189"/>
        <v>1</v>
      </c>
      <c r="U170" s="96" t="s">
        <v>880</v>
      </c>
      <c r="V170" s="164">
        <f t="shared" si="190"/>
        <v>0</v>
      </c>
      <c r="W170" s="94">
        <v>0</v>
      </c>
      <c r="X170" s="94"/>
      <c r="Y170" s="94" t="s">
        <v>1726</v>
      </c>
      <c r="Z170" s="165">
        <f t="shared" si="191"/>
        <v>0</v>
      </c>
      <c r="AA170" s="424">
        <f t="shared" si="192"/>
        <v>0.6</v>
      </c>
      <c r="AB170" s="80" t="s">
        <v>1398</v>
      </c>
      <c r="AC170" s="165">
        <f t="shared" si="268"/>
        <v>2</v>
      </c>
      <c r="AD170" s="53" t="s">
        <v>639</v>
      </c>
      <c r="AE170" s="165">
        <f t="shared" si="269"/>
        <v>4</v>
      </c>
      <c r="AF170" s="96" t="s">
        <v>640</v>
      </c>
      <c r="AG170" s="164">
        <f t="shared" si="270"/>
        <v>0</v>
      </c>
      <c r="AH170" s="53" t="s">
        <v>1314</v>
      </c>
      <c r="AI170" s="165">
        <f t="shared" si="271"/>
        <v>0</v>
      </c>
      <c r="AJ170" s="53" t="s">
        <v>1406</v>
      </c>
      <c r="AK170" s="165">
        <f t="shared" si="272"/>
        <v>3</v>
      </c>
      <c r="AL170" s="50">
        <v>1</v>
      </c>
      <c r="AM170" s="396" t="s">
        <v>1765</v>
      </c>
      <c r="AN170" s="165">
        <f t="shared" si="273"/>
        <v>4</v>
      </c>
      <c r="AO170" s="96" t="s">
        <v>636</v>
      </c>
      <c r="AP170" s="164">
        <f t="shared" si="274"/>
        <v>4</v>
      </c>
      <c r="AQ170" s="57">
        <v>2</v>
      </c>
      <c r="AR170" s="396" t="s">
        <v>1772</v>
      </c>
      <c r="AS170" s="165">
        <f t="shared" si="275"/>
        <v>1</v>
      </c>
      <c r="AT170" s="53" t="s">
        <v>650</v>
      </c>
      <c r="AU170" s="165">
        <f t="shared" si="276"/>
        <v>2</v>
      </c>
      <c r="AV170" s="53" t="s">
        <v>646</v>
      </c>
      <c r="AW170" s="165">
        <v>0</v>
      </c>
      <c r="AX170" s="81" t="s">
        <v>647</v>
      </c>
      <c r="AY170" s="165">
        <v>4</v>
      </c>
      <c r="AZ170" s="426">
        <f t="shared" si="277"/>
        <v>2.1818181818181817</v>
      </c>
      <c r="BA170" s="57">
        <v>0</v>
      </c>
      <c r="BB170" s="395" t="s">
        <v>1741</v>
      </c>
      <c r="BC170" s="165">
        <f t="shared" si="278"/>
        <v>4</v>
      </c>
      <c r="BD170" s="80" t="s">
        <v>666</v>
      </c>
      <c r="BE170" s="163">
        <f t="shared" si="279"/>
        <v>3</v>
      </c>
      <c r="BF170" s="58">
        <v>1</v>
      </c>
      <c r="BG170" s="396" t="s">
        <v>1746</v>
      </c>
      <c r="BH170" s="165">
        <f t="shared" si="280"/>
        <v>3</v>
      </c>
      <c r="BI170" s="58">
        <v>6</v>
      </c>
      <c r="BJ170" s="396" t="s">
        <v>1748</v>
      </c>
      <c r="BK170" s="165">
        <f t="shared" si="281"/>
        <v>1</v>
      </c>
      <c r="BL170" s="53" t="s">
        <v>642</v>
      </c>
      <c r="BM170" s="365">
        <f t="shared" si="282"/>
        <v>3</v>
      </c>
      <c r="BN170" s="53" t="s">
        <v>669</v>
      </c>
      <c r="BO170" s="365">
        <f t="shared" si="283"/>
        <v>2</v>
      </c>
      <c r="BP170" s="53" t="s">
        <v>667</v>
      </c>
      <c r="BQ170" s="365">
        <f t="shared" si="284"/>
        <v>1</v>
      </c>
      <c r="BR170" s="58">
        <v>0</v>
      </c>
      <c r="BS170" s="396" t="s">
        <v>1750</v>
      </c>
      <c r="BT170" s="165">
        <f t="shared" si="285"/>
        <v>4</v>
      </c>
      <c r="BU170" s="58">
        <v>0</v>
      </c>
      <c r="BV170" s="396" t="s">
        <v>1750</v>
      </c>
      <c r="BW170" s="165">
        <f t="shared" si="286"/>
        <v>4</v>
      </c>
      <c r="BX170" s="58">
        <v>1</v>
      </c>
      <c r="BY170" s="396" t="s">
        <v>1756</v>
      </c>
      <c r="BZ170" s="165">
        <f t="shared" si="287"/>
        <v>3</v>
      </c>
      <c r="CA170" s="58">
        <v>0</v>
      </c>
      <c r="CB170" s="396" t="s">
        <v>1755</v>
      </c>
      <c r="CC170" s="165">
        <f t="shared" si="288"/>
        <v>4</v>
      </c>
      <c r="CD170" s="58">
        <v>1</v>
      </c>
      <c r="CE170" s="396" t="s">
        <v>1763</v>
      </c>
      <c r="CF170" s="165">
        <f t="shared" si="289"/>
        <v>1</v>
      </c>
      <c r="CG170" s="80" t="s">
        <v>1369</v>
      </c>
      <c r="CH170" s="165">
        <f t="shared" si="290"/>
        <v>3</v>
      </c>
      <c r="CI170" s="426">
        <f t="shared" si="291"/>
        <v>2.6666666666666665</v>
      </c>
      <c r="CJ170" s="80" t="s">
        <v>639</v>
      </c>
      <c r="CK170" s="165">
        <f t="shared" si="292"/>
        <v>4</v>
      </c>
      <c r="CL170" s="96" t="s">
        <v>640</v>
      </c>
      <c r="CM170" s="164">
        <f t="shared" si="293"/>
        <v>0</v>
      </c>
      <c r="CN170" s="96" t="s">
        <v>880</v>
      </c>
      <c r="CO170" s="164">
        <f t="shared" si="217"/>
        <v>4</v>
      </c>
      <c r="CP170" s="96" t="s">
        <v>880</v>
      </c>
      <c r="CQ170" s="164">
        <f t="shared" si="264"/>
        <v>4</v>
      </c>
      <c r="CR170" s="96" t="s">
        <v>880</v>
      </c>
      <c r="CS170" s="164">
        <f t="shared" si="265"/>
        <v>4</v>
      </c>
      <c r="CT170" s="80" t="s">
        <v>639</v>
      </c>
      <c r="CU170" s="165">
        <f t="shared" si="294"/>
        <v>4</v>
      </c>
      <c r="CV170" s="96" t="s">
        <v>1119</v>
      </c>
      <c r="CW170" s="164">
        <f t="shared" si="266"/>
        <v>0</v>
      </c>
      <c r="CX170" s="55">
        <v>6.7</v>
      </c>
      <c r="CY170" s="427" t="s">
        <v>1826</v>
      </c>
      <c r="CZ170" s="165">
        <f t="shared" si="219"/>
        <v>1</v>
      </c>
      <c r="DA170" s="56">
        <v>7.1</v>
      </c>
      <c r="DB170" s="427" t="s">
        <v>1826</v>
      </c>
      <c r="DC170" s="165">
        <f t="shared" si="220"/>
        <v>1</v>
      </c>
      <c r="DD170" s="426">
        <f t="shared" si="221"/>
        <v>2.4444444444444446</v>
      </c>
      <c r="DE170" s="148">
        <v>2</v>
      </c>
      <c r="DF170" s="396" t="s">
        <v>1776</v>
      </c>
      <c r="DG170" s="165">
        <f t="shared" si="222"/>
        <v>1</v>
      </c>
      <c r="DH170" s="54">
        <v>0</v>
      </c>
      <c r="DI170" s="397" t="s">
        <v>1777</v>
      </c>
      <c r="DJ170" s="165">
        <f t="shared" si="223"/>
        <v>0</v>
      </c>
      <c r="DK170" s="54">
        <v>1</v>
      </c>
      <c r="DL170" s="396" t="s">
        <v>1778</v>
      </c>
      <c r="DM170" s="165">
        <f t="shared" si="224"/>
        <v>3</v>
      </c>
      <c r="DN170" s="54">
        <v>8</v>
      </c>
      <c r="DO170" s="396" t="s">
        <v>1780</v>
      </c>
      <c r="DP170" s="165">
        <f t="shared" si="225"/>
        <v>4</v>
      </c>
      <c r="DQ170" s="96" t="s">
        <v>1024</v>
      </c>
      <c r="DR170" s="164">
        <f t="shared" si="226"/>
        <v>0</v>
      </c>
      <c r="DS170" s="426">
        <f t="shared" si="227"/>
        <v>1.6</v>
      </c>
      <c r="DT170" s="148">
        <v>0.627</v>
      </c>
      <c r="DU170" s="94" t="s">
        <v>1791</v>
      </c>
      <c r="DV170" s="165">
        <f t="shared" si="295"/>
        <v>2</v>
      </c>
      <c r="DW170" s="49">
        <v>41</v>
      </c>
      <c r="DX170" s="148">
        <f t="shared" si="267"/>
        <v>1.6127838567197355</v>
      </c>
      <c r="DY170" s="94" t="s">
        <v>1735</v>
      </c>
      <c r="DZ170" s="165">
        <f t="shared" si="229"/>
        <v>3</v>
      </c>
      <c r="EA170" s="49">
        <v>2</v>
      </c>
      <c r="EB170" s="157" t="s">
        <v>1737</v>
      </c>
      <c r="EC170" s="165">
        <f t="shared" si="230"/>
        <v>1</v>
      </c>
      <c r="ED170" s="49">
        <v>3</v>
      </c>
      <c r="EE170" s="94" t="s">
        <v>1739</v>
      </c>
      <c r="EF170" s="165">
        <f t="shared" si="231"/>
        <v>2</v>
      </c>
      <c r="EG170" s="426">
        <f t="shared" si="232"/>
        <v>2</v>
      </c>
      <c r="EH170" s="429">
        <f t="shared" si="233"/>
        <v>1.9154882154882154</v>
      </c>
      <c r="EI170" s="438">
        <f t="shared" si="234"/>
        <v>0.47887205387205378</v>
      </c>
      <c r="EJ170" s="546">
        <v>0.15</v>
      </c>
      <c r="EK170" s="548">
        <v>0.54545454545454541</v>
      </c>
      <c r="EL170" s="549">
        <v>0.66666666666666663</v>
      </c>
      <c r="EM170" s="549">
        <v>0.61111111111111116</v>
      </c>
      <c r="EN170" s="549">
        <v>0.4</v>
      </c>
      <c r="EO170" s="549">
        <v>0.5</v>
      </c>
    </row>
    <row r="171" spans="1:145" s="366" customFormat="1" ht="18">
      <c r="A171" s="4" t="s">
        <v>270</v>
      </c>
      <c r="B171" s="69" t="s">
        <v>269</v>
      </c>
      <c r="C171" s="53" t="s">
        <v>681</v>
      </c>
      <c r="D171" s="411" t="s">
        <v>1309</v>
      </c>
      <c r="E171" s="413" t="s">
        <v>968</v>
      </c>
      <c r="F171" s="412" t="s">
        <v>964</v>
      </c>
      <c r="G171" s="414" t="s">
        <v>980</v>
      </c>
      <c r="H171" s="412" t="s">
        <v>42</v>
      </c>
      <c r="I171" s="49">
        <v>10118</v>
      </c>
      <c r="J171" s="328">
        <f t="shared" si="184"/>
        <v>4.0050946750725487</v>
      </c>
      <c r="K171" s="328" t="s">
        <v>1699</v>
      </c>
      <c r="L171" s="165">
        <f t="shared" si="185"/>
        <v>2</v>
      </c>
      <c r="M171" s="78">
        <v>21823197.609999999</v>
      </c>
      <c r="N171" s="328">
        <f t="shared" si="186"/>
        <v>7.3389183852364859</v>
      </c>
      <c r="O171" s="328" t="s">
        <v>1706</v>
      </c>
      <c r="P171" s="165">
        <f t="shared" si="187"/>
        <v>1</v>
      </c>
      <c r="Q171" s="94">
        <v>292</v>
      </c>
      <c r="R171" s="328">
        <f t="shared" si="188"/>
        <v>2.4653828514484184</v>
      </c>
      <c r="S171" s="328" t="s">
        <v>1712</v>
      </c>
      <c r="T171" s="165">
        <f t="shared" si="189"/>
        <v>1</v>
      </c>
      <c r="U171" s="96" t="s">
        <v>880</v>
      </c>
      <c r="V171" s="164">
        <f t="shared" si="190"/>
        <v>0</v>
      </c>
      <c r="W171" s="94">
        <v>0</v>
      </c>
      <c r="X171" s="94"/>
      <c r="Y171" s="94" t="s">
        <v>1726</v>
      </c>
      <c r="Z171" s="165">
        <f t="shared" si="191"/>
        <v>0</v>
      </c>
      <c r="AA171" s="424">
        <f t="shared" si="192"/>
        <v>0.8</v>
      </c>
      <c r="AB171" s="80" t="s">
        <v>639</v>
      </c>
      <c r="AC171" s="165">
        <f t="shared" si="268"/>
        <v>4</v>
      </c>
      <c r="AD171" s="53" t="s">
        <v>639</v>
      </c>
      <c r="AE171" s="165">
        <f t="shared" si="269"/>
        <v>4</v>
      </c>
      <c r="AF171" s="96" t="s">
        <v>640</v>
      </c>
      <c r="AG171" s="164">
        <f t="shared" si="270"/>
        <v>0</v>
      </c>
      <c r="AH171" s="53" t="s">
        <v>1314</v>
      </c>
      <c r="AI171" s="165">
        <f t="shared" si="271"/>
        <v>0</v>
      </c>
      <c r="AJ171" s="156" t="s">
        <v>1404</v>
      </c>
      <c r="AK171" s="165">
        <f t="shared" si="272"/>
        <v>1</v>
      </c>
      <c r="AL171" s="50">
        <v>1</v>
      </c>
      <c r="AM171" s="396" t="s">
        <v>1765</v>
      </c>
      <c r="AN171" s="165">
        <f t="shared" si="273"/>
        <v>4</v>
      </c>
      <c r="AO171" s="96" t="s">
        <v>640</v>
      </c>
      <c r="AP171" s="164">
        <f t="shared" si="274"/>
        <v>0</v>
      </c>
      <c r="AQ171" s="57">
        <v>4</v>
      </c>
      <c r="AR171" s="396" t="s">
        <v>1770</v>
      </c>
      <c r="AS171" s="165">
        <f t="shared" si="275"/>
        <v>3</v>
      </c>
      <c r="AT171" s="53" t="s">
        <v>634</v>
      </c>
      <c r="AU171" s="165">
        <f t="shared" si="276"/>
        <v>1</v>
      </c>
      <c r="AV171" s="53" t="s">
        <v>675</v>
      </c>
      <c r="AW171" s="165">
        <v>0</v>
      </c>
      <c r="AX171" s="81" t="s">
        <v>635</v>
      </c>
      <c r="AY171" s="165">
        <v>1</v>
      </c>
      <c r="AZ171" s="426">
        <f t="shared" si="277"/>
        <v>1.6363636363636365</v>
      </c>
      <c r="BA171" s="57">
        <v>0</v>
      </c>
      <c r="BB171" s="395" t="s">
        <v>1741</v>
      </c>
      <c r="BC171" s="165">
        <f t="shared" si="278"/>
        <v>4</v>
      </c>
      <c r="BD171" s="80" t="s">
        <v>1395</v>
      </c>
      <c r="BE171" s="163">
        <f t="shared" si="279"/>
        <v>4</v>
      </c>
      <c r="BF171" s="58">
        <v>0</v>
      </c>
      <c r="BG171" s="396" t="s">
        <v>1745</v>
      </c>
      <c r="BH171" s="165">
        <f t="shared" si="280"/>
        <v>4</v>
      </c>
      <c r="BI171" s="58">
        <v>0</v>
      </c>
      <c r="BJ171" s="396" t="s">
        <v>1745</v>
      </c>
      <c r="BK171" s="165">
        <f t="shared" si="281"/>
        <v>4</v>
      </c>
      <c r="BL171" s="53" t="s">
        <v>653</v>
      </c>
      <c r="BM171" s="365">
        <f t="shared" si="282"/>
        <v>4</v>
      </c>
      <c r="BN171" s="53" t="s">
        <v>654</v>
      </c>
      <c r="BO171" s="365">
        <f t="shared" si="283"/>
        <v>4</v>
      </c>
      <c r="BP171" s="53" t="s">
        <v>667</v>
      </c>
      <c r="BQ171" s="365">
        <f t="shared" si="284"/>
        <v>1</v>
      </c>
      <c r="BR171" s="58">
        <v>0</v>
      </c>
      <c r="BS171" s="396" t="s">
        <v>1750</v>
      </c>
      <c r="BT171" s="165">
        <f t="shared" si="285"/>
        <v>4</v>
      </c>
      <c r="BU171" s="58">
        <v>1</v>
      </c>
      <c r="BV171" s="396" t="s">
        <v>1751</v>
      </c>
      <c r="BW171" s="165">
        <f t="shared" si="286"/>
        <v>3</v>
      </c>
      <c r="BX171" s="58">
        <v>0</v>
      </c>
      <c r="BY171" s="396" t="s">
        <v>1755</v>
      </c>
      <c r="BZ171" s="165">
        <f t="shared" si="287"/>
        <v>4</v>
      </c>
      <c r="CA171" s="58">
        <v>0</v>
      </c>
      <c r="CB171" s="396" t="s">
        <v>1755</v>
      </c>
      <c r="CC171" s="165">
        <f t="shared" si="288"/>
        <v>4</v>
      </c>
      <c r="CD171" s="58">
        <v>2</v>
      </c>
      <c r="CE171" s="397" t="s">
        <v>1762</v>
      </c>
      <c r="CF171" s="165">
        <f t="shared" si="289"/>
        <v>2</v>
      </c>
      <c r="CG171" s="155" t="s">
        <v>636</v>
      </c>
      <c r="CH171" s="165">
        <f t="shared" si="290"/>
        <v>4</v>
      </c>
      <c r="CI171" s="426">
        <f t="shared" si="291"/>
        <v>3.5</v>
      </c>
      <c r="CJ171" s="53" t="s">
        <v>1407</v>
      </c>
      <c r="CK171" s="165">
        <f t="shared" si="292"/>
        <v>1</v>
      </c>
      <c r="CL171" s="96" t="s">
        <v>640</v>
      </c>
      <c r="CM171" s="164">
        <f t="shared" si="293"/>
        <v>0</v>
      </c>
      <c r="CN171" s="96" t="s">
        <v>1119</v>
      </c>
      <c r="CO171" s="164">
        <f t="shared" si="217"/>
        <v>0</v>
      </c>
      <c r="CP171" s="96" t="s">
        <v>880</v>
      </c>
      <c r="CQ171" s="164">
        <f t="shared" si="264"/>
        <v>4</v>
      </c>
      <c r="CR171" s="96" t="s">
        <v>880</v>
      </c>
      <c r="CS171" s="164">
        <f t="shared" si="265"/>
        <v>4</v>
      </c>
      <c r="CT171" s="53" t="s">
        <v>639</v>
      </c>
      <c r="CU171" s="165">
        <f t="shared" si="294"/>
        <v>4</v>
      </c>
      <c r="CV171" s="96" t="s">
        <v>880</v>
      </c>
      <c r="CW171" s="164">
        <f t="shared" si="266"/>
        <v>4</v>
      </c>
      <c r="CX171" s="55">
        <v>4.9000000000000004</v>
      </c>
      <c r="CY171" s="427" t="s">
        <v>1825</v>
      </c>
      <c r="CZ171" s="165">
        <f t="shared" si="219"/>
        <v>2</v>
      </c>
      <c r="DA171" s="56">
        <v>7.8</v>
      </c>
      <c r="DB171" s="427" t="s">
        <v>1826</v>
      </c>
      <c r="DC171" s="165">
        <f t="shared" si="220"/>
        <v>1</v>
      </c>
      <c r="DD171" s="426">
        <f t="shared" si="221"/>
        <v>2.2222222222222223</v>
      </c>
      <c r="DE171" s="148">
        <v>2</v>
      </c>
      <c r="DF171" s="396" t="s">
        <v>1776</v>
      </c>
      <c r="DG171" s="165">
        <f t="shared" si="222"/>
        <v>1</v>
      </c>
      <c r="DH171" s="54">
        <v>0</v>
      </c>
      <c r="DI171" s="397" t="s">
        <v>1777</v>
      </c>
      <c r="DJ171" s="165">
        <f t="shared" si="223"/>
        <v>0</v>
      </c>
      <c r="DK171" s="54">
        <v>2</v>
      </c>
      <c r="DL171" s="396" t="s">
        <v>1778</v>
      </c>
      <c r="DM171" s="165">
        <f t="shared" si="224"/>
        <v>4</v>
      </c>
      <c r="DN171" s="54">
        <v>2</v>
      </c>
      <c r="DO171" s="396" t="s">
        <v>1783</v>
      </c>
      <c r="DP171" s="165">
        <f t="shared" si="225"/>
        <v>1</v>
      </c>
      <c r="DQ171" s="96" t="s">
        <v>1024</v>
      </c>
      <c r="DR171" s="164">
        <f t="shared" si="226"/>
        <v>0</v>
      </c>
      <c r="DS171" s="426">
        <f t="shared" si="227"/>
        <v>1.2</v>
      </c>
      <c r="DT171" s="148">
        <v>0.59199999999999997</v>
      </c>
      <c r="DU171" s="94" t="s">
        <v>1793</v>
      </c>
      <c r="DV171" s="165">
        <f t="shared" si="295"/>
        <v>3</v>
      </c>
      <c r="DW171" s="49">
        <v>24</v>
      </c>
      <c r="DX171" s="148">
        <f t="shared" si="267"/>
        <v>1.3802112417116059</v>
      </c>
      <c r="DY171" s="94" t="s">
        <v>1734</v>
      </c>
      <c r="DZ171" s="165">
        <f t="shared" si="229"/>
        <v>2</v>
      </c>
      <c r="EA171" s="49">
        <v>3</v>
      </c>
      <c r="EB171" s="94" t="s">
        <v>1739</v>
      </c>
      <c r="EC171" s="165">
        <f t="shared" si="230"/>
        <v>2</v>
      </c>
      <c r="ED171" s="49">
        <v>4</v>
      </c>
      <c r="EE171" s="94" t="s">
        <v>1739</v>
      </c>
      <c r="EF171" s="165">
        <f t="shared" si="231"/>
        <v>2</v>
      </c>
      <c r="EG171" s="426">
        <f t="shared" si="232"/>
        <v>2.25</v>
      </c>
      <c r="EH171" s="429">
        <f t="shared" si="233"/>
        <v>1.9347643097643099</v>
      </c>
      <c r="EI171" s="438">
        <f t="shared" si="234"/>
        <v>0.48369107744107753</v>
      </c>
      <c r="EJ171" s="546">
        <v>0.2</v>
      </c>
      <c r="EK171" s="548">
        <v>0.40909090909090912</v>
      </c>
      <c r="EL171" s="549">
        <v>0.875</v>
      </c>
      <c r="EM171" s="549">
        <v>0.55555555555555558</v>
      </c>
      <c r="EN171" s="549">
        <v>0.3</v>
      </c>
      <c r="EO171" s="549">
        <v>0.5625</v>
      </c>
    </row>
    <row r="172" spans="1:145" s="366" customFormat="1" ht="18">
      <c r="A172" s="4" t="s">
        <v>256</v>
      </c>
      <c r="B172" s="69" t="s">
        <v>255</v>
      </c>
      <c r="C172" s="583" t="s">
        <v>644</v>
      </c>
      <c r="D172" s="411" t="s">
        <v>1309</v>
      </c>
      <c r="E172" s="413" t="s">
        <v>968</v>
      </c>
      <c r="F172" s="412" t="s">
        <v>975</v>
      </c>
      <c r="G172" s="414" t="s">
        <v>976</v>
      </c>
      <c r="H172" s="412" t="s">
        <v>16</v>
      </c>
      <c r="I172" s="49">
        <v>10149</v>
      </c>
      <c r="J172" s="328">
        <f t="shared" si="184"/>
        <v>4.0064232525076431</v>
      </c>
      <c r="K172" s="328" t="s">
        <v>1699</v>
      </c>
      <c r="L172" s="165">
        <f t="shared" si="185"/>
        <v>2</v>
      </c>
      <c r="M172" s="78">
        <v>27955540.960000001</v>
      </c>
      <c r="N172" s="328">
        <f t="shared" si="186"/>
        <v>7.4464679005893197</v>
      </c>
      <c r="O172" s="328" t="s">
        <v>1706</v>
      </c>
      <c r="P172" s="165">
        <f t="shared" si="187"/>
        <v>1</v>
      </c>
      <c r="Q172" s="94">
        <v>372</v>
      </c>
      <c r="R172" s="328">
        <f t="shared" si="188"/>
        <v>2.5705429398818973</v>
      </c>
      <c r="S172" s="328" t="s">
        <v>1712</v>
      </c>
      <c r="T172" s="165">
        <f t="shared" si="189"/>
        <v>1</v>
      </c>
      <c r="U172" s="96" t="s">
        <v>880</v>
      </c>
      <c r="V172" s="164">
        <f t="shared" si="190"/>
        <v>0</v>
      </c>
      <c r="W172" s="94">
        <v>0</v>
      </c>
      <c r="X172" s="94"/>
      <c r="Y172" s="94" t="s">
        <v>1726</v>
      </c>
      <c r="Z172" s="165">
        <f t="shared" si="191"/>
        <v>0</v>
      </c>
      <c r="AA172" s="424">
        <f t="shared" si="192"/>
        <v>0.8</v>
      </c>
      <c r="AB172" s="594" t="s">
        <v>639</v>
      </c>
      <c r="AC172" s="165">
        <f t="shared" si="268"/>
        <v>4</v>
      </c>
      <c r="AD172" s="585" t="s">
        <v>639</v>
      </c>
      <c r="AE172" s="165">
        <f t="shared" si="269"/>
        <v>4</v>
      </c>
      <c r="AF172" s="96" t="s">
        <v>640</v>
      </c>
      <c r="AG172" s="164">
        <f t="shared" si="270"/>
        <v>0</v>
      </c>
      <c r="AH172" s="53" t="s">
        <v>1314</v>
      </c>
      <c r="AI172" s="165">
        <f t="shared" si="271"/>
        <v>0</v>
      </c>
      <c r="AJ172" s="156" t="s">
        <v>1404</v>
      </c>
      <c r="AK172" s="165">
        <f t="shared" si="272"/>
        <v>1</v>
      </c>
      <c r="AL172" s="587">
        <v>3</v>
      </c>
      <c r="AM172" s="397" t="s">
        <v>1767</v>
      </c>
      <c r="AN172" s="165">
        <f t="shared" si="273"/>
        <v>2</v>
      </c>
      <c r="AO172" s="96" t="s">
        <v>640</v>
      </c>
      <c r="AP172" s="164">
        <f t="shared" si="274"/>
        <v>0</v>
      </c>
      <c r="AQ172" s="57">
        <v>2</v>
      </c>
      <c r="AR172" s="396" t="s">
        <v>1772</v>
      </c>
      <c r="AS172" s="165">
        <f t="shared" si="275"/>
        <v>1</v>
      </c>
      <c r="AT172" s="583" t="s">
        <v>674</v>
      </c>
      <c r="AU172" s="165">
        <f t="shared" si="276"/>
        <v>3</v>
      </c>
      <c r="AV172" s="53" t="s">
        <v>646</v>
      </c>
      <c r="AW172" s="165">
        <v>0</v>
      </c>
      <c r="AX172" s="81" t="s">
        <v>647</v>
      </c>
      <c r="AY172" s="165">
        <v>4</v>
      </c>
      <c r="AZ172" s="426">
        <f t="shared" si="277"/>
        <v>1.7272727272727273</v>
      </c>
      <c r="BA172" s="57">
        <v>0</v>
      </c>
      <c r="BB172" s="395" t="s">
        <v>1741</v>
      </c>
      <c r="BC172" s="165">
        <f t="shared" si="278"/>
        <v>4</v>
      </c>
      <c r="BD172" s="80" t="s">
        <v>1395</v>
      </c>
      <c r="BE172" s="163">
        <f t="shared" si="279"/>
        <v>4</v>
      </c>
      <c r="BF172" s="587">
        <v>0</v>
      </c>
      <c r="BG172" s="396" t="s">
        <v>1745</v>
      </c>
      <c r="BH172" s="165">
        <f t="shared" si="280"/>
        <v>4</v>
      </c>
      <c r="BI172" s="587">
        <v>0</v>
      </c>
      <c r="BJ172" s="396" t="s">
        <v>1745</v>
      </c>
      <c r="BK172" s="165">
        <f t="shared" si="281"/>
        <v>4</v>
      </c>
      <c r="BL172" s="53" t="s">
        <v>642</v>
      </c>
      <c r="BM172" s="365">
        <f t="shared" si="282"/>
        <v>3</v>
      </c>
      <c r="BN172" s="583" t="s">
        <v>669</v>
      </c>
      <c r="BO172" s="365">
        <f t="shared" si="283"/>
        <v>2</v>
      </c>
      <c r="BP172" s="585" t="s">
        <v>643</v>
      </c>
      <c r="BQ172" s="365">
        <f t="shared" si="284"/>
        <v>3</v>
      </c>
      <c r="BR172" s="57">
        <v>0</v>
      </c>
      <c r="BS172" s="396" t="s">
        <v>1750</v>
      </c>
      <c r="BT172" s="165">
        <f t="shared" si="285"/>
        <v>4</v>
      </c>
      <c r="BU172" s="57">
        <v>0</v>
      </c>
      <c r="BV172" s="396" t="s">
        <v>1750</v>
      </c>
      <c r="BW172" s="165">
        <f t="shared" si="286"/>
        <v>4</v>
      </c>
      <c r="BX172" s="57">
        <v>3</v>
      </c>
      <c r="BY172" s="397" t="s">
        <v>1757</v>
      </c>
      <c r="BZ172" s="165">
        <f t="shared" si="287"/>
        <v>2</v>
      </c>
      <c r="CA172" s="57">
        <v>5</v>
      </c>
      <c r="CB172" s="397" t="s">
        <v>1758</v>
      </c>
      <c r="CC172" s="165">
        <f t="shared" si="288"/>
        <v>1</v>
      </c>
      <c r="CD172" s="58">
        <v>0</v>
      </c>
      <c r="CE172" s="397" t="s">
        <v>1764</v>
      </c>
      <c r="CF172" s="165">
        <f t="shared" si="289"/>
        <v>0</v>
      </c>
      <c r="CG172" s="155" t="s">
        <v>1369</v>
      </c>
      <c r="CH172" s="165">
        <f t="shared" si="290"/>
        <v>3</v>
      </c>
      <c r="CI172" s="426">
        <f t="shared" si="291"/>
        <v>2.8333333333333335</v>
      </c>
      <c r="CJ172" s="583" t="s">
        <v>639</v>
      </c>
      <c r="CK172" s="165">
        <f t="shared" si="292"/>
        <v>4</v>
      </c>
      <c r="CL172" s="96" t="s">
        <v>640</v>
      </c>
      <c r="CM172" s="164">
        <f t="shared" si="293"/>
        <v>0</v>
      </c>
      <c r="CN172" s="96" t="s">
        <v>1119</v>
      </c>
      <c r="CO172" s="164">
        <f t="shared" si="217"/>
        <v>0</v>
      </c>
      <c r="CP172" s="96" t="s">
        <v>880</v>
      </c>
      <c r="CQ172" s="164">
        <f t="shared" si="264"/>
        <v>4</v>
      </c>
      <c r="CR172" s="96" t="s">
        <v>880</v>
      </c>
      <c r="CS172" s="164">
        <f t="shared" si="265"/>
        <v>4</v>
      </c>
      <c r="CT172" s="583" t="s">
        <v>639</v>
      </c>
      <c r="CU172" s="165">
        <f t="shared" si="294"/>
        <v>4</v>
      </c>
      <c r="CV172" s="96" t="s">
        <v>1119</v>
      </c>
      <c r="CW172" s="164">
        <f t="shared" si="266"/>
        <v>0</v>
      </c>
      <c r="CX172" s="55">
        <v>7.3</v>
      </c>
      <c r="CY172" s="427" t="s">
        <v>1826</v>
      </c>
      <c r="CZ172" s="165">
        <f t="shared" si="219"/>
        <v>1</v>
      </c>
      <c r="DA172" s="56">
        <v>10</v>
      </c>
      <c r="DB172" s="351" t="s">
        <v>1827</v>
      </c>
      <c r="DC172" s="165">
        <f t="shared" si="220"/>
        <v>0</v>
      </c>
      <c r="DD172" s="426">
        <f t="shared" si="221"/>
        <v>1.8888888888888888</v>
      </c>
      <c r="DE172" s="148">
        <v>3</v>
      </c>
      <c r="DF172" s="433"/>
      <c r="DG172" s="165">
        <f t="shared" si="222"/>
        <v>2</v>
      </c>
      <c r="DH172" s="54">
        <v>0</v>
      </c>
      <c r="DI172" s="397" t="s">
        <v>1777</v>
      </c>
      <c r="DJ172" s="165">
        <f t="shared" si="223"/>
        <v>0</v>
      </c>
      <c r="DK172" s="54">
        <v>2</v>
      </c>
      <c r="DL172" s="396" t="s">
        <v>1778</v>
      </c>
      <c r="DM172" s="165">
        <f t="shared" si="224"/>
        <v>4</v>
      </c>
      <c r="DN172" s="54">
        <v>7</v>
      </c>
      <c r="DO172" s="396" t="s">
        <v>1780</v>
      </c>
      <c r="DP172" s="165">
        <f t="shared" si="225"/>
        <v>4</v>
      </c>
      <c r="DQ172" s="96" t="s">
        <v>1024</v>
      </c>
      <c r="DR172" s="164">
        <f t="shared" si="226"/>
        <v>0</v>
      </c>
      <c r="DS172" s="426">
        <f t="shared" si="227"/>
        <v>2</v>
      </c>
      <c r="DT172" s="148">
        <v>0.62</v>
      </c>
      <c r="DU172" s="157" t="s">
        <v>1793</v>
      </c>
      <c r="DV172" s="165">
        <f t="shared" si="295"/>
        <v>3</v>
      </c>
      <c r="DW172" s="49">
        <v>14</v>
      </c>
      <c r="DX172" s="148">
        <f t="shared" si="267"/>
        <v>1.146128035678238</v>
      </c>
      <c r="DY172" s="94" t="s">
        <v>1734</v>
      </c>
      <c r="DZ172" s="165">
        <f t="shared" si="229"/>
        <v>2</v>
      </c>
      <c r="EA172" s="49">
        <v>4</v>
      </c>
      <c r="EB172" s="94" t="s">
        <v>1739</v>
      </c>
      <c r="EC172" s="165">
        <f t="shared" si="230"/>
        <v>2</v>
      </c>
      <c r="ED172" s="49">
        <v>1</v>
      </c>
      <c r="EE172" s="157" t="s">
        <v>1737</v>
      </c>
      <c r="EF172" s="165">
        <f t="shared" si="231"/>
        <v>1</v>
      </c>
      <c r="EG172" s="426">
        <f t="shared" si="232"/>
        <v>2</v>
      </c>
      <c r="EH172" s="429">
        <f t="shared" si="233"/>
        <v>1.8749158249158251</v>
      </c>
      <c r="EI172" s="438">
        <f t="shared" si="234"/>
        <v>0.46872895622895622</v>
      </c>
      <c r="EJ172" s="546">
        <v>0.2</v>
      </c>
      <c r="EK172" s="548">
        <v>0.43181818181818182</v>
      </c>
      <c r="EL172" s="549">
        <v>0.70833333333333337</v>
      </c>
      <c r="EM172" s="549">
        <v>0.47222222222222221</v>
      </c>
      <c r="EN172" s="549">
        <v>0.5</v>
      </c>
      <c r="EO172" s="549">
        <v>0.5</v>
      </c>
    </row>
    <row r="173" spans="1:145" s="366" customFormat="1" ht="18">
      <c r="A173" s="4" t="s">
        <v>262</v>
      </c>
      <c r="B173" s="69" t="s">
        <v>261</v>
      </c>
      <c r="C173" s="53" t="s">
        <v>632</v>
      </c>
      <c r="D173" s="411" t="s">
        <v>1309</v>
      </c>
      <c r="E173" s="413" t="s">
        <v>968</v>
      </c>
      <c r="F173" s="412" t="s">
        <v>975</v>
      </c>
      <c r="G173" s="414" t="s">
        <v>976</v>
      </c>
      <c r="H173" s="412" t="s">
        <v>16</v>
      </c>
      <c r="I173" s="49">
        <v>10201</v>
      </c>
      <c r="J173" s="328">
        <f t="shared" si="184"/>
        <v>4.0086427475652853</v>
      </c>
      <c r="K173" s="328" t="s">
        <v>1699</v>
      </c>
      <c r="L173" s="165">
        <f t="shared" si="185"/>
        <v>2</v>
      </c>
      <c r="M173" s="78">
        <v>30357169.68</v>
      </c>
      <c r="N173" s="328">
        <f t="shared" si="186"/>
        <v>7.4822612781042892</v>
      </c>
      <c r="O173" s="328" t="s">
        <v>1706</v>
      </c>
      <c r="P173" s="165">
        <f t="shared" si="187"/>
        <v>1</v>
      </c>
      <c r="Q173" s="94">
        <v>336</v>
      </c>
      <c r="R173" s="328">
        <f t="shared" si="188"/>
        <v>2.5263392773898441</v>
      </c>
      <c r="S173" s="328" t="s">
        <v>1712</v>
      </c>
      <c r="T173" s="165">
        <f t="shared" si="189"/>
        <v>1</v>
      </c>
      <c r="U173" s="96" t="s">
        <v>880</v>
      </c>
      <c r="V173" s="164">
        <f t="shared" si="190"/>
        <v>0</v>
      </c>
      <c r="W173" s="94">
        <v>0</v>
      </c>
      <c r="X173" s="94"/>
      <c r="Y173" s="94" t="s">
        <v>1726</v>
      </c>
      <c r="Z173" s="165">
        <f t="shared" si="191"/>
        <v>0</v>
      </c>
      <c r="AA173" s="424">
        <f t="shared" si="192"/>
        <v>0.8</v>
      </c>
      <c r="AB173" s="80" t="s">
        <v>639</v>
      </c>
      <c r="AC173" s="165">
        <f t="shared" si="268"/>
        <v>4</v>
      </c>
      <c r="AD173" s="53" t="s">
        <v>639</v>
      </c>
      <c r="AE173" s="165">
        <f t="shared" si="269"/>
        <v>4</v>
      </c>
      <c r="AF173" s="96" t="s">
        <v>640</v>
      </c>
      <c r="AG173" s="164">
        <f t="shared" si="270"/>
        <v>0</v>
      </c>
      <c r="AH173" s="53" t="s">
        <v>1400</v>
      </c>
      <c r="AI173" s="165">
        <f t="shared" si="271"/>
        <v>3</v>
      </c>
      <c r="AJ173" s="53" t="s">
        <v>1405</v>
      </c>
      <c r="AK173" s="165">
        <f t="shared" si="272"/>
        <v>0</v>
      </c>
      <c r="AL173" s="50">
        <v>1</v>
      </c>
      <c r="AM173" s="396" t="s">
        <v>1765</v>
      </c>
      <c r="AN173" s="165">
        <f t="shared" si="273"/>
        <v>4</v>
      </c>
      <c r="AO173" s="96" t="s">
        <v>640</v>
      </c>
      <c r="AP173" s="164">
        <f t="shared" si="274"/>
        <v>0</v>
      </c>
      <c r="AQ173" s="57">
        <v>1</v>
      </c>
      <c r="AR173" s="397" t="s">
        <v>1789</v>
      </c>
      <c r="AS173" s="165">
        <f t="shared" si="275"/>
        <v>0</v>
      </c>
      <c r="AT173" s="53" t="s">
        <v>634</v>
      </c>
      <c r="AU173" s="165">
        <f t="shared" si="276"/>
        <v>1</v>
      </c>
      <c r="AV173" s="53" t="s">
        <v>689</v>
      </c>
      <c r="AW173" s="165">
        <v>2</v>
      </c>
      <c r="AX173" s="81" t="s">
        <v>646</v>
      </c>
      <c r="AY173" s="165">
        <v>1</v>
      </c>
      <c r="AZ173" s="426">
        <f t="shared" si="277"/>
        <v>1.7272727272727273</v>
      </c>
      <c r="BA173" s="57">
        <v>0</v>
      </c>
      <c r="BB173" s="395" t="s">
        <v>1741</v>
      </c>
      <c r="BC173" s="165">
        <f t="shared" si="278"/>
        <v>4</v>
      </c>
      <c r="BD173" s="80" t="s">
        <v>1395</v>
      </c>
      <c r="BE173" s="163">
        <f t="shared" si="279"/>
        <v>4</v>
      </c>
      <c r="BF173" s="58">
        <v>2</v>
      </c>
      <c r="BG173" s="396" t="s">
        <v>1746</v>
      </c>
      <c r="BH173" s="165">
        <f t="shared" si="280"/>
        <v>3</v>
      </c>
      <c r="BI173" s="58">
        <v>2</v>
      </c>
      <c r="BJ173" s="396" t="s">
        <v>1746</v>
      </c>
      <c r="BK173" s="165">
        <f t="shared" si="281"/>
        <v>3</v>
      </c>
      <c r="BL173" s="53" t="s">
        <v>642</v>
      </c>
      <c r="BM173" s="365">
        <f t="shared" si="282"/>
        <v>3</v>
      </c>
      <c r="BN173" s="53" t="s">
        <v>649</v>
      </c>
      <c r="BO173" s="365">
        <f t="shared" si="283"/>
        <v>1</v>
      </c>
      <c r="BP173" s="53" t="s">
        <v>643</v>
      </c>
      <c r="BQ173" s="365">
        <f t="shared" si="284"/>
        <v>3</v>
      </c>
      <c r="BR173" s="58">
        <v>2</v>
      </c>
      <c r="BS173" s="396" t="s">
        <v>1751</v>
      </c>
      <c r="BT173" s="165">
        <f t="shared" si="285"/>
        <v>3</v>
      </c>
      <c r="BU173" s="58">
        <v>1</v>
      </c>
      <c r="BV173" s="396" t="s">
        <v>1751</v>
      </c>
      <c r="BW173" s="165">
        <f t="shared" si="286"/>
        <v>3</v>
      </c>
      <c r="BX173" s="58">
        <v>0</v>
      </c>
      <c r="BY173" s="396" t="s">
        <v>1755</v>
      </c>
      <c r="BZ173" s="165">
        <f t="shared" si="287"/>
        <v>4</v>
      </c>
      <c r="CA173" s="58">
        <v>0</v>
      </c>
      <c r="CB173" s="396" t="s">
        <v>1755</v>
      </c>
      <c r="CC173" s="165">
        <f t="shared" si="288"/>
        <v>4</v>
      </c>
      <c r="CD173" s="58">
        <v>1</v>
      </c>
      <c r="CE173" s="396" t="s">
        <v>1763</v>
      </c>
      <c r="CF173" s="165">
        <f t="shared" si="289"/>
        <v>1</v>
      </c>
      <c r="CG173" s="155" t="s">
        <v>1369</v>
      </c>
      <c r="CH173" s="165">
        <f t="shared" si="290"/>
        <v>3</v>
      </c>
      <c r="CI173" s="426">
        <f t="shared" si="291"/>
        <v>2.9166666666666665</v>
      </c>
      <c r="CJ173" s="53" t="s">
        <v>1396</v>
      </c>
      <c r="CK173" s="165">
        <f t="shared" si="292"/>
        <v>0</v>
      </c>
      <c r="CL173" s="96" t="s">
        <v>640</v>
      </c>
      <c r="CM173" s="164">
        <f t="shared" si="293"/>
        <v>0</v>
      </c>
      <c r="CN173" s="96" t="s">
        <v>1119</v>
      </c>
      <c r="CO173" s="164">
        <f t="shared" si="217"/>
        <v>0</v>
      </c>
      <c r="CP173" s="96" t="s">
        <v>880</v>
      </c>
      <c r="CQ173" s="164">
        <f t="shared" si="264"/>
        <v>4</v>
      </c>
      <c r="CR173" s="96" t="s">
        <v>880</v>
      </c>
      <c r="CS173" s="164">
        <f t="shared" si="265"/>
        <v>4</v>
      </c>
      <c r="CT173" s="53" t="s">
        <v>639</v>
      </c>
      <c r="CU173" s="165">
        <f t="shared" si="294"/>
        <v>4</v>
      </c>
      <c r="CV173" s="96" t="s">
        <v>1119</v>
      </c>
      <c r="CW173" s="164">
        <f t="shared" si="266"/>
        <v>0</v>
      </c>
      <c r="CX173" s="55">
        <v>8.6</v>
      </c>
      <c r="CY173" s="351" t="s">
        <v>1827</v>
      </c>
      <c r="CZ173" s="165">
        <f t="shared" si="219"/>
        <v>0</v>
      </c>
      <c r="DA173" s="56">
        <v>9</v>
      </c>
      <c r="DB173" s="351" t="s">
        <v>1827</v>
      </c>
      <c r="DC173" s="165">
        <f t="shared" si="220"/>
        <v>0</v>
      </c>
      <c r="DD173" s="426">
        <f t="shared" si="221"/>
        <v>1.3333333333333333</v>
      </c>
      <c r="DE173" s="148">
        <v>4</v>
      </c>
      <c r="DF173" s="397" t="s">
        <v>1775</v>
      </c>
      <c r="DG173" s="165">
        <f t="shared" si="222"/>
        <v>2</v>
      </c>
      <c r="DH173" s="54">
        <v>0</v>
      </c>
      <c r="DI173" s="397" t="s">
        <v>1777</v>
      </c>
      <c r="DJ173" s="165">
        <f t="shared" si="223"/>
        <v>0</v>
      </c>
      <c r="DK173" s="54">
        <v>1</v>
      </c>
      <c r="DL173" s="396" t="s">
        <v>1778</v>
      </c>
      <c r="DM173" s="165">
        <f t="shared" si="224"/>
        <v>3</v>
      </c>
      <c r="DN173" s="54">
        <v>3</v>
      </c>
      <c r="DO173" s="397" t="s">
        <v>1782</v>
      </c>
      <c r="DP173" s="165">
        <f t="shared" si="225"/>
        <v>2</v>
      </c>
      <c r="DQ173" s="96" t="s">
        <v>1024</v>
      </c>
      <c r="DR173" s="164">
        <f t="shared" si="226"/>
        <v>0</v>
      </c>
      <c r="DS173" s="426">
        <f t="shared" si="227"/>
        <v>1.4</v>
      </c>
      <c r="DT173" s="148">
        <v>0.67</v>
      </c>
      <c r="DU173" s="157" t="s">
        <v>1791</v>
      </c>
      <c r="DV173" s="165">
        <f t="shared" si="295"/>
        <v>2</v>
      </c>
      <c r="DW173" s="49">
        <v>11</v>
      </c>
      <c r="DX173" s="148">
        <f t="shared" si="267"/>
        <v>1.0413926851582251</v>
      </c>
      <c r="DY173" s="94" t="s">
        <v>1734</v>
      </c>
      <c r="DZ173" s="165">
        <f t="shared" si="229"/>
        <v>2</v>
      </c>
      <c r="EA173" s="49">
        <v>0</v>
      </c>
      <c r="EB173" s="114" t="s">
        <v>1730</v>
      </c>
      <c r="EC173" s="165">
        <f t="shared" si="230"/>
        <v>0</v>
      </c>
      <c r="ED173" s="49">
        <v>1</v>
      </c>
      <c r="EE173" s="157" t="s">
        <v>1737</v>
      </c>
      <c r="EF173" s="165">
        <f t="shared" si="231"/>
        <v>1</v>
      </c>
      <c r="EG173" s="426">
        <f t="shared" si="232"/>
        <v>1.25</v>
      </c>
      <c r="EH173" s="429">
        <f t="shared" si="233"/>
        <v>1.5712121212121213</v>
      </c>
      <c r="EI173" s="438">
        <f t="shared" si="234"/>
        <v>0.39280303030303032</v>
      </c>
      <c r="EJ173" s="546">
        <v>0.2</v>
      </c>
      <c r="EK173" s="548">
        <v>0.43181818181818182</v>
      </c>
      <c r="EL173" s="549">
        <v>0.72916666666666663</v>
      </c>
      <c r="EM173" s="549">
        <v>0.33333333333333331</v>
      </c>
      <c r="EN173" s="549">
        <v>0.35</v>
      </c>
      <c r="EO173" s="549">
        <v>0.3125</v>
      </c>
    </row>
    <row r="174" spans="1:145" s="366" customFormat="1" ht="18">
      <c r="A174" s="4" t="s">
        <v>278</v>
      </c>
      <c r="B174" s="70" t="s">
        <v>277</v>
      </c>
      <c r="C174" s="53" t="s">
        <v>1050</v>
      </c>
      <c r="D174" s="411" t="s">
        <v>1309</v>
      </c>
      <c r="E174" s="413" t="s">
        <v>971</v>
      </c>
      <c r="F174" s="412" t="s">
        <v>970</v>
      </c>
      <c r="G174" s="414" t="s">
        <v>972</v>
      </c>
      <c r="H174" s="412" t="s">
        <v>50</v>
      </c>
      <c r="I174" s="51">
        <v>10272</v>
      </c>
      <c r="J174" s="328">
        <f t="shared" si="184"/>
        <v>4.0116550107247777</v>
      </c>
      <c r="K174" s="328" t="s">
        <v>1699</v>
      </c>
      <c r="L174" s="165">
        <f t="shared" si="185"/>
        <v>2</v>
      </c>
      <c r="M174" s="78">
        <v>21570728.240000002</v>
      </c>
      <c r="N174" s="328">
        <f t="shared" si="186"/>
        <v>7.3338648073776822</v>
      </c>
      <c r="O174" s="328" t="s">
        <v>1706</v>
      </c>
      <c r="P174" s="165">
        <f t="shared" si="187"/>
        <v>1</v>
      </c>
      <c r="Q174" s="94">
        <v>312</v>
      </c>
      <c r="R174" s="328">
        <f t="shared" si="188"/>
        <v>2.4941545940184429</v>
      </c>
      <c r="S174" s="328" t="s">
        <v>1712</v>
      </c>
      <c r="T174" s="165">
        <f t="shared" si="189"/>
        <v>1</v>
      </c>
      <c r="U174" s="96" t="s">
        <v>880</v>
      </c>
      <c r="V174" s="164">
        <f t="shared" si="190"/>
        <v>0</v>
      </c>
      <c r="W174" s="94">
        <v>0</v>
      </c>
      <c r="X174" s="94"/>
      <c r="Y174" s="94" t="s">
        <v>1726</v>
      </c>
      <c r="Z174" s="165">
        <f t="shared" si="191"/>
        <v>0</v>
      </c>
      <c r="AA174" s="424">
        <f t="shared" si="192"/>
        <v>0.8</v>
      </c>
      <c r="AB174" s="80" t="s">
        <v>639</v>
      </c>
      <c r="AC174" s="165">
        <f t="shared" si="268"/>
        <v>4</v>
      </c>
      <c r="AD174" s="53" t="s">
        <v>639</v>
      </c>
      <c r="AE174" s="165">
        <f t="shared" si="269"/>
        <v>4</v>
      </c>
      <c r="AF174" s="96" t="s">
        <v>640</v>
      </c>
      <c r="AG174" s="164">
        <f t="shared" si="270"/>
        <v>0</v>
      </c>
      <c r="AH174" s="53" t="s">
        <v>1314</v>
      </c>
      <c r="AI174" s="165">
        <f t="shared" si="271"/>
        <v>0</v>
      </c>
      <c r="AJ174" s="156" t="s">
        <v>1404</v>
      </c>
      <c r="AK174" s="165">
        <f t="shared" si="272"/>
        <v>1</v>
      </c>
      <c r="AL174" s="52">
        <v>1</v>
      </c>
      <c r="AM174" s="396" t="s">
        <v>1765</v>
      </c>
      <c r="AN174" s="165">
        <f t="shared" si="273"/>
        <v>4</v>
      </c>
      <c r="AO174" s="96" t="s">
        <v>640</v>
      </c>
      <c r="AP174" s="164">
        <f t="shared" si="274"/>
        <v>0</v>
      </c>
      <c r="AQ174" s="57">
        <v>3</v>
      </c>
      <c r="AR174" s="397" t="s">
        <v>1771</v>
      </c>
      <c r="AS174" s="165">
        <f t="shared" si="275"/>
        <v>2</v>
      </c>
      <c r="AT174" s="53" t="s">
        <v>650</v>
      </c>
      <c r="AU174" s="165">
        <f t="shared" si="276"/>
        <v>2</v>
      </c>
      <c r="AV174" s="53" t="s">
        <v>646</v>
      </c>
      <c r="AW174" s="165">
        <v>0</v>
      </c>
      <c r="AX174" s="81" t="s">
        <v>647</v>
      </c>
      <c r="AY174" s="165">
        <v>4</v>
      </c>
      <c r="AZ174" s="426">
        <f t="shared" si="277"/>
        <v>1.9090909090909092</v>
      </c>
      <c r="BA174" s="57">
        <v>0</v>
      </c>
      <c r="BB174" s="395" t="s">
        <v>1741</v>
      </c>
      <c r="BC174" s="165">
        <f t="shared" si="278"/>
        <v>4</v>
      </c>
      <c r="BD174" s="80" t="s">
        <v>1395</v>
      </c>
      <c r="BE174" s="163">
        <f t="shared" si="279"/>
        <v>4</v>
      </c>
      <c r="BF174" s="58">
        <v>2</v>
      </c>
      <c r="BG174" s="396" t="s">
        <v>1746</v>
      </c>
      <c r="BH174" s="165">
        <f t="shared" si="280"/>
        <v>3</v>
      </c>
      <c r="BI174" s="58">
        <v>2</v>
      </c>
      <c r="BJ174" s="396" t="s">
        <v>1746</v>
      </c>
      <c r="BK174" s="165">
        <f t="shared" si="281"/>
        <v>3</v>
      </c>
      <c r="BL174" s="53" t="s">
        <v>653</v>
      </c>
      <c r="BM174" s="365">
        <f t="shared" si="282"/>
        <v>4</v>
      </c>
      <c r="BN174" s="53" t="s">
        <v>654</v>
      </c>
      <c r="BO174" s="365">
        <f t="shared" si="283"/>
        <v>4</v>
      </c>
      <c r="BP174" s="53" t="s">
        <v>667</v>
      </c>
      <c r="BQ174" s="365">
        <f t="shared" si="284"/>
        <v>1</v>
      </c>
      <c r="BR174" s="58">
        <v>1</v>
      </c>
      <c r="BS174" s="396" t="s">
        <v>1751</v>
      </c>
      <c r="BT174" s="165">
        <f t="shared" si="285"/>
        <v>3</v>
      </c>
      <c r="BU174" s="58">
        <v>0</v>
      </c>
      <c r="BV174" s="396" t="s">
        <v>1750</v>
      </c>
      <c r="BW174" s="165">
        <f t="shared" si="286"/>
        <v>4</v>
      </c>
      <c r="BX174" s="58">
        <v>0</v>
      </c>
      <c r="BY174" s="396" t="s">
        <v>1755</v>
      </c>
      <c r="BZ174" s="165">
        <f t="shared" si="287"/>
        <v>4</v>
      </c>
      <c r="CA174" s="58">
        <v>0</v>
      </c>
      <c r="CB174" s="396" t="s">
        <v>1755</v>
      </c>
      <c r="CC174" s="165">
        <f t="shared" si="288"/>
        <v>4</v>
      </c>
      <c r="CD174" s="58">
        <v>3</v>
      </c>
      <c r="CE174" s="396" t="s">
        <v>1761</v>
      </c>
      <c r="CF174" s="165">
        <f t="shared" si="289"/>
        <v>3</v>
      </c>
      <c r="CG174" s="155" t="s">
        <v>636</v>
      </c>
      <c r="CH174" s="165">
        <f t="shared" si="290"/>
        <v>4</v>
      </c>
      <c r="CI174" s="426">
        <f t="shared" si="291"/>
        <v>3.4166666666666665</v>
      </c>
      <c r="CJ174" s="53" t="s">
        <v>639</v>
      </c>
      <c r="CK174" s="165">
        <f t="shared" si="292"/>
        <v>4</v>
      </c>
      <c r="CL174" s="96" t="s">
        <v>640</v>
      </c>
      <c r="CM174" s="164">
        <f t="shared" si="293"/>
        <v>0</v>
      </c>
      <c r="CN174" s="96" t="s">
        <v>1119</v>
      </c>
      <c r="CO174" s="164">
        <f t="shared" si="217"/>
        <v>0</v>
      </c>
      <c r="CP174" s="96" t="s">
        <v>880</v>
      </c>
      <c r="CQ174" s="164">
        <f t="shared" si="264"/>
        <v>4</v>
      </c>
      <c r="CR174" s="96" t="s">
        <v>880</v>
      </c>
      <c r="CS174" s="164">
        <f t="shared" si="265"/>
        <v>4</v>
      </c>
      <c r="CT174" s="53" t="s">
        <v>639</v>
      </c>
      <c r="CU174" s="165">
        <f t="shared" si="294"/>
        <v>4</v>
      </c>
      <c r="CV174" s="96" t="s">
        <v>1119</v>
      </c>
      <c r="CW174" s="164">
        <f t="shared" si="266"/>
        <v>0</v>
      </c>
      <c r="CX174" s="55">
        <v>7.7</v>
      </c>
      <c r="CY174" s="427" t="s">
        <v>1826</v>
      </c>
      <c r="CZ174" s="165">
        <f t="shared" si="219"/>
        <v>1</v>
      </c>
      <c r="DA174" s="56">
        <v>9.1999999999999993</v>
      </c>
      <c r="DB174" s="351" t="s">
        <v>1827</v>
      </c>
      <c r="DC174" s="165">
        <f t="shared" si="220"/>
        <v>0</v>
      </c>
      <c r="DD174" s="426">
        <f t="shared" si="221"/>
        <v>1.8888888888888888</v>
      </c>
      <c r="DE174" s="148">
        <v>0</v>
      </c>
      <c r="DF174" s="397" t="s">
        <v>1777</v>
      </c>
      <c r="DG174" s="165">
        <f t="shared" si="222"/>
        <v>0</v>
      </c>
      <c r="DH174" s="54">
        <v>0</v>
      </c>
      <c r="DI174" s="397" t="s">
        <v>1777</v>
      </c>
      <c r="DJ174" s="165">
        <f t="shared" si="223"/>
        <v>0</v>
      </c>
      <c r="DK174" s="54">
        <v>0</v>
      </c>
      <c r="DL174" s="397" t="s">
        <v>1777</v>
      </c>
      <c r="DM174" s="165">
        <f t="shared" si="224"/>
        <v>0</v>
      </c>
      <c r="DN174" s="54">
        <v>4</v>
      </c>
      <c r="DO174" s="397" t="s">
        <v>1782</v>
      </c>
      <c r="DP174" s="165">
        <f t="shared" si="225"/>
        <v>2</v>
      </c>
      <c r="DQ174" s="96" t="s">
        <v>1024</v>
      </c>
      <c r="DR174" s="164">
        <f t="shared" si="226"/>
        <v>0</v>
      </c>
      <c r="DS174" s="426">
        <f t="shared" si="227"/>
        <v>0.4</v>
      </c>
      <c r="DT174" s="148">
        <v>0.67100000000000004</v>
      </c>
      <c r="DU174" s="94" t="s">
        <v>1791</v>
      </c>
      <c r="DV174" s="165">
        <f t="shared" si="295"/>
        <v>2</v>
      </c>
      <c r="DW174" s="49">
        <v>7</v>
      </c>
      <c r="DX174" s="148">
        <f t="shared" si="267"/>
        <v>0.84509804001425681</v>
      </c>
      <c r="DY174" s="94" t="s">
        <v>1733</v>
      </c>
      <c r="DZ174" s="165">
        <f t="shared" si="229"/>
        <v>1</v>
      </c>
      <c r="EA174" s="49">
        <v>6</v>
      </c>
      <c r="EB174" s="94" t="s">
        <v>1740</v>
      </c>
      <c r="EC174" s="165">
        <f t="shared" si="230"/>
        <v>3</v>
      </c>
      <c r="ED174" s="49">
        <v>3</v>
      </c>
      <c r="EE174" s="94" t="s">
        <v>1739</v>
      </c>
      <c r="EF174" s="165">
        <f t="shared" si="231"/>
        <v>2</v>
      </c>
      <c r="EG174" s="426">
        <f t="shared" si="232"/>
        <v>2</v>
      </c>
      <c r="EH174" s="429">
        <f t="shared" si="233"/>
        <v>1.7357744107744111</v>
      </c>
      <c r="EI174" s="438">
        <f t="shared" si="234"/>
        <v>0.43394360269360277</v>
      </c>
      <c r="EJ174" s="546">
        <v>0.2</v>
      </c>
      <c r="EK174" s="548">
        <v>0.47727272727272729</v>
      </c>
      <c r="EL174" s="549">
        <v>0.85416666666666663</v>
      </c>
      <c r="EM174" s="549">
        <v>0.47222222222222221</v>
      </c>
      <c r="EN174" s="549">
        <v>0.1</v>
      </c>
      <c r="EO174" s="549">
        <v>0.5</v>
      </c>
    </row>
    <row r="175" spans="1:145" s="366" customFormat="1" ht="18">
      <c r="A175" s="4" t="s">
        <v>264</v>
      </c>
      <c r="B175" s="69" t="s">
        <v>263</v>
      </c>
      <c r="C175" s="53" t="s">
        <v>632</v>
      </c>
      <c r="D175" s="411" t="s">
        <v>1309</v>
      </c>
      <c r="E175" s="413" t="s">
        <v>971</v>
      </c>
      <c r="F175" s="412" t="s">
        <v>986</v>
      </c>
      <c r="G175" s="414" t="s">
        <v>987</v>
      </c>
      <c r="H175" s="412" t="s">
        <v>8</v>
      </c>
      <c r="I175" s="49">
        <v>10322</v>
      </c>
      <c r="J175" s="328">
        <f t="shared" si="184"/>
        <v>4.0137638547339334</v>
      </c>
      <c r="K175" s="328" t="s">
        <v>1699</v>
      </c>
      <c r="L175" s="165">
        <f t="shared" si="185"/>
        <v>2</v>
      </c>
      <c r="M175" s="78">
        <v>29599575.799999997</v>
      </c>
      <c r="N175" s="328">
        <f t="shared" si="186"/>
        <v>7.4712854871049075</v>
      </c>
      <c r="O175" s="328" t="s">
        <v>1706</v>
      </c>
      <c r="P175" s="165">
        <f t="shared" si="187"/>
        <v>1</v>
      </c>
      <c r="Q175" s="94">
        <v>391</v>
      </c>
      <c r="R175" s="328">
        <f t="shared" si="188"/>
        <v>2.5921767573958667</v>
      </c>
      <c r="S175" s="328" t="s">
        <v>1712</v>
      </c>
      <c r="T175" s="165">
        <f t="shared" si="189"/>
        <v>1</v>
      </c>
      <c r="U175" s="96" t="s">
        <v>880</v>
      </c>
      <c r="V175" s="164">
        <f t="shared" si="190"/>
        <v>0</v>
      </c>
      <c r="W175" s="94">
        <v>0</v>
      </c>
      <c r="X175" s="94"/>
      <c r="Y175" s="94" t="s">
        <v>1726</v>
      </c>
      <c r="Z175" s="165">
        <f t="shared" si="191"/>
        <v>0</v>
      </c>
      <c r="AA175" s="424">
        <f t="shared" si="192"/>
        <v>0.8</v>
      </c>
      <c r="AB175" s="80" t="s">
        <v>639</v>
      </c>
      <c r="AC175" s="165">
        <f t="shared" si="268"/>
        <v>4</v>
      </c>
      <c r="AD175" s="53" t="s">
        <v>639</v>
      </c>
      <c r="AE175" s="165">
        <f t="shared" si="269"/>
        <v>4</v>
      </c>
      <c r="AF175" s="96" t="s">
        <v>640</v>
      </c>
      <c r="AG175" s="164">
        <f t="shared" si="270"/>
        <v>0</v>
      </c>
      <c r="AH175" s="53" t="s">
        <v>1314</v>
      </c>
      <c r="AI175" s="165">
        <f t="shared" si="271"/>
        <v>0</v>
      </c>
      <c r="AJ175" s="156" t="s">
        <v>1405</v>
      </c>
      <c r="AK175" s="165">
        <f t="shared" si="272"/>
        <v>0</v>
      </c>
      <c r="AL175" s="50">
        <v>1</v>
      </c>
      <c r="AM175" s="396" t="s">
        <v>1765</v>
      </c>
      <c r="AN175" s="165">
        <f t="shared" si="273"/>
        <v>4</v>
      </c>
      <c r="AO175" s="96" t="s">
        <v>636</v>
      </c>
      <c r="AP175" s="164">
        <f t="shared" si="274"/>
        <v>4</v>
      </c>
      <c r="AQ175" s="57">
        <v>2</v>
      </c>
      <c r="AR175" s="396" t="s">
        <v>1772</v>
      </c>
      <c r="AS175" s="165">
        <f t="shared" si="275"/>
        <v>1</v>
      </c>
      <c r="AT175" s="53" t="s">
        <v>634</v>
      </c>
      <c r="AU175" s="165">
        <f t="shared" si="276"/>
        <v>1</v>
      </c>
      <c r="AV175" s="53" t="s">
        <v>635</v>
      </c>
      <c r="AW175" s="165">
        <v>1</v>
      </c>
      <c r="AX175" s="81" t="s">
        <v>646</v>
      </c>
      <c r="AY175" s="165">
        <v>1</v>
      </c>
      <c r="AZ175" s="426">
        <f t="shared" si="277"/>
        <v>1.8181818181818181</v>
      </c>
      <c r="BA175" s="57">
        <v>0</v>
      </c>
      <c r="BB175" s="395" t="s">
        <v>1741</v>
      </c>
      <c r="BC175" s="165">
        <f t="shared" si="278"/>
        <v>4</v>
      </c>
      <c r="BD175" s="80" t="s">
        <v>641</v>
      </c>
      <c r="BE175" s="163">
        <f t="shared" si="279"/>
        <v>0</v>
      </c>
      <c r="BF175" s="58">
        <v>2</v>
      </c>
      <c r="BG175" s="396" t="s">
        <v>1746</v>
      </c>
      <c r="BH175" s="165">
        <f t="shared" si="280"/>
        <v>3</v>
      </c>
      <c r="BI175" s="58">
        <v>0</v>
      </c>
      <c r="BJ175" s="396" t="s">
        <v>1745</v>
      </c>
      <c r="BK175" s="165">
        <f t="shared" si="281"/>
        <v>4</v>
      </c>
      <c r="BL175" s="53" t="s">
        <v>653</v>
      </c>
      <c r="BM175" s="365">
        <f t="shared" si="282"/>
        <v>4</v>
      </c>
      <c r="BN175" s="53" t="s">
        <v>649</v>
      </c>
      <c r="BO175" s="365">
        <f t="shared" si="283"/>
        <v>1</v>
      </c>
      <c r="BP175" s="53" t="s">
        <v>643</v>
      </c>
      <c r="BQ175" s="365">
        <f t="shared" si="284"/>
        <v>3</v>
      </c>
      <c r="BR175" s="58">
        <v>1</v>
      </c>
      <c r="BS175" s="396" t="s">
        <v>1751</v>
      </c>
      <c r="BT175" s="165">
        <f t="shared" si="285"/>
        <v>3</v>
      </c>
      <c r="BU175" s="58">
        <v>0</v>
      </c>
      <c r="BV175" s="396" t="s">
        <v>1750</v>
      </c>
      <c r="BW175" s="165">
        <f t="shared" si="286"/>
        <v>4</v>
      </c>
      <c r="BX175" s="58">
        <v>0</v>
      </c>
      <c r="BY175" s="396" t="s">
        <v>1755</v>
      </c>
      <c r="BZ175" s="165">
        <f t="shared" si="287"/>
        <v>4</v>
      </c>
      <c r="CA175" s="58">
        <v>0</v>
      </c>
      <c r="CB175" s="396" t="s">
        <v>1755</v>
      </c>
      <c r="CC175" s="165">
        <f t="shared" si="288"/>
        <v>4</v>
      </c>
      <c r="CD175" s="58">
        <v>0</v>
      </c>
      <c r="CE175" s="397" t="s">
        <v>1764</v>
      </c>
      <c r="CF175" s="165">
        <f t="shared" si="289"/>
        <v>0</v>
      </c>
      <c r="CG175" s="155" t="s">
        <v>636</v>
      </c>
      <c r="CH175" s="165">
        <f t="shared" si="290"/>
        <v>4</v>
      </c>
      <c r="CI175" s="426">
        <f t="shared" si="291"/>
        <v>2.8333333333333335</v>
      </c>
      <c r="CJ175" s="80" t="s">
        <v>639</v>
      </c>
      <c r="CK175" s="165">
        <f t="shared" si="292"/>
        <v>4</v>
      </c>
      <c r="CL175" s="96" t="s">
        <v>640</v>
      </c>
      <c r="CM175" s="164">
        <f t="shared" si="293"/>
        <v>0</v>
      </c>
      <c r="CN175" s="96" t="s">
        <v>1119</v>
      </c>
      <c r="CO175" s="164">
        <f t="shared" si="217"/>
        <v>0</v>
      </c>
      <c r="CP175" s="96" t="s">
        <v>880</v>
      </c>
      <c r="CQ175" s="164">
        <f t="shared" si="264"/>
        <v>4</v>
      </c>
      <c r="CR175" s="96" t="s">
        <v>880</v>
      </c>
      <c r="CS175" s="164">
        <f t="shared" si="265"/>
        <v>4</v>
      </c>
      <c r="CT175" s="53" t="s">
        <v>639</v>
      </c>
      <c r="CU175" s="165">
        <f t="shared" si="294"/>
        <v>4</v>
      </c>
      <c r="CV175" s="96" t="s">
        <v>1119</v>
      </c>
      <c r="CW175" s="164">
        <f t="shared" si="266"/>
        <v>0</v>
      </c>
      <c r="CX175" s="55">
        <v>9.4</v>
      </c>
      <c r="CY175" s="351" t="s">
        <v>1827</v>
      </c>
      <c r="CZ175" s="165">
        <f t="shared" si="219"/>
        <v>0</v>
      </c>
      <c r="DA175" s="56">
        <v>10</v>
      </c>
      <c r="DB175" s="351" t="s">
        <v>1827</v>
      </c>
      <c r="DC175" s="165">
        <f t="shared" si="220"/>
        <v>0</v>
      </c>
      <c r="DD175" s="426">
        <f t="shared" si="221"/>
        <v>1.7777777777777777</v>
      </c>
      <c r="DE175" s="148">
        <v>2</v>
      </c>
      <c r="DF175" s="396" t="s">
        <v>1776</v>
      </c>
      <c r="DG175" s="165">
        <f t="shared" si="222"/>
        <v>1</v>
      </c>
      <c r="DH175" s="54">
        <v>0</v>
      </c>
      <c r="DI175" s="397" t="s">
        <v>1777</v>
      </c>
      <c r="DJ175" s="165">
        <f t="shared" si="223"/>
        <v>0</v>
      </c>
      <c r="DK175" s="54">
        <v>1</v>
      </c>
      <c r="DL175" s="396" t="s">
        <v>1778</v>
      </c>
      <c r="DM175" s="165">
        <f t="shared" si="224"/>
        <v>3</v>
      </c>
      <c r="DN175" s="54">
        <v>6</v>
      </c>
      <c r="DO175" s="396" t="s">
        <v>1781</v>
      </c>
      <c r="DP175" s="165">
        <f t="shared" si="225"/>
        <v>3</v>
      </c>
      <c r="DQ175" s="96" t="s">
        <v>1024</v>
      </c>
      <c r="DR175" s="164">
        <f t="shared" si="226"/>
        <v>0</v>
      </c>
      <c r="DS175" s="426">
        <f t="shared" si="227"/>
        <v>1.4</v>
      </c>
      <c r="DT175" s="148">
        <v>0.68799999999999994</v>
      </c>
      <c r="DU175" s="157" t="s">
        <v>1791</v>
      </c>
      <c r="DV175" s="165">
        <f t="shared" si="295"/>
        <v>2</v>
      </c>
      <c r="DW175" s="49">
        <v>5</v>
      </c>
      <c r="DX175" s="148">
        <f t="shared" si="267"/>
        <v>0.69897000433601886</v>
      </c>
      <c r="DY175" s="94" t="s">
        <v>1733</v>
      </c>
      <c r="DZ175" s="165">
        <f t="shared" si="229"/>
        <v>1</v>
      </c>
      <c r="EA175" s="49">
        <v>6</v>
      </c>
      <c r="EB175" s="94" t="s">
        <v>1740</v>
      </c>
      <c r="EC175" s="165">
        <f t="shared" si="230"/>
        <v>3</v>
      </c>
      <c r="ED175" s="49">
        <v>1</v>
      </c>
      <c r="EE175" s="157" t="s">
        <v>1737</v>
      </c>
      <c r="EF175" s="165">
        <f t="shared" si="231"/>
        <v>1</v>
      </c>
      <c r="EG175" s="426">
        <f t="shared" si="232"/>
        <v>1.75</v>
      </c>
      <c r="EH175" s="429">
        <f t="shared" si="233"/>
        <v>1.729882154882155</v>
      </c>
      <c r="EI175" s="438">
        <f t="shared" si="234"/>
        <v>0.43247053872053876</v>
      </c>
      <c r="EJ175" s="546">
        <v>0.2</v>
      </c>
      <c r="EK175" s="548">
        <v>0.45454545454545453</v>
      </c>
      <c r="EL175" s="549">
        <v>0.70833333333333337</v>
      </c>
      <c r="EM175" s="549">
        <v>0.44444444444444442</v>
      </c>
      <c r="EN175" s="549">
        <v>0.35</v>
      </c>
      <c r="EO175" s="549">
        <v>0.4375</v>
      </c>
    </row>
    <row r="176" spans="1:145" s="366" customFormat="1" ht="18">
      <c r="A176" s="4" t="s">
        <v>268</v>
      </c>
      <c r="B176" s="74" t="s">
        <v>267</v>
      </c>
      <c r="C176" s="53" t="s">
        <v>673</v>
      </c>
      <c r="D176" s="411" t="s">
        <v>1309</v>
      </c>
      <c r="E176" s="413" t="s">
        <v>968</v>
      </c>
      <c r="F176" s="412" t="s">
        <v>964</v>
      </c>
      <c r="G176" s="414" t="s">
        <v>974</v>
      </c>
      <c r="H176" s="417" t="s">
        <v>106</v>
      </c>
      <c r="I176" s="49">
        <v>10374</v>
      </c>
      <c r="J176" s="328">
        <f t="shared" si="184"/>
        <v>4.0159462436575666</v>
      </c>
      <c r="K176" s="328" t="s">
        <v>1699</v>
      </c>
      <c r="L176" s="165">
        <f t="shared" si="185"/>
        <v>2</v>
      </c>
      <c r="M176" s="78">
        <v>19699876.639999997</v>
      </c>
      <c r="N176" s="328">
        <f t="shared" si="186"/>
        <v>7.2944635066318959</v>
      </c>
      <c r="O176" s="328" t="s">
        <v>1706</v>
      </c>
      <c r="P176" s="165">
        <f t="shared" si="187"/>
        <v>1</v>
      </c>
      <c r="Q176" s="94">
        <v>506</v>
      </c>
      <c r="R176" s="328">
        <f t="shared" si="188"/>
        <v>2.7041505168397992</v>
      </c>
      <c r="S176" s="328" t="s">
        <v>1713</v>
      </c>
      <c r="T176" s="165">
        <f t="shared" si="189"/>
        <v>2</v>
      </c>
      <c r="U176" s="96" t="s">
        <v>880</v>
      </c>
      <c r="V176" s="164">
        <f t="shared" si="190"/>
        <v>0</v>
      </c>
      <c r="W176" s="94">
        <v>0</v>
      </c>
      <c r="X176" s="94"/>
      <c r="Y176" s="94" t="s">
        <v>1726</v>
      </c>
      <c r="Z176" s="165">
        <f t="shared" si="191"/>
        <v>0</v>
      </c>
      <c r="AA176" s="424">
        <f t="shared" si="192"/>
        <v>1</v>
      </c>
      <c r="AB176" s="80" t="s">
        <v>639</v>
      </c>
      <c r="AC176" s="165">
        <f t="shared" si="268"/>
        <v>4</v>
      </c>
      <c r="AD176" s="53" t="s">
        <v>639</v>
      </c>
      <c r="AE176" s="165">
        <f t="shared" si="269"/>
        <v>4</v>
      </c>
      <c r="AF176" s="96" t="s">
        <v>640</v>
      </c>
      <c r="AG176" s="164">
        <f t="shared" si="270"/>
        <v>0</v>
      </c>
      <c r="AH176" s="53" t="s">
        <v>1314</v>
      </c>
      <c r="AI176" s="165">
        <f t="shared" si="271"/>
        <v>0</v>
      </c>
      <c r="AJ176" s="53" t="s">
        <v>1406</v>
      </c>
      <c r="AK176" s="165">
        <f t="shared" si="272"/>
        <v>3</v>
      </c>
      <c r="AL176" s="50">
        <v>1</v>
      </c>
      <c r="AM176" s="396" t="s">
        <v>1765</v>
      </c>
      <c r="AN176" s="165">
        <f t="shared" si="273"/>
        <v>4</v>
      </c>
      <c r="AO176" s="96" t="s">
        <v>636</v>
      </c>
      <c r="AP176" s="164">
        <f t="shared" si="274"/>
        <v>4</v>
      </c>
      <c r="AQ176" s="57">
        <v>1</v>
      </c>
      <c r="AR176" s="397" t="s">
        <v>1789</v>
      </c>
      <c r="AS176" s="165">
        <f t="shared" si="275"/>
        <v>0</v>
      </c>
      <c r="AT176" s="53" t="s">
        <v>650</v>
      </c>
      <c r="AU176" s="165">
        <f t="shared" si="276"/>
        <v>2</v>
      </c>
      <c r="AV176" s="53" t="s">
        <v>635</v>
      </c>
      <c r="AW176" s="165">
        <v>1</v>
      </c>
      <c r="AX176" s="81" t="s">
        <v>647</v>
      </c>
      <c r="AY176" s="165">
        <v>4</v>
      </c>
      <c r="AZ176" s="426">
        <f t="shared" si="277"/>
        <v>2.3636363636363638</v>
      </c>
      <c r="BA176" s="57">
        <v>0</v>
      </c>
      <c r="BB176" s="395" t="s">
        <v>1741</v>
      </c>
      <c r="BC176" s="165">
        <f t="shared" si="278"/>
        <v>4</v>
      </c>
      <c r="BD176" s="80" t="s">
        <v>1395</v>
      </c>
      <c r="BE176" s="163">
        <f t="shared" si="279"/>
        <v>4</v>
      </c>
      <c r="BF176" s="58">
        <v>3</v>
      </c>
      <c r="BG176" s="397" t="s">
        <v>1747</v>
      </c>
      <c r="BH176" s="165">
        <f t="shared" si="280"/>
        <v>2</v>
      </c>
      <c r="BI176" s="58">
        <v>0</v>
      </c>
      <c r="BJ176" s="396" t="s">
        <v>1745</v>
      </c>
      <c r="BK176" s="165">
        <f t="shared" si="281"/>
        <v>4</v>
      </c>
      <c r="BL176" s="53" t="s">
        <v>653</v>
      </c>
      <c r="BM176" s="365">
        <f t="shared" si="282"/>
        <v>4</v>
      </c>
      <c r="BN176" s="53" t="s">
        <v>642</v>
      </c>
      <c r="BO176" s="365">
        <f t="shared" si="283"/>
        <v>0</v>
      </c>
      <c r="BP176" s="53" t="s">
        <v>659</v>
      </c>
      <c r="BQ176" s="365">
        <f t="shared" si="284"/>
        <v>4</v>
      </c>
      <c r="BR176" s="58">
        <v>2</v>
      </c>
      <c r="BS176" s="396" t="s">
        <v>1751</v>
      </c>
      <c r="BT176" s="165">
        <f t="shared" si="285"/>
        <v>3</v>
      </c>
      <c r="BU176" s="58">
        <v>0</v>
      </c>
      <c r="BV176" s="396" t="s">
        <v>1750</v>
      </c>
      <c r="BW176" s="165">
        <f t="shared" si="286"/>
        <v>4</v>
      </c>
      <c r="BX176" s="58">
        <v>0</v>
      </c>
      <c r="BY176" s="396" t="s">
        <v>1755</v>
      </c>
      <c r="BZ176" s="165">
        <f t="shared" si="287"/>
        <v>4</v>
      </c>
      <c r="CA176" s="58">
        <v>0</v>
      </c>
      <c r="CB176" s="396" t="s">
        <v>1755</v>
      </c>
      <c r="CC176" s="165">
        <f t="shared" si="288"/>
        <v>4</v>
      </c>
      <c r="CD176" s="58">
        <v>0</v>
      </c>
      <c r="CE176" s="397" t="s">
        <v>1764</v>
      </c>
      <c r="CF176" s="165">
        <f t="shared" si="289"/>
        <v>0</v>
      </c>
      <c r="CG176" s="155" t="s">
        <v>636</v>
      </c>
      <c r="CH176" s="165">
        <f t="shared" si="290"/>
        <v>4</v>
      </c>
      <c r="CI176" s="426">
        <f t="shared" si="291"/>
        <v>3.0833333333333335</v>
      </c>
      <c r="CJ176" s="53" t="s">
        <v>639</v>
      </c>
      <c r="CK176" s="165">
        <f t="shared" si="292"/>
        <v>4</v>
      </c>
      <c r="CL176" s="96" t="s">
        <v>640</v>
      </c>
      <c r="CM176" s="164">
        <f t="shared" si="293"/>
        <v>0</v>
      </c>
      <c r="CN176" s="96" t="s">
        <v>1119</v>
      </c>
      <c r="CO176" s="164">
        <f t="shared" si="217"/>
        <v>0</v>
      </c>
      <c r="CP176" s="96" t="s">
        <v>880</v>
      </c>
      <c r="CQ176" s="164">
        <f t="shared" si="264"/>
        <v>4</v>
      </c>
      <c r="CR176" s="96" t="s">
        <v>880</v>
      </c>
      <c r="CS176" s="164">
        <f t="shared" si="265"/>
        <v>4</v>
      </c>
      <c r="CT176" s="53" t="s">
        <v>1396</v>
      </c>
      <c r="CU176" s="165">
        <f t="shared" si="294"/>
        <v>0</v>
      </c>
      <c r="CV176" s="96" t="s">
        <v>1119</v>
      </c>
      <c r="CW176" s="164">
        <f t="shared" si="266"/>
        <v>0</v>
      </c>
      <c r="CX176" s="55">
        <v>8.9</v>
      </c>
      <c r="CY176" s="351" t="s">
        <v>1827</v>
      </c>
      <c r="CZ176" s="165">
        <f t="shared" si="219"/>
        <v>0</v>
      </c>
      <c r="DA176" s="56">
        <v>9.6999999999999993</v>
      </c>
      <c r="DB176" s="351" t="s">
        <v>1827</v>
      </c>
      <c r="DC176" s="165">
        <f t="shared" si="220"/>
        <v>0</v>
      </c>
      <c r="DD176" s="426">
        <f t="shared" si="221"/>
        <v>1.3333333333333333</v>
      </c>
      <c r="DE176" s="148">
        <v>2</v>
      </c>
      <c r="DF176" s="396" t="s">
        <v>1776</v>
      </c>
      <c r="DG176" s="165">
        <f t="shared" si="222"/>
        <v>1</v>
      </c>
      <c r="DH176" s="54">
        <v>0</v>
      </c>
      <c r="DI176" s="397" t="s">
        <v>1777</v>
      </c>
      <c r="DJ176" s="165">
        <f t="shared" si="223"/>
        <v>0</v>
      </c>
      <c r="DK176" s="54">
        <v>3</v>
      </c>
      <c r="DL176" s="396" t="s">
        <v>1778</v>
      </c>
      <c r="DM176" s="165">
        <f t="shared" si="224"/>
        <v>4</v>
      </c>
      <c r="DN176" s="54">
        <v>1</v>
      </c>
      <c r="DO176" s="396" t="s">
        <v>1783</v>
      </c>
      <c r="DP176" s="165">
        <f t="shared" si="225"/>
        <v>1</v>
      </c>
      <c r="DQ176" s="96" t="s">
        <v>1024</v>
      </c>
      <c r="DR176" s="164">
        <f t="shared" si="226"/>
        <v>0</v>
      </c>
      <c r="DS176" s="426">
        <f t="shared" si="227"/>
        <v>1.2</v>
      </c>
      <c r="DT176" s="148">
        <v>0.69499999999999995</v>
      </c>
      <c r="DU176" s="114" t="s">
        <v>1791</v>
      </c>
      <c r="DV176" s="165">
        <f t="shared" si="295"/>
        <v>2</v>
      </c>
      <c r="DW176" s="49">
        <v>20</v>
      </c>
      <c r="DX176" s="148">
        <f t="shared" si="267"/>
        <v>1.3010299956639813</v>
      </c>
      <c r="DY176" s="94" t="s">
        <v>1734</v>
      </c>
      <c r="DZ176" s="165">
        <f t="shared" si="229"/>
        <v>2</v>
      </c>
      <c r="EA176" s="49">
        <v>3</v>
      </c>
      <c r="EB176" s="94" t="s">
        <v>1739</v>
      </c>
      <c r="EC176" s="165">
        <f t="shared" si="230"/>
        <v>2</v>
      </c>
      <c r="ED176" s="49">
        <v>0</v>
      </c>
      <c r="EE176" s="114" t="s">
        <v>1730</v>
      </c>
      <c r="EF176" s="165">
        <f t="shared" si="231"/>
        <v>0</v>
      </c>
      <c r="EG176" s="426">
        <f t="shared" si="232"/>
        <v>1.5</v>
      </c>
      <c r="EH176" s="429">
        <f t="shared" si="233"/>
        <v>1.7467171717171717</v>
      </c>
      <c r="EI176" s="438">
        <f t="shared" si="234"/>
        <v>0.43667929292929292</v>
      </c>
      <c r="EJ176" s="546">
        <v>0.25</v>
      </c>
      <c r="EK176" s="548">
        <v>0.59090909090909094</v>
      </c>
      <c r="EL176" s="549">
        <v>0.77083333333333337</v>
      </c>
      <c r="EM176" s="549">
        <v>0.33333333333333331</v>
      </c>
      <c r="EN176" s="549">
        <v>0.3</v>
      </c>
      <c r="EO176" s="549">
        <v>0.375</v>
      </c>
    </row>
    <row r="177" spans="1:145" s="366" customFormat="1" ht="18">
      <c r="A177" s="4" t="s">
        <v>242</v>
      </c>
      <c r="B177" s="69" t="s">
        <v>241</v>
      </c>
      <c r="C177" s="53" t="s">
        <v>632</v>
      </c>
      <c r="D177" s="411" t="s">
        <v>1309</v>
      </c>
      <c r="E177" s="413" t="s">
        <v>968</v>
      </c>
      <c r="F177" s="412" t="s">
        <v>967</v>
      </c>
      <c r="G177" s="414" t="s">
        <v>981</v>
      </c>
      <c r="H177" s="417" t="s">
        <v>88</v>
      </c>
      <c r="I177" s="49">
        <v>10374</v>
      </c>
      <c r="J177" s="328">
        <f t="shared" si="184"/>
        <v>4.0159462436575666</v>
      </c>
      <c r="K177" s="328" t="s">
        <v>1699</v>
      </c>
      <c r="L177" s="165">
        <f t="shared" si="185"/>
        <v>2</v>
      </c>
      <c r="M177" s="78">
        <v>25815978.890000001</v>
      </c>
      <c r="N177" s="328">
        <f t="shared" si="186"/>
        <v>7.4118885972687858</v>
      </c>
      <c r="O177" s="328" t="s">
        <v>1706</v>
      </c>
      <c r="P177" s="165">
        <f t="shared" si="187"/>
        <v>1</v>
      </c>
      <c r="Q177" s="94">
        <v>350</v>
      </c>
      <c r="R177" s="328">
        <f t="shared" si="188"/>
        <v>2.5440680443502757</v>
      </c>
      <c r="S177" s="328" t="s">
        <v>1712</v>
      </c>
      <c r="T177" s="165">
        <f t="shared" si="189"/>
        <v>1</v>
      </c>
      <c r="U177" s="96" t="s">
        <v>880</v>
      </c>
      <c r="V177" s="164">
        <f t="shared" si="190"/>
        <v>0</v>
      </c>
      <c r="W177" s="94">
        <v>0</v>
      </c>
      <c r="X177" s="94"/>
      <c r="Y177" s="94" t="s">
        <v>1726</v>
      </c>
      <c r="Z177" s="165">
        <f t="shared" si="191"/>
        <v>0</v>
      </c>
      <c r="AA177" s="424">
        <f t="shared" si="192"/>
        <v>0.8</v>
      </c>
      <c r="AB177" s="80" t="s">
        <v>639</v>
      </c>
      <c r="AC177" s="165">
        <f t="shared" si="268"/>
        <v>4</v>
      </c>
      <c r="AD177" s="53" t="s">
        <v>639</v>
      </c>
      <c r="AE177" s="165">
        <f t="shared" si="269"/>
        <v>4</v>
      </c>
      <c r="AF177" s="96" t="s">
        <v>640</v>
      </c>
      <c r="AG177" s="164">
        <f t="shared" si="270"/>
        <v>0</v>
      </c>
      <c r="AH177" s="53" t="s">
        <v>1402</v>
      </c>
      <c r="AI177" s="165">
        <f t="shared" si="271"/>
        <v>2</v>
      </c>
      <c r="AJ177" s="156" t="s">
        <v>1405</v>
      </c>
      <c r="AK177" s="165">
        <f t="shared" si="272"/>
        <v>0</v>
      </c>
      <c r="AL177" s="50">
        <v>1</v>
      </c>
      <c r="AM177" s="396" t="s">
        <v>1765</v>
      </c>
      <c r="AN177" s="165">
        <f t="shared" si="273"/>
        <v>4</v>
      </c>
      <c r="AO177" s="96" t="s">
        <v>636</v>
      </c>
      <c r="AP177" s="164">
        <f t="shared" si="274"/>
        <v>4</v>
      </c>
      <c r="AQ177" s="57">
        <v>5</v>
      </c>
      <c r="AR177" s="396" t="s">
        <v>1788</v>
      </c>
      <c r="AS177" s="165">
        <f t="shared" si="275"/>
        <v>4</v>
      </c>
      <c r="AT177" s="53" t="s">
        <v>650</v>
      </c>
      <c r="AU177" s="165">
        <f t="shared" si="276"/>
        <v>2</v>
      </c>
      <c r="AV177" s="53" t="s">
        <v>635</v>
      </c>
      <c r="AW177" s="165">
        <v>1</v>
      </c>
      <c r="AX177" s="81" t="s">
        <v>647</v>
      </c>
      <c r="AY177" s="165">
        <v>4</v>
      </c>
      <c r="AZ177" s="426">
        <f t="shared" si="277"/>
        <v>2.6363636363636362</v>
      </c>
      <c r="BA177" s="57">
        <v>0</v>
      </c>
      <c r="BB177" s="395" t="s">
        <v>1741</v>
      </c>
      <c r="BC177" s="165">
        <f t="shared" si="278"/>
        <v>4</v>
      </c>
      <c r="BD177" s="155" t="s">
        <v>641</v>
      </c>
      <c r="BE177" s="163">
        <f t="shared" si="279"/>
        <v>0</v>
      </c>
      <c r="BF177" s="58">
        <v>2</v>
      </c>
      <c r="BG177" s="396" t="s">
        <v>1746</v>
      </c>
      <c r="BH177" s="165">
        <f t="shared" si="280"/>
        <v>3</v>
      </c>
      <c r="BI177" s="58">
        <v>0</v>
      </c>
      <c r="BJ177" s="396" t="s">
        <v>1745</v>
      </c>
      <c r="BK177" s="165">
        <f t="shared" si="281"/>
        <v>4</v>
      </c>
      <c r="BL177" s="53" t="s">
        <v>653</v>
      </c>
      <c r="BM177" s="365">
        <f t="shared" si="282"/>
        <v>4</v>
      </c>
      <c r="BN177" s="53" t="s">
        <v>654</v>
      </c>
      <c r="BO177" s="365">
        <f t="shared" si="283"/>
        <v>4</v>
      </c>
      <c r="BP177" s="53" t="s">
        <v>643</v>
      </c>
      <c r="BQ177" s="365">
        <f t="shared" si="284"/>
        <v>3</v>
      </c>
      <c r="BR177" s="58">
        <v>0</v>
      </c>
      <c r="BS177" s="396" t="s">
        <v>1750</v>
      </c>
      <c r="BT177" s="165">
        <f t="shared" si="285"/>
        <v>4</v>
      </c>
      <c r="BU177" s="58">
        <v>0</v>
      </c>
      <c r="BV177" s="396" t="s">
        <v>1750</v>
      </c>
      <c r="BW177" s="165">
        <f t="shared" si="286"/>
        <v>4</v>
      </c>
      <c r="BX177" s="58">
        <v>0</v>
      </c>
      <c r="BY177" s="396" t="s">
        <v>1755</v>
      </c>
      <c r="BZ177" s="165">
        <f t="shared" si="287"/>
        <v>4</v>
      </c>
      <c r="CA177" s="58">
        <v>0</v>
      </c>
      <c r="CB177" s="396" t="s">
        <v>1755</v>
      </c>
      <c r="CC177" s="165">
        <f t="shared" si="288"/>
        <v>4</v>
      </c>
      <c r="CD177" s="58">
        <v>0</v>
      </c>
      <c r="CE177" s="397" t="s">
        <v>1764</v>
      </c>
      <c r="CF177" s="165">
        <f t="shared" si="289"/>
        <v>0</v>
      </c>
      <c r="CG177" s="80" t="s">
        <v>1369</v>
      </c>
      <c r="CH177" s="165">
        <f t="shared" si="290"/>
        <v>3</v>
      </c>
      <c r="CI177" s="426">
        <f t="shared" si="291"/>
        <v>3.0833333333333335</v>
      </c>
      <c r="CJ177" s="53" t="s">
        <v>639</v>
      </c>
      <c r="CK177" s="165">
        <f t="shared" si="292"/>
        <v>4</v>
      </c>
      <c r="CL177" s="96" t="s">
        <v>640</v>
      </c>
      <c r="CM177" s="164">
        <f t="shared" si="293"/>
        <v>0</v>
      </c>
      <c r="CN177" s="96" t="s">
        <v>1119</v>
      </c>
      <c r="CO177" s="164">
        <f t="shared" si="217"/>
        <v>0</v>
      </c>
      <c r="CP177" s="96" t="s">
        <v>880</v>
      </c>
      <c r="CQ177" s="164">
        <f t="shared" si="264"/>
        <v>4</v>
      </c>
      <c r="CR177" s="96" t="s">
        <v>880</v>
      </c>
      <c r="CS177" s="164">
        <f t="shared" si="265"/>
        <v>4</v>
      </c>
      <c r="CT177" s="53" t="s">
        <v>639</v>
      </c>
      <c r="CU177" s="165">
        <f t="shared" si="294"/>
        <v>4</v>
      </c>
      <c r="CV177" s="96" t="s">
        <v>1119</v>
      </c>
      <c r="CW177" s="164">
        <f t="shared" si="266"/>
        <v>0</v>
      </c>
      <c r="CX177" s="55">
        <v>6.1</v>
      </c>
      <c r="CY177" s="427" t="s">
        <v>1826</v>
      </c>
      <c r="CZ177" s="165">
        <f t="shared" si="219"/>
        <v>1</v>
      </c>
      <c r="DA177" s="56">
        <v>8.9</v>
      </c>
      <c r="DB177" s="351" t="s">
        <v>1827</v>
      </c>
      <c r="DC177" s="165">
        <f t="shared" si="220"/>
        <v>0</v>
      </c>
      <c r="DD177" s="426">
        <f t="shared" si="221"/>
        <v>1.8888888888888888</v>
      </c>
      <c r="DE177" s="148">
        <v>0</v>
      </c>
      <c r="DF177" s="397" t="s">
        <v>1777</v>
      </c>
      <c r="DG177" s="165">
        <f t="shared" si="222"/>
        <v>0</v>
      </c>
      <c r="DH177" s="54">
        <v>0</v>
      </c>
      <c r="DI177" s="397" t="s">
        <v>1777</v>
      </c>
      <c r="DJ177" s="165">
        <f t="shared" si="223"/>
        <v>0</v>
      </c>
      <c r="DK177" s="54">
        <v>0</v>
      </c>
      <c r="DL177" s="397" t="s">
        <v>1777</v>
      </c>
      <c r="DM177" s="165">
        <f t="shared" si="224"/>
        <v>0</v>
      </c>
      <c r="DN177" s="54">
        <v>1</v>
      </c>
      <c r="DO177" s="396" t="s">
        <v>1783</v>
      </c>
      <c r="DP177" s="165">
        <f t="shared" si="225"/>
        <v>1</v>
      </c>
      <c r="DQ177" s="96" t="s">
        <v>1024</v>
      </c>
      <c r="DR177" s="164">
        <f t="shared" si="226"/>
        <v>0</v>
      </c>
      <c r="DS177" s="426">
        <f t="shared" si="227"/>
        <v>0.2</v>
      </c>
      <c r="DT177" s="148">
        <v>0.65100000000000002</v>
      </c>
      <c r="DU177" s="157" t="s">
        <v>1791</v>
      </c>
      <c r="DV177" s="165">
        <f t="shared" si="295"/>
        <v>2</v>
      </c>
      <c r="DW177" s="49">
        <v>6</v>
      </c>
      <c r="DX177" s="148">
        <f t="shared" si="267"/>
        <v>0.77815125038364363</v>
      </c>
      <c r="DY177" s="94" t="s">
        <v>1733</v>
      </c>
      <c r="DZ177" s="165">
        <f t="shared" si="229"/>
        <v>1</v>
      </c>
      <c r="EA177" s="49">
        <v>3</v>
      </c>
      <c r="EB177" s="94" t="s">
        <v>1739</v>
      </c>
      <c r="EC177" s="165">
        <f t="shared" si="230"/>
        <v>2</v>
      </c>
      <c r="ED177" s="49">
        <v>1</v>
      </c>
      <c r="EE177" s="157" t="s">
        <v>1737</v>
      </c>
      <c r="EF177" s="165">
        <f t="shared" si="231"/>
        <v>1</v>
      </c>
      <c r="EG177" s="426">
        <f t="shared" si="232"/>
        <v>1.5</v>
      </c>
      <c r="EH177" s="429">
        <f t="shared" si="233"/>
        <v>1.6847643097643099</v>
      </c>
      <c r="EI177" s="438">
        <f t="shared" si="234"/>
        <v>0.42119107744107753</v>
      </c>
      <c r="EJ177" s="546">
        <v>0.2</v>
      </c>
      <c r="EK177" s="548">
        <v>0.65909090909090906</v>
      </c>
      <c r="EL177" s="549">
        <v>0.77083333333333337</v>
      </c>
      <c r="EM177" s="549">
        <v>0.47222222222222221</v>
      </c>
      <c r="EN177" s="549">
        <v>0.05</v>
      </c>
      <c r="EO177" s="549">
        <v>0.375</v>
      </c>
    </row>
    <row r="178" spans="1:145" s="366" customFormat="1" ht="18">
      <c r="A178" s="4" t="s">
        <v>238</v>
      </c>
      <c r="B178" s="69" t="s">
        <v>237</v>
      </c>
      <c r="C178" s="53" t="s">
        <v>681</v>
      </c>
      <c r="D178" s="411" t="s">
        <v>1309</v>
      </c>
      <c r="E178" s="413" t="s">
        <v>991</v>
      </c>
      <c r="F178" s="412" t="s">
        <v>990</v>
      </c>
      <c r="G178" s="414" t="s">
        <v>992</v>
      </c>
      <c r="H178" s="412" t="s">
        <v>47</v>
      </c>
      <c r="I178" s="49">
        <v>10608</v>
      </c>
      <c r="J178" s="328">
        <f t="shared" si="184"/>
        <v>4.0256335110606978</v>
      </c>
      <c r="K178" s="328" t="s">
        <v>1699</v>
      </c>
      <c r="L178" s="165">
        <f t="shared" si="185"/>
        <v>2</v>
      </c>
      <c r="M178" s="78">
        <v>25142425.809999999</v>
      </c>
      <c r="N178" s="328">
        <f t="shared" si="186"/>
        <v>7.4004071772907691</v>
      </c>
      <c r="O178" s="328" t="s">
        <v>1706</v>
      </c>
      <c r="P178" s="165">
        <f t="shared" si="187"/>
        <v>1</v>
      </c>
      <c r="Q178" s="94">
        <v>396</v>
      </c>
      <c r="R178" s="328">
        <f t="shared" si="188"/>
        <v>2.5976951859255122</v>
      </c>
      <c r="S178" s="328" t="s">
        <v>1712</v>
      </c>
      <c r="T178" s="165">
        <f t="shared" si="189"/>
        <v>1</v>
      </c>
      <c r="U178" s="96" t="s">
        <v>1119</v>
      </c>
      <c r="V178" s="164">
        <f t="shared" si="190"/>
        <v>4</v>
      </c>
      <c r="W178" s="94">
        <v>14</v>
      </c>
      <c r="X178" s="54">
        <f>LOG10(W178)</f>
        <v>1.146128035678238</v>
      </c>
      <c r="Y178" s="94" t="s">
        <v>1731</v>
      </c>
      <c r="Z178" s="165">
        <f t="shared" si="191"/>
        <v>2</v>
      </c>
      <c r="AA178" s="424">
        <f t="shared" si="192"/>
        <v>2</v>
      </c>
      <c r="AB178" s="80" t="s">
        <v>1397</v>
      </c>
      <c r="AC178" s="165">
        <f t="shared" si="268"/>
        <v>1</v>
      </c>
      <c r="AD178" s="53" t="s">
        <v>1398</v>
      </c>
      <c r="AE178" s="165">
        <f t="shared" si="269"/>
        <v>2</v>
      </c>
      <c r="AF178" s="96" t="s">
        <v>640</v>
      </c>
      <c r="AG178" s="164">
        <f t="shared" si="270"/>
        <v>0</v>
      </c>
      <c r="AH178" s="53" t="s">
        <v>1402</v>
      </c>
      <c r="AI178" s="165">
        <f t="shared" si="271"/>
        <v>2</v>
      </c>
      <c r="AJ178" s="53" t="s">
        <v>1406</v>
      </c>
      <c r="AK178" s="165">
        <f t="shared" si="272"/>
        <v>3</v>
      </c>
      <c r="AL178" s="50">
        <v>1</v>
      </c>
      <c r="AM178" s="396" t="s">
        <v>1765</v>
      </c>
      <c r="AN178" s="165">
        <f t="shared" si="273"/>
        <v>4</v>
      </c>
      <c r="AO178" s="96" t="s">
        <v>636</v>
      </c>
      <c r="AP178" s="164">
        <f t="shared" si="274"/>
        <v>4</v>
      </c>
      <c r="AQ178" s="57">
        <v>1</v>
      </c>
      <c r="AR178" s="397" t="s">
        <v>1789</v>
      </c>
      <c r="AS178" s="165">
        <f t="shared" si="275"/>
        <v>0</v>
      </c>
      <c r="AT178" s="53" t="s">
        <v>650</v>
      </c>
      <c r="AU178" s="165">
        <f t="shared" si="276"/>
        <v>2</v>
      </c>
      <c r="AV178" s="53" t="s">
        <v>1062</v>
      </c>
      <c r="AW178" s="165">
        <v>3</v>
      </c>
      <c r="AX178" s="81" t="s">
        <v>647</v>
      </c>
      <c r="AY178" s="165">
        <v>4</v>
      </c>
      <c r="AZ178" s="426">
        <f t="shared" si="277"/>
        <v>2.2727272727272729</v>
      </c>
      <c r="BA178" s="57">
        <v>0</v>
      </c>
      <c r="BB178" s="395" t="s">
        <v>1741</v>
      </c>
      <c r="BC178" s="165">
        <f t="shared" si="278"/>
        <v>4</v>
      </c>
      <c r="BD178" s="155" t="s">
        <v>1395</v>
      </c>
      <c r="BE178" s="163">
        <f t="shared" si="279"/>
        <v>4</v>
      </c>
      <c r="BF178" s="58">
        <v>3</v>
      </c>
      <c r="BG178" s="397" t="s">
        <v>1747</v>
      </c>
      <c r="BH178" s="165">
        <f t="shared" si="280"/>
        <v>2</v>
      </c>
      <c r="BI178" s="58">
        <v>6</v>
      </c>
      <c r="BJ178" s="396" t="s">
        <v>1748</v>
      </c>
      <c r="BK178" s="165">
        <f t="shared" si="281"/>
        <v>1</v>
      </c>
      <c r="BL178" s="53" t="s">
        <v>648</v>
      </c>
      <c r="BM178" s="365">
        <f t="shared" si="282"/>
        <v>1</v>
      </c>
      <c r="BN178" s="53" t="s">
        <v>642</v>
      </c>
      <c r="BO178" s="365">
        <f t="shared" si="283"/>
        <v>0</v>
      </c>
      <c r="BP178" s="53" t="s">
        <v>667</v>
      </c>
      <c r="BQ178" s="365">
        <f t="shared" si="284"/>
        <v>1</v>
      </c>
      <c r="BR178" s="58">
        <v>0</v>
      </c>
      <c r="BS178" s="396" t="s">
        <v>1750</v>
      </c>
      <c r="BT178" s="165">
        <f t="shared" si="285"/>
        <v>4</v>
      </c>
      <c r="BU178" s="58">
        <v>0</v>
      </c>
      <c r="BV178" s="396" t="s">
        <v>1750</v>
      </c>
      <c r="BW178" s="165">
        <f t="shared" si="286"/>
        <v>4</v>
      </c>
      <c r="BX178" s="58">
        <v>0</v>
      </c>
      <c r="BY178" s="396" t="s">
        <v>1755</v>
      </c>
      <c r="BZ178" s="165">
        <f t="shared" si="287"/>
        <v>4</v>
      </c>
      <c r="CA178" s="58">
        <v>0</v>
      </c>
      <c r="CB178" s="396" t="s">
        <v>1755</v>
      </c>
      <c r="CC178" s="165">
        <f t="shared" si="288"/>
        <v>4</v>
      </c>
      <c r="CD178" s="58">
        <v>1</v>
      </c>
      <c r="CE178" s="396" t="s">
        <v>1763</v>
      </c>
      <c r="CF178" s="165">
        <f t="shared" si="289"/>
        <v>1</v>
      </c>
      <c r="CG178" s="80" t="s">
        <v>1369</v>
      </c>
      <c r="CH178" s="165">
        <f t="shared" si="290"/>
        <v>3</v>
      </c>
      <c r="CI178" s="426">
        <f t="shared" si="291"/>
        <v>2.4166666666666665</v>
      </c>
      <c r="CJ178" s="53" t="s">
        <v>639</v>
      </c>
      <c r="CK178" s="165">
        <f t="shared" si="292"/>
        <v>4</v>
      </c>
      <c r="CL178" s="96" t="s">
        <v>640</v>
      </c>
      <c r="CM178" s="164">
        <f t="shared" si="293"/>
        <v>0</v>
      </c>
      <c r="CN178" s="96" t="s">
        <v>1119</v>
      </c>
      <c r="CO178" s="164">
        <f t="shared" si="217"/>
        <v>0</v>
      </c>
      <c r="CP178" s="96" t="s">
        <v>880</v>
      </c>
      <c r="CQ178" s="164">
        <f t="shared" si="264"/>
        <v>4</v>
      </c>
      <c r="CR178" s="96" t="s">
        <v>880</v>
      </c>
      <c r="CS178" s="164">
        <f t="shared" si="265"/>
        <v>4</v>
      </c>
      <c r="CT178" s="53" t="s">
        <v>639</v>
      </c>
      <c r="CU178" s="165">
        <f t="shared" si="294"/>
        <v>4</v>
      </c>
      <c r="CV178" s="96" t="s">
        <v>880</v>
      </c>
      <c r="CW178" s="164">
        <f t="shared" si="266"/>
        <v>4</v>
      </c>
      <c r="CX178" s="55">
        <v>6.6</v>
      </c>
      <c r="CY178" s="427" t="s">
        <v>1826</v>
      </c>
      <c r="CZ178" s="165">
        <f t="shared" si="219"/>
        <v>1</v>
      </c>
      <c r="DA178" s="56">
        <v>10</v>
      </c>
      <c r="DB178" s="351" t="s">
        <v>1827</v>
      </c>
      <c r="DC178" s="165">
        <f t="shared" si="220"/>
        <v>0</v>
      </c>
      <c r="DD178" s="426">
        <f t="shared" si="221"/>
        <v>2.3333333333333335</v>
      </c>
      <c r="DE178" s="148">
        <v>0</v>
      </c>
      <c r="DF178" s="397" t="s">
        <v>1777</v>
      </c>
      <c r="DG178" s="165">
        <f t="shared" si="222"/>
        <v>0</v>
      </c>
      <c r="DH178" s="54">
        <v>0</v>
      </c>
      <c r="DI178" s="397" t="s">
        <v>1777</v>
      </c>
      <c r="DJ178" s="165">
        <f t="shared" si="223"/>
        <v>0</v>
      </c>
      <c r="DK178" s="54">
        <v>0</v>
      </c>
      <c r="DL178" s="397" t="s">
        <v>1777</v>
      </c>
      <c r="DM178" s="165">
        <f t="shared" si="224"/>
        <v>0</v>
      </c>
      <c r="DN178" s="54">
        <v>15</v>
      </c>
      <c r="DO178" s="396" t="s">
        <v>1780</v>
      </c>
      <c r="DP178" s="165">
        <f t="shared" si="225"/>
        <v>4</v>
      </c>
      <c r="DQ178" s="96" t="s">
        <v>1024</v>
      </c>
      <c r="DR178" s="164">
        <f t="shared" si="226"/>
        <v>0</v>
      </c>
      <c r="DS178" s="426">
        <f t="shared" si="227"/>
        <v>0.8</v>
      </c>
      <c r="DT178" s="148">
        <v>0.64500000000000002</v>
      </c>
      <c r="DU178" s="157" t="s">
        <v>1791</v>
      </c>
      <c r="DV178" s="165">
        <f t="shared" si="295"/>
        <v>2</v>
      </c>
      <c r="DW178" s="49">
        <v>32</v>
      </c>
      <c r="DX178" s="148">
        <f t="shared" si="267"/>
        <v>1.505149978319906</v>
      </c>
      <c r="DY178" s="94" t="s">
        <v>1735</v>
      </c>
      <c r="DZ178" s="165">
        <f t="shared" si="229"/>
        <v>3</v>
      </c>
      <c r="EA178" s="49">
        <v>3</v>
      </c>
      <c r="EB178" s="94" t="s">
        <v>1739</v>
      </c>
      <c r="EC178" s="165">
        <f t="shared" si="230"/>
        <v>2</v>
      </c>
      <c r="ED178" s="49">
        <v>2</v>
      </c>
      <c r="EE178" s="157" t="s">
        <v>1737</v>
      </c>
      <c r="EF178" s="165">
        <f t="shared" si="231"/>
        <v>1</v>
      </c>
      <c r="EG178" s="426">
        <f t="shared" si="232"/>
        <v>2</v>
      </c>
      <c r="EH178" s="429">
        <f t="shared" si="233"/>
        <v>1.9704545454545455</v>
      </c>
      <c r="EI178" s="438">
        <f t="shared" si="234"/>
        <v>0.49261363636363631</v>
      </c>
      <c r="EJ178" s="546">
        <v>0.5</v>
      </c>
      <c r="EK178" s="548">
        <v>0.56818181818181823</v>
      </c>
      <c r="EL178" s="549">
        <v>0.60416666666666663</v>
      </c>
      <c r="EM178" s="549">
        <v>0.58333333333333337</v>
      </c>
      <c r="EN178" s="549">
        <v>0.2</v>
      </c>
      <c r="EO178" s="549">
        <v>0.5</v>
      </c>
    </row>
    <row r="179" spans="1:145" s="366" customFormat="1" ht="18">
      <c r="A179" s="4" t="s">
        <v>232</v>
      </c>
      <c r="B179" s="74" t="s">
        <v>231</v>
      </c>
      <c r="C179" s="53" t="s">
        <v>673</v>
      </c>
      <c r="D179" s="411" t="s">
        <v>1309</v>
      </c>
      <c r="E179" s="413" t="s">
        <v>968</v>
      </c>
      <c r="F179" s="412" t="s">
        <v>975</v>
      </c>
      <c r="G179" s="414" t="s">
        <v>969</v>
      </c>
      <c r="H179" s="417" t="s">
        <v>74</v>
      </c>
      <c r="I179" s="49">
        <v>10771</v>
      </c>
      <c r="J179" s="328">
        <f t="shared" si="184"/>
        <v>4.0322560258904527</v>
      </c>
      <c r="K179" s="328" t="s">
        <v>1699</v>
      </c>
      <c r="L179" s="165">
        <f t="shared" si="185"/>
        <v>2</v>
      </c>
      <c r="M179" s="78">
        <v>34592431.890000001</v>
      </c>
      <c r="N179" s="328">
        <f t="shared" si="186"/>
        <v>7.5389810945174602</v>
      </c>
      <c r="O179" s="328" t="s">
        <v>1705</v>
      </c>
      <c r="P179" s="165">
        <f t="shared" si="187"/>
        <v>2</v>
      </c>
      <c r="Q179" s="94">
        <v>442</v>
      </c>
      <c r="R179" s="328">
        <f t="shared" si="188"/>
        <v>2.6454222693490919</v>
      </c>
      <c r="S179" s="328" t="s">
        <v>1712</v>
      </c>
      <c r="T179" s="165">
        <f t="shared" si="189"/>
        <v>1</v>
      </c>
      <c r="U179" s="96" t="s">
        <v>880</v>
      </c>
      <c r="V179" s="164">
        <f t="shared" si="190"/>
        <v>0</v>
      </c>
      <c r="W179" s="94">
        <v>0</v>
      </c>
      <c r="X179" s="94"/>
      <c r="Y179" s="94" t="s">
        <v>1726</v>
      </c>
      <c r="Z179" s="165">
        <f t="shared" si="191"/>
        <v>0</v>
      </c>
      <c r="AA179" s="424">
        <f t="shared" si="192"/>
        <v>1</v>
      </c>
      <c r="AB179" s="80" t="s">
        <v>1396</v>
      </c>
      <c r="AC179" s="165">
        <f t="shared" si="268"/>
        <v>0</v>
      </c>
      <c r="AD179" s="53" t="s">
        <v>639</v>
      </c>
      <c r="AE179" s="165">
        <f t="shared" si="269"/>
        <v>4</v>
      </c>
      <c r="AF179" s="96" t="s">
        <v>640</v>
      </c>
      <c r="AG179" s="164">
        <f t="shared" si="270"/>
        <v>0</v>
      </c>
      <c r="AH179" s="53" t="s">
        <v>1402</v>
      </c>
      <c r="AI179" s="165">
        <f t="shared" si="271"/>
        <v>2</v>
      </c>
      <c r="AJ179" s="53" t="s">
        <v>1406</v>
      </c>
      <c r="AK179" s="165">
        <f t="shared" si="272"/>
        <v>3</v>
      </c>
      <c r="AL179" s="50">
        <v>1</v>
      </c>
      <c r="AM179" s="396" t="s">
        <v>1765</v>
      </c>
      <c r="AN179" s="165">
        <f t="shared" si="273"/>
        <v>4</v>
      </c>
      <c r="AO179" s="96" t="s">
        <v>636</v>
      </c>
      <c r="AP179" s="164">
        <f t="shared" si="274"/>
        <v>4</v>
      </c>
      <c r="AQ179" s="57">
        <v>1</v>
      </c>
      <c r="AR179" s="397" t="s">
        <v>1789</v>
      </c>
      <c r="AS179" s="165">
        <f t="shared" si="275"/>
        <v>0</v>
      </c>
      <c r="AT179" s="53" t="s">
        <v>674</v>
      </c>
      <c r="AU179" s="165">
        <f t="shared" si="276"/>
        <v>3</v>
      </c>
      <c r="AV179" s="53" t="s">
        <v>646</v>
      </c>
      <c r="AW179" s="165">
        <v>0</v>
      </c>
      <c r="AX179" s="81" t="s">
        <v>647</v>
      </c>
      <c r="AY179" s="165">
        <v>4</v>
      </c>
      <c r="AZ179" s="426">
        <f t="shared" si="277"/>
        <v>2.1818181818181817</v>
      </c>
      <c r="BA179" s="57">
        <v>0</v>
      </c>
      <c r="BB179" s="395" t="s">
        <v>1741</v>
      </c>
      <c r="BC179" s="165">
        <f t="shared" si="278"/>
        <v>4</v>
      </c>
      <c r="BD179" s="80" t="s">
        <v>666</v>
      </c>
      <c r="BE179" s="163">
        <f t="shared" si="279"/>
        <v>3</v>
      </c>
      <c r="BF179" s="58">
        <v>0</v>
      </c>
      <c r="BG179" s="396" t="s">
        <v>1745</v>
      </c>
      <c r="BH179" s="165">
        <f t="shared" si="280"/>
        <v>4</v>
      </c>
      <c r="BI179" s="58">
        <v>0</v>
      </c>
      <c r="BJ179" s="396" t="s">
        <v>1745</v>
      </c>
      <c r="BK179" s="165">
        <f t="shared" si="281"/>
        <v>4</v>
      </c>
      <c r="BL179" s="53" t="s">
        <v>642</v>
      </c>
      <c r="BM179" s="365">
        <f t="shared" si="282"/>
        <v>3</v>
      </c>
      <c r="BN179" s="53" t="s">
        <v>642</v>
      </c>
      <c r="BO179" s="365">
        <f t="shared" si="283"/>
        <v>0</v>
      </c>
      <c r="BP179" s="53" t="s">
        <v>663</v>
      </c>
      <c r="BQ179" s="365">
        <f t="shared" si="284"/>
        <v>0</v>
      </c>
      <c r="BR179" s="58">
        <v>0</v>
      </c>
      <c r="BS179" s="396" t="s">
        <v>1750</v>
      </c>
      <c r="BT179" s="165">
        <f t="shared" si="285"/>
        <v>4</v>
      </c>
      <c r="BU179" s="58">
        <v>0</v>
      </c>
      <c r="BV179" s="396" t="s">
        <v>1750</v>
      </c>
      <c r="BW179" s="165">
        <f t="shared" si="286"/>
        <v>4</v>
      </c>
      <c r="BX179" s="58">
        <v>0</v>
      </c>
      <c r="BY179" s="396" t="s">
        <v>1755</v>
      </c>
      <c r="BZ179" s="165">
        <f t="shared" si="287"/>
        <v>4</v>
      </c>
      <c r="CA179" s="58">
        <v>0</v>
      </c>
      <c r="CB179" s="396" t="s">
        <v>1755</v>
      </c>
      <c r="CC179" s="165">
        <f t="shared" si="288"/>
        <v>4</v>
      </c>
      <c r="CD179" s="58">
        <v>3</v>
      </c>
      <c r="CE179" s="396" t="s">
        <v>1761</v>
      </c>
      <c r="CF179" s="165">
        <f t="shared" si="289"/>
        <v>3</v>
      </c>
      <c r="CG179" s="155" t="s">
        <v>636</v>
      </c>
      <c r="CH179" s="165">
        <f t="shared" si="290"/>
        <v>4</v>
      </c>
      <c r="CI179" s="426">
        <f t="shared" si="291"/>
        <v>3.0833333333333335</v>
      </c>
      <c r="CJ179" s="80" t="s">
        <v>639</v>
      </c>
      <c r="CK179" s="165">
        <f t="shared" si="292"/>
        <v>4</v>
      </c>
      <c r="CL179" s="96" t="s">
        <v>636</v>
      </c>
      <c r="CM179" s="164">
        <f t="shared" si="293"/>
        <v>4</v>
      </c>
      <c r="CN179" s="96" t="s">
        <v>880</v>
      </c>
      <c r="CO179" s="164">
        <f t="shared" si="217"/>
        <v>4</v>
      </c>
      <c r="CP179" s="96" t="s">
        <v>880</v>
      </c>
      <c r="CQ179" s="164">
        <f t="shared" si="264"/>
        <v>4</v>
      </c>
      <c r="CR179" s="96" t="s">
        <v>880</v>
      </c>
      <c r="CS179" s="164">
        <f t="shared" si="265"/>
        <v>4</v>
      </c>
      <c r="CT179" s="80" t="s">
        <v>1396</v>
      </c>
      <c r="CU179" s="165">
        <f t="shared" si="294"/>
        <v>0</v>
      </c>
      <c r="CV179" s="96" t="s">
        <v>880</v>
      </c>
      <c r="CW179" s="164">
        <f t="shared" si="266"/>
        <v>4</v>
      </c>
      <c r="CX179" s="55">
        <v>7.7</v>
      </c>
      <c r="CY179" s="427" t="s">
        <v>1826</v>
      </c>
      <c r="CZ179" s="165">
        <f t="shared" si="219"/>
        <v>1</v>
      </c>
      <c r="DA179" s="56">
        <v>7.7</v>
      </c>
      <c r="DB179" s="427" t="s">
        <v>1826</v>
      </c>
      <c r="DC179" s="165">
        <f t="shared" si="220"/>
        <v>1</v>
      </c>
      <c r="DD179" s="426">
        <f t="shared" si="221"/>
        <v>2.8888888888888888</v>
      </c>
      <c r="DE179" s="148">
        <v>1</v>
      </c>
      <c r="DF179" s="396" t="s">
        <v>1776</v>
      </c>
      <c r="DG179" s="165">
        <f t="shared" si="222"/>
        <v>1</v>
      </c>
      <c r="DH179" s="54">
        <v>0</v>
      </c>
      <c r="DI179" s="397" t="s">
        <v>1777</v>
      </c>
      <c r="DJ179" s="165">
        <f t="shared" si="223"/>
        <v>0</v>
      </c>
      <c r="DK179" s="54">
        <v>1</v>
      </c>
      <c r="DL179" s="396" t="s">
        <v>1779</v>
      </c>
      <c r="DM179" s="165">
        <f t="shared" si="224"/>
        <v>3</v>
      </c>
      <c r="DN179" s="54">
        <v>3</v>
      </c>
      <c r="DO179" s="397" t="s">
        <v>1782</v>
      </c>
      <c r="DP179" s="165">
        <f t="shared" si="225"/>
        <v>2</v>
      </c>
      <c r="DQ179" s="96" t="s">
        <v>1024</v>
      </c>
      <c r="DR179" s="164">
        <f t="shared" si="226"/>
        <v>0</v>
      </c>
      <c r="DS179" s="426">
        <f t="shared" si="227"/>
        <v>1.2</v>
      </c>
      <c r="DT179" s="148">
        <v>0.67800000000000005</v>
      </c>
      <c r="DU179" s="157" t="s">
        <v>1791</v>
      </c>
      <c r="DV179" s="165">
        <f t="shared" si="295"/>
        <v>2</v>
      </c>
      <c r="DW179" s="49">
        <v>31</v>
      </c>
      <c r="DX179" s="148">
        <f t="shared" si="267"/>
        <v>1.4913616938342726</v>
      </c>
      <c r="DY179" s="94" t="s">
        <v>1734</v>
      </c>
      <c r="DZ179" s="165">
        <f t="shared" si="229"/>
        <v>2</v>
      </c>
      <c r="EA179" s="49">
        <v>1</v>
      </c>
      <c r="EB179" s="157" t="s">
        <v>1737</v>
      </c>
      <c r="EC179" s="165">
        <f t="shared" si="230"/>
        <v>1</v>
      </c>
      <c r="ED179" s="49">
        <v>2</v>
      </c>
      <c r="EE179" s="157" t="s">
        <v>1737</v>
      </c>
      <c r="EF179" s="165">
        <f t="shared" si="231"/>
        <v>1</v>
      </c>
      <c r="EG179" s="426">
        <f t="shared" si="232"/>
        <v>1.5</v>
      </c>
      <c r="EH179" s="429">
        <f t="shared" si="233"/>
        <v>1.9756734006734007</v>
      </c>
      <c r="EI179" s="438">
        <f t="shared" si="234"/>
        <v>0.49391835016835017</v>
      </c>
      <c r="EJ179" s="546">
        <v>0.25</v>
      </c>
      <c r="EK179" s="548">
        <v>0.54545454545454541</v>
      </c>
      <c r="EL179" s="549">
        <v>0.77083333333333337</v>
      </c>
      <c r="EM179" s="549">
        <v>0.72222222222222221</v>
      </c>
      <c r="EN179" s="549">
        <v>0.3</v>
      </c>
      <c r="EO179" s="549">
        <v>0.375</v>
      </c>
    </row>
    <row r="180" spans="1:145" s="366" customFormat="1" ht="18">
      <c r="A180" s="4" t="s">
        <v>222</v>
      </c>
      <c r="B180" s="69" t="s">
        <v>221</v>
      </c>
      <c r="C180" s="53" t="s">
        <v>1050</v>
      </c>
      <c r="D180" s="411" t="s">
        <v>1309</v>
      </c>
      <c r="E180" s="413" t="s">
        <v>991</v>
      </c>
      <c r="F180" s="412" t="s">
        <v>993</v>
      </c>
      <c r="G180" s="414" t="s">
        <v>994</v>
      </c>
      <c r="H180" s="412" t="s">
        <v>34</v>
      </c>
      <c r="I180" s="49">
        <v>10933</v>
      </c>
      <c r="J180" s="328">
        <f t="shared" si="184"/>
        <v>4.0387393481047491</v>
      </c>
      <c r="K180" s="328" t="s">
        <v>1699</v>
      </c>
      <c r="L180" s="165">
        <f t="shared" si="185"/>
        <v>2</v>
      </c>
      <c r="M180" s="78">
        <v>18253190.25</v>
      </c>
      <c r="N180" s="328">
        <f t="shared" si="186"/>
        <v>7.2613387804026805</v>
      </c>
      <c r="O180" s="328" t="s">
        <v>1706</v>
      </c>
      <c r="P180" s="165">
        <f t="shared" si="187"/>
        <v>1</v>
      </c>
      <c r="Q180" s="94">
        <v>504</v>
      </c>
      <c r="R180" s="328">
        <f t="shared" si="188"/>
        <v>2.7024305364455254</v>
      </c>
      <c r="S180" s="328" t="s">
        <v>1713</v>
      </c>
      <c r="T180" s="165">
        <f t="shared" si="189"/>
        <v>2</v>
      </c>
      <c r="U180" s="96" t="s">
        <v>880</v>
      </c>
      <c r="V180" s="164">
        <f t="shared" si="190"/>
        <v>0</v>
      </c>
      <c r="W180" s="94">
        <v>0</v>
      </c>
      <c r="X180" s="94"/>
      <c r="Y180" s="94" t="s">
        <v>1726</v>
      </c>
      <c r="Z180" s="165">
        <f t="shared" si="191"/>
        <v>0</v>
      </c>
      <c r="AA180" s="424">
        <f t="shared" si="192"/>
        <v>1</v>
      </c>
      <c r="AB180" s="80" t="s">
        <v>639</v>
      </c>
      <c r="AC180" s="165">
        <f t="shared" si="268"/>
        <v>4</v>
      </c>
      <c r="AD180" s="80" t="s">
        <v>639</v>
      </c>
      <c r="AE180" s="165">
        <f t="shared" si="269"/>
        <v>4</v>
      </c>
      <c r="AF180" s="96" t="s">
        <v>640</v>
      </c>
      <c r="AG180" s="164">
        <f t="shared" si="270"/>
        <v>0</v>
      </c>
      <c r="AH180" s="53" t="s">
        <v>1314</v>
      </c>
      <c r="AI180" s="165">
        <f t="shared" si="271"/>
        <v>0</v>
      </c>
      <c r="AJ180" s="53" t="s">
        <v>1404</v>
      </c>
      <c r="AK180" s="165">
        <f t="shared" si="272"/>
        <v>1</v>
      </c>
      <c r="AL180" s="50">
        <v>1</v>
      </c>
      <c r="AM180" s="396" t="s">
        <v>1765</v>
      </c>
      <c r="AN180" s="165">
        <f t="shared" si="273"/>
        <v>4</v>
      </c>
      <c r="AO180" s="96" t="s">
        <v>636</v>
      </c>
      <c r="AP180" s="164">
        <f t="shared" si="274"/>
        <v>4</v>
      </c>
      <c r="AQ180" s="57">
        <v>1</v>
      </c>
      <c r="AR180" s="397" t="s">
        <v>1789</v>
      </c>
      <c r="AS180" s="165">
        <f t="shared" si="275"/>
        <v>0</v>
      </c>
      <c r="AT180" s="53" t="s">
        <v>674</v>
      </c>
      <c r="AU180" s="165">
        <f t="shared" si="276"/>
        <v>3</v>
      </c>
      <c r="AV180" s="53" t="s">
        <v>646</v>
      </c>
      <c r="AW180" s="165">
        <v>0</v>
      </c>
      <c r="AX180" s="81" t="s">
        <v>647</v>
      </c>
      <c r="AY180" s="165">
        <v>4</v>
      </c>
      <c r="AZ180" s="426">
        <f t="shared" si="277"/>
        <v>2.1818181818181817</v>
      </c>
      <c r="BA180" s="57">
        <v>0</v>
      </c>
      <c r="BB180" s="395" t="s">
        <v>1741</v>
      </c>
      <c r="BC180" s="165">
        <f t="shared" si="278"/>
        <v>4</v>
      </c>
      <c r="BD180" s="80" t="s">
        <v>1395</v>
      </c>
      <c r="BE180" s="163">
        <f t="shared" si="279"/>
        <v>4</v>
      </c>
      <c r="BF180" s="58">
        <v>0</v>
      </c>
      <c r="BG180" s="396" t="s">
        <v>1745</v>
      </c>
      <c r="BH180" s="165">
        <f t="shared" si="280"/>
        <v>4</v>
      </c>
      <c r="BI180" s="58">
        <v>0</v>
      </c>
      <c r="BJ180" s="396" t="s">
        <v>1745</v>
      </c>
      <c r="BK180" s="165">
        <f t="shared" si="281"/>
        <v>4</v>
      </c>
      <c r="BL180" s="53" t="s">
        <v>653</v>
      </c>
      <c r="BM180" s="365">
        <f t="shared" si="282"/>
        <v>4</v>
      </c>
      <c r="BN180" s="53" t="s">
        <v>662</v>
      </c>
      <c r="BO180" s="365">
        <f t="shared" si="283"/>
        <v>3</v>
      </c>
      <c r="BP180" s="53" t="s">
        <v>663</v>
      </c>
      <c r="BQ180" s="365">
        <f t="shared" si="284"/>
        <v>0</v>
      </c>
      <c r="BR180" s="58">
        <v>0</v>
      </c>
      <c r="BS180" s="396" t="s">
        <v>1750</v>
      </c>
      <c r="BT180" s="165">
        <f t="shared" si="285"/>
        <v>4</v>
      </c>
      <c r="BU180" s="58">
        <v>0</v>
      </c>
      <c r="BV180" s="396" t="s">
        <v>1750</v>
      </c>
      <c r="BW180" s="165">
        <f t="shared" si="286"/>
        <v>4</v>
      </c>
      <c r="BX180" s="58">
        <v>0</v>
      </c>
      <c r="BY180" s="396" t="s">
        <v>1755</v>
      </c>
      <c r="BZ180" s="165">
        <f t="shared" si="287"/>
        <v>4</v>
      </c>
      <c r="CA180" s="58">
        <v>0</v>
      </c>
      <c r="CB180" s="396" t="s">
        <v>1755</v>
      </c>
      <c r="CC180" s="165">
        <f t="shared" si="288"/>
        <v>4</v>
      </c>
      <c r="CD180" s="58">
        <v>0</v>
      </c>
      <c r="CE180" s="397" t="s">
        <v>1764</v>
      </c>
      <c r="CF180" s="165">
        <f t="shared" si="289"/>
        <v>0</v>
      </c>
      <c r="CG180" s="155" t="s">
        <v>636</v>
      </c>
      <c r="CH180" s="165">
        <f t="shared" si="290"/>
        <v>4</v>
      </c>
      <c r="CI180" s="426">
        <f t="shared" si="291"/>
        <v>3.25</v>
      </c>
      <c r="CJ180" s="53" t="s">
        <v>639</v>
      </c>
      <c r="CK180" s="165">
        <f t="shared" si="292"/>
        <v>4</v>
      </c>
      <c r="CL180" s="96" t="s">
        <v>636</v>
      </c>
      <c r="CM180" s="164">
        <f t="shared" si="293"/>
        <v>4</v>
      </c>
      <c r="CN180" s="96" t="s">
        <v>1119</v>
      </c>
      <c r="CO180" s="164">
        <f t="shared" si="217"/>
        <v>0</v>
      </c>
      <c r="CP180" s="96" t="s">
        <v>880</v>
      </c>
      <c r="CQ180" s="164">
        <f t="shared" si="264"/>
        <v>4</v>
      </c>
      <c r="CR180" s="96" t="s">
        <v>880</v>
      </c>
      <c r="CS180" s="164">
        <f t="shared" si="265"/>
        <v>4</v>
      </c>
      <c r="CT180" s="53" t="s">
        <v>639</v>
      </c>
      <c r="CU180" s="165">
        <f t="shared" si="294"/>
        <v>4</v>
      </c>
      <c r="CV180" s="96" t="s">
        <v>880</v>
      </c>
      <c r="CW180" s="164">
        <f t="shared" si="266"/>
        <v>4</v>
      </c>
      <c r="CX180" s="55">
        <v>7.7</v>
      </c>
      <c r="CY180" s="427" t="s">
        <v>1826</v>
      </c>
      <c r="CZ180" s="165">
        <f t="shared" si="219"/>
        <v>1</v>
      </c>
      <c r="DA180" s="56">
        <v>9.1</v>
      </c>
      <c r="DB180" s="351" t="s">
        <v>1827</v>
      </c>
      <c r="DC180" s="165">
        <f t="shared" si="220"/>
        <v>0</v>
      </c>
      <c r="DD180" s="426">
        <f t="shared" si="221"/>
        <v>2.7777777777777777</v>
      </c>
      <c r="DE180" s="148">
        <v>3</v>
      </c>
      <c r="DF180" s="433"/>
      <c r="DG180" s="165">
        <f t="shared" si="222"/>
        <v>2</v>
      </c>
      <c r="DH180" s="54">
        <v>0</v>
      </c>
      <c r="DI180" s="397" t="s">
        <v>1777</v>
      </c>
      <c r="DJ180" s="165">
        <f t="shared" si="223"/>
        <v>0</v>
      </c>
      <c r="DK180" s="54">
        <v>3</v>
      </c>
      <c r="DL180" s="396" t="s">
        <v>1778</v>
      </c>
      <c r="DM180" s="165">
        <f t="shared" si="224"/>
        <v>4</v>
      </c>
      <c r="DN180" s="54">
        <v>1</v>
      </c>
      <c r="DO180" s="396" t="s">
        <v>1783</v>
      </c>
      <c r="DP180" s="165">
        <f t="shared" si="225"/>
        <v>1</v>
      </c>
      <c r="DQ180" s="96" t="s">
        <v>1024</v>
      </c>
      <c r="DR180" s="164">
        <f t="shared" si="226"/>
        <v>0</v>
      </c>
      <c r="DS180" s="426">
        <f t="shared" si="227"/>
        <v>1.4</v>
      </c>
      <c r="DT180" s="148">
        <v>0.624</v>
      </c>
      <c r="DU180" s="157" t="s">
        <v>1793</v>
      </c>
      <c r="DV180" s="165">
        <f t="shared" si="295"/>
        <v>3</v>
      </c>
      <c r="DW180" s="49">
        <v>71</v>
      </c>
      <c r="DX180" s="148">
        <f t="shared" si="267"/>
        <v>1.8512583487190752</v>
      </c>
      <c r="DY180" s="94" t="s">
        <v>1735</v>
      </c>
      <c r="DZ180" s="165">
        <f t="shared" si="229"/>
        <v>3</v>
      </c>
      <c r="EA180" s="49">
        <v>1</v>
      </c>
      <c r="EB180" s="157" t="s">
        <v>1737</v>
      </c>
      <c r="EC180" s="165">
        <f t="shared" si="230"/>
        <v>1</v>
      </c>
      <c r="ED180" s="49">
        <v>1</v>
      </c>
      <c r="EE180" s="157" t="s">
        <v>1737</v>
      </c>
      <c r="EF180" s="165">
        <f t="shared" si="231"/>
        <v>1</v>
      </c>
      <c r="EG180" s="426">
        <f t="shared" si="232"/>
        <v>2</v>
      </c>
      <c r="EH180" s="429">
        <f t="shared" si="233"/>
        <v>2.1015993265993265</v>
      </c>
      <c r="EI180" s="438">
        <f t="shared" si="234"/>
        <v>0.52539983164983162</v>
      </c>
      <c r="EJ180" s="546">
        <v>0.25</v>
      </c>
      <c r="EK180" s="548">
        <v>0.54545454545454541</v>
      </c>
      <c r="EL180" s="549">
        <v>0.8125</v>
      </c>
      <c r="EM180" s="549">
        <v>0.69444444444444442</v>
      </c>
      <c r="EN180" s="549">
        <v>0.35</v>
      </c>
      <c r="EO180" s="549">
        <v>0.5</v>
      </c>
    </row>
    <row r="181" spans="1:145" s="366" customFormat="1" ht="18">
      <c r="A181" s="4" t="s">
        <v>252</v>
      </c>
      <c r="B181" s="69" t="s">
        <v>251</v>
      </c>
      <c r="C181" s="583" t="s">
        <v>632</v>
      </c>
      <c r="D181" s="411" t="s">
        <v>1309</v>
      </c>
      <c r="E181" s="413" t="s">
        <v>968</v>
      </c>
      <c r="F181" s="412" t="s">
        <v>975</v>
      </c>
      <c r="G181" s="414" t="s">
        <v>976</v>
      </c>
      <c r="H181" s="412" t="s">
        <v>16</v>
      </c>
      <c r="I181" s="49">
        <v>10944</v>
      </c>
      <c r="J181" s="328">
        <f t="shared" si="184"/>
        <v>4.0391760843760407</v>
      </c>
      <c r="K181" s="328" t="s">
        <v>1699</v>
      </c>
      <c r="L181" s="165">
        <f t="shared" si="185"/>
        <v>2</v>
      </c>
      <c r="M181" s="78">
        <v>27393615.080000002</v>
      </c>
      <c r="N181" s="328">
        <f t="shared" si="186"/>
        <v>7.4376493490007887</v>
      </c>
      <c r="O181" s="328" t="s">
        <v>1706</v>
      </c>
      <c r="P181" s="165">
        <f t="shared" si="187"/>
        <v>1</v>
      </c>
      <c r="Q181" s="94">
        <v>395</v>
      </c>
      <c r="R181" s="328">
        <f t="shared" si="188"/>
        <v>2.5965970956264601</v>
      </c>
      <c r="S181" s="328" t="s">
        <v>1712</v>
      </c>
      <c r="T181" s="165">
        <f t="shared" si="189"/>
        <v>1</v>
      </c>
      <c r="U181" s="96" t="s">
        <v>880</v>
      </c>
      <c r="V181" s="164">
        <f t="shared" si="190"/>
        <v>0</v>
      </c>
      <c r="W181" s="94">
        <v>0</v>
      </c>
      <c r="X181" s="94"/>
      <c r="Y181" s="94" t="s">
        <v>1726</v>
      </c>
      <c r="Z181" s="165">
        <f t="shared" si="191"/>
        <v>0</v>
      </c>
      <c r="AA181" s="424">
        <f t="shared" si="192"/>
        <v>0.8</v>
      </c>
      <c r="AB181" s="594" t="s">
        <v>639</v>
      </c>
      <c r="AC181" s="165">
        <f t="shared" si="268"/>
        <v>4</v>
      </c>
      <c r="AD181" s="585" t="s">
        <v>639</v>
      </c>
      <c r="AE181" s="165">
        <f t="shared" si="269"/>
        <v>4</v>
      </c>
      <c r="AF181" s="96" t="s">
        <v>640</v>
      </c>
      <c r="AG181" s="164">
        <f t="shared" si="270"/>
        <v>0</v>
      </c>
      <c r="AH181" s="53" t="s">
        <v>1314</v>
      </c>
      <c r="AI181" s="165">
        <f t="shared" si="271"/>
        <v>0</v>
      </c>
      <c r="AJ181" s="53" t="s">
        <v>1405</v>
      </c>
      <c r="AK181" s="165">
        <f t="shared" si="272"/>
        <v>0</v>
      </c>
      <c r="AL181" s="587">
        <v>1</v>
      </c>
      <c r="AM181" s="396" t="s">
        <v>1765</v>
      </c>
      <c r="AN181" s="165">
        <f t="shared" si="273"/>
        <v>4</v>
      </c>
      <c r="AO181" s="96" t="s">
        <v>640</v>
      </c>
      <c r="AP181" s="164">
        <f t="shared" si="274"/>
        <v>0</v>
      </c>
      <c r="AQ181" s="57">
        <v>1</v>
      </c>
      <c r="AR181" s="397" t="s">
        <v>1789</v>
      </c>
      <c r="AS181" s="165">
        <f t="shared" si="275"/>
        <v>0</v>
      </c>
      <c r="AT181" s="583" t="s">
        <v>634</v>
      </c>
      <c r="AU181" s="165">
        <f t="shared" si="276"/>
        <v>1</v>
      </c>
      <c r="AV181" s="53" t="s">
        <v>646</v>
      </c>
      <c r="AW181" s="165">
        <v>0</v>
      </c>
      <c r="AX181" s="81" t="s">
        <v>1053</v>
      </c>
      <c r="AY181" s="165">
        <v>3</v>
      </c>
      <c r="AZ181" s="426">
        <f t="shared" si="277"/>
        <v>1.4545454545454546</v>
      </c>
      <c r="BA181" s="57">
        <v>0</v>
      </c>
      <c r="BB181" s="395" t="s">
        <v>1741</v>
      </c>
      <c r="BC181" s="165">
        <f t="shared" si="278"/>
        <v>4</v>
      </c>
      <c r="BD181" s="155" t="s">
        <v>1395</v>
      </c>
      <c r="BE181" s="163">
        <f t="shared" si="279"/>
        <v>4</v>
      </c>
      <c r="BF181" s="587">
        <v>0</v>
      </c>
      <c r="BG181" s="396" t="s">
        <v>1745</v>
      </c>
      <c r="BH181" s="165">
        <f t="shared" si="280"/>
        <v>4</v>
      </c>
      <c r="BI181" s="587">
        <v>0</v>
      </c>
      <c r="BJ181" s="396" t="s">
        <v>1745</v>
      </c>
      <c r="BK181" s="165">
        <f t="shared" si="281"/>
        <v>4</v>
      </c>
      <c r="BL181" s="53" t="s">
        <v>642</v>
      </c>
      <c r="BM181" s="365">
        <f t="shared" si="282"/>
        <v>3</v>
      </c>
      <c r="BN181" s="583" t="s">
        <v>669</v>
      </c>
      <c r="BO181" s="365">
        <f t="shared" si="283"/>
        <v>2</v>
      </c>
      <c r="BP181" s="585" t="s">
        <v>643</v>
      </c>
      <c r="BQ181" s="365">
        <f t="shared" si="284"/>
        <v>3</v>
      </c>
      <c r="BR181" s="57">
        <v>0</v>
      </c>
      <c r="BS181" s="396" t="s">
        <v>1750</v>
      </c>
      <c r="BT181" s="165">
        <f t="shared" si="285"/>
        <v>4</v>
      </c>
      <c r="BU181" s="57">
        <v>0</v>
      </c>
      <c r="BV181" s="396" t="s">
        <v>1750</v>
      </c>
      <c r="BW181" s="165">
        <f t="shared" si="286"/>
        <v>4</v>
      </c>
      <c r="BX181" s="57">
        <v>0</v>
      </c>
      <c r="BY181" s="396" t="s">
        <v>1755</v>
      </c>
      <c r="BZ181" s="165">
        <f t="shared" si="287"/>
        <v>4</v>
      </c>
      <c r="CA181" s="57">
        <v>0</v>
      </c>
      <c r="CB181" s="396" t="s">
        <v>1755</v>
      </c>
      <c r="CC181" s="165">
        <f t="shared" si="288"/>
        <v>4</v>
      </c>
      <c r="CD181" s="58">
        <v>0</v>
      </c>
      <c r="CE181" s="397" t="s">
        <v>1764</v>
      </c>
      <c r="CF181" s="165">
        <f t="shared" si="289"/>
        <v>0</v>
      </c>
      <c r="CG181" s="80" t="s">
        <v>636</v>
      </c>
      <c r="CH181" s="165">
        <f t="shared" si="290"/>
        <v>4</v>
      </c>
      <c r="CI181" s="426">
        <f t="shared" si="291"/>
        <v>3.3333333333333335</v>
      </c>
      <c r="CJ181" s="583" t="s">
        <v>639</v>
      </c>
      <c r="CK181" s="165">
        <f t="shared" si="292"/>
        <v>4</v>
      </c>
      <c r="CL181" s="96" t="s">
        <v>640</v>
      </c>
      <c r="CM181" s="164">
        <f t="shared" si="293"/>
        <v>0</v>
      </c>
      <c r="CN181" s="96" t="s">
        <v>880</v>
      </c>
      <c r="CO181" s="164">
        <f t="shared" si="217"/>
        <v>4</v>
      </c>
      <c r="CP181" s="96"/>
      <c r="CQ181" s="164"/>
      <c r="CR181" s="96"/>
      <c r="CS181" s="164"/>
      <c r="CT181" s="583" t="s">
        <v>639</v>
      </c>
      <c r="CU181" s="165">
        <f t="shared" si="294"/>
        <v>4</v>
      </c>
      <c r="CV181" s="96"/>
      <c r="CW181" s="164"/>
      <c r="CX181" s="55">
        <v>6.5</v>
      </c>
      <c r="CY181" s="427" t="s">
        <v>1826</v>
      </c>
      <c r="CZ181" s="165">
        <f t="shared" si="219"/>
        <v>1</v>
      </c>
      <c r="DA181" s="56">
        <v>10</v>
      </c>
      <c r="DB181" s="351" t="s">
        <v>1827</v>
      </c>
      <c r="DC181" s="165">
        <f t="shared" si="220"/>
        <v>0</v>
      </c>
      <c r="DD181" s="426">
        <f t="shared" si="221"/>
        <v>2.1666666666666665</v>
      </c>
      <c r="DE181" s="148">
        <v>0</v>
      </c>
      <c r="DF181" s="397" t="s">
        <v>1777</v>
      </c>
      <c r="DG181" s="165">
        <f t="shared" si="222"/>
        <v>0</v>
      </c>
      <c r="DH181" s="54">
        <v>0</v>
      </c>
      <c r="DI181" s="397" t="s">
        <v>1777</v>
      </c>
      <c r="DJ181" s="165">
        <f t="shared" si="223"/>
        <v>0</v>
      </c>
      <c r="DK181" s="54">
        <v>2</v>
      </c>
      <c r="DL181" s="397" t="s">
        <v>1777</v>
      </c>
      <c r="DM181" s="165">
        <f t="shared" si="224"/>
        <v>4</v>
      </c>
      <c r="DN181" s="54">
        <v>3</v>
      </c>
      <c r="DO181" s="397" t="s">
        <v>1782</v>
      </c>
      <c r="DP181" s="165">
        <f t="shared" si="225"/>
        <v>2</v>
      </c>
      <c r="DQ181" s="96" t="s">
        <v>1024</v>
      </c>
      <c r="DR181" s="164">
        <f t="shared" si="226"/>
        <v>0</v>
      </c>
      <c r="DS181" s="426">
        <f t="shared" si="227"/>
        <v>1.2</v>
      </c>
      <c r="DT181" s="148">
        <v>0.67600000000000005</v>
      </c>
      <c r="DU181" s="157" t="s">
        <v>1791</v>
      </c>
      <c r="DV181" s="165">
        <f t="shared" si="295"/>
        <v>2</v>
      </c>
      <c r="DW181" s="49">
        <v>31</v>
      </c>
      <c r="DX181" s="148">
        <f t="shared" si="267"/>
        <v>1.4913616938342726</v>
      </c>
      <c r="DY181" s="94" t="s">
        <v>1734</v>
      </c>
      <c r="DZ181" s="165">
        <f t="shared" si="229"/>
        <v>2</v>
      </c>
      <c r="EA181" s="49">
        <v>2</v>
      </c>
      <c r="EB181" s="157" t="s">
        <v>1737</v>
      </c>
      <c r="EC181" s="165">
        <f t="shared" si="230"/>
        <v>1</v>
      </c>
      <c r="ED181" s="49">
        <v>1</v>
      </c>
      <c r="EE181" s="157" t="s">
        <v>1737</v>
      </c>
      <c r="EF181" s="165">
        <f t="shared" si="231"/>
        <v>1</v>
      </c>
      <c r="EG181" s="426">
        <f t="shared" si="232"/>
        <v>1.5</v>
      </c>
      <c r="EH181" s="429">
        <f t="shared" si="233"/>
        <v>1.7424242424242429</v>
      </c>
      <c r="EI181" s="438">
        <f t="shared" si="234"/>
        <v>0.43560606060606072</v>
      </c>
      <c r="EJ181" s="546">
        <v>0.2</v>
      </c>
      <c r="EK181" s="548">
        <v>0.36363636363636365</v>
      </c>
      <c r="EL181" s="549">
        <v>0.83333333333333337</v>
      </c>
      <c r="EM181" s="549">
        <v>0.54166666666666663</v>
      </c>
      <c r="EN181" s="549">
        <v>0.3</v>
      </c>
      <c r="EO181" s="549">
        <v>0.375</v>
      </c>
    </row>
    <row r="182" spans="1:145" s="366" customFormat="1" ht="18">
      <c r="A182" s="4" t="s">
        <v>236</v>
      </c>
      <c r="B182" s="69" t="s">
        <v>235</v>
      </c>
      <c r="C182" s="53" t="s">
        <v>1050</v>
      </c>
      <c r="D182" s="411" t="s">
        <v>1309</v>
      </c>
      <c r="E182" s="413" t="s">
        <v>968</v>
      </c>
      <c r="F182" s="412" t="s">
        <v>967</v>
      </c>
      <c r="G182" s="414" t="s">
        <v>976</v>
      </c>
      <c r="H182" s="417" t="s">
        <v>127</v>
      </c>
      <c r="I182" s="49">
        <v>10982</v>
      </c>
      <c r="J182" s="328">
        <f t="shared" si="184"/>
        <v>4.0406814393733583</v>
      </c>
      <c r="K182" s="328" t="s">
        <v>1699</v>
      </c>
      <c r="L182" s="165">
        <f t="shared" si="185"/>
        <v>2</v>
      </c>
      <c r="M182" s="78">
        <v>26706206.379999999</v>
      </c>
      <c r="N182" s="328">
        <f t="shared" si="186"/>
        <v>7.4266122008164261</v>
      </c>
      <c r="O182" s="328" t="s">
        <v>1706</v>
      </c>
      <c r="P182" s="165">
        <f t="shared" si="187"/>
        <v>1</v>
      </c>
      <c r="Q182" s="94">
        <v>377</v>
      </c>
      <c r="R182" s="328">
        <f t="shared" si="188"/>
        <v>2.576341350205793</v>
      </c>
      <c r="S182" s="328" t="s">
        <v>1712</v>
      </c>
      <c r="T182" s="165">
        <f t="shared" si="189"/>
        <v>1</v>
      </c>
      <c r="U182" s="96" t="s">
        <v>880</v>
      </c>
      <c r="V182" s="164">
        <f t="shared" si="190"/>
        <v>0</v>
      </c>
      <c r="W182" s="94">
        <v>0</v>
      </c>
      <c r="X182" s="94"/>
      <c r="Y182" s="94" t="s">
        <v>1726</v>
      </c>
      <c r="Z182" s="165">
        <f t="shared" si="191"/>
        <v>0</v>
      </c>
      <c r="AA182" s="424">
        <f t="shared" si="192"/>
        <v>0.8</v>
      </c>
      <c r="AB182" s="80" t="s">
        <v>639</v>
      </c>
      <c r="AC182" s="165">
        <f t="shared" si="268"/>
        <v>4</v>
      </c>
      <c r="AD182" s="53" t="s">
        <v>639</v>
      </c>
      <c r="AE182" s="165">
        <f t="shared" si="269"/>
        <v>4</v>
      </c>
      <c r="AF182" s="96" t="s">
        <v>640</v>
      </c>
      <c r="AG182" s="164">
        <f t="shared" si="270"/>
        <v>0</v>
      </c>
      <c r="AH182" s="53" t="s">
        <v>1402</v>
      </c>
      <c r="AI182" s="165">
        <f t="shared" si="271"/>
        <v>2</v>
      </c>
      <c r="AJ182" s="156" t="s">
        <v>1406</v>
      </c>
      <c r="AK182" s="165">
        <f t="shared" si="272"/>
        <v>3</v>
      </c>
      <c r="AL182" s="50">
        <v>1</v>
      </c>
      <c r="AM182" s="396" t="s">
        <v>1765</v>
      </c>
      <c r="AN182" s="165">
        <f t="shared" si="273"/>
        <v>4</v>
      </c>
      <c r="AO182" s="96" t="s">
        <v>636</v>
      </c>
      <c r="AP182" s="164">
        <f t="shared" si="274"/>
        <v>4</v>
      </c>
      <c r="AQ182" s="57">
        <v>5</v>
      </c>
      <c r="AR182" s="396" t="s">
        <v>1788</v>
      </c>
      <c r="AS182" s="165">
        <f t="shared" si="275"/>
        <v>4</v>
      </c>
      <c r="AT182" s="53" t="s">
        <v>634</v>
      </c>
      <c r="AU182" s="165">
        <f t="shared" si="276"/>
        <v>1</v>
      </c>
      <c r="AV182" s="53" t="s">
        <v>646</v>
      </c>
      <c r="AW182" s="165">
        <v>0</v>
      </c>
      <c r="AX182" s="81" t="s">
        <v>1075</v>
      </c>
      <c r="AY182" s="165">
        <v>1</v>
      </c>
      <c r="AZ182" s="426">
        <f t="shared" si="277"/>
        <v>2.4545454545454546</v>
      </c>
      <c r="BA182" s="57">
        <v>0</v>
      </c>
      <c r="BB182" s="395" t="s">
        <v>1741</v>
      </c>
      <c r="BC182" s="165">
        <f t="shared" si="278"/>
        <v>4</v>
      </c>
      <c r="BD182" s="80" t="s">
        <v>1395</v>
      </c>
      <c r="BE182" s="163">
        <f t="shared" si="279"/>
        <v>4</v>
      </c>
      <c r="BF182" s="58">
        <v>0</v>
      </c>
      <c r="BG182" s="396" t="s">
        <v>1745</v>
      </c>
      <c r="BH182" s="165">
        <f t="shared" si="280"/>
        <v>4</v>
      </c>
      <c r="BI182" s="58">
        <v>0</v>
      </c>
      <c r="BJ182" s="396" t="s">
        <v>1745</v>
      </c>
      <c r="BK182" s="165">
        <f t="shared" si="281"/>
        <v>4</v>
      </c>
      <c r="BL182" s="53" t="s">
        <v>653</v>
      </c>
      <c r="BM182" s="365">
        <f t="shared" si="282"/>
        <v>4</v>
      </c>
      <c r="BN182" s="53" t="s">
        <v>642</v>
      </c>
      <c r="BO182" s="365">
        <f t="shared" si="283"/>
        <v>0</v>
      </c>
      <c r="BP182" s="53" t="s">
        <v>643</v>
      </c>
      <c r="BQ182" s="365">
        <f t="shared" si="284"/>
        <v>3</v>
      </c>
      <c r="BR182" s="58">
        <v>0</v>
      </c>
      <c r="BS182" s="396" t="s">
        <v>1750</v>
      </c>
      <c r="BT182" s="165">
        <f t="shared" si="285"/>
        <v>4</v>
      </c>
      <c r="BU182" s="58">
        <v>0</v>
      </c>
      <c r="BV182" s="396" t="s">
        <v>1750</v>
      </c>
      <c r="BW182" s="165">
        <f t="shared" si="286"/>
        <v>4</v>
      </c>
      <c r="BX182" s="58">
        <v>0</v>
      </c>
      <c r="BY182" s="396" t="s">
        <v>1755</v>
      </c>
      <c r="BZ182" s="165">
        <f t="shared" si="287"/>
        <v>4</v>
      </c>
      <c r="CA182" s="58">
        <v>0</v>
      </c>
      <c r="CB182" s="396" t="s">
        <v>1755</v>
      </c>
      <c r="CC182" s="165">
        <f t="shared" si="288"/>
        <v>4</v>
      </c>
      <c r="CD182" s="58">
        <v>0</v>
      </c>
      <c r="CE182" s="397" t="s">
        <v>1764</v>
      </c>
      <c r="CF182" s="165">
        <f t="shared" si="289"/>
        <v>0</v>
      </c>
      <c r="CG182" s="155" t="s">
        <v>636</v>
      </c>
      <c r="CH182" s="165">
        <f t="shared" si="290"/>
        <v>4</v>
      </c>
      <c r="CI182" s="426">
        <f t="shared" si="291"/>
        <v>3.25</v>
      </c>
      <c r="CJ182" s="53" t="s">
        <v>639</v>
      </c>
      <c r="CK182" s="165">
        <f t="shared" si="292"/>
        <v>4</v>
      </c>
      <c r="CL182" s="96" t="s">
        <v>640</v>
      </c>
      <c r="CM182" s="164">
        <f t="shared" si="293"/>
        <v>0</v>
      </c>
      <c r="CN182" s="96" t="s">
        <v>880</v>
      </c>
      <c r="CO182" s="164">
        <f t="shared" si="217"/>
        <v>4</v>
      </c>
      <c r="CP182" s="96"/>
      <c r="CQ182" s="164"/>
      <c r="CR182" s="96"/>
      <c r="CS182" s="164"/>
      <c r="CT182" s="53" t="s">
        <v>639</v>
      </c>
      <c r="CU182" s="165">
        <f t="shared" si="294"/>
        <v>4</v>
      </c>
      <c r="CV182" s="96"/>
      <c r="CW182" s="164"/>
      <c r="CX182" s="55">
        <v>9</v>
      </c>
      <c r="CY182" s="351" t="s">
        <v>1827</v>
      </c>
      <c r="CZ182" s="165">
        <f t="shared" si="219"/>
        <v>0</v>
      </c>
      <c r="DA182" s="56">
        <v>8.3000000000000007</v>
      </c>
      <c r="DB182" s="351" t="s">
        <v>1827</v>
      </c>
      <c r="DC182" s="165">
        <f t="shared" si="220"/>
        <v>0</v>
      </c>
      <c r="DD182" s="426">
        <f t="shared" si="221"/>
        <v>2</v>
      </c>
      <c r="DE182" s="148">
        <v>20</v>
      </c>
      <c r="DF182" s="396" t="s">
        <v>1773</v>
      </c>
      <c r="DG182" s="165">
        <f t="shared" si="222"/>
        <v>4</v>
      </c>
      <c r="DH182" s="54">
        <v>0</v>
      </c>
      <c r="DI182" s="397" t="s">
        <v>1777</v>
      </c>
      <c r="DJ182" s="165">
        <f t="shared" si="223"/>
        <v>0</v>
      </c>
      <c r="DK182" s="54">
        <v>8</v>
      </c>
      <c r="DL182" s="396" t="s">
        <v>1778</v>
      </c>
      <c r="DM182" s="165">
        <f t="shared" si="224"/>
        <v>4</v>
      </c>
      <c r="DN182" s="54">
        <v>1</v>
      </c>
      <c r="DO182" s="396" t="s">
        <v>1783</v>
      </c>
      <c r="DP182" s="165">
        <f t="shared" si="225"/>
        <v>1</v>
      </c>
      <c r="DQ182" s="96" t="s">
        <v>1024</v>
      </c>
      <c r="DR182" s="164">
        <f t="shared" si="226"/>
        <v>0</v>
      </c>
      <c r="DS182" s="426">
        <f t="shared" si="227"/>
        <v>1.8</v>
      </c>
      <c r="DT182" s="148">
        <v>0.65700000000000003</v>
      </c>
      <c r="DU182" s="94" t="s">
        <v>1791</v>
      </c>
      <c r="DV182" s="165">
        <f t="shared" si="295"/>
        <v>2</v>
      </c>
      <c r="DW182" s="49">
        <v>21</v>
      </c>
      <c r="DX182" s="148">
        <f t="shared" si="267"/>
        <v>1.3222192947339193</v>
      </c>
      <c r="DY182" s="94" t="s">
        <v>1734</v>
      </c>
      <c r="DZ182" s="165">
        <f t="shared" si="229"/>
        <v>2</v>
      </c>
      <c r="EA182" s="49">
        <v>2</v>
      </c>
      <c r="EB182" s="157" t="s">
        <v>1737</v>
      </c>
      <c r="EC182" s="165">
        <f t="shared" si="230"/>
        <v>1</v>
      </c>
      <c r="ED182" s="49">
        <v>3</v>
      </c>
      <c r="EE182" s="94" t="s">
        <v>1739</v>
      </c>
      <c r="EF182" s="165">
        <f t="shared" si="231"/>
        <v>2</v>
      </c>
      <c r="EG182" s="426">
        <f t="shared" si="232"/>
        <v>1.75</v>
      </c>
      <c r="EH182" s="429">
        <f t="shared" si="233"/>
        <v>2.0090909090909093</v>
      </c>
      <c r="EI182" s="438">
        <f t="shared" si="234"/>
        <v>0.50227272727272732</v>
      </c>
      <c r="EJ182" s="546">
        <v>0.2</v>
      </c>
      <c r="EK182" s="548">
        <v>0.61363636363636365</v>
      </c>
      <c r="EL182" s="549">
        <v>0.8125</v>
      </c>
      <c r="EM182" s="549">
        <v>0.5</v>
      </c>
      <c r="EN182" s="549">
        <v>0.45</v>
      </c>
      <c r="EO182" s="549">
        <v>0.4375</v>
      </c>
    </row>
    <row r="183" spans="1:145" s="366" customFormat="1" ht="18">
      <c r="A183" s="4" t="s">
        <v>244</v>
      </c>
      <c r="B183" s="69" t="s">
        <v>243</v>
      </c>
      <c r="C183" s="53" t="s">
        <v>1050</v>
      </c>
      <c r="D183" s="411" t="s">
        <v>1309</v>
      </c>
      <c r="E183" s="413" t="s">
        <v>988</v>
      </c>
      <c r="F183" s="412" t="s">
        <v>1002</v>
      </c>
      <c r="G183" s="414" t="s">
        <v>998</v>
      </c>
      <c r="H183" s="412" t="s">
        <v>63</v>
      </c>
      <c r="I183" s="49">
        <v>10989</v>
      </c>
      <c r="J183" s="328">
        <f t="shared" si="184"/>
        <v>4.0409581733842073</v>
      </c>
      <c r="K183" s="328" t="s">
        <v>1699</v>
      </c>
      <c r="L183" s="165">
        <f t="shared" si="185"/>
        <v>2</v>
      </c>
      <c r="M183" s="78">
        <v>27763378.75</v>
      </c>
      <c r="N183" s="328">
        <f t="shared" si="186"/>
        <v>7.4434723178054725</v>
      </c>
      <c r="O183" s="328" t="s">
        <v>1706</v>
      </c>
      <c r="P183" s="165">
        <f t="shared" si="187"/>
        <v>1</v>
      </c>
      <c r="Q183" s="94">
        <v>386</v>
      </c>
      <c r="R183" s="328">
        <f t="shared" si="188"/>
        <v>2.5865873046717551</v>
      </c>
      <c r="S183" s="328" t="s">
        <v>1712</v>
      </c>
      <c r="T183" s="165">
        <f t="shared" si="189"/>
        <v>1</v>
      </c>
      <c r="U183" s="96" t="s">
        <v>1119</v>
      </c>
      <c r="V183" s="164">
        <f t="shared" si="190"/>
        <v>4</v>
      </c>
      <c r="W183" s="94">
        <v>18</v>
      </c>
      <c r="X183" s="54">
        <f>LOG10(W183)</f>
        <v>1.255272505103306</v>
      </c>
      <c r="Y183" s="94" t="s">
        <v>1731</v>
      </c>
      <c r="Z183" s="165">
        <f t="shared" si="191"/>
        <v>2</v>
      </c>
      <c r="AA183" s="424">
        <f t="shared" si="192"/>
        <v>2</v>
      </c>
      <c r="AB183" s="80" t="s">
        <v>639</v>
      </c>
      <c r="AC183" s="165">
        <f t="shared" si="268"/>
        <v>4</v>
      </c>
      <c r="AD183" s="53" t="s">
        <v>639</v>
      </c>
      <c r="AE183" s="165">
        <f t="shared" si="269"/>
        <v>4</v>
      </c>
      <c r="AF183" s="96" t="s">
        <v>640</v>
      </c>
      <c r="AG183" s="164">
        <f t="shared" si="270"/>
        <v>0</v>
      </c>
      <c r="AH183" s="53" t="s">
        <v>1402</v>
      </c>
      <c r="AI183" s="165">
        <f t="shared" si="271"/>
        <v>2</v>
      </c>
      <c r="AJ183" s="53" t="s">
        <v>1406</v>
      </c>
      <c r="AK183" s="165">
        <f t="shared" si="272"/>
        <v>3</v>
      </c>
      <c r="AL183" s="50">
        <v>1</v>
      </c>
      <c r="AM183" s="396" t="s">
        <v>1765</v>
      </c>
      <c r="AN183" s="165">
        <f t="shared" si="273"/>
        <v>4</v>
      </c>
      <c r="AO183" s="96" t="s">
        <v>636</v>
      </c>
      <c r="AP183" s="164">
        <f t="shared" si="274"/>
        <v>4</v>
      </c>
      <c r="AQ183" s="57">
        <v>2</v>
      </c>
      <c r="AR183" s="396" t="s">
        <v>1772</v>
      </c>
      <c r="AS183" s="165">
        <f t="shared" si="275"/>
        <v>1</v>
      </c>
      <c r="AT183" s="53" t="s">
        <v>650</v>
      </c>
      <c r="AU183" s="165">
        <f t="shared" si="276"/>
        <v>2</v>
      </c>
      <c r="AV183" s="53" t="s">
        <v>635</v>
      </c>
      <c r="AW183" s="165">
        <v>1</v>
      </c>
      <c r="AX183" s="81" t="s">
        <v>647</v>
      </c>
      <c r="AY183" s="165">
        <v>4</v>
      </c>
      <c r="AZ183" s="426">
        <f t="shared" si="277"/>
        <v>2.6363636363636362</v>
      </c>
      <c r="BA183" s="57">
        <v>0</v>
      </c>
      <c r="BB183" s="395" t="s">
        <v>1741</v>
      </c>
      <c r="BC183" s="165">
        <f t="shared" si="278"/>
        <v>4</v>
      </c>
      <c r="BD183" s="155" t="s">
        <v>1395</v>
      </c>
      <c r="BE183" s="163">
        <f t="shared" si="279"/>
        <v>4</v>
      </c>
      <c r="BF183" s="58">
        <v>0</v>
      </c>
      <c r="BG183" s="396" t="s">
        <v>1745</v>
      </c>
      <c r="BH183" s="165">
        <f t="shared" si="280"/>
        <v>4</v>
      </c>
      <c r="BI183" s="58">
        <v>0</v>
      </c>
      <c r="BJ183" s="396" t="s">
        <v>1745</v>
      </c>
      <c r="BK183" s="165">
        <f t="shared" si="281"/>
        <v>4</v>
      </c>
      <c r="BL183" s="53" t="s">
        <v>653</v>
      </c>
      <c r="BM183" s="365">
        <f t="shared" si="282"/>
        <v>4</v>
      </c>
      <c r="BN183" s="53" t="s">
        <v>642</v>
      </c>
      <c r="BO183" s="365">
        <f t="shared" si="283"/>
        <v>0</v>
      </c>
      <c r="BP183" s="53" t="s">
        <v>659</v>
      </c>
      <c r="BQ183" s="365">
        <f t="shared" si="284"/>
        <v>4</v>
      </c>
      <c r="BR183" s="58">
        <v>0</v>
      </c>
      <c r="BS183" s="396" t="s">
        <v>1750</v>
      </c>
      <c r="BT183" s="165">
        <f t="shared" si="285"/>
        <v>4</v>
      </c>
      <c r="BU183" s="58">
        <v>0</v>
      </c>
      <c r="BV183" s="396" t="s">
        <v>1750</v>
      </c>
      <c r="BW183" s="165">
        <f t="shared" si="286"/>
        <v>4</v>
      </c>
      <c r="BX183" s="58">
        <v>0</v>
      </c>
      <c r="BY183" s="396" t="s">
        <v>1755</v>
      </c>
      <c r="BZ183" s="165">
        <f t="shared" si="287"/>
        <v>4</v>
      </c>
      <c r="CA183" s="58">
        <v>0</v>
      </c>
      <c r="CB183" s="396" t="s">
        <v>1755</v>
      </c>
      <c r="CC183" s="165">
        <f t="shared" si="288"/>
        <v>4</v>
      </c>
      <c r="CD183" s="58">
        <v>1</v>
      </c>
      <c r="CE183" s="396" t="s">
        <v>1763</v>
      </c>
      <c r="CF183" s="165">
        <f t="shared" si="289"/>
        <v>1</v>
      </c>
      <c r="CG183" s="80" t="s">
        <v>1369</v>
      </c>
      <c r="CH183" s="165">
        <f t="shared" si="290"/>
        <v>3</v>
      </c>
      <c r="CI183" s="426">
        <f t="shared" si="291"/>
        <v>3.3333333333333335</v>
      </c>
      <c r="CJ183" s="53" t="s">
        <v>639</v>
      </c>
      <c r="CK183" s="165">
        <f t="shared" si="292"/>
        <v>4</v>
      </c>
      <c r="CL183" s="96" t="s">
        <v>640</v>
      </c>
      <c r="CM183" s="164">
        <f t="shared" si="293"/>
        <v>0</v>
      </c>
      <c r="CN183" s="96" t="s">
        <v>880</v>
      </c>
      <c r="CO183" s="164">
        <f t="shared" si="217"/>
        <v>4</v>
      </c>
      <c r="CP183" s="96" t="s">
        <v>880</v>
      </c>
      <c r="CQ183" s="164">
        <f>IF(CP183="sim",0,IF(CP183="Não",4,"ERRO"))</f>
        <v>4</v>
      </c>
      <c r="CR183" s="96" t="s">
        <v>880</v>
      </c>
      <c r="CS183" s="164">
        <f>IF(CR183="sim",0,IF(CR183="Não",4,"ERRO"))</f>
        <v>4</v>
      </c>
      <c r="CT183" s="53" t="s">
        <v>639</v>
      </c>
      <c r="CU183" s="165">
        <f t="shared" si="294"/>
        <v>4</v>
      </c>
      <c r="CV183" s="96" t="s">
        <v>1119</v>
      </c>
      <c r="CW183" s="164">
        <f>IF(CV183="sim",0,IF(CV183="Não",4,"ERRO"))</f>
        <v>0</v>
      </c>
      <c r="CX183" s="55">
        <v>8.6999999999999993</v>
      </c>
      <c r="CY183" s="351" t="s">
        <v>1827</v>
      </c>
      <c r="CZ183" s="165">
        <f t="shared" si="219"/>
        <v>0</v>
      </c>
      <c r="DA183" s="56">
        <v>8</v>
      </c>
      <c r="DB183" s="351" t="s">
        <v>1827</v>
      </c>
      <c r="DC183" s="165">
        <f t="shared" si="220"/>
        <v>0</v>
      </c>
      <c r="DD183" s="426">
        <f t="shared" si="221"/>
        <v>2.2222222222222223</v>
      </c>
      <c r="DE183" s="148">
        <v>0</v>
      </c>
      <c r="DF183" s="397" t="s">
        <v>1777</v>
      </c>
      <c r="DG183" s="165">
        <f t="shared" si="222"/>
        <v>0</v>
      </c>
      <c r="DH183" s="54">
        <v>0</v>
      </c>
      <c r="DI183" s="397" t="s">
        <v>1777</v>
      </c>
      <c r="DJ183" s="165">
        <f t="shared" si="223"/>
        <v>0</v>
      </c>
      <c r="DK183" s="54">
        <v>0</v>
      </c>
      <c r="DL183" s="397" t="s">
        <v>1777</v>
      </c>
      <c r="DM183" s="165">
        <f t="shared" si="224"/>
        <v>0</v>
      </c>
      <c r="DN183" s="54">
        <v>0</v>
      </c>
      <c r="DO183" s="397" t="s">
        <v>1784</v>
      </c>
      <c r="DP183" s="165">
        <f t="shared" si="225"/>
        <v>0</v>
      </c>
      <c r="DQ183" s="96" t="s">
        <v>1024</v>
      </c>
      <c r="DR183" s="164">
        <f t="shared" si="226"/>
        <v>0</v>
      </c>
      <c r="DS183" s="426">
        <f t="shared" si="227"/>
        <v>0</v>
      </c>
      <c r="DT183" s="148">
        <v>0.6</v>
      </c>
      <c r="DU183" s="157" t="s">
        <v>1793</v>
      </c>
      <c r="DV183" s="165">
        <f t="shared" si="295"/>
        <v>3</v>
      </c>
      <c r="DW183" s="49">
        <v>53</v>
      </c>
      <c r="DX183" s="54">
        <f t="shared" si="267"/>
        <v>1.7242758696007889</v>
      </c>
      <c r="DY183" s="94" t="s">
        <v>1735</v>
      </c>
      <c r="DZ183" s="165">
        <f t="shared" si="229"/>
        <v>3</v>
      </c>
      <c r="EA183" s="49">
        <v>2</v>
      </c>
      <c r="EB183" s="157" t="s">
        <v>1737</v>
      </c>
      <c r="EC183" s="165">
        <f t="shared" si="230"/>
        <v>1</v>
      </c>
      <c r="ED183" s="49">
        <v>1</v>
      </c>
      <c r="EE183" s="157" t="s">
        <v>1737</v>
      </c>
      <c r="EF183" s="165">
        <f t="shared" si="231"/>
        <v>1</v>
      </c>
      <c r="EG183" s="426">
        <f t="shared" si="232"/>
        <v>2</v>
      </c>
      <c r="EH183" s="429">
        <f t="shared" si="233"/>
        <v>2.031986531986532</v>
      </c>
      <c r="EI183" s="438">
        <f t="shared" si="234"/>
        <v>0.507996632996633</v>
      </c>
      <c r="EJ183" s="546">
        <v>0.5</v>
      </c>
      <c r="EK183" s="548">
        <v>0.65909090909090906</v>
      </c>
      <c r="EL183" s="549">
        <v>0.83333333333333337</v>
      </c>
      <c r="EM183" s="549">
        <v>0.55555555555555558</v>
      </c>
      <c r="EN183" s="549">
        <v>0</v>
      </c>
      <c r="EO183" s="549">
        <v>0.5</v>
      </c>
    </row>
    <row r="184" spans="1:145" s="366" customFormat="1" ht="18">
      <c r="A184" s="4" t="s">
        <v>230</v>
      </c>
      <c r="B184" s="71" t="s">
        <v>229</v>
      </c>
      <c r="C184" s="583" t="s">
        <v>681</v>
      </c>
      <c r="D184" s="411" t="s">
        <v>1309</v>
      </c>
      <c r="E184" s="413" t="s">
        <v>965</v>
      </c>
      <c r="F184" s="412" t="s">
        <v>983</v>
      </c>
      <c r="G184" s="414" t="s">
        <v>984</v>
      </c>
      <c r="H184" s="412" t="s">
        <v>22</v>
      </c>
      <c r="I184" s="49">
        <v>11102</v>
      </c>
      <c r="J184" s="328">
        <f t="shared" si="184"/>
        <v>4.0454012229958423</v>
      </c>
      <c r="K184" s="328" t="s">
        <v>1699</v>
      </c>
      <c r="L184" s="165">
        <f t="shared" si="185"/>
        <v>2</v>
      </c>
      <c r="M184" s="78">
        <v>23085993.66</v>
      </c>
      <c r="N184" s="328">
        <f t="shared" si="186"/>
        <v>7.3633485720544822</v>
      </c>
      <c r="O184" s="328" t="s">
        <v>1706</v>
      </c>
      <c r="P184" s="165">
        <f t="shared" si="187"/>
        <v>1</v>
      </c>
      <c r="Q184" s="94">
        <v>454</v>
      </c>
      <c r="R184" s="328">
        <f t="shared" si="188"/>
        <v>2.6570558528571038</v>
      </c>
      <c r="S184" s="328" t="s">
        <v>1712</v>
      </c>
      <c r="T184" s="165">
        <f t="shared" si="189"/>
        <v>1</v>
      </c>
      <c r="U184" s="96" t="s">
        <v>880</v>
      </c>
      <c r="V184" s="164">
        <f t="shared" si="190"/>
        <v>0</v>
      </c>
      <c r="W184" s="94">
        <v>0</v>
      </c>
      <c r="X184" s="94"/>
      <c r="Y184" s="94" t="s">
        <v>1726</v>
      </c>
      <c r="Z184" s="165">
        <f t="shared" si="191"/>
        <v>0</v>
      </c>
      <c r="AA184" s="424">
        <f t="shared" si="192"/>
        <v>0.8</v>
      </c>
      <c r="AB184" s="594" t="s">
        <v>639</v>
      </c>
      <c r="AC184" s="165">
        <f t="shared" si="268"/>
        <v>4</v>
      </c>
      <c r="AD184" s="585" t="s">
        <v>639</v>
      </c>
      <c r="AE184" s="165">
        <f t="shared" si="269"/>
        <v>4</v>
      </c>
      <c r="AF184" s="96" t="s">
        <v>640</v>
      </c>
      <c r="AG184" s="164">
        <f t="shared" si="270"/>
        <v>0</v>
      </c>
      <c r="AH184" s="53" t="s">
        <v>1314</v>
      </c>
      <c r="AI184" s="165">
        <f t="shared" si="271"/>
        <v>0</v>
      </c>
      <c r="AJ184" s="53" t="s">
        <v>1405</v>
      </c>
      <c r="AK184" s="165">
        <f t="shared" si="272"/>
        <v>0</v>
      </c>
      <c r="AL184" s="587">
        <v>0</v>
      </c>
      <c r="AM184" s="396" t="s">
        <v>1765</v>
      </c>
      <c r="AN184" s="165">
        <f t="shared" si="273"/>
        <v>4</v>
      </c>
      <c r="AO184" s="96" t="s">
        <v>636</v>
      </c>
      <c r="AP184" s="164">
        <f t="shared" si="274"/>
        <v>4</v>
      </c>
      <c r="AQ184" s="57">
        <v>0</v>
      </c>
      <c r="AR184" s="396" t="s">
        <v>1788</v>
      </c>
      <c r="AS184" s="165">
        <f t="shared" si="275"/>
        <v>4</v>
      </c>
      <c r="AT184" s="583" t="s">
        <v>634</v>
      </c>
      <c r="AU184" s="165">
        <f t="shared" si="276"/>
        <v>1</v>
      </c>
      <c r="AV184" s="53" t="s">
        <v>646</v>
      </c>
      <c r="AW184" s="165">
        <v>0</v>
      </c>
      <c r="AX184" s="81" t="s">
        <v>646</v>
      </c>
      <c r="AY184" s="165">
        <v>1</v>
      </c>
      <c r="AZ184" s="426">
        <f t="shared" si="277"/>
        <v>2</v>
      </c>
      <c r="BA184" s="57">
        <v>0</v>
      </c>
      <c r="BB184" s="395" t="s">
        <v>1741</v>
      </c>
      <c r="BC184" s="165">
        <f t="shared" si="278"/>
        <v>4</v>
      </c>
      <c r="BD184" s="155" t="s">
        <v>1395</v>
      </c>
      <c r="BE184" s="163">
        <f t="shared" si="279"/>
        <v>4</v>
      </c>
      <c r="BF184" s="587">
        <v>0</v>
      </c>
      <c r="BG184" s="396" t="s">
        <v>1745</v>
      </c>
      <c r="BH184" s="165">
        <f t="shared" si="280"/>
        <v>4</v>
      </c>
      <c r="BI184" s="587">
        <v>0</v>
      </c>
      <c r="BJ184" s="396" t="s">
        <v>1745</v>
      </c>
      <c r="BK184" s="165">
        <f t="shared" si="281"/>
        <v>4</v>
      </c>
      <c r="BL184" s="53" t="s">
        <v>653</v>
      </c>
      <c r="BM184" s="365">
        <f t="shared" si="282"/>
        <v>4</v>
      </c>
      <c r="BN184" s="583" t="s">
        <v>642</v>
      </c>
      <c r="BO184" s="365">
        <f t="shared" si="283"/>
        <v>0</v>
      </c>
      <c r="BP184" s="585" t="s">
        <v>659</v>
      </c>
      <c r="BQ184" s="365">
        <f t="shared" si="284"/>
        <v>4</v>
      </c>
      <c r="BR184" s="57">
        <v>0</v>
      </c>
      <c r="BS184" s="396" t="s">
        <v>1750</v>
      </c>
      <c r="BT184" s="165">
        <f t="shared" si="285"/>
        <v>4</v>
      </c>
      <c r="BU184" s="57">
        <v>0</v>
      </c>
      <c r="BV184" s="396" t="s">
        <v>1750</v>
      </c>
      <c r="BW184" s="165">
        <f t="shared" si="286"/>
        <v>4</v>
      </c>
      <c r="BX184" s="57">
        <v>0</v>
      </c>
      <c r="BY184" s="396" t="s">
        <v>1755</v>
      </c>
      <c r="BZ184" s="165">
        <f t="shared" si="287"/>
        <v>4</v>
      </c>
      <c r="CA184" s="57">
        <v>0</v>
      </c>
      <c r="CB184" s="396" t="s">
        <v>1755</v>
      </c>
      <c r="CC184" s="165">
        <f t="shared" si="288"/>
        <v>4</v>
      </c>
      <c r="CD184" s="58">
        <v>0</v>
      </c>
      <c r="CE184" s="397" t="s">
        <v>1764</v>
      </c>
      <c r="CF184" s="165">
        <f t="shared" si="289"/>
        <v>0</v>
      </c>
      <c r="CG184" s="155" t="s">
        <v>636</v>
      </c>
      <c r="CH184" s="165">
        <f t="shared" si="290"/>
        <v>4</v>
      </c>
      <c r="CI184" s="426">
        <f t="shared" si="291"/>
        <v>3.3333333333333335</v>
      </c>
      <c r="CJ184" s="594" t="s">
        <v>639</v>
      </c>
      <c r="CK184" s="165">
        <f t="shared" si="292"/>
        <v>4</v>
      </c>
      <c r="CL184" s="96" t="s">
        <v>640</v>
      </c>
      <c r="CM184" s="164">
        <f t="shared" si="293"/>
        <v>0</v>
      </c>
      <c r="CN184" s="96" t="s">
        <v>1119</v>
      </c>
      <c r="CO184" s="164">
        <f t="shared" si="217"/>
        <v>0</v>
      </c>
      <c r="CP184" s="96" t="s">
        <v>880</v>
      </c>
      <c r="CQ184" s="164">
        <f>IF(CP184="sim",0,IF(CP184="Não",4,"ERRO"))</f>
        <v>4</v>
      </c>
      <c r="CR184" s="96" t="s">
        <v>880</v>
      </c>
      <c r="CS184" s="164">
        <f>IF(CR184="sim",0,IF(CR184="Não",4,"ERRO"))</f>
        <v>4</v>
      </c>
      <c r="CT184" s="583" t="s">
        <v>639</v>
      </c>
      <c r="CU184" s="165">
        <f t="shared" si="294"/>
        <v>4</v>
      </c>
      <c r="CV184" s="96" t="s">
        <v>880</v>
      </c>
      <c r="CW184" s="164">
        <f>IF(CV184="sim",0,IF(CV184="Não",4,"ERRO"))</f>
        <v>4</v>
      </c>
      <c r="CX184" s="55">
        <v>7.1</v>
      </c>
      <c r="CY184" s="427" t="s">
        <v>1826</v>
      </c>
      <c r="CZ184" s="165">
        <f t="shared" si="219"/>
        <v>1</v>
      </c>
      <c r="DA184" s="56">
        <v>8.4</v>
      </c>
      <c r="DB184" s="351" t="s">
        <v>1827</v>
      </c>
      <c r="DC184" s="165">
        <f t="shared" si="220"/>
        <v>0</v>
      </c>
      <c r="DD184" s="426">
        <f t="shared" si="221"/>
        <v>2.3333333333333335</v>
      </c>
      <c r="DE184" s="148">
        <v>2</v>
      </c>
      <c r="DF184" s="396" t="s">
        <v>1776</v>
      </c>
      <c r="DG184" s="165">
        <f t="shared" si="222"/>
        <v>1</v>
      </c>
      <c r="DH184" s="54">
        <v>0</v>
      </c>
      <c r="DI184" s="397" t="s">
        <v>1777</v>
      </c>
      <c r="DJ184" s="165">
        <f t="shared" si="223"/>
        <v>0</v>
      </c>
      <c r="DK184" s="54">
        <v>0</v>
      </c>
      <c r="DL184" s="396" t="s">
        <v>1779</v>
      </c>
      <c r="DM184" s="165">
        <f t="shared" si="224"/>
        <v>0</v>
      </c>
      <c r="DN184" s="54">
        <v>1</v>
      </c>
      <c r="DO184" s="396" t="s">
        <v>1783</v>
      </c>
      <c r="DP184" s="165">
        <f t="shared" si="225"/>
        <v>1</v>
      </c>
      <c r="DQ184" s="96" t="s">
        <v>1025</v>
      </c>
      <c r="DR184" s="164">
        <f t="shared" si="226"/>
        <v>4</v>
      </c>
      <c r="DS184" s="426">
        <f t="shared" si="227"/>
        <v>1.2</v>
      </c>
      <c r="DT184" s="148">
        <v>0.64200000000000002</v>
      </c>
      <c r="DU184" s="157" t="s">
        <v>1791</v>
      </c>
      <c r="DV184" s="165">
        <f t="shared" si="295"/>
        <v>2</v>
      </c>
      <c r="DW184" s="49">
        <v>29</v>
      </c>
      <c r="DX184" s="148">
        <f t="shared" si="267"/>
        <v>1.4623979978989561</v>
      </c>
      <c r="DY184" s="94" t="s">
        <v>1734</v>
      </c>
      <c r="DZ184" s="165">
        <f t="shared" si="229"/>
        <v>2</v>
      </c>
      <c r="EA184" s="49">
        <v>2</v>
      </c>
      <c r="EB184" s="157" t="s">
        <v>1737</v>
      </c>
      <c r="EC184" s="165">
        <f t="shared" si="230"/>
        <v>1</v>
      </c>
      <c r="ED184" s="49">
        <v>2</v>
      </c>
      <c r="EE184" s="157" t="s">
        <v>1737</v>
      </c>
      <c r="EF184" s="165">
        <f t="shared" si="231"/>
        <v>1</v>
      </c>
      <c r="EG184" s="426">
        <f t="shared" si="232"/>
        <v>1.5</v>
      </c>
      <c r="EH184" s="429">
        <f t="shared" si="233"/>
        <v>1.8611111111111114</v>
      </c>
      <c r="EI184" s="438">
        <f t="shared" si="234"/>
        <v>0.46527777777777785</v>
      </c>
      <c r="EJ184" s="546">
        <v>0.2</v>
      </c>
      <c r="EK184" s="548">
        <v>0.5</v>
      </c>
      <c r="EL184" s="549">
        <v>0.83333333333333337</v>
      </c>
      <c r="EM184" s="549">
        <v>0.58333333333333337</v>
      </c>
      <c r="EN184" s="549">
        <v>0.3</v>
      </c>
      <c r="EO184" s="549">
        <v>0.375</v>
      </c>
    </row>
    <row r="185" spans="1:145" s="366" customFormat="1" ht="18">
      <c r="A185" s="4" t="s">
        <v>254</v>
      </c>
      <c r="B185" s="69" t="s">
        <v>253</v>
      </c>
      <c r="C185" s="583" t="s">
        <v>644</v>
      </c>
      <c r="D185" s="411" t="s">
        <v>1309</v>
      </c>
      <c r="E185" s="413" t="s">
        <v>971</v>
      </c>
      <c r="F185" s="412" t="s">
        <v>970</v>
      </c>
      <c r="G185" s="414" t="s">
        <v>973</v>
      </c>
      <c r="H185" s="412" t="s">
        <v>8</v>
      </c>
      <c r="I185" s="49">
        <v>11157</v>
      </c>
      <c r="J185" s="328">
        <f t="shared" si="184"/>
        <v>4.047547433078635</v>
      </c>
      <c r="K185" s="328" t="s">
        <v>1699</v>
      </c>
      <c r="L185" s="165">
        <f t="shared" si="185"/>
        <v>2</v>
      </c>
      <c r="M185" s="78">
        <v>26369191.870000001</v>
      </c>
      <c r="N185" s="328">
        <f t="shared" si="186"/>
        <v>7.4210968202834762</v>
      </c>
      <c r="O185" s="328" t="s">
        <v>1706</v>
      </c>
      <c r="P185" s="165">
        <f t="shared" si="187"/>
        <v>1</v>
      </c>
      <c r="Q185" s="94">
        <v>346</v>
      </c>
      <c r="R185" s="328">
        <f t="shared" si="188"/>
        <v>2.5390760987927767</v>
      </c>
      <c r="S185" s="328" t="s">
        <v>1712</v>
      </c>
      <c r="T185" s="165">
        <f t="shared" si="189"/>
        <v>1</v>
      </c>
      <c r="U185" s="96" t="s">
        <v>880</v>
      </c>
      <c r="V185" s="164">
        <f t="shared" si="190"/>
        <v>0</v>
      </c>
      <c r="W185" s="94">
        <v>0</v>
      </c>
      <c r="X185" s="94"/>
      <c r="Y185" s="94" t="s">
        <v>1726</v>
      </c>
      <c r="Z185" s="165">
        <f t="shared" si="191"/>
        <v>0</v>
      </c>
      <c r="AA185" s="424">
        <f t="shared" si="192"/>
        <v>0.8</v>
      </c>
      <c r="AB185" s="594" t="s">
        <v>639</v>
      </c>
      <c r="AC185" s="165">
        <f t="shared" si="268"/>
        <v>4</v>
      </c>
      <c r="AD185" s="585" t="s">
        <v>639</v>
      </c>
      <c r="AE185" s="165">
        <f t="shared" si="269"/>
        <v>4</v>
      </c>
      <c r="AF185" s="96" t="s">
        <v>640</v>
      </c>
      <c r="AG185" s="164">
        <f t="shared" si="270"/>
        <v>0</v>
      </c>
      <c r="AH185" s="53" t="s">
        <v>1314</v>
      </c>
      <c r="AI185" s="165">
        <f t="shared" si="271"/>
        <v>0</v>
      </c>
      <c r="AJ185" s="53" t="s">
        <v>1406</v>
      </c>
      <c r="AK185" s="165">
        <f t="shared" si="272"/>
        <v>3</v>
      </c>
      <c r="AL185" s="587">
        <v>1</v>
      </c>
      <c r="AM185" s="396" t="s">
        <v>1765</v>
      </c>
      <c r="AN185" s="165">
        <f t="shared" si="273"/>
        <v>4</v>
      </c>
      <c r="AO185" s="96" t="s">
        <v>636</v>
      </c>
      <c r="AP185" s="164">
        <f t="shared" si="274"/>
        <v>4</v>
      </c>
      <c r="AQ185" s="57">
        <v>4</v>
      </c>
      <c r="AR185" s="396" t="s">
        <v>1770</v>
      </c>
      <c r="AS185" s="165">
        <f t="shared" si="275"/>
        <v>3</v>
      </c>
      <c r="AT185" s="583" t="s">
        <v>650</v>
      </c>
      <c r="AU185" s="165">
        <f t="shared" si="276"/>
        <v>2</v>
      </c>
      <c r="AV185" s="53" t="s">
        <v>1058</v>
      </c>
      <c r="AW185" s="165">
        <v>2</v>
      </c>
      <c r="AX185" s="81" t="s">
        <v>647</v>
      </c>
      <c r="AY185" s="165">
        <v>4</v>
      </c>
      <c r="AZ185" s="426">
        <f t="shared" si="277"/>
        <v>2.7272727272727271</v>
      </c>
      <c r="BA185" s="57">
        <v>0</v>
      </c>
      <c r="BB185" s="395" t="s">
        <v>1741</v>
      </c>
      <c r="BC185" s="165">
        <f t="shared" si="278"/>
        <v>4</v>
      </c>
      <c r="BD185" s="80" t="s">
        <v>1395</v>
      </c>
      <c r="BE185" s="163">
        <f t="shared" si="279"/>
        <v>4</v>
      </c>
      <c r="BF185" s="587">
        <v>0</v>
      </c>
      <c r="BG185" s="396" t="s">
        <v>1745</v>
      </c>
      <c r="BH185" s="165">
        <f t="shared" si="280"/>
        <v>4</v>
      </c>
      <c r="BI185" s="587">
        <v>0</v>
      </c>
      <c r="BJ185" s="396" t="s">
        <v>1745</v>
      </c>
      <c r="BK185" s="165">
        <f t="shared" si="281"/>
        <v>4</v>
      </c>
      <c r="BL185" s="53" t="s">
        <v>653</v>
      </c>
      <c r="BM185" s="365">
        <f t="shared" si="282"/>
        <v>4</v>
      </c>
      <c r="BN185" s="583" t="s">
        <v>654</v>
      </c>
      <c r="BO185" s="365">
        <f t="shared" si="283"/>
        <v>4</v>
      </c>
      <c r="BP185" s="585" t="s">
        <v>659</v>
      </c>
      <c r="BQ185" s="365">
        <f t="shared" si="284"/>
        <v>4</v>
      </c>
      <c r="BR185" s="57">
        <v>0</v>
      </c>
      <c r="BS185" s="396" t="s">
        <v>1750</v>
      </c>
      <c r="BT185" s="165">
        <f t="shared" si="285"/>
        <v>4</v>
      </c>
      <c r="BU185" s="57">
        <v>0</v>
      </c>
      <c r="BV185" s="396" t="s">
        <v>1750</v>
      </c>
      <c r="BW185" s="165">
        <f t="shared" si="286"/>
        <v>4</v>
      </c>
      <c r="BX185" s="57">
        <v>0</v>
      </c>
      <c r="BY185" s="396" t="s">
        <v>1755</v>
      </c>
      <c r="BZ185" s="165">
        <f t="shared" si="287"/>
        <v>4</v>
      </c>
      <c r="CA185" s="57">
        <v>0</v>
      </c>
      <c r="CB185" s="396" t="s">
        <v>1755</v>
      </c>
      <c r="CC185" s="165">
        <f t="shared" si="288"/>
        <v>4</v>
      </c>
      <c r="CD185" s="58">
        <v>4</v>
      </c>
      <c r="CE185" s="396" t="s">
        <v>1761</v>
      </c>
      <c r="CF185" s="165">
        <f t="shared" si="289"/>
        <v>3</v>
      </c>
      <c r="CG185" s="80" t="s">
        <v>1369</v>
      </c>
      <c r="CH185" s="165">
        <f t="shared" si="290"/>
        <v>3</v>
      </c>
      <c r="CI185" s="426">
        <f t="shared" si="291"/>
        <v>3.8333333333333335</v>
      </c>
      <c r="CJ185" s="583" t="s">
        <v>639</v>
      </c>
      <c r="CK185" s="165">
        <f t="shared" si="292"/>
        <v>4</v>
      </c>
      <c r="CL185" s="96" t="s">
        <v>640</v>
      </c>
      <c r="CM185" s="164">
        <f t="shared" si="293"/>
        <v>0</v>
      </c>
      <c r="CN185" s="96" t="s">
        <v>880</v>
      </c>
      <c r="CO185" s="164">
        <f t="shared" si="217"/>
        <v>4</v>
      </c>
      <c r="CP185" s="96" t="s">
        <v>880</v>
      </c>
      <c r="CQ185" s="164">
        <f>IF(CP185="sim",0,IF(CP185="Não",4,"ERRO"))</f>
        <v>4</v>
      </c>
      <c r="CR185" s="96" t="s">
        <v>880</v>
      </c>
      <c r="CS185" s="164">
        <f>IF(CR185="sim",0,IF(CR185="Não",4,"ERRO"))</f>
        <v>4</v>
      </c>
      <c r="CT185" s="80" t="s">
        <v>1408</v>
      </c>
      <c r="CU185" s="165">
        <f t="shared" si="294"/>
        <v>2</v>
      </c>
      <c r="CV185" s="96" t="s">
        <v>1119</v>
      </c>
      <c r="CW185" s="164">
        <f>IF(CV185="sim",0,IF(CV185="Não",4,"ERRO"))</f>
        <v>0</v>
      </c>
      <c r="CX185" s="55">
        <v>6.8</v>
      </c>
      <c r="CY185" s="427" t="s">
        <v>1826</v>
      </c>
      <c r="CZ185" s="165">
        <f t="shared" si="219"/>
        <v>1</v>
      </c>
      <c r="DA185" s="56">
        <v>10</v>
      </c>
      <c r="DB185" s="351" t="s">
        <v>1827</v>
      </c>
      <c r="DC185" s="165">
        <f t="shared" si="220"/>
        <v>0</v>
      </c>
      <c r="DD185" s="426">
        <f t="shared" si="221"/>
        <v>2.1111111111111112</v>
      </c>
      <c r="DE185" s="148">
        <v>1</v>
      </c>
      <c r="DF185" s="396" t="s">
        <v>1776</v>
      </c>
      <c r="DG185" s="165">
        <f t="shared" si="222"/>
        <v>1</v>
      </c>
      <c r="DH185" s="54">
        <v>0</v>
      </c>
      <c r="DI185" s="397" t="s">
        <v>1777</v>
      </c>
      <c r="DJ185" s="165">
        <f t="shared" si="223"/>
        <v>0</v>
      </c>
      <c r="DK185" s="54">
        <v>0</v>
      </c>
      <c r="DL185" s="396" t="s">
        <v>1779</v>
      </c>
      <c r="DM185" s="165">
        <f t="shared" si="224"/>
        <v>0</v>
      </c>
      <c r="DN185" s="54">
        <v>6</v>
      </c>
      <c r="DO185" s="396" t="s">
        <v>1781</v>
      </c>
      <c r="DP185" s="165">
        <f t="shared" si="225"/>
        <v>3</v>
      </c>
      <c r="DQ185" s="96" t="s">
        <v>1024</v>
      </c>
      <c r="DR185" s="164">
        <f t="shared" si="226"/>
        <v>0</v>
      </c>
      <c r="DS185" s="426">
        <f t="shared" si="227"/>
        <v>0.8</v>
      </c>
      <c r="DT185" s="148">
        <v>0.72599999999999998</v>
      </c>
      <c r="DU185" s="114" t="s">
        <v>1791</v>
      </c>
      <c r="DV185" s="165">
        <f t="shared" si="295"/>
        <v>2</v>
      </c>
      <c r="DW185" s="49">
        <v>8</v>
      </c>
      <c r="DX185" s="148">
        <f t="shared" si="267"/>
        <v>0.90308998699194354</v>
      </c>
      <c r="DY185" s="94" t="s">
        <v>1733</v>
      </c>
      <c r="DZ185" s="165">
        <f t="shared" si="229"/>
        <v>1</v>
      </c>
      <c r="EA185" s="49">
        <v>1</v>
      </c>
      <c r="EB185" s="157" t="s">
        <v>1737</v>
      </c>
      <c r="EC185" s="165">
        <f t="shared" si="230"/>
        <v>1</v>
      </c>
      <c r="ED185" s="49">
        <v>0</v>
      </c>
      <c r="EE185" s="114" t="s">
        <v>1730</v>
      </c>
      <c r="EF185" s="165">
        <f t="shared" si="231"/>
        <v>0</v>
      </c>
      <c r="EG185" s="426">
        <f t="shared" si="232"/>
        <v>1</v>
      </c>
      <c r="EH185" s="429">
        <f t="shared" si="233"/>
        <v>1.8786195286195289</v>
      </c>
      <c r="EI185" s="438">
        <f t="shared" si="234"/>
        <v>0.46965488215488216</v>
      </c>
      <c r="EJ185" s="546">
        <v>0.2</v>
      </c>
      <c r="EK185" s="548">
        <v>0.68181818181818177</v>
      </c>
      <c r="EL185" s="549">
        <v>0.95833333333333337</v>
      </c>
      <c r="EM185" s="549">
        <v>0.52777777777777779</v>
      </c>
      <c r="EN185" s="549">
        <v>0.2</v>
      </c>
      <c r="EO185" s="549">
        <v>0.25</v>
      </c>
    </row>
    <row r="186" spans="1:145" s="366" customFormat="1" ht="18">
      <c r="A186" s="4" t="s">
        <v>250</v>
      </c>
      <c r="B186" s="69" t="s">
        <v>249</v>
      </c>
      <c r="C186" s="53" t="s">
        <v>1050</v>
      </c>
      <c r="D186" s="411" t="s">
        <v>1309</v>
      </c>
      <c r="E186" s="413" t="s">
        <v>971</v>
      </c>
      <c r="F186" s="412" t="s">
        <v>986</v>
      </c>
      <c r="G186" s="414" t="s">
        <v>987</v>
      </c>
      <c r="H186" s="412" t="s">
        <v>8</v>
      </c>
      <c r="I186" s="49">
        <v>11168</v>
      </c>
      <c r="J186" s="328">
        <f t="shared" si="184"/>
        <v>4.0479754052790859</v>
      </c>
      <c r="K186" s="328" t="s">
        <v>1699</v>
      </c>
      <c r="L186" s="165">
        <f t="shared" si="185"/>
        <v>2</v>
      </c>
      <c r="M186" s="78">
        <v>20445225.25</v>
      </c>
      <c r="N186" s="328">
        <f t="shared" si="186"/>
        <v>7.3105918996442396</v>
      </c>
      <c r="O186" s="328" t="s">
        <v>1706</v>
      </c>
      <c r="P186" s="165">
        <f t="shared" si="187"/>
        <v>1</v>
      </c>
      <c r="Q186" s="94">
        <v>345</v>
      </c>
      <c r="R186" s="328">
        <f t="shared" si="188"/>
        <v>2.537819095073274</v>
      </c>
      <c r="S186" s="328" t="s">
        <v>1712</v>
      </c>
      <c r="T186" s="165">
        <f t="shared" si="189"/>
        <v>1</v>
      </c>
      <c r="U186" s="96" t="s">
        <v>880</v>
      </c>
      <c r="V186" s="164">
        <f t="shared" si="190"/>
        <v>0</v>
      </c>
      <c r="W186" s="94">
        <v>0</v>
      </c>
      <c r="X186" s="94"/>
      <c r="Y186" s="94" t="s">
        <v>1726</v>
      </c>
      <c r="Z186" s="165">
        <f t="shared" si="191"/>
        <v>0</v>
      </c>
      <c r="AA186" s="424">
        <f t="shared" si="192"/>
        <v>0.8</v>
      </c>
      <c r="AB186" s="80" t="s">
        <v>639</v>
      </c>
      <c r="AC186" s="165">
        <f t="shared" si="268"/>
        <v>4</v>
      </c>
      <c r="AD186" s="53" t="s">
        <v>639</v>
      </c>
      <c r="AE186" s="165">
        <f t="shared" si="269"/>
        <v>4</v>
      </c>
      <c r="AF186" s="96" t="s">
        <v>640</v>
      </c>
      <c r="AG186" s="164">
        <f t="shared" si="270"/>
        <v>0</v>
      </c>
      <c r="AH186" s="53" t="s">
        <v>1314</v>
      </c>
      <c r="AI186" s="165">
        <f t="shared" si="271"/>
        <v>0</v>
      </c>
      <c r="AJ186" s="53" t="s">
        <v>1404</v>
      </c>
      <c r="AK186" s="165">
        <f t="shared" si="272"/>
        <v>1</v>
      </c>
      <c r="AL186" s="50">
        <v>1</v>
      </c>
      <c r="AM186" s="396" t="s">
        <v>1765</v>
      </c>
      <c r="AN186" s="165">
        <f t="shared" si="273"/>
        <v>4</v>
      </c>
      <c r="AO186" s="96" t="s">
        <v>636</v>
      </c>
      <c r="AP186" s="164">
        <f t="shared" si="274"/>
        <v>4</v>
      </c>
      <c r="AQ186" s="57">
        <v>4</v>
      </c>
      <c r="AR186" s="396" t="s">
        <v>1770</v>
      </c>
      <c r="AS186" s="165">
        <f t="shared" si="275"/>
        <v>3</v>
      </c>
      <c r="AT186" s="53" t="s">
        <v>650</v>
      </c>
      <c r="AU186" s="165">
        <f t="shared" si="276"/>
        <v>2</v>
      </c>
      <c r="AV186" s="53" t="s">
        <v>1057</v>
      </c>
      <c r="AW186" s="165">
        <v>2</v>
      </c>
      <c r="AX186" s="81" t="s">
        <v>647</v>
      </c>
      <c r="AY186" s="165">
        <v>4</v>
      </c>
      <c r="AZ186" s="426">
        <f t="shared" si="277"/>
        <v>2.5454545454545454</v>
      </c>
      <c r="BA186" s="57">
        <v>0</v>
      </c>
      <c r="BB186" s="395" t="s">
        <v>1741</v>
      </c>
      <c r="BC186" s="165">
        <f t="shared" si="278"/>
        <v>4</v>
      </c>
      <c r="BD186" s="155" t="s">
        <v>1395</v>
      </c>
      <c r="BE186" s="163">
        <f t="shared" si="279"/>
        <v>4</v>
      </c>
      <c r="BF186" s="58">
        <v>0</v>
      </c>
      <c r="BG186" s="396" t="s">
        <v>1745</v>
      </c>
      <c r="BH186" s="165">
        <f t="shared" si="280"/>
        <v>4</v>
      </c>
      <c r="BI186" s="58">
        <v>0</v>
      </c>
      <c r="BJ186" s="396" t="s">
        <v>1745</v>
      </c>
      <c r="BK186" s="165">
        <f t="shared" si="281"/>
        <v>4</v>
      </c>
      <c r="BL186" s="53" t="s">
        <v>653</v>
      </c>
      <c r="BM186" s="365">
        <f t="shared" si="282"/>
        <v>4</v>
      </c>
      <c r="BN186" s="53" t="s">
        <v>654</v>
      </c>
      <c r="BO186" s="365">
        <f t="shared" si="283"/>
        <v>4</v>
      </c>
      <c r="BP186" s="53" t="s">
        <v>643</v>
      </c>
      <c r="BQ186" s="365">
        <f t="shared" si="284"/>
        <v>3</v>
      </c>
      <c r="BR186" s="58">
        <v>0</v>
      </c>
      <c r="BS186" s="396" t="s">
        <v>1750</v>
      </c>
      <c r="BT186" s="165">
        <f t="shared" si="285"/>
        <v>4</v>
      </c>
      <c r="BU186" s="58">
        <v>0</v>
      </c>
      <c r="BV186" s="396" t="s">
        <v>1750</v>
      </c>
      <c r="BW186" s="165">
        <f t="shared" si="286"/>
        <v>4</v>
      </c>
      <c r="BX186" s="58">
        <v>0</v>
      </c>
      <c r="BY186" s="396" t="s">
        <v>1755</v>
      </c>
      <c r="BZ186" s="165">
        <f t="shared" si="287"/>
        <v>4</v>
      </c>
      <c r="CA186" s="58">
        <v>0</v>
      </c>
      <c r="CB186" s="396" t="s">
        <v>1755</v>
      </c>
      <c r="CC186" s="165">
        <f t="shared" si="288"/>
        <v>4</v>
      </c>
      <c r="CD186" s="58">
        <v>4</v>
      </c>
      <c r="CE186" s="396" t="s">
        <v>1761</v>
      </c>
      <c r="CF186" s="165">
        <f t="shared" si="289"/>
        <v>3</v>
      </c>
      <c r="CG186" s="80" t="s">
        <v>1369</v>
      </c>
      <c r="CH186" s="165">
        <f t="shared" si="290"/>
        <v>3</v>
      </c>
      <c r="CI186" s="426">
        <f t="shared" si="291"/>
        <v>3.75</v>
      </c>
      <c r="CJ186" s="53" t="s">
        <v>639</v>
      </c>
      <c r="CK186" s="165">
        <f t="shared" si="292"/>
        <v>4</v>
      </c>
      <c r="CL186" s="96" t="s">
        <v>640</v>
      </c>
      <c r="CM186" s="164">
        <f t="shared" si="293"/>
        <v>0</v>
      </c>
      <c r="CN186" s="96" t="s">
        <v>1119</v>
      </c>
      <c r="CO186" s="164">
        <f t="shared" si="217"/>
        <v>0</v>
      </c>
      <c r="CP186" s="96" t="s">
        <v>880</v>
      </c>
      <c r="CQ186" s="164">
        <f>IF(CP186="sim",0,IF(CP186="Não",4,"ERRO"))</f>
        <v>4</v>
      </c>
      <c r="CR186" s="96" t="s">
        <v>880</v>
      </c>
      <c r="CS186" s="164">
        <f>IF(CR186="sim",0,IF(CR186="Não",4,"ERRO"))</f>
        <v>4</v>
      </c>
      <c r="CT186" s="80" t="s">
        <v>639</v>
      </c>
      <c r="CU186" s="165">
        <f t="shared" si="294"/>
        <v>4</v>
      </c>
      <c r="CV186" s="96" t="s">
        <v>1119</v>
      </c>
      <c r="CW186" s="164">
        <f>IF(CV186="sim",0,IF(CV186="Não",4,"ERRO"))</f>
        <v>0</v>
      </c>
      <c r="CX186" s="55">
        <v>6.3</v>
      </c>
      <c r="CY186" s="427" t="s">
        <v>1826</v>
      </c>
      <c r="CZ186" s="165">
        <f t="shared" si="219"/>
        <v>1</v>
      </c>
      <c r="DA186" s="56">
        <v>5.2</v>
      </c>
      <c r="DB186" s="427" t="s">
        <v>1825</v>
      </c>
      <c r="DC186" s="165">
        <f t="shared" si="220"/>
        <v>2</v>
      </c>
      <c r="DD186" s="426">
        <f t="shared" si="221"/>
        <v>2.1111111111111112</v>
      </c>
      <c r="DE186" s="148">
        <v>0</v>
      </c>
      <c r="DF186" s="397" t="s">
        <v>1777</v>
      </c>
      <c r="DG186" s="165">
        <f t="shared" si="222"/>
        <v>0</v>
      </c>
      <c r="DH186" s="54">
        <v>0</v>
      </c>
      <c r="DI186" s="397" t="s">
        <v>1777</v>
      </c>
      <c r="DJ186" s="165">
        <f t="shared" si="223"/>
        <v>0</v>
      </c>
      <c r="DK186" s="54">
        <v>0</v>
      </c>
      <c r="DL186" s="397" t="s">
        <v>1777</v>
      </c>
      <c r="DM186" s="165">
        <f t="shared" si="224"/>
        <v>0</v>
      </c>
      <c r="DN186" s="54">
        <v>1</v>
      </c>
      <c r="DO186" s="396" t="s">
        <v>1783</v>
      </c>
      <c r="DP186" s="165">
        <f t="shared" si="225"/>
        <v>1</v>
      </c>
      <c r="DQ186" s="96" t="s">
        <v>1024</v>
      </c>
      <c r="DR186" s="164">
        <f t="shared" si="226"/>
        <v>0</v>
      </c>
      <c r="DS186" s="426">
        <f t="shared" si="227"/>
        <v>0.2</v>
      </c>
      <c r="DT186" s="148">
        <v>0.66600000000000004</v>
      </c>
      <c r="DU186" s="157" t="s">
        <v>1791</v>
      </c>
      <c r="DV186" s="165">
        <f t="shared" si="295"/>
        <v>2</v>
      </c>
      <c r="DW186" s="49">
        <v>7</v>
      </c>
      <c r="DX186" s="148">
        <f t="shared" si="267"/>
        <v>0.84509804001425681</v>
      </c>
      <c r="DY186" s="94" t="s">
        <v>1733</v>
      </c>
      <c r="DZ186" s="165">
        <f t="shared" si="229"/>
        <v>1</v>
      </c>
      <c r="EA186" s="49">
        <v>1</v>
      </c>
      <c r="EB186" s="157" t="s">
        <v>1737</v>
      </c>
      <c r="EC186" s="165">
        <f t="shared" si="230"/>
        <v>1</v>
      </c>
      <c r="ED186" s="49">
        <v>2</v>
      </c>
      <c r="EE186" s="157" t="s">
        <v>1737</v>
      </c>
      <c r="EF186" s="165">
        <f t="shared" si="231"/>
        <v>1</v>
      </c>
      <c r="EG186" s="426">
        <f t="shared" si="232"/>
        <v>1.25</v>
      </c>
      <c r="EH186" s="429">
        <f t="shared" si="233"/>
        <v>1.7760942760942762</v>
      </c>
      <c r="EI186" s="438">
        <f t="shared" si="234"/>
        <v>0.44402356902356904</v>
      </c>
      <c r="EJ186" s="546">
        <v>0.2</v>
      </c>
      <c r="EK186" s="548">
        <v>0.63636363636363635</v>
      </c>
      <c r="EL186" s="549">
        <v>0.9375</v>
      </c>
      <c r="EM186" s="549">
        <v>0.52777777777777779</v>
      </c>
      <c r="EN186" s="549">
        <v>0.05</v>
      </c>
      <c r="EO186" s="549">
        <v>0.3125</v>
      </c>
    </row>
    <row r="187" spans="1:145" s="366" customFormat="1" ht="18">
      <c r="A187" s="4" t="s">
        <v>260</v>
      </c>
      <c r="B187" s="69" t="s">
        <v>259</v>
      </c>
      <c r="C187" s="53" t="s">
        <v>1050</v>
      </c>
      <c r="D187" s="411" t="s">
        <v>1309</v>
      </c>
      <c r="E187" s="413" t="s">
        <v>968</v>
      </c>
      <c r="F187" s="412" t="s">
        <v>967</v>
      </c>
      <c r="G187" s="414" t="s">
        <v>981</v>
      </c>
      <c r="H187" s="417" t="s">
        <v>88</v>
      </c>
      <c r="I187" s="49">
        <v>11189</v>
      </c>
      <c r="J187" s="328">
        <f t="shared" si="184"/>
        <v>4.0487912738484093</v>
      </c>
      <c r="K187" s="328" t="s">
        <v>1699</v>
      </c>
      <c r="L187" s="165">
        <f t="shared" si="185"/>
        <v>2</v>
      </c>
      <c r="M187" s="78">
        <v>29661774.379999999</v>
      </c>
      <c r="N187" s="328">
        <f t="shared" si="186"/>
        <v>7.4721971271506717</v>
      </c>
      <c r="O187" s="328" t="s">
        <v>1706</v>
      </c>
      <c r="P187" s="165">
        <f t="shared" si="187"/>
        <v>1</v>
      </c>
      <c r="Q187" s="94">
        <v>375</v>
      </c>
      <c r="R187" s="328">
        <f t="shared" si="188"/>
        <v>2.5740312677277188</v>
      </c>
      <c r="S187" s="328" t="s">
        <v>1712</v>
      </c>
      <c r="T187" s="165">
        <f t="shared" si="189"/>
        <v>1</v>
      </c>
      <c r="U187" s="96" t="s">
        <v>880</v>
      </c>
      <c r="V187" s="164">
        <f t="shared" si="190"/>
        <v>0</v>
      </c>
      <c r="W187" s="94">
        <v>0</v>
      </c>
      <c r="X187" s="94"/>
      <c r="Y187" s="94" t="s">
        <v>1726</v>
      </c>
      <c r="Z187" s="165">
        <f t="shared" si="191"/>
        <v>0</v>
      </c>
      <c r="AA187" s="424">
        <f t="shared" si="192"/>
        <v>0.8</v>
      </c>
      <c r="AB187" s="80" t="s">
        <v>639</v>
      </c>
      <c r="AC187" s="165">
        <f t="shared" si="268"/>
        <v>4</v>
      </c>
      <c r="AD187" s="53" t="s">
        <v>639</v>
      </c>
      <c r="AE187" s="165">
        <f t="shared" si="269"/>
        <v>4</v>
      </c>
      <c r="AF187" s="96" t="s">
        <v>640</v>
      </c>
      <c r="AG187" s="164">
        <f t="shared" si="270"/>
        <v>0</v>
      </c>
      <c r="AH187" s="53" t="s">
        <v>1314</v>
      </c>
      <c r="AI187" s="165">
        <f t="shared" si="271"/>
        <v>0</v>
      </c>
      <c r="AJ187" s="53" t="s">
        <v>1406</v>
      </c>
      <c r="AK187" s="165">
        <f t="shared" si="272"/>
        <v>3</v>
      </c>
      <c r="AL187" s="50">
        <v>1</v>
      </c>
      <c r="AM187" s="396" t="s">
        <v>1765</v>
      </c>
      <c r="AN187" s="165">
        <f t="shared" si="273"/>
        <v>4</v>
      </c>
      <c r="AO187" s="96" t="s">
        <v>636</v>
      </c>
      <c r="AP187" s="164">
        <f t="shared" si="274"/>
        <v>4</v>
      </c>
      <c r="AQ187" s="57">
        <v>3</v>
      </c>
      <c r="AR187" s="397" t="s">
        <v>1771</v>
      </c>
      <c r="AS187" s="165">
        <f t="shared" si="275"/>
        <v>2</v>
      </c>
      <c r="AT187" s="53" t="s">
        <v>634</v>
      </c>
      <c r="AU187" s="165">
        <f t="shared" si="276"/>
        <v>1</v>
      </c>
      <c r="AV187" s="53" t="s">
        <v>646</v>
      </c>
      <c r="AW187" s="165">
        <v>0</v>
      </c>
      <c r="AX187" s="81" t="s">
        <v>635</v>
      </c>
      <c r="AY187" s="165">
        <v>1</v>
      </c>
      <c r="AZ187" s="426">
        <f t="shared" si="277"/>
        <v>2.0909090909090908</v>
      </c>
      <c r="BA187" s="57">
        <v>0</v>
      </c>
      <c r="BB187" s="395" t="s">
        <v>1741</v>
      </c>
      <c r="BC187" s="165">
        <f t="shared" si="278"/>
        <v>4</v>
      </c>
      <c r="BD187" s="80" t="s">
        <v>1395</v>
      </c>
      <c r="BE187" s="163">
        <f t="shared" si="279"/>
        <v>4</v>
      </c>
      <c r="BF187" s="58">
        <v>0</v>
      </c>
      <c r="BG187" s="396" t="s">
        <v>1745</v>
      </c>
      <c r="BH187" s="165">
        <f t="shared" si="280"/>
        <v>4</v>
      </c>
      <c r="BI187" s="58">
        <v>0</v>
      </c>
      <c r="BJ187" s="396" t="s">
        <v>1745</v>
      </c>
      <c r="BK187" s="165">
        <f t="shared" si="281"/>
        <v>4</v>
      </c>
      <c r="BL187" s="53" t="s">
        <v>653</v>
      </c>
      <c r="BM187" s="365">
        <f t="shared" si="282"/>
        <v>4</v>
      </c>
      <c r="BN187" s="53" t="s">
        <v>669</v>
      </c>
      <c r="BO187" s="365">
        <f t="shared" si="283"/>
        <v>2</v>
      </c>
      <c r="BP187" s="53" t="s">
        <v>643</v>
      </c>
      <c r="BQ187" s="365">
        <f t="shared" si="284"/>
        <v>3</v>
      </c>
      <c r="BR187" s="58">
        <v>0</v>
      </c>
      <c r="BS187" s="396" t="s">
        <v>1750</v>
      </c>
      <c r="BT187" s="165">
        <f t="shared" si="285"/>
        <v>4</v>
      </c>
      <c r="BU187" s="58">
        <v>0</v>
      </c>
      <c r="BV187" s="396" t="s">
        <v>1750</v>
      </c>
      <c r="BW187" s="165">
        <f t="shared" si="286"/>
        <v>4</v>
      </c>
      <c r="BX187" s="58">
        <v>0</v>
      </c>
      <c r="BY187" s="396" t="s">
        <v>1755</v>
      </c>
      <c r="BZ187" s="165">
        <f t="shared" si="287"/>
        <v>4</v>
      </c>
      <c r="CA187" s="58">
        <v>0</v>
      </c>
      <c r="CB187" s="396" t="s">
        <v>1755</v>
      </c>
      <c r="CC187" s="165">
        <f t="shared" si="288"/>
        <v>4</v>
      </c>
      <c r="CD187" s="58">
        <v>2</v>
      </c>
      <c r="CE187" s="397" t="s">
        <v>1762</v>
      </c>
      <c r="CF187" s="165">
        <f t="shared" si="289"/>
        <v>2</v>
      </c>
      <c r="CG187" s="155" t="s">
        <v>1369</v>
      </c>
      <c r="CH187" s="165">
        <f t="shared" si="290"/>
        <v>3</v>
      </c>
      <c r="CI187" s="426">
        <f t="shared" si="291"/>
        <v>3.5</v>
      </c>
      <c r="CJ187" s="53" t="s">
        <v>639</v>
      </c>
      <c r="CK187" s="165">
        <f t="shared" si="292"/>
        <v>4</v>
      </c>
      <c r="CL187" s="96" t="s">
        <v>640</v>
      </c>
      <c r="CM187" s="164">
        <f t="shared" si="293"/>
        <v>0</v>
      </c>
      <c r="CN187" s="96" t="s">
        <v>1119</v>
      </c>
      <c r="CO187" s="164">
        <f t="shared" si="217"/>
        <v>0</v>
      </c>
      <c r="CP187" s="96"/>
      <c r="CQ187" s="164"/>
      <c r="CR187" s="96"/>
      <c r="CS187" s="164"/>
      <c r="CT187" s="53" t="s">
        <v>639</v>
      </c>
      <c r="CU187" s="165">
        <f t="shared" si="294"/>
        <v>4</v>
      </c>
      <c r="CV187" s="96"/>
      <c r="CW187" s="164"/>
      <c r="CX187" s="55">
        <v>7.4</v>
      </c>
      <c r="CY187" s="427" t="s">
        <v>1826</v>
      </c>
      <c r="CZ187" s="165">
        <f t="shared" si="219"/>
        <v>1</v>
      </c>
      <c r="DA187" s="56">
        <v>8.1999999999999993</v>
      </c>
      <c r="DB187" s="351" t="s">
        <v>1827</v>
      </c>
      <c r="DC187" s="165">
        <f t="shared" si="220"/>
        <v>0</v>
      </c>
      <c r="DD187" s="426">
        <f t="shared" si="221"/>
        <v>1.5</v>
      </c>
      <c r="DE187" s="148">
        <v>1</v>
      </c>
      <c r="DF187" s="396" t="s">
        <v>1776</v>
      </c>
      <c r="DG187" s="165">
        <f t="shared" si="222"/>
        <v>1</v>
      </c>
      <c r="DH187" s="54">
        <v>1</v>
      </c>
      <c r="DI187" s="396" t="s">
        <v>1779</v>
      </c>
      <c r="DJ187" s="165">
        <f t="shared" si="223"/>
        <v>3</v>
      </c>
      <c r="DK187" s="54">
        <v>2</v>
      </c>
      <c r="DL187" s="396" t="s">
        <v>1779</v>
      </c>
      <c r="DM187" s="165">
        <f t="shared" si="224"/>
        <v>4</v>
      </c>
      <c r="DN187" s="54">
        <v>3</v>
      </c>
      <c r="DO187" s="397" t="s">
        <v>1782</v>
      </c>
      <c r="DP187" s="165">
        <f t="shared" si="225"/>
        <v>2</v>
      </c>
      <c r="DQ187" s="96" t="s">
        <v>1024</v>
      </c>
      <c r="DR187" s="164">
        <f t="shared" si="226"/>
        <v>0</v>
      </c>
      <c r="DS187" s="426">
        <f t="shared" si="227"/>
        <v>2</v>
      </c>
      <c r="DT187" s="148">
        <v>0.66700000000000004</v>
      </c>
      <c r="DU187" s="157" t="s">
        <v>1791</v>
      </c>
      <c r="DV187" s="165">
        <f t="shared" si="295"/>
        <v>2</v>
      </c>
      <c r="DW187" s="49">
        <v>10</v>
      </c>
      <c r="DX187" s="148">
        <f t="shared" si="267"/>
        <v>1</v>
      </c>
      <c r="DY187" s="94" t="s">
        <v>1733</v>
      </c>
      <c r="DZ187" s="165">
        <f t="shared" si="229"/>
        <v>1</v>
      </c>
      <c r="EA187" s="49">
        <v>0</v>
      </c>
      <c r="EB187" s="114" t="s">
        <v>1730</v>
      </c>
      <c r="EC187" s="165">
        <f t="shared" si="230"/>
        <v>0</v>
      </c>
      <c r="ED187" s="49">
        <v>2</v>
      </c>
      <c r="EE187" s="157" t="s">
        <v>1737</v>
      </c>
      <c r="EF187" s="165">
        <f t="shared" si="231"/>
        <v>1</v>
      </c>
      <c r="EG187" s="426">
        <f t="shared" si="232"/>
        <v>1</v>
      </c>
      <c r="EH187" s="429">
        <f t="shared" si="233"/>
        <v>1.8151515151515152</v>
      </c>
      <c r="EI187" s="438">
        <f t="shared" si="234"/>
        <v>0.4537878787878788</v>
      </c>
      <c r="EJ187" s="546">
        <v>0.2</v>
      </c>
      <c r="EK187" s="548">
        <v>0.52272727272727271</v>
      </c>
      <c r="EL187" s="549">
        <v>0.875</v>
      </c>
      <c r="EM187" s="549">
        <v>0.375</v>
      </c>
      <c r="EN187" s="549">
        <v>0.5</v>
      </c>
      <c r="EO187" s="549">
        <v>0.25</v>
      </c>
    </row>
    <row r="188" spans="1:145" s="366" customFormat="1" ht="18">
      <c r="A188" s="4" t="s">
        <v>234</v>
      </c>
      <c r="B188" s="69" t="s">
        <v>233</v>
      </c>
      <c r="C188" s="53" t="s">
        <v>632</v>
      </c>
      <c r="D188" s="411" t="s">
        <v>1309</v>
      </c>
      <c r="E188" s="413" t="s">
        <v>991</v>
      </c>
      <c r="F188" s="412" t="s">
        <v>993</v>
      </c>
      <c r="G188" s="414" t="s">
        <v>994</v>
      </c>
      <c r="H188" s="412" t="s">
        <v>34</v>
      </c>
      <c r="I188" s="49">
        <v>11231</v>
      </c>
      <c r="J188" s="328">
        <f t="shared" si="184"/>
        <v>4.0504184272451349</v>
      </c>
      <c r="K188" s="328" t="s">
        <v>1699</v>
      </c>
      <c r="L188" s="165">
        <f t="shared" si="185"/>
        <v>2</v>
      </c>
      <c r="M188" s="78">
        <v>23051287.369999997</v>
      </c>
      <c r="N188" s="328">
        <f t="shared" si="186"/>
        <v>7.362695184913286</v>
      </c>
      <c r="O188" s="328" t="s">
        <v>1706</v>
      </c>
      <c r="P188" s="165">
        <f t="shared" si="187"/>
        <v>1</v>
      </c>
      <c r="Q188" s="94">
        <v>462</v>
      </c>
      <c r="R188" s="328">
        <f t="shared" si="188"/>
        <v>2.6646419755561257</v>
      </c>
      <c r="S188" s="328" t="s">
        <v>1712</v>
      </c>
      <c r="T188" s="165">
        <f t="shared" si="189"/>
        <v>1</v>
      </c>
      <c r="U188" s="96" t="s">
        <v>880</v>
      </c>
      <c r="V188" s="164">
        <f t="shared" si="190"/>
        <v>0</v>
      </c>
      <c r="W188" s="94">
        <v>0</v>
      </c>
      <c r="X188" s="94"/>
      <c r="Y188" s="94" t="s">
        <v>1726</v>
      </c>
      <c r="Z188" s="165">
        <f t="shared" si="191"/>
        <v>0</v>
      </c>
      <c r="AA188" s="424">
        <f t="shared" si="192"/>
        <v>0.8</v>
      </c>
      <c r="AB188" s="80" t="s">
        <v>1397</v>
      </c>
      <c r="AC188" s="165">
        <f t="shared" si="268"/>
        <v>1</v>
      </c>
      <c r="AD188" s="53" t="s">
        <v>639</v>
      </c>
      <c r="AE188" s="165">
        <f t="shared" si="269"/>
        <v>4</v>
      </c>
      <c r="AF188" s="96" t="s">
        <v>640</v>
      </c>
      <c r="AG188" s="164">
        <f t="shared" si="270"/>
        <v>0</v>
      </c>
      <c r="AH188" s="53" t="s">
        <v>1400</v>
      </c>
      <c r="AI188" s="165">
        <f t="shared" si="271"/>
        <v>3</v>
      </c>
      <c r="AJ188" s="53" t="s">
        <v>1405</v>
      </c>
      <c r="AK188" s="165">
        <f t="shared" si="272"/>
        <v>0</v>
      </c>
      <c r="AL188" s="50">
        <v>1</v>
      </c>
      <c r="AM188" s="396" t="s">
        <v>1765</v>
      </c>
      <c r="AN188" s="165">
        <f t="shared" si="273"/>
        <v>4</v>
      </c>
      <c r="AO188" s="96" t="s">
        <v>636</v>
      </c>
      <c r="AP188" s="164">
        <f t="shared" si="274"/>
        <v>4</v>
      </c>
      <c r="AQ188" s="57">
        <v>1</v>
      </c>
      <c r="AR188" s="397" t="s">
        <v>1789</v>
      </c>
      <c r="AS188" s="165">
        <f t="shared" si="275"/>
        <v>0</v>
      </c>
      <c r="AT188" s="53" t="s">
        <v>634</v>
      </c>
      <c r="AU188" s="165">
        <f t="shared" si="276"/>
        <v>1</v>
      </c>
      <c r="AV188" s="53" t="s">
        <v>675</v>
      </c>
      <c r="AW188" s="165">
        <v>0</v>
      </c>
      <c r="AX188" s="81" t="s">
        <v>635</v>
      </c>
      <c r="AY188" s="165">
        <v>1</v>
      </c>
      <c r="AZ188" s="426">
        <f t="shared" si="277"/>
        <v>1.6363636363636365</v>
      </c>
      <c r="BA188" s="57">
        <v>1</v>
      </c>
      <c r="BB188" s="395" t="s">
        <v>1742</v>
      </c>
      <c r="BC188" s="165">
        <f t="shared" si="278"/>
        <v>3</v>
      </c>
      <c r="BD188" s="80" t="s">
        <v>666</v>
      </c>
      <c r="BE188" s="163">
        <f t="shared" si="279"/>
        <v>3</v>
      </c>
      <c r="BF188" s="58">
        <v>1</v>
      </c>
      <c r="BG188" s="396" t="s">
        <v>1746</v>
      </c>
      <c r="BH188" s="165">
        <f t="shared" si="280"/>
        <v>3</v>
      </c>
      <c r="BI188" s="58">
        <v>0</v>
      </c>
      <c r="BJ188" s="396" t="s">
        <v>1745</v>
      </c>
      <c r="BK188" s="165">
        <f t="shared" si="281"/>
        <v>4</v>
      </c>
      <c r="BL188" s="53" t="s">
        <v>653</v>
      </c>
      <c r="BM188" s="365">
        <f t="shared" si="282"/>
        <v>4</v>
      </c>
      <c r="BN188" s="53" t="s">
        <v>669</v>
      </c>
      <c r="BO188" s="365">
        <f t="shared" si="283"/>
        <v>2</v>
      </c>
      <c r="BP188" s="53" t="s">
        <v>659</v>
      </c>
      <c r="BQ188" s="365">
        <f t="shared" si="284"/>
        <v>4</v>
      </c>
      <c r="BR188" s="58">
        <v>0</v>
      </c>
      <c r="BS188" s="396" t="s">
        <v>1750</v>
      </c>
      <c r="BT188" s="165">
        <f t="shared" si="285"/>
        <v>4</v>
      </c>
      <c r="BU188" s="58">
        <v>0</v>
      </c>
      <c r="BV188" s="396" t="s">
        <v>1750</v>
      </c>
      <c r="BW188" s="165">
        <f t="shared" si="286"/>
        <v>4</v>
      </c>
      <c r="BX188" s="58">
        <v>1</v>
      </c>
      <c r="BY188" s="396" t="s">
        <v>1756</v>
      </c>
      <c r="BZ188" s="165">
        <f t="shared" si="287"/>
        <v>3</v>
      </c>
      <c r="CA188" s="58">
        <v>0</v>
      </c>
      <c r="CB188" s="396" t="s">
        <v>1755</v>
      </c>
      <c r="CC188" s="165">
        <f t="shared" si="288"/>
        <v>4</v>
      </c>
      <c r="CD188" s="58">
        <v>4</v>
      </c>
      <c r="CE188" s="396" t="s">
        <v>1761</v>
      </c>
      <c r="CF188" s="165">
        <f t="shared" si="289"/>
        <v>3</v>
      </c>
      <c r="CG188" s="155" t="s">
        <v>1369</v>
      </c>
      <c r="CH188" s="165">
        <f t="shared" si="290"/>
        <v>3</v>
      </c>
      <c r="CI188" s="426">
        <f t="shared" si="291"/>
        <v>3.4166666666666665</v>
      </c>
      <c r="CJ188" s="53" t="s">
        <v>639</v>
      </c>
      <c r="CK188" s="165">
        <f t="shared" si="292"/>
        <v>4</v>
      </c>
      <c r="CL188" s="96" t="s">
        <v>636</v>
      </c>
      <c r="CM188" s="164">
        <f t="shared" si="293"/>
        <v>4</v>
      </c>
      <c r="CN188" s="96" t="s">
        <v>1119</v>
      </c>
      <c r="CO188" s="164">
        <f t="shared" si="217"/>
        <v>0</v>
      </c>
      <c r="CP188" s="96" t="s">
        <v>880</v>
      </c>
      <c r="CQ188" s="164">
        <f t="shared" ref="CQ188:CQ219" si="296">IF(CP188="sim",0,IF(CP188="Não",4,"ERRO"))</f>
        <v>4</v>
      </c>
      <c r="CR188" s="96" t="s">
        <v>880</v>
      </c>
      <c r="CS188" s="164">
        <f t="shared" ref="CS188:CS219" si="297">IF(CR188="sim",0,IF(CR188="Não",4,"ERRO"))</f>
        <v>4</v>
      </c>
      <c r="CT188" s="53" t="s">
        <v>639</v>
      </c>
      <c r="CU188" s="165">
        <f t="shared" si="294"/>
        <v>4</v>
      </c>
      <c r="CV188" s="96" t="s">
        <v>1119</v>
      </c>
      <c r="CW188" s="164">
        <f t="shared" ref="CW188:CW219" si="298">IF(CV188="sim",0,IF(CV188="Não",4,"ERRO"))</f>
        <v>0</v>
      </c>
      <c r="CX188" s="55">
        <v>6.6</v>
      </c>
      <c r="CY188" s="427" t="s">
        <v>1826</v>
      </c>
      <c r="CZ188" s="165">
        <f t="shared" si="219"/>
        <v>1</v>
      </c>
      <c r="DA188" s="56">
        <v>10</v>
      </c>
      <c r="DB188" s="351" t="s">
        <v>1827</v>
      </c>
      <c r="DC188" s="165">
        <f t="shared" si="220"/>
        <v>0</v>
      </c>
      <c r="DD188" s="426">
        <f t="shared" si="221"/>
        <v>2.3333333333333335</v>
      </c>
      <c r="DE188" s="148">
        <v>6</v>
      </c>
      <c r="DF188" s="396" t="s">
        <v>1774</v>
      </c>
      <c r="DG188" s="165">
        <f t="shared" si="222"/>
        <v>3</v>
      </c>
      <c r="DH188" s="54">
        <v>0</v>
      </c>
      <c r="DI188" s="397" t="s">
        <v>1777</v>
      </c>
      <c r="DJ188" s="165">
        <f t="shared" si="223"/>
        <v>0</v>
      </c>
      <c r="DK188" s="54">
        <v>7</v>
      </c>
      <c r="DL188" s="396" t="s">
        <v>1778</v>
      </c>
      <c r="DM188" s="165">
        <f t="shared" si="224"/>
        <v>4</v>
      </c>
      <c r="DN188" s="54">
        <v>1</v>
      </c>
      <c r="DO188" s="396" t="s">
        <v>1783</v>
      </c>
      <c r="DP188" s="165">
        <f t="shared" si="225"/>
        <v>1</v>
      </c>
      <c r="DQ188" s="96" t="s">
        <v>1024</v>
      </c>
      <c r="DR188" s="164">
        <f t="shared" si="226"/>
        <v>0</v>
      </c>
      <c r="DS188" s="426">
        <f t="shared" si="227"/>
        <v>1.6</v>
      </c>
      <c r="DT188" s="148">
        <v>0.60499999999999998</v>
      </c>
      <c r="DU188" s="114" t="s">
        <v>1793</v>
      </c>
      <c r="DV188" s="165">
        <f t="shared" si="295"/>
        <v>3</v>
      </c>
      <c r="DW188" s="49">
        <v>15</v>
      </c>
      <c r="DX188" s="148">
        <f t="shared" si="267"/>
        <v>1.1760912590556813</v>
      </c>
      <c r="DY188" s="94" t="s">
        <v>1734</v>
      </c>
      <c r="DZ188" s="165">
        <f t="shared" si="229"/>
        <v>2</v>
      </c>
      <c r="EA188" s="49">
        <v>4</v>
      </c>
      <c r="EB188" s="94" t="s">
        <v>1739</v>
      </c>
      <c r="EC188" s="165">
        <f t="shared" si="230"/>
        <v>2</v>
      </c>
      <c r="ED188" s="49">
        <v>0</v>
      </c>
      <c r="EE188" s="114" t="s">
        <v>1730</v>
      </c>
      <c r="EF188" s="165">
        <f t="shared" si="231"/>
        <v>0</v>
      </c>
      <c r="EG188" s="426">
        <f t="shared" si="232"/>
        <v>1.75</v>
      </c>
      <c r="EH188" s="429">
        <f t="shared" si="233"/>
        <v>1.9227272727272728</v>
      </c>
      <c r="EI188" s="438">
        <f t="shared" si="234"/>
        <v>0.48068181818181815</v>
      </c>
      <c r="EJ188" s="546">
        <v>0.2</v>
      </c>
      <c r="EK188" s="548">
        <v>0.40909090909090912</v>
      </c>
      <c r="EL188" s="549">
        <v>0.85416666666666663</v>
      </c>
      <c r="EM188" s="549">
        <v>0.58333333333333337</v>
      </c>
      <c r="EN188" s="549">
        <v>0.4</v>
      </c>
      <c r="EO188" s="549">
        <v>0.4375</v>
      </c>
    </row>
    <row r="189" spans="1:145" s="366" customFormat="1" ht="18">
      <c r="A189" s="4" t="s">
        <v>228</v>
      </c>
      <c r="B189" s="69" t="s">
        <v>227</v>
      </c>
      <c r="C189" s="583" t="s">
        <v>681</v>
      </c>
      <c r="D189" s="411" t="s">
        <v>1309</v>
      </c>
      <c r="E189" s="413" t="s">
        <v>971</v>
      </c>
      <c r="F189" s="412" t="s">
        <v>986</v>
      </c>
      <c r="G189" s="414" t="s">
        <v>987</v>
      </c>
      <c r="H189" s="412" t="s">
        <v>8</v>
      </c>
      <c r="I189" s="49">
        <v>11380</v>
      </c>
      <c r="J189" s="328">
        <f t="shared" si="184"/>
        <v>4.0561422620590522</v>
      </c>
      <c r="K189" s="328" t="s">
        <v>1699</v>
      </c>
      <c r="L189" s="165">
        <f t="shared" si="185"/>
        <v>2</v>
      </c>
      <c r="M189" s="78">
        <v>23102052.34</v>
      </c>
      <c r="N189" s="328">
        <f t="shared" si="186"/>
        <v>7.3636505634568321</v>
      </c>
      <c r="O189" s="328" t="s">
        <v>1706</v>
      </c>
      <c r="P189" s="165">
        <f t="shared" si="187"/>
        <v>1</v>
      </c>
      <c r="Q189" s="94">
        <v>332</v>
      </c>
      <c r="R189" s="328">
        <f t="shared" si="188"/>
        <v>2.5211380837040362</v>
      </c>
      <c r="S189" s="328" t="s">
        <v>1712</v>
      </c>
      <c r="T189" s="165">
        <f t="shared" si="189"/>
        <v>1</v>
      </c>
      <c r="U189" s="96" t="s">
        <v>880</v>
      </c>
      <c r="V189" s="164">
        <f t="shared" si="190"/>
        <v>0</v>
      </c>
      <c r="W189" s="94">
        <v>0</v>
      </c>
      <c r="X189" s="94"/>
      <c r="Y189" s="94" t="s">
        <v>1726</v>
      </c>
      <c r="Z189" s="165">
        <f t="shared" si="191"/>
        <v>0</v>
      </c>
      <c r="AA189" s="424">
        <f t="shared" si="192"/>
        <v>0.8</v>
      </c>
      <c r="AB189" s="594" t="s">
        <v>639</v>
      </c>
      <c r="AC189" s="165">
        <f t="shared" si="268"/>
        <v>4</v>
      </c>
      <c r="AD189" s="585" t="s">
        <v>639</v>
      </c>
      <c r="AE189" s="165">
        <f t="shared" si="269"/>
        <v>4</v>
      </c>
      <c r="AF189" s="96" t="s">
        <v>640</v>
      </c>
      <c r="AG189" s="164">
        <f t="shared" si="270"/>
        <v>0</v>
      </c>
      <c r="AH189" s="53" t="s">
        <v>1314</v>
      </c>
      <c r="AI189" s="165">
        <f t="shared" si="271"/>
        <v>0</v>
      </c>
      <c r="AJ189" s="53" t="s">
        <v>1404</v>
      </c>
      <c r="AK189" s="165">
        <f t="shared" si="272"/>
        <v>1</v>
      </c>
      <c r="AL189" s="587">
        <v>1</v>
      </c>
      <c r="AM189" s="396" t="s">
        <v>1765</v>
      </c>
      <c r="AN189" s="165">
        <f t="shared" si="273"/>
        <v>4</v>
      </c>
      <c r="AO189" s="96" t="s">
        <v>636</v>
      </c>
      <c r="AP189" s="164">
        <f t="shared" si="274"/>
        <v>4</v>
      </c>
      <c r="AQ189" s="57">
        <v>3</v>
      </c>
      <c r="AR189" s="397" t="s">
        <v>1771</v>
      </c>
      <c r="AS189" s="165">
        <f t="shared" si="275"/>
        <v>2</v>
      </c>
      <c r="AT189" s="583" t="s">
        <v>674</v>
      </c>
      <c r="AU189" s="165">
        <f t="shared" si="276"/>
        <v>3</v>
      </c>
      <c r="AV189" s="53" t="s">
        <v>635</v>
      </c>
      <c r="AW189" s="165">
        <v>1</v>
      </c>
      <c r="AX189" s="81" t="s">
        <v>647</v>
      </c>
      <c r="AY189" s="165">
        <v>4</v>
      </c>
      <c r="AZ189" s="426">
        <f t="shared" si="277"/>
        <v>2.4545454545454546</v>
      </c>
      <c r="BA189" s="57">
        <v>0</v>
      </c>
      <c r="BB189" s="395" t="s">
        <v>1741</v>
      </c>
      <c r="BC189" s="165">
        <f t="shared" si="278"/>
        <v>4</v>
      </c>
      <c r="BD189" s="155" t="s">
        <v>666</v>
      </c>
      <c r="BE189" s="163">
        <f t="shared" si="279"/>
        <v>3</v>
      </c>
      <c r="BF189" s="587">
        <v>0</v>
      </c>
      <c r="BG189" s="396" t="s">
        <v>1745</v>
      </c>
      <c r="BH189" s="165">
        <f t="shared" si="280"/>
        <v>4</v>
      </c>
      <c r="BI189" s="587">
        <v>0</v>
      </c>
      <c r="BJ189" s="396" t="s">
        <v>1745</v>
      </c>
      <c r="BK189" s="165">
        <f t="shared" si="281"/>
        <v>4</v>
      </c>
      <c r="BL189" s="53" t="s">
        <v>653</v>
      </c>
      <c r="BM189" s="365">
        <f t="shared" si="282"/>
        <v>4</v>
      </c>
      <c r="BN189" s="583" t="s">
        <v>642</v>
      </c>
      <c r="BO189" s="365">
        <f t="shared" si="283"/>
        <v>0</v>
      </c>
      <c r="BP189" s="585" t="s">
        <v>659</v>
      </c>
      <c r="BQ189" s="365">
        <f t="shared" si="284"/>
        <v>4</v>
      </c>
      <c r="BR189" s="57">
        <v>0</v>
      </c>
      <c r="BS189" s="396" t="s">
        <v>1750</v>
      </c>
      <c r="BT189" s="165">
        <f t="shared" si="285"/>
        <v>4</v>
      </c>
      <c r="BU189" s="57">
        <v>0</v>
      </c>
      <c r="BV189" s="396" t="s">
        <v>1750</v>
      </c>
      <c r="BW189" s="165">
        <f t="shared" si="286"/>
        <v>4</v>
      </c>
      <c r="BX189" s="57">
        <v>0</v>
      </c>
      <c r="BY189" s="396" t="s">
        <v>1755</v>
      </c>
      <c r="BZ189" s="165">
        <f t="shared" si="287"/>
        <v>4</v>
      </c>
      <c r="CA189" s="57">
        <v>0</v>
      </c>
      <c r="CB189" s="396" t="s">
        <v>1755</v>
      </c>
      <c r="CC189" s="165">
        <f t="shared" si="288"/>
        <v>4</v>
      </c>
      <c r="CD189" s="58">
        <v>1</v>
      </c>
      <c r="CE189" s="396" t="s">
        <v>1763</v>
      </c>
      <c r="CF189" s="165">
        <f t="shared" si="289"/>
        <v>1</v>
      </c>
      <c r="CG189" s="155" t="s">
        <v>636</v>
      </c>
      <c r="CH189" s="165">
        <f t="shared" si="290"/>
        <v>4</v>
      </c>
      <c r="CI189" s="426">
        <f t="shared" si="291"/>
        <v>3.3333333333333335</v>
      </c>
      <c r="CJ189" s="594" t="s">
        <v>639</v>
      </c>
      <c r="CK189" s="165">
        <f t="shared" si="292"/>
        <v>4</v>
      </c>
      <c r="CL189" s="96" t="s">
        <v>640</v>
      </c>
      <c r="CM189" s="164">
        <f t="shared" si="293"/>
        <v>0</v>
      </c>
      <c r="CN189" s="96" t="s">
        <v>1119</v>
      </c>
      <c r="CO189" s="164">
        <f t="shared" si="217"/>
        <v>0</v>
      </c>
      <c r="CP189" s="96" t="s">
        <v>880</v>
      </c>
      <c r="CQ189" s="164">
        <f t="shared" si="296"/>
        <v>4</v>
      </c>
      <c r="CR189" s="96" t="s">
        <v>1119</v>
      </c>
      <c r="CS189" s="164">
        <f t="shared" si="297"/>
        <v>0</v>
      </c>
      <c r="CT189" s="583" t="s">
        <v>639</v>
      </c>
      <c r="CU189" s="165">
        <f t="shared" si="294"/>
        <v>4</v>
      </c>
      <c r="CV189" s="96" t="s">
        <v>880</v>
      </c>
      <c r="CW189" s="164">
        <f t="shared" si="298"/>
        <v>4</v>
      </c>
      <c r="CX189" s="55">
        <v>8.1</v>
      </c>
      <c r="CY189" s="351" t="s">
        <v>1827</v>
      </c>
      <c r="CZ189" s="165">
        <f t="shared" si="219"/>
        <v>0</v>
      </c>
      <c r="DA189" s="56">
        <v>8.8000000000000007</v>
      </c>
      <c r="DB189" s="351" t="s">
        <v>1827</v>
      </c>
      <c r="DC189" s="165">
        <f t="shared" si="220"/>
        <v>0</v>
      </c>
      <c r="DD189" s="426">
        <f t="shared" si="221"/>
        <v>1.7777777777777777</v>
      </c>
      <c r="DE189" s="148">
        <v>0</v>
      </c>
      <c r="DF189" s="397" t="s">
        <v>1777</v>
      </c>
      <c r="DG189" s="165">
        <f t="shared" si="222"/>
        <v>0</v>
      </c>
      <c r="DH189" s="54">
        <v>0</v>
      </c>
      <c r="DI189" s="397" t="s">
        <v>1777</v>
      </c>
      <c r="DJ189" s="165">
        <f t="shared" si="223"/>
        <v>0</v>
      </c>
      <c r="DK189" s="54">
        <v>1</v>
      </c>
      <c r="DL189" s="397" t="s">
        <v>1777</v>
      </c>
      <c r="DM189" s="165">
        <f t="shared" si="224"/>
        <v>3</v>
      </c>
      <c r="DN189" s="54">
        <v>0</v>
      </c>
      <c r="DO189" s="397" t="s">
        <v>1784</v>
      </c>
      <c r="DP189" s="165">
        <f t="shared" si="225"/>
        <v>0</v>
      </c>
      <c r="DQ189" s="96" t="s">
        <v>1024</v>
      </c>
      <c r="DR189" s="164">
        <f t="shared" si="226"/>
        <v>0</v>
      </c>
      <c r="DS189" s="426">
        <f t="shared" si="227"/>
        <v>0.6</v>
      </c>
      <c r="DT189" s="148">
        <v>0.69899999999999995</v>
      </c>
      <c r="DU189" s="157" t="s">
        <v>1791</v>
      </c>
      <c r="DV189" s="165">
        <f t="shared" si="295"/>
        <v>2</v>
      </c>
      <c r="DW189" s="49">
        <v>6</v>
      </c>
      <c r="DX189" s="148">
        <f t="shared" si="267"/>
        <v>0.77815125038364363</v>
      </c>
      <c r="DY189" s="94" t="s">
        <v>1733</v>
      </c>
      <c r="DZ189" s="165">
        <f t="shared" si="229"/>
        <v>1</v>
      </c>
      <c r="EA189" s="49">
        <v>1</v>
      </c>
      <c r="EB189" s="157" t="s">
        <v>1737</v>
      </c>
      <c r="EC189" s="165">
        <f t="shared" si="230"/>
        <v>1</v>
      </c>
      <c r="ED189" s="49">
        <v>2</v>
      </c>
      <c r="EE189" s="157" t="s">
        <v>1737</v>
      </c>
      <c r="EF189" s="165">
        <f t="shared" si="231"/>
        <v>1</v>
      </c>
      <c r="EG189" s="426">
        <f t="shared" si="232"/>
        <v>1.25</v>
      </c>
      <c r="EH189" s="429">
        <f t="shared" si="233"/>
        <v>1.7026094276094277</v>
      </c>
      <c r="EI189" s="438">
        <f t="shared" si="234"/>
        <v>0.42565235690235692</v>
      </c>
      <c r="EJ189" s="546">
        <v>0.2</v>
      </c>
      <c r="EK189" s="548">
        <v>0.61363636363636365</v>
      </c>
      <c r="EL189" s="549">
        <v>0.83333333333333337</v>
      </c>
      <c r="EM189" s="549">
        <v>0.44444444444444442</v>
      </c>
      <c r="EN189" s="549">
        <v>0.15</v>
      </c>
      <c r="EO189" s="549">
        <v>0.3125</v>
      </c>
    </row>
    <row r="190" spans="1:145" s="366" customFormat="1" ht="18">
      <c r="A190" s="4" t="s">
        <v>258</v>
      </c>
      <c r="B190" s="70" t="s">
        <v>257</v>
      </c>
      <c r="C190" s="53" t="s">
        <v>671</v>
      </c>
      <c r="D190" s="411" t="s">
        <v>1309</v>
      </c>
      <c r="E190" s="413" t="s">
        <v>971</v>
      </c>
      <c r="F190" s="412" t="s">
        <v>970</v>
      </c>
      <c r="G190" s="414" t="s">
        <v>973</v>
      </c>
      <c r="H190" s="412" t="s">
        <v>50</v>
      </c>
      <c r="I190" s="51">
        <v>11393</v>
      </c>
      <c r="J190" s="328">
        <f t="shared" si="184"/>
        <v>4.0566380973796523</v>
      </c>
      <c r="K190" s="328" t="s">
        <v>1699</v>
      </c>
      <c r="L190" s="165">
        <f t="shared" si="185"/>
        <v>2</v>
      </c>
      <c r="M190" s="78">
        <v>25270981.739999998</v>
      </c>
      <c r="N190" s="328">
        <f t="shared" si="186"/>
        <v>7.4026221139413924</v>
      </c>
      <c r="O190" s="328" t="s">
        <v>1706</v>
      </c>
      <c r="P190" s="165">
        <f t="shared" si="187"/>
        <v>1</v>
      </c>
      <c r="Q190" s="94">
        <v>384</v>
      </c>
      <c r="R190" s="328">
        <f t="shared" si="188"/>
        <v>2.5843312243675309</v>
      </c>
      <c r="S190" s="328" t="s">
        <v>1712</v>
      </c>
      <c r="T190" s="165">
        <f t="shared" si="189"/>
        <v>1</v>
      </c>
      <c r="U190" s="96" t="s">
        <v>880</v>
      </c>
      <c r="V190" s="164">
        <f t="shared" si="190"/>
        <v>0</v>
      </c>
      <c r="W190" s="94">
        <v>0</v>
      </c>
      <c r="X190" s="94"/>
      <c r="Y190" s="94" t="s">
        <v>1726</v>
      </c>
      <c r="Z190" s="165">
        <f t="shared" si="191"/>
        <v>0</v>
      </c>
      <c r="AA190" s="424">
        <f t="shared" si="192"/>
        <v>0.8</v>
      </c>
      <c r="AB190" s="80" t="s">
        <v>639</v>
      </c>
      <c r="AC190" s="165">
        <f t="shared" si="268"/>
        <v>4</v>
      </c>
      <c r="AD190" s="53" t="s">
        <v>639</v>
      </c>
      <c r="AE190" s="165">
        <f t="shared" si="269"/>
        <v>4</v>
      </c>
      <c r="AF190" s="96" t="s">
        <v>640</v>
      </c>
      <c r="AG190" s="164">
        <f t="shared" si="270"/>
        <v>0</v>
      </c>
      <c r="AH190" s="53" t="s">
        <v>1314</v>
      </c>
      <c r="AI190" s="165">
        <f t="shared" si="271"/>
        <v>0</v>
      </c>
      <c r="AJ190" s="53" t="s">
        <v>1405</v>
      </c>
      <c r="AK190" s="165">
        <f t="shared" si="272"/>
        <v>0</v>
      </c>
      <c r="AL190" s="52">
        <v>1</v>
      </c>
      <c r="AM190" s="396" t="s">
        <v>1765</v>
      </c>
      <c r="AN190" s="165">
        <f t="shared" si="273"/>
        <v>4</v>
      </c>
      <c r="AO190" s="96" t="s">
        <v>636</v>
      </c>
      <c r="AP190" s="164">
        <f t="shared" si="274"/>
        <v>4</v>
      </c>
      <c r="AQ190" s="57">
        <v>2</v>
      </c>
      <c r="AR190" s="396" t="s">
        <v>1772</v>
      </c>
      <c r="AS190" s="165">
        <f t="shared" si="275"/>
        <v>1</v>
      </c>
      <c r="AT190" s="53" t="s">
        <v>650</v>
      </c>
      <c r="AU190" s="165">
        <f t="shared" si="276"/>
        <v>2</v>
      </c>
      <c r="AV190" s="53" t="s">
        <v>646</v>
      </c>
      <c r="AW190" s="165">
        <v>0</v>
      </c>
      <c r="AX190" s="81" t="s">
        <v>647</v>
      </c>
      <c r="AY190" s="165">
        <v>4</v>
      </c>
      <c r="AZ190" s="426">
        <f t="shared" si="277"/>
        <v>2.0909090909090908</v>
      </c>
      <c r="BA190" s="166">
        <v>0</v>
      </c>
      <c r="BB190" s="395" t="s">
        <v>1741</v>
      </c>
      <c r="BC190" s="165">
        <f t="shared" si="278"/>
        <v>4</v>
      </c>
      <c r="BD190" s="155" t="s">
        <v>1395</v>
      </c>
      <c r="BE190" s="163">
        <f t="shared" si="279"/>
        <v>4</v>
      </c>
      <c r="BF190" s="58">
        <v>0</v>
      </c>
      <c r="BG190" s="396" t="s">
        <v>1745</v>
      </c>
      <c r="BH190" s="165">
        <f t="shared" si="280"/>
        <v>4</v>
      </c>
      <c r="BI190" s="58">
        <v>0</v>
      </c>
      <c r="BJ190" s="396" t="s">
        <v>1745</v>
      </c>
      <c r="BK190" s="165">
        <f t="shared" si="281"/>
        <v>4</v>
      </c>
      <c r="BL190" s="53" t="s">
        <v>653</v>
      </c>
      <c r="BM190" s="365">
        <f t="shared" si="282"/>
        <v>4</v>
      </c>
      <c r="BN190" s="53" t="s">
        <v>642</v>
      </c>
      <c r="BO190" s="365">
        <f t="shared" si="283"/>
        <v>0</v>
      </c>
      <c r="BP190" s="53" t="s">
        <v>659</v>
      </c>
      <c r="BQ190" s="365">
        <f t="shared" si="284"/>
        <v>4</v>
      </c>
      <c r="BR190" s="58">
        <v>1</v>
      </c>
      <c r="BS190" s="396" t="s">
        <v>1751</v>
      </c>
      <c r="BT190" s="165">
        <f t="shared" si="285"/>
        <v>3</v>
      </c>
      <c r="BU190" s="58">
        <v>0</v>
      </c>
      <c r="BV190" s="396" t="s">
        <v>1750</v>
      </c>
      <c r="BW190" s="165">
        <f t="shared" si="286"/>
        <v>4</v>
      </c>
      <c r="BX190" s="58">
        <v>0</v>
      </c>
      <c r="BY190" s="396" t="s">
        <v>1755</v>
      </c>
      <c r="BZ190" s="165">
        <f t="shared" si="287"/>
        <v>4</v>
      </c>
      <c r="CA190" s="58">
        <v>0</v>
      </c>
      <c r="CB190" s="396" t="s">
        <v>1755</v>
      </c>
      <c r="CC190" s="165">
        <f t="shared" si="288"/>
        <v>4</v>
      </c>
      <c r="CD190" s="58">
        <v>1</v>
      </c>
      <c r="CE190" s="396" t="s">
        <v>1763</v>
      </c>
      <c r="CF190" s="165">
        <f t="shared" si="289"/>
        <v>1</v>
      </c>
      <c r="CG190" s="155" t="s">
        <v>636</v>
      </c>
      <c r="CH190" s="165">
        <f t="shared" si="290"/>
        <v>4</v>
      </c>
      <c r="CI190" s="426">
        <f t="shared" si="291"/>
        <v>3.3333333333333335</v>
      </c>
      <c r="CJ190" s="53" t="s">
        <v>639</v>
      </c>
      <c r="CK190" s="165">
        <f t="shared" si="292"/>
        <v>4</v>
      </c>
      <c r="CL190" s="96" t="s">
        <v>640</v>
      </c>
      <c r="CM190" s="164">
        <f t="shared" si="293"/>
        <v>0</v>
      </c>
      <c r="CN190" s="96" t="s">
        <v>880</v>
      </c>
      <c r="CO190" s="164">
        <f t="shared" si="217"/>
        <v>4</v>
      </c>
      <c r="CP190" s="96" t="s">
        <v>880</v>
      </c>
      <c r="CQ190" s="164">
        <f t="shared" si="296"/>
        <v>4</v>
      </c>
      <c r="CR190" s="96" t="s">
        <v>880</v>
      </c>
      <c r="CS190" s="164">
        <f t="shared" si="297"/>
        <v>4</v>
      </c>
      <c r="CT190" s="53" t="s">
        <v>639</v>
      </c>
      <c r="CU190" s="165">
        <f t="shared" si="294"/>
        <v>4</v>
      </c>
      <c r="CV190" s="96" t="s">
        <v>1119</v>
      </c>
      <c r="CW190" s="164">
        <f t="shared" si="298"/>
        <v>0</v>
      </c>
      <c r="CX190" s="55">
        <v>6.8</v>
      </c>
      <c r="CY190" s="427" t="s">
        <v>1826</v>
      </c>
      <c r="CZ190" s="165">
        <f t="shared" si="219"/>
        <v>1</v>
      </c>
      <c r="DA190" s="56">
        <v>9.1</v>
      </c>
      <c r="DB190" s="351" t="s">
        <v>1827</v>
      </c>
      <c r="DC190" s="165">
        <f t="shared" si="220"/>
        <v>0</v>
      </c>
      <c r="DD190" s="426">
        <f t="shared" si="221"/>
        <v>2.3333333333333335</v>
      </c>
      <c r="DE190" s="148">
        <v>2</v>
      </c>
      <c r="DF190" s="396" t="s">
        <v>1776</v>
      </c>
      <c r="DG190" s="165">
        <f t="shared" si="222"/>
        <v>1</v>
      </c>
      <c r="DH190" s="54">
        <v>0</v>
      </c>
      <c r="DI190" s="397" t="s">
        <v>1777</v>
      </c>
      <c r="DJ190" s="165">
        <f t="shared" si="223"/>
        <v>0</v>
      </c>
      <c r="DK190" s="54">
        <v>3</v>
      </c>
      <c r="DL190" s="396" t="s">
        <v>1778</v>
      </c>
      <c r="DM190" s="165">
        <f t="shared" si="224"/>
        <v>4</v>
      </c>
      <c r="DN190" s="54">
        <v>1</v>
      </c>
      <c r="DO190" s="396" t="s">
        <v>1783</v>
      </c>
      <c r="DP190" s="165">
        <f t="shared" si="225"/>
        <v>1</v>
      </c>
      <c r="DQ190" s="96" t="s">
        <v>1024</v>
      </c>
      <c r="DR190" s="164">
        <f t="shared" si="226"/>
        <v>0</v>
      </c>
      <c r="DS190" s="426">
        <f t="shared" si="227"/>
        <v>1.2</v>
      </c>
      <c r="DT190" s="148">
        <v>0.70599999999999996</v>
      </c>
      <c r="DU190" s="94" t="s">
        <v>1791</v>
      </c>
      <c r="DV190" s="165">
        <f t="shared" si="295"/>
        <v>2</v>
      </c>
      <c r="DW190" s="49">
        <v>6</v>
      </c>
      <c r="DX190" s="148">
        <f t="shared" si="267"/>
        <v>0.77815125038364363</v>
      </c>
      <c r="DY190" s="94" t="s">
        <v>1733</v>
      </c>
      <c r="DZ190" s="165">
        <f t="shared" si="229"/>
        <v>1</v>
      </c>
      <c r="EA190" s="49">
        <v>2</v>
      </c>
      <c r="EB190" s="157" t="s">
        <v>1737</v>
      </c>
      <c r="EC190" s="165">
        <f t="shared" si="230"/>
        <v>1</v>
      </c>
      <c r="ED190" s="49">
        <v>5</v>
      </c>
      <c r="EE190" s="94" t="s">
        <v>1740</v>
      </c>
      <c r="EF190" s="165">
        <f t="shared" si="231"/>
        <v>3</v>
      </c>
      <c r="EG190" s="426">
        <f t="shared" si="232"/>
        <v>1.75</v>
      </c>
      <c r="EH190" s="429">
        <f t="shared" si="233"/>
        <v>1.917929292929293</v>
      </c>
      <c r="EI190" s="438">
        <f t="shared" si="234"/>
        <v>0.47948232323232326</v>
      </c>
      <c r="EJ190" s="546">
        <v>0.2</v>
      </c>
      <c r="EK190" s="548">
        <v>0.52272727272727271</v>
      </c>
      <c r="EL190" s="549">
        <v>0.83333333333333337</v>
      </c>
      <c r="EM190" s="549">
        <v>0.58333333333333337</v>
      </c>
      <c r="EN190" s="549">
        <v>0.3</v>
      </c>
      <c r="EO190" s="549">
        <v>0.4375</v>
      </c>
    </row>
    <row r="191" spans="1:145" s="366" customFormat="1" ht="18">
      <c r="A191" s="4" t="s">
        <v>224</v>
      </c>
      <c r="B191" s="69" t="s">
        <v>223</v>
      </c>
      <c r="C191" s="583" t="s">
        <v>673</v>
      </c>
      <c r="D191" s="411" t="s">
        <v>1309</v>
      </c>
      <c r="E191" s="413" t="s">
        <v>968</v>
      </c>
      <c r="F191" s="412" t="s">
        <v>975</v>
      </c>
      <c r="G191" s="414" t="s">
        <v>969</v>
      </c>
      <c r="H191" s="417" t="s">
        <v>74</v>
      </c>
      <c r="I191" s="49">
        <v>11452</v>
      </c>
      <c r="J191" s="328">
        <f t="shared" si="184"/>
        <v>4.0588813393495613</v>
      </c>
      <c r="K191" s="328" t="s">
        <v>1699</v>
      </c>
      <c r="L191" s="165">
        <f t="shared" si="185"/>
        <v>2</v>
      </c>
      <c r="M191" s="78">
        <v>25945744.199999999</v>
      </c>
      <c r="N191" s="328">
        <f t="shared" si="186"/>
        <v>7.414066132048414</v>
      </c>
      <c r="O191" s="328" t="s">
        <v>1706</v>
      </c>
      <c r="P191" s="165">
        <f t="shared" si="187"/>
        <v>1</v>
      </c>
      <c r="Q191" s="94">
        <v>446</v>
      </c>
      <c r="R191" s="328">
        <f t="shared" si="188"/>
        <v>2.6493348587121419</v>
      </c>
      <c r="S191" s="328" t="s">
        <v>1712</v>
      </c>
      <c r="T191" s="165">
        <f t="shared" si="189"/>
        <v>1</v>
      </c>
      <c r="U191" s="96" t="s">
        <v>880</v>
      </c>
      <c r="V191" s="164">
        <f t="shared" si="190"/>
        <v>0</v>
      </c>
      <c r="W191" s="94">
        <v>0</v>
      </c>
      <c r="X191" s="94"/>
      <c r="Y191" s="94" t="s">
        <v>1726</v>
      </c>
      <c r="Z191" s="165">
        <f t="shared" si="191"/>
        <v>0</v>
      </c>
      <c r="AA191" s="424">
        <f t="shared" si="192"/>
        <v>0.8</v>
      </c>
      <c r="AB191" s="594" t="s">
        <v>639</v>
      </c>
      <c r="AC191" s="165">
        <f t="shared" si="268"/>
        <v>4</v>
      </c>
      <c r="AD191" s="585" t="s">
        <v>639</v>
      </c>
      <c r="AE191" s="165">
        <f t="shared" si="269"/>
        <v>4</v>
      </c>
      <c r="AF191" s="96" t="s">
        <v>640</v>
      </c>
      <c r="AG191" s="164">
        <f t="shared" si="270"/>
        <v>0</v>
      </c>
      <c r="AH191" s="53" t="s">
        <v>1314</v>
      </c>
      <c r="AI191" s="165">
        <f t="shared" si="271"/>
        <v>0</v>
      </c>
      <c r="AJ191" s="53" t="s">
        <v>1406</v>
      </c>
      <c r="AK191" s="165">
        <f t="shared" si="272"/>
        <v>3</v>
      </c>
      <c r="AL191" s="587">
        <v>1</v>
      </c>
      <c r="AM191" s="396" t="s">
        <v>1765</v>
      </c>
      <c r="AN191" s="165">
        <f t="shared" si="273"/>
        <v>4</v>
      </c>
      <c r="AO191" s="96" t="s">
        <v>640</v>
      </c>
      <c r="AP191" s="164">
        <f t="shared" si="274"/>
        <v>0</v>
      </c>
      <c r="AQ191" s="57">
        <v>2</v>
      </c>
      <c r="AR191" s="396" t="s">
        <v>1772</v>
      </c>
      <c r="AS191" s="165">
        <f t="shared" si="275"/>
        <v>1</v>
      </c>
      <c r="AT191" s="583" t="s">
        <v>650</v>
      </c>
      <c r="AU191" s="165">
        <f t="shared" si="276"/>
        <v>2</v>
      </c>
      <c r="AV191" s="53" t="s">
        <v>646</v>
      </c>
      <c r="AW191" s="165">
        <v>0</v>
      </c>
      <c r="AX191" s="81" t="s">
        <v>647</v>
      </c>
      <c r="AY191" s="165">
        <v>4</v>
      </c>
      <c r="AZ191" s="426">
        <f t="shared" si="277"/>
        <v>2</v>
      </c>
      <c r="BA191" s="57">
        <v>0</v>
      </c>
      <c r="BB191" s="395" t="s">
        <v>1741</v>
      </c>
      <c r="BC191" s="165">
        <f t="shared" si="278"/>
        <v>4</v>
      </c>
      <c r="BD191" s="155" t="s">
        <v>641</v>
      </c>
      <c r="BE191" s="163">
        <f t="shared" si="279"/>
        <v>0</v>
      </c>
      <c r="BF191" s="587">
        <v>0</v>
      </c>
      <c r="BG191" s="396" t="s">
        <v>1745</v>
      </c>
      <c r="BH191" s="165">
        <f t="shared" si="280"/>
        <v>4</v>
      </c>
      <c r="BI191" s="587">
        <v>0</v>
      </c>
      <c r="BJ191" s="396" t="s">
        <v>1745</v>
      </c>
      <c r="BK191" s="165">
        <f t="shared" si="281"/>
        <v>4</v>
      </c>
      <c r="BL191" s="53" t="s">
        <v>649</v>
      </c>
      <c r="BM191" s="365">
        <f t="shared" si="282"/>
        <v>2</v>
      </c>
      <c r="BN191" s="583" t="s">
        <v>669</v>
      </c>
      <c r="BO191" s="365">
        <f t="shared" si="283"/>
        <v>2</v>
      </c>
      <c r="BP191" s="585" t="s">
        <v>667</v>
      </c>
      <c r="BQ191" s="365">
        <f t="shared" si="284"/>
        <v>1</v>
      </c>
      <c r="BR191" s="57">
        <v>0</v>
      </c>
      <c r="BS191" s="396" t="s">
        <v>1750</v>
      </c>
      <c r="BT191" s="165">
        <f t="shared" si="285"/>
        <v>4</v>
      </c>
      <c r="BU191" s="57">
        <v>0</v>
      </c>
      <c r="BV191" s="396" t="s">
        <v>1750</v>
      </c>
      <c r="BW191" s="165">
        <f t="shared" si="286"/>
        <v>4</v>
      </c>
      <c r="BX191" s="57">
        <v>0</v>
      </c>
      <c r="BY191" s="396" t="s">
        <v>1755</v>
      </c>
      <c r="BZ191" s="165">
        <f t="shared" si="287"/>
        <v>4</v>
      </c>
      <c r="CA191" s="57">
        <v>0</v>
      </c>
      <c r="CB191" s="396" t="s">
        <v>1755</v>
      </c>
      <c r="CC191" s="165">
        <f t="shared" si="288"/>
        <v>4</v>
      </c>
      <c r="CD191" s="58">
        <v>0</v>
      </c>
      <c r="CE191" s="397" t="s">
        <v>1764</v>
      </c>
      <c r="CF191" s="165">
        <f t="shared" si="289"/>
        <v>0</v>
      </c>
      <c r="CG191" s="80" t="s">
        <v>1369</v>
      </c>
      <c r="CH191" s="165">
        <f t="shared" si="290"/>
        <v>3</v>
      </c>
      <c r="CI191" s="426">
        <f t="shared" si="291"/>
        <v>2.6666666666666665</v>
      </c>
      <c r="CJ191" s="53" t="s">
        <v>1407</v>
      </c>
      <c r="CK191" s="165">
        <f t="shared" si="292"/>
        <v>1</v>
      </c>
      <c r="CL191" s="96" t="s">
        <v>640</v>
      </c>
      <c r="CM191" s="164">
        <f t="shared" si="293"/>
        <v>0</v>
      </c>
      <c r="CN191" s="96" t="s">
        <v>1119</v>
      </c>
      <c r="CO191" s="164">
        <f t="shared" si="217"/>
        <v>0</v>
      </c>
      <c r="CP191" s="96" t="s">
        <v>880</v>
      </c>
      <c r="CQ191" s="164">
        <f t="shared" si="296"/>
        <v>4</v>
      </c>
      <c r="CR191" s="96" t="s">
        <v>880</v>
      </c>
      <c r="CS191" s="164">
        <f t="shared" si="297"/>
        <v>4</v>
      </c>
      <c r="CT191" s="583" t="s">
        <v>639</v>
      </c>
      <c r="CU191" s="165">
        <f t="shared" si="294"/>
        <v>4</v>
      </c>
      <c r="CV191" s="96" t="s">
        <v>880</v>
      </c>
      <c r="CW191" s="164">
        <f t="shared" si="298"/>
        <v>4</v>
      </c>
      <c r="CX191" s="55">
        <v>6.5</v>
      </c>
      <c r="CY191" s="427" t="s">
        <v>1826</v>
      </c>
      <c r="CZ191" s="165">
        <f t="shared" si="219"/>
        <v>1</v>
      </c>
      <c r="DA191" s="56">
        <v>8.8000000000000007</v>
      </c>
      <c r="DB191" s="351" t="s">
        <v>1827</v>
      </c>
      <c r="DC191" s="165">
        <f t="shared" si="220"/>
        <v>0</v>
      </c>
      <c r="DD191" s="426">
        <f t="shared" si="221"/>
        <v>2</v>
      </c>
      <c r="DE191" s="148">
        <v>0</v>
      </c>
      <c r="DF191" s="397" t="s">
        <v>1777</v>
      </c>
      <c r="DG191" s="165">
        <f t="shared" si="222"/>
        <v>0</v>
      </c>
      <c r="DH191" s="54">
        <v>0</v>
      </c>
      <c r="DI191" s="397" t="s">
        <v>1777</v>
      </c>
      <c r="DJ191" s="165">
        <f t="shared" si="223"/>
        <v>0</v>
      </c>
      <c r="DK191" s="54">
        <v>4</v>
      </c>
      <c r="DL191" s="397" t="s">
        <v>1777</v>
      </c>
      <c r="DM191" s="165">
        <f t="shared" si="224"/>
        <v>4</v>
      </c>
      <c r="DN191" s="54">
        <v>2</v>
      </c>
      <c r="DO191" s="396" t="s">
        <v>1783</v>
      </c>
      <c r="DP191" s="165">
        <f t="shared" si="225"/>
        <v>1</v>
      </c>
      <c r="DQ191" s="96" t="s">
        <v>1024</v>
      </c>
      <c r="DR191" s="164">
        <f t="shared" si="226"/>
        <v>0</v>
      </c>
      <c r="DS191" s="426">
        <f t="shared" si="227"/>
        <v>1</v>
      </c>
      <c r="DT191" s="148">
        <v>0.64700000000000002</v>
      </c>
      <c r="DU191" s="157" t="s">
        <v>1791</v>
      </c>
      <c r="DV191" s="165">
        <f t="shared" si="295"/>
        <v>2</v>
      </c>
      <c r="DW191" s="49">
        <v>44</v>
      </c>
      <c r="DX191" s="148">
        <f t="shared" si="267"/>
        <v>1.6434526764861874</v>
      </c>
      <c r="DY191" s="94" t="s">
        <v>1735</v>
      </c>
      <c r="DZ191" s="165">
        <f t="shared" si="229"/>
        <v>3</v>
      </c>
      <c r="EA191" s="49">
        <v>3</v>
      </c>
      <c r="EB191" s="94" t="s">
        <v>1739</v>
      </c>
      <c r="EC191" s="165">
        <f t="shared" si="230"/>
        <v>2</v>
      </c>
      <c r="ED191" s="49">
        <v>2</v>
      </c>
      <c r="EE191" s="157" t="s">
        <v>1737</v>
      </c>
      <c r="EF191" s="165">
        <f t="shared" si="231"/>
        <v>1</v>
      </c>
      <c r="EG191" s="426">
        <f t="shared" si="232"/>
        <v>2</v>
      </c>
      <c r="EH191" s="429">
        <f t="shared" si="233"/>
        <v>1.7444444444444445</v>
      </c>
      <c r="EI191" s="438">
        <f t="shared" si="234"/>
        <v>0.43611111111111106</v>
      </c>
      <c r="EJ191" s="546">
        <v>0.2</v>
      </c>
      <c r="EK191" s="548">
        <v>0.5</v>
      </c>
      <c r="EL191" s="549">
        <v>0.66666666666666663</v>
      </c>
      <c r="EM191" s="549">
        <v>0.5</v>
      </c>
      <c r="EN191" s="549">
        <v>0.25</v>
      </c>
      <c r="EO191" s="549">
        <v>0.5</v>
      </c>
    </row>
    <row r="192" spans="1:145" s="366" customFormat="1" ht="18">
      <c r="A192" s="4" t="s">
        <v>266</v>
      </c>
      <c r="B192" s="69" t="s">
        <v>265</v>
      </c>
      <c r="C192" s="53" t="s">
        <v>632</v>
      </c>
      <c r="D192" s="411" t="s">
        <v>1309</v>
      </c>
      <c r="E192" s="413" t="s">
        <v>991</v>
      </c>
      <c r="F192" s="412" t="s">
        <v>990</v>
      </c>
      <c r="G192" s="414" t="s">
        <v>992</v>
      </c>
      <c r="H192" s="412" t="s">
        <v>47</v>
      </c>
      <c r="I192" s="49">
        <v>11616</v>
      </c>
      <c r="J192" s="328">
        <f t="shared" si="184"/>
        <v>4.0650566033560187</v>
      </c>
      <c r="K192" s="328" t="s">
        <v>1699</v>
      </c>
      <c r="L192" s="165">
        <f t="shared" si="185"/>
        <v>2</v>
      </c>
      <c r="M192" s="78">
        <v>26560664.580000002</v>
      </c>
      <c r="N192" s="328">
        <f t="shared" si="186"/>
        <v>7.4242389374059155</v>
      </c>
      <c r="O192" s="328" t="s">
        <v>1706</v>
      </c>
      <c r="P192" s="165">
        <f t="shared" si="187"/>
        <v>1</v>
      </c>
      <c r="Q192" s="94">
        <v>475</v>
      </c>
      <c r="R192" s="328">
        <f t="shared" si="188"/>
        <v>2.6766936096248664</v>
      </c>
      <c r="S192" s="328" t="s">
        <v>1712</v>
      </c>
      <c r="T192" s="165">
        <f t="shared" si="189"/>
        <v>1</v>
      </c>
      <c r="U192" s="96" t="s">
        <v>880</v>
      </c>
      <c r="V192" s="164">
        <f t="shared" si="190"/>
        <v>0</v>
      </c>
      <c r="W192" s="94">
        <v>0</v>
      </c>
      <c r="X192" s="94"/>
      <c r="Y192" s="94" t="s">
        <v>1726</v>
      </c>
      <c r="Z192" s="165">
        <f t="shared" si="191"/>
        <v>0</v>
      </c>
      <c r="AA192" s="424">
        <f t="shared" si="192"/>
        <v>0.8</v>
      </c>
      <c r="AB192" s="80" t="s">
        <v>639</v>
      </c>
      <c r="AC192" s="165">
        <f t="shared" si="268"/>
        <v>4</v>
      </c>
      <c r="AD192" s="53" t="s">
        <v>639</v>
      </c>
      <c r="AE192" s="165">
        <f t="shared" si="269"/>
        <v>4</v>
      </c>
      <c r="AF192" s="96" t="s">
        <v>640</v>
      </c>
      <c r="AG192" s="164">
        <f t="shared" si="270"/>
        <v>0</v>
      </c>
      <c r="AH192" s="53" t="s">
        <v>1314</v>
      </c>
      <c r="AI192" s="165">
        <f t="shared" si="271"/>
        <v>0</v>
      </c>
      <c r="AJ192" s="53" t="s">
        <v>1404</v>
      </c>
      <c r="AK192" s="165">
        <f t="shared" si="272"/>
        <v>1</v>
      </c>
      <c r="AL192" s="50">
        <v>1</v>
      </c>
      <c r="AM192" s="396" t="s">
        <v>1765</v>
      </c>
      <c r="AN192" s="165">
        <f t="shared" si="273"/>
        <v>4</v>
      </c>
      <c r="AO192" s="96" t="s">
        <v>640</v>
      </c>
      <c r="AP192" s="164">
        <f t="shared" si="274"/>
        <v>0</v>
      </c>
      <c r="AQ192" s="57">
        <v>1</v>
      </c>
      <c r="AR192" s="397" t="s">
        <v>1789</v>
      </c>
      <c r="AS192" s="165">
        <f t="shared" si="275"/>
        <v>0</v>
      </c>
      <c r="AT192" s="53" t="s">
        <v>650</v>
      </c>
      <c r="AU192" s="165">
        <f t="shared" si="276"/>
        <v>2</v>
      </c>
      <c r="AV192" s="53" t="s">
        <v>646</v>
      </c>
      <c r="AW192" s="165">
        <v>0</v>
      </c>
      <c r="AX192" s="81" t="s">
        <v>647</v>
      </c>
      <c r="AY192" s="165">
        <v>4</v>
      </c>
      <c r="AZ192" s="426">
        <f t="shared" si="277"/>
        <v>1.7272727272727273</v>
      </c>
      <c r="BA192" s="57">
        <v>0</v>
      </c>
      <c r="BB192" s="395" t="s">
        <v>1741</v>
      </c>
      <c r="BC192" s="165">
        <f t="shared" si="278"/>
        <v>4</v>
      </c>
      <c r="BD192" s="155" t="s">
        <v>1395</v>
      </c>
      <c r="BE192" s="163">
        <f t="shared" si="279"/>
        <v>4</v>
      </c>
      <c r="BF192" s="58">
        <v>0</v>
      </c>
      <c r="BG192" s="396" t="s">
        <v>1745</v>
      </c>
      <c r="BH192" s="165">
        <f t="shared" si="280"/>
        <v>4</v>
      </c>
      <c r="BI192" s="58">
        <v>1</v>
      </c>
      <c r="BJ192" s="396" t="s">
        <v>1746</v>
      </c>
      <c r="BK192" s="165">
        <f t="shared" si="281"/>
        <v>3</v>
      </c>
      <c r="BL192" s="53" t="s">
        <v>653</v>
      </c>
      <c r="BM192" s="365">
        <f t="shared" si="282"/>
        <v>4</v>
      </c>
      <c r="BN192" s="53" t="s">
        <v>662</v>
      </c>
      <c r="BO192" s="365">
        <f t="shared" si="283"/>
        <v>3</v>
      </c>
      <c r="BP192" s="53" t="s">
        <v>659</v>
      </c>
      <c r="BQ192" s="365">
        <f t="shared" si="284"/>
        <v>4</v>
      </c>
      <c r="BR192" s="58">
        <v>0</v>
      </c>
      <c r="BS192" s="396" t="s">
        <v>1750</v>
      </c>
      <c r="BT192" s="165">
        <f t="shared" si="285"/>
        <v>4</v>
      </c>
      <c r="BU192" s="58">
        <v>0</v>
      </c>
      <c r="BV192" s="396" t="s">
        <v>1750</v>
      </c>
      <c r="BW192" s="165">
        <f t="shared" si="286"/>
        <v>4</v>
      </c>
      <c r="BX192" s="58">
        <v>0</v>
      </c>
      <c r="BY192" s="396" t="s">
        <v>1755</v>
      </c>
      <c r="BZ192" s="165">
        <f t="shared" si="287"/>
        <v>4</v>
      </c>
      <c r="CA192" s="58">
        <v>0</v>
      </c>
      <c r="CB192" s="396" t="s">
        <v>1755</v>
      </c>
      <c r="CC192" s="165">
        <f t="shared" si="288"/>
        <v>4</v>
      </c>
      <c r="CD192" s="58">
        <v>1</v>
      </c>
      <c r="CE192" s="396" t="s">
        <v>1763</v>
      </c>
      <c r="CF192" s="165">
        <f t="shared" si="289"/>
        <v>1</v>
      </c>
      <c r="CG192" s="80" t="s">
        <v>1369</v>
      </c>
      <c r="CH192" s="165">
        <f t="shared" si="290"/>
        <v>3</v>
      </c>
      <c r="CI192" s="426">
        <f t="shared" si="291"/>
        <v>3.5</v>
      </c>
      <c r="CJ192" s="53" t="s">
        <v>639</v>
      </c>
      <c r="CK192" s="165">
        <f t="shared" si="292"/>
        <v>4</v>
      </c>
      <c r="CL192" s="96" t="s">
        <v>636</v>
      </c>
      <c r="CM192" s="164">
        <f t="shared" si="293"/>
        <v>4</v>
      </c>
      <c r="CN192" s="96" t="s">
        <v>1119</v>
      </c>
      <c r="CO192" s="164">
        <f t="shared" si="217"/>
        <v>0</v>
      </c>
      <c r="CP192" s="96" t="s">
        <v>880</v>
      </c>
      <c r="CQ192" s="164">
        <f t="shared" si="296"/>
        <v>4</v>
      </c>
      <c r="CR192" s="96" t="s">
        <v>880</v>
      </c>
      <c r="CS192" s="164">
        <f t="shared" si="297"/>
        <v>4</v>
      </c>
      <c r="CT192" s="53" t="s">
        <v>639</v>
      </c>
      <c r="CU192" s="165">
        <f t="shared" si="294"/>
        <v>4</v>
      </c>
      <c r="CV192" s="96" t="s">
        <v>1119</v>
      </c>
      <c r="CW192" s="164">
        <f t="shared" si="298"/>
        <v>0</v>
      </c>
      <c r="CX192" s="55">
        <v>6.6</v>
      </c>
      <c r="CY192" s="427" t="s">
        <v>1826</v>
      </c>
      <c r="CZ192" s="165">
        <f t="shared" si="219"/>
        <v>1</v>
      </c>
      <c r="DA192" s="56">
        <v>8.8000000000000007</v>
      </c>
      <c r="DB192" s="351" t="s">
        <v>1827</v>
      </c>
      <c r="DC192" s="165">
        <f t="shared" si="220"/>
        <v>0</v>
      </c>
      <c r="DD192" s="426">
        <f t="shared" si="221"/>
        <v>2.3333333333333335</v>
      </c>
      <c r="DE192" s="148">
        <v>0</v>
      </c>
      <c r="DF192" s="397" t="s">
        <v>1777</v>
      </c>
      <c r="DG192" s="165">
        <f t="shared" si="222"/>
        <v>0</v>
      </c>
      <c r="DH192" s="54">
        <v>0</v>
      </c>
      <c r="DI192" s="397" t="s">
        <v>1777</v>
      </c>
      <c r="DJ192" s="165">
        <f t="shared" si="223"/>
        <v>0</v>
      </c>
      <c r="DK192" s="54">
        <v>0</v>
      </c>
      <c r="DL192" s="397" t="s">
        <v>1777</v>
      </c>
      <c r="DM192" s="165">
        <f t="shared" si="224"/>
        <v>0</v>
      </c>
      <c r="DN192" s="54">
        <v>5</v>
      </c>
      <c r="DO192" s="396" t="s">
        <v>1781</v>
      </c>
      <c r="DP192" s="165">
        <f t="shared" si="225"/>
        <v>3</v>
      </c>
      <c r="DQ192" s="96" t="s">
        <v>1024</v>
      </c>
      <c r="DR192" s="164">
        <f t="shared" si="226"/>
        <v>0</v>
      </c>
      <c r="DS192" s="426">
        <f t="shared" si="227"/>
        <v>0.6</v>
      </c>
      <c r="DT192" s="148">
        <v>0.68</v>
      </c>
      <c r="DU192" s="114" t="s">
        <v>1791</v>
      </c>
      <c r="DV192" s="165">
        <f t="shared" si="295"/>
        <v>2</v>
      </c>
      <c r="DW192" s="49">
        <v>36</v>
      </c>
      <c r="DX192" s="148">
        <f t="shared" si="267"/>
        <v>1.5563025007672873</v>
      </c>
      <c r="DY192" s="94" t="s">
        <v>1735</v>
      </c>
      <c r="DZ192" s="165">
        <f t="shared" si="229"/>
        <v>3</v>
      </c>
      <c r="EA192" s="49">
        <v>3</v>
      </c>
      <c r="EB192" s="94" t="s">
        <v>1739</v>
      </c>
      <c r="EC192" s="165">
        <f t="shared" si="230"/>
        <v>2</v>
      </c>
      <c r="ED192" s="49">
        <v>0</v>
      </c>
      <c r="EE192" s="114" t="s">
        <v>1730</v>
      </c>
      <c r="EF192" s="165">
        <f t="shared" si="231"/>
        <v>0</v>
      </c>
      <c r="EG192" s="426">
        <f t="shared" si="232"/>
        <v>1.75</v>
      </c>
      <c r="EH192" s="429">
        <f t="shared" si="233"/>
        <v>1.7851010101010101</v>
      </c>
      <c r="EI192" s="438">
        <f t="shared" si="234"/>
        <v>0.44627525252525252</v>
      </c>
      <c r="EJ192" s="546">
        <v>0.2</v>
      </c>
      <c r="EK192" s="548">
        <v>0.43181818181818182</v>
      </c>
      <c r="EL192" s="549">
        <v>0.875</v>
      </c>
      <c r="EM192" s="549">
        <v>0.58333333333333337</v>
      </c>
      <c r="EN192" s="549">
        <v>0.15</v>
      </c>
      <c r="EO192" s="549">
        <v>0.4375</v>
      </c>
    </row>
    <row r="193" spans="1:145" s="366" customFormat="1" ht="18">
      <c r="A193" s="4" t="s">
        <v>240</v>
      </c>
      <c r="B193" s="69" t="s">
        <v>239</v>
      </c>
      <c r="C193" s="53" t="s">
        <v>632</v>
      </c>
      <c r="D193" s="411" t="s">
        <v>1309</v>
      </c>
      <c r="E193" s="413" t="s">
        <v>965</v>
      </c>
      <c r="F193" s="412" t="s">
        <v>964</v>
      </c>
      <c r="G193" s="414" t="s">
        <v>966</v>
      </c>
      <c r="H193" s="412" t="s">
        <v>5</v>
      </c>
      <c r="I193" s="49">
        <v>11617</v>
      </c>
      <c r="J193" s="328">
        <f t="shared" si="184"/>
        <v>4.0650939893571527</v>
      </c>
      <c r="K193" s="328" t="s">
        <v>1699</v>
      </c>
      <c r="L193" s="165">
        <f t="shared" si="185"/>
        <v>2</v>
      </c>
      <c r="M193" s="78">
        <v>29345704.099999998</v>
      </c>
      <c r="N193" s="328">
        <f t="shared" si="186"/>
        <v>7.4675445341282174</v>
      </c>
      <c r="O193" s="328" t="s">
        <v>1706</v>
      </c>
      <c r="P193" s="165">
        <f t="shared" si="187"/>
        <v>1</v>
      </c>
      <c r="Q193" s="94">
        <v>456</v>
      </c>
      <c r="R193" s="328">
        <f t="shared" si="188"/>
        <v>2.6589648426644348</v>
      </c>
      <c r="S193" s="328" t="s">
        <v>1712</v>
      </c>
      <c r="T193" s="165">
        <f t="shared" si="189"/>
        <v>1</v>
      </c>
      <c r="U193" s="96" t="s">
        <v>1119</v>
      </c>
      <c r="V193" s="164">
        <f t="shared" si="190"/>
        <v>4</v>
      </c>
      <c r="W193" s="94">
        <v>50</v>
      </c>
      <c r="X193" s="54">
        <f>LOG10(W193)</f>
        <v>1.6989700043360187</v>
      </c>
      <c r="Y193" s="94" t="s">
        <v>1728</v>
      </c>
      <c r="Z193" s="165">
        <f t="shared" si="191"/>
        <v>3</v>
      </c>
      <c r="AA193" s="424">
        <f t="shared" si="192"/>
        <v>2.2000000000000002</v>
      </c>
      <c r="AB193" s="80" t="s">
        <v>1398</v>
      </c>
      <c r="AC193" s="165">
        <f t="shared" si="268"/>
        <v>2</v>
      </c>
      <c r="AD193" s="80" t="s">
        <v>639</v>
      </c>
      <c r="AE193" s="165">
        <f t="shared" si="269"/>
        <v>4</v>
      </c>
      <c r="AF193" s="96" t="s">
        <v>640</v>
      </c>
      <c r="AG193" s="164">
        <f t="shared" si="270"/>
        <v>0</v>
      </c>
      <c r="AH193" s="53" t="s">
        <v>1314</v>
      </c>
      <c r="AI193" s="165">
        <f t="shared" si="271"/>
        <v>0</v>
      </c>
      <c r="AJ193" s="53" t="s">
        <v>1405</v>
      </c>
      <c r="AK193" s="165">
        <f t="shared" si="272"/>
        <v>0</v>
      </c>
      <c r="AL193" s="50">
        <v>1</v>
      </c>
      <c r="AM193" s="396" t="s">
        <v>1765</v>
      </c>
      <c r="AN193" s="165">
        <f t="shared" si="273"/>
        <v>4</v>
      </c>
      <c r="AO193" s="96" t="s">
        <v>636</v>
      </c>
      <c r="AP193" s="164">
        <f t="shared" si="274"/>
        <v>4</v>
      </c>
      <c r="AQ193" s="57">
        <v>1</v>
      </c>
      <c r="AR193" s="397" t="s">
        <v>1789</v>
      </c>
      <c r="AS193" s="165">
        <f t="shared" si="275"/>
        <v>0</v>
      </c>
      <c r="AT193" s="53" t="s">
        <v>650</v>
      </c>
      <c r="AU193" s="165">
        <f t="shared" si="276"/>
        <v>2</v>
      </c>
      <c r="AV193" s="53" t="s">
        <v>675</v>
      </c>
      <c r="AW193" s="165">
        <v>0</v>
      </c>
      <c r="AX193" s="81" t="s">
        <v>646</v>
      </c>
      <c r="AY193" s="165">
        <v>1</v>
      </c>
      <c r="AZ193" s="426">
        <f t="shared" si="277"/>
        <v>1.5454545454545454</v>
      </c>
      <c r="BA193" s="57">
        <v>0</v>
      </c>
      <c r="BB193" s="395" t="s">
        <v>1741</v>
      </c>
      <c r="BC193" s="165">
        <f t="shared" si="278"/>
        <v>4</v>
      </c>
      <c r="BD193" s="155" t="s">
        <v>641</v>
      </c>
      <c r="BE193" s="163">
        <f t="shared" si="279"/>
        <v>0</v>
      </c>
      <c r="BF193" s="58">
        <v>1</v>
      </c>
      <c r="BG193" s="396" t="s">
        <v>1746</v>
      </c>
      <c r="BH193" s="165">
        <f t="shared" si="280"/>
        <v>3</v>
      </c>
      <c r="BI193" s="58">
        <v>1</v>
      </c>
      <c r="BJ193" s="396" t="s">
        <v>1746</v>
      </c>
      <c r="BK193" s="165">
        <f t="shared" si="281"/>
        <v>3</v>
      </c>
      <c r="BL193" s="53" t="s">
        <v>658</v>
      </c>
      <c r="BM193" s="365">
        <f t="shared" si="282"/>
        <v>2</v>
      </c>
      <c r="BN193" s="53" t="s">
        <v>649</v>
      </c>
      <c r="BO193" s="365">
        <f t="shared" si="283"/>
        <v>1</v>
      </c>
      <c r="BP193" s="53" t="s">
        <v>667</v>
      </c>
      <c r="BQ193" s="365">
        <f t="shared" si="284"/>
        <v>1</v>
      </c>
      <c r="BR193" s="58">
        <v>1</v>
      </c>
      <c r="BS193" s="396" t="s">
        <v>1751</v>
      </c>
      <c r="BT193" s="165">
        <f t="shared" si="285"/>
        <v>3</v>
      </c>
      <c r="BU193" s="58">
        <v>0</v>
      </c>
      <c r="BV193" s="396" t="s">
        <v>1750</v>
      </c>
      <c r="BW193" s="165">
        <f t="shared" si="286"/>
        <v>4</v>
      </c>
      <c r="BX193" s="58">
        <v>0</v>
      </c>
      <c r="BY193" s="396" t="s">
        <v>1755</v>
      </c>
      <c r="BZ193" s="165">
        <f t="shared" si="287"/>
        <v>4</v>
      </c>
      <c r="CA193" s="58">
        <v>0</v>
      </c>
      <c r="CB193" s="396" t="s">
        <v>1755</v>
      </c>
      <c r="CC193" s="165">
        <f t="shared" si="288"/>
        <v>4</v>
      </c>
      <c r="CD193" s="58">
        <v>2</v>
      </c>
      <c r="CE193" s="397" t="s">
        <v>1762</v>
      </c>
      <c r="CF193" s="165">
        <f t="shared" si="289"/>
        <v>2</v>
      </c>
      <c r="CG193" s="80" t="s">
        <v>1369</v>
      </c>
      <c r="CH193" s="165">
        <f t="shared" si="290"/>
        <v>3</v>
      </c>
      <c r="CI193" s="426">
        <f t="shared" si="291"/>
        <v>2.5</v>
      </c>
      <c r="CJ193" s="80" t="s">
        <v>639</v>
      </c>
      <c r="CK193" s="165">
        <f t="shared" si="292"/>
        <v>4</v>
      </c>
      <c r="CL193" s="96" t="s">
        <v>640</v>
      </c>
      <c r="CM193" s="164">
        <f t="shared" si="293"/>
        <v>0</v>
      </c>
      <c r="CN193" s="96" t="s">
        <v>880</v>
      </c>
      <c r="CO193" s="164">
        <f t="shared" si="217"/>
        <v>4</v>
      </c>
      <c r="CP193" s="96" t="s">
        <v>880</v>
      </c>
      <c r="CQ193" s="164">
        <f t="shared" si="296"/>
        <v>4</v>
      </c>
      <c r="CR193" s="96" t="s">
        <v>880</v>
      </c>
      <c r="CS193" s="164">
        <f t="shared" si="297"/>
        <v>4</v>
      </c>
      <c r="CT193" s="53" t="s">
        <v>639</v>
      </c>
      <c r="CU193" s="165">
        <f t="shared" si="294"/>
        <v>4</v>
      </c>
      <c r="CV193" s="96" t="s">
        <v>880</v>
      </c>
      <c r="CW193" s="164">
        <f t="shared" si="298"/>
        <v>4</v>
      </c>
      <c r="CX193" s="55">
        <v>6.6</v>
      </c>
      <c r="CY193" s="427" t="s">
        <v>1826</v>
      </c>
      <c r="CZ193" s="165">
        <f t="shared" si="219"/>
        <v>1</v>
      </c>
      <c r="DA193" s="56">
        <v>8.3000000000000007</v>
      </c>
      <c r="DB193" s="351" t="s">
        <v>1827</v>
      </c>
      <c r="DC193" s="165">
        <f t="shared" si="220"/>
        <v>0</v>
      </c>
      <c r="DD193" s="426">
        <f t="shared" si="221"/>
        <v>2.7777777777777777</v>
      </c>
      <c r="DE193" s="148">
        <v>1</v>
      </c>
      <c r="DF193" s="396" t="s">
        <v>1776</v>
      </c>
      <c r="DG193" s="165">
        <f t="shared" si="222"/>
        <v>1</v>
      </c>
      <c r="DH193" s="54">
        <v>0</v>
      </c>
      <c r="DI193" s="397" t="s">
        <v>1777</v>
      </c>
      <c r="DJ193" s="165">
        <f t="shared" si="223"/>
        <v>0</v>
      </c>
      <c r="DK193" s="54">
        <v>4</v>
      </c>
      <c r="DL193" s="396" t="s">
        <v>1779</v>
      </c>
      <c r="DM193" s="165">
        <f t="shared" si="224"/>
        <v>4</v>
      </c>
      <c r="DN193" s="54">
        <v>10</v>
      </c>
      <c r="DO193" s="396" t="s">
        <v>1780</v>
      </c>
      <c r="DP193" s="165">
        <f t="shared" si="225"/>
        <v>4</v>
      </c>
      <c r="DQ193" s="96" t="s">
        <v>1024</v>
      </c>
      <c r="DR193" s="164">
        <f t="shared" si="226"/>
        <v>0</v>
      </c>
      <c r="DS193" s="426">
        <f t="shared" si="227"/>
        <v>1.8</v>
      </c>
      <c r="DT193" s="148">
        <v>0.66800000000000004</v>
      </c>
      <c r="DU193" s="157" t="s">
        <v>1791</v>
      </c>
      <c r="DV193" s="165">
        <f t="shared" si="295"/>
        <v>2</v>
      </c>
      <c r="DW193" s="49">
        <v>45</v>
      </c>
      <c r="DX193" s="148">
        <f t="shared" si="267"/>
        <v>1.6532125137753437</v>
      </c>
      <c r="DY193" s="94" t="s">
        <v>1735</v>
      </c>
      <c r="DZ193" s="165">
        <f t="shared" si="229"/>
        <v>3</v>
      </c>
      <c r="EA193" s="49">
        <v>3</v>
      </c>
      <c r="EB193" s="94" t="s">
        <v>1739</v>
      </c>
      <c r="EC193" s="165">
        <f t="shared" si="230"/>
        <v>2</v>
      </c>
      <c r="ED193" s="49">
        <v>2</v>
      </c>
      <c r="EE193" s="157" t="s">
        <v>1737</v>
      </c>
      <c r="EF193" s="165">
        <f t="shared" si="231"/>
        <v>1</v>
      </c>
      <c r="EG193" s="426">
        <f t="shared" si="232"/>
        <v>2</v>
      </c>
      <c r="EH193" s="429">
        <f t="shared" si="233"/>
        <v>2.1372053872053871</v>
      </c>
      <c r="EI193" s="438">
        <f t="shared" si="234"/>
        <v>0.53430134680134678</v>
      </c>
      <c r="EJ193" s="546">
        <v>0.55000000000000004</v>
      </c>
      <c r="EK193" s="548">
        <v>0.38636363636363635</v>
      </c>
      <c r="EL193" s="549">
        <v>0.625</v>
      </c>
      <c r="EM193" s="549">
        <v>0.69444444444444442</v>
      </c>
      <c r="EN193" s="549">
        <v>0.45</v>
      </c>
      <c r="EO193" s="549">
        <v>0.5</v>
      </c>
    </row>
    <row r="194" spans="1:145" s="366" customFormat="1" ht="18">
      <c r="A194" s="4" t="s">
        <v>248</v>
      </c>
      <c r="B194" s="69" t="s">
        <v>247</v>
      </c>
      <c r="C194" s="583" t="s">
        <v>673</v>
      </c>
      <c r="D194" s="411" t="s">
        <v>1309</v>
      </c>
      <c r="E194" s="413" t="s">
        <v>991</v>
      </c>
      <c r="F194" s="412" t="s">
        <v>993</v>
      </c>
      <c r="G194" s="414" t="s">
        <v>994</v>
      </c>
      <c r="H194" s="412" t="s">
        <v>34</v>
      </c>
      <c r="I194" s="49">
        <v>11767</v>
      </c>
      <c r="J194" s="328">
        <f t="shared" si="184"/>
        <v>4.0706657534537278</v>
      </c>
      <c r="K194" s="328" t="s">
        <v>1699</v>
      </c>
      <c r="L194" s="165">
        <f t="shared" si="185"/>
        <v>2</v>
      </c>
      <c r="M194" s="78">
        <v>26089585.630000003</v>
      </c>
      <c r="N194" s="328">
        <f t="shared" si="186"/>
        <v>7.4164671814369951</v>
      </c>
      <c r="O194" s="328" t="s">
        <v>1706</v>
      </c>
      <c r="P194" s="165">
        <f t="shared" si="187"/>
        <v>1</v>
      </c>
      <c r="Q194" s="94">
        <v>423</v>
      </c>
      <c r="R194" s="328">
        <f t="shared" si="188"/>
        <v>2.6263403673750423</v>
      </c>
      <c r="S194" s="328" t="s">
        <v>1712</v>
      </c>
      <c r="T194" s="165">
        <f t="shared" si="189"/>
        <v>1</v>
      </c>
      <c r="U194" s="96" t="s">
        <v>880</v>
      </c>
      <c r="V194" s="164">
        <f t="shared" si="190"/>
        <v>0</v>
      </c>
      <c r="W194" s="94">
        <v>0</v>
      </c>
      <c r="X194" s="94"/>
      <c r="Y194" s="94" t="s">
        <v>1726</v>
      </c>
      <c r="Z194" s="165">
        <f t="shared" si="191"/>
        <v>0</v>
      </c>
      <c r="AA194" s="424">
        <f t="shared" si="192"/>
        <v>0.8</v>
      </c>
      <c r="AB194" s="594" t="s">
        <v>639</v>
      </c>
      <c r="AC194" s="165">
        <f t="shared" si="268"/>
        <v>4</v>
      </c>
      <c r="AD194" s="585" t="s">
        <v>639</v>
      </c>
      <c r="AE194" s="165">
        <f t="shared" si="269"/>
        <v>4</v>
      </c>
      <c r="AF194" s="96" t="s">
        <v>640</v>
      </c>
      <c r="AG194" s="164">
        <f t="shared" si="270"/>
        <v>0</v>
      </c>
      <c r="AH194" s="53" t="s">
        <v>1400</v>
      </c>
      <c r="AI194" s="165">
        <f t="shared" si="271"/>
        <v>3</v>
      </c>
      <c r="AJ194" s="53" t="s">
        <v>1405</v>
      </c>
      <c r="AK194" s="165">
        <f t="shared" si="272"/>
        <v>0</v>
      </c>
      <c r="AL194" s="587">
        <v>1</v>
      </c>
      <c r="AM194" s="396" t="s">
        <v>1765</v>
      </c>
      <c r="AN194" s="165">
        <f t="shared" si="273"/>
        <v>4</v>
      </c>
      <c r="AO194" s="96" t="s">
        <v>636</v>
      </c>
      <c r="AP194" s="164">
        <f t="shared" si="274"/>
        <v>4</v>
      </c>
      <c r="AQ194" s="57">
        <v>2</v>
      </c>
      <c r="AR194" s="396" t="s">
        <v>1772</v>
      </c>
      <c r="AS194" s="165">
        <f t="shared" si="275"/>
        <v>1</v>
      </c>
      <c r="AT194" s="583" t="s">
        <v>674</v>
      </c>
      <c r="AU194" s="165">
        <f t="shared" si="276"/>
        <v>3</v>
      </c>
      <c r="AV194" s="53" t="s">
        <v>696</v>
      </c>
      <c r="AW194" s="165">
        <v>2</v>
      </c>
      <c r="AX194" s="81" t="s">
        <v>647</v>
      </c>
      <c r="AY194" s="165">
        <v>4</v>
      </c>
      <c r="AZ194" s="426">
        <f t="shared" si="277"/>
        <v>2.6363636363636362</v>
      </c>
      <c r="BA194" s="57">
        <v>0</v>
      </c>
      <c r="BB194" s="395" t="s">
        <v>1741</v>
      </c>
      <c r="BC194" s="165">
        <f t="shared" si="278"/>
        <v>4</v>
      </c>
      <c r="BD194" s="155" t="s">
        <v>1395</v>
      </c>
      <c r="BE194" s="163">
        <f t="shared" si="279"/>
        <v>4</v>
      </c>
      <c r="BF194" s="587">
        <v>0</v>
      </c>
      <c r="BG194" s="396" t="s">
        <v>1745</v>
      </c>
      <c r="BH194" s="165">
        <f t="shared" si="280"/>
        <v>4</v>
      </c>
      <c r="BI194" s="587">
        <v>0</v>
      </c>
      <c r="BJ194" s="396" t="s">
        <v>1745</v>
      </c>
      <c r="BK194" s="165">
        <f t="shared" si="281"/>
        <v>4</v>
      </c>
      <c r="BL194" s="53" t="s">
        <v>658</v>
      </c>
      <c r="BM194" s="365">
        <f t="shared" si="282"/>
        <v>2</v>
      </c>
      <c r="BN194" s="583" t="s">
        <v>642</v>
      </c>
      <c r="BO194" s="365">
        <f t="shared" si="283"/>
        <v>0</v>
      </c>
      <c r="BP194" s="585" t="s">
        <v>643</v>
      </c>
      <c r="BQ194" s="365">
        <f t="shared" si="284"/>
        <v>3</v>
      </c>
      <c r="BR194" s="57">
        <v>0</v>
      </c>
      <c r="BS194" s="396" t="s">
        <v>1750</v>
      </c>
      <c r="BT194" s="165">
        <f t="shared" si="285"/>
        <v>4</v>
      </c>
      <c r="BU194" s="57">
        <v>0</v>
      </c>
      <c r="BV194" s="396" t="s">
        <v>1750</v>
      </c>
      <c r="BW194" s="165">
        <f t="shared" si="286"/>
        <v>4</v>
      </c>
      <c r="BX194" s="57">
        <v>0</v>
      </c>
      <c r="BY194" s="396" t="s">
        <v>1755</v>
      </c>
      <c r="BZ194" s="165">
        <f t="shared" si="287"/>
        <v>4</v>
      </c>
      <c r="CA194" s="57">
        <v>0</v>
      </c>
      <c r="CB194" s="396" t="s">
        <v>1755</v>
      </c>
      <c r="CC194" s="165">
        <f t="shared" si="288"/>
        <v>4</v>
      </c>
      <c r="CD194" s="58">
        <v>0</v>
      </c>
      <c r="CE194" s="397" t="s">
        <v>1764</v>
      </c>
      <c r="CF194" s="165">
        <f t="shared" si="289"/>
        <v>0</v>
      </c>
      <c r="CG194" s="80" t="s">
        <v>636</v>
      </c>
      <c r="CH194" s="165">
        <f t="shared" si="290"/>
        <v>4</v>
      </c>
      <c r="CI194" s="426">
        <f t="shared" si="291"/>
        <v>3.0833333333333335</v>
      </c>
      <c r="CJ194" s="583" t="s">
        <v>639</v>
      </c>
      <c r="CK194" s="165">
        <f t="shared" si="292"/>
        <v>4</v>
      </c>
      <c r="CL194" s="96" t="s">
        <v>636</v>
      </c>
      <c r="CM194" s="164">
        <f t="shared" si="293"/>
        <v>4</v>
      </c>
      <c r="CN194" s="96" t="s">
        <v>880</v>
      </c>
      <c r="CO194" s="164">
        <f t="shared" si="217"/>
        <v>4</v>
      </c>
      <c r="CP194" s="96" t="s">
        <v>880</v>
      </c>
      <c r="CQ194" s="164">
        <f t="shared" si="296"/>
        <v>4</v>
      </c>
      <c r="CR194" s="96" t="s">
        <v>880</v>
      </c>
      <c r="CS194" s="164">
        <f t="shared" si="297"/>
        <v>4</v>
      </c>
      <c r="CT194" s="583" t="s">
        <v>639</v>
      </c>
      <c r="CU194" s="165">
        <f t="shared" si="294"/>
        <v>4</v>
      </c>
      <c r="CV194" s="96" t="s">
        <v>1119</v>
      </c>
      <c r="CW194" s="164">
        <f t="shared" si="298"/>
        <v>0</v>
      </c>
      <c r="CX194" s="55">
        <v>7.1</v>
      </c>
      <c r="CY194" s="427" t="s">
        <v>1826</v>
      </c>
      <c r="CZ194" s="165">
        <f t="shared" si="219"/>
        <v>1</v>
      </c>
      <c r="DA194" s="56">
        <v>9.1</v>
      </c>
      <c r="DB194" s="351" t="s">
        <v>1827</v>
      </c>
      <c r="DC194" s="165">
        <f t="shared" si="220"/>
        <v>0</v>
      </c>
      <c r="DD194" s="426">
        <f t="shared" si="221"/>
        <v>2.7777777777777777</v>
      </c>
      <c r="DE194" s="148">
        <v>0</v>
      </c>
      <c r="DF194" s="397" t="s">
        <v>1777</v>
      </c>
      <c r="DG194" s="165">
        <f t="shared" si="222"/>
        <v>0</v>
      </c>
      <c r="DH194" s="54">
        <v>0</v>
      </c>
      <c r="DI194" s="397" t="s">
        <v>1777</v>
      </c>
      <c r="DJ194" s="165">
        <f t="shared" si="223"/>
        <v>0</v>
      </c>
      <c r="DK194" s="54">
        <v>0</v>
      </c>
      <c r="DL194" s="397" t="s">
        <v>1777</v>
      </c>
      <c r="DM194" s="165">
        <f t="shared" si="224"/>
        <v>0</v>
      </c>
      <c r="DN194" s="54">
        <v>5</v>
      </c>
      <c r="DO194" s="396" t="s">
        <v>1781</v>
      </c>
      <c r="DP194" s="165">
        <f t="shared" si="225"/>
        <v>3</v>
      </c>
      <c r="DQ194" s="96" t="s">
        <v>1024</v>
      </c>
      <c r="DR194" s="164">
        <f t="shared" si="226"/>
        <v>0</v>
      </c>
      <c r="DS194" s="426">
        <f t="shared" si="227"/>
        <v>0.6</v>
      </c>
      <c r="DT194" s="148">
        <v>0.59299999999999997</v>
      </c>
      <c r="DU194" s="157" t="s">
        <v>1793</v>
      </c>
      <c r="DV194" s="165">
        <f t="shared" si="295"/>
        <v>3</v>
      </c>
      <c r="DW194" s="49">
        <v>12</v>
      </c>
      <c r="DX194" s="148">
        <f t="shared" si="267"/>
        <v>1.0791812460476249</v>
      </c>
      <c r="DY194" s="94" t="s">
        <v>1734</v>
      </c>
      <c r="DZ194" s="165">
        <f t="shared" si="229"/>
        <v>2</v>
      </c>
      <c r="EA194" s="49">
        <v>6</v>
      </c>
      <c r="EB194" s="94" t="s">
        <v>1740</v>
      </c>
      <c r="EC194" s="165">
        <f t="shared" si="230"/>
        <v>3</v>
      </c>
      <c r="ED194" s="49">
        <v>2</v>
      </c>
      <c r="EE194" s="157" t="s">
        <v>1737</v>
      </c>
      <c r="EF194" s="165">
        <f t="shared" si="231"/>
        <v>1</v>
      </c>
      <c r="EG194" s="426">
        <f t="shared" si="232"/>
        <v>2.25</v>
      </c>
      <c r="EH194" s="429">
        <f t="shared" si="233"/>
        <v>2.0245791245791249</v>
      </c>
      <c r="EI194" s="438">
        <f t="shared" si="234"/>
        <v>0.50614478114478123</v>
      </c>
      <c r="EJ194" s="546">
        <v>0.2</v>
      </c>
      <c r="EK194" s="548">
        <v>0.65909090909090906</v>
      </c>
      <c r="EL194" s="549">
        <v>0.77083333333333337</v>
      </c>
      <c r="EM194" s="549">
        <v>0.69444444444444442</v>
      </c>
      <c r="EN194" s="549">
        <v>0.15</v>
      </c>
      <c r="EO194" s="549">
        <v>0.5625</v>
      </c>
    </row>
    <row r="195" spans="1:145" s="366" customFormat="1" ht="18">
      <c r="A195" s="4" t="s">
        <v>246</v>
      </c>
      <c r="B195" s="69" t="s">
        <v>245</v>
      </c>
      <c r="C195" s="53" t="s">
        <v>632</v>
      </c>
      <c r="D195" s="411" t="s">
        <v>1309</v>
      </c>
      <c r="E195" s="413" t="s">
        <v>971</v>
      </c>
      <c r="F195" s="412" t="s">
        <v>986</v>
      </c>
      <c r="G195" s="414" t="s">
        <v>987</v>
      </c>
      <c r="H195" s="412" t="s">
        <v>19</v>
      </c>
      <c r="I195" s="49">
        <v>11908</v>
      </c>
      <c r="J195" s="328">
        <f t="shared" ref="J195:J258" si="299">LOG10(I195)</f>
        <v>4.0758388259746869</v>
      </c>
      <c r="K195" s="328" t="s">
        <v>1699</v>
      </c>
      <c r="L195" s="165">
        <f t="shared" ref="L195:L258" si="300">IF(K195="mais de 100000 habitantes",4,IF(K195="de 31501 hab a 100000 hab",3,IF(K195="de 10001 a 31500 hab",2,IF(K195="de 3201 hab a 10000 hab",1,IF(K195="até 3200 habitantes",0,"ERRO")))))</f>
        <v>2</v>
      </c>
      <c r="M195" s="78">
        <v>31990486.890000001</v>
      </c>
      <c r="N195" s="328">
        <f t="shared" ref="N195:N258" si="301">LOG10(M195)</f>
        <v>7.5050208500256872</v>
      </c>
      <c r="O195" s="328" t="s">
        <v>1705</v>
      </c>
      <c r="P195" s="165">
        <f t="shared" ref="P195:P258" si="302">IF(O195="mais de R$215 milhões",4,IF(O195="de R$80mi a R$215mi",3,IF(O195="de R$31mi a R$79mi",2,IF(O195="de R$12,6mi a R$30mi",1,IF(O195="até R$12,5 milhões",0,"ERRO")))))</f>
        <v>2</v>
      </c>
      <c r="Q195" s="94">
        <v>417</v>
      </c>
      <c r="R195" s="328">
        <f t="shared" ref="R195:R258" si="303">LOG10(Q195)</f>
        <v>2.6201360549737576</v>
      </c>
      <c r="S195" s="328" t="s">
        <v>1712</v>
      </c>
      <c r="T195" s="165">
        <f t="shared" ref="T195:T258" si="304">IF(S195="mais de 2000 servidores",4,IF(S195="de 1001 a 2000 servid",3,IF(S195="de 501 a 1000 servidores",2,IF(S195="de 251 a 500 servidores",1,IF(S195="até 250 servidores",0,"ERRO")))))</f>
        <v>1</v>
      </c>
      <c r="U195" s="96" t="s">
        <v>880</v>
      </c>
      <c r="V195" s="164">
        <f t="shared" ref="V195:V258" si="305">IF(U195="sim",4,IF(U195="Não",0,"ERRO"))</f>
        <v>0</v>
      </c>
      <c r="W195" s="94">
        <v>0</v>
      </c>
      <c r="X195" s="94"/>
      <c r="Y195" s="94" t="s">
        <v>1726</v>
      </c>
      <c r="Z195" s="165">
        <f t="shared" ref="Z195:Z258" si="306">IF(Y195="mais de 101 servidores",4,IF(Y195="de 31 a 100 servidores",3,IF(Y195="de 11 a 30 servidores",2,IF(Y195="até 10 servidores",1,IF(Y195="nenhum servidor",0,"ERRO")))))</f>
        <v>0</v>
      </c>
      <c r="AA195" s="424">
        <f t="shared" ref="AA195:AA258" si="307">AVERAGE(Z195,V195,T195,P195,L195)</f>
        <v>1</v>
      </c>
      <c r="AB195" s="80" t="s">
        <v>639</v>
      </c>
      <c r="AC195" s="165">
        <f t="shared" si="268"/>
        <v>4</v>
      </c>
      <c r="AD195" s="53" t="s">
        <v>639</v>
      </c>
      <c r="AE195" s="165">
        <f t="shared" si="269"/>
        <v>4</v>
      </c>
      <c r="AF195" s="96" t="s">
        <v>640</v>
      </c>
      <c r="AG195" s="164">
        <f t="shared" si="270"/>
        <v>0</v>
      </c>
      <c r="AH195" s="53" t="s">
        <v>1314</v>
      </c>
      <c r="AI195" s="165">
        <f t="shared" si="271"/>
        <v>0</v>
      </c>
      <c r="AJ195" s="53" t="s">
        <v>1406</v>
      </c>
      <c r="AK195" s="165">
        <f t="shared" si="272"/>
        <v>3</v>
      </c>
      <c r="AL195" s="50">
        <v>1</v>
      </c>
      <c r="AM195" s="396" t="s">
        <v>1765</v>
      </c>
      <c r="AN195" s="165">
        <f t="shared" si="273"/>
        <v>4</v>
      </c>
      <c r="AO195" s="96" t="s">
        <v>636</v>
      </c>
      <c r="AP195" s="164">
        <f t="shared" si="274"/>
        <v>4</v>
      </c>
      <c r="AQ195" s="57">
        <v>1</v>
      </c>
      <c r="AR195" s="397" t="s">
        <v>1789</v>
      </c>
      <c r="AS195" s="165">
        <f t="shared" si="275"/>
        <v>0</v>
      </c>
      <c r="AT195" s="53" t="s">
        <v>679</v>
      </c>
      <c r="AU195" s="165">
        <f t="shared" si="276"/>
        <v>4</v>
      </c>
      <c r="AV195" s="53" t="s">
        <v>646</v>
      </c>
      <c r="AW195" s="165">
        <v>0</v>
      </c>
      <c r="AX195" s="81" t="s">
        <v>646</v>
      </c>
      <c r="AY195" s="165">
        <v>1</v>
      </c>
      <c r="AZ195" s="426">
        <f t="shared" si="277"/>
        <v>2.1818181818181817</v>
      </c>
      <c r="BA195" s="57">
        <v>0</v>
      </c>
      <c r="BB195" s="395" t="s">
        <v>1741</v>
      </c>
      <c r="BC195" s="165">
        <f t="shared" si="278"/>
        <v>4</v>
      </c>
      <c r="BD195" s="80" t="s">
        <v>1395</v>
      </c>
      <c r="BE195" s="163">
        <f t="shared" si="279"/>
        <v>4</v>
      </c>
      <c r="BF195" s="58">
        <v>0</v>
      </c>
      <c r="BG195" s="396" t="s">
        <v>1745</v>
      </c>
      <c r="BH195" s="165">
        <f t="shared" si="280"/>
        <v>4</v>
      </c>
      <c r="BI195" s="58">
        <v>0</v>
      </c>
      <c r="BJ195" s="396" t="s">
        <v>1745</v>
      </c>
      <c r="BK195" s="165">
        <f t="shared" si="281"/>
        <v>4</v>
      </c>
      <c r="BL195" s="53" t="s">
        <v>653</v>
      </c>
      <c r="BM195" s="365">
        <f t="shared" si="282"/>
        <v>4</v>
      </c>
      <c r="BN195" s="53" t="s">
        <v>642</v>
      </c>
      <c r="BO195" s="365">
        <f t="shared" si="283"/>
        <v>0</v>
      </c>
      <c r="BP195" s="53" t="s">
        <v>659</v>
      </c>
      <c r="BQ195" s="365">
        <f t="shared" si="284"/>
        <v>4</v>
      </c>
      <c r="BR195" s="58">
        <v>0</v>
      </c>
      <c r="BS195" s="396" t="s">
        <v>1750</v>
      </c>
      <c r="BT195" s="165">
        <f t="shared" si="285"/>
        <v>4</v>
      </c>
      <c r="BU195" s="58">
        <v>0</v>
      </c>
      <c r="BV195" s="396" t="s">
        <v>1750</v>
      </c>
      <c r="BW195" s="165">
        <f t="shared" si="286"/>
        <v>4</v>
      </c>
      <c r="BX195" s="58">
        <v>0</v>
      </c>
      <c r="BY195" s="396" t="s">
        <v>1755</v>
      </c>
      <c r="BZ195" s="165">
        <f t="shared" si="287"/>
        <v>4</v>
      </c>
      <c r="CA195" s="58">
        <v>0</v>
      </c>
      <c r="CB195" s="396" t="s">
        <v>1755</v>
      </c>
      <c r="CC195" s="165">
        <f t="shared" si="288"/>
        <v>4</v>
      </c>
      <c r="CD195" s="58">
        <v>1</v>
      </c>
      <c r="CE195" s="396" t="s">
        <v>1763</v>
      </c>
      <c r="CF195" s="165">
        <f t="shared" si="289"/>
        <v>1</v>
      </c>
      <c r="CG195" s="80" t="s">
        <v>1369</v>
      </c>
      <c r="CH195" s="165">
        <f t="shared" si="290"/>
        <v>3</v>
      </c>
      <c r="CI195" s="426">
        <f t="shared" si="291"/>
        <v>3.3333333333333335</v>
      </c>
      <c r="CJ195" s="53" t="s">
        <v>639</v>
      </c>
      <c r="CK195" s="165">
        <f t="shared" si="292"/>
        <v>4</v>
      </c>
      <c r="CL195" s="96" t="s">
        <v>640</v>
      </c>
      <c r="CM195" s="164">
        <f t="shared" si="293"/>
        <v>0</v>
      </c>
      <c r="CN195" s="96" t="s">
        <v>1119</v>
      </c>
      <c r="CO195" s="164">
        <f t="shared" ref="CO195:CO258" si="308">IF(CN195="sim",0,IF(CN195="Não",4,"ERRO"))</f>
        <v>0</v>
      </c>
      <c r="CP195" s="96" t="s">
        <v>880</v>
      </c>
      <c r="CQ195" s="164">
        <f t="shared" si="296"/>
        <v>4</v>
      </c>
      <c r="CR195" s="96" t="s">
        <v>880</v>
      </c>
      <c r="CS195" s="164">
        <f t="shared" si="297"/>
        <v>4</v>
      </c>
      <c r="CT195" s="53" t="s">
        <v>639</v>
      </c>
      <c r="CU195" s="165">
        <f t="shared" si="294"/>
        <v>4</v>
      </c>
      <c r="CV195" s="96" t="s">
        <v>1119</v>
      </c>
      <c r="CW195" s="164">
        <f t="shared" si="298"/>
        <v>0</v>
      </c>
      <c r="CX195" s="55">
        <v>9.1999999999999993</v>
      </c>
      <c r="CY195" s="351" t="s">
        <v>1827</v>
      </c>
      <c r="CZ195" s="165">
        <f t="shared" ref="CZ195:CZ258" si="309">IF(CX195&lt;=1.9,4,IF(CX195&lt;=3.9,3,IF(CX195&lt;=5.9,2,IF(CX195&lt;=7.9,1,IF(CX195&lt;=10,0,"ERRO")))))</f>
        <v>0</v>
      </c>
      <c r="DA195" s="56">
        <v>9.3000000000000007</v>
      </c>
      <c r="DB195" s="351" t="s">
        <v>1827</v>
      </c>
      <c r="DC195" s="165">
        <f t="shared" ref="DC195:DC258" si="310">IF(DA195&lt;=1.9,4,IF(DA195&lt;=3.9,3,IF(DA195&lt;=5.9,2,IF(DA195&lt;=7.9,1,IF(DA195&lt;=10,0,"ERRO")))))</f>
        <v>0</v>
      </c>
      <c r="DD195" s="426">
        <f t="shared" ref="DD195:DD258" si="311">AVERAGE(DC195,CZ195,CW195,CU195,CS195,CQ195,CO195,CM195,CK195)</f>
        <v>1.7777777777777777</v>
      </c>
      <c r="DE195" s="148">
        <v>0</v>
      </c>
      <c r="DF195" s="397" t="s">
        <v>1777</v>
      </c>
      <c r="DG195" s="165">
        <f t="shared" ref="DG195:DG258" si="312">IF(DE195=0,0,IF(DE195&lt;=2,1,IF(DE195&lt;=4,2,IF(DE195&lt;=8,3,IF(DE195&lt;=3000,4,"ERRO")))))</f>
        <v>0</v>
      </c>
      <c r="DH195" s="54">
        <v>0</v>
      </c>
      <c r="DI195" s="397" t="s">
        <v>1777</v>
      </c>
      <c r="DJ195" s="165">
        <f t="shared" ref="DJ195:DJ258" si="313">IF(DH195=0,0,IF(DH195=1,3,IF(DH195=2,4,"ERRO")))</f>
        <v>0</v>
      </c>
      <c r="DK195" s="54">
        <v>0</v>
      </c>
      <c r="DL195" s="397" t="s">
        <v>1777</v>
      </c>
      <c r="DM195" s="165">
        <f t="shared" ref="DM195:DM258" si="314">IF(DK195=0,0,IF(DK195=1,3,IF(DK195&gt;=2,4,"ERRO")))</f>
        <v>0</v>
      </c>
      <c r="DN195" s="54">
        <v>3</v>
      </c>
      <c r="DO195" s="397" t="s">
        <v>1782</v>
      </c>
      <c r="DP195" s="165">
        <f t="shared" ref="DP195:DP258" si="315">IF(DO195="7 OU MAIS CONTAS ANUAIS PENDENTES",4,IF(DO195="ATÉ 6 CONTAS ANUAIS PENDENTES",3,IF(DO195="ATÉ 4 CONTAS ANUAIS PENDENTES",2,IF(DO195="ATÉ 2 CONTAS ANUAIS PENDENTES",1,IF(DO195="NENHUMA PENDÊNCIA",0,"ERRO")))))</f>
        <v>2</v>
      </c>
      <c r="DQ195" s="96" t="s">
        <v>1024</v>
      </c>
      <c r="DR195" s="164">
        <f t="shared" ref="DR195:DR258" si="316">IF(DQ195="Pela Aprovação",0,IF(DQ195="Pela Rejeição",4,"ERRO"))</f>
        <v>0</v>
      </c>
      <c r="DS195" s="426">
        <f t="shared" ref="DS195:DS258" si="317">AVERAGE(DR195,DP195,DM195,DJ195,DG195)</f>
        <v>0.4</v>
      </c>
      <c r="DT195" s="148">
        <v>0.67700000000000005</v>
      </c>
      <c r="DU195" s="157" t="s">
        <v>1791</v>
      </c>
      <c r="DV195" s="165">
        <f t="shared" si="295"/>
        <v>2</v>
      </c>
      <c r="DW195" s="49">
        <v>4</v>
      </c>
      <c r="DX195" s="148">
        <f t="shared" si="267"/>
        <v>0.6020599913279624</v>
      </c>
      <c r="DY195" s="94" t="s">
        <v>1733</v>
      </c>
      <c r="DZ195" s="165">
        <f t="shared" ref="DZ195:DZ258" si="318">IF(DY195="101 ou mais beneficiários",4,IF(DY195="de 32 a 100 beneficiários",3,IF(DY195="de 11 a 31 beneficiários",2,IF(DY195="de 4 a 10 beneficiários",1,IF(DY195="até 3 beneficiários",0,"ERRO")))))</f>
        <v>1</v>
      </c>
      <c r="EA195" s="49">
        <v>4</v>
      </c>
      <c r="EB195" s="94" t="s">
        <v>1739</v>
      </c>
      <c r="EC195" s="165">
        <f t="shared" ref="EC195:EC258" si="319">IF(EB195="9 ou mais mortes",4,IF(EB195="de 5 a 8 mortes",3,IF(EB195="de 3 a 4 mortes",2,IF(EB195="até 2 mortes",1,IF(EB195="nenhuma morte",0,"ERRO")))))</f>
        <v>2</v>
      </c>
      <c r="ED195" s="49">
        <v>2</v>
      </c>
      <c r="EE195" s="157" t="s">
        <v>1737</v>
      </c>
      <c r="EF195" s="165">
        <f t="shared" ref="EF195:EF258" si="320">IF(EE195="9 ou mais mortes",4,IF(EE195="de 5 a 8 mortes",3,IF(EE195="de 3 a 4 mortes",2,IF(EE195="até 2 mortes",1,IF(EE195="nenhuma morte",0,"ERRO")))))</f>
        <v>1</v>
      </c>
      <c r="EG195" s="426">
        <f t="shared" ref="EG195:EG258" si="321">AVERAGE(EF195,EC195,DZ195,DV195)</f>
        <v>1.5</v>
      </c>
      <c r="EH195" s="429">
        <f t="shared" ref="EH195:EH258" si="322">AVERAGE(EG195,DS195,DD195,CI195,AZ195,AA195)</f>
        <v>1.6988215488215488</v>
      </c>
      <c r="EI195" s="438">
        <f t="shared" ref="EI195:EI258" si="323">EH195*2.5/10</f>
        <v>0.4247053872053872</v>
      </c>
      <c r="EJ195" s="546">
        <v>0.25</v>
      </c>
      <c r="EK195" s="548">
        <v>0.54545454545454541</v>
      </c>
      <c r="EL195" s="549">
        <v>0.83333333333333337</v>
      </c>
      <c r="EM195" s="549">
        <v>0.44444444444444442</v>
      </c>
      <c r="EN195" s="549">
        <v>0.1</v>
      </c>
      <c r="EO195" s="549">
        <v>0.375</v>
      </c>
    </row>
    <row r="196" spans="1:145" s="366" customFormat="1" ht="18">
      <c r="A196" s="4" t="s">
        <v>220</v>
      </c>
      <c r="B196" s="69" t="s">
        <v>219</v>
      </c>
      <c r="C196" s="53" t="s">
        <v>1050</v>
      </c>
      <c r="D196" s="411" t="s">
        <v>1309</v>
      </c>
      <c r="E196" s="413" t="s">
        <v>965</v>
      </c>
      <c r="F196" s="412" t="s">
        <v>983</v>
      </c>
      <c r="G196" s="414" t="s">
        <v>984</v>
      </c>
      <c r="H196" s="412" t="s">
        <v>2</v>
      </c>
      <c r="I196" s="49">
        <v>11992</v>
      </c>
      <c r="J196" s="328">
        <f t="shared" si="299"/>
        <v>4.0788916198402232</v>
      </c>
      <c r="K196" s="328" t="s">
        <v>1699</v>
      </c>
      <c r="L196" s="165">
        <f t="shared" si="300"/>
        <v>2</v>
      </c>
      <c r="M196" s="78">
        <v>30787622.34</v>
      </c>
      <c r="N196" s="328">
        <f t="shared" si="301"/>
        <v>7.4883761505956405</v>
      </c>
      <c r="O196" s="328" t="s">
        <v>1706</v>
      </c>
      <c r="P196" s="165">
        <f t="shared" si="302"/>
        <v>1</v>
      </c>
      <c r="Q196" s="94">
        <v>408</v>
      </c>
      <c r="R196" s="328">
        <f t="shared" si="303"/>
        <v>2.61066016308988</v>
      </c>
      <c r="S196" s="328" t="s">
        <v>1712</v>
      </c>
      <c r="T196" s="165">
        <f t="shared" si="304"/>
        <v>1</v>
      </c>
      <c r="U196" s="96" t="s">
        <v>1119</v>
      </c>
      <c r="V196" s="164">
        <f t="shared" si="305"/>
        <v>4</v>
      </c>
      <c r="W196" s="94">
        <v>1</v>
      </c>
      <c r="X196" s="54">
        <f>LOG10(W196)</f>
        <v>0</v>
      </c>
      <c r="Y196" s="94" t="s">
        <v>1727</v>
      </c>
      <c r="Z196" s="165">
        <f t="shared" si="306"/>
        <v>1</v>
      </c>
      <c r="AA196" s="424">
        <f t="shared" si="307"/>
        <v>1.8</v>
      </c>
      <c r="AB196" s="80" t="s">
        <v>1398</v>
      </c>
      <c r="AC196" s="165">
        <f t="shared" si="268"/>
        <v>2</v>
      </c>
      <c r="AD196" s="53" t="s">
        <v>639</v>
      </c>
      <c r="AE196" s="165">
        <f t="shared" si="269"/>
        <v>4</v>
      </c>
      <c r="AF196" s="96" t="s">
        <v>640</v>
      </c>
      <c r="AG196" s="164">
        <f t="shared" si="270"/>
        <v>0</v>
      </c>
      <c r="AH196" s="53" t="s">
        <v>1402</v>
      </c>
      <c r="AI196" s="165">
        <f t="shared" si="271"/>
        <v>2</v>
      </c>
      <c r="AJ196" s="156" t="s">
        <v>1404</v>
      </c>
      <c r="AK196" s="165">
        <f t="shared" si="272"/>
        <v>1</v>
      </c>
      <c r="AL196" s="50">
        <v>1</v>
      </c>
      <c r="AM196" s="396" t="s">
        <v>1765</v>
      </c>
      <c r="AN196" s="165">
        <f t="shared" si="273"/>
        <v>4</v>
      </c>
      <c r="AO196" s="96" t="s">
        <v>636</v>
      </c>
      <c r="AP196" s="164">
        <f t="shared" si="274"/>
        <v>4</v>
      </c>
      <c r="AQ196" s="57">
        <v>3</v>
      </c>
      <c r="AR196" s="397" t="s">
        <v>1771</v>
      </c>
      <c r="AS196" s="165">
        <f t="shared" si="275"/>
        <v>2</v>
      </c>
      <c r="AT196" s="53" t="s">
        <v>650</v>
      </c>
      <c r="AU196" s="165">
        <f t="shared" si="276"/>
        <v>2</v>
      </c>
      <c r="AV196" s="53" t="s">
        <v>646</v>
      </c>
      <c r="AW196" s="165">
        <v>0</v>
      </c>
      <c r="AX196" s="81" t="s">
        <v>647</v>
      </c>
      <c r="AY196" s="165">
        <v>4</v>
      </c>
      <c r="AZ196" s="426">
        <f t="shared" si="277"/>
        <v>2.2727272727272729</v>
      </c>
      <c r="BA196" s="57">
        <v>0</v>
      </c>
      <c r="BB196" s="395" t="s">
        <v>1741</v>
      </c>
      <c r="BC196" s="165">
        <f t="shared" si="278"/>
        <v>4</v>
      </c>
      <c r="BD196" s="80" t="s">
        <v>641</v>
      </c>
      <c r="BE196" s="163">
        <f t="shared" si="279"/>
        <v>0</v>
      </c>
      <c r="BF196" s="58">
        <v>3</v>
      </c>
      <c r="BG196" s="397" t="s">
        <v>1747</v>
      </c>
      <c r="BH196" s="165">
        <f t="shared" si="280"/>
        <v>2</v>
      </c>
      <c r="BI196" s="58">
        <v>6</v>
      </c>
      <c r="BJ196" s="396" t="s">
        <v>1748</v>
      </c>
      <c r="BK196" s="165">
        <f t="shared" si="281"/>
        <v>1</v>
      </c>
      <c r="BL196" s="53" t="s">
        <v>658</v>
      </c>
      <c r="BM196" s="365">
        <f t="shared" si="282"/>
        <v>2</v>
      </c>
      <c r="BN196" s="53" t="s">
        <v>669</v>
      </c>
      <c r="BO196" s="365">
        <f t="shared" si="283"/>
        <v>2</v>
      </c>
      <c r="BP196" s="53" t="s">
        <v>659</v>
      </c>
      <c r="BQ196" s="365">
        <f t="shared" si="284"/>
        <v>4</v>
      </c>
      <c r="BR196" s="58">
        <v>0</v>
      </c>
      <c r="BS196" s="396" t="s">
        <v>1750</v>
      </c>
      <c r="BT196" s="165">
        <f t="shared" si="285"/>
        <v>4</v>
      </c>
      <c r="BU196" s="58">
        <v>0</v>
      </c>
      <c r="BV196" s="396" t="s">
        <v>1750</v>
      </c>
      <c r="BW196" s="165">
        <f t="shared" si="286"/>
        <v>4</v>
      </c>
      <c r="BX196" s="58">
        <v>0</v>
      </c>
      <c r="BY196" s="396" t="s">
        <v>1755</v>
      </c>
      <c r="BZ196" s="165">
        <f t="shared" si="287"/>
        <v>4</v>
      </c>
      <c r="CA196" s="58">
        <v>0</v>
      </c>
      <c r="CB196" s="396" t="s">
        <v>1755</v>
      </c>
      <c r="CC196" s="165">
        <f t="shared" si="288"/>
        <v>4</v>
      </c>
      <c r="CD196" s="58">
        <v>2</v>
      </c>
      <c r="CE196" s="397" t="s">
        <v>1762</v>
      </c>
      <c r="CF196" s="165">
        <f t="shared" si="289"/>
        <v>2</v>
      </c>
      <c r="CG196" s="155" t="s">
        <v>1369</v>
      </c>
      <c r="CH196" s="165">
        <f t="shared" si="290"/>
        <v>3</v>
      </c>
      <c r="CI196" s="426">
        <f t="shared" si="291"/>
        <v>2.6666666666666665</v>
      </c>
      <c r="CJ196" s="53" t="s">
        <v>639</v>
      </c>
      <c r="CK196" s="165">
        <f t="shared" si="292"/>
        <v>4</v>
      </c>
      <c r="CL196" s="96" t="s">
        <v>640</v>
      </c>
      <c r="CM196" s="164">
        <f t="shared" si="293"/>
        <v>0</v>
      </c>
      <c r="CN196" s="96" t="s">
        <v>880</v>
      </c>
      <c r="CO196" s="164">
        <f t="shared" si="308"/>
        <v>4</v>
      </c>
      <c r="CP196" s="96" t="s">
        <v>880</v>
      </c>
      <c r="CQ196" s="164">
        <f t="shared" si="296"/>
        <v>4</v>
      </c>
      <c r="CR196" s="96" t="s">
        <v>880</v>
      </c>
      <c r="CS196" s="164">
        <f t="shared" si="297"/>
        <v>4</v>
      </c>
      <c r="CT196" s="53" t="s">
        <v>639</v>
      </c>
      <c r="CU196" s="165">
        <f t="shared" si="294"/>
        <v>4</v>
      </c>
      <c r="CV196" s="96" t="s">
        <v>1119</v>
      </c>
      <c r="CW196" s="164">
        <f t="shared" si="298"/>
        <v>0</v>
      </c>
      <c r="CX196" s="55">
        <v>7</v>
      </c>
      <c r="CY196" s="427" t="s">
        <v>1826</v>
      </c>
      <c r="CZ196" s="165">
        <f t="shared" si="309"/>
        <v>1</v>
      </c>
      <c r="DA196" s="56">
        <v>8</v>
      </c>
      <c r="DB196" s="351" t="s">
        <v>1827</v>
      </c>
      <c r="DC196" s="165">
        <f t="shared" si="310"/>
        <v>0</v>
      </c>
      <c r="DD196" s="426">
        <f t="shared" si="311"/>
        <v>2.3333333333333335</v>
      </c>
      <c r="DE196" s="148">
        <v>2</v>
      </c>
      <c r="DF196" s="396" t="s">
        <v>1776</v>
      </c>
      <c r="DG196" s="165">
        <f t="shared" si="312"/>
        <v>1</v>
      </c>
      <c r="DH196" s="54">
        <v>0</v>
      </c>
      <c r="DI196" s="397" t="s">
        <v>1777</v>
      </c>
      <c r="DJ196" s="165">
        <f t="shared" si="313"/>
        <v>0</v>
      </c>
      <c r="DK196" s="54">
        <v>0</v>
      </c>
      <c r="DL196" s="396" t="s">
        <v>1779</v>
      </c>
      <c r="DM196" s="165">
        <f t="shared" si="314"/>
        <v>0</v>
      </c>
      <c r="DN196" s="54">
        <v>9</v>
      </c>
      <c r="DO196" s="396" t="s">
        <v>1780</v>
      </c>
      <c r="DP196" s="165">
        <f t="shared" si="315"/>
        <v>4</v>
      </c>
      <c r="DQ196" s="96" t="s">
        <v>1024</v>
      </c>
      <c r="DR196" s="164">
        <f t="shared" si="316"/>
        <v>0</v>
      </c>
      <c r="DS196" s="426">
        <f t="shared" si="317"/>
        <v>1</v>
      </c>
      <c r="DT196" s="148">
        <v>0.68600000000000005</v>
      </c>
      <c r="DU196" s="157" t="s">
        <v>1791</v>
      </c>
      <c r="DV196" s="165">
        <f t="shared" si="295"/>
        <v>2</v>
      </c>
      <c r="DW196" s="49">
        <v>20</v>
      </c>
      <c r="DX196" s="148">
        <f t="shared" si="267"/>
        <v>1.3010299956639813</v>
      </c>
      <c r="DY196" s="94" t="s">
        <v>1734</v>
      </c>
      <c r="DZ196" s="165">
        <f t="shared" si="318"/>
        <v>2</v>
      </c>
      <c r="EA196" s="49">
        <v>0</v>
      </c>
      <c r="EB196" s="114" t="s">
        <v>1730</v>
      </c>
      <c r="EC196" s="165">
        <f t="shared" si="319"/>
        <v>0</v>
      </c>
      <c r="ED196" s="49">
        <v>2</v>
      </c>
      <c r="EE196" s="157" t="s">
        <v>1737</v>
      </c>
      <c r="EF196" s="165">
        <f t="shared" si="320"/>
        <v>1</v>
      </c>
      <c r="EG196" s="426">
        <f t="shared" si="321"/>
        <v>1.25</v>
      </c>
      <c r="EH196" s="429">
        <f t="shared" si="322"/>
        <v>1.8871212121212124</v>
      </c>
      <c r="EI196" s="438">
        <f t="shared" si="323"/>
        <v>0.47178030303030311</v>
      </c>
      <c r="EJ196" s="546">
        <v>0.45</v>
      </c>
      <c r="EK196" s="548">
        <v>0.56818181818181823</v>
      </c>
      <c r="EL196" s="549">
        <v>0.66666666666666663</v>
      </c>
      <c r="EM196" s="549">
        <v>0.58333333333333337</v>
      </c>
      <c r="EN196" s="549">
        <v>0.25</v>
      </c>
      <c r="EO196" s="549">
        <v>0.3125</v>
      </c>
    </row>
    <row r="197" spans="1:145" s="369" customFormat="1" ht="18">
      <c r="A197" s="4">
        <v>4220000</v>
      </c>
      <c r="B197" s="69" t="s">
        <v>606</v>
      </c>
      <c r="C197" s="53" t="s">
        <v>632</v>
      </c>
      <c r="D197" s="411" t="s">
        <v>1309</v>
      </c>
      <c r="E197" s="413" t="s">
        <v>991</v>
      </c>
      <c r="F197" s="412" t="s">
        <v>990</v>
      </c>
      <c r="G197" s="414" t="s">
        <v>997</v>
      </c>
      <c r="H197" s="412" t="s">
        <v>13</v>
      </c>
      <c r="I197" s="95">
        <v>12018</v>
      </c>
      <c r="J197" s="328">
        <f t="shared" si="299"/>
        <v>4.0798321996772202</v>
      </c>
      <c r="K197" s="328" t="s">
        <v>1699</v>
      </c>
      <c r="L197" s="165">
        <f t="shared" si="300"/>
        <v>2</v>
      </c>
      <c r="M197" s="78">
        <v>27033376.91</v>
      </c>
      <c r="N197" s="328">
        <f t="shared" si="301"/>
        <v>7.4319002995564984</v>
      </c>
      <c r="O197" s="328" t="s">
        <v>1706</v>
      </c>
      <c r="P197" s="165">
        <f t="shared" si="302"/>
        <v>1</v>
      </c>
      <c r="Q197" s="94">
        <v>336</v>
      </c>
      <c r="R197" s="328">
        <f t="shared" si="303"/>
        <v>2.5263392773898441</v>
      </c>
      <c r="S197" s="328" t="s">
        <v>1712</v>
      </c>
      <c r="T197" s="165">
        <f t="shared" si="304"/>
        <v>1</v>
      </c>
      <c r="U197" s="96" t="s">
        <v>1119</v>
      </c>
      <c r="V197" s="164">
        <f t="shared" si="305"/>
        <v>4</v>
      </c>
      <c r="W197" s="94">
        <v>14</v>
      </c>
      <c r="X197" s="54">
        <f>LOG10(W197)</f>
        <v>1.146128035678238</v>
      </c>
      <c r="Y197" s="94" t="s">
        <v>1731</v>
      </c>
      <c r="Z197" s="165">
        <f t="shared" si="306"/>
        <v>2</v>
      </c>
      <c r="AA197" s="424">
        <f t="shared" si="307"/>
        <v>2</v>
      </c>
      <c r="AB197" s="80" t="s">
        <v>1396</v>
      </c>
      <c r="AC197" s="165">
        <f t="shared" si="268"/>
        <v>0</v>
      </c>
      <c r="AD197" s="53" t="s">
        <v>1399</v>
      </c>
      <c r="AE197" s="165">
        <f t="shared" si="269"/>
        <v>1</v>
      </c>
      <c r="AF197" s="96" t="s">
        <v>636</v>
      </c>
      <c r="AG197" s="164">
        <f t="shared" si="270"/>
        <v>4</v>
      </c>
      <c r="AH197" s="53" t="s">
        <v>1400</v>
      </c>
      <c r="AI197" s="165">
        <f t="shared" si="271"/>
        <v>3</v>
      </c>
      <c r="AJ197" s="53" t="s">
        <v>1406</v>
      </c>
      <c r="AK197" s="165">
        <f t="shared" si="272"/>
        <v>3</v>
      </c>
      <c r="AL197" s="404">
        <v>1</v>
      </c>
      <c r="AM197" s="396" t="s">
        <v>1765</v>
      </c>
      <c r="AN197" s="165">
        <f t="shared" si="273"/>
        <v>4</v>
      </c>
      <c r="AO197" s="96" t="s">
        <v>636</v>
      </c>
      <c r="AP197" s="164">
        <f t="shared" si="274"/>
        <v>4</v>
      </c>
      <c r="AQ197" s="57">
        <v>2</v>
      </c>
      <c r="AR197" s="396" t="s">
        <v>1772</v>
      </c>
      <c r="AS197" s="165">
        <f t="shared" si="275"/>
        <v>1</v>
      </c>
      <c r="AT197" s="53" t="s">
        <v>634</v>
      </c>
      <c r="AU197" s="611">
        <f t="shared" si="276"/>
        <v>1</v>
      </c>
      <c r="AV197" s="53" t="s">
        <v>1055</v>
      </c>
      <c r="AW197" s="611">
        <v>3</v>
      </c>
      <c r="AX197" s="81" t="s">
        <v>1071</v>
      </c>
      <c r="AY197" s="611">
        <v>3</v>
      </c>
      <c r="AZ197" s="426">
        <f t="shared" si="277"/>
        <v>2.4545454545454546</v>
      </c>
      <c r="BA197" s="57">
        <v>0</v>
      </c>
      <c r="BB197" s="395" t="s">
        <v>1741</v>
      </c>
      <c r="BC197" s="165">
        <f t="shared" si="278"/>
        <v>4</v>
      </c>
      <c r="BD197" s="80" t="s">
        <v>1395</v>
      </c>
      <c r="BE197" s="163">
        <f t="shared" si="279"/>
        <v>4</v>
      </c>
      <c r="BF197" s="58">
        <v>0</v>
      </c>
      <c r="BG197" s="396" t="s">
        <v>1745</v>
      </c>
      <c r="BH197" s="165">
        <f t="shared" si="280"/>
        <v>4</v>
      </c>
      <c r="BI197" s="58">
        <v>0</v>
      </c>
      <c r="BJ197" s="396" t="s">
        <v>1745</v>
      </c>
      <c r="BK197" s="165">
        <f t="shared" si="281"/>
        <v>4</v>
      </c>
      <c r="BL197" s="53" t="s">
        <v>653</v>
      </c>
      <c r="BM197" s="365">
        <f t="shared" si="282"/>
        <v>4</v>
      </c>
      <c r="BN197" s="53" t="s">
        <v>642</v>
      </c>
      <c r="BO197" s="365">
        <f t="shared" si="283"/>
        <v>0</v>
      </c>
      <c r="BP197" s="53" t="s">
        <v>659</v>
      </c>
      <c r="BQ197" s="365">
        <f t="shared" si="284"/>
        <v>4</v>
      </c>
      <c r="BR197" s="58">
        <v>0</v>
      </c>
      <c r="BS197" s="396" t="s">
        <v>1750</v>
      </c>
      <c r="BT197" s="165">
        <f t="shared" si="285"/>
        <v>4</v>
      </c>
      <c r="BU197" s="58">
        <v>0</v>
      </c>
      <c r="BV197" s="396" t="s">
        <v>1750</v>
      </c>
      <c r="BW197" s="165">
        <f t="shared" si="286"/>
        <v>4</v>
      </c>
      <c r="BX197" s="58">
        <v>0</v>
      </c>
      <c r="BY197" s="396" t="s">
        <v>1755</v>
      </c>
      <c r="BZ197" s="165">
        <f t="shared" si="287"/>
        <v>4</v>
      </c>
      <c r="CA197" s="58">
        <v>0</v>
      </c>
      <c r="CB197" s="396" t="s">
        <v>1755</v>
      </c>
      <c r="CC197" s="165">
        <f t="shared" si="288"/>
        <v>4</v>
      </c>
      <c r="CD197" s="58">
        <v>1</v>
      </c>
      <c r="CE197" s="396" t="s">
        <v>1763</v>
      </c>
      <c r="CF197" s="165">
        <f t="shared" si="289"/>
        <v>1</v>
      </c>
      <c r="CG197" s="80" t="s">
        <v>636</v>
      </c>
      <c r="CH197" s="165">
        <f t="shared" si="290"/>
        <v>4</v>
      </c>
      <c r="CI197" s="426">
        <f t="shared" si="291"/>
        <v>3.4166666666666665</v>
      </c>
      <c r="CJ197" s="53" t="s">
        <v>1396</v>
      </c>
      <c r="CK197" s="165">
        <f t="shared" si="292"/>
        <v>0</v>
      </c>
      <c r="CL197" s="96" t="s">
        <v>640</v>
      </c>
      <c r="CM197" s="164">
        <f t="shared" si="293"/>
        <v>0</v>
      </c>
      <c r="CN197" s="96" t="s">
        <v>880</v>
      </c>
      <c r="CO197" s="164">
        <f t="shared" si="308"/>
        <v>4</v>
      </c>
      <c r="CP197" s="96" t="s">
        <v>880</v>
      </c>
      <c r="CQ197" s="164">
        <f t="shared" si="296"/>
        <v>4</v>
      </c>
      <c r="CR197" s="96" t="s">
        <v>880</v>
      </c>
      <c r="CS197" s="164">
        <f t="shared" si="297"/>
        <v>4</v>
      </c>
      <c r="CT197" s="53" t="s">
        <v>639</v>
      </c>
      <c r="CU197" s="165">
        <f t="shared" si="294"/>
        <v>4</v>
      </c>
      <c r="CV197" s="96" t="s">
        <v>1119</v>
      </c>
      <c r="CW197" s="164">
        <f t="shared" si="298"/>
        <v>0</v>
      </c>
      <c r="CX197" s="55">
        <v>7.6</v>
      </c>
      <c r="CY197" s="427" t="s">
        <v>1826</v>
      </c>
      <c r="CZ197" s="165">
        <f t="shared" si="309"/>
        <v>1</v>
      </c>
      <c r="DA197" s="56">
        <v>10</v>
      </c>
      <c r="DB197" s="351" t="s">
        <v>1827</v>
      </c>
      <c r="DC197" s="165">
        <f t="shared" si="310"/>
        <v>0</v>
      </c>
      <c r="DD197" s="426">
        <f t="shared" si="311"/>
        <v>1.8888888888888888</v>
      </c>
      <c r="DE197" s="148">
        <v>1</v>
      </c>
      <c r="DF197" s="396" t="s">
        <v>1776</v>
      </c>
      <c r="DG197" s="165">
        <f t="shared" si="312"/>
        <v>1</v>
      </c>
      <c r="DH197" s="54">
        <v>0</v>
      </c>
      <c r="DI197" s="397" t="s">
        <v>1777</v>
      </c>
      <c r="DJ197" s="165">
        <f t="shared" si="313"/>
        <v>0</v>
      </c>
      <c r="DK197" s="54">
        <v>0</v>
      </c>
      <c r="DL197" s="396" t="s">
        <v>1779</v>
      </c>
      <c r="DM197" s="165">
        <f t="shared" si="314"/>
        <v>0</v>
      </c>
      <c r="DN197" s="54">
        <v>15</v>
      </c>
      <c r="DO197" s="396" t="s">
        <v>1780</v>
      </c>
      <c r="DP197" s="165">
        <f t="shared" si="315"/>
        <v>4</v>
      </c>
      <c r="DQ197" s="96" t="s">
        <v>1024</v>
      </c>
      <c r="DR197" s="164">
        <f t="shared" si="316"/>
        <v>0</v>
      </c>
      <c r="DS197" s="426">
        <f t="shared" si="317"/>
        <v>1</v>
      </c>
      <c r="DT197" s="148"/>
      <c r="DU197" s="157"/>
      <c r="DV197" s="165">
        <f t="shared" si="295"/>
        <v>4</v>
      </c>
      <c r="DW197" s="49">
        <v>29</v>
      </c>
      <c r="DX197" s="148">
        <f t="shared" si="267"/>
        <v>1.4623979978989561</v>
      </c>
      <c r="DY197" s="94" t="s">
        <v>1734</v>
      </c>
      <c r="DZ197" s="165">
        <f t="shared" si="318"/>
        <v>2</v>
      </c>
      <c r="EA197" s="49">
        <v>5</v>
      </c>
      <c r="EB197" s="94" t="s">
        <v>1740</v>
      </c>
      <c r="EC197" s="165">
        <f t="shared" si="319"/>
        <v>3</v>
      </c>
      <c r="ED197" s="49">
        <v>1</v>
      </c>
      <c r="EE197" s="157" t="s">
        <v>1737</v>
      </c>
      <c r="EF197" s="165">
        <f t="shared" si="320"/>
        <v>1</v>
      </c>
      <c r="EG197" s="426">
        <f t="shared" si="321"/>
        <v>2.5</v>
      </c>
      <c r="EH197" s="429">
        <f t="shared" si="322"/>
        <v>2.2100168350168352</v>
      </c>
      <c r="EI197" s="438">
        <f t="shared" si="323"/>
        <v>0.5525042087542088</v>
      </c>
      <c r="EJ197" s="546">
        <v>0.5</v>
      </c>
      <c r="EK197" s="548">
        <v>0.61363636363636365</v>
      </c>
      <c r="EL197" s="549">
        <v>0.85416666666666663</v>
      </c>
      <c r="EM197" s="549">
        <v>0.47222222222222221</v>
      </c>
      <c r="EN197" s="549">
        <v>0.25</v>
      </c>
      <c r="EO197" s="549">
        <v>0.625</v>
      </c>
    </row>
    <row r="198" spans="1:145" s="368" customFormat="1" ht="18">
      <c r="A198" s="4" t="s">
        <v>216</v>
      </c>
      <c r="B198" s="69" t="s">
        <v>215</v>
      </c>
      <c r="C198" s="586" t="s">
        <v>632</v>
      </c>
      <c r="D198" s="411" t="s">
        <v>1309</v>
      </c>
      <c r="E198" s="413" t="s">
        <v>968</v>
      </c>
      <c r="F198" s="412" t="s">
        <v>964</v>
      </c>
      <c r="G198" s="414" t="s">
        <v>974</v>
      </c>
      <c r="H198" s="412" t="s">
        <v>39</v>
      </c>
      <c r="I198" s="49">
        <v>12105</v>
      </c>
      <c r="J198" s="328">
        <f t="shared" si="299"/>
        <v>4.0829647937777516</v>
      </c>
      <c r="K198" s="328" t="s">
        <v>1699</v>
      </c>
      <c r="L198" s="165">
        <f t="shared" si="300"/>
        <v>2</v>
      </c>
      <c r="M198" s="78">
        <v>24022143.239999998</v>
      </c>
      <c r="N198" s="328">
        <f t="shared" si="301"/>
        <v>7.3806117522667867</v>
      </c>
      <c r="O198" s="328" t="s">
        <v>1706</v>
      </c>
      <c r="P198" s="165">
        <f t="shared" si="302"/>
        <v>1</v>
      </c>
      <c r="Q198" s="94">
        <v>533</v>
      </c>
      <c r="R198" s="328">
        <f t="shared" si="303"/>
        <v>2.7267272090265724</v>
      </c>
      <c r="S198" s="328" t="s">
        <v>1713</v>
      </c>
      <c r="T198" s="165">
        <f t="shared" si="304"/>
        <v>2</v>
      </c>
      <c r="U198" s="96" t="s">
        <v>1119</v>
      </c>
      <c r="V198" s="164">
        <f t="shared" si="305"/>
        <v>4</v>
      </c>
      <c r="W198" s="94">
        <v>47</v>
      </c>
      <c r="X198" s="54">
        <f>LOG10(W198)</f>
        <v>1.6720978579357175</v>
      </c>
      <c r="Y198" s="94" t="s">
        <v>1728</v>
      </c>
      <c r="Z198" s="165">
        <f t="shared" si="306"/>
        <v>3</v>
      </c>
      <c r="AA198" s="424">
        <f t="shared" si="307"/>
        <v>2.4</v>
      </c>
      <c r="AB198" s="586" t="s">
        <v>639</v>
      </c>
      <c r="AC198" s="165">
        <f t="shared" si="268"/>
        <v>4</v>
      </c>
      <c r="AD198" s="586" t="s">
        <v>639</v>
      </c>
      <c r="AE198" s="165">
        <f t="shared" si="269"/>
        <v>4</v>
      </c>
      <c r="AF198" s="96" t="s">
        <v>640</v>
      </c>
      <c r="AG198" s="164">
        <f t="shared" si="270"/>
        <v>0</v>
      </c>
      <c r="AH198" s="53" t="s">
        <v>1400</v>
      </c>
      <c r="AI198" s="165">
        <f t="shared" si="271"/>
        <v>3</v>
      </c>
      <c r="AJ198" s="53" t="s">
        <v>1405</v>
      </c>
      <c r="AK198" s="165">
        <f t="shared" si="272"/>
        <v>0</v>
      </c>
      <c r="AL198" s="598">
        <v>1</v>
      </c>
      <c r="AM198" s="396" t="s">
        <v>1765</v>
      </c>
      <c r="AN198" s="165">
        <f t="shared" si="273"/>
        <v>4</v>
      </c>
      <c r="AO198" s="96" t="s">
        <v>640</v>
      </c>
      <c r="AP198" s="164">
        <f t="shared" si="274"/>
        <v>0</v>
      </c>
      <c r="AQ198" s="322">
        <v>1</v>
      </c>
      <c r="AR198" s="397" t="s">
        <v>1789</v>
      </c>
      <c r="AS198" s="165">
        <f t="shared" si="275"/>
        <v>0</v>
      </c>
      <c r="AT198" s="586" t="s">
        <v>650</v>
      </c>
      <c r="AU198" s="165">
        <f t="shared" si="276"/>
        <v>2</v>
      </c>
      <c r="AV198" s="53" t="s">
        <v>646</v>
      </c>
      <c r="AW198" s="165">
        <v>0</v>
      </c>
      <c r="AX198" s="81" t="s">
        <v>647</v>
      </c>
      <c r="AY198" s="165">
        <v>4</v>
      </c>
      <c r="AZ198" s="426">
        <f t="shared" si="277"/>
        <v>1.9090909090909092</v>
      </c>
      <c r="BA198" s="322">
        <v>0</v>
      </c>
      <c r="BB198" s="395" t="s">
        <v>1741</v>
      </c>
      <c r="BC198" s="165">
        <f t="shared" si="278"/>
        <v>4</v>
      </c>
      <c r="BD198" s="80" t="s">
        <v>1395</v>
      </c>
      <c r="BE198" s="163">
        <f t="shared" si="279"/>
        <v>4</v>
      </c>
      <c r="BF198" s="601">
        <v>0</v>
      </c>
      <c r="BG198" s="396" t="s">
        <v>1745</v>
      </c>
      <c r="BH198" s="165">
        <f t="shared" si="280"/>
        <v>4</v>
      </c>
      <c r="BI198" s="601">
        <v>0</v>
      </c>
      <c r="BJ198" s="396" t="s">
        <v>1745</v>
      </c>
      <c r="BK198" s="165">
        <f t="shared" si="281"/>
        <v>4</v>
      </c>
      <c r="BL198" s="80" t="s">
        <v>653</v>
      </c>
      <c r="BM198" s="365">
        <f t="shared" si="282"/>
        <v>4</v>
      </c>
      <c r="BN198" s="586" t="s">
        <v>654</v>
      </c>
      <c r="BO198" s="365">
        <f t="shared" si="283"/>
        <v>4</v>
      </c>
      <c r="BP198" s="586" t="s">
        <v>643</v>
      </c>
      <c r="BQ198" s="365">
        <f t="shared" si="284"/>
        <v>3</v>
      </c>
      <c r="BR198" s="601">
        <v>0</v>
      </c>
      <c r="BS198" s="396" t="s">
        <v>1750</v>
      </c>
      <c r="BT198" s="165">
        <f t="shared" si="285"/>
        <v>4</v>
      </c>
      <c r="BU198" s="601">
        <v>0</v>
      </c>
      <c r="BV198" s="396" t="s">
        <v>1750</v>
      </c>
      <c r="BW198" s="165">
        <f t="shared" si="286"/>
        <v>4</v>
      </c>
      <c r="BX198" s="601">
        <v>0</v>
      </c>
      <c r="BY198" s="396" t="s">
        <v>1755</v>
      </c>
      <c r="BZ198" s="165">
        <f t="shared" si="287"/>
        <v>4</v>
      </c>
      <c r="CA198" s="601">
        <v>0</v>
      </c>
      <c r="CB198" s="396" t="s">
        <v>1755</v>
      </c>
      <c r="CC198" s="165">
        <f t="shared" si="288"/>
        <v>4</v>
      </c>
      <c r="CD198" s="58">
        <v>2</v>
      </c>
      <c r="CE198" s="397" t="s">
        <v>1762</v>
      </c>
      <c r="CF198" s="165">
        <f t="shared" si="289"/>
        <v>2</v>
      </c>
      <c r="CG198" s="155" t="s">
        <v>1369</v>
      </c>
      <c r="CH198" s="165">
        <f t="shared" si="290"/>
        <v>3</v>
      </c>
      <c r="CI198" s="426">
        <f t="shared" si="291"/>
        <v>3.6666666666666665</v>
      </c>
      <c r="CJ198" s="586" t="s">
        <v>639</v>
      </c>
      <c r="CK198" s="165">
        <f t="shared" si="292"/>
        <v>4</v>
      </c>
      <c r="CL198" s="96" t="s">
        <v>640</v>
      </c>
      <c r="CM198" s="164">
        <f t="shared" si="293"/>
        <v>0</v>
      </c>
      <c r="CN198" s="96" t="s">
        <v>1119</v>
      </c>
      <c r="CO198" s="164">
        <f t="shared" si="308"/>
        <v>0</v>
      </c>
      <c r="CP198" s="96" t="s">
        <v>880</v>
      </c>
      <c r="CQ198" s="164">
        <f t="shared" si="296"/>
        <v>4</v>
      </c>
      <c r="CR198" s="96" t="s">
        <v>880</v>
      </c>
      <c r="CS198" s="164">
        <f t="shared" si="297"/>
        <v>4</v>
      </c>
      <c r="CT198" s="53" t="s">
        <v>639</v>
      </c>
      <c r="CU198" s="165">
        <f t="shared" si="294"/>
        <v>4</v>
      </c>
      <c r="CV198" s="96" t="s">
        <v>880</v>
      </c>
      <c r="CW198" s="164">
        <f t="shared" si="298"/>
        <v>4</v>
      </c>
      <c r="CX198" s="55">
        <v>8.1</v>
      </c>
      <c r="CY198" s="351" t="s">
        <v>1827</v>
      </c>
      <c r="CZ198" s="165">
        <f t="shared" si="309"/>
        <v>0</v>
      </c>
      <c r="DA198" s="56">
        <v>7.9</v>
      </c>
      <c r="DB198" s="427" t="s">
        <v>1826</v>
      </c>
      <c r="DC198" s="165">
        <f t="shared" si="310"/>
        <v>1</v>
      </c>
      <c r="DD198" s="426">
        <f t="shared" si="311"/>
        <v>2.3333333333333335</v>
      </c>
      <c r="DE198" s="148">
        <v>1</v>
      </c>
      <c r="DF198" s="396" t="s">
        <v>1776</v>
      </c>
      <c r="DG198" s="165">
        <f t="shared" si="312"/>
        <v>1</v>
      </c>
      <c r="DH198" s="54">
        <v>1</v>
      </c>
      <c r="DI198" s="396" t="s">
        <v>1779</v>
      </c>
      <c r="DJ198" s="165">
        <f t="shared" si="313"/>
        <v>3</v>
      </c>
      <c r="DK198" s="54">
        <v>0</v>
      </c>
      <c r="DL198" s="396" t="s">
        <v>1779</v>
      </c>
      <c r="DM198" s="165">
        <f t="shared" si="314"/>
        <v>0</v>
      </c>
      <c r="DN198" s="54">
        <v>7</v>
      </c>
      <c r="DO198" s="396" t="s">
        <v>1780</v>
      </c>
      <c r="DP198" s="165">
        <f t="shared" si="315"/>
        <v>4</v>
      </c>
      <c r="DQ198" s="96" t="s">
        <v>1024</v>
      </c>
      <c r="DR198" s="164">
        <f t="shared" si="316"/>
        <v>0</v>
      </c>
      <c r="DS198" s="426">
        <f t="shared" si="317"/>
        <v>1.6</v>
      </c>
      <c r="DT198" s="148">
        <v>0.56299999999999994</v>
      </c>
      <c r="DU198" s="157" t="s">
        <v>1793</v>
      </c>
      <c r="DV198" s="165">
        <f t="shared" si="295"/>
        <v>3</v>
      </c>
      <c r="DW198" s="49">
        <v>81</v>
      </c>
      <c r="DX198" s="148">
        <f t="shared" si="267"/>
        <v>1.9084850188786497</v>
      </c>
      <c r="DY198" s="94" t="s">
        <v>1735</v>
      </c>
      <c r="DZ198" s="165">
        <f t="shared" si="318"/>
        <v>3</v>
      </c>
      <c r="EA198" s="49">
        <v>6</v>
      </c>
      <c r="EB198" s="94" t="s">
        <v>1740</v>
      </c>
      <c r="EC198" s="165">
        <f t="shared" si="319"/>
        <v>3</v>
      </c>
      <c r="ED198" s="49">
        <v>2</v>
      </c>
      <c r="EE198" s="157" t="s">
        <v>1737</v>
      </c>
      <c r="EF198" s="165">
        <f t="shared" si="320"/>
        <v>1</v>
      </c>
      <c r="EG198" s="426">
        <f t="shared" si="321"/>
        <v>2.5</v>
      </c>
      <c r="EH198" s="429">
        <f t="shared" si="322"/>
        <v>2.4015151515151514</v>
      </c>
      <c r="EI198" s="438">
        <f t="shared" si="323"/>
        <v>0.60037878787878785</v>
      </c>
      <c r="EJ198" s="546">
        <v>0.6</v>
      </c>
      <c r="EK198" s="548">
        <v>0.47727272727272729</v>
      </c>
      <c r="EL198" s="549">
        <v>0.91666666666666663</v>
      </c>
      <c r="EM198" s="549">
        <v>0.58333333333333337</v>
      </c>
      <c r="EN198" s="549">
        <v>0.4</v>
      </c>
      <c r="EO198" s="549">
        <v>0.625</v>
      </c>
    </row>
    <row r="199" spans="1:145" s="366" customFormat="1" ht="18">
      <c r="A199" s="86" t="s">
        <v>226</v>
      </c>
      <c r="B199" s="74" t="s">
        <v>225</v>
      </c>
      <c r="C199" s="370" t="s">
        <v>644</v>
      </c>
      <c r="D199" s="411" t="s">
        <v>1309</v>
      </c>
      <c r="E199" s="413" t="s">
        <v>991</v>
      </c>
      <c r="F199" s="412" t="s">
        <v>993</v>
      </c>
      <c r="G199" s="414" t="s">
        <v>994</v>
      </c>
      <c r="H199" s="412" t="s">
        <v>34</v>
      </c>
      <c r="I199" s="67">
        <v>12441</v>
      </c>
      <c r="J199" s="328">
        <f t="shared" si="299"/>
        <v>4.0948552900836805</v>
      </c>
      <c r="K199" s="328" t="s">
        <v>1699</v>
      </c>
      <c r="L199" s="165">
        <f t="shared" si="300"/>
        <v>2</v>
      </c>
      <c r="M199" s="90">
        <v>33313178.379999999</v>
      </c>
      <c r="N199" s="328">
        <f t="shared" si="301"/>
        <v>7.5226160703088345</v>
      </c>
      <c r="O199" s="328" t="s">
        <v>1705</v>
      </c>
      <c r="P199" s="165">
        <f t="shared" si="302"/>
        <v>2</v>
      </c>
      <c r="Q199" s="94">
        <v>293</v>
      </c>
      <c r="R199" s="328">
        <f t="shared" si="303"/>
        <v>2.4668676203541096</v>
      </c>
      <c r="S199" s="328" t="s">
        <v>1712</v>
      </c>
      <c r="T199" s="165">
        <f t="shared" si="304"/>
        <v>1</v>
      </c>
      <c r="U199" s="98" t="s">
        <v>1119</v>
      </c>
      <c r="V199" s="164">
        <f t="shared" si="305"/>
        <v>4</v>
      </c>
      <c r="W199" s="94">
        <v>24</v>
      </c>
      <c r="X199" s="54">
        <f>LOG10(W199)</f>
        <v>1.3802112417116059</v>
      </c>
      <c r="Y199" s="94" t="s">
        <v>1731</v>
      </c>
      <c r="Z199" s="165">
        <f t="shared" si="306"/>
        <v>2</v>
      </c>
      <c r="AA199" s="424">
        <f t="shared" si="307"/>
        <v>2.2000000000000002</v>
      </c>
      <c r="AB199" s="370" t="s">
        <v>639</v>
      </c>
      <c r="AC199" s="165">
        <f t="shared" si="268"/>
        <v>4</v>
      </c>
      <c r="AD199" s="371" t="s">
        <v>639</v>
      </c>
      <c r="AE199" s="165">
        <f t="shared" si="269"/>
        <v>4</v>
      </c>
      <c r="AF199" s="98" t="s">
        <v>640</v>
      </c>
      <c r="AG199" s="164">
        <f t="shared" si="270"/>
        <v>0</v>
      </c>
      <c r="AH199" s="53" t="s">
        <v>1400</v>
      </c>
      <c r="AI199" s="165">
        <f t="shared" si="271"/>
        <v>3</v>
      </c>
      <c r="AJ199" s="156" t="s">
        <v>1404</v>
      </c>
      <c r="AK199" s="165">
        <f t="shared" si="272"/>
        <v>1</v>
      </c>
      <c r="AL199" s="372">
        <v>1</v>
      </c>
      <c r="AM199" s="396" t="s">
        <v>1765</v>
      </c>
      <c r="AN199" s="165">
        <f t="shared" si="273"/>
        <v>4</v>
      </c>
      <c r="AO199" s="98" t="s">
        <v>636</v>
      </c>
      <c r="AP199" s="164">
        <f t="shared" si="274"/>
        <v>4</v>
      </c>
      <c r="AQ199" s="322">
        <v>1</v>
      </c>
      <c r="AR199" s="397" t="s">
        <v>1789</v>
      </c>
      <c r="AS199" s="165">
        <f t="shared" si="275"/>
        <v>0</v>
      </c>
      <c r="AT199" s="370" t="s">
        <v>674</v>
      </c>
      <c r="AU199" s="165">
        <f t="shared" si="276"/>
        <v>3</v>
      </c>
      <c r="AV199" s="53" t="s">
        <v>675</v>
      </c>
      <c r="AW199" s="165">
        <v>0</v>
      </c>
      <c r="AX199" s="92" t="s">
        <v>635</v>
      </c>
      <c r="AY199" s="165">
        <v>1</v>
      </c>
      <c r="AZ199" s="426">
        <f t="shared" si="277"/>
        <v>2.1818181818181817</v>
      </c>
      <c r="BA199" s="322">
        <v>0</v>
      </c>
      <c r="BB199" s="395" t="s">
        <v>1741</v>
      </c>
      <c r="BC199" s="165">
        <f t="shared" si="278"/>
        <v>4</v>
      </c>
      <c r="BD199" s="155" t="s">
        <v>1395</v>
      </c>
      <c r="BE199" s="163">
        <f t="shared" si="279"/>
        <v>4</v>
      </c>
      <c r="BF199" s="372">
        <v>1</v>
      </c>
      <c r="BG199" s="396" t="s">
        <v>1746</v>
      </c>
      <c r="BH199" s="165">
        <f t="shared" si="280"/>
        <v>3</v>
      </c>
      <c r="BI199" s="372">
        <v>5</v>
      </c>
      <c r="BJ199" s="396" t="s">
        <v>1748</v>
      </c>
      <c r="BK199" s="165">
        <f t="shared" si="281"/>
        <v>1</v>
      </c>
      <c r="BL199" s="80" t="s">
        <v>661</v>
      </c>
      <c r="BM199" s="365">
        <f t="shared" si="282"/>
        <v>0</v>
      </c>
      <c r="BN199" s="370" t="s">
        <v>654</v>
      </c>
      <c r="BO199" s="365">
        <f t="shared" si="283"/>
        <v>4</v>
      </c>
      <c r="BP199" s="371" t="s">
        <v>659</v>
      </c>
      <c r="BQ199" s="365">
        <f t="shared" si="284"/>
        <v>4</v>
      </c>
      <c r="BR199" s="322">
        <v>0</v>
      </c>
      <c r="BS199" s="396" t="s">
        <v>1750</v>
      </c>
      <c r="BT199" s="165">
        <f t="shared" si="285"/>
        <v>4</v>
      </c>
      <c r="BU199" s="322">
        <v>0</v>
      </c>
      <c r="BV199" s="396" t="s">
        <v>1750</v>
      </c>
      <c r="BW199" s="165">
        <f t="shared" si="286"/>
        <v>4</v>
      </c>
      <c r="BX199" s="322">
        <v>0</v>
      </c>
      <c r="BY199" s="396" t="s">
        <v>1755</v>
      </c>
      <c r="BZ199" s="165">
        <f t="shared" si="287"/>
        <v>4</v>
      </c>
      <c r="CA199" s="322">
        <v>0</v>
      </c>
      <c r="CB199" s="396" t="s">
        <v>1755</v>
      </c>
      <c r="CC199" s="165">
        <f t="shared" si="288"/>
        <v>4</v>
      </c>
      <c r="CD199" s="58">
        <v>1</v>
      </c>
      <c r="CE199" s="396" t="s">
        <v>1763</v>
      </c>
      <c r="CF199" s="165">
        <f t="shared" si="289"/>
        <v>1</v>
      </c>
      <c r="CG199" s="80" t="s">
        <v>636</v>
      </c>
      <c r="CH199" s="165">
        <f t="shared" si="290"/>
        <v>4</v>
      </c>
      <c r="CI199" s="426">
        <f t="shared" si="291"/>
        <v>3.0833333333333335</v>
      </c>
      <c r="CJ199" s="370" t="s">
        <v>639</v>
      </c>
      <c r="CK199" s="165">
        <f t="shared" si="292"/>
        <v>4</v>
      </c>
      <c r="CL199" s="98" t="s">
        <v>636</v>
      </c>
      <c r="CM199" s="164">
        <f t="shared" si="293"/>
        <v>4</v>
      </c>
      <c r="CN199" s="98" t="s">
        <v>880</v>
      </c>
      <c r="CO199" s="164">
        <f t="shared" si="308"/>
        <v>4</v>
      </c>
      <c r="CP199" s="98" t="s">
        <v>880</v>
      </c>
      <c r="CQ199" s="164">
        <f t="shared" si="296"/>
        <v>4</v>
      </c>
      <c r="CR199" s="98" t="s">
        <v>880</v>
      </c>
      <c r="CS199" s="164">
        <f t="shared" si="297"/>
        <v>4</v>
      </c>
      <c r="CT199" s="370" t="s">
        <v>639</v>
      </c>
      <c r="CU199" s="165">
        <f t="shared" si="294"/>
        <v>4</v>
      </c>
      <c r="CV199" s="98" t="s">
        <v>1119</v>
      </c>
      <c r="CW199" s="164">
        <f t="shared" si="298"/>
        <v>0</v>
      </c>
      <c r="CX199" s="88">
        <v>6.6</v>
      </c>
      <c r="CY199" s="427" t="s">
        <v>1826</v>
      </c>
      <c r="CZ199" s="165">
        <f t="shared" si="309"/>
        <v>1</v>
      </c>
      <c r="DA199" s="89">
        <v>9.1</v>
      </c>
      <c r="DB199" s="351" t="s">
        <v>1827</v>
      </c>
      <c r="DC199" s="165">
        <f t="shared" si="310"/>
        <v>0</v>
      </c>
      <c r="DD199" s="426">
        <f t="shared" si="311"/>
        <v>2.7777777777777777</v>
      </c>
      <c r="DE199" s="148">
        <v>2</v>
      </c>
      <c r="DF199" s="396" t="s">
        <v>1776</v>
      </c>
      <c r="DG199" s="165">
        <f t="shared" si="312"/>
        <v>1</v>
      </c>
      <c r="DH199" s="54">
        <v>0</v>
      </c>
      <c r="DI199" s="397" t="s">
        <v>1777</v>
      </c>
      <c r="DJ199" s="165">
        <f t="shared" si="313"/>
        <v>0</v>
      </c>
      <c r="DK199" s="87">
        <v>0</v>
      </c>
      <c r="DL199" s="396" t="s">
        <v>1779</v>
      </c>
      <c r="DM199" s="165">
        <f t="shared" si="314"/>
        <v>0</v>
      </c>
      <c r="DN199" s="87">
        <v>15</v>
      </c>
      <c r="DO199" s="396" t="s">
        <v>1780</v>
      </c>
      <c r="DP199" s="165">
        <f t="shared" si="315"/>
        <v>4</v>
      </c>
      <c r="DQ199" s="98" t="s">
        <v>1024</v>
      </c>
      <c r="DR199" s="164">
        <f t="shared" si="316"/>
        <v>0</v>
      </c>
      <c r="DS199" s="426">
        <f t="shared" si="317"/>
        <v>1</v>
      </c>
      <c r="DT199" s="150">
        <v>0.71399999999999997</v>
      </c>
      <c r="DU199" s="114" t="s">
        <v>1791</v>
      </c>
      <c r="DV199" s="165">
        <f t="shared" si="295"/>
        <v>2</v>
      </c>
      <c r="DW199" s="49">
        <v>6</v>
      </c>
      <c r="DX199" s="148">
        <f t="shared" si="267"/>
        <v>0.77815125038364363</v>
      </c>
      <c r="DY199" s="94" t="s">
        <v>1733</v>
      </c>
      <c r="DZ199" s="165">
        <f t="shared" si="318"/>
        <v>1</v>
      </c>
      <c r="EA199" s="49">
        <v>2</v>
      </c>
      <c r="EB199" s="157" t="s">
        <v>1737</v>
      </c>
      <c r="EC199" s="165">
        <f t="shared" si="319"/>
        <v>1</v>
      </c>
      <c r="ED199" s="49">
        <v>0</v>
      </c>
      <c r="EE199" s="114" t="s">
        <v>1730</v>
      </c>
      <c r="EF199" s="165">
        <f t="shared" si="320"/>
        <v>0</v>
      </c>
      <c r="EG199" s="426">
        <f t="shared" si="321"/>
        <v>1</v>
      </c>
      <c r="EH199" s="429">
        <f t="shared" si="322"/>
        <v>2.0404882154882156</v>
      </c>
      <c r="EI199" s="438">
        <f t="shared" si="323"/>
        <v>0.51012205387205389</v>
      </c>
      <c r="EJ199" s="546">
        <v>0.55000000000000004</v>
      </c>
      <c r="EK199" s="548">
        <v>0.54545454545454541</v>
      </c>
      <c r="EL199" s="549">
        <v>0.77083333333333337</v>
      </c>
      <c r="EM199" s="549">
        <v>0.69444444444444442</v>
      </c>
      <c r="EN199" s="549">
        <v>0.25</v>
      </c>
      <c r="EO199" s="549">
        <v>0.25</v>
      </c>
    </row>
    <row r="200" spans="1:145" s="366" customFormat="1" ht="18">
      <c r="A200" s="4" t="s">
        <v>218</v>
      </c>
      <c r="B200" s="69" t="s">
        <v>217</v>
      </c>
      <c r="C200" s="370" t="s">
        <v>632</v>
      </c>
      <c r="D200" s="411" t="s">
        <v>1309</v>
      </c>
      <c r="E200" s="413" t="s">
        <v>991</v>
      </c>
      <c r="F200" s="412" t="s">
        <v>990</v>
      </c>
      <c r="G200" s="414" t="s">
        <v>992</v>
      </c>
      <c r="H200" s="412" t="s">
        <v>47</v>
      </c>
      <c r="I200" s="49">
        <v>12551</v>
      </c>
      <c r="J200" s="328">
        <f t="shared" si="299"/>
        <v>4.0986783295764395</v>
      </c>
      <c r="K200" s="328" t="s">
        <v>1699</v>
      </c>
      <c r="L200" s="165">
        <f t="shared" si="300"/>
        <v>2</v>
      </c>
      <c r="M200" s="78">
        <v>41970214.739999995</v>
      </c>
      <c r="N200" s="328">
        <f t="shared" si="301"/>
        <v>7.6229411912786444</v>
      </c>
      <c r="O200" s="328" t="s">
        <v>1705</v>
      </c>
      <c r="P200" s="165">
        <f t="shared" si="302"/>
        <v>2</v>
      </c>
      <c r="Q200" s="94">
        <v>460</v>
      </c>
      <c r="R200" s="328">
        <f t="shared" si="303"/>
        <v>2.6627578316815739</v>
      </c>
      <c r="S200" s="328" t="s">
        <v>1712</v>
      </c>
      <c r="T200" s="165">
        <f t="shared" si="304"/>
        <v>1</v>
      </c>
      <c r="U200" s="96" t="s">
        <v>880</v>
      </c>
      <c r="V200" s="164">
        <f t="shared" si="305"/>
        <v>0</v>
      </c>
      <c r="W200" s="94">
        <v>0</v>
      </c>
      <c r="X200" s="94"/>
      <c r="Y200" s="94" t="s">
        <v>1726</v>
      </c>
      <c r="Z200" s="165">
        <f t="shared" si="306"/>
        <v>0</v>
      </c>
      <c r="AA200" s="424">
        <f t="shared" si="307"/>
        <v>1</v>
      </c>
      <c r="AB200" s="586" t="s">
        <v>1397</v>
      </c>
      <c r="AC200" s="165">
        <f t="shared" si="268"/>
        <v>1</v>
      </c>
      <c r="AD200" s="586" t="s">
        <v>1399</v>
      </c>
      <c r="AE200" s="165">
        <f t="shared" si="269"/>
        <v>1</v>
      </c>
      <c r="AF200" s="96" t="s">
        <v>640</v>
      </c>
      <c r="AG200" s="164">
        <f t="shared" si="270"/>
        <v>0</v>
      </c>
      <c r="AH200" s="53" t="s">
        <v>1400</v>
      </c>
      <c r="AI200" s="165">
        <f t="shared" si="271"/>
        <v>3</v>
      </c>
      <c r="AJ200" s="53" t="s">
        <v>1404</v>
      </c>
      <c r="AK200" s="165">
        <f t="shared" si="272"/>
        <v>1</v>
      </c>
      <c r="AL200" s="372">
        <v>1</v>
      </c>
      <c r="AM200" s="396" t="s">
        <v>1765</v>
      </c>
      <c r="AN200" s="165">
        <f t="shared" si="273"/>
        <v>4</v>
      </c>
      <c r="AO200" s="96" t="s">
        <v>636</v>
      </c>
      <c r="AP200" s="164">
        <f t="shared" si="274"/>
        <v>4</v>
      </c>
      <c r="AQ200" s="322">
        <v>1</v>
      </c>
      <c r="AR200" s="397" t="s">
        <v>1789</v>
      </c>
      <c r="AS200" s="165">
        <f t="shared" si="275"/>
        <v>0</v>
      </c>
      <c r="AT200" s="370" t="s">
        <v>650</v>
      </c>
      <c r="AU200" s="165">
        <f t="shared" si="276"/>
        <v>2</v>
      </c>
      <c r="AV200" s="53" t="s">
        <v>635</v>
      </c>
      <c r="AW200" s="165">
        <v>1</v>
      </c>
      <c r="AX200" s="81" t="s">
        <v>647</v>
      </c>
      <c r="AY200" s="165">
        <v>4</v>
      </c>
      <c r="AZ200" s="426">
        <f t="shared" si="277"/>
        <v>1.9090909090909092</v>
      </c>
      <c r="BA200" s="322">
        <v>0</v>
      </c>
      <c r="BB200" s="395" t="s">
        <v>1741</v>
      </c>
      <c r="BC200" s="165">
        <f t="shared" si="278"/>
        <v>4</v>
      </c>
      <c r="BD200" s="155" t="s">
        <v>641</v>
      </c>
      <c r="BE200" s="163">
        <f t="shared" si="279"/>
        <v>0</v>
      </c>
      <c r="BF200" s="372">
        <v>1</v>
      </c>
      <c r="BG200" s="396" t="s">
        <v>1746</v>
      </c>
      <c r="BH200" s="165">
        <f t="shared" si="280"/>
        <v>3</v>
      </c>
      <c r="BI200" s="372">
        <v>1</v>
      </c>
      <c r="BJ200" s="396" t="s">
        <v>1746</v>
      </c>
      <c r="BK200" s="165">
        <f t="shared" si="281"/>
        <v>3</v>
      </c>
      <c r="BL200" s="80" t="s">
        <v>642</v>
      </c>
      <c r="BM200" s="365">
        <f t="shared" si="282"/>
        <v>3</v>
      </c>
      <c r="BN200" s="370" t="s">
        <v>642</v>
      </c>
      <c r="BO200" s="365">
        <f t="shared" si="283"/>
        <v>0</v>
      </c>
      <c r="BP200" s="371" t="s">
        <v>659</v>
      </c>
      <c r="BQ200" s="365">
        <f t="shared" si="284"/>
        <v>4</v>
      </c>
      <c r="BR200" s="322">
        <v>0</v>
      </c>
      <c r="BS200" s="396" t="s">
        <v>1750</v>
      </c>
      <c r="BT200" s="165">
        <f t="shared" si="285"/>
        <v>4</v>
      </c>
      <c r="BU200" s="322">
        <v>0</v>
      </c>
      <c r="BV200" s="396" t="s">
        <v>1750</v>
      </c>
      <c r="BW200" s="165">
        <f t="shared" si="286"/>
        <v>4</v>
      </c>
      <c r="BX200" s="322">
        <v>0</v>
      </c>
      <c r="BY200" s="396" t="s">
        <v>1755</v>
      </c>
      <c r="BZ200" s="165">
        <f t="shared" si="287"/>
        <v>4</v>
      </c>
      <c r="CA200" s="322">
        <v>0</v>
      </c>
      <c r="CB200" s="396" t="s">
        <v>1755</v>
      </c>
      <c r="CC200" s="165">
        <f t="shared" si="288"/>
        <v>4</v>
      </c>
      <c r="CD200" s="58">
        <v>0</v>
      </c>
      <c r="CE200" s="397" t="s">
        <v>1764</v>
      </c>
      <c r="CF200" s="165">
        <f t="shared" si="289"/>
        <v>0</v>
      </c>
      <c r="CG200" s="155" t="s">
        <v>1369</v>
      </c>
      <c r="CH200" s="165">
        <f t="shared" si="290"/>
        <v>3</v>
      </c>
      <c r="CI200" s="426">
        <f t="shared" si="291"/>
        <v>2.6666666666666665</v>
      </c>
      <c r="CJ200" s="586" t="s">
        <v>1407</v>
      </c>
      <c r="CK200" s="165">
        <f t="shared" si="292"/>
        <v>1</v>
      </c>
      <c r="CL200" s="96" t="s">
        <v>640</v>
      </c>
      <c r="CM200" s="164">
        <f t="shared" si="293"/>
        <v>0</v>
      </c>
      <c r="CN200" s="96" t="s">
        <v>1119</v>
      </c>
      <c r="CO200" s="164">
        <f t="shared" si="308"/>
        <v>0</v>
      </c>
      <c r="CP200" s="96" t="s">
        <v>880</v>
      </c>
      <c r="CQ200" s="164">
        <f t="shared" si="296"/>
        <v>4</v>
      </c>
      <c r="CR200" s="96" t="s">
        <v>880</v>
      </c>
      <c r="CS200" s="164">
        <f t="shared" si="297"/>
        <v>4</v>
      </c>
      <c r="CT200" s="370" t="s">
        <v>639</v>
      </c>
      <c r="CU200" s="165">
        <f t="shared" si="294"/>
        <v>4</v>
      </c>
      <c r="CV200" s="96" t="s">
        <v>1119</v>
      </c>
      <c r="CW200" s="164">
        <f t="shared" si="298"/>
        <v>0</v>
      </c>
      <c r="CX200" s="55">
        <v>8.6</v>
      </c>
      <c r="CY200" s="351" t="s">
        <v>1827</v>
      </c>
      <c r="CZ200" s="165">
        <f t="shared" si="309"/>
        <v>0</v>
      </c>
      <c r="DA200" s="56">
        <v>9.3000000000000007</v>
      </c>
      <c r="DB200" s="351" t="s">
        <v>1827</v>
      </c>
      <c r="DC200" s="165">
        <f t="shared" si="310"/>
        <v>0</v>
      </c>
      <c r="DD200" s="426">
        <f t="shared" si="311"/>
        <v>1.4444444444444444</v>
      </c>
      <c r="DE200" s="148">
        <v>0</v>
      </c>
      <c r="DF200" s="397" t="s">
        <v>1777</v>
      </c>
      <c r="DG200" s="165">
        <f t="shared" si="312"/>
        <v>0</v>
      </c>
      <c r="DH200" s="54">
        <v>0</v>
      </c>
      <c r="DI200" s="397" t="s">
        <v>1777</v>
      </c>
      <c r="DJ200" s="165">
        <f t="shared" si="313"/>
        <v>0</v>
      </c>
      <c r="DK200" s="54">
        <v>0</v>
      </c>
      <c r="DL200" s="397" t="s">
        <v>1777</v>
      </c>
      <c r="DM200" s="165">
        <f t="shared" si="314"/>
        <v>0</v>
      </c>
      <c r="DN200" s="54">
        <v>3</v>
      </c>
      <c r="DO200" s="397" t="s">
        <v>1782</v>
      </c>
      <c r="DP200" s="165">
        <f t="shared" si="315"/>
        <v>2</v>
      </c>
      <c r="DQ200" s="96" t="s">
        <v>1024</v>
      </c>
      <c r="DR200" s="164">
        <f t="shared" si="316"/>
        <v>0</v>
      </c>
      <c r="DS200" s="426">
        <f t="shared" si="317"/>
        <v>0.4</v>
      </c>
      <c r="DT200" s="148">
        <v>0.72099999999999997</v>
      </c>
      <c r="DU200" s="94" t="s">
        <v>1791</v>
      </c>
      <c r="DV200" s="165">
        <f t="shared" si="295"/>
        <v>2</v>
      </c>
      <c r="DW200" s="49">
        <v>16</v>
      </c>
      <c r="DX200" s="148">
        <f t="shared" ref="DX200:DX231" si="324">LOG10(DW200)</f>
        <v>1.2041199826559248</v>
      </c>
      <c r="DY200" s="94" t="s">
        <v>1734</v>
      </c>
      <c r="DZ200" s="165">
        <f t="shared" si="318"/>
        <v>2</v>
      </c>
      <c r="EA200" s="49">
        <v>5</v>
      </c>
      <c r="EB200" s="94" t="s">
        <v>1740</v>
      </c>
      <c r="EC200" s="165">
        <f t="shared" si="319"/>
        <v>3</v>
      </c>
      <c r="ED200" s="49">
        <v>3</v>
      </c>
      <c r="EE200" s="94" t="s">
        <v>1739</v>
      </c>
      <c r="EF200" s="165">
        <f t="shared" si="320"/>
        <v>2</v>
      </c>
      <c r="EG200" s="426">
        <f t="shared" si="321"/>
        <v>2.25</v>
      </c>
      <c r="EH200" s="429">
        <f t="shared" si="322"/>
        <v>1.6117003367003366</v>
      </c>
      <c r="EI200" s="438">
        <f t="shared" si="323"/>
        <v>0.40292508417508416</v>
      </c>
      <c r="EJ200" s="546">
        <v>0.25</v>
      </c>
      <c r="EK200" s="548">
        <v>0.47727272727272729</v>
      </c>
      <c r="EL200" s="549">
        <v>0.66666666666666663</v>
      </c>
      <c r="EM200" s="549">
        <v>0.3611111111111111</v>
      </c>
      <c r="EN200" s="549">
        <v>0.1</v>
      </c>
      <c r="EO200" s="549">
        <v>0.5625</v>
      </c>
    </row>
    <row r="201" spans="1:145" s="366" customFormat="1" ht="18">
      <c r="A201" s="4" t="s">
        <v>212</v>
      </c>
      <c r="B201" s="69" t="s">
        <v>211</v>
      </c>
      <c r="C201" s="586" t="s">
        <v>632</v>
      </c>
      <c r="D201" s="411" t="s">
        <v>1309</v>
      </c>
      <c r="E201" s="413" t="s">
        <v>971</v>
      </c>
      <c r="F201" s="412" t="s">
        <v>986</v>
      </c>
      <c r="G201" s="414" t="s">
        <v>996</v>
      </c>
      <c r="H201" s="412" t="s">
        <v>19</v>
      </c>
      <c r="I201" s="49">
        <v>13493</v>
      </c>
      <c r="J201" s="328">
        <f t="shared" si="299"/>
        <v>4.1301085203609365</v>
      </c>
      <c r="K201" s="328" t="s">
        <v>1699</v>
      </c>
      <c r="L201" s="165">
        <f t="shared" si="300"/>
        <v>2</v>
      </c>
      <c r="M201" s="78">
        <v>28442755.969999999</v>
      </c>
      <c r="N201" s="328">
        <f t="shared" si="301"/>
        <v>7.4539716752002843</v>
      </c>
      <c r="O201" s="328" t="s">
        <v>1706</v>
      </c>
      <c r="P201" s="165">
        <f t="shared" si="302"/>
        <v>1</v>
      </c>
      <c r="Q201" s="94">
        <v>560</v>
      </c>
      <c r="R201" s="328">
        <f t="shared" si="303"/>
        <v>2.7481880270062002</v>
      </c>
      <c r="S201" s="328" t="s">
        <v>1713</v>
      </c>
      <c r="T201" s="165">
        <f t="shared" si="304"/>
        <v>2</v>
      </c>
      <c r="U201" s="96" t="s">
        <v>1119</v>
      </c>
      <c r="V201" s="164">
        <f t="shared" si="305"/>
        <v>4</v>
      </c>
      <c r="W201" s="94">
        <v>2</v>
      </c>
      <c r="X201" s="54">
        <f>LOG10(W201)</f>
        <v>0.3010299956639812</v>
      </c>
      <c r="Y201" s="94" t="s">
        <v>1727</v>
      </c>
      <c r="Z201" s="165">
        <f t="shared" si="306"/>
        <v>1</v>
      </c>
      <c r="AA201" s="424">
        <f t="shared" si="307"/>
        <v>2</v>
      </c>
      <c r="AB201" s="586" t="s">
        <v>639</v>
      </c>
      <c r="AC201" s="165">
        <f t="shared" ref="AC201:AC232" si="325">IF(AB201="NÃO POSSUI",4,IF(AB201="SIM, HÁ UM CARGO EM OUTRO SETOR",2,IF(AB201="SIM, HÁ SETOR DE CORREIÇÃO, FORA DA UCI",1,IF(AB201="SIM, FAZ PARTE DA CONTROLADORIA",0,"ERRO"))))</f>
        <v>4</v>
      </c>
      <c r="AD201" s="586" t="s">
        <v>639</v>
      </c>
      <c r="AE201" s="165">
        <f t="shared" ref="AE201:AE232" si="326">IF(AD201="NÃO POSSUI",4,IF(AD201="SIM, HÁ UM CARGO EM OUTRO SETOR",2,IF(AD201="SIM, HÁ SETOR FORA DA UCI, DE RESPONSAB. PJ",1,IF(AD201="SIM, FAZ PARTE DA CONTROLADORIA",0,"ERRO"))))</f>
        <v>4</v>
      </c>
      <c r="AF201" s="96" t="s">
        <v>640</v>
      </c>
      <c r="AG201" s="164">
        <f t="shared" ref="AG201:AG232" si="327">IF(AF201="sim",0,IF(AF201="Não",4,"ERRO"))</f>
        <v>0</v>
      </c>
      <c r="AH201" s="53" t="s">
        <v>1314</v>
      </c>
      <c r="AI201" s="165">
        <f t="shared" ref="AI201:AI232" si="328">IF(AH201="VINCULAÇÃO À SECRET. DE FINANÇAS",4,IF(AH201="VINCULAÇÃO À SECRETARIA DE ADM.",3,IF(AH201="VINCULAÇÃO À CHEFIA DO GAB. PREFEITO",2,IF(AH201="VINCULAÇÃO À CONTABILIDADE",1,IF(AH201="VINCULAÇÃO DIRETA AO PREFEITO",0,"ERRO")))))</f>
        <v>0</v>
      </c>
      <c r="AJ201" s="156" t="s">
        <v>1404</v>
      </c>
      <c r="AK201" s="165">
        <f t="shared" ref="AK201:AK232" si="329">IF(AJ201="NÃO SERVIDOR (TERCEIRIZADO)",4,IF(AJ201="SERVIDOR NÃO-EFETIVO, COMISSIONADO NA CI",3,IF(AJ201="SERVIDOR COM FG NA UCI, EFETIVO EM OUTRO CARGO",1,IF(AJ201="SERVIDOR EFETIVO, CONCURSO ESPECÍFICO UCI",0,"ERRO"))))</f>
        <v>1</v>
      </c>
      <c r="AL201" s="598">
        <v>1</v>
      </c>
      <c r="AM201" s="396" t="s">
        <v>1765</v>
      </c>
      <c r="AN201" s="165">
        <f t="shared" ref="AN201:AN232" si="330">IF(AM201="0 OU 1 SERVIDOR",4,IF(AM201="2 SERVIDORES",3,IF(AM201="3 SERVIDORES",2,IF(AM201="4 OU 5 SERVIDORES",1,IF(AM201="6 A 13 SERVIDORES",0,"ERRO")))))</f>
        <v>4</v>
      </c>
      <c r="AO201" s="96" t="s">
        <v>636</v>
      </c>
      <c r="AP201" s="164">
        <f t="shared" ref="AP201:AP232" si="331">IF(AO201="sim",0,IF(AO201="Não",4,"ERRO"))</f>
        <v>4</v>
      </c>
      <c r="AQ201" s="322">
        <v>1</v>
      </c>
      <c r="AR201" s="397" t="s">
        <v>1789</v>
      </c>
      <c r="AS201" s="165">
        <f t="shared" ref="AS201:AS232" si="332">IF(AR201="5 TITULARES (ou nenhum)",4,IF(AR201="4 TITULARES",3,IF(AR201="3 TITULARES",2,IF(AR201="2 TITULARES",1,IF(AR201="1 TITULAR",0,"ERRO")))))</f>
        <v>0</v>
      </c>
      <c r="AT201" s="586" t="s">
        <v>650</v>
      </c>
      <c r="AU201" s="165">
        <f t="shared" ref="AU201:AU232" si="333">IF(AT201="ENSINO MÉDIO",4,IF(AT201="SUPERIOR INCOMPLETO",3,IF(AT201="SUPERIOR COMPLETO",2,IF(AT201="ESPECIALIZAÇÃO OU PÓS-GRADUAÇÃO",1,IF(AT201="MESTRADO",0,"ERRO")))))</f>
        <v>2</v>
      </c>
      <c r="AV201" s="53" t="s">
        <v>675</v>
      </c>
      <c r="AW201" s="165">
        <v>0</v>
      </c>
      <c r="AX201" s="81" t="s">
        <v>647</v>
      </c>
      <c r="AY201" s="165">
        <v>4</v>
      </c>
      <c r="AZ201" s="426">
        <f t="shared" ref="AZ201:AZ232" si="334">AVERAGE(AC201,AE201,AG201,AI201,AK201,AN201,AP201,AS201,AU201,AW201,AY201)</f>
        <v>2.0909090909090908</v>
      </c>
      <c r="BA201" s="322">
        <v>0</v>
      </c>
      <c r="BB201" s="395" t="s">
        <v>1741</v>
      </c>
      <c r="BC201" s="165">
        <f t="shared" ref="BC201:BC232" si="335">IF(BA201=0,4,IF(BA201=1,3,IF(BA201=2,1,IF(BA201=3,0,"ERRO"))))</f>
        <v>4</v>
      </c>
      <c r="BD201" s="80" t="s">
        <v>1395</v>
      </c>
      <c r="BE201" s="163">
        <f t="shared" ref="BE201:BE232" si="336">IF(BD201="NÃO FORMALIZA PLANEJ",4,IF(BD201="SIM, BIMESTRALMENTE",3,IF(BD201="SIM, QUADRIMESTRALMENTE",2,IF(BD201="SIM, SEMESTRALMENTE",1,IF(BD201="SIM, ANUALMENTE",0,"ERRO")))))</f>
        <v>4</v>
      </c>
      <c r="BF201" s="601">
        <v>3</v>
      </c>
      <c r="BG201" s="397" t="s">
        <v>1747</v>
      </c>
      <c r="BH201" s="165">
        <f t="shared" ref="BH201:BH232" si="337">IF(BG201="NENHUMA AUDITORIA/FISCALIZ",4,IF(BG201="ATÉ 2 AUDITORIAS/FISCALIZ",3,IF(BG201="ATÉ 4 AUDITORIAS/FISCALIZ",2,IF(BG201="ATÉ 8 AUDITORIAS/FISCALIZ",1,IF(BG201="9 OU MAIS AUDITORIAS/FISCALIZ",0,"ERRO")))))</f>
        <v>2</v>
      </c>
      <c r="BI201" s="601">
        <v>6</v>
      </c>
      <c r="BJ201" s="396" t="s">
        <v>1748</v>
      </c>
      <c r="BK201" s="165">
        <f t="shared" ref="BK201:BK232" si="338">IF(BJ201="NENHUMA AUDITORIA/FISCALIZ",4,IF(BJ201="ATÉ 2 AUDITORIAS/FISCALIZ",3,IF(BJ201="ATÉ 4 AUDITORIAS/FISCALIZ",2,IF(BJ201="ATÉ 8 AUDITORIAS/FISCALIZ",1,IF(BJ201="9 OU MAIS AUDITORIAS/FISCALIZ",0,"ERRO")))))</f>
        <v>1</v>
      </c>
      <c r="BL201" s="80" t="s">
        <v>648</v>
      </c>
      <c r="BM201" s="365">
        <f t="shared" ref="BM201:BM232" si="339">IF(BL201="ATÉ 10%",4,IF(BL201="ATÉ 20%",3,IF(BL201="ATÉ 30%",2,IF(BL201="ATÉ 40%",2,IF(BL201="ATÉ 50%",1,IF(BL201="MAIS DE 50%",0,"ERRO"))))))</f>
        <v>1</v>
      </c>
      <c r="BN201" s="586" t="s">
        <v>649</v>
      </c>
      <c r="BO201" s="365">
        <f t="shared" ref="BO201:BO232" si="340">IF(BN201="ATÉ 20%",0,IF(BN201="ATÉ 40%",1,IF(BN201="ATÉ 60%",2,IF(BN201="ATÉ 80%",3,IF(BN201="MAIS DE 80%",4,"ERRO")))))</f>
        <v>1</v>
      </c>
      <c r="BP201" s="586" t="s">
        <v>659</v>
      </c>
      <c r="BQ201" s="365">
        <f t="shared" ref="BQ201:BQ232" si="341">IF(BP201="ATÉ 10 HORAS",4,IF(BP201="ATÉ 30 HORAS",3,IF(BP201="ATÉ 50 HORAS",1,IF(BP201="MAIS DE 50 HORAS",0,"ERRO"))))</f>
        <v>4</v>
      </c>
      <c r="BR201" s="601">
        <v>0</v>
      </c>
      <c r="BS201" s="396" t="s">
        <v>1750</v>
      </c>
      <c r="BT201" s="165">
        <f t="shared" ref="BT201:BT232" si="342">IF(BS201="NENHUMA DENÚNCIA APURADA",4,IF(BS201="ATÉ 2 DENÚNCIAS APURADAS",3,IF(BS201="ATÉ 4 DENÚNCIAS APURADAS",2,IF(BS201="ATÉ 8 DENÚNCIAS APURADAS",1,IF(BS201="9 OU MAIS DENÚNCIAS APURADAS",0,"ERRO")))))</f>
        <v>4</v>
      </c>
      <c r="BU201" s="601">
        <v>0</v>
      </c>
      <c r="BV201" s="396" t="s">
        <v>1750</v>
      </c>
      <c r="BW201" s="165">
        <f t="shared" ref="BW201:BW232" si="343">IF(BV201="NENHUMA DENÚNCIA APURADA",4,IF(BV201="ATÉ 2 DENÚNCIAS APURADAS",3,IF(BV201="ATÉ 4 DENÚNCIAS APURADAS",2,IF(BV201="ATÉ 8 DENÚNCIAS APURADAS",1,IF(BV201="9 OU MAIS DENÚNCIAS APURADAS",0,"ERRO")))))</f>
        <v>4</v>
      </c>
      <c r="BX201" s="601">
        <v>0</v>
      </c>
      <c r="BY201" s="396" t="s">
        <v>1755</v>
      </c>
      <c r="BZ201" s="165">
        <f t="shared" ref="BZ201:BZ232" si="344">IF(BY201="NENHUMA TCE APURADA",4,IF(BY201="ATÉ 2 TCE APURADAS",3,IF(BY201="ATÉ 4 TCE APURADAS",2,IF(BY201="ATÉ 8 TCE APURADAS",1,IF(BY201="9 OU MAIS TCE APURADAS",0,"ERRO")))))</f>
        <v>4</v>
      </c>
      <c r="CA201" s="601">
        <v>0</v>
      </c>
      <c r="CB201" s="396" t="s">
        <v>1755</v>
      </c>
      <c r="CC201" s="165">
        <f t="shared" ref="CC201:CC232" si="345">IF(CB201="NENHUMA TCE APURADA",4,IF(CB201="ATÉ 2 TCE APURADAS",3,IF(CB201="ATÉ 4 TCE APURADAS",2,IF(CB201="ATÉ 8 TCE APURADAS",1,IF(CB201="9 OU MAIS TCE APURADAS",0,"ERRO")))))</f>
        <v>4</v>
      </c>
      <c r="CD201" s="58">
        <v>0</v>
      </c>
      <c r="CE201" s="397" t="s">
        <v>1764</v>
      </c>
      <c r="CF201" s="165">
        <f t="shared" ref="CF201:CF232" si="346">IF(CE201="ATÉ 8 ATIVIDADES",4,IF(CE201="ATÉ 4 ATIVIDADES",3,IF(CE201="2 ATIVIDADES",2,IF(CE201="1 ATIVIDADE",1,IF(CE201="NENHUMA ATIVIDADE",0,"ERRO")))))</f>
        <v>0</v>
      </c>
      <c r="CG201" s="155" t="s">
        <v>1369</v>
      </c>
      <c r="CH201" s="165">
        <f t="shared" ref="CH201:CH232" si="347">IF(CG201="NÃO",4,IF(CG201="SIM, RELATÓRIO BIMESTRAL",3,IF(CG201="SIM, RELATÓRIO MENSAL",2,IF(CG201="SIM, RELATÓRIO SEMESTRAL",1,IF(CG201="SIM, RELATÓRIO ANUAL",0,"ERRO")))))</f>
        <v>3</v>
      </c>
      <c r="CI201" s="426">
        <f t="shared" ref="CI201:CI232" si="348">AVERAGE(CH201,CF201,CC201,BZ201,BW201,BT201,BQ201,BO201,BM201,BK201,BH201,BE201)</f>
        <v>2.6666666666666665</v>
      </c>
      <c r="CJ201" s="586" t="s">
        <v>1407</v>
      </c>
      <c r="CK201" s="165">
        <f t="shared" ref="CK201:CK232" si="349">IF(CJ201="NÃO POSSUI",4,IF(CJ201="SIM, HÁ UM CARGO EM OUTRO SETOR",2,IF(CJ201="SIM, HÁ SETOR DE TRANSPARÊNCIA, FORA DA UCI",1,IF(CJ201="SIM, FAZ PARTE DA CONTROLADORIA",0,"ERRO"))))</f>
        <v>1</v>
      </c>
      <c r="CL201" s="96" t="s">
        <v>640</v>
      </c>
      <c r="CM201" s="164">
        <f t="shared" ref="CM201:CM232" si="350">IF(CL201="sim",0,IF(CL201="Não",4,"ERRO"))</f>
        <v>0</v>
      </c>
      <c r="CN201" s="96" t="s">
        <v>880</v>
      </c>
      <c r="CO201" s="164">
        <f t="shared" si="308"/>
        <v>4</v>
      </c>
      <c r="CP201" s="96" t="s">
        <v>880</v>
      </c>
      <c r="CQ201" s="164">
        <f t="shared" si="296"/>
        <v>4</v>
      </c>
      <c r="CR201" s="96" t="s">
        <v>880</v>
      </c>
      <c r="CS201" s="164">
        <f t="shared" si="297"/>
        <v>4</v>
      </c>
      <c r="CT201" s="53" t="s">
        <v>1408</v>
      </c>
      <c r="CU201" s="165">
        <f t="shared" ref="CU201:CU232" si="351">IF(CT201="NÃO POSSUI",4,IF(CT201="SIM, POSSUI CARGO EM OUTRO SETOR",2,IF(CT201="SIM, HÁ SETOR DE OUVIDORIA, FORA DA UCI",1,IF(CT201="SIM, FAZ PARTE DA CONTROLADORIA",0,"ERRO"))))</f>
        <v>2</v>
      </c>
      <c r="CV201" s="96" t="s">
        <v>1119</v>
      </c>
      <c r="CW201" s="164">
        <f t="shared" si="298"/>
        <v>0</v>
      </c>
      <c r="CX201" s="55">
        <v>1</v>
      </c>
      <c r="CY201" s="427" t="s">
        <v>1823</v>
      </c>
      <c r="CZ201" s="165">
        <f t="shared" si="309"/>
        <v>4</v>
      </c>
      <c r="DA201" s="56">
        <v>8.1999999999999993</v>
      </c>
      <c r="DB201" s="351" t="s">
        <v>1827</v>
      </c>
      <c r="DC201" s="165">
        <f t="shared" si="310"/>
        <v>0</v>
      </c>
      <c r="DD201" s="426">
        <f t="shared" si="311"/>
        <v>2.1111111111111112</v>
      </c>
      <c r="DE201" s="148">
        <v>2</v>
      </c>
      <c r="DF201" s="396" t="s">
        <v>1776</v>
      </c>
      <c r="DG201" s="165">
        <f t="shared" si="312"/>
        <v>1</v>
      </c>
      <c r="DH201" s="54">
        <v>0</v>
      </c>
      <c r="DI201" s="397" t="s">
        <v>1777</v>
      </c>
      <c r="DJ201" s="165">
        <f t="shared" si="313"/>
        <v>0</v>
      </c>
      <c r="DK201" s="54">
        <v>1</v>
      </c>
      <c r="DL201" s="396" t="s">
        <v>1778</v>
      </c>
      <c r="DM201" s="165">
        <f t="shared" si="314"/>
        <v>3</v>
      </c>
      <c r="DN201" s="54">
        <v>2</v>
      </c>
      <c r="DO201" s="396" t="s">
        <v>1783</v>
      </c>
      <c r="DP201" s="165">
        <f t="shared" si="315"/>
        <v>1</v>
      </c>
      <c r="DQ201" s="96" t="s">
        <v>1024</v>
      </c>
      <c r="DR201" s="164">
        <f t="shared" si="316"/>
        <v>0</v>
      </c>
      <c r="DS201" s="426">
        <f t="shared" si="317"/>
        <v>1</v>
      </c>
      <c r="DT201" s="148">
        <v>0.63</v>
      </c>
      <c r="DU201" s="157" t="s">
        <v>1791</v>
      </c>
      <c r="DV201" s="165">
        <f t="shared" ref="DV201:DV232" si="352">IF(DT201&lt;=0.499,4,IF(DT201&lt;=0.624,3,IF(DT201&lt;=0.749,2,IF(DT201&lt;=0.874,1,IF(DT201&lt;=1,0,"ERRO")))))</f>
        <v>2</v>
      </c>
      <c r="DW201" s="49">
        <v>19</v>
      </c>
      <c r="DX201" s="148">
        <f t="shared" si="324"/>
        <v>1.2787536009528289</v>
      </c>
      <c r="DY201" s="94" t="s">
        <v>1734</v>
      </c>
      <c r="DZ201" s="165">
        <f t="shared" si="318"/>
        <v>2</v>
      </c>
      <c r="EA201" s="49">
        <v>7</v>
      </c>
      <c r="EB201" s="94" t="s">
        <v>1740</v>
      </c>
      <c r="EC201" s="165">
        <f t="shared" si="319"/>
        <v>3</v>
      </c>
      <c r="ED201" s="49">
        <v>2</v>
      </c>
      <c r="EE201" s="157" t="s">
        <v>1737</v>
      </c>
      <c r="EF201" s="165">
        <f t="shared" si="320"/>
        <v>1</v>
      </c>
      <c r="EG201" s="426">
        <f t="shared" si="321"/>
        <v>2</v>
      </c>
      <c r="EH201" s="429">
        <f t="shared" si="322"/>
        <v>1.9781144781144782</v>
      </c>
      <c r="EI201" s="438">
        <f t="shared" si="323"/>
        <v>0.49452861952861954</v>
      </c>
      <c r="EJ201" s="546">
        <v>0.5</v>
      </c>
      <c r="EK201" s="548">
        <v>0.52272727272727271</v>
      </c>
      <c r="EL201" s="549">
        <v>0.66666666666666663</v>
      </c>
      <c r="EM201" s="549">
        <v>0.52777777777777779</v>
      </c>
      <c r="EN201" s="549">
        <v>0.25</v>
      </c>
      <c r="EO201" s="549">
        <v>0.5</v>
      </c>
    </row>
    <row r="202" spans="1:145" s="366" customFormat="1" ht="18">
      <c r="A202" s="4" t="s">
        <v>214</v>
      </c>
      <c r="B202" s="69" t="s">
        <v>213</v>
      </c>
      <c r="C202" s="586" t="s">
        <v>632</v>
      </c>
      <c r="D202" s="411" t="s">
        <v>1309</v>
      </c>
      <c r="E202" s="413" t="s">
        <v>978</v>
      </c>
      <c r="F202" s="412" t="s">
        <v>977</v>
      </c>
      <c r="G202" s="414" t="s">
        <v>982</v>
      </c>
      <c r="H202" s="412" t="s">
        <v>5</v>
      </c>
      <c r="I202" s="49">
        <v>13621</v>
      </c>
      <c r="J202" s="328">
        <f t="shared" si="299"/>
        <v>4.1342089929320833</v>
      </c>
      <c r="K202" s="328" t="s">
        <v>1699</v>
      </c>
      <c r="L202" s="165">
        <f t="shared" si="300"/>
        <v>2</v>
      </c>
      <c r="M202" s="78">
        <v>36671827.769999996</v>
      </c>
      <c r="N202" s="328">
        <f t="shared" si="301"/>
        <v>7.5643325562830217</v>
      </c>
      <c r="O202" s="328" t="s">
        <v>1705</v>
      </c>
      <c r="P202" s="165">
        <f t="shared" si="302"/>
        <v>2</v>
      </c>
      <c r="Q202" s="94">
        <v>726</v>
      </c>
      <c r="R202" s="328">
        <f t="shared" si="303"/>
        <v>2.8609366207000937</v>
      </c>
      <c r="S202" s="328" t="s">
        <v>1713</v>
      </c>
      <c r="T202" s="165">
        <f t="shared" si="304"/>
        <v>2</v>
      </c>
      <c r="U202" s="96" t="s">
        <v>1119</v>
      </c>
      <c r="V202" s="164">
        <f t="shared" si="305"/>
        <v>4</v>
      </c>
      <c r="W202" s="94">
        <v>13</v>
      </c>
      <c r="X202" s="54">
        <f>LOG10(W202)</f>
        <v>1.1139433523068367</v>
      </c>
      <c r="Y202" s="94" t="s">
        <v>1731</v>
      </c>
      <c r="Z202" s="165">
        <f t="shared" si="306"/>
        <v>2</v>
      </c>
      <c r="AA202" s="424">
        <f t="shared" si="307"/>
        <v>2.4</v>
      </c>
      <c r="AB202" s="80" t="s">
        <v>639</v>
      </c>
      <c r="AC202" s="165">
        <f t="shared" si="325"/>
        <v>4</v>
      </c>
      <c r="AD202" s="586" t="s">
        <v>639</v>
      </c>
      <c r="AE202" s="165">
        <f t="shared" si="326"/>
        <v>4</v>
      </c>
      <c r="AF202" s="96" t="s">
        <v>640</v>
      </c>
      <c r="AG202" s="164">
        <f t="shared" si="327"/>
        <v>0</v>
      </c>
      <c r="AH202" s="53" t="s">
        <v>1400</v>
      </c>
      <c r="AI202" s="165">
        <f t="shared" si="328"/>
        <v>3</v>
      </c>
      <c r="AJ202" s="53" t="s">
        <v>1406</v>
      </c>
      <c r="AK202" s="165">
        <f t="shared" si="329"/>
        <v>3</v>
      </c>
      <c r="AL202" s="598">
        <v>1</v>
      </c>
      <c r="AM202" s="396" t="s">
        <v>1765</v>
      </c>
      <c r="AN202" s="165">
        <f t="shared" si="330"/>
        <v>4</v>
      </c>
      <c r="AO202" s="96" t="s">
        <v>636</v>
      </c>
      <c r="AP202" s="164">
        <f t="shared" si="331"/>
        <v>4</v>
      </c>
      <c r="AQ202" s="322">
        <v>3</v>
      </c>
      <c r="AR202" s="397" t="s">
        <v>1771</v>
      </c>
      <c r="AS202" s="165">
        <f t="shared" si="332"/>
        <v>2</v>
      </c>
      <c r="AT202" s="586" t="s">
        <v>650</v>
      </c>
      <c r="AU202" s="165">
        <f t="shared" si="333"/>
        <v>2</v>
      </c>
      <c r="AV202" s="53" t="s">
        <v>635</v>
      </c>
      <c r="AW202" s="165">
        <v>1</v>
      </c>
      <c r="AX202" s="81" t="s">
        <v>647</v>
      </c>
      <c r="AY202" s="165">
        <v>4</v>
      </c>
      <c r="AZ202" s="426">
        <f t="shared" si="334"/>
        <v>2.8181818181818183</v>
      </c>
      <c r="BA202" s="322">
        <v>2</v>
      </c>
      <c r="BB202" s="395" t="s">
        <v>1743</v>
      </c>
      <c r="BC202" s="165">
        <f t="shared" si="335"/>
        <v>1</v>
      </c>
      <c r="BD202" s="80" t="s">
        <v>641</v>
      </c>
      <c r="BE202" s="163">
        <f t="shared" si="336"/>
        <v>0</v>
      </c>
      <c r="BF202" s="601">
        <v>0</v>
      </c>
      <c r="BG202" s="396" t="s">
        <v>1745</v>
      </c>
      <c r="BH202" s="165">
        <f t="shared" si="337"/>
        <v>4</v>
      </c>
      <c r="BI202" s="601">
        <v>0</v>
      </c>
      <c r="BJ202" s="396" t="s">
        <v>1745</v>
      </c>
      <c r="BK202" s="165">
        <f t="shared" si="338"/>
        <v>4</v>
      </c>
      <c r="BL202" s="80" t="s">
        <v>649</v>
      </c>
      <c r="BM202" s="365">
        <f t="shared" si="339"/>
        <v>2</v>
      </c>
      <c r="BN202" s="586" t="s">
        <v>669</v>
      </c>
      <c r="BO202" s="365">
        <f t="shared" si="340"/>
        <v>2</v>
      </c>
      <c r="BP202" s="586" t="s">
        <v>659</v>
      </c>
      <c r="BQ202" s="365">
        <f t="shared" si="341"/>
        <v>4</v>
      </c>
      <c r="BR202" s="601">
        <v>1</v>
      </c>
      <c r="BS202" s="396" t="s">
        <v>1751</v>
      </c>
      <c r="BT202" s="165">
        <f t="shared" si="342"/>
        <v>3</v>
      </c>
      <c r="BU202" s="601">
        <v>2</v>
      </c>
      <c r="BV202" s="396" t="s">
        <v>1751</v>
      </c>
      <c r="BW202" s="165">
        <f t="shared" si="343"/>
        <v>3</v>
      </c>
      <c r="BX202" s="601">
        <v>0</v>
      </c>
      <c r="BY202" s="396" t="s">
        <v>1755</v>
      </c>
      <c r="BZ202" s="165">
        <f t="shared" si="344"/>
        <v>4</v>
      </c>
      <c r="CA202" s="601">
        <v>0</v>
      </c>
      <c r="CB202" s="396" t="s">
        <v>1755</v>
      </c>
      <c r="CC202" s="165">
        <f t="shared" si="345"/>
        <v>4</v>
      </c>
      <c r="CD202" s="58">
        <v>0</v>
      </c>
      <c r="CE202" s="397" t="s">
        <v>1764</v>
      </c>
      <c r="CF202" s="165">
        <f t="shared" si="346"/>
        <v>0</v>
      </c>
      <c r="CG202" s="155" t="s">
        <v>1369</v>
      </c>
      <c r="CH202" s="165">
        <f t="shared" si="347"/>
        <v>3</v>
      </c>
      <c r="CI202" s="426">
        <f t="shared" si="348"/>
        <v>2.75</v>
      </c>
      <c r="CJ202" s="586" t="s">
        <v>639</v>
      </c>
      <c r="CK202" s="165">
        <f t="shared" si="349"/>
        <v>4</v>
      </c>
      <c r="CL202" s="96" t="s">
        <v>640</v>
      </c>
      <c r="CM202" s="164">
        <f t="shared" si="350"/>
        <v>0</v>
      </c>
      <c r="CN202" s="96" t="s">
        <v>880</v>
      </c>
      <c r="CO202" s="164">
        <f t="shared" si="308"/>
        <v>4</v>
      </c>
      <c r="CP202" s="96" t="s">
        <v>880</v>
      </c>
      <c r="CQ202" s="164">
        <f t="shared" si="296"/>
        <v>4</v>
      </c>
      <c r="CR202" s="96" t="s">
        <v>880</v>
      </c>
      <c r="CS202" s="164">
        <f t="shared" si="297"/>
        <v>4</v>
      </c>
      <c r="CT202" s="586" t="s">
        <v>1408</v>
      </c>
      <c r="CU202" s="165">
        <f t="shared" si="351"/>
        <v>2</v>
      </c>
      <c r="CV202" s="96" t="s">
        <v>880</v>
      </c>
      <c r="CW202" s="164">
        <f t="shared" si="298"/>
        <v>4</v>
      </c>
      <c r="CX202" s="55">
        <v>8.6</v>
      </c>
      <c r="CY202" s="351" t="s">
        <v>1827</v>
      </c>
      <c r="CZ202" s="165">
        <f t="shared" si="309"/>
        <v>0</v>
      </c>
      <c r="DA202" s="56">
        <v>9.6999999999999993</v>
      </c>
      <c r="DB202" s="351" t="s">
        <v>1827</v>
      </c>
      <c r="DC202" s="165">
        <f t="shared" si="310"/>
        <v>0</v>
      </c>
      <c r="DD202" s="426">
        <f t="shared" si="311"/>
        <v>2.4444444444444446</v>
      </c>
      <c r="DE202" s="148">
        <v>9</v>
      </c>
      <c r="DF202" s="396" t="s">
        <v>1773</v>
      </c>
      <c r="DG202" s="165">
        <f t="shared" si="312"/>
        <v>4</v>
      </c>
      <c r="DH202" s="54">
        <v>0</v>
      </c>
      <c r="DI202" s="397" t="s">
        <v>1777</v>
      </c>
      <c r="DJ202" s="165">
        <f t="shared" si="313"/>
        <v>0</v>
      </c>
      <c r="DK202" s="54">
        <v>9</v>
      </c>
      <c r="DL202" s="396" t="s">
        <v>1778</v>
      </c>
      <c r="DM202" s="165">
        <f t="shared" si="314"/>
        <v>4</v>
      </c>
      <c r="DN202" s="54">
        <v>2</v>
      </c>
      <c r="DO202" s="396" t="s">
        <v>1783</v>
      </c>
      <c r="DP202" s="165">
        <f t="shared" si="315"/>
        <v>1</v>
      </c>
      <c r="DQ202" s="96" t="s">
        <v>1024</v>
      </c>
      <c r="DR202" s="164">
        <f t="shared" si="316"/>
        <v>0</v>
      </c>
      <c r="DS202" s="426">
        <f t="shared" si="317"/>
        <v>1.8</v>
      </c>
      <c r="DT202" s="148">
        <v>0.71599999999999997</v>
      </c>
      <c r="DU202" s="114" t="s">
        <v>1791</v>
      </c>
      <c r="DV202" s="165">
        <f t="shared" si="352"/>
        <v>2</v>
      </c>
      <c r="DW202" s="49">
        <v>13</v>
      </c>
      <c r="DX202" s="148">
        <f t="shared" si="324"/>
        <v>1.1139433523068367</v>
      </c>
      <c r="DY202" s="94" t="s">
        <v>1734</v>
      </c>
      <c r="DZ202" s="165">
        <f t="shared" si="318"/>
        <v>2</v>
      </c>
      <c r="EA202" s="49">
        <v>1</v>
      </c>
      <c r="EB202" s="157" t="s">
        <v>1737</v>
      </c>
      <c r="EC202" s="165">
        <f t="shared" si="319"/>
        <v>1</v>
      </c>
      <c r="ED202" s="49">
        <v>0</v>
      </c>
      <c r="EE202" s="114" t="s">
        <v>1730</v>
      </c>
      <c r="EF202" s="165">
        <f t="shared" si="320"/>
        <v>0</v>
      </c>
      <c r="EG202" s="426">
        <f t="shared" si="321"/>
        <v>1.25</v>
      </c>
      <c r="EH202" s="429">
        <f t="shared" si="322"/>
        <v>2.2437710437710439</v>
      </c>
      <c r="EI202" s="438">
        <f t="shared" si="323"/>
        <v>0.56094276094276097</v>
      </c>
      <c r="EJ202" s="546">
        <v>0.6</v>
      </c>
      <c r="EK202" s="548">
        <v>0.70454545454545459</v>
      </c>
      <c r="EL202" s="549">
        <v>0.6875</v>
      </c>
      <c r="EM202" s="549">
        <v>0.61111111111111116</v>
      </c>
      <c r="EN202" s="549">
        <v>0.45</v>
      </c>
      <c r="EO202" s="549">
        <v>0.3125</v>
      </c>
    </row>
    <row r="203" spans="1:145" s="366" customFormat="1" ht="18">
      <c r="A203" s="4" t="s">
        <v>210</v>
      </c>
      <c r="B203" s="69" t="s">
        <v>209</v>
      </c>
      <c r="C203" s="370" t="s">
        <v>644</v>
      </c>
      <c r="D203" s="411" t="s">
        <v>1309</v>
      </c>
      <c r="E203" s="413" t="s">
        <v>991</v>
      </c>
      <c r="F203" s="412" t="s">
        <v>990</v>
      </c>
      <c r="G203" s="414" t="s">
        <v>997</v>
      </c>
      <c r="H203" s="412" t="s">
        <v>13</v>
      </c>
      <c r="I203" s="49">
        <v>13686</v>
      </c>
      <c r="J203" s="328">
        <f t="shared" si="299"/>
        <v>4.1362765356602926</v>
      </c>
      <c r="K203" s="328" t="s">
        <v>1699</v>
      </c>
      <c r="L203" s="165">
        <f t="shared" si="300"/>
        <v>2</v>
      </c>
      <c r="M203" s="78">
        <v>30102060.07</v>
      </c>
      <c r="N203" s="328">
        <f t="shared" si="301"/>
        <v>7.4785962180662189</v>
      </c>
      <c r="O203" s="328" t="s">
        <v>1706</v>
      </c>
      <c r="P203" s="165">
        <f t="shared" si="302"/>
        <v>1</v>
      </c>
      <c r="Q203" s="94">
        <v>522</v>
      </c>
      <c r="R203" s="328">
        <f t="shared" si="303"/>
        <v>2.7176705030022621</v>
      </c>
      <c r="S203" s="328" t="s">
        <v>1713</v>
      </c>
      <c r="T203" s="165">
        <f t="shared" si="304"/>
        <v>2</v>
      </c>
      <c r="U203" s="96" t="s">
        <v>880</v>
      </c>
      <c r="V203" s="164">
        <f t="shared" si="305"/>
        <v>0</v>
      </c>
      <c r="W203" s="94">
        <v>0</v>
      </c>
      <c r="X203" s="94"/>
      <c r="Y203" s="94" t="s">
        <v>1726</v>
      </c>
      <c r="Z203" s="165">
        <f t="shared" si="306"/>
        <v>0</v>
      </c>
      <c r="AA203" s="424">
        <f t="shared" si="307"/>
        <v>1</v>
      </c>
      <c r="AB203" s="370" t="s">
        <v>639</v>
      </c>
      <c r="AC203" s="165">
        <f t="shared" si="325"/>
        <v>4</v>
      </c>
      <c r="AD203" s="371" t="s">
        <v>639</v>
      </c>
      <c r="AE203" s="165">
        <f t="shared" si="326"/>
        <v>4</v>
      </c>
      <c r="AF203" s="96" t="s">
        <v>636</v>
      </c>
      <c r="AG203" s="164">
        <f t="shared" si="327"/>
        <v>4</v>
      </c>
      <c r="AH203" s="53" t="s">
        <v>1314</v>
      </c>
      <c r="AI203" s="165">
        <f t="shared" si="328"/>
        <v>0</v>
      </c>
      <c r="AJ203" s="53" t="s">
        <v>1404</v>
      </c>
      <c r="AK203" s="165">
        <f t="shared" si="329"/>
        <v>1</v>
      </c>
      <c r="AL203" s="372">
        <v>1</v>
      </c>
      <c r="AM203" s="396" t="s">
        <v>1765</v>
      </c>
      <c r="AN203" s="165">
        <f t="shared" si="330"/>
        <v>4</v>
      </c>
      <c r="AO203" s="96" t="s">
        <v>640</v>
      </c>
      <c r="AP203" s="164">
        <f t="shared" si="331"/>
        <v>0</v>
      </c>
      <c r="AQ203" s="322">
        <v>1</v>
      </c>
      <c r="AR203" s="397" t="s">
        <v>1789</v>
      </c>
      <c r="AS203" s="165">
        <f t="shared" si="332"/>
        <v>0</v>
      </c>
      <c r="AT203" s="370" t="s">
        <v>679</v>
      </c>
      <c r="AU203" s="165">
        <f t="shared" si="333"/>
        <v>4</v>
      </c>
      <c r="AV203" s="53" t="s">
        <v>646</v>
      </c>
      <c r="AW203" s="165">
        <v>0</v>
      </c>
      <c r="AX203" s="81" t="s">
        <v>647</v>
      </c>
      <c r="AY203" s="165">
        <v>4</v>
      </c>
      <c r="AZ203" s="426">
        <f t="shared" si="334"/>
        <v>2.2727272727272729</v>
      </c>
      <c r="BA203" s="322">
        <v>0</v>
      </c>
      <c r="BB203" s="395" t="s">
        <v>1741</v>
      </c>
      <c r="BC203" s="165">
        <f t="shared" si="335"/>
        <v>4</v>
      </c>
      <c r="BD203" s="155" t="s">
        <v>1395</v>
      </c>
      <c r="BE203" s="163">
        <f t="shared" si="336"/>
        <v>4</v>
      </c>
      <c r="BF203" s="372">
        <v>0</v>
      </c>
      <c r="BG203" s="396" t="s">
        <v>1745</v>
      </c>
      <c r="BH203" s="165">
        <f t="shared" si="337"/>
        <v>4</v>
      </c>
      <c r="BI203" s="372">
        <v>0</v>
      </c>
      <c r="BJ203" s="396" t="s">
        <v>1745</v>
      </c>
      <c r="BK203" s="165">
        <f t="shared" si="338"/>
        <v>4</v>
      </c>
      <c r="BL203" s="80" t="s">
        <v>653</v>
      </c>
      <c r="BM203" s="365">
        <f t="shared" si="339"/>
        <v>4</v>
      </c>
      <c r="BN203" s="370" t="s">
        <v>642</v>
      </c>
      <c r="BO203" s="365">
        <f t="shared" si="340"/>
        <v>0</v>
      </c>
      <c r="BP203" s="371" t="s">
        <v>659</v>
      </c>
      <c r="BQ203" s="365">
        <f t="shared" si="341"/>
        <v>4</v>
      </c>
      <c r="BR203" s="322">
        <v>0</v>
      </c>
      <c r="BS203" s="396" t="s">
        <v>1750</v>
      </c>
      <c r="BT203" s="165">
        <f t="shared" si="342"/>
        <v>4</v>
      </c>
      <c r="BU203" s="322">
        <v>0</v>
      </c>
      <c r="BV203" s="396" t="s">
        <v>1750</v>
      </c>
      <c r="BW203" s="165">
        <f t="shared" si="343"/>
        <v>4</v>
      </c>
      <c r="BX203" s="322">
        <v>0</v>
      </c>
      <c r="BY203" s="396" t="s">
        <v>1755</v>
      </c>
      <c r="BZ203" s="165">
        <f t="shared" si="344"/>
        <v>4</v>
      </c>
      <c r="CA203" s="322">
        <v>0</v>
      </c>
      <c r="CB203" s="396" t="s">
        <v>1755</v>
      </c>
      <c r="CC203" s="165">
        <f t="shared" si="345"/>
        <v>4</v>
      </c>
      <c r="CD203" s="58">
        <v>1</v>
      </c>
      <c r="CE203" s="396" t="s">
        <v>1763</v>
      </c>
      <c r="CF203" s="165">
        <f t="shared" si="346"/>
        <v>1</v>
      </c>
      <c r="CG203" s="80" t="s">
        <v>636</v>
      </c>
      <c r="CH203" s="165">
        <f t="shared" si="347"/>
        <v>4</v>
      </c>
      <c r="CI203" s="426">
        <f t="shared" si="348"/>
        <v>3.4166666666666665</v>
      </c>
      <c r="CJ203" s="586" t="s">
        <v>1407</v>
      </c>
      <c r="CK203" s="165">
        <f t="shared" si="349"/>
        <v>1</v>
      </c>
      <c r="CL203" s="96" t="s">
        <v>640</v>
      </c>
      <c r="CM203" s="164">
        <f t="shared" si="350"/>
        <v>0</v>
      </c>
      <c r="CN203" s="96" t="s">
        <v>880</v>
      </c>
      <c r="CO203" s="164">
        <f t="shared" si="308"/>
        <v>4</v>
      </c>
      <c r="CP203" s="96" t="s">
        <v>880</v>
      </c>
      <c r="CQ203" s="164">
        <f t="shared" si="296"/>
        <v>4</v>
      </c>
      <c r="CR203" s="96" t="s">
        <v>880</v>
      </c>
      <c r="CS203" s="164">
        <f t="shared" si="297"/>
        <v>4</v>
      </c>
      <c r="CT203" s="583" t="s">
        <v>639</v>
      </c>
      <c r="CU203" s="165">
        <f t="shared" si="351"/>
        <v>4</v>
      </c>
      <c r="CV203" s="96" t="s">
        <v>1119</v>
      </c>
      <c r="CW203" s="164">
        <f t="shared" si="298"/>
        <v>0</v>
      </c>
      <c r="CX203" s="55">
        <v>6.4</v>
      </c>
      <c r="CY203" s="427" t="s">
        <v>1826</v>
      </c>
      <c r="CZ203" s="165">
        <f t="shared" si="309"/>
        <v>1</v>
      </c>
      <c r="DA203" s="56">
        <v>8.6999999999999993</v>
      </c>
      <c r="DB203" s="351" t="s">
        <v>1827</v>
      </c>
      <c r="DC203" s="165">
        <f t="shared" si="310"/>
        <v>0</v>
      </c>
      <c r="DD203" s="426">
        <f t="shared" si="311"/>
        <v>2</v>
      </c>
      <c r="DE203" s="148">
        <v>7</v>
      </c>
      <c r="DF203" s="396" t="s">
        <v>1774</v>
      </c>
      <c r="DG203" s="165">
        <f t="shared" si="312"/>
        <v>3</v>
      </c>
      <c r="DH203" s="54">
        <v>0</v>
      </c>
      <c r="DI203" s="397" t="s">
        <v>1777</v>
      </c>
      <c r="DJ203" s="165">
        <f t="shared" si="313"/>
        <v>0</v>
      </c>
      <c r="DK203" s="54">
        <v>2</v>
      </c>
      <c r="DL203" s="396" t="s">
        <v>1778</v>
      </c>
      <c r="DM203" s="165">
        <f t="shared" si="314"/>
        <v>4</v>
      </c>
      <c r="DN203" s="54">
        <v>6</v>
      </c>
      <c r="DO203" s="396" t="s">
        <v>1781</v>
      </c>
      <c r="DP203" s="165">
        <f t="shared" si="315"/>
        <v>3</v>
      </c>
      <c r="DQ203" s="96" t="s">
        <v>1024</v>
      </c>
      <c r="DR203" s="164">
        <f t="shared" si="316"/>
        <v>0</v>
      </c>
      <c r="DS203" s="426">
        <f t="shared" si="317"/>
        <v>2</v>
      </c>
      <c r="DT203" s="148">
        <v>0.70799999999999996</v>
      </c>
      <c r="DU203" s="114" t="s">
        <v>1791</v>
      </c>
      <c r="DV203" s="165">
        <f t="shared" si="352"/>
        <v>2</v>
      </c>
      <c r="DW203" s="49">
        <v>5</v>
      </c>
      <c r="DX203" s="148">
        <f t="shared" si="324"/>
        <v>0.69897000433601886</v>
      </c>
      <c r="DY203" s="94" t="s">
        <v>1733</v>
      </c>
      <c r="DZ203" s="165">
        <f t="shared" si="318"/>
        <v>1</v>
      </c>
      <c r="EA203" s="49">
        <v>3</v>
      </c>
      <c r="EB203" s="94" t="s">
        <v>1739</v>
      </c>
      <c r="EC203" s="165">
        <f t="shared" si="319"/>
        <v>2</v>
      </c>
      <c r="ED203" s="49">
        <v>0</v>
      </c>
      <c r="EE203" s="114" t="s">
        <v>1730</v>
      </c>
      <c r="EF203" s="165">
        <f t="shared" si="320"/>
        <v>0</v>
      </c>
      <c r="EG203" s="426">
        <f t="shared" si="321"/>
        <v>1.25</v>
      </c>
      <c r="EH203" s="429">
        <f t="shared" si="322"/>
        <v>1.9898989898989898</v>
      </c>
      <c r="EI203" s="438">
        <f t="shared" si="323"/>
        <v>0.49747474747474751</v>
      </c>
      <c r="EJ203" s="546">
        <v>0.25</v>
      </c>
      <c r="EK203" s="548">
        <v>0.56818181818181823</v>
      </c>
      <c r="EL203" s="549">
        <v>0.85416666666666663</v>
      </c>
      <c r="EM203" s="549">
        <v>0.5</v>
      </c>
      <c r="EN203" s="549">
        <v>0.5</v>
      </c>
      <c r="EO203" s="549">
        <v>0.3125</v>
      </c>
    </row>
    <row r="204" spans="1:145" s="366" customFormat="1" ht="18">
      <c r="A204" s="4" t="s">
        <v>190</v>
      </c>
      <c r="B204" s="69" t="s">
        <v>189</v>
      </c>
      <c r="C204" s="586" t="s">
        <v>681</v>
      </c>
      <c r="D204" s="411" t="s">
        <v>1309</v>
      </c>
      <c r="E204" s="413" t="s">
        <v>988</v>
      </c>
      <c r="F204" s="412" t="s">
        <v>1002</v>
      </c>
      <c r="G204" s="414" t="s">
        <v>989</v>
      </c>
      <c r="H204" s="412" t="s">
        <v>22</v>
      </c>
      <c r="I204" s="49">
        <v>13826</v>
      </c>
      <c r="J204" s="328">
        <f t="shared" si="299"/>
        <v>4.1406965525464141</v>
      </c>
      <c r="K204" s="328" t="s">
        <v>1699</v>
      </c>
      <c r="L204" s="165">
        <f t="shared" si="300"/>
        <v>2</v>
      </c>
      <c r="M204" s="78">
        <v>38497212.689999998</v>
      </c>
      <c r="N204" s="328">
        <f t="shared" si="301"/>
        <v>7.5854292864650299</v>
      </c>
      <c r="O204" s="328" t="s">
        <v>1705</v>
      </c>
      <c r="P204" s="165">
        <f t="shared" si="302"/>
        <v>2</v>
      </c>
      <c r="Q204" s="94">
        <v>663</v>
      </c>
      <c r="R204" s="328">
        <f t="shared" si="303"/>
        <v>2.8215135284047732</v>
      </c>
      <c r="S204" s="328" t="s">
        <v>1713</v>
      </c>
      <c r="T204" s="165">
        <f t="shared" si="304"/>
        <v>2</v>
      </c>
      <c r="U204" s="96" t="s">
        <v>1119</v>
      </c>
      <c r="V204" s="164">
        <f t="shared" si="305"/>
        <v>4</v>
      </c>
      <c r="W204" s="94">
        <v>43</v>
      </c>
      <c r="X204" s="54">
        <f>LOG10(W204)</f>
        <v>1.6334684555795864</v>
      </c>
      <c r="Y204" s="94" t="s">
        <v>1728</v>
      </c>
      <c r="Z204" s="165">
        <f t="shared" si="306"/>
        <v>3</v>
      </c>
      <c r="AA204" s="424">
        <f t="shared" si="307"/>
        <v>2.6</v>
      </c>
      <c r="AB204" s="586" t="s">
        <v>639</v>
      </c>
      <c r="AC204" s="165">
        <f t="shared" si="325"/>
        <v>4</v>
      </c>
      <c r="AD204" s="586" t="s">
        <v>639</v>
      </c>
      <c r="AE204" s="165">
        <f t="shared" si="326"/>
        <v>4</v>
      </c>
      <c r="AF204" s="96" t="s">
        <v>640</v>
      </c>
      <c r="AG204" s="164">
        <f t="shared" si="327"/>
        <v>0</v>
      </c>
      <c r="AH204" s="53" t="s">
        <v>1314</v>
      </c>
      <c r="AI204" s="165">
        <f t="shared" si="328"/>
        <v>0</v>
      </c>
      <c r="AJ204" s="156" t="s">
        <v>1406</v>
      </c>
      <c r="AK204" s="165">
        <f t="shared" si="329"/>
        <v>3</v>
      </c>
      <c r="AL204" s="598">
        <v>1</v>
      </c>
      <c r="AM204" s="396" t="s">
        <v>1765</v>
      </c>
      <c r="AN204" s="165">
        <f t="shared" si="330"/>
        <v>4</v>
      </c>
      <c r="AO204" s="96" t="s">
        <v>636</v>
      </c>
      <c r="AP204" s="164">
        <f t="shared" si="331"/>
        <v>4</v>
      </c>
      <c r="AQ204" s="322">
        <v>3</v>
      </c>
      <c r="AR204" s="397" t="s">
        <v>1771</v>
      </c>
      <c r="AS204" s="165">
        <f t="shared" si="332"/>
        <v>2</v>
      </c>
      <c r="AT204" s="586" t="s">
        <v>634</v>
      </c>
      <c r="AU204" s="165">
        <f t="shared" si="333"/>
        <v>1</v>
      </c>
      <c r="AV204" s="53" t="s">
        <v>675</v>
      </c>
      <c r="AW204" s="165">
        <v>0</v>
      </c>
      <c r="AX204" s="81" t="s">
        <v>635</v>
      </c>
      <c r="AY204" s="165">
        <v>1</v>
      </c>
      <c r="AZ204" s="426">
        <f t="shared" si="334"/>
        <v>2.0909090909090908</v>
      </c>
      <c r="BA204" s="322">
        <v>0</v>
      </c>
      <c r="BB204" s="395" t="s">
        <v>1741</v>
      </c>
      <c r="BC204" s="165">
        <f t="shared" si="335"/>
        <v>4</v>
      </c>
      <c r="BD204" s="155" t="s">
        <v>641</v>
      </c>
      <c r="BE204" s="163">
        <f t="shared" si="336"/>
        <v>0</v>
      </c>
      <c r="BF204" s="601">
        <v>2</v>
      </c>
      <c r="BG204" s="396" t="s">
        <v>1746</v>
      </c>
      <c r="BH204" s="165">
        <f t="shared" si="337"/>
        <v>3</v>
      </c>
      <c r="BI204" s="601">
        <v>2</v>
      </c>
      <c r="BJ204" s="396" t="s">
        <v>1746</v>
      </c>
      <c r="BK204" s="165">
        <f t="shared" si="338"/>
        <v>3</v>
      </c>
      <c r="BL204" s="80" t="s">
        <v>642</v>
      </c>
      <c r="BM204" s="365">
        <f t="shared" si="339"/>
        <v>3</v>
      </c>
      <c r="BN204" s="586" t="s">
        <v>649</v>
      </c>
      <c r="BO204" s="365">
        <f t="shared" si="340"/>
        <v>1</v>
      </c>
      <c r="BP204" s="586" t="s">
        <v>643</v>
      </c>
      <c r="BQ204" s="365">
        <f t="shared" si="341"/>
        <v>3</v>
      </c>
      <c r="BR204" s="601">
        <v>2</v>
      </c>
      <c r="BS204" s="396" t="s">
        <v>1751</v>
      </c>
      <c r="BT204" s="165">
        <f t="shared" si="342"/>
        <v>3</v>
      </c>
      <c r="BU204" s="601">
        <v>2</v>
      </c>
      <c r="BV204" s="396" t="s">
        <v>1751</v>
      </c>
      <c r="BW204" s="165">
        <f t="shared" si="343"/>
        <v>3</v>
      </c>
      <c r="BX204" s="601">
        <v>1</v>
      </c>
      <c r="BY204" s="396" t="s">
        <v>1756</v>
      </c>
      <c r="BZ204" s="165">
        <f t="shared" si="344"/>
        <v>3</v>
      </c>
      <c r="CA204" s="601">
        <v>2</v>
      </c>
      <c r="CB204" s="396" t="s">
        <v>1756</v>
      </c>
      <c r="CC204" s="165">
        <f t="shared" si="345"/>
        <v>3</v>
      </c>
      <c r="CD204" s="58">
        <v>1</v>
      </c>
      <c r="CE204" s="396" t="s">
        <v>1763</v>
      </c>
      <c r="CF204" s="165">
        <f t="shared" si="346"/>
        <v>1</v>
      </c>
      <c r="CG204" s="155" t="s">
        <v>636</v>
      </c>
      <c r="CH204" s="165">
        <f t="shared" si="347"/>
        <v>4</v>
      </c>
      <c r="CI204" s="426">
        <f t="shared" si="348"/>
        <v>2.5</v>
      </c>
      <c r="CJ204" s="586" t="s">
        <v>1398</v>
      </c>
      <c r="CK204" s="165">
        <f t="shared" si="349"/>
        <v>2</v>
      </c>
      <c r="CL204" s="96" t="s">
        <v>640</v>
      </c>
      <c r="CM204" s="164">
        <f t="shared" si="350"/>
        <v>0</v>
      </c>
      <c r="CN204" s="96" t="s">
        <v>1119</v>
      </c>
      <c r="CO204" s="164">
        <f t="shared" si="308"/>
        <v>0</v>
      </c>
      <c r="CP204" s="96" t="s">
        <v>880</v>
      </c>
      <c r="CQ204" s="164">
        <f t="shared" si="296"/>
        <v>4</v>
      </c>
      <c r="CR204" s="96" t="s">
        <v>880</v>
      </c>
      <c r="CS204" s="164">
        <f t="shared" si="297"/>
        <v>4</v>
      </c>
      <c r="CT204" s="586" t="s">
        <v>1409</v>
      </c>
      <c r="CU204" s="165">
        <f t="shared" si="351"/>
        <v>1</v>
      </c>
      <c r="CV204" s="96" t="s">
        <v>880</v>
      </c>
      <c r="CW204" s="164">
        <f t="shared" si="298"/>
        <v>4</v>
      </c>
      <c r="CX204" s="55">
        <v>8.6</v>
      </c>
      <c r="CY204" s="351" t="s">
        <v>1827</v>
      </c>
      <c r="CZ204" s="165">
        <f t="shared" si="309"/>
        <v>0</v>
      </c>
      <c r="DA204" s="56">
        <v>8.5</v>
      </c>
      <c r="DB204" s="351" t="s">
        <v>1827</v>
      </c>
      <c r="DC204" s="165">
        <f t="shared" si="310"/>
        <v>0</v>
      </c>
      <c r="DD204" s="426">
        <f t="shared" si="311"/>
        <v>1.6666666666666667</v>
      </c>
      <c r="DE204" s="148">
        <v>2</v>
      </c>
      <c r="DF204" s="396" t="s">
        <v>1776</v>
      </c>
      <c r="DG204" s="165">
        <f t="shared" si="312"/>
        <v>1</v>
      </c>
      <c r="DH204" s="54">
        <v>0</v>
      </c>
      <c r="DI204" s="397" t="s">
        <v>1777</v>
      </c>
      <c r="DJ204" s="165">
        <f t="shared" si="313"/>
        <v>0</v>
      </c>
      <c r="DK204" s="54">
        <v>2</v>
      </c>
      <c r="DL204" s="396" t="s">
        <v>1778</v>
      </c>
      <c r="DM204" s="165">
        <f t="shared" si="314"/>
        <v>4</v>
      </c>
      <c r="DN204" s="54">
        <v>3</v>
      </c>
      <c r="DO204" s="397" t="s">
        <v>1782</v>
      </c>
      <c r="DP204" s="165">
        <f t="shared" si="315"/>
        <v>2</v>
      </c>
      <c r="DQ204" s="96" t="s">
        <v>1024</v>
      </c>
      <c r="DR204" s="164">
        <f t="shared" si="316"/>
        <v>0</v>
      </c>
      <c r="DS204" s="426">
        <f t="shared" si="317"/>
        <v>1.4</v>
      </c>
      <c r="DT204" s="148">
        <v>0.66500000000000004</v>
      </c>
      <c r="DU204" s="94" t="s">
        <v>1791</v>
      </c>
      <c r="DV204" s="165">
        <f t="shared" si="352"/>
        <v>2</v>
      </c>
      <c r="DW204" s="49">
        <v>78</v>
      </c>
      <c r="DX204" s="148">
        <f t="shared" si="324"/>
        <v>1.8920946026904804</v>
      </c>
      <c r="DY204" s="94" t="s">
        <v>1735</v>
      </c>
      <c r="DZ204" s="165">
        <f t="shared" si="318"/>
        <v>3</v>
      </c>
      <c r="EA204" s="49">
        <v>9</v>
      </c>
      <c r="EB204" s="157" t="s">
        <v>1738</v>
      </c>
      <c r="EC204" s="165">
        <f t="shared" si="319"/>
        <v>4</v>
      </c>
      <c r="ED204" s="49">
        <v>5</v>
      </c>
      <c r="EE204" s="94" t="s">
        <v>1740</v>
      </c>
      <c r="EF204" s="165">
        <f t="shared" si="320"/>
        <v>3</v>
      </c>
      <c r="EG204" s="426">
        <f t="shared" si="321"/>
        <v>3</v>
      </c>
      <c r="EH204" s="429">
        <f t="shared" si="322"/>
        <v>2.2095959595959593</v>
      </c>
      <c r="EI204" s="438">
        <f t="shared" si="323"/>
        <v>0.55239898989898983</v>
      </c>
      <c r="EJ204" s="546">
        <v>0.65</v>
      </c>
      <c r="EK204" s="548">
        <v>0.52272727272727271</v>
      </c>
      <c r="EL204" s="549">
        <v>0.625</v>
      </c>
      <c r="EM204" s="549">
        <v>0.41666666666666669</v>
      </c>
      <c r="EN204" s="549">
        <v>0.35</v>
      </c>
      <c r="EO204" s="549">
        <v>0.75</v>
      </c>
    </row>
    <row r="205" spans="1:145" s="366" customFormat="1" ht="18">
      <c r="A205" s="4" t="s">
        <v>204</v>
      </c>
      <c r="B205" s="69" t="s">
        <v>203</v>
      </c>
      <c r="C205" s="370" t="s">
        <v>681</v>
      </c>
      <c r="D205" s="411" t="s">
        <v>1309</v>
      </c>
      <c r="E205" s="413" t="s">
        <v>968</v>
      </c>
      <c r="F205" s="412" t="s">
        <v>967</v>
      </c>
      <c r="G205" s="414" t="s">
        <v>981</v>
      </c>
      <c r="H205" s="417" t="s">
        <v>88</v>
      </c>
      <c r="I205" s="49">
        <v>13901</v>
      </c>
      <c r="J205" s="328">
        <f t="shared" si="299"/>
        <v>4.1430460433375877</v>
      </c>
      <c r="K205" s="328" t="s">
        <v>1699</v>
      </c>
      <c r="L205" s="165">
        <f t="shared" si="300"/>
        <v>2</v>
      </c>
      <c r="M205" s="78">
        <v>31766931.030000001</v>
      </c>
      <c r="N205" s="328">
        <f t="shared" si="301"/>
        <v>7.5019752601177982</v>
      </c>
      <c r="O205" s="328" t="s">
        <v>1705</v>
      </c>
      <c r="P205" s="165">
        <f t="shared" si="302"/>
        <v>2</v>
      </c>
      <c r="Q205" s="94">
        <v>447</v>
      </c>
      <c r="R205" s="328">
        <f t="shared" si="303"/>
        <v>2.6503075231319366</v>
      </c>
      <c r="S205" s="328" t="s">
        <v>1712</v>
      </c>
      <c r="T205" s="165">
        <f t="shared" si="304"/>
        <v>1</v>
      </c>
      <c r="U205" s="96" t="s">
        <v>880</v>
      </c>
      <c r="V205" s="164">
        <f t="shared" si="305"/>
        <v>0</v>
      </c>
      <c r="W205" s="94">
        <v>0</v>
      </c>
      <c r="X205" s="94"/>
      <c r="Y205" s="94" t="s">
        <v>1726</v>
      </c>
      <c r="Z205" s="165">
        <f t="shared" si="306"/>
        <v>0</v>
      </c>
      <c r="AA205" s="424">
        <f t="shared" si="307"/>
        <v>1</v>
      </c>
      <c r="AB205" s="586" t="s">
        <v>1397</v>
      </c>
      <c r="AC205" s="165">
        <f t="shared" si="325"/>
        <v>1</v>
      </c>
      <c r="AD205" s="371" t="s">
        <v>639</v>
      </c>
      <c r="AE205" s="165">
        <f t="shared" si="326"/>
        <v>4</v>
      </c>
      <c r="AF205" s="96" t="s">
        <v>640</v>
      </c>
      <c r="AG205" s="164">
        <f t="shared" si="327"/>
        <v>0</v>
      </c>
      <c r="AH205" s="53" t="s">
        <v>1314</v>
      </c>
      <c r="AI205" s="165">
        <f t="shared" si="328"/>
        <v>0</v>
      </c>
      <c r="AJ205" s="156" t="s">
        <v>1405</v>
      </c>
      <c r="AK205" s="165">
        <f t="shared" si="329"/>
        <v>0</v>
      </c>
      <c r="AL205" s="372">
        <v>1</v>
      </c>
      <c r="AM205" s="396" t="s">
        <v>1765</v>
      </c>
      <c r="AN205" s="165">
        <f t="shared" si="330"/>
        <v>4</v>
      </c>
      <c r="AO205" s="96" t="s">
        <v>636</v>
      </c>
      <c r="AP205" s="164">
        <f t="shared" si="331"/>
        <v>4</v>
      </c>
      <c r="AQ205" s="322">
        <v>1</v>
      </c>
      <c r="AR205" s="397" t="s">
        <v>1789</v>
      </c>
      <c r="AS205" s="165">
        <f t="shared" si="332"/>
        <v>0</v>
      </c>
      <c r="AT205" s="370" t="s">
        <v>650</v>
      </c>
      <c r="AU205" s="165">
        <f t="shared" si="333"/>
        <v>2</v>
      </c>
      <c r="AV205" s="53" t="s">
        <v>635</v>
      </c>
      <c r="AW205" s="165">
        <v>1</v>
      </c>
      <c r="AX205" s="81" t="s">
        <v>647</v>
      </c>
      <c r="AY205" s="165">
        <v>4</v>
      </c>
      <c r="AZ205" s="426">
        <f t="shared" si="334"/>
        <v>1.8181818181818181</v>
      </c>
      <c r="BA205" s="322">
        <v>0</v>
      </c>
      <c r="BB205" s="395" t="s">
        <v>1741</v>
      </c>
      <c r="BC205" s="165">
        <f t="shared" si="335"/>
        <v>4</v>
      </c>
      <c r="BD205" s="80" t="s">
        <v>641</v>
      </c>
      <c r="BE205" s="163">
        <f t="shared" si="336"/>
        <v>0</v>
      </c>
      <c r="BF205" s="372">
        <v>2</v>
      </c>
      <c r="BG205" s="396" t="s">
        <v>1746</v>
      </c>
      <c r="BH205" s="165">
        <f t="shared" si="337"/>
        <v>3</v>
      </c>
      <c r="BI205" s="372">
        <v>2</v>
      </c>
      <c r="BJ205" s="396" t="s">
        <v>1746</v>
      </c>
      <c r="BK205" s="165">
        <f t="shared" si="338"/>
        <v>3</v>
      </c>
      <c r="BL205" s="80" t="s">
        <v>642</v>
      </c>
      <c r="BM205" s="365">
        <f t="shared" si="339"/>
        <v>3</v>
      </c>
      <c r="BN205" s="370" t="s">
        <v>654</v>
      </c>
      <c r="BO205" s="365">
        <f t="shared" si="340"/>
        <v>4</v>
      </c>
      <c r="BP205" s="371" t="s">
        <v>643</v>
      </c>
      <c r="BQ205" s="365">
        <f t="shared" si="341"/>
        <v>3</v>
      </c>
      <c r="BR205" s="322">
        <v>2</v>
      </c>
      <c r="BS205" s="396" t="s">
        <v>1751</v>
      </c>
      <c r="BT205" s="165">
        <f t="shared" si="342"/>
        <v>3</v>
      </c>
      <c r="BU205" s="322">
        <v>2</v>
      </c>
      <c r="BV205" s="396" t="s">
        <v>1751</v>
      </c>
      <c r="BW205" s="165">
        <f t="shared" si="343"/>
        <v>3</v>
      </c>
      <c r="BX205" s="322">
        <v>1</v>
      </c>
      <c r="BY205" s="396" t="s">
        <v>1756</v>
      </c>
      <c r="BZ205" s="165">
        <f t="shared" si="344"/>
        <v>3</v>
      </c>
      <c r="CA205" s="322">
        <v>0</v>
      </c>
      <c r="CB205" s="396" t="s">
        <v>1755</v>
      </c>
      <c r="CC205" s="165">
        <f t="shared" si="345"/>
        <v>4</v>
      </c>
      <c r="CD205" s="66">
        <v>0</v>
      </c>
      <c r="CE205" s="397" t="s">
        <v>1764</v>
      </c>
      <c r="CF205" s="165">
        <f t="shared" si="346"/>
        <v>0</v>
      </c>
      <c r="CG205" s="155" t="s">
        <v>636</v>
      </c>
      <c r="CH205" s="165">
        <f t="shared" si="347"/>
        <v>4</v>
      </c>
      <c r="CI205" s="426">
        <f t="shared" si="348"/>
        <v>2.75</v>
      </c>
      <c r="CJ205" s="586" t="s">
        <v>1407</v>
      </c>
      <c r="CK205" s="165">
        <f t="shared" si="349"/>
        <v>1</v>
      </c>
      <c r="CL205" s="96" t="s">
        <v>636</v>
      </c>
      <c r="CM205" s="164">
        <f t="shared" si="350"/>
        <v>4</v>
      </c>
      <c r="CN205" s="96" t="s">
        <v>1119</v>
      </c>
      <c r="CO205" s="164">
        <f t="shared" si="308"/>
        <v>0</v>
      </c>
      <c r="CP205" s="96" t="s">
        <v>880</v>
      </c>
      <c r="CQ205" s="164">
        <f t="shared" si="296"/>
        <v>4</v>
      </c>
      <c r="CR205" s="96" t="s">
        <v>880</v>
      </c>
      <c r="CS205" s="164">
        <f t="shared" si="297"/>
        <v>4</v>
      </c>
      <c r="CT205" s="370" t="s">
        <v>639</v>
      </c>
      <c r="CU205" s="165">
        <f t="shared" si="351"/>
        <v>4</v>
      </c>
      <c r="CV205" s="96" t="s">
        <v>1119</v>
      </c>
      <c r="CW205" s="164">
        <f t="shared" si="298"/>
        <v>0</v>
      </c>
      <c r="CX205" s="55">
        <v>8.3000000000000007</v>
      </c>
      <c r="CY205" s="351" t="s">
        <v>1827</v>
      </c>
      <c r="CZ205" s="165">
        <f t="shared" si="309"/>
        <v>0</v>
      </c>
      <c r="DA205" s="56">
        <v>7.1</v>
      </c>
      <c r="DB205" s="427" t="s">
        <v>1826</v>
      </c>
      <c r="DC205" s="165">
        <f t="shared" si="310"/>
        <v>1</v>
      </c>
      <c r="DD205" s="426">
        <f t="shared" si="311"/>
        <v>2</v>
      </c>
      <c r="DE205" s="148">
        <v>1</v>
      </c>
      <c r="DF205" s="396" t="s">
        <v>1776</v>
      </c>
      <c r="DG205" s="165">
        <f t="shared" si="312"/>
        <v>1</v>
      </c>
      <c r="DH205" s="54">
        <v>0</v>
      </c>
      <c r="DI205" s="397" t="s">
        <v>1777</v>
      </c>
      <c r="DJ205" s="165">
        <f t="shared" si="313"/>
        <v>0</v>
      </c>
      <c r="DK205" s="54">
        <v>0</v>
      </c>
      <c r="DL205" s="396" t="s">
        <v>1779</v>
      </c>
      <c r="DM205" s="165">
        <f t="shared" si="314"/>
        <v>0</v>
      </c>
      <c r="DN205" s="54">
        <v>4</v>
      </c>
      <c r="DO205" s="397" t="s">
        <v>1782</v>
      </c>
      <c r="DP205" s="165">
        <f t="shared" si="315"/>
        <v>2</v>
      </c>
      <c r="DQ205" s="96" t="s">
        <v>1024</v>
      </c>
      <c r="DR205" s="164">
        <f t="shared" si="316"/>
        <v>0</v>
      </c>
      <c r="DS205" s="426">
        <f t="shared" si="317"/>
        <v>0.6</v>
      </c>
      <c r="DT205" s="148">
        <v>0.66200000000000003</v>
      </c>
      <c r="DU205" s="114" t="s">
        <v>1791</v>
      </c>
      <c r="DV205" s="165">
        <f t="shared" si="352"/>
        <v>2</v>
      </c>
      <c r="DW205" s="49">
        <v>30</v>
      </c>
      <c r="DX205" s="148">
        <f t="shared" si="324"/>
        <v>1.4771212547196624</v>
      </c>
      <c r="DY205" s="94" t="s">
        <v>1734</v>
      </c>
      <c r="DZ205" s="165">
        <f t="shared" si="318"/>
        <v>2</v>
      </c>
      <c r="EA205" s="49">
        <v>2</v>
      </c>
      <c r="EB205" s="157" t="s">
        <v>1737</v>
      </c>
      <c r="EC205" s="165">
        <f t="shared" si="319"/>
        <v>1</v>
      </c>
      <c r="ED205" s="49">
        <v>0</v>
      </c>
      <c r="EE205" s="114" t="s">
        <v>1730</v>
      </c>
      <c r="EF205" s="165">
        <f t="shared" si="320"/>
        <v>0</v>
      </c>
      <c r="EG205" s="426">
        <f t="shared" si="321"/>
        <v>1.25</v>
      </c>
      <c r="EH205" s="429">
        <f t="shared" si="322"/>
        <v>1.5696969696969696</v>
      </c>
      <c r="EI205" s="438">
        <f t="shared" si="323"/>
        <v>0.3924242424242424</v>
      </c>
      <c r="EJ205" s="546">
        <v>0.25</v>
      </c>
      <c r="EK205" s="548">
        <v>0.45454545454545453</v>
      </c>
      <c r="EL205" s="549">
        <v>0.6875</v>
      </c>
      <c r="EM205" s="549">
        <v>0.5</v>
      </c>
      <c r="EN205" s="549">
        <v>0.15</v>
      </c>
      <c r="EO205" s="549">
        <v>0.3125</v>
      </c>
    </row>
    <row r="206" spans="1:145" s="366" customFormat="1" ht="18">
      <c r="A206" s="4" t="s">
        <v>208</v>
      </c>
      <c r="B206" s="69" t="s">
        <v>207</v>
      </c>
      <c r="C206" s="586" t="s">
        <v>673</v>
      </c>
      <c r="D206" s="411" t="s">
        <v>1309</v>
      </c>
      <c r="E206" s="413" t="s">
        <v>978</v>
      </c>
      <c r="F206" s="412" t="s">
        <v>977</v>
      </c>
      <c r="G206" s="414" t="s">
        <v>985</v>
      </c>
      <c r="H206" s="412" t="s">
        <v>5</v>
      </c>
      <c r="I206" s="49">
        <v>13944</v>
      </c>
      <c r="J206" s="328">
        <f t="shared" si="299"/>
        <v>4.144387374101937</v>
      </c>
      <c r="K206" s="328" t="s">
        <v>1699</v>
      </c>
      <c r="L206" s="165">
        <f t="shared" si="300"/>
        <v>2</v>
      </c>
      <c r="M206" s="78">
        <v>38035408.649999999</v>
      </c>
      <c r="N206" s="328">
        <f t="shared" si="301"/>
        <v>7.5801880866482652</v>
      </c>
      <c r="O206" s="328" t="s">
        <v>1705</v>
      </c>
      <c r="P206" s="165">
        <f t="shared" si="302"/>
        <v>2</v>
      </c>
      <c r="Q206" s="94">
        <v>763</v>
      </c>
      <c r="R206" s="328">
        <f t="shared" si="303"/>
        <v>2.8825245379548803</v>
      </c>
      <c r="S206" s="328" t="s">
        <v>1713</v>
      </c>
      <c r="T206" s="165">
        <f t="shared" si="304"/>
        <v>2</v>
      </c>
      <c r="U206" s="96" t="s">
        <v>880</v>
      </c>
      <c r="V206" s="164">
        <f t="shared" si="305"/>
        <v>0</v>
      </c>
      <c r="W206" s="94">
        <v>0</v>
      </c>
      <c r="X206" s="94"/>
      <c r="Y206" s="94" t="s">
        <v>1726</v>
      </c>
      <c r="Z206" s="165">
        <f t="shared" si="306"/>
        <v>0</v>
      </c>
      <c r="AA206" s="424">
        <f t="shared" si="307"/>
        <v>1.2</v>
      </c>
      <c r="AB206" s="586" t="s">
        <v>1398</v>
      </c>
      <c r="AC206" s="165">
        <f t="shared" si="325"/>
        <v>2</v>
      </c>
      <c r="AD206" s="586" t="s">
        <v>1396</v>
      </c>
      <c r="AE206" s="165">
        <f t="shared" si="326"/>
        <v>0</v>
      </c>
      <c r="AF206" s="96" t="s">
        <v>640</v>
      </c>
      <c r="AG206" s="164">
        <f t="shared" si="327"/>
        <v>0</v>
      </c>
      <c r="AH206" s="53" t="s">
        <v>1314</v>
      </c>
      <c r="AI206" s="165">
        <f t="shared" si="328"/>
        <v>0</v>
      </c>
      <c r="AJ206" s="53" t="s">
        <v>1406</v>
      </c>
      <c r="AK206" s="165">
        <f t="shared" si="329"/>
        <v>3</v>
      </c>
      <c r="AL206" s="598">
        <v>3</v>
      </c>
      <c r="AM206" s="397" t="s">
        <v>1767</v>
      </c>
      <c r="AN206" s="165">
        <f t="shared" si="330"/>
        <v>2</v>
      </c>
      <c r="AO206" s="96" t="s">
        <v>636</v>
      </c>
      <c r="AP206" s="164">
        <f t="shared" si="331"/>
        <v>4</v>
      </c>
      <c r="AQ206" s="322">
        <v>4</v>
      </c>
      <c r="AR206" s="396" t="s">
        <v>1770</v>
      </c>
      <c r="AS206" s="165">
        <f t="shared" si="332"/>
        <v>3</v>
      </c>
      <c r="AT206" s="586" t="s">
        <v>650</v>
      </c>
      <c r="AU206" s="165">
        <f t="shared" si="333"/>
        <v>2</v>
      </c>
      <c r="AV206" s="53" t="s">
        <v>646</v>
      </c>
      <c r="AW206" s="165">
        <v>0</v>
      </c>
      <c r="AX206" s="81" t="s">
        <v>647</v>
      </c>
      <c r="AY206" s="165">
        <v>4</v>
      </c>
      <c r="AZ206" s="426">
        <f t="shared" si="334"/>
        <v>1.8181818181818181</v>
      </c>
      <c r="BA206" s="322">
        <v>0</v>
      </c>
      <c r="BB206" s="395" t="s">
        <v>1741</v>
      </c>
      <c r="BC206" s="165">
        <f t="shared" si="335"/>
        <v>4</v>
      </c>
      <c r="BD206" s="80" t="s">
        <v>1077</v>
      </c>
      <c r="BE206" s="163">
        <f t="shared" si="336"/>
        <v>2</v>
      </c>
      <c r="BF206" s="601">
        <v>2</v>
      </c>
      <c r="BG206" s="396" t="s">
        <v>1746</v>
      </c>
      <c r="BH206" s="165">
        <f t="shared" si="337"/>
        <v>3</v>
      </c>
      <c r="BI206" s="601">
        <v>2</v>
      </c>
      <c r="BJ206" s="396" t="s">
        <v>1746</v>
      </c>
      <c r="BK206" s="165">
        <f t="shared" si="338"/>
        <v>3</v>
      </c>
      <c r="BL206" s="80" t="s">
        <v>661</v>
      </c>
      <c r="BM206" s="365">
        <f t="shared" si="339"/>
        <v>0</v>
      </c>
      <c r="BN206" s="586" t="s">
        <v>662</v>
      </c>
      <c r="BO206" s="365">
        <f t="shared" si="340"/>
        <v>3</v>
      </c>
      <c r="BP206" s="586" t="s">
        <v>643</v>
      </c>
      <c r="BQ206" s="365">
        <f t="shared" si="341"/>
        <v>3</v>
      </c>
      <c r="BR206" s="601">
        <v>0</v>
      </c>
      <c r="BS206" s="396" t="s">
        <v>1750</v>
      </c>
      <c r="BT206" s="165">
        <f t="shared" si="342"/>
        <v>4</v>
      </c>
      <c r="BU206" s="601">
        <v>0</v>
      </c>
      <c r="BV206" s="396" t="s">
        <v>1750</v>
      </c>
      <c r="BW206" s="165">
        <f t="shared" si="343"/>
        <v>4</v>
      </c>
      <c r="BX206" s="601">
        <v>1</v>
      </c>
      <c r="BY206" s="396" t="s">
        <v>1756</v>
      </c>
      <c r="BZ206" s="165">
        <f t="shared" si="344"/>
        <v>3</v>
      </c>
      <c r="CA206" s="601">
        <v>1</v>
      </c>
      <c r="CB206" s="396" t="s">
        <v>1756</v>
      </c>
      <c r="CC206" s="165">
        <f t="shared" si="345"/>
        <v>3</v>
      </c>
      <c r="CD206" s="58">
        <v>2</v>
      </c>
      <c r="CE206" s="397" t="s">
        <v>1762</v>
      </c>
      <c r="CF206" s="165">
        <f t="shared" si="346"/>
        <v>2</v>
      </c>
      <c r="CG206" s="155" t="s">
        <v>1369</v>
      </c>
      <c r="CH206" s="165">
        <f t="shared" si="347"/>
        <v>3</v>
      </c>
      <c r="CI206" s="426">
        <f t="shared" si="348"/>
        <v>2.75</v>
      </c>
      <c r="CJ206" s="80" t="s">
        <v>1396</v>
      </c>
      <c r="CK206" s="165">
        <f t="shared" si="349"/>
        <v>0</v>
      </c>
      <c r="CL206" s="96" t="s">
        <v>636</v>
      </c>
      <c r="CM206" s="164">
        <f t="shared" si="350"/>
        <v>4</v>
      </c>
      <c r="CN206" s="96" t="s">
        <v>1119</v>
      </c>
      <c r="CO206" s="164">
        <f t="shared" si="308"/>
        <v>0</v>
      </c>
      <c r="CP206" s="96" t="s">
        <v>880</v>
      </c>
      <c r="CQ206" s="164">
        <f t="shared" si="296"/>
        <v>4</v>
      </c>
      <c r="CR206" s="96" t="s">
        <v>880</v>
      </c>
      <c r="CS206" s="164">
        <f t="shared" si="297"/>
        <v>4</v>
      </c>
      <c r="CT206" s="586" t="s">
        <v>639</v>
      </c>
      <c r="CU206" s="165">
        <f t="shared" si="351"/>
        <v>4</v>
      </c>
      <c r="CV206" s="96" t="s">
        <v>1119</v>
      </c>
      <c r="CW206" s="164">
        <f t="shared" si="298"/>
        <v>0</v>
      </c>
      <c r="CX206" s="55">
        <v>5</v>
      </c>
      <c r="CY206" s="427" t="s">
        <v>1825</v>
      </c>
      <c r="CZ206" s="165">
        <f t="shared" si="309"/>
        <v>2</v>
      </c>
      <c r="DA206" s="56">
        <v>10</v>
      </c>
      <c r="DB206" s="351" t="s">
        <v>1827</v>
      </c>
      <c r="DC206" s="165">
        <f t="shared" si="310"/>
        <v>0</v>
      </c>
      <c r="DD206" s="426">
        <f t="shared" si="311"/>
        <v>2</v>
      </c>
      <c r="DE206" s="148">
        <v>3</v>
      </c>
      <c r="DF206" s="433"/>
      <c r="DG206" s="165">
        <f t="shared" si="312"/>
        <v>2</v>
      </c>
      <c r="DH206" s="54">
        <v>0</v>
      </c>
      <c r="DI206" s="397" t="s">
        <v>1777</v>
      </c>
      <c r="DJ206" s="165">
        <f t="shared" si="313"/>
        <v>0</v>
      </c>
      <c r="DK206" s="54">
        <v>4</v>
      </c>
      <c r="DL206" s="396" t="s">
        <v>1778</v>
      </c>
      <c r="DM206" s="165">
        <f t="shared" si="314"/>
        <v>4</v>
      </c>
      <c r="DN206" s="54">
        <v>3</v>
      </c>
      <c r="DO206" s="397" t="s">
        <v>1782</v>
      </c>
      <c r="DP206" s="165">
        <f t="shared" si="315"/>
        <v>2</v>
      </c>
      <c r="DQ206" s="96" t="s">
        <v>1024</v>
      </c>
      <c r="DR206" s="164">
        <f t="shared" si="316"/>
        <v>0</v>
      </c>
      <c r="DS206" s="426">
        <f t="shared" si="317"/>
        <v>1.6</v>
      </c>
      <c r="DT206" s="148">
        <v>0.62</v>
      </c>
      <c r="DU206" s="157" t="s">
        <v>1793</v>
      </c>
      <c r="DV206" s="165">
        <f t="shared" si="352"/>
        <v>3</v>
      </c>
      <c r="DW206" s="49">
        <v>19</v>
      </c>
      <c r="DX206" s="54">
        <f t="shared" si="324"/>
        <v>1.2787536009528289</v>
      </c>
      <c r="DY206" s="94" t="s">
        <v>1734</v>
      </c>
      <c r="DZ206" s="165">
        <f t="shared" si="318"/>
        <v>2</v>
      </c>
      <c r="EA206" s="49">
        <v>2</v>
      </c>
      <c r="EB206" s="157" t="s">
        <v>1737</v>
      </c>
      <c r="EC206" s="165">
        <f t="shared" si="319"/>
        <v>1</v>
      </c>
      <c r="ED206" s="49">
        <v>1</v>
      </c>
      <c r="EE206" s="157" t="s">
        <v>1737</v>
      </c>
      <c r="EF206" s="165">
        <f t="shared" si="320"/>
        <v>1</v>
      </c>
      <c r="EG206" s="426">
        <f t="shared" si="321"/>
        <v>1.75</v>
      </c>
      <c r="EH206" s="429">
        <f t="shared" si="322"/>
        <v>1.8530303030303028</v>
      </c>
      <c r="EI206" s="438">
        <f t="shared" si="323"/>
        <v>0.4632575757575757</v>
      </c>
      <c r="EJ206" s="546">
        <v>0.3</v>
      </c>
      <c r="EK206" s="548">
        <v>0.45454545454545453</v>
      </c>
      <c r="EL206" s="549">
        <v>0.6875</v>
      </c>
      <c r="EM206" s="549">
        <v>0.5</v>
      </c>
      <c r="EN206" s="549">
        <v>0.4</v>
      </c>
      <c r="EO206" s="549">
        <v>0.4375</v>
      </c>
    </row>
    <row r="207" spans="1:145" s="366" customFormat="1" ht="18">
      <c r="A207" s="4" t="s">
        <v>206</v>
      </c>
      <c r="B207" s="69" t="s">
        <v>205</v>
      </c>
      <c r="C207" s="586" t="s">
        <v>1050</v>
      </c>
      <c r="D207" s="411" t="s">
        <v>1309</v>
      </c>
      <c r="E207" s="413" t="s">
        <v>991</v>
      </c>
      <c r="F207" s="412" t="s">
        <v>990</v>
      </c>
      <c r="G207" s="414" t="s">
        <v>997</v>
      </c>
      <c r="H207" s="412" t="s">
        <v>13</v>
      </c>
      <c r="I207" s="49">
        <v>14470</v>
      </c>
      <c r="J207" s="328">
        <f t="shared" si="299"/>
        <v>4.1604685311190375</v>
      </c>
      <c r="K207" s="328" t="s">
        <v>1699</v>
      </c>
      <c r="L207" s="165">
        <f t="shared" si="300"/>
        <v>2</v>
      </c>
      <c r="M207" s="78">
        <v>40629697.149999999</v>
      </c>
      <c r="N207" s="328">
        <f t="shared" si="301"/>
        <v>7.6088435851476266</v>
      </c>
      <c r="O207" s="328" t="s">
        <v>1705</v>
      </c>
      <c r="P207" s="165">
        <f t="shared" si="302"/>
        <v>2</v>
      </c>
      <c r="Q207" s="94">
        <v>591</v>
      </c>
      <c r="R207" s="328">
        <f t="shared" si="303"/>
        <v>2.7715874808812555</v>
      </c>
      <c r="S207" s="328" t="s">
        <v>1713</v>
      </c>
      <c r="T207" s="165">
        <f t="shared" si="304"/>
        <v>2</v>
      </c>
      <c r="U207" s="96" t="s">
        <v>880</v>
      </c>
      <c r="V207" s="164">
        <f t="shared" si="305"/>
        <v>0</v>
      </c>
      <c r="W207" s="94">
        <v>0</v>
      </c>
      <c r="X207" s="94"/>
      <c r="Y207" s="94" t="s">
        <v>1726</v>
      </c>
      <c r="Z207" s="165">
        <f t="shared" si="306"/>
        <v>0</v>
      </c>
      <c r="AA207" s="424">
        <f t="shared" si="307"/>
        <v>1.2</v>
      </c>
      <c r="AB207" s="586" t="s">
        <v>639</v>
      </c>
      <c r="AC207" s="165">
        <f t="shared" si="325"/>
        <v>4</v>
      </c>
      <c r="AD207" s="586" t="s">
        <v>639</v>
      </c>
      <c r="AE207" s="165">
        <f t="shared" si="326"/>
        <v>4</v>
      </c>
      <c r="AF207" s="96" t="s">
        <v>640</v>
      </c>
      <c r="AG207" s="164">
        <f t="shared" si="327"/>
        <v>0</v>
      </c>
      <c r="AH207" s="53" t="s">
        <v>1314</v>
      </c>
      <c r="AI207" s="165">
        <f t="shared" si="328"/>
        <v>0</v>
      </c>
      <c r="AJ207" s="53" t="s">
        <v>1405</v>
      </c>
      <c r="AK207" s="165">
        <f t="shared" si="329"/>
        <v>0</v>
      </c>
      <c r="AL207" s="598">
        <v>1</v>
      </c>
      <c r="AM207" s="396" t="s">
        <v>1765</v>
      </c>
      <c r="AN207" s="165">
        <f t="shared" si="330"/>
        <v>4</v>
      </c>
      <c r="AO207" s="96" t="s">
        <v>636</v>
      </c>
      <c r="AP207" s="164">
        <f t="shared" si="331"/>
        <v>4</v>
      </c>
      <c r="AQ207" s="322">
        <v>1</v>
      </c>
      <c r="AR207" s="397" t="s">
        <v>1789</v>
      </c>
      <c r="AS207" s="165">
        <f t="shared" si="332"/>
        <v>0</v>
      </c>
      <c r="AT207" s="586" t="s">
        <v>634</v>
      </c>
      <c r="AU207" s="165">
        <f t="shared" si="333"/>
        <v>1</v>
      </c>
      <c r="AV207" s="53" t="s">
        <v>675</v>
      </c>
      <c r="AW207" s="165">
        <v>0</v>
      </c>
      <c r="AX207" s="81" t="s">
        <v>675</v>
      </c>
      <c r="AY207" s="165">
        <v>0</v>
      </c>
      <c r="AZ207" s="426">
        <f t="shared" si="334"/>
        <v>1.5454545454545454</v>
      </c>
      <c r="BA207" s="322">
        <v>0</v>
      </c>
      <c r="BB207" s="395" t="s">
        <v>1741</v>
      </c>
      <c r="BC207" s="165">
        <f t="shared" si="335"/>
        <v>4</v>
      </c>
      <c r="BD207" s="155" t="s">
        <v>1395</v>
      </c>
      <c r="BE207" s="163">
        <f t="shared" si="336"/>
        <v>4</v>
      </c>
      <c r="BF207" s="601">
        <v>0</v>
      </c>
      <c r="BG207" s="396" t="s">
        <v>1745</v>
      </c>
      <c r="BH207" s="165">
        <f t="shared" si="337"/>
        <v>4</v>
      </c>
      <c r="BI207" s="601">
        <v>1</v>
      </c>
      <c r="BJ207" s="396" t="s">
        <v>1746</v>
      </c>
      <c r="BK207" s="165">
        <f t="shared" si="338"/>
        <v>3</v>
      </c>
      <c r="BL207" s="80" t="s">
        <v>653</v>
      </c>
      <c r="BM207" s="365">
        <f t="shared" si="339"/>
        <v>4</v>
      </c>
      <c r="BN207" s="586" t="s">
        <v>654</v>
      </c>
      <c r="BO207" s="365">
        <f t="shared" si="340"/>
        <v>4</v>
      </c>
      <c r="BP207" s="586" t="s">
        <v>643</v>
      </c>
      <c r="BQ207" s="365">
        <f t="shared" si="341"/>
        <v>3</v>
      </c>
      <c r="BR207" s="601">
        <v>0</v>
      </c>
      <c r="BS207" s="396" t="s">
        <v>1750</v>
      </c>
      <c r="BT207" s="165">
        <f t="shared" si="342"/>
        <v>4</v>
      </c>
      <c r="BU207" s="601">
        <v>0</v>
      </c>
      <c r="BV207" s="396" t="s">
        <v>1750</v>
      </c>
      <c r="BW207" s="165">
        <f t="shared" si="343"/>
        <v>4</v>
      </c>
      <c r="BX207" s="601">
        <v>0</v>
      </c>
      <c r="BY207" s="396" t="s">
        <v>1755</v>
      </c>
      <c r="BZ207" s="165">
        <f t="shared" si="344"/>
        <v>4</v>
      </c>
      <c r="CA207" s="601">
        <v>0</v>
      </c>
      <c r="CB207" s="396" t="s">
        <v>1755</v>
      </c>
      <c r="CC207" s="165">
        <f t="shared" si="345"/>
        <v>4</v>
      </c>
      <c r="CD207" s="58">
        <v>1</v>
      </c>
      <c r="CE207" s="396" t="s">
        <v>1763</v>
      </c>
      <c r="CF207" s="165">
        <f t="shared" si="346"/>
        <v>1</v>
      </c>
      <c r="CG207" s="155" t="s">
        <v>636</v>
      </c>
      <c r="CH207" s="165">
        <f t="shared" si="347"/>
        <v>4</v>
      </c>
      <c r="CI207" s="426">
        <f t="shared" si="348"/>
        <v>3.5833333333333335</v>
      </c>
      <c r="CJ207" s="80" t="s">
        <v>639</v>
      </c>
      <c r="CK207" s="165">
        <f t="shared" si="349"/>
        <v>4</v>
      </c>
      <c r="CL207" s="96" t="s">
        <v>640</v>
      </c>
      <c r="CM207" s="164">
        <f t="shared" si="350"/>
        <v>0</v>
      </c>
      <c r="CN207" s="96" t="s">
        <v>1119</v>
      </c>
      <c r="CO207" s="164">
        <f t="shared" si="308"/>
        <v>0</v>
      </c>
      <c r="CP207" s="96" t="s">
        <v>880</v>
      </c>
      <c r="CQ207" s="164">
        <f t="shared" si="296"/>
        <v>4</v>
      </c>
      <c r="CR207" s="96" t="s">
        <v>880</v>
      </c>
      <c r="CS207" s="164">
        <f t="shared" si="297"/>
        <v>4</v>
      </c>
      <c r="CT207" s="53" t="s">
        <v>639</v>
      </c>
      <c r="CU207" s="165">
        <f t="shared" si="351"/>
        <v>4</v>
      </c>
      <c r="CV207" s="96" t="s">
        <v>880</v>
      </c>
      <c r="CW207" s="164">
        <f t="shared" si="298"/>
        <v>4</v>
      </c>
      <c r="CX207" s="55">
        <v>1.1000000000000001</v>
      </c>
      <c r="CY207" s="427" t="s">
        <v>1823</v>
      </c>
      <c r="CZ207" s="165">
        <f t="shared" si="309"/>
        <v>4</v>
      </c>
      <c r="DA207" s="56">
        <v>6.8</v>
      </c>
      <c r="DB207" s="427" t="s">
        <v>1826</v>
      </c>
      <c r="DC207" s="165">
        <f t="shared" si="310"/>
        <v>1</v>
      </c>
      <c r="DD207" s="426">
        <f t="shared" si="311"/>
        <v>2.7777777777777777</v>
      </c>
      <c r="DE207" s="148">
        <v>2</v>
      </c>
      <c r="DF207" s="396" t="s">
        <v>1776</v>
      </c>
      <c r="DG207" s="165">
        <f t="shared" si="312"/>
        <v>1</v>
      </c>
      <c r="DH207" s="54">
        <v>0</v>
      </c>
      <c r="DI207" s="397" t="s">
        <v>1777</v>
      </c>
      <c r="DJ207" s="165">
        <f t="shared" si="313"/>
        <v>0</v>
      </c>
      <c r="DK207" s="54">
        <v>0</v>
      </c>
      <c r="DL207" s="396" t="s">
        <v>1779</v>
      </c>
      <c r="DM207" s="165">
        <f t="shared" si="314"/>
        <v>0</v>
      </c>
      <c r="DN207" s="54">
        <v>2</v>
      </c>
      <c r="DO207" s="396" t="s">
        <v>1783</v>
      </c>
      <c r="DP207" s="165">
        <f t="shared" si="315"/>
        <v>1</v>
      </c>
      <c r="DQ207" s="96" t="s">
        <v>1024</v>
      </c>
      <c r="DR207" s="164">
        <f t="shared" si="316"/>
        <v>0</v>
      </c>
      <c r="DS207" s="426">
        <f t="shared" si="317"/>
        <v>0.4</v>
      </c>
      <c r="DT207" s="148">
        <v>0.66700000000000004</v>
      </c>
      <c r="DU207" s="114" t="s">
        <v>1791</v>
      </c>
      <c r="DV207" s="165">
        <f t="shared" si="352"/>
        <v>2</v>
      </c>
      <c r="DW207" s="49">
        <v>13</v>
      </c>
      <c r="DX207" s="148">
        <f t="shared" si="324"/>
        <v>1.1139433523068367</v>
      </c>
      <c r="DY207" s="94" t="s">
        <v>1734</v>
      </c>
      <c r="DZ207" s="165">
        <f t="shared" si="318"/>
        <v>2</v>
      </c>
      <c r="EA207" s="49">
        <v>3</v>
      </c>
      <c r="EB207" s="94" t="s">
        <v>1739</v>
      </c>
      <c r="EC207" s="165">
        <f t="shared" si="319"/>
        <v>2</v>
      </c>
      <c r="ED207" s="49">
        <v>0</v>
      </c>
      <c r="EE207" s="114" t="s">
        <v>1730</v>
      </c>
      <c r="EF207" s="165">
        <f t="shared" si="320"/>
        <v>0</v>
      </c>
      <c r="EG207" s="426">
        <f t="shared" si="321"/>
        <v>1.5</v>
      </c>
      <c r="EH207" s="429">
        <f t="shared" si="322"/>
        <v>1.8344276094276093</v>
      </c>
      <c r="EI207" s="438">
        <f t="shared" si="323"/>
        <v>0.45860690235690232</v>
      </c>
      <c r="EJ207" s="546">
        <v>0.3</v>
      </c>
      <c r="EK207" s="548">
        <v>0.38636363636363635</v>
      </c>
      <c r="EL207" s="549">
        <v>0.89583333333333337</v>
      </c>
      <c r="EM207" s="549">
        <v>0.69444444444444442</v>
      </c>
      <c r="EN207" s="549">
        <v>0.1</v>
      </c>
      <c r="EO207" s="549">
        <v>0.375</v>
      </c>
    </row>
    <row r="208" spans="1:145" s="366" customFormat="1" ht="18">
      <c r="A208" s="4" t="s">
        <v>198</v>
      </c>
      <c r="B208" s="69" t="s">
        <v>197</v>
      </c>
      <c r="C208" s="586" t="s">
        <v>632</v>
      </c>
      <c r="D208" s="411" t="s">
        <v>1309</v>
      </c>
      <c r="E208" s="413" t="s">
        <v>991</v>
      </c>
      <c r="F208" s="412" t="s">
        <v>990</v>
      </c>
      <c r="G208" s="414" t="s">
        <v>997</v>
      </c>
      <c r="H208" s="412" t="s">
        <v>13</v>
      </c>
      <c r="I208" s="49">
        <v>14996</v>
      </c>
      <c r="J208" s="328">
        <f t="shared" si="299"/>
        <v>4.1759754317495128</v>
      </c>
      <c r="K208" s="328" t="s">
        <v>1699</v>
      </c>
      <c r="L208" s="165">
        <f t="shared" si="300"/>
        <v>2</v>
      </c>
      <c r="M208" s="78">
        <v>31980311.780000001</v>
      </c>
      <c r="N208" s="328">
        <f t="shared" si="301"/>
        <v>7.5048826934212709</v>
      </c>
      <c r="O208" s="328" t="s">
        <v>1705</v>
      </c>
      <c r="P208" s="165">
        <f t="shared" si="302"/>
        <v>2</v>
      </c>
      <c r="Q208" s="94">
        <v>609</v>
      </c>
      <c r="R208" s="328">
        <f t="shared" si="303"/>
        <v>2.7846172926328752</v>
      </c>
      <c r="S208" s="328" t="s">
        <v>1713</v>
      </c>
      <c r="T208" s="165">
        <f t="shared" si="304"/>
        <v>2</v>
      </c>
      <c r="U208" s="96" t="s">
        <v>1119</v>
      </c>
      <c r="V208" s="164">
        <f t="shared" si="305"/>
        <v>4</v>
      </c>
      <c r="W208" s="94">
        <v>43</v>
      </c>
      <c r="X208" s="54">
        <f>LOG10(W208)</f>
        <v>1.6334684555795864</v>
      </c>
      <c r="Y208" s="94" t="s">
        <v>1728</v>
      </c>
      <c r="Z208" s="165">
        <f t="shared" si="306"/>
        <v>3</v>
      </c>
      <c r="AA208" s="424">
        <f t="shared" si="307"/>
        <v>2.6</v>
      </c>
      <c r="AB208" s="586" t="s">
        <v>639</v>
      </c>
      <c r="AC208" s="165">
        <f t="shared" si="325"/>
        <v>4</v>
      </c>
      <c r="AD208" s="586" t="s">
        <v>639</v>
      </c>
      <c r="AE208" s="165">
        <f t="shared" si="326"/>
        <v>4</v>
      </c>
      <c r="AF208" s="96" t="s">
        <v>636</v>
      </c>
      <c r="AG208" s="164">
        <f t="shared" si="327"/>
        <v>4</v>
      </c>
      <c r="AH208" s="53" t="s">
        <v>1315</v>
      </c>
      <c r="AI208" s="165">
        <f t="shared" si="328"/>
        <v>1</v>
      </c>
      <c r="AJ208" s="156" t="s">
        <v>1404</v>
      </c>
      <c r="AK208" s="165">
        <f t="shared" si="329"/>
        <v>1</v>
      </c>
      <c r="AL208" s="598">
        <v>3</v>
      </c>
      <c r="AM208" s="397" t="s">
        <v>1767</v>
      </c>
      <c r="AN208" s="165">
        <f t="shared" si="330"/>
        <v>2</v>
      </c>
      <c r="AO208" s="96" t="s">
        <v>636</v>
      </c>
      <c r="AP208" s="164">
        <f t="shared" si="331"/>
        <v>4</v>
      </c>
      <c r="AQ208" s="322">
        <v>1</v>
      </c>
      <c r="AR208" s="397" t="s">
        <v>1789</v>
      </c>
      <c r="AS208" s="165">
        <f t="shared" si="332"/>
        <v>0</v>
      </c>
      <c r="AT208" s="586" t="s">
        <v>674</v>
      </c>
      <c r="AU208" s="165">
        <f t="shared" si="333"/>
        <v>3</v>
      </c>
      <c r="AV208" s="53" t="s">
        <v>635</v>
      </c>
      <c r="AW208" s="165">
        <v>1</v>
      </c>
      <c r="AX208" s="81" t="s">
        <v>647</v>
      </c>
      <c r="AY208" s="165">
        <v>4</v>
      </c>
      <c r="AZ208" s="426">
        <f t="shared" si="334"/>
        <v>2.5454545454545454</v>
      </c>
      <c r="BA208" s="600">
        <v>0</v>
      </c>
      <c r="BB208" s="395" t="s">
        <v>1741</v>
      </c>
      <c r="BC208" s="165">
        <f t="shared" si="335"/>
        <v>4</v>
      </c>
      <c r="BD208" s="80" t="s">
        <v>1395</v>
      </c>
      <c r="BE208" s="163">
        <f t="shared" si="336"/>
        <v>4</v>
      </c>
      <c r="BF208" s="601">
        <v>0</v>
      </c>
      <c r="BG208" s="396" t="s">
        <v>1745</v>
      </c>
      <c r="BH208" s="165">
        <f t="shared" si="337"/>
        <v>4</v>
      </c>
      <c r="BI208" s="601">
        <v>0</v>
      </c>
      <c r="BJ208" s="396" t="s">
        <v>1745</v>
      </c>
      <c r="BK208" s="165">
        <f t="shared" si="338"/>
        <v>4</v>
      </c>
      <c r="BL208" s="80" t="s">
        <v>642</v>
      </c>
      <c r="BM208" s="365">
        <f t="shared" si="339"/>
        <v>3</v>
      </c>
      <c r="BN208" s="586" t="s">
        <v>649</v>
      </c>
      <c r="BO208" s="365">
        <f t="shared" si="340"/>
        <v>1</v>
      </c>
      <c r="BP208" s="586" t="s">
        <v>643</v>
      </c>
      <c r="BQ208" s="365">
        <f t="shared" si="341"/>
        <v>3</v>
      </c>
      <c r="BR208" s="601">
        <v>0</v>
      </c>
      <c r="BS208" s="396" t="s">
        <v>1750</v>
      </c>
      <c r="BT208" s="165">
        <f t="shared" si="342"/>
        <v>4</v>
      </c>
      <c r="BU208" s="601">
        <v>0</v>
      </c>
      <c r="BV208" s="396" t="s">
        <v>1750</v>
      </c>
      <c r="BW208" s="165">
        <f t="shared" si="343"/>
        <v>4</v>
      </c>
      <c r="BX208" s="601">
        <v>0</v>
      </c>
      <c r="BY208" s="396" t="s">
        <v>1755</v>
      </c>
      <c r="BZ208" s="165">
        <f t="shared" si="344"/>
        <v>4</v>
      </c>
      <c r="CA208" s="601">
        <v>0</v>
      </c>
      <c r="CB208" s="396" t="s">
        <v>1755</v>
      </c>
      <c r="CC208" s="165">
        <f t="shared" si="345"/>
        <v>4</v>
      </c>
      <c r="CD208" s="58">
        <v>2</v>
      </c>
      <c r="CE208" s="397" t="s">
        <v>1762</v>
      </c>
      <c r="CF208" s="165">
        <f t="shared" si="346"/>
        <v>2</v>
      </c>
      <c r="CG208" s="155" t="s">
        <v>1369</v>
      </c>
      <c r="CH208" s="165">
        <f t="shared" si="347"/>
        <v>3</v>
      </c>
      <c r="CI208" s="426">
        <f t="shared" si="348"/>
        <v>3.3333333333333335</v>
      </c>
      <c r="CJ208" s="586" t="s">
        <v>639</v>
      </c>
      <c r="CK208" s="165">
        <f t="shared" si="349"/>
        <v>4</v>
      </c>
      <c r="CL208" s="96" t="s">
        <v>636</v>
      </c>
      <c r="CM208" s="164">
        <f t="shared" si="350"/>
        <v>4</v>
      </c>
      <c r="CN208" s="96" t="s">
        <v>1119</v>
      </c>
      <c r="CO208" s="164">
        <f t="shared" si="308"/>
        <v>0</v>
      </c>
      <c r="CP208" s="96" t="s">
        <v>880</v>
      </c>
      <c r="CQ208" s="164">
        <f t="shared" si="296"/>
        <v>4</v>
      </c>
      <c r="CR208" s="96" t="s">
        <v>880</v>
      </c>
      <c r="CS208" s="164">
        <f t="shared" si="297"/>
        <v>4</v>
      </c>
      <c r="CT208" s="53" t="s">
        <v>639</v>
      </c>
      <c r="CU208" s="165">
        <f t="shared" si="351"/>
        <v>4</v>
      </c>
      <c r="CV208" s="96" t="s">
        <v>1119</v>
      </c>
      <c r="CW208" s="164">
        <f t="shared" si="298"/>
        <v>0</v>
      </c>
      <c r="CX208" s="55">
        <v>3.7</v>
      </c>
      <c r="CY208" s="427" t="s">
        <v>1824</v>
      </c>
      <c r="CZ208" s="165">
        <f t="shared" si="309"/>
        <v>3</v>
      </c>
      <c r="DA208" s="56">
        <v>9.5</v>
      </c>
      <c r="DB208" s="351" t="s">
        <v>1827</v>
      </c>
      <c r="DC208" s="165">
        <f t="shared" si="310"/>
        <v>0</v>
      </c>
      <c r="DD208" s="426">
        <f t="shared" si="311"/>
        <v>2.5555555555555554</v>
      </c>
      <c r="DE208" s="148">
        <v>0</v>
      </c>
      <c r="DF208" s="397" t="s">
        <v>1777</v>
      </c>
      <c r="DG208" s="165">
        <f t="shared" si="312"/>
        <v>0</v>
      </c>
      <c r="DH208" s="54">
        <v>0</v>
      </c>
      <c r="DI208" s="397" t="s">
        <v>1777</v>
      </c>
      <c r="DJ208" s="165">
        <f t="shared" si="313"/>
        <v>0</v>
      </c>
      <c r="DK208" s="54">
        <v>1</v>
      </c>
      <c r="DL208" s="397" t="s">
        <v>1777</v>
      </c>
      <c r="DM208" s="165">
        <f t="shared" si="314"/>
        <v>3</v>
      </c>
      <c r="DN208" s="54">
        <v>2</v>
      </c>
      <c r="DO208" s="396" t="s">
        <v>1783</v>
      </c>
      <c r="DP208" s="165">
        <f t="shared" si="315"/>
        <v>1</v>
      </c>
      <c r="DQ208" s="96" t="s">
        <v>1024</v>
      </c>
      <c r="DR208" s="164">
        <f t="shared" si="316"/>
        <v>0</v>
      </c>
      <c r="DS208" s="426">
        <f t="shared" si="317"/>
        <v>0.8</v>
      </c>
      <c r="DT208" s="148">
        <v>0.70699999999999996</v>
      </c>
      <c r="DU208" s="94" t="s">
        <v>1791</v>
      </c>
      <c r="DV208" s="165">
        <f t="shared" si="352"/>
        <v>2</v>
      </c>
      <c r="DW208" s="49">
        <v>12</v>
      </c>
      <c r="DX208" s="148">
        <f t="shared" si="324"/>
        <v>1.0791812460476249</v>
      </c>
      <c r="DY208" s="94" t="s">
        <v>1734</v>
      </c>
      <c r="DZ208" s="165">
        <f t="shared" si="318"/>
        <v>2</v>
      </c>
      <c r="EA208" s="49">
        <v>4</v>
      </c>
      <c r="EB208" s="94" t="s">
        <v>1739</v>
      </c>
      <c r="EC208" s="165">
        <f t="shared" si="319"/>
        <v>2</v>
      </c>
      <c r="ED208" s="49">
        <v>4</v>
      </c>
      <c r="EE208" s="94" t="s">
        <v>1739</v>
      </c>
      <c r="EF208" s="165">
        <f t="shared" si="320"/>
        <v>2</v>
      </c>
      <c r="EG208" s="426">
        <f t="shared" si="321"/>
        <v>2</v>
      </c>
      <c r="EH208" s="429">
        <f t="shared" si="322"/>
        <v>2.3057239057239056</v>
      </c>
      <c r="EI208" s="438">
        <f t="shared" si="323"/>
        <v>0.57643097643097641</v>
      </c>
      <c r="EJ208" s="546">
        <v>0.65</v>
      </c>
      <c r="EK208" s="548">
        <v>0.63636363636363635</v>
      </c>
      <c r="EL208" s="549">
        <v>0.83333333333333337</v>
      </c>
      <c r="EM208" s="549">
        <v>0.63888888888888884</v>
      </c>
      <c r="EN208" s="549">
        <v>0.2</v>
      </c>
      <c r="EO208" s="549">
        <v>0.5</v>
      </c>
    </row>
    <row r="209" spans="1:145" s="366" customFormat="1" ht="18">
      <c r="A209" s="4" t="s">
        <v>202</v>
      </c>
      <c r="B209" s="69" t="s">
        <v>201</v>
      </c>
      <c r="C209" s="586" t="s">
        <v>681</v>
      </c>
      <c r="D209" s="411" t="s">
        <v>1309</v>
      </c>
      <c r="E209" s="413" t="s">
        <v>965</v>
      </c>
      <c r="F209" s="412" t="s">
        <v>983</v>
      </c>
      <c r="G209" s="414" t="s">
        <v>984</v>
      </c>
      <c r="H209" s="412" t="s">
        <v>25</v>
      </c>
      <c r="I209" s="49">
        <v>15132</v>
      </c>
      <c r="J209" s="328">
        <f t="shared" si="299"/>
        <v>4.1798963326207064</v>
      </c>
      <c r="K209" s="328" t="s">
        <v>1699</v>
      </c>
      <c r="L209" s="165">
        <f t="shared" si="300"/>
        <v>2</v>
      </c>
      <c r="M209" s="78">
        <v>35500974.43</v>
      </c>
      <c r="N209" s="328">
        <f t="shared" si="301"/>
        <v>7.5502402737245049</v>
      </c>
      <c r="O209" s="328" t="s">
        <v>1705</v>
      </c>
      <c r="P209" s="165">
        <f t="shared" si="302"/>
        <v>2</v>
      </c>
      <c r="Q209" s="94">
        <v>457</v>
      </c>
      <c r="R209" s="328">
        <f t="shared" si="303"/>
        <v>2.6599162000698504</v>
      </c>
      <c r="S209" s="328" t="s">
        <v>1712</v>
      </c>
      <c r="T209" s="165">
        <f t="shared" si="304"/>
        <v>1</v>
      </c>
      <c r="U209" s="96" t="s">
        <v>1119</v>
      </c>
      <c r="V209" s="164">
        <f t="shared" si="305"/>
        <v>4</v>
      </c>
      <c r="W209" s="94">
        <v>1</v>
      </c>
      <c r="X209" s="54">
        <f>LOG10(W209)</f>
        <v>0</v>
      </c>
      <c r="Y209" s="94" t="s">
        <v>1727</v>
      </c>
      <c r="Z209" s="165">
        <f t="shared" si="306"/>
        <v>1</v>
      </c>
      <c r="AA209" s="424">
        <f t="shared" si="307"/>
        <v>2</v>
      </c>
      <c r="AB209" s="586" t="s">
        <v>1397</v>
      </c>
      <c r="AC209" s="165">
        <f t="shared" si="325"/>
        <v>1</v>
      </c>
      <c r="AD209" s="586" t="s">
        <v>639</v>
      </c>
      <c r="AE209" s="165">
        <f t="shared" si="326"/>
        <v>4</v>
      </c>
      <c r="AF209" s="96" t="s">
        <v>640</v>
      </c>
      <c r="AG209" s="164">
        <f t="shared" si="327"/>
        <v>0</v>
      </c>
      <c r="AH209" s="53" t="s">
        <v>1314</v>
      </c>
      <c r="AI209" s="165">
        <f t="shared" si="328"/>
        <v>0</v>
      </c>
      <c r="AJ209" s="156" t="s">
        <v>1404</v>
      </c>
      <c r="AK209" s="165">
        <f t="shared" si="329"/>
        <v>1</v>
      </c>
      <c r="AL209" s="598">
        <v>2</v>
      </c>
      <c r="AM209" s="396" t="s">
        <v>1766</v>
      </c>
      <c r="AN209" s="165">
        <f t="shared" si="330"/>
        <v>3</v>
      </c>
      <c r="AO209" s="96" t="s">
        <v>636</v>
      </c>
      <c r="AP209" s="164">
        <f t="shared" si="331"/>
        <v>4</v>
      </c>
      <c r="AQ209" s="322">
        <v>2</v>
      </c>
      <c r="AR209" s="396" t="s">
        <v>1772</v>
      </c>
      <c r="AS209" s="165">
        <f t="shared" si="332"/>
        <v>1</v>
      </c>
      <c r="AT209" s="586" t="s">
        <v>650</v>
      </c>
      <c r="AU209" s="165">
        <f t="shared" si="333"/>
        <v>2</v>
      </c>
      <c r="AV209" s="53" t="s">
        <v>635</v>
      </c>
      <c r="AW209" s="165">
        <v>1</v>
      </c>
      <c r="AX209" s="81" t="s">
        <v>647</v>
      </c>
      <c r="AY209" s="165">
        <v>4</v>
      </c>
      <c r="AZ209" s="426">
        <f t="shared" si="334"/>
        <v>1.9090909090909092</v>
      </c>
      <c r="BA209" s="322">
        <v>0</v>
      </c>
      <c r="BB209" s="395" t="s">
        <v>1741</v>
      </c>
      <c r="BC209" s="165">
        <f t="shared" si="335"/>
        <v>4</v>
      </c>
      <c r="BD209" s="155" t="s">
        <v>666</v>
      </c>
      <c r="BE209" s="163">
        <f t="shared" si="336"/>
        <v>3</v>
      </c>
      <c r="BF209" s="601">
        <v>20</v>
      </c>
      <c r="BG209" s="396" t="s">
        <v>1749</v>
      </c>
      <c r="BH209" s="165">
        <f t="shared" si="337"/>
        <v>0</v>
      </c>
      <c r="BI209" s="601">
        <v>5</v>
      </c>
      <c r="BJ209" s="396" t="s">
        <v>1748</v>
      </c>
      <c r="BK209" s="165">
        <f t="shared" si="338"/>
        <v>1</v>
      </c>
      <c r="BL209" s="80" t="s">
        <v>653</v>
      </c>
      <c r="BM209" s="365">
        <f t="shared" si="339"/>
        <v>4</v>
      </c>
      <c r="BN209" s="586" t="s">
        <v>642</v>
      </c>
      <c r="BO209" s="365">
        <f t="shared" si="340"/>
        <v>0</v>
      </c>
      <c r="BP209" s="586" t="s">
        <v>659</v>
      </c>
      <c r="BQ209" s="365">
        <f t="shared" si="341"/>
        <v>4</v>
      </c>
      <c r="BR209" s="601">
        <v>0</v>
      </c>
      <c r="BS209" s="396" t="s">
        <v>1750</v>
      </c>
      <c r="BT209" s="165">
        <f t="shared" si="342"/>
        <v>4</v>
      </c>
      <c r="BU209" s="601">
        <v>0</v>
      </c>
      <c r="BV209" s="396" t="s">
        <v>1750</v>
      </c>
      <c r="BW209" s="165">
        <f t="shared" si="343"/>
        <v>4</v>
      </c>
      <c r="BX209" s="601">
        <v>0</v>
      </c>
      <c r="BY209" s="396" t="s">
        <v>1755</v>
      </c>
      <c r="BZ209" s="165">
        <f t="shared" si="344"/>
        <v>4</v>
      </c>
      <c r="CA209" s="601">
        <v>0</v>
      </c>
      <c r="CB209" s="396" t="s">
        <v>1755</v>
      </c>
      <c r="CC209" s="165">
        <f t="shared" si="345"/>
        <v>4</v>
      </c>
      <c r="CD209" s="58">
        <v>1</v>
      </c>
      <c r="CE209" s="396" t="s">
        <v>1763</v>
      </c>
      <c r="CF209" s="165">
        <f t="shared" si="346"/>
        <v>1</v>
      </c>
      <c r="CG209" s="155" t="s">
        <v>1369</v>
      </c>
      <c r="CH209" s="165">
        <f t="shared" si="347"/>
        <v>3</v>
      </c>
      <c r="CI209" s="426">
        <f t="shared" si="348"/>
        <v>2.6666666666666665</v>
      </c>
      <c r="CJ209" s="586" t="s">
        <v>639</v>
      </c>
      <c r="CK209" s="165">
        <f t="shared" si="349"/>
        <v>4</v>
      </c>
      <c r="CL209" s="96" t="s">
        <v>640</v>
      </c>
      <c r="CM209" s="164">
        <f t="shared" si="350"/>
        <v>0</v>
      </c>
      <c r="CN209" s="96" t="s">
        <v>1119</v>
      </c>
      <c r="CO209" s="164">
        <f t="shared" si="308"/>
        <v>0</v>
      </c>
      <c r="CP209" s="96" t="s">
        <v>880</v>
      </c>
      <c r="CQ209" s="164">
        <f t="shared" si="296"/>
        <v>4</v>
      </c>
      <c r="CR209" s="96" t="s">
        <v>880</v>
      </c>
      <c r="CS209" s="164">
        <f t="shared" si="297"/>
        <v>4</v>
      </c>
      <c r="CT209" s="586" t="s">
        <v>639</v>
      </c>
      <c r="CU209" s="165">
        <f t="shared" si="351"/>
        <v>4</v>
      </c>
      <c r="CV209" s="96" t="s">
        <v>1119</v>
      </c>
      <c r="CW209" s="164">
        <f t="shared" si="298"/>
        <v>0</v>
      </c>
      <c r="CX209" s="55">
        <v>9</v>
      </c>
      <c r="CY209" s="351" t="s">
        <v>1827</v>
      </c>
      <c r="CZ209" s="165">
        <f t="shared" si="309"/>
        <v>0</v>
      </c>
      <c r="DA209" s="56">
        <v>9.6999999999999993</v>
      </c>
      <c r="DB209" s="351" t="s">
        <v>1827</v>
      </c>
      <c r="DC209" s="165">
        <f t="shared" si="310"/>
        <v>0</v>
      </c>
      <c r="DD209" s="426">
        <f t="shared" si="311"/>
        <v>1.7777777777777777</v>
      </c>
      <c r="DE209" s="148">
        <v>0</v>
      </c>
      <c r="DF209" s="397" t="s">
        <v>1777</v>
      </c>
      <c r="DG209" s="165">
        <f t="shared" si="312"/>
        <v>0</v>
      </c>
      <c r="DH209" s="54">
        <v>0</v>
      </c>
      <c r="DI209" s="397" t="s">
        <v>1777</v>
      </c>
      <c r="DJ209" s="165">
        <f t="shared" si="313"/>
        <v>0</v>
      </c>
      <c r="DK209" s="54">
        <v>1</v>
      </c>
      <c r="DL209" s="397" t="s">
        <v>1777</v>
      </c>
      <c r="DM209" s="165">
        <f t="shared" si="314"/>
        <v>3</v>
      </c>
      <c r="DN209" s="54">
        <v>6</v>
      </c>
      <c r="DO209" s="396" t="s">
        <v>1781</v>
      </c>
      <c r="DP209" s="165">
        <f t="shared" si="315"/>
        <v>3</v>
      </c>
      <c r="DQ209" s="96" t="s">
        <v>1024</v>
      </c>
      <c r="DR209" s="164">
        <f t="shared" si="316"/>
        <v>0</v>
      </c>
      <c r="DS209" s="426">
        <f t="shared" si="317"/>
        <v>1.2</v>
      </c>
      <c r="DT209" s="148">
        <v>0.69899999999999995</v>
      </c>
      <c r="DU209" s="94" t="s">
        <v>1791</v>
      </c>
      <c r="DV209" s="165">
        <f t="shared" si="352"/>
        <v>2</v>
      </c>
      <c r="DW209" s="49">
        <v>11</v>
      </c>
      <c r="DX209" s="148">
        <f t="shared" si="324"/>
        <v>1.0413926851582251</v>
      </c>
      <c r="DY209" s="94" t="s">
        <v>1734</v>
      </c>
      <c r="DZ209" s="165">
        <f t="shared" si="318"/>
        <v>2</v>
      </c>
      <c r="EA209" s="49">
        <v>4</v>
      </c>
      <c r="EB209" s="94" t="s">
        <v>1739</v>
      </c>
      <c r="EC209" s="165">
        <f t="shared" si="319"/>
        <v>2</v>
      </c>
      <c r="ED209" s="49">
        <v>3</v>
      </c>
      <c r="EE209" s="94" t="s">
        <v>1739</v>
      </c>
      <c r="EF209" s="165">
        <f t="shared" si="320"/>
        <v>2</v>
      </c>
      <c r="EG209" s="426">
        <f t="shared" si="321"/>
        <v>2</v>
      </c>
      <c r="EH209" s="429">
        <f t="shared" si="322"/>
        <v>1.9255892255892253</v>
      </c>
      <c r="EI209" s="438">
        <f t="shared" si="323"/>
        <v>0.48139730639730632</v>
      </c>
      <c r="EJ209" s="546">
        <v>0.5</v>
      </c>
      <c r="EK209" s="548">
        <v>0.47727272727272729</v>
      </c>
      <c r="EL209" s="549">
        <v>0.66666666666666663</v>
      </c>
      <c r="EM209" s="549">
        <v>0.44444444444444442</v>
      </c>
      <c r="EN209" s="549">
        <v>0.3</v>
      </c>
      <c r="EO209" s="549">
        <v>0.5</v>
      </c>
    </row>
    <row r="210" spans="1:145" s="366" customFormat="1" ht="18">
      <c r="A210" s="4" t="s">
        <v>188</v>
      </c>
      <c r="B210" s="69" t="s">
        <v>187</v>
      </c>
      <c r="C210" s="586" t="s">
        <v>632</v>
      </c>
      <c r="D210" s="411" t="s">
        <v>1309</v>
      </c>
      <c r="E210" s="413" t="s">
        <v>968</v>
      </c>
      <c r="F210" s="412" t="s">
        <v>967</v>
      </c>
      <c r="G210" s="414" t="s">
        <v>981</v>
      </c>
      <c r="H210" s="417" t="s">
        <v>88</v>
      </c>
      <c r="I210" s="49">
        <v>15339</v>
      </c>
      <c r="J210" s="328">
        <f t="shared" si="299"/>
        <v>4.1857970474461998</v>
      </c>
      <c r="K210" s="328" t="s">
        <v>1699</v>
      </c>
      <c r="L210" s="165">
        <f t="shared" si="300"/>
        <v>2</v>
      </c>
      <c r="M210" s="78">
        <v>42009763.719999999</v>
      </c>
      <c r="N210" s="328">
        <f t="shared" si="301"/>
        <v>7.6233502388960313</v>
      </c>
      <c r="O210" s="328" t="s">
        <v>1705</v>
      </c>
      <c r="P210" s="165">
        <f t="shared" si="302"/>
        <v>2</v>
      </c>
      <c r="Q210" s="94">
        <v>646</v>
      </c>
      <c r="R210" s="328">
        <f t="shared" si="303"/>
        <v>2.8102325179950842</v>
      </c>
      <c r="S210" s="328" t="s">
        <v>1713</v>
      </c>
      <c r="T210" s="165">
        <f t="shared" si="304"/>
        <v>2</v>
      </c>
      <c r="U210" s="96" t="s">
        <v>1119</v>
      </c>
      <c r="V210" s="164">
        <f t="shared" si="305"/>
        <v>4</v>
      </c>
      <c r="W210" s="94">
        <v>53</v>
      </c>
      <c r="X210" s="54">
        <f>LOG10(W210)</f>
        <v>1.7242758696007889</v>
      </c>
      <c r="Y210" s="94" t="s">
        <v>1728</v>
      </c>
      <c r="Z210" s="165">
        <f t="shared" si="306"/>
        <v>3</v>
      </c>
      <c r="AA210" s="424">
        <f t="shared" si="307"/>
        <v>2.6</v>
      </c>
      <c r="AB210" s="586" t="s">
        <v>639</v>
      </c>
      <c r="AC210" s="165">
        <f t="shared" si="325"/>
        <v>4</v>
      </c>
      <c r="AD210" s="586" t="s">
        <v>639</v>
      </c>
      <c r="AE210" s="165">
        <f t="shared" si="326"/>
        <v>4</v>
      </c>
      <c r="AF210" s="96" t="s">
        <v>640</v>
      </c>
      <c r="AG210" s="164">
        <f t="shared" si="327"/>
        <v>0</v>
      </c>
      <c r="AH210" s="53" t="s">
        <v>1314</v>
      </c>
      <c r="AI210" s="165">
        <f t="shared" si="328"/>
        <v>0</v>
      </c>
      <c r="AJ210" s="53" t="s">
        <v>1405</v>
      </c>
      <c r="AK210" s="165">
        <f t="shared" si="329"/>
        <v>0</v>
      </c>
      <c r="AL210" s="598">
        <v>1</v>
      </c>
      <c r="AM210" s="396" t="s">
        <v>1765</v>
      </c>
      <c r="AN210" s="165">
        <f t="shared" si="330"/>
        <v>4</v>
      </c>
      <c r="AO210" s="96" t="s">
        <v>640</v>
      </c>
      <c r="AP210" s="164">
        <f t="shared" si="331"/>
        <v>0</v>
      </c>
      <c r="AQ210" s="322">
        <v>1</v>
      </c>
      <c r="AR210" s="397" t="s">
        <v>1789</v>
      </c>
      <c r="AS210" s="165">
        <f t="shared" si="332"/>
        <v>0</v>
      </c>
      <c r="AT210" s="586" t="s">
        <v>634</v>
      </c>
      <c r="AU210" s="165">
        <f t="shared" si="333"/>
        <v>1</v>
      </c>
      <c r="AV210" s="53" t="s">
        <v>1059</v>
      </c>
      <c r="AW210" s="165">
        <v>0</v>
      </c>
      <c r="AX210" s="81" t="s">
        <v>646</v>
      </c>
      <c r="AY210" s="165">
        <v>1</v>
      </c>
      <c r="AZ210" s="426">
        <f t="shared" si="334"/>
        <v>1.2727272727272727</v>
      </c>
      <c r="BA210" s="322">
        <v>0</v>
      </c>
      <c r="BB210" s="395" t="s">
        <v>1741</v>
      </c>
      <c r="BC210" s="165">
        <f t="shared" si="335"/>
        <v>4</v>
      </c>
      <c r="BD210" s="155" t="s">
        <v>641</v>
      </c>
      <c r="BE210" s="163">
        <f t="shared" si="336"/>
        <v>0</v>
      </c>
      <c r="BF210" s="601">
        <v>0</v>
      </c>
      <c r="BG210" s="396" t="s">
        <v>1745</v>
      </c>
      <c r="BH210" s="165">
        <f t="shared" si="337"/>
        <v>4</v>
      </c>
      <c r="BI210" s="601">
        <v>0</v>
      </c>
      <c r="BJ210" s="396" t="s">
        <v>1745</v>
      </c>
      <c r="BK210" s="165">
        <f t="shared" si="338"/>
        <v>4</v>
      </c>
      <c r="BL210" s="80" t="s">
        <v>642</v>
      </c>
      <c r="BM210" s="365">
        <f t="shared" si="339"/>
        <v>3</v>
      </c>
      <c r="BN210" s="586" t="s">
        <v>642</v>
      </c>
      <c r="BO210" s="365">
        <f t="shared" si="340"/>
        <v>0</v>
      </c>
      <c r="BP210" s="586" t="s">
        <v>659</v>
      </c>
      <c r="BQ210" s="365">
        <f t="shared" si="341"/>
        <v>4</v>
      </c>
      <c r="BR210" s="601">
        <v>0</v>
      </c>
      <c r="BS210" s="396" t="s">
        <v>1750</v>
      </c>
      <c r="BT210" s="165">
        <f t="shared" si="342"/>
        <v>4</v>
      </c>
      <c r="BU210" s="601">
        <v>0</v>
      </c>
      <c r="BV210" s="396" t="s">
        <v>1750</v>
      </c>
      <c r="BW210" s="165">
        <f t="shared" si="343"/>
        <v>4</v>
      </c>
      <c r="BX210" s="601">
        <v>0</v>
      </c>
      <c r="BY210" s="396" t="s">
        <v>1755</v>
      </c>
      <c r="BZ210" s="165">
        <f t="shared" si="344"/>
        <v>4</v>
      </c>
      <c r="CA210" s="601">
        <v>0</v>
      </c>
      <c r="CB210" s="396" t="s">
        <v>1755</v>
      </c>
      <c r="CC210" s="165">
        <f t="shared" si="345"/>
        <v>4</v>
      </c>
      <c r="CD210" s="58">
        <v>2</v>
      </c>
      <c r="CE210" s="397" t="s">
        <v>1762</v>
      </c>
      <c r="CF210" s="165">
        <f t="shared" si="346"/>
        <v>2</v>
      </c>
      <c r="CG210" s="155" t="s">
        <v>636</v>
      </c>
      <c r="CH210" s="165">
        <f t="shared" si="347"/>
        <v>4</v>
      </c>
      <c r="CI210" s="426">
        <f t="shared" si="348"/>
        <v>3.0833333333333335</v>
      </c>
      <c r="CJ210" s="586" t="s">
        <v>1407</v>
      </c>
      <c r="CK210" s="165">
        <f t="shared" si="349"/>
        <v>1</v>
      </c>
      <c r="CL210" s="96" t="s">
        <v>636</v>
      </c>
      <c r="CM210" s="164">
        <f t="shared" si="350"/>
        <v>4</v>
      </c>
      <c r="CN210" s="96" t="s">
        <v>1119</v>
      </c>
      <c r="CO210" s="164">
        <f t="shared" si="308"/>
        <v>0</v>
      </c>
      <c r="CP210" s="96" t="s">
        <v>880</v>
      </c>
      <c r="CQ210" s="164">
        <f t="shared" si="296"/>
        <v>4</v>
      </c>
      <c r="CR210" s="96" t="s">
        <v>880</v>
      </c>
      <c r="CS210" s="164">
        <f t="shared" si="297"/>
        <v>4</v>
      </c>
      <c r="CT210" s="586" t="s">
        <v>639</v>
      </c>
      <c r="CU210" s="165">
        <f t="shared" si="351"/>
        <v>4</v>
      </c>
      <c r="CV210" s="96" t="s">
        <v>880</v>
      </c>
      <c r="CW210" s="164">
        <f t="shared" si="298"/>
        <v>4</v>
      </c>
      <c r="CX210" s="55">
        <v>5.8</v>
      </c>
      <c r="CY210" s="427" t="s">
        <v>1825</v>
      </c>
      <c r="CZ210" s="165">
        <f t="shared" si="309"/>
        <v>2</v>
      </c>
      <c r="DA210" s="56">
        <v>7.8</v>
      </c>
      <c r="DB210" s="427" t="s">
        <v>1826</v>
      </c>
      <c r="DC210" s="165">
        <f t="shared" si="310"/>
        <v>1</v>
      </c>
      <c r="DD210" s="426">
        <f t="shared" si="311"/>
        <v>2.6666666666666665</v>
      </c>
      <c r="DE210" s="148">
        <v>1</v>
      </c>
      <c r="DF210" s="396" t="s">
        <v>1776</v>
      </c>
      <c r="DG210" s="165">
        <f t="shared" si="312"/>
        <v>1</v>
      </c>
      <c r="DH210" s="54">
        <v>0</v>
      </c>
      <c r="DI210" s="397" t="s">
        <v>1777</v>
      </c>
      <c r="DJ210" s="165">
        <f t="shared" si="313"/>
        <v>0</v>
      </c>
      <c r="DK210" s="54">
        <v>2</v>
      </c>
      <c r="DL210" s="396" t="s">
        <v>1779</v>
      </c>
      <c r="DM210" s="165">
        <f t="shared" si="314"/>
        <v>4</v>
      </c>
      <c r="DN210" s="54">
        <v>4</v>
      </c>
      <c r="DO210" s="397" t="s">
        <v>1782</v>
      </c>
      <c r="DP210" s="165">
        <f t="shared" si="315"/>
        <v>2</v>
      </c>
      <c r="DQ210" s="96" t="s">
        <v>1024</v>
      </c>
      <c r="DR210" s="164">
        <f t="shared" si="316"/>
        <v>0</v>
      </c>
      <c r="DS210" s="426">
        <f t="shared" si="317"/>
        <v>1.4</v>
      </c>
      <c r="DT210" s="148">
        <v>0.64400000000000002</v>
      </c>
      <c r="DU210" s="94" t="s">
        <v>1791</v>
      </c>
      <c r="DV210" s="165">
        <f t="shared" si="352"/>
        <v>2</v>
      </c>
      <c r="DW210" s="49">
        <v>60</v>
      </c>
      <c r="DX210" s="54">
        <f t="shared" si="324"/>
        <v>1.7781512503836436</v>
      </c>
      <c r="DY210" s="94" t="s">
        <v>1735</v>
      </c>
      <c r="DZ210" s="165">
        <f t="shared" si="318"/>
        <v>3</v>
      </c>
      <c r="EA210" s="49">
        <v>5</v>
      </c>
      <c r="EB210" s="94" t="s">
        <v>1740</v>
      </c>
      <c r="EC210" s="165">
        <f t="shared" si="319"/>
        <v>3</v>
      </c>
      <c r="ED210" s="49">
        <v>4</v>
      </c>
      <c r="EE210" s="94" t="s">
        <v>1739</v>
      </c>
      <c r="EF210" s="165">
        <f t="shared" si="320"/>
        <v>2</v>
      </c>
      <c r="EG210" s="426">
        <f t="shared" si="321"/>
        <v>2.5</v>
      </c>
      <c r="EH210" s="429">
        <f t="shared" si="322"/>
        <v>2.2537878787878789</v>
      </c>
      <c r="EI210" s="438">
        <f t="shared" si="323"/>
        <v>0.56344696969696972</v>
      </c>
      <c r="EJ210" s="546">
        <v>0.65</v>
      </c>
      <c r="EK210" s="548">
        <v>0.31818181818181818</v>
      </c>
      <c r="EL210" s="549">
        <v>0.77083333333333337</v>
      </c>
      <c r="EM210" s="549">
        <v>0.66666666666666663</v>
      </c>
      <c r="EN210" s="549">
        <v>0.35</v>
      </c>
      <c r="EO210" s="549">
        <v>0.625</v>
      </c>
    </row>
    <row r="211" spans="1:145" s="366" customFormat="1" ht="18">
      <c r="A211" s="4" t="s">
        <v>196</v>
      </c>
      <c r="B211" s="69" t="s">
        <v>195</v>
      </c>
      <c r="C211" s="586" t="s">
        <v>1050</v>
      </c>
      <c r="D211" s="411" t="s">
        <v>1309</v>
      </c>
      <c r="E211" s="413" t="s">
        <v>988</v>
      </c>
      <c r="F211" s="412" t="s">
        <v>1002</v>
      </c>
      <c r="G211" s="414" t="s">
        <v>989</v>
      </c>
      <c r="H211" s="412" t="s">
        <v>25</v>
      </c>
      <c r="I211" s="49">
        <v>16024</v>
      </c>
      <c r="J211" s="328">
        <f t="shared" si="299"/>
        <v>4.2047709362855201</v>
      </c>
      <c r="K211" s="328" t="s">
        <v>1699</v>
      </c>
      <c r="L211" s="165">
        <f t="shared" si="300"/>
        <v>2</v>
      </c>
      <c r="M211" s="78">
        <v>36443068.409999996</v>
      </c>
      <c r="N211" s="328">
        <f t="shared" si="301"/>
        <v>7.5616149362874925</v>
      </c>
      <c r="O211" s="328" t="s">
        <v>1705</v>
      </c>
      <c r="P211" s="165">
        <f t="shared" si="302"/>
        <v>2</v>
      </c>
      <c r="Q211" s="94">
        <v>574</v>
      </c>
      <c r="R211" s="328">
        <f t="shared" si="303"/>
        <v>2.7589118923979736</v>
      </c>
      <c r="S211" s="328" t="s">
        <v>1713</v>
      </c>
      <c r="T211" s="165">
        <f t="shared" si="304"/>
        <v>2</v>
      </c>
      <c r="U211" s="96" t="s">
        <v>880</v>
      </c>
      <c r="V211" s="164">
        <f t="shared" si="305"/>
        <v>0</v>
      </c>
      <c r="W211" s="94">
        <v>0</v>
      </c>
      <c r="X211" s="94"/>
      <c r="Y211" s="94" t="s">
        <v>1726</v>
      </c>
      <c r="Z211" s="165">
        <f t="shared" si="306"/>
        <v>0</v>
      </c>
      <c r="AA211" s="424">
        <f t="shared" si="307"/>
        <v>1.2</v>
      </c>
      <c r="AB211" s="586" t="s">
        <v>639</v>
      </c>
      <c r="AC211" s="165">
        <f t="shared" si="325"/>
        <v>4</v>
      </c>
      <c r="AD211" s="586" t="s">
        <v>639</v>
      </c>
      <c r="AE211" s="165">
        <f t="shared" si="326"/>
        <v>4</v>
      </c>
      <c r="AF211" s="96" t="s">
        <v>640</v>
      </c>
      <c r="AG211" s="164">
        <f t="shared" si="327"/>
        <v>0</v>
      </c>
      <c r="AH211" s="53" t="s">
        <v>1314</v>
      </c>
      <c r="AI211" s="165">
        <f t="shared" si="328"/>
        <v>0</v>
      </c>
      <c r="AJ211" s="53" t="s">
        <v>1404</v>
      </c>
      <c r="AK211" s="165">
        <f t="shared" si="329"/>
        <v>1</v>
      </c>
      <c r="AL211" s="598">
        <v>1</v>
      </c>
      <c r="AM211" s="396" t="s">
        <v>1765</v>
      </c>
      <c r="AN211" s="165">
        <f t="shared" si="330"/>
        <v>4</v>
      </c>
      <c r="AO211" s="96" t="s">
        <v>640</v>
      </c>
      <c r="AP211" s="164">
        <f t="shared" si="331"/>
        <v>0</v>
      </c>
      <c r="AQ211" s="322">
        <v>2</v>
      </c>
      <c r="AR211" s="396" t="s">
        <v>1772</v>
      </c>
      <c r="AS211" s="165">
        <f t="shared" si="332"/>
        <v>1</v>
      </c>
      <c r="AT211" s="586" t="s">
        <v>674</v>
      </c>
      <c r="AU211" s="165">
        <f t="shared" si="333"/>
        <v>3</v>
      </c>
      <c r="AV211" s="53" t="s">
        <v>635</v>
      </c>
      <c r="AW211" s="165">
        <v>1</v>
      </c>
      <c r="AX211" s="81" t="s">
        <v>647</v>
      </c>
      <c r="AY211" s="165">
        <v>4</v>
      </c>
      <c r="AZ211" s="426">
        <f t="shared" si="334"/>
        <v>2</v>
      </c>
      <c r="BA211" s="322">
        <v>0</v>
      </c>
      <c r="BB211" s="395" t="s">
        <v>1741</v>
      </c>
      <c r="BC211" s="165">
        <f t="shared" si="335"/>
        <v>4</v>
      </c>
      <c r="BD211" s="80" t="s">
        <v>641</v>
      </c>
      <c r="BE211" s="163">
        <f t="shared" si="336"/>
        <v>0</v>
      </c>
      <c r="BF211" s="601">
        <v>0</v>
      </c>
      <c r="BG211" s="396" t="s">
        <v>1745</v>
      </c>
      <c r="BH211" s="165">
        <f t="shared" si="337"/>
        <v>4</v>
      </c>
      <c r="BI211" s="601">
        <v>0</v>
      </c>
      <c r="BJ211" s="396" t="s">
        <v>1745</v>
      </c>
      <c r="BK211" s="165">
        <f t="shared" si="338"/>
        <v>4</v>
      </c>
      <c r="BL211" s="80" t="s">
        <v>653</v>
      </c>
      <c r="BM211" s="365">
        <f t="shared" si="339"/>
        <v>4</v>
      </c>
      <c r="BN211" s="586" t="s">
        <v>649</v>
      </c>
      <c r="BO211" s="365">
        <f t="shared" si="340"/>
        <v>1</v>
      </c>
      <c r="BP211" s="586" t="s">
        <v>659</v>
      </c>
      <c r="BQ211" s="365">
        <f t="shared" si="341"/>
        <v>4</v>
      </c>
      <c r="BR211" s="601">
        <v>1</v>
      </c>
      <c r="BS211" s="396" t="s">
        <v>1751</v>
      </c>
      <c r="BT211" s="165">
        <f t="shared" si="342"/>
        <v>3</v>
      </c>
      <c r="BU211" s="601">
        <v>1</v>
      </c>
      <c r="BV211" s="396" t="s">
        <v>1751</v>
      </c>
      <c r="BW211" s="165">
        <f t="shared" si="343"/>
        <v>3</v>
      </c>
      <c r="BX211" s="601">
        <v>1</v>
      </c>
      <c r="BY211" s="396" t="s">
        <v>1756</v>
      </c>
      <c r="BZ211" s="165">
        <f t="shared" si="344"/>
        <v>3</v>
      </c>
      <c r="CA211" s="601">
        <v>1</v>
      </c>
      <c r="CB211" s="396" t="s">
        <v>1756</v>
      </c>
      <c r="CC211" s="165">
        <f t="shared" si="345"/>
        <v>3</v>
      </c>
      <c r="CD211" s="58">
        <v>3</v>
      </c>
      <c r="CE211" s="396" t="s">
        <v>1761</v>
      </c>
      <c r="CF211" s="165">
        <f t="shared" si="346"/>
        <v>3</v>
      </c>
      <c r="CG211" s="155" t="s">
        <v>1369</v>
      </c>
      <c r="CH211" s="165">
        <f t="shared" si="347"/>
        <v>3</v>
      </c>
      <c r="CI211" s="426">
        <f t="shared" si="348"/>
        <v>2.9166666666666665</v>
      </c>
      <c r="CJ211" s="586" t="s">
        <v>639</v>
      </c>
      <c r="CK211" s="165">
        <f t="shared" si="349"/>
        <v>4</v>
      </c>
      <c r="CL211" s="96" t="s">
        <v>636</v>
      </c>
      <c r="CM211" s="164">
        <f t="shared" si="350"/>
        <v>4</v>
      </c>
      <c r="CN211" s="96" t="s">
        <v>1119</v>
      </c>
      <c r="CO211" s="164">
        <f t="shared" si="308"/>
        <v>0</v>
      </c>
      <c r="CP211" s="96" t="s">
        <v>880</v>
      </c>
      <c r="CQ211" s="164">
        <f t="shared" si="296"/>
        <v>4</v>
      </c>
      <c r="CR211" s="96" t="s">
        <v>880</v>
      </c>
      <c r="CS211" s="164">
        <f t="shared" si="297"/>
        <v>4</v>
      </c>
      <c r="CT211" s="586" t="s">
        <v>639</v>
      </c>
      <c r="CU211" s="165">
        <f t="shared" si="351"/>
        <v>4</v>
      </c>
      <c r="CV211" s="96" t="s">
        <v>1119</v>
      </c>
      <c r="CW211" s="164">
        <f t="shared" si="298"/>
        <v>0</v>
      </c>
      <c r="CX211" s="55">
        <v>8</v>
      </c>
      <c r="CY211" s="351" t="s">
        <v>1827</v>
      </c>
      <c r="CZ211" s="165">
        <f t="shared" si="309"/>
        <v>0</v>
      </c>
      <c r="DA211" s="56">
        <v>9.5</v>
      </c>
      <c r="DB211" s="351" t="s">
        <v>1827</v>
      </c>
      <c r="DC211" s="165">
        <f t="shared" si="310"/>
        <v>0</v>
      </c>
      <c r="DD211" s="426">
        <f t="shared" si="311"/>
        <v>2.2222222222222223</v>
      </c>
      <c r="DE211" s="148">
        <v>0</v>
      </c>
      <c r="DF211" s="397" t="s">
        <v>1777</v>
      </c>
      <c r="DG211" s="165">
        <f t="shared" si="312"/>
        <v>0</v>
      </c>
      <c r="DH211" s="54">
        <v>0</v>
      </c>
      <c r="DI211" s="397" t="s">
        <v>1777</v>
      </c>
      <c r="DJ211" s="165">
        <f t="shared" si="313"/>
        <v>0</v>
      </c>
      <c r="DK211" s="54">
        <v>0</v>
      </c>
      <c r="DL211" s="397" t="s">
        <v>1777</v>
      </c>
      <c r="DM211" s="165">
        <f t="shared" si="314"/>
        <v>0</v>
      </c>
      <c r="DN211" s="54">
        <v>2</v>
      </c>
      <c r="DO211" s="396" t="s">
        <v>1783</v>
      </c>
      <c r="DP211" s="165">
        <f t="shared" si="315"/>
        <v>1</v>
      </c>
      <c r="DQ211" s="96" t="s">
        <v>1024</v>
      </c>
      <c r="DR211" s="164">
        <f t="shared" si="316"/>
        <v>0</v>
      </c>
      <c r="DS211" s="426">
        <f t="shared" si="317"/>
        <v>0.2</v>
      </c>
      <c r="DT211" s="148">
        <v>0.69499999999999995</v>
      </c>
      <c r="DU211" s="157" t="s">
        <v>1791</v>
      </c>
      <c r="DV211" s="165">
        <f t="shared" si="352"/>
        <v>2</v>
      </c>
      <c r="DW211" s="49">
        <v>8</v>
      </c>
      <c r="DX211" s="148">
        <f t="shared" si="324"/>
        <v>0.90308998699194354</v>
      </c>
      <c r="DY211" s="94" t="s">
        <v>1733</v>
      </c>
      <c r="DZ211" s="165">
        <f t="shared" si="318"/>
        <v>1</v>
      </c>
      <c r="EA211" s="49">
        <v>0</v>
      </c>
      <c r="EB211" s="114" t="s">
        <v>1730</v>
      </c>
      <c r="EC211" s="165">
        <f t="shared" si="319"/>
        <v>0</v>
      </c>
      <c r="ED211" s="49">
        <v>1</v>
      </c>
      <c r="EE211" s="157" t="s">
        <v>1737</v>
      </c>
      <c r="EF211" s="165">
        <f t="shared" si="320"/>
        <v>1</v>
      </c>
      <c r="EG211" s="426">
        <f t="shared" si="321"/>
        <v>1</v>
      </c>
      <c r="EH211" s="429">
        <f t="shared" si="322"/>
        <v>1.5898148148148146</v>
      </c>
      <c r="EI211" s="438">
        <f t="shared" si="323"/>
        <v>0.39745370370370364</v>
      </c>
      <c r="EJ211" s="546">
        <v>0.3</v>
      </c>
      <c r="EK211" s="548">
        <v>0.5</v>
      </c>
      <c r="EL211" s="549">
        <v>0.72916666666666663</v>
      </c>
      <c r="EM211" s="549">
        <v>0.55555555555555558</v>
      </c>
      <c r="EN211" s="549">
        <v>0.05</v>
      </c>
      <c r="EO211" s="549">
        <v>0.25</v>
      </c>
    </row>
    <row r="212" spans="1:145" s="366" customFormat="1" ht="18">
      <c r="A212" s="4" t="s">
        <v>182</v>
      </c>
      <c r="B212" s="69" t="s">
        <v>181</v>
      </c>
      <c r="C212" s="586" t="s">
        <v>632</v>
      </c>
      <c r="D212" s="411" t="s">
        <v>1309</v>
      </c>
      <c r="E212" s="413" t="s">
        <v>991</v>
      </c>
      <c r="F212" s="412" t="s">
        <v>990</v>
      </c>
      <c r="G212" s="414" t="s">
        <v>997</v>
      </c>
      <c r="H212" s="412" t="s">
        <v>13</v>
      </c>
      <c r="I212" s="49">
        <v>16156</v>
      </c>
      <c r="J212" s="328">
        <f t="shared" si="299"/>
        <v>4.2083338444979503</v>
      </c>
      <c r="K212" s="328" t="s">
        <v>1699</v>
      </c>
      <c r="L212" s="165">
        <f t="shared" si="300"/>
        <v>2</v>
      </c>
      <c r="M212" s="78">
        <v>44459448.609999999</v>
      </c>
      <c r="N212" s="328">
        <f t="shared" si="301"/>
        <v>7.6479640722379312</v>
      </c>
      <c r="O212" s="328" t="s">
        <v>1705</v>
      </c>
      <c r="P212" s="165">
        <f t="shared" si="302"/>
        <v>2</v>
      </c>
      <c r="Q212" s="94">
        <v>600</v>
      </c>
      <c r="R212" s="328">
        <f t="shared" si="303"/>
        <v>2.7781512503836434</v>
      </c>
      <c r="S212" s="328" t="s">
        <v>1713</v>
      </c>
      <c r="T212" s="165">
        <f t="shared" si="304"/>
        <v>2</v>
      </c>
      <c r="U212" s="96" t="s">
        <v>1119</v>
      </c>
      <c r="V212" s="164">
        <f t="shared" si="305"/>
        <v>4</v>
      </c>
      <c r="W212" s="94">
        <v>22</v>
      </c>
      <c r="X212" s="54">
        <f>LOG10(W212)</f>
        <v>1.3424226808222062</v>
      </c>
      <c r="Y212" s="94" t="s">
        <v>1731</v>
      </c>
      <c r="Z212" s="165">
        <f t="shared" si="306"/>
        <v>2</v>
      </c>
      <c r="AA212" s="424">
        <f t="shared" si="307"/>
        <v>2.4</v>
      </c>
      <c r="AB212" s="586" t="s">
        <v>639</v>
      </c>
      <c r="AC212" s="165">
        <f t="shared" si="325"/>
        <v>4</v>
      </c>
      <c r="AD212" s="586" t="s">
        <v>639</v>
      </c>
      <c r="AE212" s="165">
        <f t="shared" si="326"/>
        <v>4</v>
      </c>
      <c r="AF212" s="96" t="s">
        <v>636</v>
      </c>
      <c r="AG212" s="164">
        <f t="shared" si="327"/>
        <v>4</v>
      </c>
      <c r="AH212" s="53" t="s">
        <v>1314</v>
      </c>
      <c r="AI212" s="165">
        <f t="shared" si="328"/>
        <v>0</v>
      </c>
      <c r="AJ212" s="53" t="s">
        <v>1405</v>
      </c>
      <c r="AK212" s="165">
        <f t="shared" si="329"/>
        <v>0</v>
      </c>
      <c r="AL212" s="598">
        <v>1</v>
      </c>
      <c r="AM212" s="396" t="s">
        <v>1765</v>
      </c>
      <c r="AN212" s="165">
        <f t="shared" si="330"/>
        <v>4</v>
      </c>
      <c r="AO212" s="96" t="s">
        <v>636</v>
      </c>
      <c r="AP212" s="164">
        <f t="shared" si="331"/>
        <v>4</v>
      </c>
      <c r="AQ212" s="322">
        <v>1</v>
      </c>
      <c r="AR212" s="397" t="s">
        <v>1789</v>
      </c>
      <c r="AS212" s="165">
        <f t="shared" si="332"/>
        <v>0</v>
      </c>
      <c r="AT212" s="586" t="s">
        <v>650</v>
      </c>
      <c r="AU212" s="165">
        <f t="shared" si="333"/>
        <v>2</v>
      </c>
      <c r="AV212" s="53" t="s">
        <v>646</v>
      </c>
      <c r="AW212" s="165">
        <v>0</v>
      </c>
      <c r="AX212" s="81" t="s">
        <v>647</v>
      </c>
      <c r="AY212" s="165">
        <v>4</v>
      </c>
      <c r="AZ212" s="426">
        <f t="shared" si="334"/>
        <v>2.3636363636363638</v>
      </c>
      <c r="BA212" s="322">
        <v>0</v>
      </c>
      <c r="BB212" s="395" t="s">
        <v>1741</v>
      </c>
      <c r="BC212" s="165">
        <f t="shared" si="335"/>
        <v>4</v>
      </c>
      <c r="BD212" s="155" t="s">
        <v>641</v>
      </c>
      <c r="BE212" s="163">
        <f t="shared" si="336"/>
        <v>0</v>
      </c>
      <c r="BF212" s="601">
        <v>10</v>
      </c>
      <c r="BG212" s="396" t="s">
        <v>1749</v>
      </c>
      <c r="BH212" s="165">
        <f t="shared" si="337"/>
        <v>0</v>
      </c>
      <c r="BI212" s="601">
        <v>5</v>
      </c>
      <c r="BJ212" s="396" t="s">
        <v>1748</v>
      </c>
      <c r="BK212" s="165">
        <f t="shared" si="338"/>
        <v>1</v>
      </c>
      <c r="BL212" s="80" t="s">
        <v>653</v>
      </c>
      <c r="BM212" s="365">
        <f t="shared" si="339"/>
        <v>4</v>
      </c>
      <c r="BN212" s="586" t="s">
        <v>642</v>
      </c>
      <c r="BO212" s="365">
        <f t="shared" si="340"/>
        <v>0</v>
      </c>
      <c r="BP212" s="586" t="s">
        <v>659</v>
      </c>
      <c r="BQ212" s="365">
        <f t="shared" si="341"/>
        <v>4</v>
      </c>
      <c r="BR212" s="601">
        <v>0</v>
      </c>
      <c r="BS212" s="396" t="s">
        <v>1750</v>
      </c>
      <c r="BT212" s="165">
        <f t="shared" si="342"/>
        <v>4</v>
      </c>
      <c r="BU212" s="601">
        <v>0</v>
      </c>
      <c r="BV212" s="396" t="s">
        <v>1750</v>
      </c>
      <c r="BW212" s="165">
        <f t="shared" si="343"/>
        <v>4</v>
      </c>
      <c r="BX212" s="601">
        <v>0</v>
      </c>
      <c r="BY212" s="396" t="s">
        <v>1755</v>
      </c>
      <c r="BZ212" s="165">
        <f t="shared" si="344"/>
        <v>4</v>
      </c>
      <c r="CA212" s="601">
        <v>0</v>
      </c>
      <c r="CB212" s="396" t="s">
        <v>1755</v>
      </c>
      <c r="CC212" s="165">
        <f t="shared" si="345"/>
        <v>4</v>
      </c>
      <c r="CD212" s="58">
        <v>1</v>
      </c>
      <c r="CE212" s="396" t="s">
        <v>1763</v>
      </c>
      <c r="CF212" s="165">
        <f t="shared" si="346"/>
        <v>1</v>
      </c>
      <c r="CG212" s="80" t="s">
        <v>636</v>
      </c>
      <c r="CH212" s="165">
        <f t="shared" si="347"/>
        <v>4</v>
      </c>
      <c r="CI212" s="426">
        <f t="shared" si="348"/>
        <v>2.5</v>
      </c>
      <c r="CJ212" s="53" t="s">
        <v>639</v>
      </c>
      <c r="CK212" s="165">
        <f t="shared" si="349"/>
        <v>4</v>
      </c>
      <c r="CL212" s="96" t="s">
        <v>636</v>
      </c>
      <c r="CM212" s="164">
        <f t="shared" si="350"/>
        <v>4</v>
      </c>
      <c r="CN212" s="96" t="s">
        <v>1119</v>
      </c>
      <c r="CO212" s="164">
        <f t="shared" si="308"/>
        <v>0</v>
      </c>
      <c r="CP212" s="96" t="s">
        <v>880</v>
      </c>
      <c r="CQ212" s="164">
        <f t="shared" si="296"/>
        <v>4</v>
      </c>
      <c r="CR212" s="96" t="s">
        <v>880</v>
      </c>
      <c r="CS212" s="164">
        <f t="shared" si="297"/>
        <v>4</v>
      </c>
      <c r="CT212" s="586" t="s">
        <v>639</v>
      </c>
      <c r="CU212" s="165">
        <f t="shared" si="351"/>
        <v>4</v>
      </c>
      <c r="CV212" s="96" t="s">
        <v>880</v>
      </c>
      <c r="CW212" s="164">
        <f t="shared" si="298"/>
        <v>4</v>
      </c>
      <c r="CX212" s="55">
        <v>7.2</v>
      </c>
      <c r="CY212" s="427" t="s">
        <v>1826</v>
      </c>
      <c r="CZ212" s="165">
        <f t="shared" si="309"/>
        <v>1</v>
      </c>
      <c r="DA212" s="56">
        <v>8.8000000000000007</v>
      </c>
      <c r="DB212" s="351" t="s">
        <v>1827</v>
      </c>
      <c r="DC212" s="165">
        <f t="shared" si="310"/>
        <v>0</v>
      </c>
      <c r="DD212" s="426">
        <f t="shared" si="311"/>
        <v>2.7777777777777777</v>
      </c>
      <c r="DE212" s="148">
        <v>0</v>
      </c>
      <c r="DF212" s="397" t="s">
        <v>1777</v>
      </c>
      <c r="DG212" s="165">
        <f t="shared" si="312"/>
        <v>0</v>
      </c>
      <c r="DH212" s="54">
        <v>0</v>
      </c>
      <c r="DI212" s="397" t="s">
        <v>1777</v>
      </c>
      <c r="DJ212" s="165">
        <f t="shared" si="313"/>
        <v>0</v>
      </c>
      <c r="DK212" s="54">
        <v>0</v>
      </c>
      <c r="DL212" s="397" t="s">
        <v>1777</v>
      </c>
      <c r="DM212" s="165">
        <f t="shared" si="314"/>
        <v>0</v>
      </c>
      <c r="DN212" s="54">
        <v>5</v>
      </c>
      <c r="DO212" s="396" t="s">
        <v>1781</v>
      </c>
      <c r="DP212" s="165">
        <f t="shared" si="315"/>
        <v>3</v>
      </c>
      <c r="DQ212" s="96" t="s">
        <v>1024</v>
      </c>
      <c r="DR212" s="164">
        <f t="shared" si="316"/>
        <v>0</v>
      </c>
      <c r="DS212" s="426">
        <f t="shared" si="317"/>
        <v>0.6</v>
      </c>
      <c r="DT212" s="148">
        <v>0.73199999999999998</v>
      </c>
      <c r="DU212" s="94" t="s">
        <v>1791</v>
      </c>
      <c r="DV212" s="165">
        <f t="shared" si="352"/>
        <v>2</v>
      </c>
      <c r="DW212" s="49">
        <v>24</v>
      </c>
      <c r="DX212" s="148">
        <f t="shared" si="324"/>
        <v>1.3802112417116059</v>
      </c>
      <c r="DY212" s="94" t="s">
        <v>1734</v>
      </c>
      <c r="DZ212" s="165">
        <f t="shared" si="318"/>
        <v>2</v>
      </c>
      <c r="EA212" s="49">
        <v>5</v>
      </c>
      <c r="EB212" s="94" t="s">
        <v>1740</v>
      </c>
      <c r="EC212" s="165">
        <f t="shared" si="319"/>
        <v>3</v>
      </c>
      <c r="ED212" s="49">
        <v>3</v>
      </c>
      <c r="EE212" s="94" t="s">
        <v>1739</v>
      </c>
      <c r="EF212" s="165">
        <f t="shared" si="320"/>
        <v>2</v>
      </c>
      <c r="EG212" s="426">
        <f t="shared" si="321"/>
        <v>2.25</v>
      </c>
      <c r="EH212" s="429">
        <f t="shared" si="322"/>
        <v>2.1485690235690238</v>
      </c>
      <c r="EI212" s="438">
        <f t="shared" si="323"/>
        <v>0.53714225589225595</v>
      </c>
      <c r="EJ212" s="546">
        <v>0.6</v>
      </c>
      <c r="EK212" s="548">
        <v>0.59090909090909094</v>
      </c>
      <c r="EL212" s="549">
        <v>0.625</v>
      </c>
      <c r="EM212" s="549">
        <v>0.69444444444444442</v>
      </c>
      <c r="EN212" s="549">
        <v>0.15</v>
      </c>
      <c r="EO212" s="549">
        <v>0.5625</v>
      </c>
    </row>
    <row r="213" spans="1:145" s="366" customFormat="1" ht="18">
      <c r="A213" s="4" t="s">
        <v>174</v>
      </c>
      <c r="B213" s="69" t="s">
        <v>173</v>
      </c>
      <c r="C213" s="586" t="s">
        <v>632</v>
      </c>
      <c r="D213" s="411" t="s">
        <v>1309</v>
      </c>
      <c r="E213" s="413" t="s">
        <v>968</v>
      </c>
      <c r="F213" s="412" t="s">
        <v>975</v>
      </c>
      <c r="G213" s="414" t="s">
        <v>976</v>
      </c>
      <c r="H213" s="417" t="s">
        <v>127</v>
      </c>
      <c r="I213" s="49">
        <v>16262</v>
      </c>
      <c r="J213" s="328">
        <f t="shared" si="299"/>
        <v>4.2111739567284943</v>
      </c>
      <c r="K213" s="328" t="s">
        <v>1699</v>
      </c>
      <c r="L213" s="165">
        <f t="shared" si="300"/>
        <v>2</v>
      </c>
      <c r="M213" s="78">
        <v>32863813.120000001</v>
      </c>
      <c r="N213" s="328">
        <f t="shared" si="301"/>
        <v>7.5167179523096035</v>
      </c>
      <c r="O213" s="328" t="s">
        <v>1705</v>
      </c>
      <c r="P213" s="165">
        <f t="shared" si="302"/>
        <v>2</v>
      </c>
      <c r="Q213" s="94">
        <v>488</v>
      </c>
      <c r="R213" s="328">
        <f t="shared" si="303"/>
        <v>2.6884198220027105</v>
      </c>
      <c r="S213" s="328" t="s">
        <v>1712</v>
      </c>
      <c r="T213" s="165">
        <f t="shared" si="304"/>
        <v>1</v>
      </c>
      <c r="U213" s="96" t="s">
        <v>880</v>
      </c>
      <c r="V213" s="164">
        <f t="shared" si="305"/>
        <v>0</v>
      </c>
      <c r="W213" s="94">
        <v>0</v>
      </c>
      <c r="X213" s="94"/>
      <c r="Y213" s="94" t="s">
        <v>1726</v>
      </c>
      <c r="Z213" s="165">
        <f t="shared" si="306"/>
        <v>0</v>
      </c>
      <c r="AA213" s="424">
        <f t="shared" si="307"/>
        <v>1</v>
      </c>
      <c r="AB213" s="586" t="s">
        <v>639</v>
      </c>
      <c r="AC213" s="165">
        <f t="shared" si="325"/>
        <v>4</v>
      </c>
      <c r="AD213" s="586" t="s">
        <v>639</v>
      </c>
      <c r="AE213" s="165">
        <f t="shared" si="326"/>
        <v>4</v>
      </c>
      <c r="AF213" s="96" t="s">
        <v>640</v>
      </c>
      <c r="AG213" s="164">
        <f t="shared" si="327"/>
        <v>0</v>
      </c>
      <c r="AH213" s="53" t="s">
        <v>1314</v>
      </c>
      <c r="AI213" s="165">
        <f t="shared" si="328"/>
        <v>0</v>
      </c>
      <c r="AJ213" s="53" t="s">
        <v>1406</v>
      </c>
      <c r="AK213" s="165">
        <f t="shared" si="329"/>
        <v>3</v>
      </c>
      <c r="AL213" s="598">
        <v>1</v>
      </c>
      <c r="AM213" s="396" t="s">
        <v>1765</v>
      </c>
      <c r="AN213" s="165">
        <f t="shared" si="330"/>
        <v>4</v>
      </c>
      <c r="AO213" s="96" t="s">
        <v>636</v>
      </c>
      <c r="AP213" s="164">
        <f t="shared" si="331"/>
        <v>4</v>
      </c>
      <c r="AQ213" s="322">
        <v>1</v>
      </c>
      <c r="AR213" s="397" t="s">
        <v>1789</v>
      </c>
      <c r="AS213" s="165">
        <f t="shared" si="332"/>
        <v>0</v>
      </c>
      <c r="AT213" s="586" t="s">
        <v>650</v>
      </c>
      <c r="AU213" s="165">
        <f t="shared" si="333"/>
        <v>2</v>
      </c>
      <c r="AV213" s="53" t="s">
        <v>675</v>
      </c>
      <c r="AW213" s="165">
        <v>0</v>
      </c>
      <c r="AX213" s="81" t="s">
        <v>647</v>
      </c>
      <c r="AY213" s="165">
        <v>4</v>
      </c>
      <c r="AZ213" s="426">
        <f t="shared" si="334"/>
        <v>2.2727272727272729</v>
      </c>
      <c r="BA213" s="322">
        <v>0</v>
      </c>
      <c r="BB213" s="395" t="s">
        <v>1741</v>
      </c>
      <c r="BC213" s="165">
        <f t="shared" si="335"/>
        <v>4</v>
      </c>
      <c r="BD213" s="612" t="s">
        <v>641</v>
      </c>
      <c r="BE213" s="163">
        <f t="shared" si="336"/>
        <v>0</v>
      </c>
      <c r="BF213" s="601">
        <v>140</v>
      </c>
      <c r="BG213" s="396" t="s">
        <v>1749</v>
      </c>
      <c r="BH213" s="165">
        <f t="shared" si="337"/>
        <v>0</v>
      </c>
      <c r="BI213" s="601">
        <v>295</v>
      </c>
      <c r="BJ213" s="396" t="s">
        <v>1749</v>
      </c>
      <c r="BK213" s="165">
        <f t="shared" si="338"/>
        <v>0</v>
      </c>
      <c r="BL213" s="80" t="s">
        <v>648</v>
      </c>
      <c r="BM213" s="365">
        <f t="shared" si="339"/>
        <v>1</v>
      </c>
      <c r="BN213" s="586" t="s">
        <v>654</v>
      </c>
      <c r="BO213" s="365">
        <f t="shared" si="340"/>
        <v>4</v>
      </c>
      <c r="BP213" s="586" t="s">
        <v>659</v>
      </c>
      <c r="BQ213" s="365">
        <f t="shared" si="341"/>
        <v>4</v>
      </c>
      <c r="BR213" s="601">
        <v>5</v>
      </c>
      <c r="BS213" s="396" t="s">
        <v>1753</v>
      </c>
      <c r="BT213" s="165">
        <f t="shared" si="342"/>
        <v>1</v>
      </c>
      <c r="BU213" s="601">
        <v>4</v>
      </c>
      <c r="BV213" s="397" t="s">
        <v>1752</v>
      </c>
      <c r="BW213" s="165">
        <f t="shared" si="343"/>
        <v>2</v>
      </c>
      <c r="BX213" s="601">
        <v>0</v>
      </c>
      <c r="BY213" s="396" t="s">
        <v>1755</v>
      </c>
      <c r="BZ213" s="165">
        <f t="shared" si="344"/>
        <v>4</v>
      </c>
      <c r="CA213" s="601">
        <v>0</v>
      </c>
      <c r="CB213" s="396" t="s">
        <v>1755</v>
      </c>
      <c r="CC213" s="165">
        <f t="shared" si="345"/>
        <v>4</v>
      </c>
      <c r="CD213" s="58">
        <v>1</v>
      </c>
      <c r="CE213" s="396" t="s">
        <v>1763</v>
      </c>
      <c r="CF213" s="165">
        <f t="shared" si="346"/>
        <v>1</v>
      </c>
      <c r="CG213" s="80" t="s">
        <v>1369</v>
      </c>
      <c r="CH213" s="165">
        <f t="shared" si="347"/>
        <v>3</v>
      </c>
      <c r="CI213" s="426">
        <f t="shared" si="348"/>
        <v>2</v>
      </c>
      <c r="CJ213" s="586" t="s">
        <v>1396</v>
      </c>
      <c r="CK213" s="165">
        <f t="shared" si="349"/>
        <v>0</v>
      </c>
      <c r="CL213" s="96" t="s">
        <v>640</v>
      </c>
      <c r="CM213" s="164">
        <f t="shared" si="350"/>
        <v>0</v>
      </c>
      <c r="CN213" s="96" t="s">
        <v>880</v>
      </c>
      <c r="CO213" s="164">
        <f t="shared" si="308"/>
        <v>4</v>
      </c>
      <c r="CP213" s="96" t="s">
        <v>880</v>
      </c>
      <c r="CQ213" s="164">
        <f t="shared" si="296"/>
        <v>4</v>
      </c>
      <c r="CR213" s="96" t="s">
        <v>880</v>
      </c>
      <c r="CS213" s="164">
        <f t="shared" si="297"/>
        <v>4</v>
      </c>
      <c r="CT213" s="586" t="s">
        <v>639</v>
      </c>
      <c r="CU213" s="165">
        <f t="shared" si="351"/>
        <v>4</v>
      </c>
      <c r="CV213" s="96" t="s">
        <v>1119</v>
      </c>
      <c r="CW213" s="164">
        <f t="shared" si="298"/>
        <v>0</v>
      </c>
      <c r="CX213" s="55">
        <v>8.1</v>
      </c>
      <c r="CY213" s="351" t="s">
        <v>1827</v>
      </c>
      <c r="CZ213" s="165">
        <f t="shared" si="309"/>
        <v>0</v>
      </c>
      <c r="DA213" s="56">
        <v>10</v>
      </c>
      <c r="DB213" s="351" t="s">
        <v>1827</v>
      </c>
      <c r="DC213" s="165">
        <f t="shared" si="310"/>
        <v>0</v>
      </c>
      <c r="DD213" s="426">
        <f t="shared" si="311"/>
        <v>1.7777777777777777</v>
      </c>
      <c r="DE213" s="148">
        <v>5</v>
      </c>
      <c r="DF213" s="396" t="s">
        <v>1774</v>
      </c>
      <c r="DG213" s="165">
        <f t="shared" si="312"/>
        <v>3</v>
      </c>
      <c r="DH213" s="54">
        <v>0</v>
      </c>
      <c r="DI213" s="397" t="s">
        <v>1777</v>
      </c>
      <c r="DJ213" s="165">
        <f t="shared" si="313"/>
        <v>0</v>
      </c>
      <c r="DK213" s="54">
        <v>3</v>
      </c>
      <c r="DL213" s="396" t="s">
        <v>1778</v>
      </c>
      <c r="DM213" s="165">
        <f t="shared" si="314"/>
        <v>4</v>
      </c>
      <c r="DN213" s="54">
        <v>7</v>
      </c>
      <c r="DO213" s="396" t="s">
        <v>1780</v>
      </c>
      <c r="DP213" s="165">
        <f t="shared" si="315"/>
        <v>4</v>
      </c>
      <c r="DQ213" s="96" t="s">
        <v>1024</v>
      </c>
      <c r="DR213" s="164">
        <f t="shared" si="316"/>
        <v>0</v>
      </c>
      <c r="DS213" s="426">
        <f t="shared" si="317"/>
        <v>2.2000000000000002</v>
      </c>
      <c r="DT213" s="148">
        <v>0.68100000000000005</v>
      </c>
      <c r="DU213" s="157" t="s">
        <v>1791</v>
      </c>
      <c r="DV213" s="165">
        <f t="shared" si="352"/>
        <v>2</v>
      </c>
      <c r="DW213" s="49">
        <v>33</v>
      </c>
      <c r="DX213" s="148">
        <f t="shared" si="324"/>
        <v>1.5185139398778875</v>
      </c>
      <c r="DY213" s="154" t="s">
        <v>1735</v>
      </c>
      <c r="DZ213" s="165">
        <f t="shared" si="318"/>
        <v>3</v>
      </c>
      <c r="EA213" s="49">
        <v>0</v>
      </c>
      <c r="EB213" s="114" t="s">
        <v>1730</v>
      </c>
      <c r="EC213" s="165">
        <f t="shared" si="319"/>
        <v>0</v>
      </c>
      <c r="ED213" s="49">
        <v>1</v>
      </c>
      <c r="EE213" s="157" t="s">
        <v>1737</v>
      </c>
      <c r="EF213" s="165">
        <f t="shared" si="320"/>
        <v>1</v>
      </c>
      <c r="EG213" s="426">
        <f t="shared" si="321"/>
        <v>1.5</v>
      </c>
      <c r="EH213" s="429">
        <f t="shared" si="322"/>
        <v>1.7917508417508419</v>
      </c>
      <c r="EI213" s="438">
        <f t="shared" si="323"/>
        <v>0.44793771043771047</v>
      </c>
      <c r="EJ213" s="546">
        <v>0.25</v>
      </c>
      <c r="EK213" s="548">
        <v>0.56818181818181823</v>
      </c>
      <c r="EL213" s="549">
        <v>0.5</v>
      </c>
      <c r="EM213" s="549">
        <v>0.44444444444444442</v>
      </c>
      <c r="EN213" s="549">
        <v>0.55000000000000004</v>
      </c>
      <c r="EO213" s="549">
        <v>0.375</v>
      </c>
    </row>
    <row r="214" spans="1:145" s="366" customFormat="1" ht="18">
      <c r="A214" s="4" t="s">
        <v>178</v>
      </c>
      <c r="B214" s="69" t="s">
        <v>177</v>
      </c>
      <c r="C214" s="586" t="s">
        <v>632</v>
      </c>
      <c r="D214" s="411" t="s">
        <v>1309</v>
      </c>
      <c r="E214" s="413" t="s">
        <v>968</v>
      </c>
      <c r="F214" s="412" t="s">
        <v>967</v>
      </c>
      <c r="G214" s="414" t="s">
        <v>981</v>
      </c>
      <c r="H214" s="417" t="s">
        <v>88</v>
      </c>
      <c r="I214" s="49">
        <v>16398</v>
      </c>
      <c r="J214" s="328">
        <f t="shared" si="299"/>
        <v>4.2147908820763043</v>
      </c>
      <c r="K214" s="328" t="s">
        <v>1699</v>
      </c>
      <c r="L214" s="165">
        <f t="shared" si="300"/>
        <v>2</v>
      </c>
      <c r="M214" s="78">
        <v>46001010.480000004</v>
      </c>
      <c r="N214" s="328">
        <f t="shared" si="301"/>
        <v>7.6627673717047937</v>
      </c>
      <c r="O214" s="328" t="s">
        <v>1705</v>
      </c>
      <c r="P214" s="165">
        <f t="shared" si="302"/>
        <v>2</v>
      </c>
      <c r="Q214" s="94">
        <v>562</v>
      </c>
      <c r="R214" s="328">
        <f t="shared" si="303"/>
        <v>2.7497363155690611</v>
      </c>
      <c r="S214" s="328" t="s">
        <v>1713</v>
      </c>
      <c r="T214" s="165">
        <f t="shared" si="304"/>
        <v>2</v>
      </c>
      <c r="U214" s="96" t="s">
        <v>880</v>
      </c>
      <c r="V214" s="164">
        <f t="shared" si="305"/>
        <v>0</v>
      </c>
      <c r="W214" s="94">
        <v>0</v>
      </c>
      <c r="X214" s="94"/>
      <c r="Y214" s="94" t="s">
        <v>1726</v>
      </c>
      <c r="Z214" s="165">
        <f t="shared" si="306"/>
        <v>0</v>
      </c>
      <c r="AA214" s="424">
        <f t="shared" si="307"/>
        <v>1.2</v>
      </c>
      <c r="AB214" s="586" t="s">
        <v>639</v>
      </c>
      <c r="AC214" s="165">
        <f t="shared" si="325"/>
        <v>4</v>
      </c>
      <c r="AD214" s="586" t="s">
        <v>639</v>
      </c>
      <c r="AE214" s="165">
        <f t="shared" si="326"/>
        <v>4</v>
      </c>
      <c r="AF214" s="96" t="s">
        <v>640</v>
      </c>
      <c r="AG214" s="164">
        <f t="shared" si="327"/>
        <v>0</v>
      </c>
      <c r="AH214" s="53" t="s">
        <v>1314</v>
      </c>
      <c r="AI214" s="165">
        <f t="shared" si="328"/>
        <v>0</v>
      </c>
      <c r="AJ214" s="156" t="s">
        <v>1406</v>
      </c>
      <c r="AK214" s="165">
        <f t="shared" si="329"/>
        <v>3</v>
      </c>
      <c r="AL214" s="598">
        <v>2</v>
      </c>
      <c r="AM214" s="396" t="s">
        <v>1766</v>
      </c>
      <c r="AN214" s="165">
        <f t="shared" si="330"/>
        <v>3</v>
      </c>
      <c r="AO214" s="96" t="s">
        <v>636</v>
      </c>
      <c r="AP214" s="164">
        <f t="shared" si="331"/>
        <v>4</v>
      </c>
      <c r="AQ214" s="322">
        <v>2</v>
      </c>
      <c r="AR214" s="396" t="s">
        <v>1772</v>
      </c>
      <c r="AS214" s="165">
        <f t="shared" si="332"/>
        <v>1</v>
      </c>
      <c r="AT214" s="586" t="s">
        <v>650</v>
      </c>
      <c r="AU214" s="165">
        <f t="shared" si="333"/>
        <v>2</v>
      </c>
      <c r="AV214" s="53" t="s">
        <v>635</v>
      </c>
      <c r="AW214" s="165">
        <v>1</v>
      </c>
      <c r="AX214" s="81" t="s">
        <v>635</v>
      </c>
      <c r="AY214" s="165">
        <v>1</v>
      </c>
      <c r="AZ214" s="426">
        <f t="shared" si="334"/>
        <v>2.0909090909090908</v>
      </c>
      <c r="BA214" s="322">
        <v>0</v>
      </c>
      <c r="BB214" s="395" t="s">
        <v>1741</v>
      </c>
      <c r="BC214" s="165">
        <f t="shared" si="335"/>
        <v>4</v>
      </c>
      <c r="BD214" s="155" t="s">
        <v>641</v>
      </c>
      <c r="BE214" s="163">
        <f t="shared" si="336"/>
        <v>0</v>
      </c>
      <c r="BF214" s="601">
        <v>6</v>
      </c>
      <c r="BG214" s="396" t="s">
        <v>1748</v>
      </c>
      <c r="BH214" s="165">
        <f t="shared" si="337"/>
        <v>1</v>
      </c>
      <c r="BI214" s="601">
        <v>1</v>
      </c>
      <c r="BJ214" s="396" t="s">
        <v>1746</v>
      </c>
      <c r="BK214" s="165">
        <f t="shared" si="338"/>
        <v>3</v>
      </c>
      <c r="BL214" s="80" t="s">
        <v>649</v>
      </c>
      <c r="BM214" s="365">
        <f t="shared" si="339"/>
        <v>2</v>
      </c>
      <c r="BN214" s="586" t="s">
        <v>669</v>
      </c>
      <c r="BO214" s="365">
        <f t="shared" si="340"/>
        <v>2</v>
      </c>
      <c r="BP214" s="586" t="s">
        <v>643</v>
      </c>
      <c r="BQ214" s="365">
        <f t="shared" si="341"/>
        <v>3</v>
      </c>
      <c r="BR214" s="601">
        <v>1</v>
      </c>
      <c r="BS214" s="396" t="s">
        <v>1751</v>
      </c>
      <c r="BT214" s="165">
        <f t="shared" si="342"/>
        <v>3</v>
      </c>
      <c r="BU214" s="601">
        <v>0</v>
      </c>
      <c r="BV214" s="396" t="s">
        <v>1750</v>
      </c>
      <c r="BW214" s="165">
        <f t="shared" si="343"/>
        <v>4</v>
      </c>
      <c r="BX214" s="601">
        <v>0</v>
      </c>
      <c r="BY214" s="396" t="s">
        <v>1755</v>
      </c>
      <c r="BZ214" s="165">
        <f t="shared" si="344"/>
        <v>4</v>
      </c>
      <c r="CA214" s="601">
        <v>0</v>
      </c>
      <c r="CB214" s="396" t="s">
        <v>1755</v>
      </c>
      <c r="CC214" s="165">
        <f t="shared" si="345"/>
        <v>4</v>
      </c>
      <c r="CD214" s="58">
        <v>5</v>
      </c>
      <c r="CE214" s="396" t="s">
        <v>1760</v>
      </c>
      <c r="CF214" s="165">
        <f t="shared" si="346"/>
        <v>4</v>
      </c>
      <c r="CG214" s="80" t="s">
        <v>1368</v>
      </c>
      <c r="CH214" s="165">
        <f t="shared" si="347"/>
        <v>1</v>
      </c>
      <c r="CI214" s="426">
        <f t="shared" si="348"/>
        <v>2.5833333333333335</v>
      </c>
      <c r="CJ214" s="586" t="s">
        <v>639</v>
      </c>
      <c r="CK214" s="165">
        <f t="shared" si="349"/>
        <v>4</v>
      </c>
      <c r="CL214" s="96" t="s">
        <v>640</v>
      </c>
      <c r="CM214" s="164">
        <f t="shared" si="350"/>
        <v>0</v>
      </c>
      <c r="CN214" s="96" t="s">
        <v>1119</v>
      </c>
      <c r="CO214" s="164">
        <f t="shared" si="308"/>
        <v>0</v>
      </c>
      <c r="CP214" s="96" t="s">
        <v>880</v>
      </c>
      <c r="CQ214" s="164">
        <f t="shared" si="296"/>
        <v>4</v>
      </c>
      <c r="CR214" s="96" t="s">
        <v>880</v>
      </c>
      <c r="CS214" s="164">
        <f t="shared" si="297"/>
        <v>4</v>
      </c>
      <c r="CT214" s="586" t="s">
        <v>639</v>
      </c>
      <c r="CU214" s="165">
        <f t="shared" si="351"/>
        <v>4</v>
      </c>
      <c r="CV214" s="96" t="s">
        <v>880</v>
      </c>
      <c r="CW214" s="164">
        <f t="shared" si="298"/>
        <v>4</v>
      </c>
      <c r="CX214" s="55">
        <v>7.7</v>
      </c>
      <c r="CY214" s="427" t="s">
        <v>1826</v>
      </c>
      <c r="CZ214" s="165">
        <f t="shared" si="309"/>
        <v>1</v>
      </c>
      <c r="DA214" s="56">
        <v>8.4</v>
      </c>
      <c r="DB214" s="351" t="s">
        <v>1827</v>
      </c>
      <c r="DC214" s="165">
        <f t="shared" si="310"/>
        <v>0</v>
      </c>
      <c r="DD214" s="426">
        <f t="shared" si="311"/>
        <v>2.3333333333333335</v>
      </c>
      <c r="DE214" s="148">
        <v>2</v>
      </c>
      <c r="DF214" s="396" t="s">
        <v>1776</v>
      </c>
      <c r="DG214" s="165">
        <f t="shared" si="312"/>
        <v>1</v>
      </c>
      <c r="DH214" s="54">
        <v>1</v>
      </c>
      <c r="DI214" s="396" t="s">
        <v>1779</v>
      </c>
      <c r="DJ214" s="165">
        <f t="shared" si="313"/>
        <v>3</v>
      </c>
      <c r="DK214" s="54">
        <v>2</v>
      </c>
      <c r="DL214" s="396" t="s">
        <v>1778</v>
      </c>
      <c r="DM214" s="165">
        <f t="shared" si="314"/>
        <v>4</v>
      </c>
      <c r="DN214" s="54">
        <v>2</v>
      </c>
      <c r="DO214" s="396" t="s">
        <v>1783</v>
      </c>
      <c r="DP214" s="165">
        <f t="shared" si="315"/>
        <v>1</v>
      </c>
      <c r="DQ214" s="96" t="s">
        <v>1024</v>
      </c>
      <c r="DR214" s="164">
        <f t="shared" si="316"/>
        <v>0</v>
      </c>
      <c r="DS214" s="426">
        <f t="shared" si="317"/>
        <v>1.8</v>
      </c>
      <c r="DT214" s="148">
        <v>0.68799999999999994</v>
      </c>
      <c r="DU214" s="114" t="s">
        <v>1791</v>
      </c>
      <c r="DV214" s="165">
        <f t="shared" si="352"/>
        <v>2</v>
      </c>
      <c r="DW214" s="49">
        <v>12</v>
      </c>
      <c r="DX214" s="148">
        <f t="shared" si="324"/>
        <v>1.0791812460476249</v>
      </c>
      <c r="DY214" s="94" t="s">
        <v>1734</v>
      </c>
      <c r="DZ214" s="165">
        <f t="shared" si="318"/>
        <v>2</v>
      </c>
      <c r="EA214" s="49">
        <v>4</v>
      </c>
      <c r="EB214" s="94" t="s">
        <v>1739</v>
      </c>
      <c r="EC214" s="165">
        <f t="shared" si="319"/>
        <v>2</v>
      </c>
      <c r="ED214" s="49">
        <v>0</v>
      </c>
      <c r="EE214" s="114" t="s">
        <v>1730</v>
      </c>
      <c r="EF214" s="165">
        <f t="shared" si="320"/>
        <v>0</v>
      </c>
      <c r="EG214" s="426">
        <f t="shared" si="321"/>
        <v>1.5</v>
      </c>
      <c r="EH214" s="429">
        <f t="shared" si="322"/>
        <v>1.917929292929293</v>
      </c>
      <c r="EI214" s="438">
        <f t="shared" si="323"/>
        <v>0.47948232323232326</v>
      </c>
      <c r="EJ214" s="546">
        <v>0.3</v>
      </c>
      <c r="EK214" s="548">
        <v>0.52272727272727271</v>
      </c>
      <c r="EL214" s="549">
        <v>0.64583333333333337</v>
      </c>
      <c r="EM214" s="549">
        <v>0.58333333333333337</v>
      </c>
      <c r="EN214" s="549">
        <v>0.45</v>
      </c>
      <c r="EO214" s="549">
        <v>0.375</v>
      </c>
    </row>
    <row r="215" spans="1:145" s="366" customFormat="1" ht="18">
      <c r="A215" s="4" t="s">
        <v>186</v>
      </c>
      <c r="B215" s="70" t="s">
        <v>185</v>
      </c>
      <c r="C215" s="370" t="s">
        <v>632</v>
      </c>
      <c r="D215" s="411" t="s">
        <v>1309</v>
      </c>
      <c r="E215" s="413" t="s">
        <v>971</v>
      </c>
      <c r="F215" s="412" t="s">
        <v>970</v>
      </c>
      <c r="G215" s="414" t="s">
        <v>973</v>
      </c>
      <c r="H215" s="412" t="s">
        <v>50</v>
      </c>
      <c r="I215" s="51">
        <v>16424</v>
      </c>
      <c r="J215" s="328">
        <f t="shared" si="299"/>
        <v>4.2154789363625351</v>
      </c>
      <c r="K215" s="328" t="s">
        <v>1699</v>
      </c>
      <c r="L215" s="165">
        <f t="shared" si="300"/>
        <v>2</v>
      </c>
      <c r="M215" s="78">
        <v>37031868.359999999</v>
      </c>
      <c r="N215" s="328">
        <f t="shared" si="301"/>
        <v>7.5685756239578605</v>
      </c>
      <c r="O215" s="328" t="s">
        <v>1705</v>
      </c>
      <c r="P215" s="165">
        <f t="shared" si="302"/>
        <v>2</v>
      </c>
      <c r="Q215" s="94">
        <v>678</v>
      </c>
      <c r="R215" s="328">
        <f t="shared" si="303"/>
        <v>2.8312296938670634</v>
      </c>
      <c r="S215" s="328" t="s">
        <v>1713</v>
      </c>
      <c r="T215" s="165">
        <f t="shared" si="304"/>
        <v>2</v>
      </c>
      <c r="U215" s="96" t="s">
        <v>880</v>
      </c>
      <c r="V215" s="164">
        <f t="shared" si="305"/>
        <v>0</v>
      </c>
      <c r="W215" s="94">
        <v>0</v>
      </c>
      <c r="X215" s="94"/>
      <c r="Y215" s="94" t="s">
        <v>1726</v>
      </c>
      <c r="Z215" s="165">
        <f t="shared" si="306"/>
        <v>0</v>
      </c>
      <c r="AA215" s="424">
        <f t="shared" si="307"/>
        <v>1.2</v>
      </c>
      <c r="AB215" s="370" t="s">
        <v>639</v>
      </c>
      <c r="AC215" s="165">
        <f t="shared" si="325"/>
        <v>4</v>
      </c>
      <c r="AD215" s="371" t="s">
        <v>639</v>
      </c>
      <c r="AE215" s="165">
        <f t="shared" si="326"/>
        <v>4</v>
      </c>
      <c r="AF215" s="96" t="s">
        <v>640</v>
      </c>
      <c r="AG215" s="164">
        <f t="shared" si="327"/>
        <v>0</v>
      </c>
      <c r="AH215" s="53" t="s">
        <v>1314</v>
      </c>
      <c r="AI215" s="165">
        <f t="shared" si="328"/>
        <v>0</v>
      </c>
      <c r="AJ215" s="53" t="s">
        <v>1405</v>
      </c>
      <c r="AK215" s="165">
        <f t="shared" si="329"/>
        <v>0</v>
      </c>
      <c r="AL215" s="372">
        <v>1</v>
      </c>
      <c r="AM215" s="396" t="s">
        <v>1765</v>
      </c>
      <c r="AN215" s="165">
        <f t="shared" si="330"/>
        <v>4</v>
      </c>
      <c r="AO215" s="96" t="s">
        <v>640</v>
      </c>
      <c r="AP215" s="164">
        <f t="shared" si="331"/>
        <v>0</v>
      </c>
      <c r="AQ215" s="322">
        <v>1</v>
      </c>
      <c r="AR215" s="397" t="s">
        <v>1789</v>
      </c>
      <c r="AS215" s="165">
        <f t="shared" si="332"/>
        <v>0</v>
      </c>
      <c r="AT215" s="370" t="s">
        <v>634</v>
      </c>
      <c r="AU215" s="165">
        <f t="shared" si="333"/>
        <v>1</v>
      </c>
      <c r="AV215" s="53" t="s">
        <v>635</v>
      </c>
      <c r="AW215" s="165">
        <v>1</v>
      </c>
      <c r="AX215" s="81" t="s">
        <v>1063</v>
      </c>
      <c r="AY215" s="165">
        <v>0</v>
      </c>
      <c r="AZ215" s="426">
        <f t="shared" si="334"/>
        <v>1.2727272727272727</v>
      </c>
      <c r="BA215" s="322">
        <v>0</v>
      </c>
      <c r="BB215" s="395" t="s">
        <v>1741</v>
      </c>
      <c r="BC215" s="165">
        <f t="shared" si="335"/>
        <v>4</v>
      </c>
      <c r="BD215" s="155" t="s">
        <v>1395</v>
      </c>
      <c r="BE215" s="163">
        <f t="shared" si="336"/>
        <v>4</v>
      </c>
      <c r="BF215" s="372">
        <v>0</v>
      </c>
      <c r="BG215" s="396" t="s">
        <v>1745</v>
      </c>
      <c r="BH215" s="165">
        <f t="shared" si="337"/>
        <v>4</v>
      </c>
      <c r="BI215" s="372">
        <v>0</v>
      </c>
      <c r="BJ215" s="396" t="s">
        <v>1745</v>
      </c>
      <c r="BK215" s="165">
        <f t="shared" si="338"/>
        <v>4</v>
      </c>
      <c r="BL215" s="80" t="s">
        <v>653</v>
      </c>
      <c r="BM215" s="365">
        <f t="shared" si="339"/>
        <v>4</v>
      </c>
      <c r="BN215" s="370" t="s">
        <v>654</v>
      </c>
      <c r="BO215" s="365">
        <f t="shared" si="340"/>
        <v>4</v>
      </c>
      <c r="BP215" s="371" t="s">
        <v>643</v>
      </c>
      <c r="BQ215" s="365">
        <f t="shared" si="341"/>
        <v>3</v>
      </c>
      <c r="BR215" s="322">
        <v>0</v>
      </c>
      <c r="BS215" s="396" t="s">
        <v>1750</v>
      </c>
      <c r="BT215" s="165">
        <f t="shared" si="342"/>
        <v>4</v>
      </c>
      <c r="BU215" s="322">
        <v>0</v>
      </c>
      <c r="BV215" s="396" t="s">
        <v>1750</v>
      </c>
      <c r="BW215" s="165">
        <f t="shared" si="343"/>
        <v>4</v>
      </c>
      <c r="BX215" s="322">
        <v>0</v>
      </c>
      <c r="BY215" s="396" t="s">
        <v>1755</v>
      </c>
      <c r="BZ215" s="165">
        <f t="shared" si="344"/>
        <v>4</v>
      </c>
      <c r="CA215" s="322">
        <v>0</v>
      </c>
      <c r="CB215" s="396" t="s">
        <v>1755</v>
      </c>
      <c r="CC215" s="165">
        <f t="shared" si="345"/>
        <v>4</v>
      </c>
      <c r="CD215" s="58">
        <v>0</v>
      </c>
      <c r="CE215" s="397" t="s">
        <v>1764</v>
      </c>
      <c r="CF215" s="165">
        <f t="shared" si="346"/>
        <v>0</v>
      </c>
      <c r="CG215" s="155" t="s">
        <v>1369</v>
      </c>
      <c r="CH215" s="165">
        <f t="shared" si="347"/>
        <v>3</v>
      </c>
      <c r="CI215" s="426">
        <f t="shared" si="348"/>
        <v>3.5</v>
      </c>
      <c r="CJ215" s="370" t="s">
        <v>639</v>
      </c>
      <c r="CK215" s="165">
        <f t="shared" si="349"/>
        <v>4</v>
      </c>
      <c r="CL215" s="96" t="s">
        <v>640</v>
      </c>
      <c r="CM215" s="164">
        <f t="shared" si="350"/>
        <v>0</v>
      </c>
      <c r="CN215" s="96" t="s">
        <v>1119</v>
      </c>
      <c r="CO215" s="164">
        <f t="shared" si="308"/>
        <v>0</v>
      </c>
      <c r="CP215" s="96" t="s">
        <v>880</v>
      </c>
      <c r="CQ215" s="164">
        <f t="shared" si="296"/>
        <v>4</v>
      </c>
      <c r="CR215" s="96" t="s">
        <v>880</v>
      </c>
      <c r="CS215" s="164">
        <f t="shared" si="297"/>
        <v>4</v>
      </c>
      <c r="CT215" s="370" t="s">
        <v>639</v>
      </c>
      <c r="CU215" s="165">
        <f t="shared" si="351"/>
        <v>4</v>
      </c>
      <c r="CV215" s="96" t="s">
        <v>1119</v>
      </c>
      <c r="CW215" s="164">
        <f t="shared" si="298"/>
        <v>0</v>
      </c>
      <c r="CX215" s="55">
        <v>8.6999999999999993</v>
      </c>
      <c r="CY215" s="351" t="s">
        <v>1827</v>
      </c>
      <c r="CZ215" s="165">
        <f t="shared" si="309"/>
        <v>0</v>
      </c>
      <c r="DA215" s="56">
        <v>7.8</v>
      </c>
      <c r="DB215" s="427" t="s">
        <v>1826</v>
      </c>
      <c r="DC215" s="165">
        <f t="shared" si="310"/>
        <v>1</v>
      </c>
      <c r="DD215" s="426">
        <f t="shared" si="311"/>
        <v>1.8888888888888888</v>
      </c>
      <c r="DE215" s="148">
        <v>0</v>
      </c>
      <c r="DF215" s="397" t="s">
        <v>1777</v>
      </c>
      <c r="DG215" s="165">
        <f t="shared" si="312"/>
        <v>0</v>
      </c>
      <c r="DH215" s="54">
        <v>0</v>
      </c>
      <c r="DI215" s="397" t="s">
        <v>1777</v>
      </c>
      <c r="DJ215" s="165">
        <f t="shared" si="313"/>
        <v>0</v>
      </c>
      <c r="DK215" s="54">
        <v>0</v>
      </c>
      <c r="DL215" s="397" t="s">
        <v>1777</v>
      </c>
      <c r="DM215" s="165">
        <f t="shared" si="314"/>
        <v>0</v>
      </c>
      <c r="DN215" s="54">
        <v>7</v>
      </c>
      <c r="DO215" s="396" t="s">
        <v>1780</v>
      </c>
      <c r="DP215" s="165">
        <f t="shared" si="315"/>
        <v>4</v>
      </c>
      <c r="DQ215" s="96" t="s">
        <v>1025</v>
      </c>
      <c r="DR215" s="164">
        <f t="shared" si="316"/>
        <v>4</v>
      </c>
      <c r="DS215" s="426">
        <f t="shared" si="317"/>
        <v>1.6</v>
      </c>
      <c r="DT215" s="148">
        <v>0.64800000000000002</v>
      </c>
      <c r="DU215" s="94" t="s">
        <v>1791</v>
      </c>
      <c r="DV215" s="165">
        <f t="shared" si="352"/>
        <v>2</v>
      </c>
      <c r="DW215" s="49">
        <v>13</v>
      </c>
      <c r="DX215" s="148">
        <f t="shared" si="324"/>
        <v>1.1139433523068367</v>
      </c>
      <c r="DY215" s="94" t="s">
        <v>1734</v>
      </c>
      <c r="DZ215" s="165">
        <f t="shared" si="318"/>
        <v>2</v>
      </c>
      <c r="EA215" s="49">
        <v>4</v>
      </c>
      <c r="EB215" s="94" t="s">
        <v>1739</v>
      </c>
      <c r="EC215" s="165">
        <f t="shared" si="319"/>
        <v>2</v>
      </c>
      <c r="ED215" s="49">
        <v>3</v>
      </c>
      <c r="EE215" s="94" t="s">
        <v>1739</v>
      </c>
      <c r="EF215" s="165">
        <f t="shared" si="320"/>
        <v>2</v>
      </c>
      <c r="EG215" s="426">
        <f t="shared" si="321"/>
        <v>2</v>
      </c>
      <c r="EH215" s="429">
        <f t="shared" si="322"/>
        <v>1.9102693602693603</v>
      </c>
      <c r="EI215" s="438">
        <f t="shared" si="323"/>
        <v>0.47756734006734003</v>
      </c>
      <c r="EJ215" s="546">
        <v>0.3</v>
      </c>
      <c r="EK215" s="548">
        <v>0.31818181818181818</v>
      </c>
      <c r="EL215" s="549">
        <v>0.875</v>
      </c>
      <c r="EM215" s="549">
        <v>0.47222222222222221</v>
      </c>
      <c r="EN215" s="549">
        <v>0.4</v>
      </c>
      <c r="EO215" s="549">
        <v>0.5</v>
      </c>
    </row>
    <row r="216" spans="1:145" s="366" customFormat="1" ht="24">
      <c r="A216" s="4" t="s">
        <v>184</v>
      </c>
      <c r="B216" s="70" t="s">
        <v>183</v>
      </c>
      <c r="C216" s="370" t="s">
        <v>681</v>
      </c>
      <c r="D216" s="411" t="s">
        <v>1309</v>
      </c>
      <c r="E216" s="413" t="s">
        <v>971</v>
      </c>
      <c r="F216" s="412" t="s">
        <v>970</v>
      </c>
      <c r="G216" s="414" t="s">
        <v>973</v>
      </c>
      <c r="H216" s="412" t="s">
        <v>50</v>
      </c>
      <c r="I216" s="51">
        <v>16474</v>
      </c>
      <c r="J216" s="328">
        <f t="shared" si="299"/>
        <v>4.2167990616476656</v>
      </c>
      <c r="K216" s="328" t="s">
        <v>1699</v>
      </c>
      <c r="L216" s="165">
        <f t="shared" si="300"/>
        <v>2</v>
      </c>
      <c r="M216" s="78">
        <v>39029192.289999992</v>
      </c>
      <c r="N216" s="328">
        <f t="shared" si="301"/>
        <v>7.5913895636403135</v>
      </c>
      <c r="O216" s="328" t="s">
        <v>1705</v>
      </c>
      <c r="P216" s="165">
        <f t="shared" si="302"/>
        <v>2</v>
      </c>
      <c r="Q216" s="94">
        <v>412</v>
      </c>
      <c r="R216" s="328">
        <f t="shared" si="303"/>
        <v>2.6148972160331345</v>
      </c>
      <c r="S216" s="328" t="s">
        <v>1712</v>
      </c>
      <c r="T216" s="165">
        <f t="shared" si="304"/>
        <v>1</v>
      </c>
      <c r="U216" s="96" t="s">
        <v>1119</v>
      </c>
      <c r="V216" s="164">
        <f t="shared" si="305"/>
        <v>4</v>
      </c>
      <c r="W216" s="94">
        <v>24</v>
      </c>
      <c r="X216" s="54">
        <f>LOG10(W216)</f>
        <v>1.3802112417116059</v>
      </c>
      <c r="Y216" s="94" t="s">
        <v>1731</v>
      </c>
      <c r="Z216" s="165">
        <f t="shared" si="306"/>
        <v>2</v>
      </c>
      <c r="AA216" s="424">
        <f t="shared" si="307"/>
        <v>2.2000000000000002</v>
      </c>
      <c r="AB216" s="370" t="s">
        <v>639</v>
      </c>
      <c r="AC216" s="165">
        <f t="shared" si="325"/>
        <v>4</v>
      </c>
      <c r="AD216" s="371" t="s">
        <v>639</v>
      </c>
      <c r="AE216" s="165">
        <f t="shared" si="326"/>
        <v>4</v>
      </c>
      <c r="AF216" s="96" t="s">
        <v>640</v>
      </c>
      <c r="AG216" s="164">
        <f t="shared" si="327"/>
        <v>0</v>
      </c>
      <c r="AH216" s="53" t="s">
        <v>1314</v>
      </c>
      <c r="AI216" s="165">
        <f t="shared" si="328"/>
        <v>0</v>
      </c>
      <c r="AJ216" s="53" t="s">
        <v>1406</v>
      </c>
      <c r="AK216" s="165">
        <f t="shared" si="329"/>
        <v>3</v>
      </c>
      <c r="AL216" s="372">
        <v>1</v>
      </c>
      <c r="AM216" s="396" t="s">
        <v>1765</v>
      </c>
      <c r="AN216" s="165">
        <f t="shared" si="330"/>
        <v>4</v>
      </c>
      <c r="AO216" s="96" t="s">
        <v>636</v>
      </c>
      <c r="AP216" s="164">
        <f t="shared" si="331"/>
        <v>4</v>
      </c>
      <c r="AQ216" s="322">
        <v>1</v>
      </c>
      <c r="AR216" s="397" t="s">
        <v>1789</v>
      </c>
      <c r="AS216" s="165">
        <f t="shared" si="332"/>
        <v>0</v>
      </c>
      <c r="AT216" s="370" t="s">
        <v>634</v>
      </c>
      <c r="AU216" s="165">
        <f t="shared" si="333"/>
        <v>1</v>
      </c>
      <c r="AV216" s="53" t="s">
        <v>646</v>
      </c>
      <c r="AW216" s="165">
        <v>0</v>
      </c>
      <c r="AX216" s="81" t="s">
        <v>670</v>
      </c>
      <c r="AY216" s="165">
        <v>0</v>
      </c>
      <c r="AZ216" s="426">
        <f t="shared" si="334"/>
        <v>1.8181818181818181</v>
      </c>
      <c r="BA216" s="322">
        <v>0</v>
      </c>
      <c r="BB216" s="395" t="s">
        <v>1741</v>
      </c>
      <c r="BC216" s="165">
        <f t="shared" si="335"/>
        <v>4</v>
      </c>
      <c r="BD216" s="80" t="s">
        <v>1395</v>
      </c>
      <c r="BE216" s="163">
        <f t="shared" si="336"/>
        <v>4</v>
      </c>
      <c r="BF216" s="372">
        <v>3</v>
      </c>
      <c r="BG216" s="397" t="s">
        <v>1747</v>
      </c>
      <c r="BH216" s="165">
        <f t="shared" si="337"/>
        <v>2</v>
      </c>
      <c r="BI216" s="372">
        <v>6</v>
      </c>
      <c r="BJ216" s="396" t="s">
        <v>1748</v>
      </c>
      <c r="BK216" s="165">
        <f t="shared" si="338"/>
        <v>1</v>
      </c>
      <c r="BL216" s="80" t="s">
        <v>642</v>
      </c>
      <c r="BM216" s="365">
        <f t="shared" si="339"/>
        <v>3</v>
      </c>
      <c r="BN216" s="370" t="s">
        <v>642</v>
      </c>
      <c r="BO216" s="365">
        <f t="shared" si="340"/>
        <v>0</v>
      </c>
      <c r="BP216" s="371" t="s">
        <v>659</v>
      </c>
      <c r="BQ216" s="365">
        <f t="shared" si="341"/>
        <v>4</v>
      </c>
      <c r="BR216" s="322">
        <v>0</v>
      </c>
      <c r="BS216" s="396" t="s">
        <v>1750</v>
      </c>
      <c r="BT216" s="165">
        <f t="shared" si="342"/>
        <v>4</v>
      </c>
      <c r="BU216" s="322">
        <v>0</v>
      </c>
      <c r="BV216" s="396" t="s">
        <v>1750</v>
      </c>
      <c r="BW216" s="165">
        <f t="shared" si="343"/>
        <v>4</v>
      </c>
      <c r="BX216" s="322">
        <v>0</v>
      </c>
      <c r="BY216" s="396" t="s">
        <v>1755</v>
      </c>
      <c r="BZ216" s="165">
        <f t="shared" si="344"/>
        <v>4</v>
      </c>
      <c r="CA216" s="322">
        <v>0</v>
      </c>
      <c r="CB216" s="396" t="s">
        <v>1755</v>
      </c>
      <c r="CC216" s="165">
        <f t="shared" si="345"/>
        <v>4</v>
      </c>
      <c r="CD216" s="58">
        <v>1</v>
      </c>
      <c r="CE216" s="396" t="s">
        <v>1763</v>
      </c>
      <c r="CF216" s="165">
        <f t="shared" si="346"/>
        <v>1</v>
      </c>
      <c r="CG216" s="80" t="s">
        <v>636</v>
      </c>
      <c r="CH216" s="165">
        <f t="shared" si="347"/>
        <v>4</v>
      </c>
      <c r="CI216" s="426">
        <f t="shared" si="348"/>
        <v>2.9166666666666665</v>
      </c>
      <c r="CJ216" s="586" t="s">
        <v>1396</v>
      </c>
      <c r="CK216" s="165">
        <f t="shared" si="349"/>
        <v>0</v>
      </c>
      <c r="CL216" s="96" t="s">
        <v>640</v>
      </c>
      <c r="CM216" s="164">
        <f t="shared" si="350"/>
        <v>0</v>
      </c>
      <c r="CN216" s="96" t="s">
        <v>1119</v>
      </c>
      <c r="CO216" s="164">
        <f t="shared" si="308"/>
        <v>0</v>
      </c>
      <c r="CP216" s="96" t="s">
        <v>880</v>
      </c>
      <c r="CQ216" s="164">
        <f t="shared" si="296"/>
        <v>4</v>
      </c>
      <c r="CR216" s="96" t="s">
        <v>880</v>
      </c>
      <c r="CS216" s="164">
        <f t="shared" si="297"/>
        <v>4</v>
      </c>
      <c r="CT216" s="370" t="s">
        <v>639</v>
      </c>
      <c r="CU216" s="165">
        <f t="shared" si="351"/>
        <v>4</v>
      </c>
      <c r="CV216" s="96" t="s">
        <v>880</v>
      </c>
      <c r="CW216" s="164">
        <f t="shared" si="298"/>
        <v>4</v>
      </c>
      <c r="CX216" s="55">
        <v>8.1999999999999993</v>
      </c>
      <c r="CY216" s="351" t="s">
        <v>1827</v>
      </c>
      <c r="CZ216" s="165">
        <f t="shared" si="309"/>
        <v>0</v>
      </c>
      <c r="DA216" s="56">
        <v>8.5</v>
      </c>
      <c r="DB216" s="351" t="s">
        <v>1827</v>
      </c>
      <c r="DC216" s="165">
        <f t="shared" si="310"/>
        <v>0</v>
      </c>
      <c r="DD216" s="426">
        <f t="shared" si="311"/>
        <v>1.7777777777777777</v>
      </c>
      <c r="DE216" s="148">
        <v>0</v>
      </c>
      <c r="DF216" s="397" t="s">
        <v>1777</v>
      </c>
      <c r="DG216" s="165">
        <f t="shared" si="312"/>
        <v>0</v>
      </c>
      <c r="DH216" s="54">
        <v>0</v>
      </c>
      <c r="DI216" s="397" t="s">
        <v>1777</v>
      </c>
      <c r="DJ216" s="165">
        <f t="shared" si="313"/>
        <v>0</v>
      </c>
      <c r="DK216" s="54">
        <v>1</v>
      </c>
      <c r="DL216" s="397" t="s">
        <v>1777</v>
      </c>
      <c r="DM216" s="165">
        <f t="shared" si="314"/>
        <v>3</v>
      </c>
      <c r="DN216" s="54">
        <v>4</v>
      </c>
      <c r="DO216" s="397" t="s">
        <v>1782</v>
      </c>
      <c r="DP216" s="165">
        <f t="shared" si="315"/>
        <v>2</v>
      </c>
      <c r="DQ216" s="96" t="s">
        <v>1024</v>
      </c>
      <c r="DR216" s="164">
        <f t="shared" si="316"/>
        <v>0</v>
      </c>
      <c r="DS216" s="426">
        <f t="shared" si="317"/>
        <v>1</v>
      </c>
      <c r="DT216" s="148">
        <v>0.70199999999999996</v>
      </c>
      <c r="DU216" s="157" t="s">
        <v>1791</v>
      </c>
      <c r="DV216" s="165">
        <f t="shared" si="352"/>
        <v>2</v>
      </c>
      <c r="DW216" s="49">
        <v>7</v>
      </c>
      <c r="DX216" s="148">
        <f t="shared" si="324"/>
        <v>0.84509804001425681</v>
      </c>
      <c r="DY216" s="94" t="s">
        <v>1733</v>
      </c>
      <c r="DZ216" s="165">
        <f t="shared" si="318"/>
        <v>1</v>
      </c>
      <c r="EA216" s="49">
        <v>3</v>
      </c>
      <c r="EB216" s="94" t="s">
        <v>1739</v>
      </c>
      <c r="EC216" s="165">
        <f t="shared" si="319"/>
        <v>2</v>
      </c>
      <c r="ED216" s="49">
        <v>1</v>
      </c>
      <c r="EE216" s="157" t="s">
        <v>1737</v>
      </c>
      <c r="EF216" s="165">
        <f t="shared" si="320"/>
        <v>1</v>
      </c>
      <c r="EG216" s="426">
        <f t="shared" si="321"/>
        <v>1.5</v>
      </c>
      <c r="EH216" s="429">
        <f t="shared" si="322"/>
        <v>1.8687710437710436</v>
      </c>
      <c r="EI216" s="438">
        <f t="shared" si="323"/>
        <v>0.46719276094276091</v>
      </c>
      <c r="EJ216" s="546">
        <v>0.55000000000000004</v>
      </c>
      <c r="EK216" s="548">
        <v>0.45454545454545453</v>
      </c>
      <c r="EL216" s="549">
        <v>0.72916666666666663</v>
      </c>
      <c r="EM216" s="549">
        <v>0.44444444444444442</v>
      </c>
      <c r="EN216" s="549">
        <v>0.25</v>
      </c>
      <c r="EO216" s="549">
        <v>0.375</v>
      </c>
    </row>
    <row r="217" spans="1:145" s="366" customFormat="1" ht="18">
      <c r="A217" s="4" t="s">
        <v>176</v>
      </c>
      <c r="B217" s="76" t="s">
        <v>175</v>
      </c>
      <c r="C217" s="370" t="s">
        <v>632</v>
      </c>
      <c r="D217" s="411" t="s">
        <v>1309</v>
      </c>
      <c r="E217" s="413" t="s">
        <v>965</v>
      </c>
      <c r="F217" s="412" t="s">
        <v>983</v>
      </c>
      <c r="G217" s="414" t="s">
        <v>966</v>
      </c>
      <c r="H217" s="417" t="s">
        <v>83</v>
      </c>
      <c r="I217" s="49">
        <v>16510</v>
      </c>
      <c r="J217" s="328">
        <f t="shared" si="299"/>
        <v>4.2177470732627933</v>
      </c>
      <c r="K217" s="328" t="s">
        <v>1699</v>
      </c>
      <c r="L217" s="165">
        <f t="shared" si="300"/>
        <v>2</v>
      </c>
      <c r="M217" s="78">
        <v>36382104.879999995</v>
      </c>
      <c r="N217" s="328">
        <f t="shared" si="301"/>
        <v>7.5608878214818604</v>
      </c>
      <c r="O217" s="328" t="s">
        <v>1705</v>
      </c>
      <c r="P217" s="165">
        <f t="shared" si="302"/>
        <v>2</v>
      </c>
      <c r="Q217" s="94">
        <v>534</v>
      </c>
      <c r="R217" s="328">
        <f t="shared" si="303"/>
        <v>2.7275412570285562</v>
      </c>
      <c r="S217" s="328" t="s">
        <v>1713</v>
      </c>
      <c r="T217" s="165">
        <f t="shared" si="304"/>
        <v>2</v>
      </c>
      <c r="U217" s="96" t="s">
        <v>880</v>
      </c>
      <c r="V217" s="164">
        <f t="shared" si="305"/>
        <v>0</v>
      </c>
      <c r="W217" s="94">
        <v>0</v>
      </c>
      <c r="X217" s="94"/>
      <c r="Y217" s="94" t="s">
        <v>1726</v>
      </c>
      <c r="Z217" s="165">
        <f t="shared" si="306"/>
        <v>0</v>
      </c>
      <c r="AA217" s="424">
        <f t="shared" si="307"/>
        <v>1.2</v>
      </c>
      <c r="AB217" s="594" t="s">
        <v>639</v>
      </c>
      <c r="AC217" s="165">
        <f t="shared" si="325"/>
        <v>4</v>
      </c>
      <c r="AD217" s="85" t="s">
        <v>639</v>
      </c>
      <c r="AE217" s="165">
        <f t="shared" si="326"/>
        <v>4</v>
      </c>
      <c r="AF217" s="96" t="s">
        <v>640</v>
      </c>
      <c r="AG217" s="164">
        <f t="shared" si="327"/>
        <v>0</v>
      </c>
      <c r="AH217" s="586" t="s">
        <v>1400</v>
      </c>
      <c r="AI217" s="165">
        <f t="shared" si="328"/>
        <v>3</v>
      </c>
      <c r="AJ217" s="53" t="s">
        <v>1405</v>
      </c>
      <c r="AK217" s="165">
        <f t="shared" si="329"/>
        <v>0</v>
      </c>
      <c r="AL217" s="372">
        <v>1</v>
      </c>
      <c r="AM217" s="396" t="s">
        <v>1765</v>
      </c>
      <c r="AN217" s="165">
        <f t="shared" si="330"/>
        <v>4</v>
      </c>
      <c r="AO217" s="96" t="s">
        <v>640</v>
      </c>
      <c r="AP217" s="164">
        <f t="shared" si="331"/>
        <v>0</v>
      </c>
      <c r="AQ217" s="322">
        <v>1</v>
      </c>
      <c r="AR217" s="397" t="s">
        <v>1789</v>
      </c>
      <c r="AS217" s="165">
        <f t="shared" si="332"/>
        <v>0</v>
      </c>
      <c r="AT217" s="370" t="s">
        <v>650</v>
      </c>
      <c r="AU217" s="165">
        <f t="shared" si="333"/>
        <v>2</v>
      </c>
      <c r="AV217" s="53" t="s">
        <v>646</v>
      </c>
      <c r="AW217" s="165">
        <v>0</v>
      </c>
      <c r="AX217" s="81" t="s">
        <v>647</v>
      </c>
      <c r="AY217" s="165">
        <v>4</v>
      </c>
      <c r="AZ217" s="426">
        <f t="shared" si="334"/>
        <v>1.9090909090909092</v>
      </c>
      <c r="BA217" s="322">
        <v>0</v>
      </c>
      <c r="BB217" s="395" t="s">
        <v>1741</v>
      </c>
      <c r="BC217" s="165">
        <f t="shared" si="335"/>
        <v>4</v>
      </c>
      <c r="BD217" s="80" t="s">
        <v>1395</v>
      </c>
      <c r="BE217" s="163">
        <f t="shared" si="336"/>
        <v>4</v>
      </c>
      <c r="BF217" s="372">
        <v>0</v>
      </c>
      <c r="BG217" s="396" t="s">
        <v>1745</v>
      </c>
      <c r="BH217" s="165">
        <f t="shared" si="337"/>
        <v>4</v>
      </c>
      <c r="BI217" s="372">
        <v>0</v>
      </c>
      <c r="BJ217" s="396" t="s">
        <v>1745</v>
      </c>
      <c r="BK217" s="165">
        <f t="shared" si="338"/>
        <v>4</v>
      </c>
      <c r="BL217" s="80" t="s">
        <v>653</v>
      </c>
      <c r="BM217" s="365">
        <f t="shared" si="339"/>
        <v>4</v>
      </c>
      <c r="BN217" s="370" t="s">
        <v>662</v>
      </c>
      <c r="BO217" s="365">
        <f t="shared" si="340"/>
        <v>3</v>
      </c>
      <c r="BP217" s="371" t="s">
        <v>643</v>
      </c>
      <c r="BQ217" s="365">
        <f t="shared" si="341"/>
        <v>3</v>
      </c>
      <c r="BR217" s="322">
        <v>0</v>
      </c>
      <c r="BS217" s="396" t="s">
        <v>1750</v>
      </c>
      <c r="BT217" s="165">
        <f t="shared" si="342"/>
        <v>4</v>
      </c>
      <c r="BU217" s="322">
        <v>0</v>
      </c>
      <c r="BV217" s="396" t="s">
        <v>1750</v>
      </c>
      <c r="BW217" s="165">
        <f t="shared" si="343"/>
        <v>4</v>
      </c>
      <c r="BX217" s="322">
        <v>0</v>
      </c>
      <c r="BY217" s="396" t="s">
        <v>1755</v>
      </c>
      <c r="BZ217" s="165">
        <f t="shared" si="344"/>
        <v>4</v>
      </c>
      <c r="CA217" s="322">
        <v>0</v>
      </c>
      <c r="CB217" s="396" t="s">
        <v>1755</v>
      </c>
      <c r="CC217" s="165">
        <f t="shared" si="345"/>
        <v>4</v>
      </c>
      <c r="CD217" s="58">
        <v>0</v>
      </c>
      <c r="CE217" s="397" t="s">
        <v>1764</v>
      </c>
      <c r="CF217" s="165">
        <f t="shared" si="346"/>
        <v>0</v>
      </c>
      <c r="CG217" s="155" t="s">
        <v>636</v>
      </c>
      <c r="CH217" s="165">
        <f t="shared" si="347"/>
        <v>4</v>
      </c>
      <c r="CI217" s="426">
        <f t="shared" si="348"/>
        <v>3.5</v>
      </c>
      <c r="CJ217" s="594" t="s">
        <v>639</v>
      </c>
      <c r="CK217" s="165">
        <f t="shared" si="349"/>
        <v>4</v>
      </c>
      <c r="CL217" s="96" t="s">
        <v>640</v>
      </c>
      <c r="CM217" s="164">
        <f t="shared" si="350"/>
        <v>0</v>
      </c>
      <c r="CN217" s="96" t="s">
        <v>1119</v>
      </c>
      <c r="CO217" s="164">
        <f t="shared" si="308"/>
        <v>0</v>
      </c>
      <c r="CP217" s="96" t="s">
        <v>880</v>
      </c>
      <c r="CQ217" s="164">
        <f t="shared" si="296"/>
        <v>4</v>
      </c>
      <c r="CR217" s="96" t="s">
        <v>880</v>
      </c>
      <c r="CS217" s="164">
        <f t="shared" si="297"/>
        <v>4</v>
      </c>
      <c r="CT217" s="583" t="s">
        <v>639</v>
      </c>
      <c r="CU217" s="165">
        <f t="shared" si="351"/>
        <v>4</v>
      </c>
      <c r="CV217" s="96" t="s">
        <v>1119</v>
      </c>
      <c r="CW217" s="164">
        <f t="shared" si="298"/>
        <v>0</v>
      </c>
      <c r="CX217" s="55">
        <v>5.0999999999999996</v>
      </c>
      <c r="CY217" s="427" t="s">
        <v>1825</v>
      </c>
      <c r="CZ217" s="165">
        <f t="shared" si="309"/>
        <v>2</v>
      </c>
      <c r="DA217" s="56">
        <v>6.2</v>
      </c>
      <c r="DB217" s="427" t="s">
        <v>1826</v>
      </c>
      <c r="DC217" s="165">
        <f t="shared" si="310"/>
        <v>1</v>
      </c>
      <c r="DD217" s="426">
        <f t="shared" si="311"/>
        <v>2.1111111111111112</v>
      </c>
      <c r="DE217" s="148">
        <v>3</v>
      </c>
      <c r="DF217" s="433"/>
      <c r="DG217" s="165">
        <f t="shared" si="312"/>
        <v>2</v>
      </c>
      <c r="DH217" s="54">
        <v>0</v>
      </c>
      <c r="DI217" s="397" t="s">
        <v>1777</v>
      </c>
      <c r="DJ217" s="165">
        <f t="shared" si="313"/>
        <v>0</v>
      </c>
      <c r="DK217" s="54">
        <v>5</v>
      </c>
      <c r="DL217" s="396" t="s">
        <v>1778</v>
      </c>
      <c r="DM217" s="165">
        <f t="shared" si="314"/>
        <v>4</v>
      </c>
      <c r="DN217" s="54">
        <v>3</v>
      </c>
      <c r="DO217" s="397" t="s">
        <v>1782</v>
      </c>
      <c r="DP217" s="165">
        <f t="shared" si="315"/>
        <v>2</v>
      </c>
      <c r="DQ217" s="96" t="s">
        <v>1024</v>
      </c>
      <c r="DR217" s="164">
        <f t="shared" si="316"/>
        <v>0</v>
      </c>
      <c r="DS217" s="426">
        <f t="shared" si="317"/>
        <v>1.6</v>
      </c>
      <c r="DT217" s="148">
        <v>0.623</v>
      </c>
      <c r="DU217" s="157" t="s">
        <v>1793</v>
      </c>
      <c r="DV217" s="165">
        <f t="shared" si="352"/>
        <v>3</v>
      </c>
      <c r="DW217" s="49">
        <v>73</v>
      </c>
      <c r="DX217" s="148">
        <f t="shared" si="324"/>
        <v>1.8633228601204559</v>
      </c>
      <c r="DY217" s="94" t="s">
        <v>1735</v>
      </c>
      <c r="DZ217" s="165">
        <f t="shared" si="318"/>
        <v>3</v>
      </c>
      <c r="EA217" s="49">
        <v>7</v>
      </c>
      <c r="EB217" s="94" t="s">
        <v>1740</v>
      </c>
      <c r="EC217" s="165">
        <f t="shared" si="319"/>
        <v>3</v>
      </c>
      <c r="ED217" s="49">
        <v>2</v>
      </c>
      <c r="EE217" s="157" t="s">
        <v>1737</v>
      </c>
      <c r="EF217" s="165">
        <f t="shared" si="320"/>
        <v>1</v>
      </c>
      <c r="EG217" s="426">
        <f t="shared" si="321"/>
        <v>2.5</v>
      </c>
      <c r="EH217" s="429">
        <f t="shared" si="322"/>
        <v>2.1367003367003363</v>
      </c>
      <c r="EI217" s="438">
        <f t="shared" si="323"/>
        <v>0.53417508417508408</v>
      </c>
      <c r="EJ217" s="546">
        <v>0.3</v>
      </c>
      <c r="EK217" s="548">
        <v>0.47727272727272729</v>
      </c>
      <c r="EL217" s="549">
        <v>0.875</v>
      </c>
      <c r="EM217" s="549">
        <v>0.52777777777777779</v>
      </c>
      <c r="EN217" s="549">
        <v>0.4</v>
      </c>
      <c r="EO217" s="549">
        <v>0.625</v>
      </c>
    </row>
    <row r="218" spans="1:145" s="366" customFormat="1" ht="18">
      <c r="A218" s="4" t="s">
        <v>194</v>
      </c>
      <c r="B218" s="69" t="s">
        <v>193</v>
      </c>
      <c r="C218" s="586" t="s">
        <v>681</v>
      </c>
      <c r="D218" s="411" t="s">
        <v>1309</v>
      </c>
      <c r="E218" s="413" t="s">
        <v>988</v>
      </c>
      <c r="F218" s="412" t="s">
        <v>1002</v>
      </c>
      <c r="G218" s="414" t="s">
        <v>989</v>
      </c>
      <c r="H218" s="412" t="s">
        <v>2</v>
      </c>
      <c r="I218" s="49">
        <v>16786</v>
      </c>
      <c r="J218" s="328">
        <f t="shared" si="299"/>
        <v>4.2249472187770865</v>
      </c>
      <c r="K218" s="328" t="s">
        <v>1699</v>
      </c>
      <c r="L218" s="165">
        <f t="shared" si="300"/>
        <v>2</v>
      </c>
      <c r="M218" s="78">
        <v>46978661.07</v>
      </c>
      <c r="N218" s="328">
        <f t="shared" si="301"/>
        <v>7.6719006348724719</v>
      </c>
      <c r="O218" s="328" t="s">
        <v>1705</v>
      </c>
      <c r="P218" s="165">
        <f t="shared" si="302"/>
        <v>2</v>
      </c>
      <c r="Q218" s="94">
        <v>608</v>
      </c>
      <c r="R218" s="328">
        <f t="shared" si="303"/>
        <v>2.7839035792727351</v>
      </c>
      <c r="S218" s="328" t="s">
        <v>1713</v>
      </c>
      <c r="T218" s="165">
        <f t="shared" si="304"/>
        <v>2</v>
      </c>
      <c r="U218" s="96" t="s">
        <v>880</v>
      </c>
      <c r="V218" s="164">
        <f t="shared" si="305"/>
        <v>0</v>
      </c>
      <c r="W218" s="94">
        <v>0</v>
      </c>
      <c r="X218" s="94"/>
      <c r="Y218" s="94" t="s">
        <v>1726</v>
      </c>
      <c r="Z218" s="165">
        <f t="shared" si="306"/>
        <v>0</v>
      </c>
      <c r="AA218" s="424">
        <f t="shared" si="307"/>
        <v>1.2</v>
      </c>
      <c r="AB218" s="586" t="s">
        <v>639</v>
      </c>
      <c r="AC218" s="165">
        <f t="shared" si="325"/>
        <v>4</v>
      </c>
      <c r="AD218" s="80" t="s">
        <v>1399</v>
      </c>
      <c r="AE218" s="165">
        <f t="shared" si="326"/>
        <v>1</v>
      </c>
      <c r="AF218" s="96" t="s">
        <v>640</v>
      </c>
      <c r="AG218" s="164">
        <f t="shared" si="327"/>
        <v>0</v>
      </c>
      <c r="AH218" s="53" t="s">
        <v>1402</v>
      </c>
      <c r="AI218" s="165">
        <f t="shared" si="328"/>
        <v>2</v>
      </c>
      <c r="AJ218" s="53" t="s">
        <v>1404</v>
      </c>
      <c r="AK218" s="165">
        <f t="shared" si="329"/>
        <v>1</v>
      </c>
      <c r="AL218" s="598">
        <v>1</v>
      </c>
      <c r="AM218" s="396" t="s">
        <v>1765</v>
      </c>
      <c r="AN218" s="165">
        <f t="shared" si="330"/>
        <v>4</v>
      </c>
      <c r="AO218" s="96" t="s">
        <v>636</v>
      </c>
      <c r="AP218" s="164">
        <f t="shared" si="331"/>
        <v>4</v>
      </c>
      <c r="AQ218" s="322">
        <v>1</v>
      </c>
      <c r="AR218" s="397" t="s">
        <v>1789</v>
      </c>
      <c r="AS218" s="165">
        <f t="shared" si="332"/>
        <v>0</v>
      </c>
      <c r="AT218" s="586" t="s">
        <v>634</v>
      </c>
      <c r="AU218" s="165">
        <f t="shared" si="333"/>
        <v>1</v>
      </c>
      <c r="AV218" s="53" t="s">
        <v>635</v>
      </c>
      <c r="AW218" s="165">
        <v>1</v>
      </c>
      <c r="AX218" s="81" t="s">
        <v>647</v>
      </c>
      <c r="AY218" s="165">
        <v>4</v>
      </c>
      <c r="AZ218" s="426">
        <f t="shared" si="334"/>
        <v>2</v>
      </c>
      <c r="BA218" s="322">
        <v>0</v>
      </c>
      <c r="BB218" s="395" t="s">
        <v>1741</v>
      </c>
      <c r="BC218" s="165">
        <f t="shared" si="335"/>
        <v>4</v>
      </c>
      <c r="BD218" s="155" t="s">
        <v>666</v>
      </c>
      <c r="BE218" s="163">
        <f t="shared" si="336"/>
        <v>3</v>
      </c>
      <c r="BF218" s="601">
        <v>0</v>
      </c>
      <c r="BG218" s="396" t="s">
        <v>1745</v>
      </c>
      <c r="BH218" s="165">
        <f t="shared" si="337"/>
        <v>4</v>
      </c>
      <c r="BI218" s="601">
        <v>0</v>
      </c>
      <c r="BJ218" s="396" t="s">
        <v>1745</v>
      </c>
      <c r="BK218" s="165">
        <f t="shared" si="338"/>
        <v>4</v>
      </c>
      <c r="BL218" s="80" t="s">
        <v>653</v>
      </c>
      <c r="BM218" s="365">
        <f t="shared" si="339"/>
        <v>4</v>
      </c>
      <c r="BN218" s="586" t="s">
        <v>654</v>
      </c>
      <c r="BO218" s="365">
        <f t="shared" si="340"/>
        <v>4</v>
      </c>
      <c r="BP218" s="586" t="s">
        <v>663</v>
      </c>
      <c r="BQ218" s="365">
        <f t="shared" si="341"/>
        <v>0</v>
      </c>
      <c r="BR218" s="601">
        <v>3</v>
      </c>
      <c r="BS218" s="397" t="s">
        <v>1752</v>
      </c>
      <c r="BT218" s="165">
        <f t="shared" si="342"/>
        <v>2</v>
      </c>
      <c r="BU218" s="601">
        <v>0</v>
      </c>
      <c r="BV218" s="396" t="s">
        <v>1750</v>
      </c>
      <c r="BW218" s="165">
        <f t="shared" si="343"/>
        <v>4</v>
      </c>
      <c r="BX218" s="601">
        <v>0</v>
      </c>
      <c r="BY218" s="396" t="s">
        <v>1755</v>
      </c>
      <c r="BZ218" s="165">
        <f t="shared" si="344"/>
        <v>4</v>
      </c>
      <c r="CA218" s="601">
        <v>0</v>
      </c>
      <c r="CB218" s="396" t="s">
        <v>1755</v>
      </c>
      <c r="CC218" s="165">
        <f t="shared" si="345"/>
        <v>4</v>
      </c>
      <c r="CD218" s="58">
        <v>1</v>
      </c>
      <c r="CE218" s="396" t="s">
        <v>1763</v>
      </c>
      <c r="CF218" s="165">
        <f t="shared" si="346"/>
        <v>1</v>
      </c>
      <c r="CG218" s="80" t="s">
        <v>1369</v>
      </c>
      <c r="CH218" s="165">
        <f t="shared" si="347"/>
        <v>3</v>
      </c>
      <c r="CI218" s="426">
        <f t="shared" si="348"/>
        <v>3.0833333333333335</v>
      </c>
      <c r="CJ218" s="80" t="s">
        <v>1407</v>
      </c>
      <c r="CK218" s="165">
        <f t="shared" si="349"/>
        <v>1</v>
      </c>
      <c r="CL218" s="96" t="s">
        <v>636</v>
      </c>
      <c r="CM218" s="164">
        <f t="shared" si="350"/>
        <v>4</v>
      </c>
      <c r="CN218" s="96" t="s">
        <v>1119</v>
      </c>
      <c r="CO218" s="164">
        <f t="shared" si="308"/>
        <v>0</v>
      </c>
      <c r="CP218" s="96" t="s">
        <v>880</v>
      </c>
      <c r="CQ218" s="164">
        <f t="shared" si="296"/>
        <v>4</v>
      </c>
      <c r="CR218" s="96" t="s">
        <v>880</v>
      </c>
      <c r="CS218" s="164">
        <f t="shared" si="297"/>
        <v>4</v>
      </c>
      <c r="CT218" s="53" t="s">
        <v>639</v>
      </c>
      <c r="CU218" s="165">
        <f t="shared" si="351"/>
        <v>4</v>
      </c>
      <c r="CV218" s="96" t="s">
        <v>880</v>
      </c>
      <c r="CW218" s="164">
        <f t="shared" si="298"/>
        <v>4</v>
      </c>
      <c r="CX218" s="55">
        <v>6.8</v>
      </c>
      <c r="CY218" s="427" t="s">
        <v>1826</v>
      </c>
      <c r="CZ218" s="165">
        <f t="shared" si="309"/>
        <v>1</v>
      </c>
      <c r="DA218" s="56">
        <v>6</v>
      </c>
      <c r="DB218" s="427" t="s">
        <v>1826</v>
      </c>
      <c r="DC218" s="165">
        <f t="shared" si="310"/>
        <v>1</v>
      </c>
      <c r="DD218" s="426">
        <f t="shared" si="311"/>
        <v>2.5555555555555554</v>
      </c>
      <c r="DE218" s="148">
        <v>0</v>
      </c>
      <c r="DF218" s="397" t="s">
        <v>1777</v>
      </c>
      <c r="DG218" s="165">
        <f t="shared" si="312"/>
        <v>0</v>
      </c>
      <c r="DH218" s="54">
        <v>0</v>
      </c>
      <c r="DI218" s="397" t="s">
        <v>1777</v>
      </c>
      <c r="DJ218" s="165">
        <f t="shared" si="313"/>
        <v>0</v>
      </c>
      <c r="DK218" s="54">
        <v>0</v>
      </c>
      <c r="DL218" s="397" t="s">
        <v>1777</v>
      </c>
      <c r="DM218" s="165">
        <f t="shared" si="314"/>
        <v>0</v>
      </c>
      <c r="DN218" s="54">
        <v>3</v>
      </c>
      <c r="DO218" s="397" t="s">
        <v>1782</v>
      </c>
      <c r="DP218" s="165">
        <f t="shared" si="315"/>
        <v>2</v>
      </c>
      <c r="DQ218" s="96" t="s">
        <v>1024</v>
      </c>
      <c r="DR218" s="164">
        <f t="shared" si="316"/>
        <v>0</v>
      </c>
      <c r="DS218" s="426">
        <f t="shared" si="317"/>
        <v>0.4</v>
      </c>
      <c r="DT218" s="148">
        <v>0.69499999999999995</v>
      </c>
      <c r="DU218" s="94" t="s">
        <v>1791</v>
      </c>
      <c r="DV218" s="165">
        <f t="shared" si="352"/>
        <v>2</v>
      </c>
      <c r="DW218" s="49">
        <v>43</v>
      </c>
      <c r="DX218" s="148">
        <f t="shared" si="324"/>
        <v>1.6334684555795864</v>
      </c>
      <c r="DY218" s="94" t="s">
        <v>1735</v>
      </c>
      <c r="DZ218" s="165">
        <f t="shared" si="318"/>
        <v>3</v>
      </c>
      <c r="EA218" s="49">
        <v>3</v>
      </c>
      <c r="EB218" s="94" t="s">
        <v>1739</v>
      </c>
      <c r="EC218" s="165">
        <f t="shared" si="319"/>
        <v>2</v>
      </c>
      <c r="ED218" s="49">
        <v>3</v>
      </c>
      <c r="EE218" s="94" t="s">
        <v>1739</v>
      </c>
      <c r="EF218" s="165">
        <f t="shared" si="320"/>
        <v>2</v>
      </c>
      <c r="EG218" s="426">
        <f t="shared" si="321"/>
        <v>2.25</v>
      </c>
      <c r="EH218" s="429">
        <f t="shared" si="322"/>
        <v>1.9148148148148147</v>
      </c>
      <c r="EI218" s="438">
        <f t="shared" si="323"/>
        <v>0.47870370370370374</v>
      </c>
      <c r="EJ218" s="546">
        <v>0.3</v>
      </c>
      <c r="EK218" s="548">
        <v>0.5</v>
      </c>
      <c r="EL218" s="549">
        <v>0.77083333333333337</v>
      </c>
      <c r="EM218" s="549">
        <v>0.63888888888888884</v>
      </c>
      <c r="EN218" s="549">
        <v>0.1</v>
      </c>
      <c r="EO218" s="549">
        <v>0.5625</v>
      </c>
    </row>
    <row r="219" spans="1:145" s="366" customFormat="1" ht="18">
      <c r="A219" s="4" t="s">
        <v>170</v>
      </c>
      <c r="B219" s="69" t="s">
        <v>169</v>
      </c>
      <c r="C219" s="586" t="s">
        <v>1050</v>
      </c>
      <c r="D219" s="411" t="s">
        <v>1309</v>
      </c>
      <c r="E219" s="413" t="s">
        <v>991</v>
      </c>
      <c r="F219" s="412" t="s">
        <v>990</v>
      </c>
      <c r="G219" s="414" t="s">
        <v>997</v>
      </c>
      <c r="H219" s="412" t="s">
        <v>13</v>
      </c>
      <c r="I219" s="49">
        <v>17213</v>
      </c>
      <c r="J219" s="328">
        <f t="shared" si="299"/>
        <v>4.2358565687529737</v>
      </c>
      <c r="K219" s="328" t="s">
        <v>1699</v>
      </c>
      <c r="L219" s="165">
        <f t="shared" si="300"/>
        <v>2</v>
      </c>
      <c r="M219" s="78">
        <v>40092340.200000003</v>
      </c>
      <c r="N219" s="328">
        <f t="shared" si="301"/>
        <v>7.6030614068687328</v>
      </c>
      <c r="O219" s="328" t="s">
        <v>1705</v>
      </c>
      <c r="P219" s="165">
        <f t="shared" si="302"/>
        <v>2</v>
      </c>
      <c r="Q219" s="94">
        <v>705</v>
      </c>
      <c r="R219" s="328">
        <f t="shared" si="303"/>
        <v>2.8481891169913989</v>
      </c>
      <c r="S219" s="328" t="s">
        <v>1713</v>
      </c>
      <c r="T219" s="165">
        <f t="shared" si="304"/>
        <v>2</v>
      </c>
      <c r="U219" s="96" t="s">
        <v>1119</v>
      </c>
      <c r="V219" s="164">
        <f t="shared" si="305"/>
        <v>4</v>
      </c>
      <c r="W219" s="94">
        <v>4</v>
      </c>
      <c r="X219" s="54">
        <f>LOG10(W219)</f>
        <v>0.6020599913279624</v>
      </c>
      <c r="Y219" s="94" t="s">
        <v>1727</v>
      </c>
      <c r="Z219" s="165">
        <f t="shared" si="306"/>
        <v>1</v>
      </c>
      <c r="AA219" s="424">
        <f t="shared" si="307"/>
        <v>2.2000000000000002</v>
      </c>
      <c r="AB219" s="586" t="s">
        <v>639</v>
      </c>
      <c r="AC219" s="165">
        <f t="shared" si="325"/>
        <v>4</v>
      </c>
      <c r="AD219" s="586" t="s">
        <v>639</v>
      </c>
      <c r="AE219" s="165">
        <f t="shared" si="326"/>
        <v>4</v>
      </c>
      <c r="AF219" s="96" t="s">
        <v>640</v>
      </c>
      <c r="AG219" s="164">
        <f t="shared" si="327"/>
        <v>0</v>
      </c>
      <c r="AH219" s="53" t="s">
        <v>1315</v>
      </c>
      <c r="AI219" s="165">
        <f t="shared" si="328"/>
        <v>1</v>
      </c>
      <c r="AJ219" s="156" t="s">
        <v>1405</v>
      </c>
      <c r="AK219" s="165">
        <f t="shared" si="329"/>
        <v>0</v>
      </c>
      <c r="AL219" s="598">
        <v>2</v>
      </c>
      <c r="AM219" s="396" t="s">
        <v>1766</v>
      </c>
      <c r="AN219" s="165">
        <f t="shared" si="330"/>
        <v>3</v>
      </c>
      <c r="AO219" s="96" t="s">
        <v>640</v>
      </c>
      <c r="AP219" s="164">
        <f t="shared" si="331"/>
        <v>0</v>
      </c>
      <c r="AQ219" s="322">
        <v>1</v>
      </c>
      <c r="AR219" s="397" t="s">
        <v>1789</v>
      </c>
      <c r="AS219" s="165">
        <f t="shared" si="332"/>
        <v>0</v>
      </c>
      <c r="AT219" s="586" t="s">
        <v>634</v>
      </c>
      <c r="AU219" s="165">
        <f t="shared" si="333"/>
        <v>1</v>
      </c>
      <c r="AV219" s="53" t="s">
        <v>675</v>
      </c>
      <c r="AW219" s="165">
        <v>0</v>
      </c>
      <c r="AX219" s="81" t="s">
        <v>675</v>
      </c>
      <c r="AY219" s="165">
        <v>0</v>
      </c>
      <c r="AZ219" s="426">
        <f t="shared" si="334"/>
        <v>1.1818181818181819</v>
      </c>
      <c r="BA219" s="322">
        <v>0</v>
      </c>
      <c r="BB219" s="395" t="s">
        <v>1741</v>
      </c>
      <c r="BC219" s="165">
        <f t="shared" si="335"/>
        <v>4</v>
      </c>
      <c r="BD219" s="155" t="s">
        <v>666</v>
      </c>
      <c r="BE219" s="163">
        <f t="shared" si="336"/>
        <v>3</v>
      </c>
      <c r="BF219" s="601">
        <v>0</v>
      </c>
      <c r="BG219" s="396" t="s">
        <v>1745</v>
      </c>
      <c r="BH219" s="165">
        <f t="shared" si="337"/>
        <v>4</v>
      </c>
      <c r="BI219" s="601">
        <v>0</v>
      </c>
      <c r="BJ219" s="396" t="s">
        <v>1745</v>
      </c>
      <c r="BK219" s="165">
        <f t="shared" si="338"/>
        <v>4</v>
      </c>
      <c r="BL219" s="80" t="s">
        <v>653</v>
      </c>
      <c r="BM219" s="365">
        <f t="shared" si="339"/>
        <v>4</v>
      </c>
      <c r="BN219" s="586" t="s">
        <v>654</v>
      </c>
      <c r="BO219" s="365">
        <f t="shared" si="340"/>
        <v>4</v>
      </c>
      <c r="BP219" s="586" t="s">
        <v>659</v>
      </c>
      <c r="BQ219" s="365">
        <f t="shared" si="341"/>
        <v>4</v>
      </c>
      <c r="BR219" s="601">
        <v>0</v>
      </c>
      <c r="BS219" s="396" t="s">
        <v>1750</v>
      </c>
      <c r="BT219" s="165">
        <f t="shared" si="342"/>
        <v>4</v>
      </c>
      <c r="BU219" s="601">
        <v>0</v>
      </c>
      <c r="BV219" s="396" t="s">
        <v>1750</v>
      </c>
      <c r="BW219" s="165">
        <f t="shared" si="343"/>
        <v>4</v>
      </c>
      <c r="BX219" s="601">
        <v>0</v>
      </c>
      <c r="BY219" s="396" t="s">
        <v>1755</v>
      </c>
      <c r="BZ219" s="165">
        <f t="shared" si="344"/>
        <v>4</v>
      </c>
      <c r="CA219" s="601">
        <v>0</v>
      </c>
      <c r="CB219" s="396" t="s">
        <v>1755</v>
      </c>
      <c r="CC219" s="165">
        <f t="shared" si="345"/>
        <v>4</v>
      </c>
      <c r="CD219" s="58">
        <v>0</v>
      </c>
      <c r="CE219" s="397" t="s">
        <v>1764</v>
      </c>
      <c r="CF219" s="165">
        <f t="shared" si="346"/>
        <v>0</v>
      </c>
      <c r="CG219" s="155" t="s">
        <v>1369</v>
      </c>
      <c r="CH219" s="165">
        <f t="shared" si="347"/>
        <v>3</v>
      </c>
      <c r="CI219" s="426">
        <f t="shared" si="348"/>
        <v>3.5</v>
      </c>
      <c r="CJ219" s="586" t="s">
        <v>639</v>
      </c>
      <c r="CK219" s="165">
        <f t="shared" si="349"/>
        <v>4</v>
      </c>
      <c r="CL219" s="96" t="s">
        <v>636</v>
      </c>
      <c r="CM219" s="164">
        <f t="shared" si="350"/>
        <v>4</v>
      </c>
      <c r="CN219" s="96" t="s">
        <v>880</v>
      </c>
      <c r="CO219" s="164">
        <f t="shared" si="308"/>
        <v>4</v>
      </c>
      <c r="CP219" s="96" t="s">
        <v>880</v>
      </c>
      <c r="CQ219" s="164">
        <f t="shared" si="296"/>
        <v>4</v>
      </c>
      <c r="CR219" s="96" t="s">
        <v>880</v>
      </c>
      <c r="CS219" s="164">
        <f t="shared" si="297"/>
        <v>4</v>
      </c>
      <c r="CT219" s="586" t="s">
        <v>639</v>
      </c>
      <c r="CU219" s="165">
        <f t="shared" si="351"/>
        <v>4</v>
      </c>
      <c r="CV219" s="96" t="s">
        <v>1119</v>
      </c>
      <c r="CW219" s="164">
        <f t="shared" si="298"/>
        <v>0</v>
      </c>
      <c r="CX219" s="55">
        <v>5.6</v>
      </c>
      <c r="CY219" s="427" t="s">
        <v>1825</v>
      </c>
      <c r="CZ219" s="165">
        <f t="shared" si="309"/>
        <v>2</v>
      </c>
      <c r="DA219" s="56">
        <v>8.8000000000000007</v>
      </c>
      <c r="DB219" s="351" t="s">
        <v>1827</v>
      </c>
      <c r="DC219" s="165">
        <f t="shared" si="310"/>
        <v>0</v>
      </c>
      <c r="DD219" s="426">
        <f t="shared" si="311"/>
        <v>2.8888888888888888</v>
      </c>
      <c r="DE219" s="148">
        <v>1</v>
      </c>
      <c r="DF219" s="396" t="s">
        <v>1776</v>
      </c>
      <c r="DG219" s="165">
        <f t="shared" si="312"/>
        <v>1</v>
      </c>
      <c r="DH219" s="54">
        <v>0</v>
      </c>
      <c r="DI219" s="397" t="s">
        <v>1777</v>
      </c>
      <c r="DJ219" s="165">
        <f t="shared" si="313"/>
        <v>0</v>
      </c>
      <c r="DK219" s="54">
        <v>2</v>
      </c>
      <c r="DL219" s="396" t="s">
        <v>1779</v>
      </c>
      <c r="DM219" s="165">
        <f t="shared" si="314"/>
        <v>4</v>
      </c>
      <c r="DN219" s="54">
        <v>4</v>
      </c>
      <c r="DO219" s="397" t="s">
        <v>1782</v>
      </c>
      <c r="DP219" s="165">
        <f t="shared" si="315"/>
        <v>2</v>
      </c>
      <c r="DQ219" s="96" t="s">
        <v>1024</v>
      </c>
      <c r="DR219" s="164">
        <f t="shared" si="316"/>
        <v>0</v>
      </c>
      <c r="DS219" s="426">
        <f t="shared" si="317"/>
        <v>1.4</v>
      </c>
      <c r="DT219" s="148">
        <v>0.72899999999999998</v>
      </c>
      <c r="DU219" s="157" t="s">
        <v>1791</v>
      </c>
      <c r="DV219" s="165">
        <f t="shared" si="352"/>
        <v>2</v>
      </c>
      <c r="DW219" s="49">
        <v>17</v>
      </c>
      <c r="DX219" s="148">
        <f t="shared" si="324"/>
        <v>1.2304489213782739</v>
      </c>
      <c r="DY219" s="94" t="s">
        <v>1734</v>
      </c>
      <c r="DZ219" s="165">
        <f t="shared" si="318"/>
        <v>2</v>
      </c>
      <c r="EA219" s="49">
        <v>7</v>
      </c>
      <c r="EB219" s="94" t="s">
        <v>1740</v>
      </c>
      <c r="EC219" s="165">
        <f t="shared" si="319"/>
        <v>3</v>
      </c>
      <c r="ED219" s="49">
        <v>2</v>
      </c>
      <c r="EE219" s="157" t="s">
        <v>1737</v>
      </c>
      <c r="EF219" s="165">
        <f t="shared" si="320"/>
        <v>1</v>
      </c>
      <c r="EG219" s="426">
        <f t="shared" si="321"/>
        <v>2</v>
      </c>
      <c r="EH219" s="429">
        <f t="shared" si="322"/>
        <v>2.1951178451178452</v>
      </c>
      <c r="EI219" s="438">
        <f t="shared" si="323"/>
        <v>0.54877946127946131</v>
      </c>
      <c r="EJ219" s="546">
        <v>0.55000000000000004</v>
      </c>
      <c r="EK219" s="548">
        <v>0.29545454545454547</v>
      </c>
      <c r="EL219" s="549">
        <v>0.875</v>
      </c>
      <c r="EM219" s="549">
        <v>0.72222222222222221</v>
      </c>
      <c r="EN219" s="549">
        <v>0.35</v>
      </c>
      <c r="EO219" s="549">
        <v>0.5</v>
      </c>
    </row>
    <row r="220" spans="1:145" s="366" customFormat="1" ht="18">
      <c r="A220" s="4" t="s">
        <v>164</v>
      </c>
      <c r="B220" s="69" t="s">
        <v>163</v>
      </c>
      <c r="C220" s="370" t="s">
        <v>644</v>
      </c>
      <c r="D220" s="411" t="s">
        <v>1309</v>
      </c>
      <c r="E220" s="413" t="s">
        <v>968</v>
      </c>
      <c r="F220" s="412" t="s">
        <v>975</v>
      </c>
      <c r="G220" s="414" t="s">
        <v>980</v>
      </c>
      <c r="H220" s="412" t="s">
        <v>42</v>
      </c>
      <c r="I220" s="49">
        <v>17439</v>
      </c>
      <c r="J220" s="328">
        <f t="shared" si="299"/>
        <v>4.2415215776760506</v>
      </c>
      <c r="K220" s="328" t="s">
        <v>1699</v>
      </c>
      <c r="L220" s="165">
        <f t="shared" si="300"/>
        <v>2</v>
      </c>
      <c r="M220" s="78">
        <v>44931875.320000008</v>
      </c>
      <c r="N220" s="328">
        <f t="shared" si="301"/>
        <v>7.6525545451038512</v>
      </c>
      <c r="O220" s="328" t="s">
        <v>1705</v>
      </c>
      <c r="P220" s="165">
        <f t="shared" si="302"/>
        <v>2</v>
      </c>
      <c r="Q220" s="94">
        <v>543</v>
      </c>
      <c r="R220" s="328">
        <f t="shared" si="303"/>
        <v>2.7347998295888472</v>
      </c>
      <c r="S220" s="328" t="s">
        <v>1713</v>
      </c>
      <c r="T220" s="165">
        <f t="shared" si="304"/>
        <v>2</v>
      </c>
      <c r="U220" s="96" t="s">
        <v>1119</v>
      </c>
      <c r="V220" s="164">
        <f t="shared" si="305"/>
        <v>4</v>
      </c>
      <c r="W220" s="94">
        <v>27</v>
      </c>
      <c r="X220" s="54">
        <f>LOG10(W220)</f>
        <v>1.4313637641589874</v>
      </c>
      <c r="Y220" s="94" t="s">
        <v>1731</v>
      </c>
      <c r="Z220" s="165">
        <f t="shared" si="306"/>
        <v>2</v>
      </c>
      <c r="AA220" s="424">
        <f t="shared" si="307"/>
        <v>2.4</v>
      </c>
      <c r="AB220" s="594" t="s">
        <v>639</v>
      </c>
      <c r="AC220" s="165">
        <f t="shared" si="325"/>
        <v>4</v>
      </c>
      <c r="AD220" s="586" t="s">
        <v>1399</v>
      </c>
      <c r="AE220" s="165">
        <f t="shared" si="326"/>
        <v>1</v>
      </c>
      <c r="AF220" s="96" t="s">
        <v>640</v>
      </c>
      <c r="AG220" s="164">
        <f t="shared" si="327"/>
        <v>0</v>
      </c>
      <c r="AH220" s="53" t="s">
        <v>1314</v>
      </c>
      <c r="AI220" s="165">
        <f t="shared" si="328"/>
        <v>0</v>
      </c>
      <c r="AJ220" s="53" t="s">
        <v>1406</v>
      </c>
      <c r="AK220" s="165">
        <f t="shared" si="329"/>
        <v>3</v>
      </c>
      <c r="AL220" s="372">
        <v>1</v>
      </c>
      <c r="AM220" s="396" t="s">
        <v>1765</v>
      </c>
      <c r="AN220" s="165">
        <f t="shared" si="330"/>
        <v>4</v>
      </c>
      <c r="AO220" s="96" t="s">
        <v>636</v>
      </c>
      <c r="AP220" s="164">
        <f t="shared" si="331"/>
        <v>4</v>
      </c>
      <c r="AQ220" s="322">
        <v>1</v>
      </c>
      <c r="AR220" s="397" t="s">
        <v>1789</v>
      </c>
      <c r="AS220" s="165">
        <f t="shared" si="332"/>
        <v>0</v>
      </c>
      <c r="AT220" s="370" t="s">
        <v>650</v>
      </c>
      <c r="AU220" s="165">
        <f t="shared" si="333"/>
        <v>2</v>
      </c>
      <c r="AV220" s="53" t="s">
        <v>646</v>
      </c>
      <c r="AW220" s="165">
        <v>0</v>
      </c>
      <c r="AX220" s="81" t="s">
        <v>647</v>
      </c>
      <c r="AY220" s="165">
        <v>4</v>
      </c>
      <c r="AZ220" s="426">
        <f t="shared" si="334"/>
        <v>2</v>
      </c>
      <c r="BA220" s="322">
        <v>0</v>
      </c>
      <c r="BB220" s="395" t="s">
        <v>1741</v>
      </c>
      <c r="BC220" s="165">
        <f t="shared" si="335"/>
        <v>4</v>
      </c>
      <c r="BD220" s="155" t="s">
        <v>1395</v>
      </c>
      <c r="BE220" s="163">
        <f t="shared" si="336"/>
        <v>4</v>
      </c>
      <c r="BF220" s="372">
        <v>5</v>
      </c>
      <c r="BG220" s="396" t="s">
        <v>1748</v>
      </c>
      <c r="BH220" s="165">
        <f t="shared" si="337"/>
        <v>1</v>
      </c>
      <c r="BI220" s="372">
        <v>3</v>
      </c>
      <c r="BJ220" s="397" t="s">
        <v>1747</v>
      </c>
      <c r="BK220" s="165">
        <f t="shared" si="338"/>
        <v>2</v>
      </c>
      <c r="BL220" s="80" t="s">
        <v>653</v>
      </c>
      <c r="BM220" s="365">
        <f t="shared" si="339"/>
        <v>4</v>
      </c>
      <c r="BN220" s="370" t="s">
        <v>642</v>
      </c>
      <c r="BO220" s="365">
        <f t="shared" si="340"/>
        <v>0</v>
      </c>
      <c r="BP220" s="371" t="s">
        <v>643</v>
      </c>
      <c r="BQ220" s="365">
        <f t="shared" si="341"/>
        <v>3</v>
      </c>
      <c r="BR220" s="322">
        <v>3</v>
      </c>
      <c r="BS220" s="397" t="s">
        <v>1752</v>
      </c>
      <c r="BT220" s="165">
        <f t="shared" si="342"/>
        <v>2</v>
      </c>
      <c r="BU220" s="322">
        <v>0</v>
      </c>
      <c r="BV220" s="396" t="s">
        <v>1750</v>
      </c>
      <c r="BW220" s="165">
        <f t="shared" si="343"/>
        <v>4</v>
      </c>
      <c r="BX220" s="322">
        <v>0</v>
      </c>
      <c r="BY220" s="396" t="s">
        <v>1755</v>
      </c>
      <c r="BZ220" s="165">
        <f t="shared" si="344"/>
        <v>4</v>
      </c>
      <c r="CA220" s="322">
        <v>0</v>
      </c>
      <c r="CB220" s="396" t="s">
        <v>1755</v>
      </c>
      <c r="CC220" s="165">
        <f t="shared" si="345"/>
        <v>4</v>
      </c>
      <c r="CD220" s="58">
        <v>1</v>
      </c>
      <c r="CE220" s="396" t="s">
        <v>1763</v>
      </c>
      <c r="CF220" s="165">
        <f t="shared" si="346"/>
        <v>1</v>
      </c>
      <c r="CG220" s="155" t="s">
        <v>636</v>
      </c>
      <c r="CH220" s="165">
        <f t="shared" si="347"/>
        <v>4</v>
      </c>
      <c r="CI220" s="426">
        <f t="shared" si="348"/>
        <v>2.75</v>
      </c>
      <c r="CJ220" s="80" t="s">
        <v>1407</v>
      </c>
      <c r="CK220" s="165">
        <f t="shared" si="349"/>
        <v>1</v>
      </c>
      <c r="CL220" s="96" t="s">
        <v>640</v>
      </c>
      <c r="CM220" s="164">
        <f t="shared" si="350"/>
        <v>0</v>
      </c>
      <c r="CN220" s="96" t="s">
        <v>880</v>
      </c>
      <c r="CO220" s="164">
        <f t="shared" si="308"/>
        <v>4</v>
      </c>
      <c r="CP220" s="96" t="s">
        <v>880</v>
      </c>
      <c r="CQ220" s="164">
        <f t="shared" ref="CQ220:CQ251" si="353">IF(CP220="sim",0,IF(CP220="Não",4,"ERRO"))</f>
        <v>4</v>
      </c>
      <c r="CR220" s="96" t="s">
        <v>880</v>
      </c>
      <c r="CS220" s="164">
        <f t="shared" ref="CS220:CS251" si="354">IF(CR220="sim",0,IF(CR220="Não",4,"ERRO"))</f>
        <v>4</v>
      </c>
      <c r="CT220" s="586" t="s">
        <v>1409</v>
      </c>
      <c r="CU220" s="165">
        <f t="shared" si="351"/>
        <v>1</v>
      </c>
      <c r="CV220" s="96" t="s">
        <v>880</v>
      </c>
      <c r="CW220" s="164">
        <f t="shared" ref="CW220:CW251" si="355">IF(CV220="sim",0,IF(CV220="Não",4,"ERRO"))</f>
        <v>4</v>
      </c>
      <c r="CX220" s="55">
        <v>4.9000000000000004</v>
      </c>
      <c r="CY220" s="427" t="s">
        <v>1825</v>
      </c>
      <c r="CZ220" s="165">
        <f t="shared" si="309"/>
        <v>2</v>
      </c>
      <c r="DA220" s="56">
        <v>7.8</v>
      </c>
      <c r="DB220" s="427" t="s">
        <v>1826</v>
      </c>
      <c r="DC220" s="165">
        <f t="shared" si="310"/>
        <v>1</v>
      </c>
      <c r="DD220" s="426">
        <f t="shared" si="311"/>
        <v>2.3333333333333335</v>
      </c>
      <c r="DE220" s="148">
        <v>2</v>
      </c>
      <c r="DF220" s="396" t="s">
        <v>1776</v>
      </c>
      <c r="DG220" s="165">
        <f t="shared" si="312"/>
        <v>1</v>
      </c>
      <c r="DH220" s="54">
        <v>0</v>
      </c>
      <c r="DI220" s="397" t="s">
        <v>1777</v>
      </c>
      <c r="DJ220" s="165">
        <f t="shared" si="313"/>
        <v>0</v>
      </c>
      <c r="DK220" s="54">
        <v>2</v>
      </c>
      <c r="DL220" s="396" t="s">
        <v>1778</v>
      </c>
      <c r="DM220" s="165">
        <f t="shared" si="314"/>
        <v>4</v>
      </c>
      <c r="DN220" s="54">
        <v>4</v>
      </c>
      <c r="DO220" s="397" t="s">
        <v>1782</v>
      </c>
      <c r="DP220" s="165">
        <f t="shared" si="315"/>
        <v>2</v>
      </c>
      <c r="DQ220" s="96" t="s">
        <v>1024</v>
      </c>
      <c r="DR220" s="164">
        <f t="shared" si="316"/>
        <v>0</v>
      </c>
      <c r="DS220" s="426">
        <f t="shared" si="317"/>
        <v>1.4</v>
      </c>
      <c r="DT220" s="148">
        <v>0.72499999999999998</v>
      </c>
      <c r="DU220" s="157" t="s">
        <v>1791</v>
      </c>
      <c r="DV220" s="165">
        <f t="shared" si="352"/>
        <v>2</v>
      </c>
      <c r="DW220" s="49">
        <v>12</v>
      </c>
      <c r="DX220" s="148">
        <f t="shared" si="324"/>
        <v>1.0791812460476249</v>
      </c>
      <c r="DY220" s="94" t="s">
        <v>1734</v>
      </c>
      <c r="DZ220" s="165">
        <f t="shared" si="318"/>
        <v>2</v>
      </c>
      <c r="EA220" s="49">
        <v>4</v>
      </c>
      <c r="EB220" s="94" t="s">
        <v>1739</v>
      </c>
      <c r="EC220" s="165">
        <f t="shared" si="319"/>
        <v>2</v>
      </c>
      <c r="ED220" s="49">
        <v>1</v>
      </c>
      <c r="EE220" s="157" t="s">
        <v>1737</v>
      </c>
      <c r="EF220" s="165">
        <f t="shared" si="320"/>
        <v>1</v>
      </c>
      <c r="EG220" s="426">
        <f t="shared" si="321"/>
        <v>1.75</v>
      </c>
      <c r="EH220" s="429">
        <f t="shared" si="322"/>
        <v>2.1055555555555556</v>
      </c>
      <c r="EI220" s="438">
        <f t="shared" si="323"/>
        <v>0.52638888888888891</v>
      </c>
      <c r="EJ220" s="546">
        <v>0.6</v>
      </c>
      <c r="EK220" s="548">
        <v>0.5</v>
      </c>
      <c r="EL220" s="549">
        <v>0.6875</v>
      </c>
      <c r="EM220" s="549">
        <v>0.58333333333333337</v>
      </c>
      <c r="EN220" s="549">
        <v>0.35</v>
      </c>
      <c r="EO220" s="549">
        <v>0.4375</v>
      </c>
    </row>
    <row r="221" spans="1:145" s="366" customFormat="1" ht="18">
      <c r="A221" s="4" t="s">
        <v>200</v>
      </c>
      <c r="B221" s="69" t="s">
        <v>199</v>
      </c>
      <c r="C221" s="586" t="s">
        <v>681</v>
      </c>
      <c r="D221" s="411" t="s">
        <v>1309</v>
      </c>
      <c r="E221" s="413" t="s">
        <v>965</v>
      </c>
      <c r="F221" s="412" t="s">
        <v>983</v>
      </c>
      <c r="G221" s="414" t="s">
        <v>984</v>
      </c>
      <c r="H221" s="412" t="s">
        <v>19</v>
      </c>
      <c r="I221" s="49">
        <v>17477</v>
      </c>
      <c r="J221" s="328">
        <f t="shared" si="299"/>
        <v>4.2424668862353405</v>
      </c>
      <c r="K221" s="328" t="s">
        <v>1699</v>
      </c>
      <c r="L221" s="165">
        <f t="shared" si="300"/>
        <v>2</v>
      </c>
      <c r="M221" s="78">
        <v>77771510.669999987</v>
      </c>
      <c r="N221" s="328">
        <f t="shared" si="301"/>
        <v>7.8908205349750933</v>
      </c>
      <c r="O221" s="328" t="s">
        <v>1705</v>
      </c>
      <c r="P221" s="165">
        <f t="shared" si="302"/>
        <v>2</v>
      </c>
      <c r="Q221" s="94">
        <v>944</v>
      </c>
      <c r="R221" s="328">
        <f t="shared" si="303"/>
        <v>2.9749719942980688</v>
      </c>
      <c r="S221" s="328" t="s">
        <v>1713</v>
      </c>
      <c r="T221" s="165">
        <f t="shared" si="304"/>
        <v>2</v>
      </c>
      <c r="U221" s="96" t="s">
        <v>1119</v>
      </c>
      <c r="V221" s="164">
        <f t="shared" si="305"/>
        <v>4</v>
      </c>
      <c r="W221" s="94">
        <v>44</v>
      </c>
      <c r="X221" s="54">
        <f>LOG10(W221)</f>
        <v>1.6434526764861874</v>
      </c>
      <c r="Y221" s="94" t="s">
        <v>1728</v>
      </c>
      <c r="Z221" s="165">
        <f t="shared" si="306"/>
        <v>3</v>
      </c>
      <c r="AA221" s="424">
        <f t="shared" si="307"/>
        <v>2.6</v>
      </c>
      <c r="AB221" s="586" t="s">
        <v>639</v>
      </c>
      <c r="AC221" s="165">
        <f t="shared" si="325"/>
        <v>4</v>
      </c>
      <c r="AD221" s="586" t="s">
        <v>639</v>
      </c>
      <c r="AE221" s="165">
        <f t="shared" si="326"/>
        <v>4</v>
      </c>
      <c r="AF221" s="96" t="s">
        <v>640</v>
      </c>
      <c r="AG221" s="164">
        <f t="shared" si="327"/>
        <v>0</v>
      </c>
      <c r="AH221" s="53" t="s">
        <v>1314</v>
      </c>
      <c r="AI221" s="165">
        <f t="shared" si="328"/>
        <v>0</v>
      </c>
      <c r="AJ221" s="53" t="s">
        <v>1406</v>
      </c>
      <c r="AK221" s="165">
        <f t="shared" si="329"/>
        <v>3</v>
      </c>
      <c r="AL221" s="598">
        <v>2</v>
      </c>
      <c r="AM221" s="396" t="s">
        <v>1766</v>
      </c>
      <c r="AN221" s="165">
        <f t="shared" si="330"/>
        <v>3</v>
      </c>
      <c r="AO221" s="96" t="s">
        <v>636</v>
      </c>
      <c r="AP221" s="164">
        <f t="shared" si="331"/>
        <v>4</v>
      </c>
      <c r="AQ221" s="322">
        <v>5</v>
      </c>
      <c r="AR221" s="396" t="s">
        <v>1788</v>
      </c>
      <c r="AS221" s="165">
        <f t="shared" si="332"/>
        <v>4</v>
      </c>
      <c r="AT221" s="586" t="s">
        <v>650</v>
      </c>
      <c r="AU221" s="165">
        <f t="shared" si="333"/>
        <v>2</v>
      </c>
      <c r="AV221" s="53" t="s">
        <v>675</v>
      </c>
      <c r="AW221" s="165">
        <v>0</v>
      </c>
      <c r="AX221" s="81" t="s">
        <v>647</v>
      </c>
      <c r="AY221" s="165">
        <v>4</v>
      </c>
      <c r="AZ221" s="426">
        <f t="shared" si="334"/>
        <v>2.5454545454545454</v>
      </c>
      <c r="BA221" s="322">
        <v>0</v>
      </c>
      <c r="BB221" s="395" t="s">
        <v>1741</v>
      </c>
      <c r="BC221" s="165">
        <f t="shared" si="335"/>
        <v>4</v>
      </c>
      <c r="BD221" s="155" t="s">
        <v>1395</v>
      </c>
      <c r="BE221" s="163">
        <f t="shared" si="336"/>
        <v>4</v>
      </c>
      <c r="BF221" s="601">
        <v>0</v>
      </c>
      <c r="BG221" s="396" t="s">
        <v>1745</v>
      </c>
      <c r="BH221" s="165">
        <f t="shared" si="337"/>
        <v>4</v>
      </c>
      <c r="BI221" s="601">
        <v>0</v>
      </c>
      <c r="BJ221" s="396" t="s">
        <v>1745</v>
      </c>
      <c r="BK221" s="165">
        <f t="shared" si="338"/>
        <v>4</v>
      </c>
      <c r="BL221" s="80" t="s">
        <v>653</v>
      </c>
      <c r="BM221" s="365">
        <f t="shared" si="339"/>
        <v>4</v>
      </c>
      <c r="BN221" s="586" t="s">
        <v>662</v>
      </c>
      <c r="BO221" s="365">
        <f t="shared" si="340"/>
        <v>3</v>
      </c>
      <c r="BP221" s="586" t="s">
        <v>667</v>
      </c>
      <c r="BQ221" s="365">
        <f t="shared" si="341"/>
        <v>1</v>
      </c>
      <c r="BR221" s="601">
        <v>1</v>
      </c>
      <c r="BS221" s="396" t="s">
        <v>1751</v>
      </c>
      <c r="BT221" s="165">
        <f t="shared" si="342"/>
        <v>3</v>
      </c>
      <c r="BU221" s="601">
        <v>0</v>
      </c>
      <c r="BV221" s="396" t="s">
        <v>1750</v>
      </c>
      <c r="BW221" s="165">
        <f t="shared" si="343"/>
        <v>4</v>
      </c>
      <c r="BX221" s="601">
        <v>0</v>
      </c>
      <c r="BY221" s="396" t="s">
        <v>1755</v>
      </c>
      <c r="BZ221" s="165">
        <f t="shared" si="344"/>
        <v>4</v>
      </c>
      <c r="CA221" s="601">
        <v>0</v>
      </c>
      <c r="CB221" s="396" t="s">
        <v>1755</v>
      </c>
      <c r="CC221" s="165">
        <f t="shared" si="345"/>
        <v>4</v>
      </c>
      <c r="CD221" s="58">
        <v>0</v>
      </c>
      <c r="CE221" s="397" t="s">
        <v>1764</v>
      </c>
      <c r="CF221" s="165">
        <f t="shared" si="346"/>
        <v>0</v>
      </c>
      <c r="CG221" s="155" t="s">
        <v>636</v>
      </c>
      <c r="CH221" s="165">
        <f t="shared" si="347"/>
        <v>4</v>
      </c>
      <c r="CI221" s="426">
        <f t="shared" si="348"/>
        <v>3.25</v>
      </c>
      <c r="CJ221" s="586" t="s">
        <v>639</v>
      </c>
      <c r="CK221" s="165">
        <f t="shared" si="349"/>
        <v>4</v>
      </c>
      <c r="CL221" s="96" t="s">
        <v>640</v>
      </c>
      <c r="CM221" s="164">
        <f t="shared" si="350"/>
        <v>0</v>
      </c>
      <c r="CN221" s="96" t="s">
        <v>880</v>
      </c>
      <c r="CO221" s="164">
        <f t="shared" si="308"/>
        <v>4</v>
      </c>
      <c r="CP221" s="96" t="s">
        <v>880</v>
      </c>
      <c r="CQ221" s="164">
        <f t="shared" si="353"/>
        <v>4</v>
      </c>
      <c r="CR221" s="96" t="s">
        <v>880</v>
      </c>
      <c r="CS221" s="164">
        <f t="shared" si="354"/>
        <v>4</v>
      </c>
      <c r="CT221" s="53" t="s">
        <v>1409</v>
      </c>
      <c r="CU221" s="165">
        <f t="shared" si="351"/>
        <v>1</v>
      </c>
      <c r="CV221" s="96" t="s">
        <v>1119</v>
      </c>
      <c r="CW221" s="164">
        <f t="shared" si="355"/>
        <v>0</v>
      </c>
      <c r="CX221" s="55">
        <v>9.6999999999999993</v>
      </c>
      <c r="CY221" s="351" t="s">
        <v>1827</v>
      </c>
      <c r="CZ221" s="165">
        <f t="shared" si="309"/>
        <v>0</v>
      </c>
      <c r="DA221" s="56">
        <v>8.6999999999999993</v>
      </c>
      <c r="DB221" s="351" t="s">
        <v>1827</v>
      </c>
      <c r="DC221" s="165">
        <f t="shared" si="310"/>
        <v>0</v>
      </c>
      <c r="DD221" s="426">
        <f t="shared" si="311"/>
        <v>1.8888888888888888</v>
      </c>
      <c r="DE221" s="148">
        <v>5</v>
      </c>
      <c r="DF221" s="396" t="s">
        <v>1774</v>
      </c>
      <c r="DG221" s="165">
        <f t="shared" si="312"/>
        <v>3</v>
      </c>
      <c r="DH221" s="54">
        <v>0</v>
      </c>
      <c r="DI221" s="397" t="s">
        <v>1777</v>
      </c>
      <c r="DJ221" s="165">
        <f t="shared" si="313"/>
        <v>0</v>
      </c>
      <c r="DK221" s="54">
        <v>3</v>
      </c>
      <c r="DL221" s="396" t="s">
        <v>1778</v>
      </c>
      <c r="DM221" s="165">
        <f t="shared" si="314"/>
        <v>4</v>
      </c>
      <c r="DN221" s="54">
        <v>11</v>
      </c>
      <c r="DO221" s="396" t="s">
        <v>1780</v>
      </c>
      <c r="DP221" s="165">
        <f t="shared" si="315"/>
        <v>4</v>
      </c>
      <c r="DQ221" s="96" t="s">
        <v>1024</v>
      </c>
      <c r="DR221" s="164">
        <f t="shared" si="316"/>
        <v>0</v>
      </c>
      <c r="DS221" s="426">
        <f t="shared" si="317"/>
        <v>2.2000000000000002</v>
      </c>
      <c r="DT221" s="148">
        <v>0.79700000000000004</v>
      </c>
      <c r="DU221" s="157" t="s">
        <v>1792</v>
      </c>
      <c r="DV221" s="165">
        <f t="shared" si="352"/>
        <v>1</v>
      </c>
      <c r="DW221" s="49">
        <v>18</v>
      </c>
      <c r="DX221" s="148">
        <f t="shared" si="324"/>
        <v>1.255272505103306</v>
      </c>
      <c r="DY221" s="94" t="s">
        <v>1734</v>
      </c>
      <c r="DZ221" s="165">
        <f t="shared" si="318"/>
        <v>2</v>
      </c>
      <c r="EA221" s="49">
        <v>5</v>
      </c>
      <c r="EB221" s="94" t="s">
        <v>1740</v>
      </c>
      <c r="EC221" s="165">
        <f t="shared" si="319"/>
        <v>3</v>
      </c>
      <c r="ED221" s="49">
        <v>2</v>
      </c>
      <c r="EE221" s="157" t="s">
        <v>1737</v>
      </c>
      <c r="EF221" s="165">
        <f t="shared" si="320"/>
        <v>1</v>
      </c>
      <c r="EG221" s="426">
        <f t="shared" si="321"/>
        <v>1.75</v>
      </c>
      <c r="EH221" s="429">
        <f t="shared" si="322"/>
        <v>2.372390572390572</v>
      </c>
      <c r="EI221" s="438">
        <f t="shared" si="323"/>
        <v>0.59309764309764301</v>
      </c>
      <c r="EJ221" s="546">
        <v>0.65</v>
      </c>
      <c r="EK221" s="548">
        <v>0.63636363636363635</v>
      </c>
      <c r="EL221" s="549">
        <v>0.8125</v>
      </c>
      <c r="EM221" s="549">
        <v>0.47222222222222221</v>
      </c>
      <c r="EN221" s="549">
        <v>0.55000000000000004</v>
      </c>
      <c r="EO221" s="549">
        <v>0.4375</v>
      </c>
    </row>
    <row r="222" spans="1:145" s="366" customFormat="1" ht="18">
      <c r="A222" s="4" t="s">
        <v>160</v>
      </c>
      <c r="B222" s="69" t="s">
        <v>159</v>
      </c>
      <c r="C222" s="586" t="s">
        <v>681</v>
      </c>
      <c r="D222" s="411" t="s">
        <v>1309</v>
      </c>
      <c r="E222" s="413" t="s">
        <v>968</v>
      </c>
      <c r="F222" s="412" t="s">
        <v>967</v>
      </c>
      <c r="G222" s="414" t="s">
        <v>969</v>
      </c>
      <c r="H222" s="417" t="s">
        <v>74</v>
      </c>
      <c r="I222" s="49">
        <v>17717</v>
      </c>
      <c r="J222" s="328">
        <f t="shared" si="299"/>
        <v>4.2483901851725108</v>
      </c>
      <c r="K222" s="328" t="s">
        <v>1699</v>
      </c>
      <c r="L222" s="165">
        <f t="shared" si="300"/>
        <v>2</v>
      </c>
      <c r="M222" s="78">
        <v>52947798.859999999</v>
      </c>
      <c r="N222" s="328">
        <f t="shared" si="301"/>
        <v>7.7238479103769162</v>
      </c>
      <c r="O222" s="328" t="s">
        <v>1705</v>
      </c>
      <c r="P222" s="165">
        <f t="shared" si="302"/>
        <v>2</v>
      </c>
      <c r="Q222" s="94">
        <v>816</v>
      </c>
      <c r="R222" s="328">
        <f t="shared" si="303"/>
        <v>2.9116901587538613</v>
      </c>
      <c r="S222" s="328" t="s">
        <v>1713</v>
      </c>
      <c r="T222" s="165">
        <f t="shared" si="304"/>
        <v>2</v>
      </c>
      <c r="U222" s="96" t="s">
        <v>880</v>
      </c>
      <c r="V222" s="164">
        <f t="shared" si="305"/>
        <v>0</v>
      </c>
      <c r="W222" s="94">
        <v>0</v>
      </c>
      <c r="X222" s="94"/>
      <c r="Y222" s="94" t="s">
        <v>1726</v>
      </c>
      <c r="Z222" s="165">
        <f t="shared" si="306"/>
        <v>0</v>
      </c>
      <c r="AA222" s="424">
        <f t="shared" si="307"/>
        <v>1.2</v>
      </c>
      <c r="AB222" s="80" t="s">
        <v>639</v>
      </c>
      <c r="AC222" s="165">
        <f t="shared" si="325"/>
        <v>4</v>
      </c>
      <c r="AD222" s="53" t="s">
        <v>639</v>
      </c>
      <c r="AE222" s="165">
        <f t="shared" si="326"/>
        <v>4</v>
      </c>
      <c r="AF222" s="96" t="s">
        <v>640</v>
      </c>
      <c r="AG222" s="164">
        <f t="shared" si="327"/>
        <v>0</v>
      </c>
      <c r="AH222" s="53" t="s">
        <v>1314</v>
      </c>
      <c r="AI222" s="165">
        <f t="shared" si="328"/>
        <v>0</v>
      </c>
      <c r="AJ222" s="156" t="s">
        <v>1406</v>
      </c>
      <c r="AK222" s="165">
        <f t="shared" si="329"/>
        <v>3</v>
      </c>
      <c r="AL222" s="598">
        <v>2</v>
      </c>
      <c r="AM222" s="396" t="s">
        <v>1766</v>
      </c>
      <c r="AN222" s="165">
        <f t="shared" si="330"/>
        <v>3</v>
      </c>
      <c r="AO222" s="96" t="s">
        <v>636</v>
      </c>
      <c r="AP222" s="164">
        <f t="shared" si="331"/>
        <v>4</v>
      </c>
      <c r="AQ222" s="322">
        <v>2</v>
      </c>
      <c r="AR222" s="396" t="s">
        <v>1772</v>
      </c>
      <c r="AS222" s="165">
        <f t="shared" si="332"/>
        <v>1</v>
      </c>
      <c r="AT222" s="586" t="s">
        <v>634</v>
      </c>
      <c r="AU222" s="165">
        <f t="shared" si="333"/>
        <v>1</v>
      </c>
      <c r="AV222" s="53" t="s">
        <v>675</v>
      </c>
      <c r="AW222" s="165">
        <v>0</v>
      </c>
      <c r="AX222" s="81" t="s">
        <v>675</v>
      </c>
      <c r="AY222" s="165">
        <v>0</v>
      </c>
      <c r="AZ222" s="426">
        <f t="shared" si="334"/>
        <v>1.8181818181818181</v>
      </c>
      <c r="BA222" s="322">
        <v>0</v>
      </c>
      <c r="BB222" s="395" t="s">
        <v>1741</v>
      </c>
      <c r="BC222" s="165">
        <f t="shared" si="335"/>
        <v>4</v>
      </c>
      <c r="BD222" s="155" t="s">
        <v>666</v>
      </c>
      <c r="BE222" s="163">
        <f t="shared" si="336"/>
        <v>3</v>
      </c>
      <c r="BF222" s="601">
        <v>0</v>
      </c>
      <c r="BG222" s="396" t="s">
        <v>1745</v>
      </c>
      <c r="BH222" s="165">
        <f t="shared" si="337"/>
        <v>4</v>
      </c>
      <c r="BI222" s="601">
        <v>0</v>
      </c>
      <c r="BJ222" s="396" t="s">
        <v>1745</v>
      </c>
      <c r="BK222" s="165">
        <f t="shared" si="338"/>
        <v>4</v>
      </c>
      <c r="BL222" s="80" t="s">
        <v>648</v>
      </c>
      <c r="BM222" s="365">
        <f t="shared" si="339"/>
        <v>1</v>
      </c>
      <c r="BN222" s="586" t="s">
        <v>649</v>
      </c>
      <c r="BO222" s="365">
        <f t="shared" si="340"/>
        <v>1</v>
      </c>
      <c r="BP222" s="586" t="s">
        <v>643</v>
      </c>
      <c r="BQ222" s="365">
        <f t="shared" si="341"/>
        <v>3</v>
      </c>
      <c r="BR222" s="601">
        <v>0</v>
      </c>
      <c r="BS222" s="396" t="s">
        <v>1750</v>
      </c>
      <c r="BT222" s="165">
        <f t="shared" si="342"/>
        <v>4</v>
      </c>
      <c r="BU222" s="601">
        <v>0</v>
      </c>
      <c r="BV222" s="396" t="s">
        <v>1750</v>
      </c>
      <c r="BW222" s="165">
        <f t="shared" si="343"/>
        <v>4</v>
      </c>
      <c r="BX222" s="601">
        <v>0</v>
      </c>
      <c r="BY222" s="396" t="s">
        <v>1755</v>
      </c>
      <c r="BZ222" s="165">
        <f t="shared" si="344"/>
        <v>4</v>
      </c>
      <c r="CA222" s="601">
        <v>0</v>
      </c>
      <c r="CB222" s="396" t="s">
        <v>1755</v>
      </c>
      <c r="CC222" s="165">
        <f t="shared" si="345"/>
        <v>4</v>
      </c>
      <c r="CD222" s="58">
        <v>1</v>
      </c>
      <c r="CE222" s="396" t="s">
        <v>1763</v>
      </c>
      <c r="CF222" s="165">
        <f t="shared" si="346"/>
        <v>1</v>
      </c>
      <c r="CG222" s="80" t="s">
        <v>1369</v>
      </c>
      <c r="CH222" s="165">
        <f t="shared" si="347"/>
        <v>3</v>
      </c>
      <c r="CI222" s="426">
        <f t="shared" si="348"/>
        <v>3</v>
      </c>
      <c r="CJ222" s="80" t="s">
        <v>1398</v>
      </c>
      <c r="CK222" s="165">
        <f t="shared" si="349"/>
        <v>2</v>
      </c>
      <c r="CL222" s="96" t="s">
        <v>640</v>
      </c>
      <c r="CM222" s="164">
        <f t="shared" si="350"/>
        <v>0</v>
      </c>
      <c r="CN222" s="96" t="s">
        <v>880</v>
      </c>
      <c r="CO222" s="164">
        <f t="shared" si="308"/>
        <v>4</v>
      </c>
      <c r="CP222" s="96" t="s">
        <v>880</v>
      </c>
      <c r="CQ222" s="164">
        <f t="shared" si="353"/>
        <v>4</v>
      </c>
      <c r="CR222" s="96" t="s">
        <v>880</v>
      </c>
      <c r="CS222" s="164">
        <f t="shared" si="354"/>
        <v>4</v>
      </c>
      <c r="CT222" s="586" t="s">
        <v>639</v>
      </c>
      <c r="CU222" s="165">
        <f t="shared" si="351"/>
        <v>4</v>
      </c>
      <c r="CV222" s="96" t="s">
        <v>1119</v>
      </c>
      <c r="CW222" s="164">
        <f t="shared" si="355"/>
        <v>0</v>
      </c>
      <c r="CX222" s="55">
        <v>8.1999999999999993</v>
      </c>
      <c r="CY222" s="351" t="s">
        <v>1827</v>
      </c>
      <c r="CZ222" s="165">
        <f t="shared" si="309"/>
        <v>0</v>
      </c>
      <c r="DA222" s="56">
        <v>7.5</v>
      </c>
      <c r="DB222" s="427" t="s">
        <v>1826</v>
      </c>
      <c r="DC222" s="165">
        <f t="shared" si="310"/>
        <v>1</v>
      </c>
      <c r="DD222" s="426">
        <f t="shared" si="311"/>
        <v>2.1111111111111112</v>
      </c>
      <c r="DE222" s="148">
        <v>3</v>
      </c>
      <c r="DF222" s="433"/>
      <c r="DG222" s="165">
        <f t="shared" si="312"/>
        <v>2</v>
      </c>
      <c r="DH222" s="54">
        <v>0</v>
      </c>
      <c r="DI222" s="397" t="s">
        <v>1777</v>
      </c>
      <c r="DJ222" s="165">
        <f t="shared" si="313"/>
        <v>0</v>
      </c>
      <c r="DK222" s="54">
        <v>7</v>
      </c>
      <c r="DL222" s="396" t="s">
        <v>1778</v>
      </c>
      <c r="DM222" s="165">
        <f t="shared" si="314"/>
        <v>4</v>
      </c>
      <c r="DN222" s="54">
        <v>5</v>
      </c>
      <c r="DO222" s="396" t="s">
        <v>1781</v>
      </c>
      <c r="DP222" s="165">
        <f t="shared" si="315"/>
        <v>3</v>
      </c>
      <c r="DQ222" s="96" t="s">
        <v>1024</v>
      </c>
      <c r="DR222" s="164">
        <f t="shared" si="316"/>
        <v>0</v>
      </c>
      <c r="DS222" s="426">
        <f t="shared" si="317"/>
        <v>1.8</v>
      </c>
      <c r="DT222" s="148">
        <v>0.624</v>
      </c>
      <c r="DU222" s="157" t="s">
        <v>1793</v>
      </c>
      <c r="DV222" s="165">
        <f t="shared" si="352"/>
        <v>3</v>
      </c>
      <c r="DW222" s="49">
        <v>122</v>
      </c>
      <c r="DX222" s="148">
        <f t="shared" si="324"/>
        <v>2.0863598306747484</v>
      </c>
      <c r="DY222" s="94" t="s">
        <v>1736</v>
      </c>
      <c r="DZ222" s="165">
        <f t="shared" si="318"/>
        <v>4</v>
      </c>
      <c r="EA222" s="49">
        <v>6</v>
      </c>
      <c r="EB222" s="94" t="s">
        <v>1740</v>
      </c>
      <c r="EC222" s="165">
        <f t="shared" si="319"/>
        <v>3</v>
      </c>
      <c r="ED222" s="49">
        <v>1</v>
      </c>
      <c r="EE222" s="157" t="s">
        <v>1737</v>
      </c>
      <c r="EF222" s="165">
        <f t="shared" si="320"/>
        <v>1</v>
      </c>
      <c r="EG222" s="426">
        <f t="shared" si="321"/>
        <v>2.75</v>
      </c>
      <c r="EH222" s="429">
        <f t="shared" si="322"/>
        <v>2.1132154882154883</v>
      </c>
      <c r="EI222" s="438">
        <f t="shared" si="323"/>
        <v>0.52830387205387208</v>
      </c>
      <c r="EJ222" s="546">
        <v>0.3</v>
      </c>
      <c r="EK222" s="548">
        <v>0.45454545454545453</v>
      </c>
      <c r="EL222" s="549">
        <v>0.75</v>
      </c>
      <c r="EM222" s="549">
        <v>0.52777777777777779</v>
      </c>
      <c r="EN222" s="549">
        <v>0.45</v>
      </c>
      <c r="EO222" s="549">
        <v>0.6875</v>
      </c>
    </row>
    <row r="223" spans="1:145" s="366" customFormat="1" ht="18">
      <c r="A223" s="4" t="s">
        <v>166</v>
      </c>
      <c r="B223" s="69" t="s">
        <v>165</v>
      </c>
      <c r="C223" s="586" t="s">
        <v>632</v>
      </c>
      <c r="D223" s="411" t="s">
        <v>1309</v>
      </c>
      <c r="E223" s="413" t="s">
        <v>965</v>
      </c>
      <c r="F223" s="412" t="s">
        <v>983</v>
      </c>
      <c r="G223" s="414" t="s">
        <v>984</v>
      </c>
      <c r="H223" s="412" t="s">
        <v>22</v>
      </c>
      <c r="I223" s="49">
        <v>17835</v>
      </c>
      <c r="J223" s="328">
        <f t="shared" si="299"/>
        <v>4.2512731136743724</v>
      </c>
      <c r="K223" s="328" t="s">
        <v>1699</v>
      </c>
      <c r="L223" s="165">
        <f t="shared" si="300"/>
        <v>2</v>
      </c>
      <c r="M223" s="78">
        <v>50038252.060000002</v>
      </c>
      <c r="N223" s="328">
        <f t="shared" si="301"/>
        <v>7.699302130478709</v>
      </c>
      <c r="O223" s="328" t="s">
        <v>1705</v>
      </c>
      <c r="P223" s="165">
        <f t="shared" si="302"/>
        <v>2</v>
      </c>
      <c r="Q223" s="94">
        <v>1023</v>
      </c>
      <c r="R223" s="328">
        <f t="shared" si="303"/>
        <v>3.0098756337121602</v>
      </c>
      <c r="S223" s="328" t="s">
        <v>1710</v>
      </c>
      <c r="T223" s="165">
        <f t="shared" si="304"/>
        <v>3</v>
      </c>
      <c r="U223" s="96" t="s">
        <v>880</v>
      </c>
      <c r="V223" s="164">
        <f t="shared" si="305"/>
        <v>0</v>
      </c>
      <c r="W223" s="94">
        <v>0</v>
      </c>
      <c r="X223" s="94"/>
      <c r="Y223" s="94" t="s">
        <v>1726</v>
      </c>
      <c r="Z223" s="165">
        <f t="shared" si="306"/>
        <v>0</v>
      </c>
      <c r="AA223" s="424">
        <f t="shared" si="307"/>
        <v>1.4</v>
      </c>
      <c r="AB223" s="586" t="s">
        <v>1398</v>
      </c>
      <c r="AC223" s="165">
        <f t="shared" si="325"/>
        <v>2</v>
      </c>
      <c r="AD223" s="586" t="s">
        <v>1398</v>
      </c>
      <c r="AE223" s="165">
        <f t="shared" si="326"/>
        <v>2</v>
      </c>
      <c r="AF223" s="96" t="s">
        <v>640</v>
      </c>
      <c r="AG223" s="164">
        <f t="shared" si="327"/>
        <v>0</v>
      </c>
      <c r="AH223" s="53" t="s">
        <v>1314</v>
      </c>
      <c r="AI223" s="165">
        <f t="shared" si="328"/>
        <v>0</v>
      </c>
      <c r="AJ223" s="53" t="s">
        <v>1404</v>
      </c>
      <c r="AK223" s="165">
        <f t="shared" si="329"/>
        <v>1</v>
      </c>
      <c r="AL223" s="598">
        <v>2</v>
      </c>
      <c r="AM223" s="396" t="s">
        <v>1766</v>
      </c>
      <c r="AN223" s="165">
        <f t="shared" si="330"/>
        <v>3</v>
      </c>
      <c r="AO223" s="96" t="s">
        <v>640</v>
      </c>
      <c r="AP223" s="164">
        <f t="shared" si="331"/>
        <v>0</v>
      </c>
      <c r="AQ223" s="322">
        <v>2</v>
      </c>
      <c r="AR223" s="396" t="s">
        <v>1772</v>
      </c>
      <c r="AS223" s="165">
        <f t="shared" si="332"/>
        <v>1</v>
      </c>
      <c r="AT223" s="586" t="s">
        <v>650</v>
      </c>
      <c r="AU223" s="165">
        <f t="shared" si="333"/>
        <v>2</v>
      </c>
      <c r="AV223" s="53" t="s">
        <v>646</v>
      </c>
      <c r="AW223" s="165">
        <v>0</v>
      </c>
      <c r="AX223" s="81" t="s">
        <v>646</v>
      </c>
      <c r="AY223" s="165">
        <v>1</v>
      </c>
      <c r="AZ223" s="426">
        <f t="shared" si="334"/>
        <v>1.0909090909090908</v>
      </c>
      <c r="BA223" s="322">
        <v>0</v>
      </c>
      <c r="BB223" s="395" t="s">
        <v>1741</v>
      </c>
      <c r="BC223" s="165">
        <f t="shared" si="335"/>
        <v>4</v>
      </c>
      <c r="BD223" s="155" t="s">
        <v>678</v>
      </c>
      <c r="BE223" s="163">
        <f t="shared" si="336"/>
        <v>1</v>
      </c>
      <c r="BF223" s="601">
        <v>3</v>
      </c>
      <c r="BG223" s="397" t="s">
        <v>1747</v>
      </c>
      <c r="BH223" s="165">
        <f t="shared" si="337"/>
        <v>2</v>
      </c>
      <c r="BI223" s="601">
        <v>6</v>
      </c>
      <c r="BJ223" s="396" t="s">
        <v>1748</v>
      </c>
      <c r="BK223" s="165">
        <f t="shared" si="338"/>
        <v>1</v>
      </c>
      <c r="BL223" s="80" t="s">
        <v>642</v>
      </c>
      <c r="BM223" s="365">
        <f t="shared" si="339"/>
        <v>3</v>
      </c>
      <c r="BN223" s="586" t="s">
        <v>642</v>
      </c>
      <c r="BO223" s="365">
        <f t="shared" si="340"/>
        <v>0</v>
      </c>
      <c r="BP223" s="586" t="s">
        <v>643</v>
      </c>
      <c r="BQ223" s="365">
        <f t="shared" si="341"/>
        <v>3</v>
      </c>
      <c r="BR223" s="601">
        <v>3</v>
      </c>
      <c r="BS223" s="397" t="s">
        <v>1752</v>
      </c>
      <c r="BT223" s="165">
        <f t="shared" si="342"/>
        <v>2</v>
      </c>
      <c r="BU223" s="601">
        <v>3</v>
      </c>
      <c r="BV223" s="397" t="s">
        <v>1752</v>
      </c>
      <c r="BW223" s="165">
        <f t="shared" si="343"/>
        <v>2</v>
      </c>
      <c r="BX223" s="601">
        <v>1</v>
      </c>
      <c r="BY223" s="396" t="s">
        <v>1756</v>
      </c>
      <c r="BZ223" s="165">
        <f t="shared" si="344"/>
        <v>3</v>
      </c>
      <c r="CA223" s="601">
        <v>0</v>
      </c>
      <c r="CB223" s="396" t="s">
        <v>1755</v>
      </c>
      <c r="CC223" s="165">
        <f t="shared" si="345"/>
        <v>4</v>
      </c>
      <c r="CD223" s="58">
        <v>1</v>
      </c>
      <c r="CE223" s="396" t="s">
        <v>1763</v>
      </c>
      <c r="CF223" s="165">
        <f t="shared" si="346"/>
        <v>1</v>
      </c>
      <c r="CG223" s="155" t="s">
        <v>1369</v>
      </c>
      <c r="CH223" s="165">
        <f t="shared" si="347"/>
        <v>3</v>
      </c>
      <c r="CI223" s="426">
        <f t="shared" si="348"/>
        <v>2.0833333333333335</v>
      </c>
      <c r="CJ223" s="53" t="s">
        <v>639</v>
      </c>
      <c r="CK223" s="165">
        <f t="shared" si="349"/>
        <v>4</v>
      </c>
      <c r="CL223" s="96" t="s">
        <v>640</v>
      </c>
      <c r="CM223" s="164">
        <f t="shared" si="350"/>
        <v>0</v>
      </c>
      <c r="CN223" s="96" t="s">
        <v>1119</v>
      </c>
      <c r="CO223" s="164">
        <f t="shared" si="308"/>
        <v>0</v>
      </c>
      <c r="CP223" s="96" t="s">
        <v>880</v>
      </c>
      <c r="CQ223" s="164">
        <f t="shared" si="353"/>
        <v>4</v>
      </c>
      <c r="CR223" s="96" t="s">
        <v>880</v>
      </c>
      <c r="CS223" s="164">
        <f t="shared" si="354"/>
        <v>4</v>
      </c>
      <c r="CT223" s="586" t="s">
        <v>639</v>
      </c>
      <c r="CU223" s="165">
        <f t="shared" si="351"/>
        <v>4</v>
      </c>
      <c r="CV223" s="96" t="s">
        <v>880</v>
      </c>
      <c r="CW223" s="164">
        <f t="shared" si="355"/>
        <v>4</v>
      </c>
      <c r="CX223" s="55">
        <v>6.6</v>
      </c>
      <c r="CY223" s="427" t="s">
        <v>1826</v>
      </c>
      <c r="CZ223" s="165">
        <f t="shared" si="309"/>
        <v>1</v>
      </c>
      <c r="DA223" s="56">
        <v>8.3000000000000007</v>
      </c>
      <c r="DB223" s="351" t="s">
        <v>1827</v>
      </c>
      <c r="DC223" s="165">
        <f t="shared" si="310"/>
        <v>0</v>
      </c>
      <c r="DD223" s="426">
        <f t="shared" si="311"/>
        <v>2.3333333333333335</v>
      </c>
      <c r="DE223" s="148">
        <v>19</v>
      </c>
      <c r="DF223" s="396" t="s">
        <v>1773</v>
      </c>
      <c r="DG223" s="165">
        <f t="shared" si="312"/>
        <v>4</v>
      </c>
      <c r="DH223" s="54">
        <v>0</v>
      </c>
      <c r="DI223" s="397" t="s">
        <v>1777</v>
      </c>
      <c r="DJ223" s="165">
        <f t="shared" si="313"/>
        <v>0</v>
      </c>
      <c r="DK223" s="54">
        <v>11</v>
      </c>
      <c r="DL223" s="396" t="s">
        <v>1778</v>
      </c>
      <c r="DM223" s="165">
        <f t="shared" si="314"/>
        <v>4</v>
      </c>
      <c r="DN223" s="54">
        <v>4</v>
      </c>
      <c r="DO223" s="397" t="s">
        <v>1782</v>
      </c>
      <c r="DP223" s="165">
        <f t="shared" si="315"/>
        <v>2</v>
      </c>
      <c r="DQ223" s="96" t="s">
        <v>1024</v>
      </c>
      <c r="DR223" s="164">
        <f t="shared" si="316"/>
        <v>0</v>
      </c>
      <c r="DS223" s="426">
        <f t="shared" si="317"/>
        <v>2</v>
      </c>
      <c r="DT223" s="148">
        <v>0.66200000000000003</v>
      </c>
      <c r="DU223" s="94" t="s">
        <v>1791</v>
      </c>
      <c r="DV223" s="165">
        <f t="shared" si="352"/>
        <v>2</v>
      </c>
      <c r="DW223" s="49">
        <v>42</v>
      </c>
      <c r="DX223" s="148">
        <f t="shared" si="324"/>
        <v>1.6232492903979006</v>
      </c>
      <c r="DY223" s="94" t="s">
        <v>1735</v>
      </c>
      <c r="DZ223" s="165">
        <f t="shared" si="318"/>
        <v>3</v>
      </c>
      <c r="EA223" s="49">
        <v>2</v>
      </c>
      <c r="EB223" s="157" t="s">
        <v>1737</v>
      </c>
      <c r="EC223" s="165">
        <f t="shared" si="319"/>
        <v>1</v>
      </c>
      <c r="ED223" s="49">
        <v>3</v>
      </c>
      <c r="EE223" s="94" t="s">
        <v>1739</v>
      </c>
      <c r="EF223" s="165">
        <f t="shared" si="320"/>
        <v>2</v>
      </c>
      <c r="EG223" s="426">
        <f t="shared" si="321"/>
        <v>2</v>
      </c>
      <c r="EH223" s="429">
        <f t="shared" si="322"/>
        <v>1.817929292929293</v>
      </c>
      <c r="EI223" s="438">
        <f t="shared" si="323"/>
        <v>0.45448232323232329</v>
      </c>
      <c r="EJ223" s="546">
        <v>0.35</v>
      </c>
      <c r="EK223" s="548">
        <v>0.27272727272727271</v>
      </c>
      <c r="EL223" s="549">
        <v>0.52083333333333337</v>
      </c>
      <c r="EM223" s="549">
        <v>0.58333333333333337</v>
      </c>
      <c r="EN223" s="549">
        <v>0.5</v>
      </c>
      <c r="EO223" s="549">
        <v>0.5</v>
      </c>
    </row>
    <row r="224" spans="1:145" s="366" customFormat="1" ht="18">
      <c r="A224" s="4" t="s">
        <v>158</v>
      </c>
      <c r="B224" s="70" t="s">
        <v>157</v>
      </c>
      <c r="C224" s="370" t="s">
        <v>632</v>
      </c>
      <c r="D224" s="411" t="s">
        <v>1309</v>
      </c>
      <c r="E224" s="413" t="s">
        <v>971</v>
      </c>
      <c r="F224" s="412" t="s">
        <v>970</v>
      </c>
      <c r="G224" s="414" t="s">
        <v>973</v>
      </c>
      <c r="H224" s="412" t="s">
        <v>50</v>
      </c>
      <c r="I224" s="51">
        <v>18060</v>
      </c>
      <c r="J224" s="328">
        <f t="shared" si="299"/>
        <v>4.256717745977487</v>
      </c>
      <c r="K224" s="328" t="s">
        <v>1699</v>
      </c>
      <c r="L224" s="165">
        <f t="shared" si="300"/>
        <v>2</v>
      </c>
      <c r="M224" s="78">
        <v>44518042.879999995</v>
      </c>
      <c r="N224" s="328">
        <f t="shared" si="301"/>
        <v>7.6485360634546868</v>
      </c>
      <c r="O224" s="328" t="s">
        <v>1705</v>
      </c>
      <c r="P224" s="165">
        <f t="shared" si="302"/>
        <v>2</v>
      </c>
      <c r="Q224" s="94">
        <v>720</v>
      </c>
      <c r="R224" s="328">
        <f t="shared" si="303"/>
        <v>2.8573324964312685</v>
      </c>
      <c r="S224" s="328" t="s">
        <v>1713</v>
      </c>
      <c r="T224" s="165">
        <f t="shared" si="304"/>
        <v>2</v>
      </c>
      <c r="U224" s="96" t="s">
        <v>880</v>
      </c>
      <c r="V224" s="164">
        <f t="shared" si="305"/>
        <v>0</v>
      </c>
      <c r="W224" s="94">
        <v>0</v>
      </c>
      <c r="X224" s="94"/>
      <c r="Y224" s="94" t="s">
        <v>1726</v>
      </c>
      <c r="Z224" s="165">
        <f t="shared" si="306"/>
        <v>0</v>
      </c>
      <c r="AA224" s="424">
        <f t="shared" si="307"/>
        <v>1.2</v>
      </c>
      <c r="AB224" s="370" t="s">
        <v>639</v>
      </c>
      <c r="AC224" s="165">
        <f t="shared" si="325"/>
        <v>4</v>
      </c>
      <c r="AD224" s="371" t="s">
        <v>639</v>
      </c>
      <c r="AE224" s="165">
        <f t="shared" si="326"/>
        <v>4</v>
      </c>
      <c r="AF224" s="96" t="s">
        <v>640</v>
      </c>
      <c r="AG224" s="164">
        <f t="shared" si="327"/>
        <v>0</v>
      </c>
      <c r="AH224" s="53" t="s">
        <v>1400</v>
      </c>
      <c r="AI224" s="165">
        <f t="shared" si="328"/>
        <v>3</v>
      </c>
      <c r="AJ224" s="53" t="s">
        <v>1404</v>
      </c>
      <c r="AK224" s="165">
        <f t="shared" si="329"/>
        <v>1</v>
      </c>
      <c r="AL224" s="372">
        <v>1</v>
      </c>
      <c r="AM224" s="396" t="s">
        <v>1765</v>
      </c>
      <c r="AN224" s="165">
        <f t="shared" si="330"/>
        <v>4</v>
      </c>
      <c r="AO224" s="96" t="s">
        <v>636</v>
      </c>
      <c r="AP224" s="164">
        <f t="shared" si="331"/>
        <v>4</v>
      </c>
      <c r="AQ224" s="322">
        <v>1</v>
      </c>
      <c r="AR224" s="397" t="s">
        <v>1789</v>
      </c>
      <c r="AS224" s="165">
        <f t="shared" si="332"/>
        <v>0</v>
      </c>
      <c r="AT224" s="370" t="s">
        <v>634</v>
      </c>
      <c r="AU224" s="165">
        <f t="shared" si="333"/>
        <v>1</v>
      </c>
      <c r="AV224" s="53" t="s">
        <v>635</v>
      </c>
      <c r="AW224" s="165">
        <v>1</v>
      </c>
      <c r="AX224" s="81" t="s">
        <v>1059</v>
      </c>
      <c r="AY224" s="165">
        <v>1</v>
      </c>
      <c r="AZ224" s="426">
        <f t="shared" si="334"/>
        <v>2.0909090909090908</v>
      </c>
      <c r="BA224" s="322">
        <v>0</v>
      </c>
      <c r="BB224" s="395" t="s">
        <v>1741</v>
      </c>
      <c r="BC224" s="165">
        <f t="shared" si="335"/>
        <v>4</v>
      </c>
      <c r="BD224" s="155" t="s">
        <v>641</v>
      </c>
      <c r="BE224" s="163">
        <f t="shared" si="336"/>
        <v>0</v>
      </c>
      <c r="BF224" s="372">
        <v>0</v>
      </c>
      <c r="BG224" s="396" t="s">
        <v>1745</v>
      </c>
      <c r="BH224" s="165">
        <f t="shared" si="337"/>
        <v>4</v>
      </c>
      <c r="BI224" s="372">
        <v>0</v>
      </c>
      <c r="BJ224" s="396" t="s">
        <v>1745</v>
      </c>
      <c r="BK224" s="165">
        <f t="shared" si="338"/>
        <v>4</v>
      </c>
      <c r="BL224" s="80" t="s">
        <v>653</v>
      </c>
      <c r="BM224" s="365">
        <f t="shared" si="339"/>
        <v>4</v>
      </c>
      <c r="BN224" s="370" t="s">
        <v>654</v>
      </c>
      <c r="BO224" s="365">
        <f t="shared" si="340"/>
        <v>4</v>
      </c>
      <c r="BP224" s="371" t="s">
        <v>667</v>
      </c>
      <c r="BQ224" s="365">
        <f t="shared" si="341"/>
        <v>1</v>
      </c>
      <c r="BR224" s="322">
        <v>0</v>
      </c>
      <c r="BS224" s="396" t="s">
        <v>1750</v>
      </c>
      <c r="BT224" s="165">
        <f t="shared" si="342"/>
        <v>4</v>
      </c>
      <c r="BU224" s="322">
        <v>1</v>
      </c>
      <c r="BV224" s="396" t="s">
        <v>1751</v>
      </c>
      <c r="BW224" s="165">
        <f t="shared" si="343"/>
        <v>3</v>
      </c>
      <c r="BX224" s="322">
        <v>0</v>
      </c>
      <c r="BY224" s="396" t="s">
        <v>1755</v>
      </c>
      <c r="BZ224" s="165">
        <f t="shared" si="344"/>
        <v>4</v>
      </c>
      <c r="CA224" s="322">
        <v>1</v>
      </c>
      <c r="CB224" s="396" t="s">
        <v>1756</v>
      </c>
      <c r="CC224" s="165">
        <f t="shared" si="345"/>
        <v>3</v>
      </c>
      <c r="CD224" s="58">
        <v>0</v>
      </c>
      <c r="CE224" s="397" t="s">
        <v>1764</v>
      </c>
      <c r="CF224" s="165">
        <f t="shared" si="346"/>
        <v>0</v>
      </c>
      <c r="CG224" s="80" t="s">
        <v>1369</v>
      </c>
      <c r="CH224" s="165">
        <f t="shared" si="347"/>
        <v>3</v>
      </c>
      <c r="CI224" s="426">
        <f t="shared" si="348"/>
        <v>2.8333333333333335</v>
      </c>
      <c r="CJ224" s="370" t="s">
        <v>639</v>
      </c>
      <c r="CK224" s="165">
        <f t="shared" si="349"/>
        <v>4</v>
      </c>
      <c r="CL224" s="96" t="s">
        <v>640</v>
      </c>
      <c r="CM224" s="164">
        <f t="shared" si="350"/>
        <v>0</v>
      </c>
      <c r="CN224" s="96" t="s">
        <v>1119</v>
      </c>
      <c r="CO224" s="164">
        <f t="shared" si="308"/>
        <v>0</v>
      </c>
      <c r="CP224" s="96" t="s">
        <v>880</v>
      </c>
      <c r="CQ224" s="164">
        <f t="shared" si="353"/>
        <v>4</v>
      </c>
      <c r="CR224" s="96" t="s">
        <v>880</v>
      </c>
      <c r="CS224" s="164">
        <f t="shared" si="354"/>
        <v>4</v>
      </c>
      <c r="CT224" s="370" t="s">
        <v>639</v>
      </c>
      <c r="CU224" s="165">
        <f t="shared" si="351"/>
        <v>4</v>
      </c>
      <c r="CV224" s="96" t="s">
        <v>1119</v>
      </c>
      <c r="CW224" s="164">
        <f t="shared" si="355"/>
        <v>0</v>
      </c>
      <c r="CX224" s="55">
        <v>1.6</v>
      </c>
      <c r="CY224" s="427" t="s">
        <v>1823</v>
      </c>
      <c r="CZ224" s="165">
        <f t="shared" si="309"/>
        <v>4</v>
      </c>
      <c r="DA224" s="56">
        <v>9</v>
      </c>
      <c r="DB224" s="351" t="s">
        <v>1827</v>
      </c>
      <c r="DC224" s="165">
        <f t="shared" si="310"/>
        <v>0</v>
      </c>
      <c r="DD224" s="426">
        <f t="shared" si="311"/>
        <v>2.2222222222222223</v>
      </c>
      <c r="DE224" s="148">
        <v>1</v>
      </c>
      <c r="DF224" s="396" t="s">
        <v>1776</v>
      </c>
      <c r="DG224" s="165">
        <f t="shared" si="312"/>
        <v>1</v>
      </c>
      <c r="DH224" s="54">
        <v>0</v>
      </c>
      <c r="DI224" s="397" t="s">
        <v>1777</v>
      </c>
      <c r="DJ224" s="165">
        <f t="shared" si="313"/>
        <v>0</v>
      </c>
      <c r="DK224" s="54">
        <v>1</v>
      </c>
      <c r="DL224" s="396" t="s">
        <v>1779</v>
      </c>
      <c r="DM224" s="165">
        <f t="shared" si="314"/>
        <v>3</v>
      </c>
      <c r="DN224" s="54">
        <v>9</v>
      </c>
      <c r="DO224" s="396" t="s">
        <v>1780</v>
      </c>
      <c r="DP224" s="165">
        <f t="shared" si="315"/>
        <v>4</v>
      </c>
      <c r="DQ224" s="96" t="s">
        <v>1024</v>
      </c>
      <c r="DR224" s="164">
        <f t="shared" si="316"/>
        <v>0</v>
      </c>
      <c r="DS224" s="426">
        <f t="shared" si="317"/>
        <v>1.6</v>
      </c>
      <c r="DT224" s="148">
        <v>0.72599999999999998</v>
      </c>
      <c r="DU224" s="157" t="s">
        <v>1791</v>
      </c>
      <c r="DV224" s="165">
        <f t="shared" si="352"/>
        <v>2</v>
      </c>
      <c r="DW224" s="49">
        <v>19</v>
      </c>
      <c r="DX224" s="148">
        <f t="shared" si="324"/>
        <v>1.2787536009528289</v>
      </c>
      <c r="DY224" s="94" t="s">
        <v>1734</v>
      </c>
      <c r="DZ224" s="165">
        <f t="shared" si="318"/>
        <v>2</v>
      </c>
      <c r="EA224" s="49">
        <v>4</v>
      </c>
      <c r="EB224" s="94" t="s">
        <v>1739</v>
      </c>
      <c r="EC224" s="165">
        <f t="shared" si="319"/>
        <v>2</v>
      </c>
      <c r="ED224" s="49">
        <v>2</v>
      </c>
      <c r="EE224" s="157" t="s">
        <v>1737</v>
      </c>
      <c r="EF224" s="165">
        <f t="shared" si="320"/>
        <v>1</v>
      </c>
      <c r="EG224" s="426">
        <f t="shared" si="321"/>
        <v>1.75</v>
      </c>
      <c r="EH224" s="429">
        <f t="shared" si="322"/>
        <v>1.9494107744107747</v>
      </c>
      <c r="EI224" s="438">
        <f t="shared" si="323"/>
        <v>0.48735269360269368</v>
      </c>
      <c r="EJ224" s="546">
        <v>0.3</v>
      </c>
      <c r="EK224" s="548">
        <v>0.52272727272727271</v>
      </c>
      <c r="EL224" s="549">
        <v>0.70833333333333337</v>
      </c>
      <c r="EM224" s="549">
        <v>0.55555555555555558</v>
      </c>
      <c r="EN224" s="549">
        <v>0.4</v>
      </c>
      <c r="EO224" s="549">
        <v>0.4375</v>
      </c>
    </row>
    <row r="225" spans="1:145" s="366" customFormat="1" ht="18">
      <c r="A225" s="4" t="s">
        <v>192</v>
      </c>
      <c r="B225" s="69" t="s">
        <v>191</v>
      </c>
      <c r="C225" s="586" t="s">
        <v>681</v>
      </c>
      <c r="D225" s="411" t="s">
        <v>1309</v>
      </c>
      <c r="E225" s="413" t="s">
        <v>988</v>
      </c>
      <c r="F225" s="412" t="s">
        <v>1002</v>
      </c>
      <c r="G225" s="414" t="s">
        <v>989</v>
      </c>
      <c r="H225" s="412" t="s">
        <v>2</v>
      </c>
      <c r="I225" s="49">
        <v>18137</v>
      </c>
      <c r="J225" s="328">
        <f t="shared" si="299"/>
        <v>4.2585654530000818</v>
      </c>
      <c r="K225" s="328" t="s">
        <v>1699</v>
      </c>
      <c r="L225" s="165">
        <f t="shared" si="300"/>
        <v>2</v>
      </c>
      <c r="M225" s="78">
        <v>67852762.189999998</v>
      </c>
      <c r="N225" s="328">
        <f t="shared" si="301"/>
        <v>7.8315675318698537</v>
      </c>
      <c r="O225" s="328" t="s">
        <v>1705</v>
      </c>
      <c r="P225" s="165">
        <f t="shared" si="302"/>
        <v>2</v>
      </c>
      <c r="Q225" s="94">
        <v>704</v>
      </c>
      <c r="R225" s="328">
        <f t="shared" si="303"/>
        <v>2.847572659142112</v>
      </c>
      <c r="S225" s="328" t="s">
        <v>1713</v>
      </c>
      <c r="T225" s="165">
        <f t="shared" si="304"/>
        <v>2</v>
      </c>
      <c r="U225" s="96" t="s">
        <v>880</v>
      </c>
      <c r="V225" s="164">
        <f t="shared" si="305"/>
        <v>0</v>
      </c>
      <c r="W225" s="94">
        <v>0</v>
      </c>
      <c r="X225" s="94"/>
      <c r="Y225" s="94" t="s">
        <v>1726</v>
      </c>
      <c r="Z225" s="165">
        <f t="shared" si="306"/>
        <v>0</v>
      </c>
      <c r="AA225" s="424">
        <f t="shared" si="307"/>
        <v>1.2</v>
      </c>
      <c r="AB225" s="586" t="s">
        <v>639</v>
      </c>
      <c r="AC225" s="165">
        <f t="shared" si="325"/>
        <v>4</v>
      </c>
      <c r="AD225" s="586" t="s">
        <v>639</v>
      </c>
      <c r="AE225" s="165">
        <f t="shared" si="326"/>
        <v>4</v>
      </c>
      <c r="AF225" s="96" t="s">
        <v>640</v>
      </c>
      <c r="AG225" s="164">
        <f t="shared" si="327"/>
        <v>0</v>
      </c>
      <c r="AH225" s="53" t="s">
        <v>1314</v>
      </c>
      <c r="AI225" s="165">
        <f t="shared" si="328"/>
        <v>0</v>
      </c>
      <c r="AJ225" s="53" t="s">
        <v>1404</v>
      </c>
      <c r="AK225" s="165">
        <f t="shared" si="329"/>
        <v>1</v>
      </c>
      <c r="AL225" s="598">
        <v>2</v>
      </c>
      <c r="AM225" s="396" t="s">
        <v>1766</v>
      </c>
      <c r="AN225" s="165">
        <f t="shared" si="330"/>
        <v>3</v>
      </c>
      <c r="AO225" s="96" t="s">
        <v>640</v>
      </c>
      <c r="AP225" s="164">
        <f t="shared" si="331"/>
        <v>0</v>
      </c>
      <c r="AQ225" s="322">
        <v>2</v>
      </c>
      <c r="AR225" s="396" t="s">
        <v>1772</v>
      </c>
      <c r="AS225" s="165">
        <f t="shared" si="332"/>
        <v>1</v>
      </c>
      <c r="AT225" s="586" t="s">
        <v>679</v>
      </c>
      <c r="AU225" s="165">
        <f t="shared" si="333"/>
        <v>4</v>
      </c>
      <c r="AV225" s="53" t="s">
        <v>647</v>
      </c>
      <c r="AW225" s="165">
        <v>4</v>
      </c>
      <c r="AX225" s="81" t="s">
        <v>647</v>
      </c>
      <c r="AY225" s="165">
        <v>4</v>
      </c>
      <c r="AZ225" s="426">
        <f t="shared" si="334"/>
        <v>2.2727272727272729</v>
      </c>
      <c r="BA225" s="600">
        <v>0</v>
      </c>
      <c r="BB225" s="395" t="s">
        <v>1741</v>
      </c>
      <c r="BC225" s="165">
        <f t="shared" si="335"/>
        <v>4</v>
      </c>
      <c r="BD225" s="155" t="s">
        <v>641</v>
      </c>
      <c r="BE225" s="163">
        <f t="shared" si="336"/>
        <v>0</v>
      </c>
      <c r="BF225" s="601">
        <v>1</v>
      </c>
      <c r="BG225" s="396" t="s">
        <v>1746</v>
      </c>
      <c r="BH225" s="165">
        <f t="shared" si="337"/>
        <v>3</v>
      </c>
      <c r="BI225" s="601">
        <v>1</v>
      </c>
      <c r="BJ225" s="396" t="s">
        <v>1746</v>
      </c>
      <c r="BK225" s="165">
        <f t="shared" si="338"/>
        <v>3</v>
      </c>
      <c r="BL225" s="80" t="s">
        <v>648</v>
      </c>
      <c r="BM225" s="365">
        <f t="shared" si="339"/>
        <v>1</v>
      </c>
      <c r="BN225" s="586" t="s">
        <v>654</v>
      </c>
      <c r="BO225" s="365">
        <f t="shared" si="340"/>
        <v>4</v>
      </c>
      <c r="BP225" s="586" t="s">
        <v>643</v>
      </c>
      <c r="BQ225" s="365">
        <f t="shared" si="341"/>
        <v>3</v>
      </c>
      <c r="BR225" s="601">
        <v>0</v>
      </c>
      <c r="BS225" s="396" t="s">
        <v>1750</v>
      </c>
      <c r="BT225" s="165">
        <f t="shared" si="342"/>
        <v>4</v>
      </c>
      <c r="BU225" s="601">
        <v>0</v>
      </c>
      <c r="BV225" s="396" t="s">
        <v>1750</v>
      </c>
      <c r="BW225" s="165">
        <f t="shared" si="343"/>
        <v>4</v>
      </c>
      <c r="BX225" s="601">
        <v>0</v>
      </c>
      <c r="BY225" s="396" t="s">
        <v>1755</v>
      </c>
      <c r="BZ225" s="165">
        <f t="shared" si="344"/>
        <v>4</v>
      </c>
      <c r="CA225" s="601">
        <v>0</v>
      </c>
      <c r="CB225" s="396" t="s">
        <v>1755</v>
      </c>
      <c r="CC225" s="165">
        <f t="shared" si="345"/>
        <v>4</v>
      </c>
      <c r="CD225" s="58">
        <v>0</v>
      </c>
      <c r="CE225" s="397" t="s">
        <v>1764</v>
      </c>
      <c r="CF225" s="165">
        <f t="shared" si="346"/>
        <v>0</v>
      </c>
      <c r="CG225" s="80" t="s">
        <v>1369</v>
      </c>
      <c r="CH225" s="165">
        <f t="shared" si="347"/>
        <v>3</v>
      </c>
      <c r="CI225" s="426">
        <f t="shared" si="348"/>
        <v>2.75</v>
      </c>
      <c r="CJ225" s="586" t="s">
        <v>639</v>
      </c>
      <c r="CK225" s="165">
        <f t="shared" si="349"/>
        <v>4</v>
      </c>
      <c r="CL225" s="96" t="s">
        <v>640</v>
      </c>
      <c r="CM225" s="164">
        <f t="shared" si="350"/>
        <v>0</v>
      </c>
      <c r="CN225" s="96" t="s">
        <v>1119</v>
      </c>
      <c r="CO225" s="164">
        <f t="shared" si="308"/>
        <v>0</v>
      </c>
      <c r="CP225" s="96" t="s">
        <v>880</v>
      </c>
      <c r="CQ225" s="164">
        <f t="shared" si="353"/>
        <v>4</v>
      </c>
      <c r="CR225" s="96" t="s">
        <v>880</v>
      </c>
      <c r="CS225" s="164">
        <f t="shared" si="354"/>
        <v>4</v>
      </c>
      <c r="CT225" s="586" t="s">
        <v>639</v>
      </c>
      <c r="CU225" s="165">
        <f t="shared" si="351"/>
        <v>4</v>
      </c>
      <c r="CV225" s="96" t="s">
        <v>1119</v>
      </c>
      <c r="CW225" s="164">
        <f t="shared" si="355"/>
        <v>0</v>
      </c>
      <c r="CX225" s="55">
        <v>6.2</v>
      </c>
      <c r="CY225" s="427" t="s">
        <v>1826</v>
      </c>
      <c r="CZ225" s="165">
        <f t="shared" si="309"/>
        <v>1</v>
      </c>
      <c r="DA225" s="56">
        <v>8.6999999999999993</v>
      </c>
      <c r="DB225" s="351" t="s">
        <v>1827</v>
      </c>
      <c r="DC225" s="165">
        <f t="shared" si="310"/>
        <v>0</v>
      </c>
      <c r="DD225" s="426">
        <f t="shared" si="311"/>
        <v>1.8888888888888888</v>
      </c>
      <c r="DE225" s="148">
        <v>1</v>
      </c>
      <c r="DF225" s="396" t="s">
        <v>1776</v>
      </c>
      <c r="DG225" s="165">
        <f t="shared" si="312"/>
        <v>1</v>
      </c>
      <c r="DH225" s="54">
        <v>0</v>
      </c>
      <c r="DI225" s="397" t="s">
        <v>1777</v>
      </c>
      <c r="DJ225" s="165">
        <f t="shared" si="313"/>
        <v>0</v>
      </c>
      <c r="DK225" s="54">
        <v>0</v>
      </c>
      <c r="DL225" s="396" t="s">
        <v>1779</v>
      </c>
      <c r="DM225" s="165">
        <f t="shared" si="314"/>
        <v>0</v>
      </c>
      <c r="DN225" s="54">
        <v>5</v>
      </c>
      <c r="DO225" s="396" t="s">
        <v>1781</v>
      </c>
      <c r="DP225" s="165">
        <f t="shared" si="315"/>
        <v>3</v>
      </c>
      <c r="DQ225" s="96" t="s">
        <v>1024</v>
      </c>
      <c r="DR225" s="164">
        <f t="shared" si="316"/>
        <v>0</v>
      </c>
      <c r="DS225" s="426">
        <f t="shared" si="317"/>
        <v>0.8</v>
      </c>
      <c r="DT225" s="148">
        <v>0.753</v>
      </c>
      <c r="DU225" s="157" t="s">
        <v>1792</v>
      </c>
      <c r="DV225" s="165">
        <f t="shared" si="352"/>
        <v>1</v>
      </c>
      <c r="DW225" s="49">
        <v>26</v>
      </c>
      <c r="DX225" s="148">
        <f t="shared" si="324"/>
        <v>1.414973347970818</v>
      </c>
      <c r="DY225" s="94" t="s">
        <v>1734</v>
      </c>
      <c r="DZ225" s="165">
        <f t="shared" si="318"/>
        <v>2</v>
      </c>
      <c r="EA225" s="49">
        <v>5</v>
      </c>
      <c r="EB225" s="94" t="s">
        <v>1740</v>
      </c>
      <c r="EC225" s="165">
        <f t="shared" si="319"/>
        <v>3</v>
      </c>
      <c r="ED225" s="49">
        <v>2</v>
      </c>
      <c r="EE225" s="157" t="s">
        <v>1737</v>
      </c>
      <c r="EF225" s="165">
        <f t="shared" si="320"/>
        <v>1</v>
      </c>
      <c r="EG225" s="426">
        <f t="shared" si="321"/>
        <v>1.75</v>
      </c>
      <c r="EH225" s="429">
        <f t="shared" si="322"/>
        <v>1.7769360269360268</v>
      </c>
      <c r="EI225" s="438">
        <f t="shared" si="323"/>
        <v>0.44423400673400676</v>
      </c>
      <c r="EJ225" s="546">
        <v>0.3</v>
      </c>
      <c r="EK225" s="548">
        <v>0.56818181818181823</v>
      </c>
      <c r="EL225" s="549">
        <v>0.6875</v>
      </c>
      <c r="EM225" s="549">
        <v>0.47222222222222221</v>
      </c>
      <c r="EN225" s="549">
        <v>0.2</v>
      </c>
      <c r="EO225" s="549">
        <v>0.4375</v>
      </c>
    </row>
    <row r="226" spans="1:145" s="366" customFormat="1" ht="18">
      <c r="A226" s="4" t="s">
        <v>154</v>
      </c>
      <c r="B226" s="70" t="s">
        <v>153</v>
      </c>
      <c r="C226" s="586" t="s">
        <v>632</v>
      </c>
      <c r="D226" s="411" t="s">
        <v>1309</v>
      </c>
      <c r="E226" s="413" t="s">
        <v>971</v>
      </c>
      <c r="F226" s="412" t="s">
        <v>970</v>
      </c>
      <c r="G226" s="414" t="s">
        <v>973</v>
      </c>
      <c r="H226" s="412" t="s">
        <v>50</v>
      </c>
      <c r="I226" s="51">
        <v>18412</v>
      </c>
      <c r="J226" s="328">
        <f t="shared" si="299"/>
        <v>4.2651009662219366</v>
      </c>
      <c r="K226" s="328" t="s">
        <v>1699</v>
      </c>
      <c r="L226" s="165">
        <f t="shared" si="300"/>
        <v>2</v>
      </c>
      <c r="M226" s="78">
        <v>47822351.170000002</v>
      </c>
      <c r="N226" s="328">
        <f t="shared" si="301"/>
        <v>7.6796309242485048</v>
      </c>
      <c r="O226" s="328" t="s">
        <v>1705</v>
      </c>
      <c r="P226" s="165">
        <f t="shared" si="302"/>
        <v>2</v>
      </c>
      <c r="Q226" s="94">
        <v>580</v>
      </c>
      <c r="R226" s="328">
        <f t="shared" si="303"/>
        <v>2.7634279935629373</v>
      </c>
      <c r="S226" s="328" t="s">
        <v>1713</v>
      </c>
      <c r="T226" s="165">
        <f t="shared" si="304"/>
        <v>2</v>
      </c>
      <c r="U226" s="96" t="s">
        <v>880</v>
      </c>
      <c r="V226" s="164">
        <f t="shared" si="305"/>
        <v>0</v>
      </c>
      <c r="W226" s="94">
        <v>0</v>
      </c>
      <c r="X226" s="94"/>
      <c r="Y226" s="94" t="s">
        <v>1726</v>
      </c>
      <c r="Z226" s="165">
        <f t="shared" si="306"/>
        <v>0</v>
      </c>
      <c r="AA226" s="424">
        <f t="shared" si="307"/>
        <v>1.2</v>
      </c>
      <c r="AB226" s="586" t="s">
        <v>1397</v>
      </c>
      <c r="AC226" s="165">
        <f t="shared" si="325"/>
        <v>1</v>
      </c>
      <c r="AD226" s="586" t="s">
        <v>639</v>
      </c>
      <c r="AE226" s="165">
        <f t="shared" si="326"/>
        <v>4</v>
      </c>
      <c r="AF226" s="96" t="s">
        <v>640</v>
      </c>
      <c r="AG226" s="164">
        <f t="shared" si="327"/>
        <v>0</v>
      </c>
      <c r="AH226" s="53" t="s">
        <v>1314</v>
      </c>
      <c r="AI226" s="165">
        <f t="shared" si="328"/>
        <v>0</v>
      </c>
      <c r="AJ226" s="53" t="s">
        <v>1404</v>
      </c>
      <c r="AK226" s="165">
        <f t="shared" si="329"/>
        <v>1</v>
      </c>
      <c r="AL226" s="599">
        <v>1</v>
      </c>
      <c r="AM226" s="396" t="s">
        <v>1765</v>
      </c>
      <c r="AN226" s="165">
        <f t="shared" si="330"/>
        <v>4</v>
      </c>
      <c r="AO226" s="96" t="s">
        <v>636</v>
      </c>
      <c r="AP226" s="164">
        <f t="shared" si="331"/>
        <v>4</v>
      </c>
      <c r="AQ226" s="322">
        <v>1</v>
      </c>
      <c r="AR226" s="397" t="s">
        <v>1789</v>
      </c>
      <c r="AS226" s="165">
        <f t="shared" si="332"/>
        <v>0</v>
      </c>
      <c r="AT226" s="586" t="s">
        <v>674</v>
      </c>
      <c r="AU226" s="165">
        <f t="shared" si="333"/>
        <v>3</v>
      </c>
      <c r="AV226" s="53" t="s">
        <v>647</v>
      </c>
      <c r="AW226" s="165">
        <v>4</v>
      </c>
      <c r="AX226" s="81" t="s">
        <v>647</v>
      </c>
      <c r="AY226" s="165">
        <v>4</v>
      </c>
      <c r="AZ226" s="426">
        <f t="shared" si="334"/>
        <v>2.2727272727272729</v>
      </c>
      <c r="BA226" s="322">
        <v>0</v>
      </c>
      <c r="BB226" s="395" t="s">
        <v>1741</v>
      </c>
      <c r="BC226" s="165">
        <f t="shared" si="335"/>
        <v>4</v>
      </c>
      <c r="BD226" s="80" t="s">
        <v>641</v>
      </c>
      <c r="BE226" s="163">
        <f t="shared" si="336"/>
        <v>0</v>
      </c>
      <c r="BF226" s="601">
        <v>3</v>
      </c>
      <c r="BG226" s="397" t="s">
        <v>1747</v>
      </c>
      <c r="BH226" s="165">
        <f t="shared" si="337"/>
        <v>2</v>
      </c>
      <c r="BI226" s="601">
        <v>2</v>
      </c>
      <c r="BJ226" s="396" t="s">
        <v>1746</v>
      </c>
      <c r="BK226" s="165">
        <f t="shared" si="338"/>
        <v>3</v>
      </c>
      <c r="BL226" s="80" t="s">
        <v>642</v>
      </c>
      <c r="BM226" s="365">
        <f t="shared" si="339"/>
        <v>3</v>
      </c>
      <c r="BN226" s="586" t="s">
        <v>642</v>
      </c>
      <c r="BO226" s="365">
        <f t="shared" si="340"/>
        <v>0</v>
      </c>
      <c r="BP226" s="586" t="s">
        <v>643</v>
      </c>
      <c r="BQ226" s="365">
        <f t="shared" si="341"/>
        <v>3</v>
      </c>
      <c r="BR226" s="601">
        <v>0</v>
      </c>
      <c r="BS226" s="396" t="s">
        <v>1750</v>
      </c>
      <c r="BT226" s="165">
        <f t="shared" si="342"/>
        <v>4</v>
      </c>
      <c r="BU226" s="601">
        <v>0</v>
      </c>
      <c r="BV226" s="396" t="s">
        <v>1750</v>
      </c>
      <c r="BW226" s="165">
        <f t="shared" si="343"/>
        <v>4</v>
      </c>
      <c r="BX226" s="601">
        <v>0</v>
      </c>
      <c r="BY226" s="396" t="s">
        <v>1755</v>
      </c>
      <c r="BZ226" s="165">
        <f t="shared" si="344"/>
        <v>4</v>
      </c>
      <c r="CA226" s="601">
        <v>0</v>
      </c>
      <c r="CB226" s="396" t="s">
        <v>1755</v>
      </c>
      <c r="CC226" s="165">
        <f t="shared" si="345"/>
        <v>4</v>
      </c>
      <c r="CD226" s="58">
        <v>1</v>
      </c>
      <c r="CE226" s="396" t="s">
        <v>1763</v>
      </c>
      <c r="CF226" s="165">
        <f t="shared" si="346"/>
        <v>1</v>
      </c>
      <c r="CG226" s="80" t="s">
        <v>636</v>
      </c>
      <c r="CH226" s="165">
        <f t="shared" si="347"/>
        <v>4</v>
      </c>
      <c r="CI226" s="426">
        <f t="shared" si="348"/>
        <v>2.6666666666666665</v>
      </c>
      <c r="CJ226" s="586" t="s">
        <v>639</v>
      </c>
      <c r="CK226" s="165">
        <f t="shared" si="349"/>
        <v>4</v>
      </c>
      <c r="CL226" s="96" t="s">
        <v>640</v>
      </c>
      <c r="CM226" s="164">
        <f t="shared" si="350"/>
        <v>0</v>
      </c>
      <c r="CN226" s="96" t="s">
        <v>1119</v>
      </c>
      <c r="CO226" s="164">
        <f t="shared" si="308"/>
        <v>0</v>
      </c>
      <c r="CP226" s="96" t="s">
        <v>880</v>
      </c>
      <c r="CQ226" s="164">
        <f t="shared" si="353"/>
        <v>4</v>
      </c>
      <c r="CR226" s="96" t="s">
        <v>880</v>
      </c>
      <c r="CS226" s="164">
        <f t="shared" si="354"/>
        <v>4</v>
      </c>
      <c r="CT226" s="586" t="s">
        <v>639</v>
      </c>
      <c r="CU226" s="165">
        <f t="shared" si="351"/>
        <v>4</v>
      </c>
      <c r="CV226" s="96" t="s">
        <v>1119</v>
      </c>
      <c r="CW226" s="164">
        <f t="shared" si="355"/>
        <v>0</v>
      </c>
      <c r="CX226" s="55">
        <v>6.4</v>
      </c>
      <c r="CY226" s="427" t="s">
        <v>1826</v>
      </c>
      <c r="CZ226" s="165">
        <f t="shared" si="309"/>
        <v>1</v>
      </c>
      <c r="DA226" s="56">
        <v>9.6999999999999993</v>
      </c>
      <c r="DB226" s="351" t="s">
        <v>1827</v>
      </c>
      <c r="DC226" s="165">
        <f t="shared" si="310"/>
        <v>0</v>
      </c>
      <c r="DD226" s="426">
        <f t="shared" si="311"/>
        <v>1.8888888888888888</v>
      </c>
      <c r="DE226" s="148">
        <v>1</v>
      </c>
      <c r="DF226" s="396" t="s">
        <v>1776</v>
      </c>
      <c r="DG226" s="165">
        <f t="shared" si="312"/>
        <v>1</v>
      </c>
      <c r="DH226" s="54">
        <v>0</v>
      </c>
      <c r="DI226" s="397" t="s">
        <v>1777</v>
      </c>
      <c r="DJ226" s="165">
        <f t="shared" si="313"/>
        <v>0</v>
      </c>
      <c r="DK226" s="54">
        <v>1</v>
      </c>
      <c r="DL226" s="396" t="s">
        <v>1779</v>
      </c>
      <c r="DM226" s="165">
        <f t="shared" si="314"/>
        <v>3</v>
      </c>
      <c r="DN226" s="54">
        <v>3</v>
      </c>
      <c r="DO226" s="397" t="s">
        <v>1782</v>
      </c>
      <c r="DP226" s="165">
        <f t="shared" si="315"/>
        <v>2</v>
      </c>
      <c r="DQ226" s="96" t="s">
        <v>1024</v>
      </c>
      <c r="DR226" s="164">
        <f t="shared" si="316"/>
        <v>0</v>
      </c>
      <c r="DS226" s="426">
        <f t="shared" si="317"/>
        <v>1.2</v>
      </c>
      <c r="DT226" s="148">
        <v>0.73299999999999998</v>
      </c>
      <c r="DU226" s="157" t="s">
        <v>1791</v>
      </c>
      <c r="DV226" s="165">
        <f t="shared" si="352"/>
        <v>2</v>
      </c>
      <c r="DW226" s="49">
        <v>14</v>
      </c>
      <c r="DX226" s="148">
        <f t="shared" si="324"/>
        <v>1.146128035678238</v>
      </c>
      <c r="DY226" s="94" t="s">
        <v>1734</v>
      </c>
      <c r="DZ226" s="165">
        <f t="shared" si="318"/>
        <v>2</v>
      </c>
      <c r="EA226" s="49">
        <v>4</v>
      </c>
      <c r="EB226" s="94" t="s">
        <v>1739</v>
      </c>
      <c r="EC226" s="165">
        <f t="shared" si="319"/>
        <v>2</v>
      </c>
      <c r="ED226" s="49">
        <v>2</v>
      </c>
      <c r="EE226" s="157" t="s">
        <v>1737</v>
      </c>
      <c r="EF226" s="165">
        <f t="shared" si="320"/>
        <v>1</v>
      </c>
      <c r="EG226" s="426">
        <f t="shared" si="321"/>
        <v>1.75</v>
      </c>
      <c r="EH226" s="429">
        <f t="shared" si="322"/>
        <v>1.8297138047138046</v>
      </c>
      <c r="EI226" s="438">
        <f t="shared" si="323"/>
        <v>0.4574284511784511</v>
      </c>
      <c r="EJ226" s="546">
        <v>0.3</v>
      </c>
      <c r="EK226" s="548">
        <v>0.56818181818181823</v>
      </c>
      <c r="EL226" s="549">
        <v>0.66666666666666663</v>
      </c>
      <c r="EM226" s="549">
        <v>0.47222222222222221</v>
      </c>
      <c r="EN226" s="549">
        <v>0.3</v>
      </c>
      <c r="EO226" s="549">
        <v>0.4375</v>
      </c>
    </row>
    <row r="227" spans="1:145" s="366" customFormat="1" ht="18">
      <c r="A227" s="4" t="s">
        <v>168</v>
      </c>
      <c r="B227" s="69" t="s">
        <v>167</v>
      </c>
      <c r="C227" s="370" t="s">
        <v>632</v>
      </c>
      <c r="D227" s="411" t="s">
        <v>1309</v>
      </c>
      <c r="E227" s="413" t="s">
        <v>968</v>
      </c>
      <c r="F227" s="412" t="s">
        <v>975</v>
      </c>
      <c r="G227" s="414" t="s">
        <v>976</v>
      </c>
      <c r="H227" s="412" t="s">
        <v>16</v>
      </c>
      <c r="I227" s="49">
        <v>18696</v>
      </c>
      <c r="J227" s="328">
        <f t="shared" si="299"/>
        <v>4.2717486993841707</v>
      </c>
      <c r="K227" s="328" t="s">
        <v>1699</v>
      </c>
      <c r="L227" s="165">
        <f t="shared" si="300"/>
        <v>2</v>
      </c>
      <c r="M227" s="78">
        <v>44340878.399999999</v>
      </c>
      <c r="N227" s="328">
        <f t="shared" si="301"/>
        <v>7.6468042923078841</v>
      </c>
      <c r="O227" s="328" t="s">
        <v>1705</v>
      </c>
      <c r="P227" s="165">
        <f t="shared" si="302"/>
        <v>2</v>
      </c>
      <c r="Q227" s="94">
        <v>589</v>
      </c>
      <c r="R227" s="328">
        <f t="shared" si="303"/>
        <v>2.7701152947871015</v>
      </c>
      <c r="S227" s="328" t="s">
        <v>1713</v>
      </c>
      <c r="T227" s="165">
        <f t="shared" si="304"/>
        <v>2</v>
      </c>
      <c r="U227" s="96" t="s">
        <v>1119</v>
      </c>
      <c r="V227" s="164">
        <f t="shared" si="305"/>
        <v>4</v>
      </c>
      <c r="W227" s="94">
        <v>13</v>
      </c>
      <c r="X227" s="54">
        <f>LOG10(W227)</f>
        <v>1.1139433523068367</v>
      </c>
      <c r="Y227" s="94" t="s">
        <v>1731</v>
      </c>
      <c r="Z227" s="165">
        <f t="shared" si="306"/>
        <v>2</v>
      </c>
      <c r="AA227" s="424">
        <f t="shared" si="307"/>
        <v>2.4</v>
      </c>
      <c r="AB227" s="370" t="s">
        <v>639</v>
      </c>
      <c r="AC227" s="165">
        <f t="shared" si="325"/>
        <v>4</v>
      </c>
      <c r="AD227" s="371" t="s">
        <v>639</v>
      </c>
      <c r="AE227" s="165">
        <f t="shared" si="326"/>
        <v>4</v>
      </c>
      <c r="AF227" s="96" t="s">
        <v>640</v>
      </c>
      <c r="AG227" s="164">
        <f t="shared" si="327"/>
        <v>0</v>
      </c>
      <c r="AH227" s="53" t="s">
        <v>1314</v>
      </c>
      <c r="AI227" s="165">
        <f t="shared" si="328"/>
        <v>0</v>
      </c>
      <c r="AJ227" s="156" t="s">
        <v>1405</v>
      </c>
      <c r="AK227" s="165">
        <f t="shared" si="329"/>
        <v>0</v>
      </c>
      <c r="AL227" s="372">
        <v>1</v>
      </c>
      <c r="AM227" s="396" t="s">
        <v>1765</v>
      </c>
      <c r="AN227" s="165">
        <f t="shared" si="330"/>
        <v>4</v>
      </c>
      <c r="AO227" s="96" t="s">
        <v>636</v>
      </c>
      <c r="AP227" s="164">
        <f t="shared" si="331"/>
        <v>4</v>
      </c>
      <c r="AQ227" s="322">
        <v>1</v>
      </c>
      <c r="AR227" s="397" t="s">
        <v>1789</v>
      </c>
      <c r="AS227" s="165">
        <f t="shared" si="332"/>
        <v>0</v>
      </c>
      <c r="AT227" s="370" t="s">
        <v>634</v>
      </c>
      <c r="AU227" s="165">
        <f t="shared" si="333"/>
        <v>1</v>
      </c>
      <c r="AV227" s="53" t="s">
        <v>646</v>
      </c>
      <c r="AW227" s="165">
        <v>0</v>
      </c>
      <c r="AX227" s="81" t="s">
        <v>646</v>
      </c>
      <c r="AY227" s="165">
        <v>1</v>
      </c>
      <c r="AZ227" s="426">
        <f t="shared" si="334"/>
        <v>1.6363636363636365</v>
      </c>
      <c r="BA227" s="322">
        <v>0</v>
      </c>
      <c r="BB227" s="395" t="s">
        <v>1741</v>
      </c>
      <c r="BC227" s="165">
        <f t="shared" si="335"/>
        <v>4</v>
      </c>
      <c r="BD227" s="155" t="s">
        <v>1395</v>
      </c>
      <c r="BE227" s="163">
        <f t="shared" si="336"/>
        <v>4</v>
      </c>
      <c r="BF227" s="372">
        <v>0</v>
      </c>
      <c r="BG227" s="396" t="s">
        <v>1745</v>
      </c>
      <c r="BH227" s="165">
        <f t="shared" si="337"/>
        <v>4</v>
      </c>
      <c r="BI227" s="372">
        <v>0</v>
      </c>
      <c r="BJ227" s="396" t="s">
        <v>1745</v>
      </c>
      <c r="BK227" s="165">
        <f t="shared" si="338"/>
        <v>4</v>
      </c>
      <c r="BL227" s="80" t="s">
        <v>658</v>
      </c>
      <c r="BM227" s="365">
        <f t="shared" si="339"/>
        <v>2</v>
      </c>
      <c r="BN227" s="370" t="s">
        <v>649</v>
      </c>
      <c r="BO227" s="365">
        <f t="shared" si="340"/>
        <v>1</v>
      </c>
      <c r="BP227" s="371" t="s">
        <v>643</v>
      </c>
      <c r="BQ227" s="365">
        <f t="shared" si="341"/>
        <v>3</v>
      </c>
      <c r="BR227" s="322">
        <v>0</v>
      </c>
      <c r="BS227" s="396" t="s">
        <v>1750</v>
      </c>
      <c r="BT227" s="165">
        <f t="shared" si="342"/>
        <v>4</v>
      </c>
      <c r="BU227" s="322">
        <v>0</v>
      </c>
      <c r="BV227" s="396" t="s">
        <v>1750</v>
      </c>
      <c r="BW227" s="165">
        <f t="shared" si="343"/>
        <v>4</v>
      </c>
      <c r="BX227" s="322">
        <v>0</v>
      </c>
      <c r="BY227" s="396" t="s">
        <v>1755</v>
      </c>
      <c r="BZ227" s="165">
        <f t="shared" si="344"/>
        <v>4</v>
      </c>
      <c r="CA227" s="322">
        <v>0</v>
      </c>
      <c r="CB227" s="396" t="s">
        <v>1755</v>
      </c>
      <c r="CC227" s="165">
        <f t="shared" si="345"/>
        <v>4</v>
      </c>
      <c r="CD227" s="58">
        <v>0</v>
      </c>
      <c r="CE227" s="397" t="s">
        <v>1764</v>
      </c>
      <c r="CF227" s="165">
        <f t="shared" si="346"/>
        <v>0</v>
      </c>
      <c r="CG227" s="155" t="s">
        <v>636</v>
      </c>
      <c r="CH227" s="165">
        <f t="shared" si="347"/>
        <v>4</v>
      </c>
      <c r="CI227" s="426">
        <f t="shared" si="348"/>
        <v>3.1666666666666665</v>
      </c>
      <c r="CJ227" s="370" t="s">
        <v>639</v>
      </c>
      <c r="CK227" s="165">
        <f t="shared" si="349"/>
        <v>4</v>
      </c>
      <c r="CL227" s="96" t="s">
        <v>636</v>
      </c>
      <c r="CM227" s="164">
        <f t="shared" si="350"/>
        <v>4</v>
      </c>
      <c r="CN227" s="96" t="s">
        <v>1119</v>
      </c>
      <c r="CO227" s="164">
        <f t="shared" si="308"/>
        <v>0</v>
      </c>
      <c r="CP227" s="96" t="s">
        <v>880</v>
      </c>
      <c r="CQ227" s="164">
        <f t="shared" si="353"/>
        <v>4</v>
      </c>
      <c r="CR227" s="96" t="s">
        <v>880</v>
      </c>
      <c r="CS227" s="164">
        <f t="shared" si="354"/>
        <v>4</v>
      </c>
      <c r="CT227" s="370" t="s">
        <v>639</v>
      </c>
      <c r="CU227" s="165">
        <f t="shared" si="351"/>
        <v>4</v>
      </c>
      <c r="CV227" s="96" t="s">
        <v>1119</v>
      </c>
      <c r="CW227" s="164">
        <f t="shared" si="355"/>
        <v>0</v>
      </c>
      <c r="CX227" s="55">
        <v>5.0999999999999996</v>
      </c>
      <c r="CY227" s="427" t="s">
        <v>1825</v>
      </c>
      <c r="CZ227" s="165">
        <f t="shared" si="309"/>
        <v>2</v>
      </c>
      <c r="DA227" s="56">
        <v>10</v>
      </c>
      <c r="DB227" s="351" t="s">
        <v>1827</v>
      </c>
      <c r="DC227" s="165">
        <f t="shared" si="310"/>
        <v>0</v>
      </c>
      <c r="DD227" s="426">
        <f t="shared" si="311"/>
        <v>2.4444444444444446</v>
      </c>
      <c r="DE227" s="148">
        <v>2</v>
      </c>
      <c r="DF227" s="396" t="s">
        <v>1776</v>
      </c>
      <c r="DG227" s="165">
        <f t="shared" si="312"/>
        <v>1</v>
      </c>
      <c r="DH227" s="54">
        <v>0</v>
      </c>
      <c r="DI227" s="397" t="s">
        <v>1777</v>
      </c>
      <c r="DJ227" s="165">
        <f t="shared" si="313"/>
        <v>0</v>
      </c>
      <c r="DK227" s="54">
        <v>2</v>
      </c>
      <c r="DL227" s="396" t="s">
        <v>1778</v>
      </c>
      <c r="DM227" s="165">
        <f t="shared" si="314"/>
        <v>4</v>
      </c>
      <c r="DN227" s="54">
        <v>0</v>
      </c>
      <c r="DO227" s="397" t="s">
        <v>1784</v>
      </c>
      <c r="DP227" s="165">
        <f t="shared" si="315"/>
        <v>0</v>
      </c>
      <c r="DQ227" s="96" t="s">
        <v>1024</v>
      </c>
      <c r="DR227" s="164">
        <f t="shared" si="316"/>
        <v>0</v>
      </c>
      <c r="DS227" s="426">
        <f t="shared" si="317"/>
        <v>1</v>
      </c>
      <c r="DT227" s="148">
        <v>0.72099999999999997</v>
      </c>
      <c r="DU227" s="157" t="s">
        <v>1791</v>
      </c>
      <c r="DV227" s="165">
        <f t="shared" si="352"/>
        <v>2</v>
      </c>
      <c r="DW227" s="49">
        <v>11</v>
      </c>
      <c r="DX227" s="148">
        <f t="shared" si="324"/>
        <v>1.0413926851582251</v>
      </c>
      <c r="DY227" s="94" t="s">
        <v>1734</v>
      </c>
      <c r="DZ227" s="165">
        <f t="shared" si="318"/>
        <v>2</v>
      </c>
      <c r="EA227" s="49">
        <v>3</v>
      </c>
      <c r="EB227" s="94" t="s">
        <v>1739</v>
      </c>
      <c r="EC227" s="165">
        <f t="shared" si="319"/>
        <v>2</v>
      </c>
      <c r="ED227" s="49">
        <v>2</v>
      </c>
      <c r="EE227" s="157" t="s">
        <v>1737</v>
      </c>
      <c r="EF227" s="165">
        <f t="shared" si="320"/>
        <v>1</v>
      </c>
      <c r="EG227" s="426">
        <f t="shared" si="321"/>
        <v>1.75</v>
      </c>
      <c r="EH227" s="429">
        <f t="shared" si="322"/>
        <v>2.0662457912457914</v>
      </c>
      <c r="EI227" s="438">
        <f t="shared" si="323"/>
        <v>0.51656144781144786</v>
      </c>
      <c r="EJ227" s="546">
        <v>0.6</v>
      </c>
      <c r="EK227" s="548">
        <v>0.40909090909090912</v>
      </c>
      <c r="EL227" s="549">
        <v>0.79166666666666663</v>
      </c>
      <c r="EM227" s="549">
        <v>0.61111111111111116</v>
      </c>
      <c r="EN227" s="549">
        <v>0.25</v>
      </c>
      <c r="EO227" s="549">
        <v>0.4375</v>
      </c>
    </row>
    <row r="228" spans="1:145" s="366" customFormat="1" ht="18">
      <c r="A228" s="4" t="s">
        <v>152</v>
      </c>
      <c r="B228" s="69" t="s">
        <v>151</v>
      </c>
      <c r="C228" s="586" t="s">
        <v>1050</v>
      </c>
      <c r="D228" s="411" t="s">
        <v>1309</v>
      </c>
      <c r="E228" s="413" t="s">
        <v>988</v>
      </c>
      <c r="F228" s="412" t="s">
        <v>1002</v>
      </c>
      <c r="G228" s="414" t="s">
        <v>998</v>
      </c>
      <c r="H228" s="412" t="s">
        <v>63</v>
      </c>
      <c r="I228" s="49">
        <v>18793</v>
      </c>
      <c r="J228" s="328">
        <f t="shared" si="299"/>
        <v>4.2739961137592797</v>
      </c>
      <c r="K228" s="328" t="s">
        <v>1699</v>
      </c>
      <c r="L228" s="165">
        <f t="shared" si="300"/>
        <v>2</v>
      </c>
      <c r="M228" s="78">
        <v>38173097.340000004</v>
      </c>
      <c r="N228" s="328">
        <f t="shared" si="301"/>
        <v>7.5817573997472776</v>
      </c>
      <c r="O228" s="328" t="s">
        <v>1705</v>
      </c>
      <c r="P228" s="165">
        <f t="shared" si="302"/>
        <v>2</v>
      </c>
      <c r="Q228" s="94">
        <v>559</v>
      </c>
      <c r="R228" s="328">
        <f t="shared" si="303"/>
        <v>2.7474118078864231</v>
      </c>
      <c r="S228" s="328" t="s">
        <v>1713</v>
      </c>
      <c r="T228" s="165">
        <f t="shared" si="304"/>
        <v>2</v>
      </c>
      <c r="U228" s="96" t="s">
        <v>1119</v>
      </c>
      <c r="V228" s="164">
        <f t="shared" si="305"/>
        <v>4</v>
      </c>
      <c r="W228" s="94">
        <v>15</v>
      </c>
      <c r="X228" s="54">
        <f>LOG10(W228)</f>
        <v>1.1760912590556813</v>
      </c>
      <c r="Y228" s="94" t="s">
        <v>1731</v>
      </c>
      <c r="Z228" s="165">
        <f t="shared" si="306"/>
        <v>2</v>
      </c>
      <c r="AA228" s="424">
        <f t="shared" si="307"/>
        <v>2.4</v>
      </c>
      <c r="AB228" s="586" t="s">
        <v>639</v>
      </c>
      <c r="AC228" s="165">
        <f t="shared" si="325"/>
        <v>4</v>
      </c>
      <c r="AD228" s="586" t="s">
        <v>639</v>
      </c>
      <c r="AE228" s="165">
        <f t="shared" si="326"/>
        <v>4</v>
      </c>
      <c r="AF228" s="96" t="s">
        <v>640</v>
      </c>
      <c r="AG228" s="164">
        <f t="shared" si="327"/>
        <v>0</v>
      </c>
      <c r="AH228" s="53" t="s">
        <v>1314</v>
      </c>
      <c r="AI228" s="165">
        <f t="shared" si="328"/>
        <v>0</v>
      </c>
      <c r="AJ228" s="53" t="s">
        <v>1406</v>
      </c>
      <c r="AK228" s="165">
        <f t="shared" si="329"/>
        <v>3</v>
      </c>
      <c r="AL228" s="598">
        <v>1</v>
      </c>
      <c r="AM228" s="396" t="s">
        <v>1765</v>
      </c>
      <c r="AN228" s="165">
        <f t="shared" si="330"/>
        <v>4</v>
      </c>
      <c r="AO228" s="96" t="s">
        <v>636</v>
      </c>
      <c r="AP228" s="164">
        <f t="shared" si="331"/>
        <v>4</v>
      </c>
      <c r="AQ228" s="322">
        <v>2</v>
      </c>
      <c r="AR228" s="396" t="s">
        <v>1772</v>
      </c>
      <c r="AS228" s="165">
        <f t="shared" si="332"/>
        <v>1</v>
      </c>
      <c r="AT228" s="586" t="s">
        <v>650</v>
      </c>
      <c r="AU228" s="165">
        <f t="shared" si="333"/>
        <v>2</v>
      </c>
      <c r="AV228" s="53" t="s">
        <v>675</v>
      </c>
      <c r="AW228" s="165">
        <v>0</v>
      </c>
      <c r="AX228" s="81" t="s">
        <v>647</v>
      </c>
      <c r="AY228" s="165">
        <v>4</v>
      </c>
      <c r="AZ228" s="426">
        <f t="shared" si="334"/>
        <v>2.3636363636363638</v>
      </c>
      <c r="BA228" s="600">
        <v>0</v>
      </c>
      <c r="BB228" s="395" t="s">
        <v>1741</v>
      </c>
      <c r="BC228" s="165">
        <f t="shared" si="335"/>
        <v>4</v>
      </c>
      <c r="BD228" s="155" t="s">
        <v>1395</v>
      </c>
      <c r="BE228" s="163">
        <f t="shared" si="336"/>
        <v>4</v>
      </c>
      <c r="BF228" s="601">
        <v>2</v>
      </c>
      <c r="BG228" s="396" t="s">
        <v>1746</v>
      </c>
      <c r="BH228" s="165">
        <f t="shared" si="337"/>
        <v>3</v>
      </c>
      <c r="BI228" s="601">
        <v>4</v>
      </c>
      <c r="BJ228" s="397" t="s">
        <v>1747</v>
      </c>
      <c r="BK228" s="165">
        <f t="shared" si="338"/>
        <v>2</v>
      </c>
      <c r="BL228" s="80" t="s">
        <v>653</v>
      </c>
      <c r="BM228" s="365">
        <f t="shared" si="339"/>
        <v>4</v>
      </c>
      <c r="BN228" s="586" t="s">
        <v>654</v>
      </c>
      <c r="BO228" s="365">
        <f t="shared" si="340"/>
        <v>4</v>
      </c>
      <c r="BP228" s="586" t="s">
        <v>659</v>
      </c>
      <c r="BQ228" s="365">
        <f t="shared" si="341"/>
        <v>4</v>
      </c>
      <c r="BR228" s="601">
        <v>0</v>
      </c>
      <c r="BS228" s="396" t="s">
        <v>1750</v>
      </c>
      <c r="BT228" s="165">
        <f t="shared" si="342"/>
        <v>4</v>
      </c>
      <c r="BU228" s="601">
        <v>3</v>
      </c>
      <c r="BV228" s="397" t="s">
        <v>1752</v>
      </c>
      <c r="BW228" s="165">
        <f t="shared" si="343"/>
        <v>2</v>
      </c>
      <c r="BX228" s="601">
        <v>1</v>
      </c>
      <c r="BY228" s="396" t="s">
        <v>1756</v>
      </c>
      <c r="BZ228" s="165">
        <f t="shared" si="344"/>
        <v>3</v>
      </c>
      <c r="CA228" s="601">
        <v>0</v>
      </c>
      <c r="CB228" s="396" t="s">
        <v>1755</v>
      </c>
      <c r="CC228" s="165">
        <f t="shared" si="345"/>
        <v>4</v>
      </c>
      <c r="CD228" s="58">
        <v>0</v>
      </c>
      <c r="CE228" s="397" t="s">
        <v>1764</v>
      </c>
      <c r="CF228" s="165">
        <f t="shared" si="346"/>
        <v>0</v>
      </c>
      <c r="CG228" s="155" t="s">
        <v>1369</v>
      </c>
      <c r="CH228" s="165">
        <f t="shared" si="347"/>
        <v>3</v>
      </c>
      <c r="CI228" s="426">
        <f t="shared" si="348"/>
        <v>3.0833333333333335</v>
      </c>
      <c r="CJ228" s="80" t="s">
        <v>1407</v>
      </c>
      <c r="CK228" s="165">
        <f t="shared" si="349"/>
        <v>1</v>
      </c>
      <c r="CL228" s="96" t="s">
        <v>640</v>
      </c>
      <c r="CM228" s="164">
        <f t="shared" si="350"/>
        <v>0</v>
      </c>
      <c r="CN228" s="96" t="s">
        <v>1119</v>
      </c>
      <c r="CO228" s="164">
        <f t="shared" si="308"/>
        <v>0</v>
      </c>
      <c r="CP228" s="96" t="s">
        <v>880</v>
      </c>
      <c r="CQ228" s="164">
        <f t="shared" si="353"/>
        <v>4</v>
      </c>
      <c r="CR228" s="96" t="s">
        <v>880</v>
      </c>
      <c r="CS228" s="164">
        <f t="shared" si="354"/>
        <v>4</v>
      </c>
      <c r="CT228" s="586" t="s">
        <v>639</v>
      </c>
      <c r="CU228" s="165">
        <f t="shared" si="351"/>
        <v>4</v>
      </c>
      <c r="CV228" s="96" t="s">
        <v>880</v>
      </c>
      <c r="CW228" s="164">
        <f t="shared" si="355"/>
        <v>4</v>
      </c>
      <c r="CX228" s="55">
        <v>8.1</v>
      </c>
      <c r="CY228" s="351" t="s">
        <v>1827</v>
      </c>
      <c r="CZ228" s="165">
        <f t="shared" si="309"/>
        <v>0</v>
      </c>
      <c r="DA228" s="56">
        <v>8.8000000000000007</v>
      </c>
      <c r="DB228" s="351" t="s">
        <v>1827</v>
      </c>
      <c r="DC228" s="165">
        <f t="shared" si="310"/>
        <v>0</v>
      </c>
      <c r="DD228" s="426">
        <f t="shared" si="311"/>
        <v>1.8888888888888888</v>
      </c>
      <c r="DE228" s="148">
        <v>0</v>
      </c>
      <c r="DF228" s="397" t="s">
        <v>1777</v>
      </c>
      <c r="DG228" s="165">
        <f t="shared" si="312"/>
        <v>0</v>
      </c>
      <c r="DH228" s="54">
        <v>0</v>
      </c>
      <c r="DI228" s="397" t="s">
        <v>1777</v>
      </c>
      <c r="DJ228" s="165">
        <f t="shared" si="313"/>
        <v>0</v>
      </c>
      <c r="DK228" s="54">
        <v>1</v>
      </c>
      <c r="DL228" s="397" t="s">
        <v>1777</v>
      </c>
      <c r="DM228" s="165">
        <f t="shared" si="314"/>
        <v>3</v>
      </c>
      <c r="DN228" s="54">
        <v>2</v>
      </c>
      <c r="DO228" s="396" t="s">
        <v>1783</v>
      </c>
      <c r="DP228" s="165">
        <f t="shared" si="315"/>
        <v>1</v>
      </c>
      <c r="DQ228" s="96" t="s">
        <v>1024</v>
      </c>
      <c r="DR228" s="164">
        <f t="shared" si="316"/>
        <v>0</v>
      </c>
      <c r="DS228" s="426">
        <f t="shared" si="317"/>
        <v>0.8</v>
      </c>
      <c r="DT228" s="148">
        <v>0.59399999999999997</v>
      </c>
      <c r="DU228" s="94" t="s">
        <v>1793</v>
      </c>
      <c r="DV228" s="165">
        <f t="shared" si="352"/>
        <v>3</v>
      </c>
      <c r="DW228" s="49">
        <v>66</v>
      </c>
      <c r="DX228" s="148">
        <f t="shared" si="324"/>
        <v>1.8195439355418688</v>
      </c>
      <c r="DY228" s="94" t="s">
        <v>1735</v>
      </c>
      <c r="DZ228" s="165">
        <f t="shared" si="318"/>
        <v>3</v>
      </c>
      <c r="EA228" s="49">
        <v>5</v>
      </c>
      <c r="EB228" s="94" t="s">
        <v>1740</v>
      </c>
      <c r="EC228" s="165">
        <f t="shared" si="319"/>
        <v>3</v>
      </c>
      <c r="ED228" s="49">
        <v>4</v>
      </c>
      <c r="EE228" s="94" t="s">
        <v>1739</v>
      </c>
      <c r="EF228" s="165">
        <f t="shared" si="320"/>
        <v>2</v>
      </c>
      <c r="EG228" s="426">
        <f t="shared" si="321"/>
        <v>2.75</v>
      </c>
      <c r="EH228" s="429">
        <f t="shared" si="322"/>
        <v>2.2143097643097645</v>
      </c>
      <c r="EI228" s="438">
        <f t="shared" si="323"/>
        <v>0.55357744107744111</v>
      </c>
      <c r="EJ228" s="546">
        <v>0.6</v>
      </c>
      <c r="EK228" s="548">
        <v>0.59090909090909094</v>
      </c>
      <c r="EL228" s="549">
        <v>0.77083333333333337</v>
      </c>
      <c r="EM228" s="549">
        <v>0.47222222222222221</v>
      </c>
      <c r="EN228" s="549">
        <v>0.2</v>
      </c>
      <c r="EO228" s="549">
        <v>0.6875</v>
      </c>
    </row>
    <row r="229" spans="1:145" s="366" customFormat="1" ht="18">
      <c r="A229" s="4" t="s">
        <v>180</v>
      </c>
      <c r="B229" s="69" t="s">
        <v>179</v>
      </c>
      <c r="C229" s="370" t="s">
        <v>681</v>
      </c>
      <c r="D229" s="411" t="s">
        <v>1309</v>
      </c>
      <c r="E229" s="413" t="s">
        <v>988</v>
      </c>
      <c r="F229" s="412" t="s">
        <v>1002</v>
      </c>
      <c r="G229" s="414" t="s">
        <v>989</v>
      </c>
      <c r="H229" s="412" t="s">
        <v>25</v>
      </c>
      <c r="I229" s="49">
        <v>18827</v>
      </c>
      <c r="J229" s="328">
        <f t="shared" si="299"/>
        <v>4.2747811226059067</v>
      </c>
      <c r="K229" s="328" t="s">
        <v>1699</v>
      </c>
      <c r="L229" s="165">
        <f t="shared" si="300"/>
        <v>2</v>
      </c>
      <c r="M229" s="78">
        <v>34264776.589999996</v>
      </c>
      <c r="N229" s="328">
        <f t="shared" si="301"/>
        <v>7.5348479045162762</v>
      </c>
      <c r="O229" s="328" t="s">
        <v>1705</v>
      </c>
      <c r="P229" s="165">
        <f t="shared" si="302"/>
        <v>2</v>
      </c>
      <c r="Q229" s="94">
        <v>469</v>
      </c>
      <c r="R229" s="328">
        <f t="shared" si="303"/>
        <v>2.6711728427150834</v>
      </c>
      <c r="S229" s="328" t="s">
        <v>1712</v>
      </c>
      <c r="T229" s="165">
        <f t="shared" si="304"/>
        <v>1</v>
      </c>
      <c r="U229" s="96" t="s">
        <v>880</v>
      </c>
      <c r="V229" s="164">
        <f t="shared" si="305"/>
        <v>0</v>
      </c>
      <c r="W229" s="94">
        <v>0</v>
      </c>
      <c r="X229" s="94"/>
      <c r="Y229" s="94" t="s">
        <v>1726</v>
      </c>
      <c r="Z229" s="165">
        <f t="shared" si="306"/>
        <v>0</v>
      </c>
      <c r="AA229" s="424">
        <f t="shared" si="307"/>
        <v>1</v>
      </c>
      <c r="AB229" s="370" t="s">
        <v>639</v>
      </c>
      <c r="AC229" s="165">
        <f t="shared" si="325"/>
        <v>4</v>
      </c>
      <c r="AD229" s="371" t="s">
        <v>639</v>
      </c>
      <c r="AE229" s="165">
        <f t="shared" si="326"/>
        <v>4</v>
      </c>
      <c r="AF229" s="96" t="s">
        <v>640</v>
      </c>
      <c r="AG229" s="164">
        <f t="shared" si="327"/>
        <v>0</v>
      </c>
      <c r="AH229" s="53" t="s">
        <v>1314</v>
      </c>
      <c r="AI229" s="165">
        <f t="shared" si="328"/>
        <v>0</v>
      </c>
      <c r="AJ229" s="156" t="s">
        <v>1406</v>
      </c>
      <c r="AK229" s="165">
        <f t="shared" si="329"/>
        <v>3</v>
      </c>
      <c r="AL229" s="372">
        <v>1</v>
      </c>
      <c r="AM229" s="396" t="s">
        <v>1765</v>
      </c>
      <c r="AN229" s="165">
        <f t="shared" si="330"/>
        <v>4</v>
      </c>
      <c r="AO229" s="96" t="s">
        <v>640</v>
      </c>
      <c r="AP229" s="164">
        <f t="shared" si="331"/>
        <v>0</v>
      </c>
      <c r="AQ229" s="322">
        <v>3</v>
      </c>
      <c r="AR229" s="397" t="s">
        <v>1771</v>
      </c>
      <c r="AS229" s="165">
        <f t="shared" si="332"/>
        <v>2</v>
      </c>
      <c r="AT229" s="370" t="s">
        <v>650</v>
      </c>
      <c r="AU229" s="165">
        <f t="shared" si="333"/>
        <v>2</v>
      </c>
      <c r="AV229" s="53" t="s">
        <v>635</v>
      </c>
      <c r="AW229" s="165">
        <v>1</v>
      </c>
      <c r="AX229" s="81" t="s">
        <v>647</v>
      </c>
      <c r="AY229" s="165">
        <v>4</v>
      </c>
      <c r="AZ229" s="426">
        <f t="shared" si="334"/>
        <v>2.1818181818181817</v>
      </c>
      <c r="BA229" s="322">
        <v>0</v>
      </c>
      <c r="BB229" s="395" t="s">
        <v>1741</v>
      </c>
      <c r="BC229" s="165">
        <f t="shared" si="335"/>
        <v>4</v>
      </c>
      <c r="BD229" s="80" t="s">
        <v>1395</v>
      </c>
      <c r="BE229" s="163">
        <f t="shared" si="336"/>
        <v>4</v>
      </c>
      <c r="BF229" s="372">
        <v>1</v>
      </c>
      <c r="BG229" s="396" t="s">
        <v>1746</v>
      </c>
      <c r="BH229" s="165">
        <f t="shared" si="337"/>
        <v>3</v>
      </c>
      <c r="BI229" s="372">
        <v>1</v>
      </c>
      <c r="BJ229" s="396" t="s">
        <v>1746</v>
      </c>
      <c r="BK229" s="165">
        <f t="shared" si="338"/>
        <v>3</v>
      </c>
      <c r="BL229" s="80" t="s">
        <v>642</v>
      </c>
      <c r="BM229" s="365">
        <f t="shared" si="339"/>
        <v>3</v>
      </c>
      <c r="BN229" s="370" t="s">
        <v>654</v>
      </c>
      <c r="BO229" s="365">
        <f t="shared" si="340"/>
        <v>4</v>
      </c>
      <c r="BP229" s="371" t="s">
        <v>659</v>
      </c>
      <c r="BQ229" s="365">
        <f t="shared" si="341"/>
        <v>4</v>
      </c>
      <c r="BR229" s="322">
        <v>0</v>
      </c>
      <c r="BS229" s="396" t="s">
        <v>1750</v>
      </c>
      <c r="BT229" s="165">
        <f t="shared" si="342"/>
        <v>4</v>
      </c>
      <c r="BU229" s="322">
        <v>1</v>
      </c>
      <c r="BV229" s="396" t="s">
        <v>1751</v>
      </c>
      <c r="BW229" s="165">
        <f t="shared" si="343"/>
        <v>3</v>
      </c>
      <c r="BX229" s="322">
        <v>0</v>
      </c>
      <c r="BY229" s="396" t="s">
        <v>1755</v>
      </c>
      <c r="BZ229" s="165">
        <f t="shared" si="344"/>
        <v>4</v>
      </c>
      <c r="CA229" s="322">
        <v>0</v>
      </c>
      <c r="CB229" s="396" t="s">
        <v>1755</v>
      </c>
      <c r="CC229" s="165">
        <f t="shared" si="345"/>
        <v>4</v>
      </c>
      <c r="CD229" s="58">
        <v>1</v>
      </c>
      <c r="CE229" s="396" t="s">
        <v>1763</v>
      </c>
      <c r="CF229" s="165">
        <f t="shared" si="346"/>
        <v>1</v>
      </c>
      <c r="CG229" s="80" t="s">
        <v>636</v>
      </c>
      <c r="CH229" s="165">
        <f t="shared" si="347"/>
        <v>4</v>
      </c>
      <c r="CI229" s="426">
        <f t="shared" si="348"/>
        <v>3.4166666666666665</v>
      </c>
      <c r="CJ229" s="586" t="s">
        <v>1396</v>
      </c>
      <c r="CK229" s="165">
        <f t="shared" si="349"/>
        <v>0</v>
      </c>
      <c r="CL229" s="96" t="s">
        <v>640</v>
      </c>
      <c r="CM229" s="164">
        <f t="shared" si="350"/>
        <v>0</v>
      </c>
      <c r="CN229" s="96" t="s">
        <v>880</v>
      </c>
      <c r="CO229" s="164">
        <f t="shared" si="308"/>
        <v>4</v>
      </c>
      <c r="CP229" s="96" t="s">
        <v>880</v>
      </c>
      <c r="CQ229" s="164">
        <f t="shared" si="353"/>
        <v>4</v>
      </c>
      <c r="CR229" s="96" t="s">
        <v>880</v>
      </c>
      <c r="CS229" s="164">
        <f t="shared" si="354"/>
        <v>4</v>
      </c>
      <c r="CT229" s="370" t="s">
        <v>639</v>
      </c>
      <c r="CU229" s="165">
        <f t="shared" si="351"/>
        <v>4</v>
      </c>
      <c r="CV229" s="96" t="s">
        <v>880</v>
      </c>
      <c r="CW229" s="164">
        <f t="shared" si="355"/>
        <v>4</v>
      </c>
      <c r="CX229" s="55">
        <v>4.9000000000000004</v>
      </c>
      <c r="CY229" s="427" t="s">
        <v>1825</v>
      </c>
      <c r="CZ229" s="165">
        <f t="shared" si="309"/>
        <v>2</v>
      </c>
      <c r="DA229" s="56">
        <v>8.1</v>
      </c>
      <c r="DB229" s="351" t="s">
        <v>1827</v>
      </c>
      <c r="DC229" s="165">
        <f t="shared" si="310"/>
        <v>0</v>
      </c>
      <c r="DD229" s="426">
        <f t="shared" si="311"/>
        <v>2.4444444444444446</v>
      </c>
      <c r="DE229" s="148">
        <v>0</v>
      </c>
      <c r="DF229" s="397" t="s">
        <v>1777</v>
      </c>
      <c r="DG229" s="165">
        <f t="shared" si="312"/>
        <v>0</v>
      </c>
      <c r="DH229" s="54">
        <v>0</v>
      </c>
      <c r="DI229" s="397" t="s">
        <v>1777</v>
      </c>
      <c r="DJ229" s="165">
        <f t="shared" si="313"/>
        <v>0</v>
      </c>
      <c r="DK229" s="54">
        <v>1</v>
      </c>
      <c r="DL229" s="397" t="s">
        <v>1777</v>
      </c>
      <c r="DM229" s="165">
        <f t="shared" si="314"/>
        <v>3</v>
      </c>
      <c r="DN229" s="54">
        <v>5</v>
      </c>
      <c r="DO229" s="396" t="s">
        <v>1781</v>
      </c>
      <c r="DP229" s="165">
        <f t="shared" si="315"/>
        <v>3</v>
      </c>
      <c r="DQ229" s="96" t="s">
        <v>1024</v>
      </c>
      <c r="DR229" s="164">
        <f t="shared" si="316"/>
        <v>0</v>
      </c>
      <c r="DS229" s="426">
        <f t="shared" si="317"/>
        <v>1.2</v>
      </c>
      <c r="DT229" s="148">
        <v>0.72299999999999998</v>
      </c>
      <c r="DU229" s="94" t="s">
        <v>1791</v>
      </c>
      <c r="DV229" s="165">
        <f t="shared" si="352"/>
        <v>2</v>
      </c>
      <c r="DW229" s="49">
        <v>6</v>
      </c>
      <c r="DX229" s="148">
        <f t="shared" si="324"/>
        <v>0.77815125038364363</v>
      </c>
      <c r="DY229" s="94" t="s">
        <v>1733</v>
      </c>
      <c r="DZ229" s="165">
        <f t="shared" si="318"/>
        <v>1</v>
      </c>
      <c r="EA229" s="49">
        <v>1</v>
      </c>
      <c r="EB229" s="157" t="s">
        <v>1737</v>
      </c>
      <c r="EC229" s="165">
        <f t="shared" si="319"/>
        <v>1</v>
      </c>
      <c r="ED229" s="49">
        <v>6</v>
      </c>
      <c r="EE229" s="94" t="s">
        <v>1740</v>
      </c>
      <c r="EF229" s="165">
        <f t="shared" si="320"/>
        <v>3</v>
      </c>
      <c r="EG229" s="426">
        <f t="shared" si="321"/>
        <v>1.75</v>
      </c>
      <c r="EH229" s="429">
        <f t="shared" si="322"/>
        <v>1.9988215488215488</v>
      </c>
      <c r="EI229" s="438">
        <f t="shared" si="323"/>
        <v>0.49970538720538721</v>
      </c>
      <c r="EJ229" s="546">
        <v>0.25</v>
      </c>
      <c r="EK229" s="548">
        <v>0.54545454545454541</v>
      </c>
      <c r="EL229" s="549">
        <v>0.85416666666666663</v>
      </c>
      <c r="EM229" s="549">
        <v>0.61111111111111116</v>
      </c>
      <c r="EN229" s="549">
        <v>0.3</v>
      </c>
      <c r="EO229" s="549">
        <v>0.4375</v>
      </c>
    </row>
    <row r="230" spans="1:145" s="366" customFormat="1" ht="18">
      <c r="A230" s="4" t="s">
        <v>150</v>
      </c>
      <c r="B230" s="69" t="s">
        <v>149</v>
      </c>
      <c r="C230" s="370" t="s">
        <v>632</v>
      </c>
      <c r="D230" s="411" t="s">
        <v>1309</v>
      </c>
      <c r="E230" s="413" t="s">
        <v>988</v>
      </c>
      <c r="F230" s="412" t="s">
        <v>1002</v>
      </c>
      <c r="G230" s="414" t="s">
        <v>998</v>
      </c>
      <c r="H230" s="412" t="s">
        <v>63</v>
      </c>
      <c r="I230" s="49">
        <v>18945</v>
      </c>
      <c r="J230" s="328">
        <f t="shared" si="299"/>
        <v>4.2774946096110122</v>
      </c>
      <c r="K230" s="328" t="s">
        <v>1699</v>
      </c>
      <c r="L230" s="165">
        <f t="shared" si="300"/>
        <v>2</v>
      </c>
      <c r="M230" s="78">
        <v>51148622</v>
      </c>
      <c r="N230" s="328">
        <f t="shared" si="301"/>
        <v>7.7088339378359105</v>
      </c>
      <c r="O230" s="328" t="s">
        <v>1705</v>
      </c>
      <c r="P230" s="165">
        <f t="shared" si="302"/>
        <v>2</v>
      </c>
      <c r="Q230" s="94">
        <v>818</v>
      </c>
      <c r="R230" s="328">
        <f t="shared" si="303"/>
        <v>2.9127533036713231</v>
      </c>
      <c r="S230" s="328" t="s">
        <v>1713</v>
      </c>
      <c r="T230" s="165">
        <f t="shared" si="304"/>
        <v>2</v>
      </c>
      <c r="U230" s="96" t="s">
        <v>880</v>
      </c>
      <c r="V230" s="164">
        <f t="shared" si="305"/>
        <v>0</v>
      </c>
      <c r="W230" s="94">
        <v>0</v>
      </c>
      <c r="X230" s="94"/>
      <c r="Y230" s="94" t="s">
        <v>1726</v>
      </c>
      <c r="Z230" s="165">
        <f t="shared" si="306"/>
        <v>0</v>
      </c>
      <c r="AA230" s="424">
        <f t="shared" si="307"/>
        <v>1.2</v>
      </c>
      <c r="AB230" s="370" t="s">
        <v>639</v>
      </c>
      <c r="AC230" s="165">
        <f t="shared" si="325"/>
        <v>4</v>
      </c>
      <c r="AD230" s="371" t="s">
        <v>639</v>
      </c>
      <c r="AE230" s="165">
        <f t="shared" si="326"/>
        <v>4</v>
      </c>
      <c r="AF230" s="96" t="s">
        <v>640</v>
      </c>
      <c r="AG230" s="164">
        <f t="shared" si="327"/>
        <v>0</v>
      </c>
      <c r="AH230" s="53" t="s">
        <v>1314</v>
      </c>
      <c r="AI230" s="165">
        <f t="shared" si="328"/>
        <v>0</v>
      </c>
      <c r="AJ230" s="53" t="s">
        <v>1404</v>
      </c>
      <c r="AK230" s="165">
        <f t="shared" si="329"/>
        <v>1</v>
      </c>
      <c r="AL230" s="372">
        <v>1</v>
      </c>
      <c r="AM230" s="396" t="s">
        <v>1765</v>
      </c>
      <c r="AN230" s="165">
        <f t="shared" si="330"/>
        <v>4</v>
      </c>
      <c r="AO230" s="96" t="s">
        <v>636</v>
      </c>
      <c r="AP230" s="164">
        <f t="shared" si="331"/>
        <v>4</v>
      </c>
      <c r="AQ230" s="322">
        <v>2</v>
      </c>
      <c r="AR230" s="396" t="s">
        <v>1772</v>
      </c>
      <c r="AS230" s="165">
        <f t="shared" si="332"/>
        <v>1</v>
      </c>
      <c r="AT230" s="370" t="s">
        <v>634</v>
      </c>
      <c r="AU230" s="165">
        <f t="shared" si="333"/>
        <v>1</v>
      </c>
      <c r="AV230" s="53" t="s">
        <v>675</v>
      </c>
      <c r="AW230" s="165">
        <v>0</v>
      </c>
      <c r="AX230" s="81" t="s">
        <v>635</v>
      </c>
      <c r="AY230" s="165">
        <v>1</v>
      </c>
      <c r="AZ230" s="426">
        <f t="shared" si="334"/>
        <v>1.8181818181818181</v>
      </c>
      <c r="BA230" s="322">
        <v>0</v>
      </c>
      <c r="BB230" s="395" t="s">
        <v>1741</v>
      </c>
      <c r="BC230" s="165">
        <f t="shared" si="335"/>
        <v>4</v>
      </c>
      <c r="BD230" s="155" t="s">
        <v>1395</v>
      </c>
      <c r="BE230" s="163">
        <f t="shared" si="336"/>
        <v>4</v>
      </c>
      <c r="BF230" s="372">
        <v>2</v>
      </c>
      <c r="BG230" s="396" t="s">
        <v>1746</v>
      </c>
      <c r="BH230" s="165">
        <f t="shared" si="337"/>
        <v>3</v>
      </c>
      <c r="BI230" s="372">
        <v>6</v>
      </c>
      <c r="BJ230" s="396" t="s">
        <v>1748</v>
      </c>
      <c r="BK230" s="165">
        <f t="shared" si="338"/>
        <v>1</v>
      </c>
      <c r="BL230" s="80" t="s">
        <v>653</v>
      </c>
      <c r="BM230" s="365">
        <f t="shared" si="339"/>
        <v>4</v>
      </c>
      <c r="BN230" s="370" t="s">
        <v>642</v>
      </c>
      <c r="BO230" s="365">
        <f t="shared" si="340"/>
        <v>0</v>
      </c>
      <c r="BP230" s="371" t="s">
        <v>643</v>
      </c>
      <c r="BQ230" s="365">
        <f t="shared" si="341"/>
        <v>3</v>
      </c>
      <c r="BR230" s="322">
        <v>0</v>
      </c>
      <c r="BS230" s="396" t="s">
        <v>1750</v>
      </c>
      <c r="BT230" s="165">
        <f t="shared" si="342"/>
        <v>4</v>
      </c>
      <c r="BU230" s="322">
        <v>0</v>
      </c>
      <c r="BV230" s="396" t="s">
        <v>1750</v>
      </c>
      <c r="BW230" s="165">
        <f t="shared" si="343"/>
        <v>4</v>
      </c>
      <c r="BX230" s="322">
        <v>0</v>
      </c>
      <c r="BY230" s="396" t="s">
        <v>1755</v>
      </c>
      <c r="BZ230" s="165">
        <f t="shared" si="344"/>
        <v>4</v>
      </c>
      <c r="CA230" s="322">
        <v>0</v>
      </c>
      <c r="CB230" s="396" t="s">
        <v>1755</v>
      </c>
      <c r="CC230" s="165">
        <f t="shared" si="345"/>
        <v>4</v>
      </c>
      <c r="CD230" s="58">
        <v>2</v>
      </c>
      <c r="CE230" s="397" t="s">
        <v>1762</v>
      </c>
      <c r="CF230" s="165">
        <f t="shared" si="346"/>
        <v>2</v>
      </c>
      <c r="CG230" s="155" t="s">
        <v>636</v>
      </c>
      <c r="CH230" s="165">
        <f t="shared" si="347"/>
        <v>4</v>
      </c>
      <c r="CI230" s="426">
        <f t="shared" si="348"/>
        <v>3.0833333333333335</v>
      </c>
      <c r="CJ230" s="586" t="s">
        <v>1407</v>
      </c>
      <c r="CK230" s="165">
        <f t="shared" si="349"/>
        <v>1</v>
      </c>
      <c r="CL230" s="96" t="s">
        <v>636</v>
      </c>
      <c r="CM230" s="164">
        <f t="shared" si="350"/>
        <v>4</v>
      </c>
      <c r="CN230" s="96" t="s">
        <v>1119</v>
      </c>
      <c r="CO230" s="164">
        <f t="shared" si="308"/>
        <v>0</v>
      </c>
      <c r="CP230" s="96" t="s">
        <v>880</v>
      </c>
      <c r="CQ230" s="164">
        <f t="shared" si="353"/>
        <v>4</v>
      </c>
      <c r="CR230" s="96" t="s">
        <v>880</v>
      </c>
      <c r="CS230" s="164">
        <f t="shared" si="354"/>
        <v>4</v>
      </c>
      <c r="CT230" s="370" t="s">
        <v>639</v>
      </c>
      <c r="CU230" s="165">
        <f t="shared" si="351"/>
        <v>4</v>
      </c>
      <c r="CV230" s="96" t="s">
        <v>880</v>
      </c>
      <c r="CW230" s="164">
        <f t="shared" si="355"/>
        <v>4</v>
      </c>
      <c r="CX230" s="55">
        <v>7.4</v>
      </c>
      <c r="CY230" s="427" t="s">
        <v>1826</v>
      </c>
      <c r="CZ230" s="165">
        <f t="shared" si="309"/>
        <v>1</v>
      </c>
      <c r="DA230" s="56">
        <v>7.9</v>
      </c>
      <c r="DB230" s="427" t="s">
        <v>1826</v>
      </c>
      <c r="DC230" s="165">
        <f t="shared" si="310"/>
        <v>1</v>
      </c>
      <c r="DD230" s="426">
        <f t="shared" si="311"/>
        <v>2.5555555555555554</v>
      </c>
      <c r="DE230" s="148">
        <v>1</v>
      </c>
      <c r="DF230" s="396" t="s">
        <v>1776</v>
      </c>
      <c r="DG230" s="165">
        <f t="shared" si="312"/>
        <v>1</v>
      </c>
      <c r="DH230" s="54">
        <v>0</v>
      </c>
      <c r="DI230" s="397" t="s">
        <v>1777</v>
      </c>
      <c r="DJ230" s="165">
        <f t="shared" si="313"/>
        <v>0</v>
      </c>
      <c r="DK230" s="54">
        <v>2</v>
      </c>
      <c r="DL230" s="396" t="s">
        <v>1779</v>
      </c>
      <c r="DM230" s="165">
        <f t="shared" si="314"/>
        <v>4</v>
      </c>
      <c r="DN230" s="54">
        <v>6</v>
      </c>
      <c r="DO230" s="396" t="s">
        <v>1781</v>
      </c>
      <c r="DP230" s="165">
        <f t="shared" si="315"/>
        <v>3</v>
      </c>
      <c r="DQ230" s="96" t="s">
        <v>1024</v>
      </c>
      <c r="DR230" s="164">
        <f t="shared" si="316"/>
        <v>0</v>
      </c>
      <c r="DS230" s="426">
        <f t="shared" si="317"/>
        <v>1.6</v>
      </c>
      <c r="DT230" s="148">
        <v>0.65300000000000002</v>
      </c>
      <c r="DU230" s="94" t="s">
        <v>1791</v>
      </c>
      <c r="DV230" s="165">
        <f t="shared" si="352"/>
        <v>2</v>
      </c>
      <c r="DW230" s="49">
        <v>94</v>
      </c>
      <c r="DX230" s="148">
        <f t="shared" si="324"/>
        <v>1.9731278535996986</v>
      </c>
      <c r="DY230" s="94" t="s">
        <v>1735</v>
      </c>
      <c r="DZ230" s="165">
        <f t="shared" si="318"/>
        <v>3</v>
      </c>
      <c r="EA230" s="49">
        <v>8</v>
      </c>
      <c r="EB230" s="94" t="s">
        <v>1740</v>
      </c>
      <c r="EC230" s="165">
        <f t="shared" si="319"/>
        <v>3</v>
      </c>
      <c r="ED230" s="49">
        <v>4</v>
      </c>
      <c r="EE230" s="94" t="s">
        <v>1739</v>
      </c>
      <c r="EF230" s="165">
        <f t="shared" si="320"/>
        <v>2</v>
      </c>
      <c r="EG230" s="426">
        <f t="shared" si="321"/>
        <v>2.5</v>
      </c>
      <c r="EH230" s="429">
        <f t="shared" si="322"/>
        <v>2.1261784511784509</v>
      </c>
      <c r="EI230" s="438">
        <f t="shared" si="323"/>
        <v>0.53154461279461274</v>
      </c>
      <c r="EJ230" s="546">
        <v>0.3</v>
      </c>
      <c r="EK230" s="548">
        <v>0.45454545454545453</v>
      </c>
      <c r="EL230" s="549">
        <v>0.77083333333333337</v>
      </c>
      <c r="EM230" s="549">
        <v>0.63888888888888884</v>
      </c>
      <c r="EN230" s="549">
        <v>0.4</v>
      </c>
      <c r="EO230" s="549">
        <v>0.625</v>
      </c>
    </row>
    <row r="231" spans="1:145" s="366" customFormat="1" ht="18">
      <c r="A231" s="4" t="s">
        <v>156</v>
      </c>
      <c r="B231" s="69" t="s">
        <v>155</v>
      </c>
      <c r="C231" s="586" t="s">
        <v>1050</v>
      </c>
      <c r="D231" s="411" t="s">
        <v>1309</v>
      </c>
      <c r="E231" s="413" t="s">
        <v>991</v>
      </c>
      <c r="F231" s="412" t="s">
        <v>993</v>
      </c>
      <c r="G231" s="414" t="s">
        <v>994</v>
      </c>
      <c r="H231" s="412" t="s">
        <v>34</v>
      </c>
      <c r="I231" s="49">
        <v>18980</v>
      </c>
      <c r="J231" s="328">
        <f t="shared" si="299"/>
        <v>4.2782962080912741</v>
      </c>
      <c r="K231" s="328" t="s">
        <v>1699</v>
      </c>
      <c r="L231" s="165">
        <f t="shared" si="300"/>
        <v>2</v>
      </c>
      <c r="M231" s="78">
        <v>42092771</v>
      </c>
      <c r="N231" s="328">
        <f t="shared" si="301"/>
        <v>7.6242075166341499</v>
      </c>
      <c r="O231" s="328" t="s">
        <v>1705</v>
      </c>
      <c r="P231" s="165">
        <f t="shared" si="302"/>
        <v>2</v>
      </c>
      <c r="Q231" s="94">
        <v>422</v>
      </c>
      <c r="R231" s="328">
        <f t="shared" si="303"/>
        <v>2.6253124509616739</v>
      </c>
      <c r="S231" s="328" t="s">
        <v>1712</v>
      </c>
      <c r="T231" s="165">
        <f t="shared" si="304"/>
        <v>1</v>
      </c>
      <c r="U231" s="96" t="s">
        <v>1119</v>
      </c>
      <c r="V231" s="164">
        <f t="shared" si="305"/>
        <v>4</v>
      </c>
      <c r="W231" s="94">
        <v>6</v>
      </c>
      <c r="X231" s="54">
        <f>LOG10(W231)</f>
        <v>0.77815125038364363</v>
      </c>
      <c r="Y231" s="94" t="s">
        <v>1727</v>
      </c>
      <c r="Z231" s="165">
        <f t="shared" si="306"/>
        <v>1</v>
      </c>
      <c r="AA231" s="424">
        <f t="shared" si="307"/>
        <v>2</v>
      </c>
      <c r="AB231" s="586" t="s">
        <v>639</v>
      </c>
      <c r="AC231" s="165">
        <f t="shared" si="325"/>
        <v>4</v>
      </c>
      <c r="AD231" s="586" t="s">
        <v>639</v>
      </c>
      <c r="AE231" s="165">
        <f t="shared" si="326"/>
        <v>4</v>
      </c>
      <c r="AF231" s="96" t="s">
        <v>640</v>
      </c>
      <c r="AG231" s="164">
        <f t="shared" si="327"/>
        <v>0</v>
      </c>
      <c r="AH231" s="53" t="s">
        <v>1402</v>
      </c>
      <c r="AI231" s="165">
        <f t="shared" si="328"/>
        <v>2</v>
      </c>
      <c r="AJ231" s="156" t="s">
        <v>1406</v>
      </c>
      <c r="AK231" s="165">
        <f t="shared" si="329"/>
        <v>3</v>
      </c>
      <c r="AL231" s="598">
        <v>1</v>
      </c>
      <c r="AM231" s="396" t="s">
        <v>1765</v>
      </c>
      <c r="AN231" s="165">
        <f t="shared" si="330"/>
        <v>4</v>
      </c>
      <c r="AO231" s="96" t="s">
        <v>636</v>
      </c>
      <c r="AP231" s="164">
        <f t="shared" si="331"/>
        <v>4</v>
      </c>
      <c r="AQ231" s="322">
        <v>2</v>
      </c>
      <c r="AR231" s="396" t="s">
        <v>1772</v>
      </c>
      <c r="AS231" s="165">
        <f t="shared" si="332"/>
        <v>1</v>
      </c>
      <c r="AT231" s="586" t="s">
        <v>634</v>
      </c>
      <c r="AU231" s="165">
        <f t="shared" si="333"/>
        <v>1</v>
      </c>
      <c r="AV231" s="53" t="s">
        <v>1076</v>
      </c>
      <c r="AW231" s="165">
        <v>1</v>
      </c>
      <c r="AX231" s="81" t="s">
        <v>1066</v>
      </c>
      <c r="AY231" s="165">
        <v>3</v>
      </c>
      <c r="AZ231" s="426">
        <f t="shared" si="334"/>
        <v>2.4545454545454546</v>
      </c>
      <c r="BA231" s="322">
        <v>0</v>
      </c>
      <c r="BB231" s="395" t="s">
        <v>1741</v>
      </c>
      <c r="BC231" s="165">
        <f t="shared" si="335"/>
        <v>4</v>
      </c>
      <c r="BD231" s="155" t="s">
        <v>1395</v>
      </c>
      <c r="BE231" s="163">
        <f t="shared" si="336"/>
        <v>4</v>
      </c>
      <c r="BF231" s="601">
        <v>2</v>
      </c>
      <c r="BG231" s="396" t="s">
        <v>1746</v>
      </c>
      <c r="BH231" s="165">
        <f t="shared" si="337"/>
        <v>3</v>
      </c>
      <c r="BI231" s="601">
        <v>2</v>
      </c>
      <c r="BJ231" s="396" t="s">
        <v>1746</v>
      </c>
      <c r="BK231" s="165">
        <f t="shared" si="338"/>
        <v>3</v>
      </c>
      <c r="BL231" s="80" t="s">
        <v>642</v>
      </c>
      <c r="BM231" s="365">
        <f t="shared" si="339"/>
        <v>3</v>
      </c>
      <c r="BN231" s="586" t="s">
        <v>642</v>
      </c>
      <c r="BO231" s="365">
        <f t="shared" si="340"/>
        <v>0</v>
      </c>
      <c r="BP231" s="586" t="s">
        <v>643</v>
      </c>
      <c r="BQ231" s="365">
        <f t="shared" si="341"/>
        <v>3</v>
      </c>
      <c r="BR231" s="601">
        <v>3</v>
      </c>
      <c r="BS231" s="397" t="s">
        <v>1752</v>
      </c>
      <c r="BT231" s="165">
        <f t="shared" si="342"/>
        <v>2</v>
      </c>
      <c r="BU231" s="601">
        <v>2</v>
      </c>
      <c r="BV231" s="396" t="s">
        <v>1751</v>
      </c>
      <c r="BW231" s="165">
        <f t="shared" si="343"/>
        <v>3</v>
      </c>
      <c r="BX231" s="601">
        <v>3</v>
      </c>
      <c r="BY231" s="397" t="s">
        <v>1757</v>
      </c>
      <c r="BZ231" s="165">
        <f t="shared" si="344"/>
        <v>2</v>
      </c>
      <c r="CA231" s="601">
        <v>0</v>
      </c>
      <c r="CB231" s="397" t="s">
        <v>1755</v>
      </c>
      <c r="CC231" s="165">
        <f t="shared" si="345"/>
        <v>4</v>
      </c>
      <c r="CD231" s="58">
        <v>1</v>
      </c>
      <c r="CE231" s="396" t="s">
        <v>1763</v>
      </c>
      <c r="CF231" s="165">
        <f t="shared" si="346"/>
        <v>1</v>
      </c>
      <c r="CG231" s="80" t="s">
        <v>1369</v>
      </c>
      <c r="CH231" s="165">
        <f t="shared" si="347"/>
        <v>3</v>
      </c>
      <c r="CI231" s="426">
        <f t="shared" si="348"/>
        <v>2.5833333333333335</v>
      </c>
      <c r="CJ231" s="586" t="s">
        <v>1396</v>
      </c>
      <c r="CK231" s="165">
        <f t="shared" si="349"/>
        <v>0</v>
      </c>
      <c r="CL231" s="96" t="s">
        <v>636</v>
      </c>
      <c r="CM231" s="164">
        <f t="shared" si="350"/>
        <v>4</v>
      </c>
      <c r="CN231" s="96" t="s">
        <v>1119</v>
      </c>
      <c r="CO231" s="164">
        <f t="shared" si="308"/>
        <v>0</v>
      </c>
      <c r="CP231" s="96" t="s">
        <v>880</v>
      </c>
      <c r="CQ231" s="164">
        <f t="shared" si="353"/>
        <v>4</v>
      </c>
      <c r="CR231" s="96" t="s">
        <v>880</v>
      </c>
      <c r="CS231" s="164">
        <f t="shared" si="354"/>
        <v>4</v>
      </c>
      <c r="CT231" s="586" t="s">
        <v>639</v>
      </c>
      <c r="CU231" s="165">
        <f t="shared" si="351"/>
        <v>4</v>
      </c>
      <c r="CV231" s="96" t="s">
        <v>880</v>
      </c>
      <c r="CW231" s="164">
        <f t="shared" si="355"/>
        <v>4</v>
      </c>
      <c r="CX231" s="55">
        <v>7.5</v>
      </c>
      <c r="CY231" s="427" t="s">
        <v>1826</v>
      </c>
      <c r="CZ231" s="165">
        <f t="shared" si="309"/>
        <v>1</v>
      </c>
      <c r="DA231" s="56">
        <v>9</v>
      </c>
      <c r="DB231" s="351" t="s">
        <v>1827</v>
      </c>
      <c r="DC231" s="165">
        <f t="shared" si="310"/>
        <v>0</v>
      </c>
      <c r="DD231" s="426">
        <f t="shared" si="311"/>
        <v>2.3333333333333335</v>
      </c>
      <c r="DE231" s="148">
        <v>6</v>
      </c>
      <c r="DF231" s="396" t="s">
        <v>1774</v>
      </c>
      <c r="DG231" s="165">
        <f t="shared" si="312"/>
        <v>3</v>
      </c>
      <c r="DH231" s="54">
        <v>0</v>
      </c>
      <c r="DI231" s="397" t="s">
        <v>1777</v>
      </c>
      <c r="DJ231" s="165">
        <f t="shared" si="313"/>
        <v>0</v>
      </c>
      <c r="DK231" s="54">
        <v>7</v>
      </c>
      <c r="DL231" s="396" t="s">
        <v>1778</v>
      </c>
      <c r="DM231" s="165">
        <f t="shared" si="314"/>
        <v>4</v>
      </c>
      <c r="DN231" s="54">
        <v>8</v>
      </c>
      <c r="DO231" s="396" t="s">
        <v>1780</v>
      </c>
      <c r="DP231" s="165">
        <f t="shared" si="315"/>
        <v>4</v>
      </c>
      <c r="DQ231" s="96" t="s">
        <v>1024</v>
      </c>
      <c r="DR231" s="164">
        <f t="shared" si="316"/>
        <v>0</v>
      </c>
      <c r="DS231" s="426">
        <f t="shared" si="317"/>
        <v>2.2000000000000002</v>
      </c>
      <c r="DT231" s="148">
        <v>0.64400000000000002</v>
      </c>
      <c r="DU231" s="157" t="s">
        <v>1791</v>
      </c>
      <c r="DV231" s="165">
        <f t="shared" si="352"/>
        <v>2</v>
      </c>
      <c r="DW231" s="49">
        <v>26</v>
      </c>
      <c r="DX231" s="148">
        <f t="shared" si="324"/>
        <v>1.414973347970818</v>
      </c>
      <c r="DY231" s="94" t="s">
        <v>1734</v>
      </c>
      <c r="DZ231" s="165">
        <f t="shared" si="318"/>
        <v>2</v>
      </c>
      <c r="EA231" s="49">
        <v>2</v>
      </c>
      <c r="EB231" s="157" t="s">
        <v>1737</v>
      </c>
      <c r="EC231" s="165">
        <f t="shared" si="319"/>
        <v>1</v>
      </c>
      <c r="ED231" s="49">
        <v>1</v>
      </c>
      <c r="EE231" s="157" t="s">
        <v>1737</v>
      </c>
      <c r="EF231" s="165">
        <f t="shared" si="320"/>
        <v>1</v>
      </c>
      <c r="EG231" s="426">
        <f t="shared" si="321"/>
        <v>1.5</v>
      </c>
      <c r="EH231" s="429">
        <f t="shared" si="322"/>
        <v>2.1785353535353535</v>
      </c>
      <c r="EI231" s="438">
        <f t="shared" si="323"/>
        <v>0.54463383838383839</v>
      </c>
      <c r="EJ231" s="546">
        <v>0.5</v>
      </c>
      <c r="EK231" s="548">
        <v>0.61363636363636365</v>
      </c>
      <c r="EL231" s="549">
        <v>0.64583333333333337</v>
      </c>
      <c r="EM231" s="549">
        <v>0.58333333333333337</v>
      </c>
      <c r="EN231" s="549">
        <v>0.55000000000000004</v>
      </c>
      <c r="EO231" s="549">
        <v>0.375</v>
      </c>
    </row>
    <row r="232" spans="1:145" s="366" customFormat="1" ht="18">
      <c r="A232" s="4" t="s">
        <v>172</v>
      </c>
      <c r="B232" s="69" t="s">
        <v>171</v>
      </c>
      <c r="C232" s="370" t="s">
        <v>644</v>
      </c>
      <c r="D232" s="411" t="s">
        <v>1309</v>
      </c>
      <c r="E232" s="413" t="s">
        <v>971</v>
      </c>
      <c r="F232" s="412" t="s">
        <v>995</v>
      </c>
      <c r="G232" s="414" t="s">
        <v>996</v>
      </c>
      <c r="H232" s="412" t="s">
        <v>19</v>
      </c>
      <c r="I232" s="49">
        <v>19189</v>
      </c>
      <c r="J232" s="328">
        <f t="shared" si="299"/>
        <v>4.2830523428543907</v>
      </c>
      <c r="K232" s="328" t="s">
        <v>1699</v>
      </c>
      <c r="L232" s="165">
        <f t="shared" si="300"/>
        <v>2</v>
      </c>
      <c r="M232" s="78">
        <v>52350734.880000003</v>
      </c>
      <c r="N232" s="328">
        <f t="shared" si="301"/>
        <v>7.7189227825208544</v>
      </c>
      <c r="O232" s="328" t="s">
        <v>1705</v>
      </c>
      <c r="P232" s="165">
        <f t="shared" si="302"/>
        <v>2</v>
      </c>
      <c r="Q232" s="94">
        <v>920</v>
      </c>
      <c r="R232" s="328">
        <f t="shared" si="303"/>
        <v>2.9637878273455551</v>
      </c>
      <c r="S232" s="328" t="s">
        <v>1713</v>
      </c>
      <c r="T232" s="165">
        <f t="shared" si="304"/>
        <v>2</v>
      </c>
      <c r="U232" s="96" t="s">
        <v>1119</v>
      </c>
      <c r="V232" s="164">
        <f t="shared" si="305"/>
        <v>4</v>
      </c>
      <c r="W232" s="94">
        <v>45</v>
      </c>
      <c r="X232" s="54">
        <f>LOG10(W232)</f>
        <v>1.6532125137753437</v>
      </c>
      <c r="Y232" s="94" t="s">
        <v>1728</v>
      </c>
      <c r="Z232" s="165">
        <f t="shared" si="306"/>
        <v>3</v>
      </c>
      <c r="AA232" s="424">
        <f t="shared" si="307"/>
        <v>2.6</v>
      </c>
      <c r="AB232" s="370" t="s">
        <v>639</v>
      </c>
      <c r="AC232" s="165">
        <f t="shared" si="325"/>
        <v>4</v>
      </c>
      <c r="AD232" s="371" t="s">
        <v>639</v>
      </c>
      <c r="AE232" s="165">
        <f t="shared" si="326"/>
        <v>4</v>
      </c>
      <c r="AF232" s="96" t="s">
        <v>640</v>
      </c>
      <c r="AG232" s="164">
        <f t="shared" si="327"/>
        <v>0</v>
      </c>
      <c r="AH232" s="53" t="s">
        <v>1314</v>
      </c>
      <c r="AI232" s="165">
        <f t="shared" si="328"/>
        <v>0</v>
      </c>
      <c r="AJ232" s="156" t="s">
        <v>1406</v>
      </c>
      <c r="AK232" s="165">
        <f t="shared" si="329"/>
        <v>3</v>
      </c>
      <c r="AL232" s="372">
        <v>1</v>
      </c>
      <c r="AM232" s="396" t="s">
        <v>1765</v>
      </c>
      <c r="AN232" s="165">
        <f t="shared" si="330"/>
        <v>4</v>
      </c>
      <c r="AO232" s="96" t="s">
        <v>636</v>
      </c>
      <c r="AP232" s="164">
        <f t="shared" si="331"/>
        <v>4</v>
      </c>
      <c r="AQ232" s="322">
        <v>5</v>
      </c>
      <c r="AR232" s="396" t="s">
        <v>1788</v>
      </c>
      <c r="AS232" s="165">
        <f t="shared" si="332"/>
        <v>4</v>
      </c>
      <c r="AT232" s="370" t="s">
        <v>634</v>
      </c>
      <c r="AU232" s="165">
        <f t="shared" si="333"/>
        <v>1</v>
      </c>
      <c r="AV232" s="53" t="s">
        <v>646</v>
      </c>
      <c r="AW232" s="165">
        <v>0</v>
      </c>
      <c r="AX232" s="81" t="s">
        <v>670</v>
      </c>
      <c r="AY232" s="165">
        <v>0</v>
      </c>
      <c r="AZ232" s="426">
        <f t="shared" si="334"/>
        <v>2.1818181818181817</v>
      </c>
      <c r="BA232" s="322">
        <v>0</v>
      </c>
      <c r="BB232" s="395" t="s">
        <v>1741</v>
      </c>
      <c r="BC232" s="165">
        <f t="shared" si="335"/>
        <v>4</v>
      </c>
      <c r="BD232" s="155" t="s">
        <v>1395</v>
      </c>
      <c r="BE232" s="163">
        <f t="shared" si="336"/>
        <v>4</v>
      </c>
      <c r="BF232" s="372">
        <v>3</v>
      </c>
      <c r="BG232" s="397" t="s">
        <v>1747</v>
      </c>
      <c r="BH232" s="165">
        <f t="shared" si="337"/>
        <v>2</v>
      </c>
      <c r="BI232" s="372">
        <v>0</v>
      </c>
      <c r="BJ232" s="396" t="s">
        <v>1745</v>
      </c>
      <c r="BK232" s="165">
        <f t="shared" si="338"/>
        <v>4</v>
      </c>
      <c r="BL232" s="80" t="s">
        <v>653</v>
      </c>
      <c r="BM232" s="365">
        <f t="shared" si="339"/>
        <v>4</v>
      </c>
      <c r="BN232" s="370" t="s">
        <v>662</v>
      </c>
      <c r="BO232" s="365">
        <f t="shared" si="340"/>
        <v>3</v>
      </c>
      <c r="BP232" s="371" t="s">
        <v>663</v>
      </c>
      <c r="BQ232" s="365">
        <f t="shared" si="341"/>
        <v>0</v>
      </c>
      <c r="BR232" s="322">
        <v>0</v>
      </c>
      <c r="BS232" s="396" t="s">
        <v>1750</v>
      </c>
      <c r="BT232" s="165">
        <f t="shared" si="342"/>
        <v>4</v>
      </c>
      <c r="BU232" s="322">
        <v>0</v>
      </c>
      <c r="BV232" s="396" t="s">
        <v>1750</v>
      </c>
      <c r="BW232" s="165">
        <f t="shared" si="343"/>
        <v>4</v>
      </c>
      <c r="BX232" s="322">
        <v>0</v>
      </c>
      <c r="BY232" s="396" t="s">
        <v>1755</v>
      </c>
      <c r="BZ232" s="165">
        <f t="shared" si="344"/>
        <v>4</v>
      </c>
      <c r="CA232" s="322">
        <v>0</v>
      </c>
      <c r="CB232" s="396" t="s">
        <v>1755</v>
      </c>
      <c r="CC232" s="165">
        <f t="shared" si="345"/>
        <v>4</v>
      </c>
      <c r="CD232" s="58">
        <v>8</v>
      </c>
      <c r="CE232" s="396" t="s">
        <v>1760</v>
      </c>
      <c r="CF232" s="165">
        <f t="shared" si="346"/>
        <v>4</v>
      </c>
      <c r="CG232" s="80" t="s">
        <v>1369</v>
      </c>
      <c r="CH232" s="165">
        <f t="shared" si="347"/>
        <v>3</v>
      </c>
      <c r="CI232" s="426">
        <f t="shared" si="348"/>
        <v>3.3333333333333335</v>
      </c>
      <c r="CJ232" s="586" t="s">
        <v>1407</v>
      </c>
      <c r="CK232" s="165">
        <f t="shared" si="349"/>
        <v>1</v>
      </c>
      <c r="CL232" s="96" t="s">
        <v>640</v>
      </c>
      <c r="CM232" s="164">
        <f t="shared" si="350"/>
        <v>0</v>
      </c>
      <c r="CN232" s="96" t="s">
        <v>880</v>
      </c>
      <c r="CO232" s="164">
        <f t="shared" si="308"/>
        <v>4</v>
      </c>
      <c r="CP232" s="96" t="s">
        <v>880</v>
      </c>
      <c r="CQ232" s="164">
        <f t="shared" si="353"/>
        <v>4</v>
      </c>
      <c r="CR232" s="96" t="s">
        <v>880</v>
      </c>
      <c r="CS232" s="164">
        <f t="shared" si="354"/>
        <v>4</v>
      </c>
      <c r="CT232" s="586" t="s">
        <v>1408</v>
      </c>
      <c r="CU232" s="165">
        <f t="shared" si="351"/>
        <v>2</v>
      </c>
      <c r="CV232" s="96" t="s">
        <v>880</v>
      </c>
      <c r="CW232" s="164">
        <f t="shared" si="355"/>
        <v>4</v>
      </c>
      <c r="CX232" s="55">
        <v>6.6</v>
      </c>
      <c r="CY232" s="427" t="s">
        <v>1826</v>
      </c>
      <c r="CZ232" s="165">
        <f t="shared" si="309"/>
        <v>1</v>
      </c>
      <c r="DA232" s="56">
        <v>6.9</v>
      </c>
      <c r="DB232" s="427" t="s">
        <v>1826</v>
      </c>
      <c r="DC232" s="165">
        <f t="shared" si="310"/>
        <v>1</v>
      </c>
      <c r="DD232" s="426">
        <f t="shared" si="311"/>
        <v>2.3333333333333335</v>
      </c>
      <c r="DE232" s="148">
        <v>4</v>
      </c>
      <c r="DF232" s="397" t="s">
        <v>1775</v>
      </c>
      <c r="DG232" s="165">
        <f t="shared" si="312"/>
        <v>2</v>
      </c>
      <c r="DH232" s="54">
        <v>0</v>
      </c>
      <c r="DI232" s="397" t="s">
        <v>1777</v>
      </c>
      <c r="DJ232" s="165">
        <f t="shared" si="313"/>
        <v>0</v>
      </c>
      <c r="DK232" s="54">
        <v>6</v>
      </c>
      <c r="DL232" s="396" t="s">
        <v>1778</v>
      </c>
      <c r="DM232" s="165">
        <f t="shared" si="314"/>
        <v>4</v>
      </c>
      <c r="DN232" s="54">
        <v>7</v>
      </c>
      <c r="DO232" s="396" t="s">
        <v>1780</v>
      </c>
      <c r="DP232" s="165">
        <f t="shared" si="315"/>
        <v>4</v>
      </c>
      <c r="DQ232" s="96" t="s">
        <v>1024</v>
      </c>
      <c r="DR232" s="164">
        <f t="shared" si="316"/>
        <v>0</v>
      </c>
      <c r="DS232" s="426">
        <f t="shared" si="317"/>
        <v>2</v>
      </c>
      <c r="DT232" s="148">
        <v>0.69499999999999995</v>
      </c>
      <c r="DU232" s="94" t="s">
        <v>1791</v>
      </c>
      <c r="DV232" s="165">
        <f t="shared" si="352"/>
        <v>2</v>
      </c>
      <c r="DW232" s="49">
        <v>22</v>
      </c>
      <c r="DX232" s="148">
        <f t="shared" ref="DX232:DX263" si="356">LOG10(DW232)</f>
        <v>1.3424226808222062</v>
      </c>
      <c r="DY232" s="94" t="s">
        <v>1734</v>
      </c>
      <c r="DZ232" s="165">
        <f t="shared" si="318"/>
        <v>2</v>
      </c>
      <c r="EA232" s="49">
        <v>2</v>
      </c>
      <c r="EB232" s="157" t="s">
        <v>1737</v>
      </c>
      <c r="EC232" s="165">
        <f t="shared" si="319"/>
        <v>1</v>
      </c>
      <c r="ED232" s="49">
        <v>7</v>
      </c>
      <c r="EE232" s="94" t="s">
        <v>1740</v>
      </c>
      <c r="EF232" s="165">
        <f t="shared" si="320"/>
        <v>3</v>
      </c>
      <c r="EG232" s="426">
        <f t="shared" si="321"/>
        <v>2</v>
      </c>
      <c r="EH232" s="429">
        <f t="shared" si="322"/>
        <v>2.408080808080808</v>
      </c>
      <c r="EI232" s="438">
        <f t="shared" si="323"/>
        <v>0.60202020202020201</v>
      </c>
      <c r="EJ232" s="546">
        <v>0.65</v>
      </c>
      <c r="EK232" s="548">
        <v>0.54545454545454541</v>
      </c>
      <c r="EL232" s="549">
        <v>0.83333333333333337</v>
      </c>
      <c r="EM232" s="549">
        <v>0.58333333333333337</v>
      </c>
      <c r="EN232" s="549">
        <v>0.5</v>
      </c>
      <c r="EO232" s="549">
        <v>0.5</v>
      </c>
    </row>
    <row r="233" spans="1:145" s="366" customFormat="1" ht="18">
      <c r="A233" s="4" t="s">
        <v>162</v>
      </c>
      <c r="B233" s="69" t="s">
        <v>161</v>
      </c>
      <c r="C233" s="586" t="s">
        <v>693</v>
      </c>
      <c r="D233" s="411" t="s">
        <v>1311</v>
      </c>
      <c r="E233" s="413" t="s">
        <v>971</v>
      </c>
      <c r="F233" s="412" t="s">
        <v>995</v>
      </c>
      <c r="G233" s="414" t="s">
        <v>996</v>
      </c>
      <c r="H233" s="412" t="s">
        <v>19</v>
      </c>
      <c r="I233" s="49">
        <v>20617</v>
      </c>
      <c r="J233" s="328">
        <f t="shared" si="299"/>
        <v>4.3142254709264964</v>
      </c>
      <c r="K233" s="328" t="s">
        <v>1699</v>
      </c>
      <c r="L233" s="165">
        <f t="shared" si="300"/>
        <v>2</v>
      </c>
      <c r="M233" s="78">
        <v>58362880.710000008</v>
      </c>
      <c r="N233" s="328">
        <f t="shared" si="301"/>
        <v>7.7661367199174522</v>
      </c>
      <c r="O233" s="328" t="s">
        <v>1705</v>
      </c>
      <c r="P233" s="165">
        <f t="shared" si="302"/>
        <v>2</v>
      </c>
      <c r="Q233" s="94">
        <v>991</v>
      </c>
      <c r="R233" s="328">
        <f t="shared" si="303"/>
        <v>2.9960736544852753</v>
      </c>
      <c r="S233" s="328" t="s">
        <v>1713</v>
      </c>
      <c r="T233" s="165">
        <f t="shared" si="304"/>
        <v>2</v>
      </c>
      <c r="U233" s="96" t="s">
        <v>1119</v>
      </c>
      <c r="V233" s="164">
        <f t="shared" si="305"/>
        <v>4</v>
      </c>
      <c r="W233" s="94">
        <v>2</v>
      </c>
      <c r="X233" s="54">
        <f>LOG10(W233)</f>
        <v>0.3010299956639812</v>
      </c>
      <c r="Y233" s="94" t="s">
        <v>1727</v>
      </c>
      <c r="Z233" s="165">
        <f t="shared" si="306"/>
        <v>1</v>
      </c>
      <c r="AA233" s="424">
        <f t="shared" si="307"/>
        <v>2.2000000000000002</v>
      </c>
      <c r="AB233" s="586" t="s">
        <v>639</v>
      </c>
      <c r="AC233" s="165">
        <f t="shared" ref="AC233:AC264" si="357">IF(AB233="NÃO POSSUI",4,IF(AB233="SIM, HÁ UM CARGO EM OUTRO SETOR",2,IF(AB233="SIM, HÁ SETOR DE CORREIÇÃO, FORA DA UCI",1,IF(AB233="SIM, FAZ PARTE DA CONTROLADORIA",0,"ERRO"))))</f>
        <v>4</v>
      </c>
      <c r="AD233" s="586" t="s">
        <v>639</v>
      </c>
      <c r="AE233" s="165">
        <f t="shared" ref="AE233:AE264" si="358">IF(AD233="NÃO POSSUI",4,IF(AD233="SIM, HÁ UM CARGO EM OUTRO SETOR",2,IF(AD233="SIM, HÁ SETOR FORA DA UCI, DE RESPONSAB. PJ",1,IF(AD233="SIM, FAZ PARTE DA CONTROLADORIA",0,"ERRO"))))</f>
        <v>4</v>
      </c>
      <c r="AF233" s="96" t="s">
        <v>640</v>
      </c>
      <c r="AG233" s="164">
        <f t="shared" ref="AG233:AG264" si="359">IF(AF233="sim",0,IF(AF233="Não",4,"ERRO"))</f>
        <v>0</v>
      </c>
      <c r="AH233" s="53" t="s">
        <v>1314</v>
      </c>
      <c r="AI233" s="165">
        <f t="shared" ref="AI233:AI264" si="360">IF(AH233="VINCULAÇÃO À SECRET. DE FINANÇAS",4,IF(AH233="VINCULAÇÃO À SECRETARIA DE ADM.",3,IF(AH233="VINCULAÇÃO À CHEFIA DO GAB. PREFEITO",2,IF(AH233="VINCULAÇÃO À CONTABILIDADE",1,IF(AH233="VINCULAÇÃO DIRETA AO PREFEITO",0,"ERRO")))))</f>
        <v>0</v>
      </c>
      <c r="AJ233" s="53" t="s">
        <v>1406</v>
      </c>
      <c r="AK233" s="165">
        <f t="shared" ref="AK233:AK264" si="361">IF(AJ233="NÃO SERVIDOR (TERCEIRIZADO)",4,IF(AJ233="SERVIDOR NÃO-EFETIVO, COMISSIONADO NA CI",3,IF(AJ233="SERVIDOR COM FG NA UCI, EFETIVO EM OUTRO CARGO",1,IF(AJ233="SERVIDOR EFETIVO, CONCURSO ESPECÍFICO UCI",0,"ERRO"))))</f>
        <v>3</v>
      </c>
      <c r="AL233" s="598">
        <v>1</v>
      </c>
      <c r="AM233" s="396" t="s">
        <v>1765</v>
      </c>
      <c r="AN233" s="165">
        <f t="shared" ref="AN233:AN264" si="362">IF(AM233="0 OU 1 SERVIDOR",4,IF(AM233="2 SERVIDORES",3,IF(AM233="3 SERVIDORES",2,IF(AM233="4 OU 5 SERVIDORES",1,IF(AM233="6 A 13 SERVIDORES",0,"ERRO")))))</f>
        <v>4</v>
      </c>
      <c r="AO233" s="96" t="s">
        <v>636</v>
      </c>
      <c r="AP233" s="164">
        <f t="shared" ref="AP233:AP264" si="363">IF(AO233="sim",0,IF(AO233="Não",4,"ERRO"))</f>
        <v>4</v>
      </c>
      <c r="AQ233" s="322">
        <v>3</v>
      </c>
      <c r="AR233" s="397" t="s">
        <v>1771</v>
      </c>
      <c r="AS233" s="165">
        <f t="shared" ref="AS233:AS264" si="364">IF(AR233="5 TITULARES (ou nenhum)",4,IF(AR233="4 TITULARES",3,IF(AR233="3 TITULARES",2,IF(AR233="2 TITULARES",1,IF(AR233="1 TITULAR",0,"ERRO")))))</f>
        <v>2</v>
      </c>
      <c r="AT233" s="586" t="s">
        <v>674</v>
      </c>
      <c r="AU233" s="165">
        <f t="shared" ref="AU233:AU264" si="365">IF(AT233="ENSINO MÉDIO",4,IF(AT233="SUPERIOR INCOMPLETO",3,IF(AT233="SUPERIOR COMPLETO",2,IF(AT233="ESPECIALIZAÇÃO OU PÓS-GRADUAÇÃO",1,IF(AT233="MESTRADO",0,"ERRO")))))</f>
        <v>3</v>
      </c>
      <c r="AV233" s="53" t="s">
        <v>675</v>
      </c>
      <c r="AW233" s="165">
        <v>0</v>
      </c>
      <c r="AX233" s="81" t="s">
        <v>647</v>
      </c>
      <c r="AY233" s="165">
        <v>4</v>
      </c>
      <c r="AZ233" s="426">
        <f t="shared" ref="AZ233:AZ264" si="366">AVERAGE(AC233,AE233,AG233,AI233,AK233,AN233,AP233,AS233,AU233,AW233,AY233)</f>
        <v>2.5454545454545454</v>
      </c>
      <c r="BA233" s="322">
        <v>0</v>
      </c>
      <c r="BB233" s="395" t="s">
        <v>1741</v>
      </c>
      <c r="BC233" s="165">
        <f t="shared" ref="BC233:BC251" si="367">IF(BA233=0,4,IF(BA233=1,3,IF(BA233=2,1,IF(BA233=3,0,"ERRO"))))</f>
        <v>4</v>
      </c>
      <c r="BD233" s="80" t="s">
        <v>641</v>
      </c>
      <c r="BE233" s="163">
        <f t="shared" ref="BE233:BE264" si="368">IF(BD233="NÃO FORMALIZA PLANEJ",4,IF(BD233="SIM, BIMESTRALMENTE",3,IF(BD233="SIM, QUADRIMESTRALMENTE",2,IF(BD233="SIM, SEMESTRALMENTE",1,IF(BD233="SIM, ANUALMENTE",0,"ERRO")))))</f>
        <v>0</v>
      </c>
      <c r="BF233" s="601">
        <v>1</v>
      </c>
      <c r="BG233" s="396" t="s">
        <v>1746</v>
      </c>
      <c r="BH233" s="165">
        <f t="shared" ref="BH233:BH264" si="369">IF(BG233="NENHUMA AUDITORIA/FISCALIZ",4,IF(BG233="ATÉ 2 AUDITORIAS/FISCALIZ",3,IF(BG233="ATÉ 4 AUDITORIAS/FISCALIZ",2,IF(BG233="ATÉ 8 AUDITORIAS/FISCALIZ",1,IF(BG233="9 OU MAIS AUDITORIAS/FISCALIZ",0,"ERRO")))))</f>
        <v>3</v>
      </c>
      <c r="BI233" s="601">
        <v>0</v>
      </c>
      <c r="BJ233" s="396" t="s">
        <v>1745</v>
      </c>
      <c r="BK233" s="165">
        <f t="shared" ref="BK233:BK251" si="370">IF(BJ233="NENHUMA AUDITORIA/FISCALIZ",4,IF(BJ233="ATÉ 2 AUDITORIAS/FISCALIZ",3,IF(BJ233="ATÉ 4 AUDITORIAS/FISCALIZ",2,IF(BJ233="ATÉ 8 AUDITORIAS/FISCALIZ",1,IF(BJ233="9 OU MAIS AUDITORIAS/FISCALIZ",0,"ERRO")))))</f>
        <v>4</v>
      </c>
      <c r="BL233" s="80" t="s">
        <v>648</v>
      </c>
      <c r="BM233" s="365">
        <f t="shared" ref="BM233:BM251" si="371">IF(BL233="ATÉ 10%",4,IF(BL233="ATÉ 20%",3,IF(BL233="ATÉ 30%",2,IF(BL233="ATÉ 40%",2,IF(BL233="ATÉ 50%",1,IF(BL233="MAIS DE 50%",0,"ERRO"))))))</f>
        <v>1</v>
      </c>
      <c r="BN233" s="586" t="s">
        <v>649</v>
      </c>
      <c r="BO233" s="365">
        <f t="shared" ref="BO233:BO251" si="372">IF(BN233="ATÉ 20%",0,IF(BN233="ATÉ 40%",1,IF(BN233="ATÉ 60%",2,IF(BN233="ATÉ 80%",3,IF(BN233="MAIS DE 80%",4,"ERRO")))))</f>
        <v>1</v>
      </c>
      <c r="BP233" s="586" t="s">
        <v>667</v>
      </c>
      <c r="BQ233" s="365">
        <f t="shared" ref="BQ233:BQ251" si="373">IF(BP233="ATÉ 10 HORAS",4,IF(BP233="ATÉ 30 HORAS",3,IF(BP233="ATÉ 50 HORAS",1,IF(BP233="MAIS DE 50 HORAS",0,"ERRO"))))</f>
        <v>1</v>
      </c>
      <c r="BR233" s="601">
        <v>0</v>
      </c>
      <c r="BS233" s="396" t="s">
        <v>1750</v>
      </c>
      <c r="BT233" s="165">
        <f t="shared" ref="BT233:BT251" si="374">IF(BS233="NENHUMA DENÚNCIA APURADA",4,IF(BS233="ATÉ 2 DENÚNCIAS APURADAS",3,IF(BS233="ATÉ 4 DENÚNCIAS APURADAS",2,IF(BS233="ATÉ 8 DENÚNCIAS APURADAS",1,IF(BS233="9 OU MAIS DENÚNCIAS APURADAS",0,"ERRO")))))</f>
        <v>4</v>
      </c>
      <c r="BU233" s="601">
        <v>0</v>
      </c>
      <c r="BV233" s="396" t="s">
        <v>1750</v>
      </c>
      <c r="BW233" s="165">
        <f t="shared" ref="BW233:BW251" si="375">IF(BV233="NENHUMA DENÚNCIA APURADA",4,IF(BV233="ATÉ 2 DENÚNCIAS APURADAS",3,IF(BV233="ATÉ 4 DENÚNCIAS APURADAS",2,IF(BV233="ATÉ 8 DENÚNCIAS APURADAS",1,IF(BV233="9 OU MAIS DENÚNCIAS APURADAS",0,"ERRO")))))</f>
        <v>4</v>
      </c>
      <c r="BX233" s="601">
        <v>0</v>
      </c>
      <c r="BY233" s="396" t="s">
        <v>1755</v>
      </c>
      <c r="BZ233" s="165">
        <f t="shared" ref="BZ233:BZ251" si="376">IF(BY233="NENHUMA TCE APURADA",4,IF(BY233="ATÉ 2 TCE APURADAS",3,IF(BY233="ATÉ 4 TCE APURADAS",2,IF(BY233="ATÉ 8 TCE APURADAS",1,IF(BY233="9 OU MAIS TCE APURADAS",0,"ERRO")))))</f>
        <v>4</v>
      </c>
      <c r="CA233" s="601">
        <v>0</v>
      </c>
      <c r="CB233" s="396" t="s">
        <v>1755</v>
      </c>
      <c r="CC233" s="165">
        <f t="shared" ref="CC233:CC251" si="377">IF(CB233="NENHUMA TCE APURADA",4,IF(CB233="ATÉ 2 TCE APURADAS",3,IF(CB233="ATÉ 4 TCE APURADAS",2,IF(CB233="ATÉ 8 TCE APURADAS",1,IF(CB233="9 OU MAIS TCE APURADAS",0,"ERRO")))))</f>
        <v>4</v>
      </c>
      <c r="CD233" s="58">
        <v>2</v>
      </c>
      <c r="CE233" s="397" t="s">
        <v>1762</v>
      </c>
      <c r="CF233" s="165">
        <f t="shared" ref="CF233:CF264" si="378">IF(CE233="ATÉ 8 ATIVIDADES",4,IF(CE233="ATÉ 4 ATIVIDADES",3,IF(CE233="2 ATIVIDADES",2,IF(CE233="1 ATIVIDADE",1,IF(CE233="NENHUMA ATIVIDADE",0,"ERRO")))))</f>
        <v>2</v>
      </c>
      <c r="CG233" s="80" t="s">
        <v>1367</v>
      </c>
      <c r="CH233" s="165">
        <f t="shared" ref="CH233:CH251" si="379">IF(CG233="NÃO",4,IF(CG233="SIM, RELATÓRIO BIMESTRAL",3,IF(CG233="SIM, RELATÓRIO MENSAL",2,IF(CG233="SIM, RELATÓRIO SEMESTRAL",1,IF(CG233="SIM, RELATÓRIO ANUAL",0,"ERRO")))))</f>
        <v>0</v>
      </c>
      <c r="CI233" s="426">
        <f t="shared" ref="CI233:CI264" si="380">AVERAGE(CH233,CF233,CC233,BZ233,BW233,BT233,BQ233,BO233,BM233,BK233,BH233,BE233)</f>
        <v>2.3333333333333335</v>
      </c>
      <c r="CJ233" s="586" t="s">
        <v>1407</v>
      </c>
      <c r="CK233" s="165">
        <f t="shared" ref="CK233:CK264" si="381">IF(CJ233="NÃO POSSUI",4,IF(CJ233="SIM, HÁ UM CARGO EM OUTRO SETOR",2,IF(CJ233="SIM, HÁ SETOR DE TRANSPARÊNCIA, FORA DA UCI",1,IF(CJ233="SIM, FAZ PARTE DA CONTROLADORIA",0,"ERRO"))))</f>
        <v>1</v>
      </c>
      <c r="CL233" s="96" t="s">
        <v>640</v>
      </c>
      <c r="CM233" s="164">
        <f t="shared" ref="CM233:CM264" si="382">IF(CL233="sim",0,IF(CL233="Não",4,"ERRO"))</f>
        <v>0</v>
      </c>
      <c r="CN233" s="96" t="s">
        <v>880</v>
      </c>
      <c r="CO233" s="164">
        <f t="shared" si="308"/>
        <v>4</v>
      </c>
      <c r="CP233" s="96" t="s">
        <v>880</v>
      </c>
      <c r="CQ233" s="164">
        <f t="shared" si="353"/>
        <v>4</v>
      </c>
      <c r="CR233" s="96" t="s">
        <v>880</v>
      </c>
      <c r="CS233" s="164">
        <f t="shared" si="354"/>
        <v>4</v>
      </c>
      <c r="CT233" s="586" t="s">
        <v>1408</v>
      </c>
      <c r="CU233" s="165">
        <f t="shared" ref="CU233:CU264" si="383">IF(CT233="NÃO POSSUI",4,IF(CT233="SIM, POSSUI CARGO EM OUTRO SETOR",2,IF(CT233="SIM, HÁ SETOR DE OUVIDORIA, FORA DA UCI",1,IF(CT233="SIM, FAZ PARTE DA CONTROLADORIA",0,"ERRO"))))</f>
        <v>2</v>
      </c>
      <c r="CV233" s="96" t="s">
        <v>1119</v>
      </c>
      <c r="CW233" s="164">
        <f t="shared" si="355"/>
        <v>0</v>
      </c>
      <c r="CX233" s="55">
        <v>7.6</v>
      </c>
      <c r="CY233" s="427" t="s">
        <v>1826</v>
      </c>
      <c r="CZ233" s="165">
        <f t="shared" si="309"/>
        <v>1</v>
      </c>
      <c r="DA233" s="56">
        <v>7.8</v>
      </c>
      <c r="DB233" s="427" t="s">
        <v>1826</v>
      </c>
      <c r="DC233" s="165">
        <f t="shared" si="310"/>
        <v>1</v>
      </c>
      <c r="DD233" s="426">
        <f t="shared" si="311"/>
        <v>1.8888888888888888</v>
      </c>
      <c r="DE233" s="148">
        <v>3</v>
      </c>
      <c r="DF233" s="433"/>
      <c r="DG233" s="165">
        <f t="shared" si="312"/>
        <v>2</v>
      </c>
      <c r="DH233" s="54">
        <v>0</v>
      </c>
      <c r="DI233" s="397" t="s">
        <v>1777</v>
      </c>
      <c r="DJ233" s="165">
        <f t="shared" si="313"/>
        <v>0</v>
      </c>
      <c r="DK233" s="54">
        <v>2</v>
      </c>
      <c r="DL233" s="396" t="s">
        <v>1778</v>
      </c>
      <c r="DM233" s="165">
        <f t="shared" si="314"/>
        <v>4</v>
      </c>
      <c r="DN233" s="54">
        <v>3</v>
      </c>
      <c r="DO233" s="397" t="s">
        <v>1782</v>
      </c>
      <c r="DP233" s="165">
        <f t="shared" si="315"/>
        <v>2</v>
      </c>
      <c r="DQ233" s="96" t="s">
        <v>1024</v>
      </c>
      <c r="DR233" s="164">
        <f t="shared" si="316"/>
        <v>0</v>
      </c>
      <c r="DS233" s="426">
        <f t="shared" si="317"/>
        <v>1.6</v>
      </c>
      <c r="DT233" s="148">
        <v>0.73799999999999999</v>
      </c>
      <c r="DU233" s="157" t="s">
        <v>1791</v>
      </c>
      <c r="DV233" s="165">
        <f t="shared" ref="DV233:DV264" si="384">IF(DT233&lt;=0.499,4,IF(DT233&lt;=0.624,3,IF(DT233&lt;=0.749,2,IF(DT233&lt;=0.874,1,IF(DT233&lt;=1,0,"ERRO")))))</f>
        <v>2</v>
      </c>
      <c r="DW233" s="49">
        <v>33</v>
      </c>
      <c r="DX233" s="148">
        <f t="shared" si="356"/>
        <v>1.5185139398778875</v>
      </c>
      <c r="DY233" s="94" t="s">
        <v>1735</v>
      </c>
      <c r="DZ233" s="165">
        <f t="shared" si="318"/>
        <v>3</v>
      </c>
      <c r="EA233" s="49">
        <v>4</v>
      </c>
      <c r="EB233" s="94" t="s">
        <v>1739</v>
      </c>
      <c r="EC233" s="165">
        <f t="shared" si="319"/>
        <v>2</v>
      </c>
      <c r="ED233" s="49">
        <v>1</v>
      </c>
      <c r="EE233" s="157" t="s">
        <v>1737</v>
      </c>
      <c r="EF233" s="165">
        <f t="shared" si="320"/>
        <v>1</v>
      </c>
      <c r="EG233" s="426">
        <f t="shared" si="321"/>
        <v>2</v>
      </c>
      <c r="EH233" s="429">
        <f t="shared" si="322"/>
        <v>2.0946127946127948</v>
      </c>
      <c r="EI233" s="438">
        <f t="shared" si="323"/>
        <v>0.5236531986531987</v>
      </c>
      <c r="EJ233" s="546">
        <v>0.55000000000000004</v>
      </c>
      <c r="EK233" s="548">
        <v>0.63636363636363635</v>
      </c>
      <c r="EL233" s="549">
        <v>0.58333333333333337</v>
      </c>
      <c r="EM233" s="549">
        <v>0.47222222222222221</v>
      </c>
      <c r="EN233" s="549">
        <v>0.4</v>
      </c>
      <c r="EO233" s="549">
        <v>0.5</v>
      </c>
    </row>
    <row r="234" spans="1:145" s="366" customFormat="1" ht="18">
      <c r="A234" s="4" t="s">
        <v>142</v>
      </c>
      <c r="B234" s="69" t="s">
        <v>141</v>
      </c>
      <c r="C234" s="370" t="s">
        <v>632</v>
      </c>
      <c r="D234" s="411" t="s">
        <v>1311</v>
      </c>
      <c r="E234" s="413" t="s">
        <v>991</v>
      </c>
      <c r="F234" s="412" t="s">
        <v>990</v>
      </c>
      <c r="G234" s="414" t="s">
        <v>997</v>
      </c>
      <c r="H234" s="412" t="s">
        <v>13</v>
      </c>
      <c r="I234" s="49">
        <v>21003</v>
      </c>
      <c r="J234" s="328">
        <f t="shared" si="299"/>
        <v>4.3222813323716078</v>
      </c>
      <c r="K234" s="328" t="s">
        <v>1699</v>
      </c>
      <c r="L234" s="165">
        <f t="shared" si="300"/>
        <v>2</v>
      </c>
      <c r="M234" s="78">
        <v>55985202.57</v>
      </c>
      <c r="N234" s="328">
        <f t="shared" si="301"/>
        <v>7.74807325394538</v>
      </c>
      <c r="O234" s="328" t="s">
        <v>1705</v>
      </c>
      <c r="P234" s="165">
        <f t="shared" si="302"/>
        <v>2</v>
      </c>
      <c r="Q234" s="94">
        <v>754</v>
      </c>
      <c r="R234" s="328">
        <f t="shared" si="303"/>
        <v>2.8773713458697738</v>
      </c>
      <c r="S234" s="328" t="s">
        <v>1713</v>
      </c>
      <c r="T234" s="165">
        <f t="shared" si="304"/>
        <v>2</v>
      </c>
      <c r="U234" s="96" t="s">
        <v>1119</v>
      </c>
      <c r="V234" s="164">
        <f t="shared" si="305"/>
        <v>4</v>
      </c>
      <c r="W234" s="94">
        <v>27</v>
      </c>
      <c r="X234" s="54">
        <f>LOG10(W234)</f>
        <v>1.4313637641589874</v>
      </c>
      <c r="Y234" s="94" t="s">
        <v>1731</v>
      </c>
      <c r="Z234" s="165">
        <f t="shared" si="306"/>
        <v>2</v>
      </c>
      <c r="AA234" s="424">
        <f t="shared" si="307"/>
        <v>2.4</v>
      </c>
      <c r="AB234" s="586" t="s">
        <v>1397</v>
      </c>
      <c r="AC234" s="165">
        <f t="shared" si="357"/>
        <v>1</v>
      </c>
      <c r="AD234" s="586" t="s">
        <v>1399</v>
      </c>
      <c r="AE234" s="165">
        <f t="shared" si="358"/>
        <v>1</v>
      </c>
      <c r="AF234" s="96" t="s">
        <v>640</v>
      </c>
      <c r="AG234" s="164">
        <f t="shared" si="359"/>
        <v>0</v>
      </c>
      <c r="AH234" s="53" t="s">
        <v>1314</v>
      </c>
      <c r="AI234" s="165">
        <f t="shared" si="360"/>
        <v>0</v>
      </c>
      <c r="AJ234" s="156" t="s">
        <v>1405</v>
      </c>
      <c r="AK234" s="165">
        <f t="shared" si="361"/>
        <v>0</v>
      </c>
      <c r="AL234" s="372">
        <v>1</v>
      </c>
      <c r="AM234" s="396" t="s">
        <v>1765</v>
      </c>
      <c r="AN234" s="165">
        <f t="shared" si="362"/>
        <v>4</v>
      </c>
      <c r="AO234" s="96" t="s">
        <v>640</v>
      </c>
      <c r="AP234" s="164">
        <f t="shared" si="363"/>
        <v>0</v>
      </c>
      <c r="AQ234" s="322">
        <v>1</v>
      </c>
      <c r="AR234" s="397" t="s">
        <v>1789</v>
      </c>
      <c r="AS234" s="165">
        <f t="shared" si="364"/>
        <v>0</v>
      </c>
      <c r="AT234" s="370" t="s">
        <v>634</v>
      </c>
      <c r="AU234" s="165">
        <f t="shared" si="365"/>
        <v>1</v>
      </c>
      <c r="AV234" s="53" t="s">
        <v>646</v>
      </c>
      <c r="AW234" s="165">
        <v>0</v>
      </c>
      <c r="AX234" s="81" t="s">
        <v>1074</v>
      </c>
      <c r="AY234" s="165">
        <v>0</v>
      </c>
      <c r="AZ234" s="426">
        <f t="shared" si="366"/>
        <v>0.63636363636363635</v>
      </c>
      <c r="BA234" s="322">
        <v>0</v>
      </c>
      <c r="BB234" s="395" t="s">
        <v>1741</v>
      </c>
      <c r="BC234" s="165">
        <f t="shared" si="367"/>
        <v>4</v>
      </c>
      <c r="BD234" s="80" t="s">
        <v>1395</v>
      </c>
      <c r="BE234" s="163">
        <f t="shared" si="368"/>
        <v>4</v>
      </c>
      <c r="BF234" s="372">
        <v>5</v>
      </c>
      <c r="BG234" s="396" t="s">
        <v>1748</v>
      </c>
      <c r="BH234" s="165">
        <f t="shared" si="369"/>
        <v>1</v>
      </c>
      <c r="BI234" s="372">
        <v>2</v>
      </c>
      <c r="BJ234" s="396" t="s">
        <v>1746</v>
      </c>
      <c r="BK234" s="165">
        <f t="shared" si="370"/>
        <v>3</v>
      </c>
      <c r="BL234" s="80" t="s">
        <v>653</v>
      </c>
      <c r="BM234" s="365">
        <f t="shared" si="371"/>
        <v>4</v>
      </c>
      <c r="BN234" s="370" t="s">
        <v>662</v>
      </c>
      <c r="BO234" s="365">
        <f t="shared" si="372"/>
        <v>3</v>
      </c>
      <c r="BP234" s="371" t="s">
        <v>663</v>
      </c>
      <c r="BQ234" s="365">
        <f t="shared" si="373"/>
        <v>0</v>
      </c>
      <c r="BR234" s="322">
        <v>2</v>
      </c>
      <c r="BS234" s="396" t="s">
        <v>1751</v>
      </c>
      <c r="BT234" s="165">
        <f t="shared" si="374"/>
        <v>3</v>
      </c>
      <c r="BU234" s="322">
        <v>2</v>
      </c>
      <c r="BV234" s="396" t="s">
        <v>1751</v>
      </c>
      <c r="BW234" s="165">
        <f t="shared" si="375"/>
        <v>3</v>
      </c>
      <c r="BX234" s="322">
        <v>0</v>
      </c>
      <c r="BY234" s="396" t="s">
        <v>1755</v>
      </c>
      <c r="BZ234" s="165">
        <f t="shared" si="376"/>
        <v>4</v>
      </c>
      <c r="CA234" s="322">
        <v>0</v>
      </c>
      <c r="CB234" s="396" t="s">
        <v>1755</v>
      </c>
      <c r="CC234" s="165">
        <f t="shared" si="377"/>
        <v>4</v>
      </c>
      <c r="CD234" s="58">
        <v>0</v>
      </c>
      <c r="CE234" s="397" t="s">
        <v>1764</v>
      </c>
      <c r="CF234" s="165">
        <f t="shared" si="378"/>
        <v>0</v>
      </c>
      <c r="CG234" s="155" t="s">
        <v>1369</v>
      </c>
      <c r="CH234" s="165">
        <f t="shared" si="379"/>
        <v>3</v>
      </c>
      <c r="CI234" s="426">
        <f t="shared" si="380"/>
        <v>2.6666666666666665</v>
      </c>
      <c r="CJ234" s="370" t="s">
        <v>639</v>
      </c>
      <c r="CK234" s="165">
        <f t="shared" si="381"/>
        <v>4</v>
      </c>
      <c r="CL234" s="96" t="s">
        <v>640</v>
      </c>
      <c r="CM234" s="164">
        <f t="shared" si="382"/>
        <v>0</v>
      </c>
      <c r="CN234" s="96" t="s">
        <v>880</v>
      </c>
      <c r="CO234" s="164">
        <f t="shared" si="308"/>
        <v>4</v>
      </c>
      <c r="CP234" s="96" t="s">
        <v>880</v>
      </c>
      <c r="CQ234" s="164">
        <f t="shared" si="353"/>
        <v>4</v>
      </c>
      <c r="CR234" s="96" t="s">
        <v>880</v>
      </c>
      <c r="CS234" s="164">
        <f t="shared" si="354"/>
        <v>4</v>
      </c>
      <c r="CT234" s="370" t="s">
        <v>639</v>
      </c>
      <c r="CU234" s="165">
        <f t="shared" si="383"/>
        <v>4</v>
      </c>
      <c r="CV234" s="96" t="s">
        <v>1119</v>
      </c>
      <c r="CW234" s="164">
        <f t="shared" si="355"/>
        <v>0</v>
      </c>
      <c r="CX234" s="55">
        <v>6.9</v>
      </c>
      <c r="CY234" s="427" t="s">
        <v>1826</v>
      </c>
      <c r="CZ234" s="165">
        <f t="shared" si="309"/>
        <v>1</v>
      </c>
      <c r="DA234" s="56">
        <v>9.8000000000000007</v>
      </c>
      <c r="DB234" s="351" t="s">
        <v>1827</v>
      </c>
      <c r="DC234" s="165">
        <f t="shared" si="310"/>
        <v>0</v>
      </c>
      <c r="DD234" s="426">
        <f t="shared" si="311"/>
        <v>2.3333333333333335</v>
      </c>
      <c r="DE234" s="148">
        <v>1</v>
      </c>
      <c r="DF234" s="396" t="s">
        <v>1776</v>
      </c>
      <c r="DG234" s="165">
        <f t="shared" si="312"/>
        <v>1</v>
      </c>
      <c r="DH234" s="54">
        <v>1</v>
      </c>
      <c r="DI234" s="396" t="s">
        <v>1779</v>
      </c>
      <c r="DJ234" s="165">
        <f t="shared" si="313"/>
        <v>3</v>
      </c>
      <c r="DK234" s="54">
        <v>0</v>
      </c>
      <c r="DL234" s="396" t="s">
        <v>1779</v>
      </c>
      <c r="DM234" s="165">
        <f t="shared" si="314"/>
        <v>0</v>
      </c>
      <c r="DN234" s="54">
        <v>3</v>
      </c>
      <c r="DO234" s="397" t="s">
        <v>1782</v>
      </c>
      <c r="DP234" s="165">
        <f t="shared" si="315"/>
        <v>2</v>
      </c>
      <c r="DQ234" s="96" t="s">
        <v>1024</v>
      </c>
      <c r="DR234" s="164">
        <f t="shared" si="316"/>
        <v>0</v>
      </c>
      <c r="DS234" s="426">
        <f t="shared" si="317"/>
        <v>1.2</v>
      </c>
      <c r="DT234" s="148">
        <v>0.69799999999999995</v>
      </c>
      <c r="DU234" s="157" t="s">
        <v>1791</v>
      </c>
      <c r="DV234" s="165">
        <f t="shared" si="384"/>
        <v>2</v>
      </c>
      <c r="DW234" s="49">
        <v>18</v>
      </c>
      <c r="DX234" s="148">
        <f t="shared" si="356"/>
        <v>1.255272505103306</v>
      </c>
      <c r="DY234" s="94" t="s">
        <v>1734</v>
      </c>
      <c r="DZ234" s="165">
        <f t="shared" si="318"/>
        <v>2</v>
      </c>
      <c r="EA234" s="49">
        <v>5</v>
      </c>
      <c r="EB234" s="94" t="s">
        <v>1740</v>
      </c>
      <c r="EC234" s="165">
        <f t="shared" si="319"/>
        <v>3</v>
      </c>
      <c r="ED234" s="49">
        <v>1</v>
      </c>
      <c r="EE234" s="157" t="s">
        <v>1737</v>
      </c>
      <c r="EF234" s="165">
        <f t="shared" si="320"/>
        <v>1</v>
      </c>
      <c r="EG234" s="426">
        <f t="shared" si="321"/>
        <v>2</v>
      </c>
      <c r="EH234" s="429">
        <f t="shared" si="322"/>
        <v>1.8727272727272728</v>
      </c>
      <c r="EI234" s="438">
        <f t="shared" si="323"/>
        <v>0.46818181818181814</v>
      </c>
      <c r="EJ234" s="546">
        <v>0.6</v>
      </c>
      <c r="EK234" s="548">
        <v>0.15909090909090909</v>
      </c>
      <c r="EL234" s="549">
        <v>0.66666666666666663</v>
      </c>
      <c r="EM234" s="549">
        <v>0.58333333333333337</v>
      </c>
      <c r="EN234" s="549">
        <v>0.3</v>
      </c>
      <c r="EO234" s="549">
        <v>0.5</v>
      </c>
    </row>
    <row r="235" spans="1:145" s="366" customFormat="1" ht="18">
      <c r="A235" s="4" t="s">
        <v>148</v>
      </c>
      <c r="B235" s="69" t="s">
        <v>147</v>
      </c>
      <c r="C235" s="586" t="s">
        <v>1050</v>
      </c>
      <c r="D235" s="411" t="s">
        <v>1311</v>
      </c>
      <c r="E235" s="413" t="s">
        <v>991</v>
      </c>
      <c r="F235" s="412" t="s">
        <v>977</v>
      </c>
      <c r="G235" s="414" t="s">
        <v>994</v>
      </c>
      <c r="H235" s="412" t="s">
        <v>5</v>
      </c>
      <c r="I235" s="49">
        <v>21061</v>
      </c>
      <c r="J235" s="328">
        <f t="shared" si="299"/>
        <v>4.3234789881301587</v>
      </c>
      <c r="K235" s="328" t="s">
        <v>1699</v>
      </c>
      <c r="L235" s="165">
        <f t="shared" si="300"/>
        <v>2</v>
      </c>
      <c r="M235" s="78">
        <v>48265890.82</v>
      </c>
      <c r="N235" s="328">
        <f t="shared" si="301"/>
        <v>7.6836403261614743</v>
      </c>
      <c r="O235" s="328" t="s">
        <v>1705</v>
      </c>
      <c r="P235" s="165">
        <f t="shared" si="302"/>
        <v>2</v>
      </c>
      <c r="Q235" s="94">
        <v>810</v>
      </c>
      <c r="R235" s="328">
        <f t="shared" si="303"/>
        <v>2.90848501887865</v>
      </c>
      <c r="S235" s="328" t="s">
        <v>1713</v>
      </c>
      <c r="T235" s="165">
        <f t="shared" si="304"/>
        <v>2</v>
      </c>
      <c r="U235" s="96" t="s">
        <v>880</v>
      </c>
      <c r="V235" s="164">
        <f t="shared" si="305"/>
        <v>0</v>
      </c>
      <c r="W235" s="94">
        <v>0</v>
      </c>
      <c r="X235" s="94"/>
      <c r="Y235" s="94" t="s">
        <v>1726</v>
      </c>
      <c r="Z235" s="165">
        <f t="shared" si="306"/>
        <v>0</v>
      </c>
      <c r="AA235" s="424">
        <f t="shared" si="307"/>
        <v>1.2</v>
      </c>
      <c r="AB235" s="586" t="s">
        <v>639</v>
      </c>
      <c r="AC235" s="165">
        <f t="shared" si="357"/>
        <v>4</v>
      </c>
      <c r="AD235" s="586" t="s">
        <v>639</v>
      </c>
      <c r="AE235" s="165">
        <f t="shared" si="358"/>
        <v>4</v>
      </c>
      <c r="AF235" s="96" t="s">
        <v>640</v>
      </c>
      <c r="AG235" s="164">
        <f t="shared" si="359"/>
        <v>0</v>
      </c>
      <c r="AH235" s="53" t="s">
        <v>1314</v>
      </c>
      <c r="AI235" s="165">
        <f t="shared" si="360"/>
        <v>0</v>
      </c>
      <c r="AJ235" s="53" t="s">
        <v>1404</v>
      </c>
      <c r="AK235" s="165">
        <f t="shared" si="361"/>
        <v>1</v>
      </c>
      <c r="AL235" s="598">
        <v>1</v>
      </c>
      <c r="AM235" s="396" t="s">
        <v>1765</v>
      </c>
      <c r="AN235" s="165">
        <f t="shared" si="362"/>
        <v>4</v>
      </c>
      <c r="AO235" s="96" t="s">
        <v>636</v>
      </c>
      <c r="AP235" s="164">
        <f t="shared" si="363"/>
        <v>4</v>
      </c>
      <c r="AQ235" s="322">
        <v>5</v>
      </c>
      <c r="AR235" s="396" t="s">
        <v>1788</v>
      </c>
      <c r="AS235" s="165">
        <f t="shared" si="364"/>
        <v>4</v>
      </c>
      <c r="AT235" s="586" t="s">
        <v>634</v>
      </c>
      <c r="AU235" s="165">
        <f t="shared" si="365"/>
        <v>1</v>
      </c>
      <c r="AV235" s="53" t="s">
        <v>1053</v>
      </c>
      <c r="AW235" s="165">
        <v>3</v>
      </c>
      <c r="AX235" s="81" t="s">
        <v>635</v>
      </c>
      <c r="AY235" s="165">
        <v>1</v>
      </c>
      <c r="AZ235" s="426">
        <f t="shared" si="366"/>
        <v>2.3636363636363638</v>
      </c>
      <c r="BA235" s="322">
        <v>0</v>
      </c>
      <c r="BB235" s="395" t="s">
        <v>1741</v>
      </c>
      <c r="BC235" s="165">
        <f t="shared" si="367"/>
        <v>4</v>
      </c>
      <c r="BD235" s="80" t="s">
        <v>1395</v>
      </c>
      <c r="BE235" s="163">
        <f t="shared" si="368"/>
        <v>4</v>
      </c>
      <c r="BF235" s="601">
        <v>1</v>
      </c>
      <c r="BG235" s="396" t="s">
        <v>1746</v>
      </c>
      <c r="BH235" s="165">
        <f t="shared" si="369"/>
        <v>3</v>
      </c>
      <c r="BI235" s="601">
        <v>0</v>
      </c>
      <c r="BJ235" s="396" t="s">
        <v>1745</v>
      </c>
      <c r="BK235" s="165">
        <f t="shared" si="370"/>
        <v>4</v>
      </c>
      <c r="BL235" s="80" t="s">
        <v>653</v>
      </c>
      <c r="BM235" s="365">
        <f t="shared" si="371"/>
        <v>4</v>
      </c>
      <c r="BN235" s="586" t="s">
        <v>654</v>
      </c>
      <c r="BO235" s="365">
        <f t="shared" si="372"/>
        <v>4</v>
      </c>
      <c r="BP235" s="586" t="s">
        <v>659</v>
      </c>
      <c r="BQ235" s="365">
        <f t="shared" si="373"/>
        <v>4</v>
      </c>
      <c r="BR235" s="601">
        <v>0</v>
      </c>
      <c r="BS235" s="396" t="s">
        <v>1750</v>
      </c>
      <c r="BT235" s="165">
        <f t="shared" si="374"/>
        <v>4</v>
      </c>
      <c r="BU235" s="601">
        <v>0</v>
      </c>
      <c r="BV235" s="396" t="s">
        <v>1750</v>
      </c>
      <c r="BW235" s="165">
        <f t="shared" si="375"/>
        <v>4</v>
      </c>
      <c r="BX235" s="601">
        <v>0</v>
      </c>
      <c r="BY235" s="396" t="s">
        <v>1755</v>
      </c>
      <c r="BZ235" s="165">
        <f t="shared" si="376"/>
        <v>4</v>
      </c>
      <c r="CA235" s="601">
        <v>0</v>
      </c>
      <c r="CB235" s="396" t="s">
        <v>1755</v>
      </c>
      <c r="CC235" s="165">
        <f t="shared" si="377"/>
        <v>4</v>
      </c>
      <c r="CD235" s="58">
        <v>1</v>
      </c>
      <c r="CE235" s="396" t="s">
        <v>1763</v>
      </c>
      <c r="CF235" s="165">
        <f t="shared" si="378"/>
        <v>1</v>
      </c>
      <c r="CG235" s="80" t="s">
        <v>636</v>
      </c>
      <c r="CH235" s="165">
        <f t="shared" si="379"/>
        <v>4</v>
      </c>
      <c r="CI235" s="426">
        <f t="shared" si="380"/>
        <v>3.6666666666666665</v>
      </c>
      <c r="CJ235" s="586" t="s">
        <v>639</v>
      </c>
      <c r="CK235" s="165">
        <f t="shared" si="381"/>
        <v>4</v>
      </c>
      <c r="CL235" s="96" t="s">
        <v>640</v>
      </c>
      <c r="CM235" s="164">
        <f t="shared" si="382"/>
        <v>0</v>
      </c>
      <c r="CN235" s="96" t="s">
        <v>1119</v>
      </c>
      <c r="CO235" s="164">
        <f t="shared" si="308"/>
        <v>0</v>
      </c>
      <c r="CP235" s="96" t="s">
        <v>880</v>
      </c>
      <c r="CQ235" s="164">
        <f t="shared" si="353"/>
        <v>4</v>
      </c>
      <c r="CR235" s="96" t="s">
        <v>880</v>
      </c>
      <c r="CS235" s="164">
        <f t="shared" si="354"/>
        <v>4</v>
      </c>
      <c r="CT235" s="586" t="s">
        <v>639</v>
      </c>
      <c r="CU235" s="165">
        <f t="shared" si="383"/>
        <v>4</v>
      </c>
      <c r="CV235" s="96" t="s">
        <v>1119</v>
      </c>
      <c r="CW235" s="164">
        <f t="shared" si="355"/>
        <v>0</v>
      </c>
      <c r="CX235" s="55">
        <v>6.7</v>
      </c>
      <c r="CY235" s="427" t="s">
        <v>1826</v>
      </c>
      <c r="CZ235" s="165">
        <f t="shared" si="309"/>
        <v>1</v>
      </c>
      <c r="DA235" s="56">
        <v>8.3000000000000007</v>
      </c>
      <c r="DB235" s="351" t="s">
        <v>1827</v>
      </c>
      <c r="DC235" s="165">
        <f t="shared" si="310"/>
        <v>0</v>
      </c>
      <c r="DD235" s="426">
        <f t="shared" si="311"/>
        <v>1.8888888888888888</v>
      </c>
      <c r="DE235" s="148">
        <v>1</v>
      </c>
      <c r="DF235" s="396" t="s">
        <v>1776</v>
      </c>
      <c r="DG235" s="165">
        <f t="shared" si="312"/>
        <v>1</v>
      </c>
      <c r="DH235" s="54">
        <v>0</v>
      </c>
      <c r="DI235" s="397" t="s">
        <v>1777</v>
      </c>
      <c r="DJ235" s="165">
        <f t="shared" si="313"/>
        <v>0</v>
      </c>
      <c r="DK235" s="54">
        <v>10</v>
      </c>
      <c r="DL235" s="396" t="s">
        <v>1779</v>
      </c>
      <c r="DM235" s="165">
        <f t="shared" si="314"/>
        <v>4</v>
      </c>
      <c r="DN235" s="54">
        <v>2</v>
      </c>
      <c r="DO235" s="396" t="s">
        <v>1783</v>
      </c>
      <c r="DP235" s="165">
        <f t="shared" si="315"/>
        <v>1</v>
      </c>
      <c r="DQ235" s="96" t="s">
        <v>1024</v>
      </c>
      <c r="DR235" s="164">
        <f t="shared" si="316"/>
        <v>0</v>
      </c>
      <c r="DS235" s="426">
        <f t="shared" si="317"/>
        <v>1.2</v>
      </c>
      <c r="DT235" s="148">
        <v>0.68799999999999994</v>
      </c>
      <c r="DU235" s="157" t="s">
        <v>1791</v>
      </c>
      <c r="DV235" s="165">
        <f t="shared" si="384"/>
        <v>2</v>
      </c>
      <c r="DW235" s="49">
        <v>55</v>
      </c>
      <c r="DX235" s="148">
        <f t="shared" si="356"/>
        <v>1.7403626894942439</v>
      </c>
      <c r="DY235" s="94" t="s">
        <v>1735</v>
      </c>
      <c r="DZ235" s="165">
        <f t="shared" si="318"/>
        <v>3</v>
      </c>
      <c r="EA235" s="49">
        <v>1</v>
      </c>
      <c r="EB235" s="157" t="s">
        <v>1737</v>
      </c>
      <c r="EC235" s="165">
        <f t="shared" si="319"/>
        <v>1</v>
      </c>
      <c r="ED235" s="49">
        <v>1</v>
      </c>
      <c r="EE235" s="157" t="s">
        <v>1737</v>
      </c>
      <c r="EF235" s="165">
        <f t="shared" si="320"/>
        <v>1</v>
      </c>
      <c r="EG235" s="426">
        <f t="shared" si="321"/>
        <v>1.75</v>
      </c>
      <c r="EH235" s="429">
        <f t="shared" si="322"/>
        <v>2.0115319865319861</v>
      </c>
      <c r="EI235" s="438">
        <f t="shared" si="323"/>
        <v>0.50288299663299652</v>
      </c>
      <c r="EJ235" s="546">
        <v>0.3</v>
      </c>
      <c r="EK235" s="548">
        <v>0.59090909090909094</v>
      </c>
      <c r="EL235" s="549">
        <v>0.91666666666666663</v>
      </c>
      <c r="EM235" s="549">
        <v>0.47222222222222221</v>
      </c>
      <c r="EN235" s="549">
        <v>0.3</v>
      </c>
      <c r="EO235" s="549">
        <v>0.4375</v>
      </c>
    </row>
    <row r="236" spans="1:145" s="366" customFormat="1" ht="18">
      <c r="A236" s="4" t="s">
        <v>140</v>
      </c>
      <c r="B236" s="69" t="s">
        <v>139</v>
      </c>
      <c r="C236" s="586" t="s">
        <v>632</v>
      </c>
      <c r="D236" s="411" t="s">
        <v>1311</v>
      </c>
      <c r="E236" s="413" t="s">
        <v>988</v>
      </c>
      <c r="F236" s="412" t="s">
        <v>1002</v>
      </c>
      <c r="G236" s="414" t="s">
        <v>998</v>
      </c>
      <c r="H236" s="412" t="s">
        <v>63</v>
      </c>
      <c r="I236" s="49">
        <v>21263</v>
      </c>
      <c r="J236" s="328">
        <f t="shared" si="299"/>
        <v>4.327624539186778</v>
      </c>
      <c r="K236" s="328" t="s">
        <v>1699</v>
      </c>
      <c r="L236" s="165">
        <f t="shared" si="300"/>
        <v>2</v>
      </c>
      <c r="M236" s="78">
        <v>44088740.039999999</v>
      </c>
      <c r="N236" s="328">
        <f t="shared" si="301"/>
        <v>7.6443276878148883</v>
      </c>
      <c r="O236" s="328" t="s">
        <v>1705</v>
      </c>
      <c r="P236" s="165">
        <f t="shared" si="302"/>
        <v>2</v>
      </c>
      <c r="Q236" s="94">
        <v>713</v>
      </c>
      <c r="R236" s="328">
        <f t="shared" si="303"/>
        <v>2.8530895298518657</v>
      </c>
      <c r="S236" s="328" t="s">
        <v>1713</v>
      </c>
      <c r="T236" s="165">
        <f t="shared" si="304"/>
        <v>2</v>
      </c>
      <c r="U236" s="96" t="s">
        <v>1119</v>
      </c>
      <c r="V236" s="164">
        <f t="shared" si="305"/>
        <v>4</v>
      </c>
      <c r="W236" s="94">
        <v>62</v>
      </c>
      <c r="X236" s="54">
        <f>LOG10(W236)</f>
        <v>1.7923916894982539</v>
      </c>
      <c r="Y236" s="94" t="s">
        <v>1728</v>
      </c>
      <c r="Z236" s="165">
        <f t="shared" si="306"/>
        <v>3</v>
      </c>
      <c r="AA236" s="424">
        <f t="shared" si="307"/>
        <v>2.6</v>
      </c>
      <c r="AB236" s="586" t="s">
        <v>639</v>
      </c>
      <c r="AC236" s="165">
        <f t="shared" si="357"/>
        <v>4</v>
      </c>
      <c r="AD236" s="586" t="s">
        <v>639</v>
      </c>
      <c r="AE236" s="165">
        <f t="shared" si="358"/>
        <v>4</v>
      </c>
      <c r="AF236" s="96" t="s">
        <v>640</v>
      </c>
      <c r="AG236" s="164">
        <f t="shared" si="359"/>
        <v>0</v>
      </c>
      <c r="AH236" s="53" t="s">
        <v>1314</v>
      </c>
      <c r="AI236" s="165">
        <f t="shared" si="360"/>
        <v>0</v>
      </c>
      <c r="AJ236" s="53" t="s">
        <v>1405</v>
      </c>
      <c r="AK236" s="165">
        <f t="shared" si="361"/>
        <v>0</v>
      </c>
      <c r="AL236" s="598">
        <v>1</v>
      </c>
      <c r="AM236" s="396" t="s">
        <v>1765</v>
      </c>
      <c r="AN236" s="165">
        <f t="shared" si="362"/>
        <v>4</v>
      </c>
      <c r="AO236" s="96" t="s">
        <v>636</v>
      </c>
      <c r="AP236" s="164">
        <f t="shared" si="363"/>
        <v>4</v>
      </c>
      <c r="AQ236" s="322">
        <v>1</v>
      </c>
      <c r="AR236" s="397" t="s">
        <v>1789</v>
      </c>
      <c r="AS236" s="165">
        <f t="shared" si="364"/>
        <v>0</v>
      </c>
      <c r="AT236" s="586" t="s">
        <v>634</v>
      </c>
      <c r="AU236" s="165">
        <f t="shared" si="365"/>
        <v>1</v>
      </c>
      <c r="AV236" s="53" t="s">
        <v>1061</v>
      </c>
      <c r="AW236" s="165">
        <v>0</v>
      </c>
      <c r="AX236" s="81" t="s">
        <v>635</v>
      </c>
      <c r="AY236" s="165">
        <v>1</v>
      </c>
      <c r="AZ236" s="426">
        <f t="shared" si="366"/>
        <v>1.6363636363636365</v>
      </c>
      <c r="BA236" s="322">
        <v>0</v>
      </c>
      <c r="BB236" s="395" t="s">
        <v>1741</v>
      </c>
      <c r="BC236" s="165">
        <f t="shared" si="367"/>
        <v>4</v>
      </c>
      <c r="BD236" s="155" t="s">
        <v>1395</v>
      </c>
      <c r="BE236" s="163">
        <f t="shared" si="368"/>
        <v>4</v>
      </c>
      <c r="BF236" s="601">
        <v>0</v>
      </c>
      <c r="BG236" s="396" t="s">
        <v>1745</v>
      </c>
      <c r="BH236" s="165">
        <f t="shared" si="369"/>
        <v>4</v>
      </c>
      <c r="BI236" s="601">
        <v>0</v>
      </c>
      <c r="BJ236" s="396" t="s">
        <v>1745</v>
      </c>
      <c r="BK236" s="165">
        <f t="shared" si="370"/>
        <v>4</v>
      </c>
      <c r="BL236" s="80" t="s">
        <v>653</v>
      </c>
      <c r="BM236" s="365">
        <f t="shared" si="371"/>
        <v>4</v>
      </c>
      <c r="BN236" s="586" t="s">
        <v>642</v>
      </c>
      <c r="BO236" s="365">
        <f t="shared" si="372"/>
        <v>0</v>
      </c>
      <c r="BP236" s="586" t="s">
        <v>659</v>
      </c>
      <c r="BQ236" s="365">
        <f t="shared" si="373"/>
        <v>4</v>
      </c>
      <c r="BR236" s="601">
        <v>0</v>
      </c>
      <c r="BS236" s="396" t="s">
        <v>1750</v>
      </c>
      <c r="BT236" s="165">
        <f t="shared" si="374"/>
        <v>4</v>
      </c>
      <c r="BU236" s="601">
        <v>0</v>
      </c>
      <c r="BV236" s="396" t="s">
        <v>1750</v>
      </c>
      <c r="BW236" s="165">
        <f t="shared" si="375"/>
        <v>4</v>
      </c>
      <c r="BX236" s="601">
        <v>0</v>
      </c>
      <c r="BY236" s="396" t="s">
        <v>1755</v>
      </c>
      <c r="BZ236" s="165">
        <f t="shared" si="376"/>
        <v>4</v>
      </c>
      <c r="CA236" s="601">
        <v>0</v>
      </c>
      <c r="CB236" s="396" t="s">
        <v>1755</v>
      </c>
      <c r="CC236" s="165">
        <f t="shared" si="377"/>
        <v>4</v>
      </c>
      <c r="CD236" s="58">
        <v>3</v>
      </c>
      <c r="CE236" s="396" t="s">
        <v>1761</v>
      </c>
      <c r="CF236" s="165">
        <f t="shared" si="378"/>
        <v>3</v>
      </c>
      <c r="CG236" s="155" t="s">
        <v>636</v>
      </c>
      <c r="CH236" s="165">
        <f t="shared" si="379"/>
        <v>4</v>
      </c>
      <c r="CI236" s="426">
        <f t="shared" si="380"/>
        <v>3.5833333333333335</v>
      </c>
      <c r="CJ236" s="80" t="s">
        <v>639</v>
      </c>
      <c r="CK236" s="165">
        <f t="shared" si="381"/>
        <v>4</v>
      </c>
      <c r="CL236" s="96" t="s">
        <v>636</v>
      </c>
      <c r="CM236" s="164">
        <f t="shared" si="382"/>
        <v>4</v>
      </c>
      <c r="CN236" s="96" t="s">
        <v>880</v>
      </c>
      <c r="CO236" s="164">
        <f t="shared" si="308"/>
        <v>4</v>
      </c>
      <c r="CP236" s="96" t="s">
        <v>880</v>
      </c>
      <c r="CQ236" s="164">
        <f t="shared" si="353"/>
        <v>4</v>
      </c>
      <c r="CR236" s="96" t="s">
        <v>880</v>
      </c>
      <c r="CS236" s="164">
        <f t="shared" si="354"/>
        <v>4</v>
      </c>
      <c r="CT236" s="80" t="s">
        <v>1409</v>
      </c>
      <c r="CU236" s="165">
        <f t="shared" si="383"/>
        <v>1</v>
      </c>
      <c r="CV236" s="96" t="s">
        <v>880</v>
      </c>
      <c r="CW236" s="164">
        <f t="shared" si="355"/>
        <v>4</v>
      </c>
      <c r="CX236" s="55">
        <v>7.8</v>
      </c>
      <c r="CY236" s="427" t="s">
        <v>1826</v>
      </c>
      <c r="CZ236" s="165">
        <f t="shared" si="309"/>
        <v>1</v>
      </c>
      <c r="DA236" s="56">
        <v>7.8</v>
      </c>
      <c r="DB236" s="427" t="s">
        <v>1826</v>
      </c>
      <c r="DC236" s="165">
        <f t="shared" si="310"/>
        <v>1</v>
      </c>
      <c r="DD236" s="426">
        <f t="shared" si="311"/>
        <v>3</v>
      </c>
      <c r="DE236" s="148">
        <v>0</v>
      </c>
      <c r="DF236" s="397" t="s">
        <v>1777</v>
      </c>
      <c r="DG236" s="165">
        <f t="shared" si="312"/>
        <v>0</v>
      </c>
      <c r="DH236" s="54">
        <v>0</v>
      </c>
      <c r="DI236" s="397" t="s">
        <v>1777</v>
      </c>
      <c r="DJ236" s="165">
        <f t="shared" si="313"/>
        <v>0</v>
      </c>
      <c r="DK236" s="54">
        <v>5</v>
      </c>
      <c r="DL236" s="397" t="s">
        <v>1777</v>
      </c>
      <c r="DM236" s="165">
        <f t="shared" si="314"/>
        <v>4</v>
      </c>
      <c r="DN236" s="54">
        <v>1</v>
      </c>
      <c r="DO236" s="396" t="s">
        <v>1783</v>
      </c>
      <c r="DP236" s="165">
        <f t="shared" si="315"/>
        <v>1</v>
      </c>
      <c r="DQ236" s="96" t="s">
        <v>1024</v>
      </c>
      <c r="DR236" s="164">
        <f t="shared" si="316"/>
        <v>0</v>
      </c>
      <c r="DS236" s="426">
        <f t="shared" si="317"/>
        <v>1</v>
      </c>
      <c r="DT236" s="148">
        <v>0.64100000000000001</v>
      </c>
      <c r="DU236" s="94" t="s">
        <v>1791</v>
      </c>
      <c r="DV236" s="165">
        <f t="shared" si="384"/>
        <v>2</v>
      </c>
      <c r="DW236" s="49">
        <v>54</v>
      </c>
      <c r="DX236" s="148">
        <f t="shared" si="356"/>
        <v>1.7323937598229686</v>
      </c>
      <c r="DY236" s="94" t="s">
        <v>1735</v>
      </c>
      <c r="DZ236" s="165">
        <f t="shared" si="318"/>
        <v>3</v>
      </c>
      <c r="EA236" s="49">
        <v>4</v>
      </c>
      <c r="EB236" s="94" t="s">
        <v>1739</v>
      </c>
      <c r="EC236" s="165">
        <f t="shared" si="319"/>
        <v>2</v>
      </c>
      <c r="ED236" s="49">
        <v>4</v>
      </c>
      <c r="EE236" s="94" t="s">
        <v>1739</v>
      </c>
      <c r="EF236" s="165">
        <f t="shared" si="320"/>
        <v>2</v>
      </c>
      <c r="EG236" s="426">
        <f t="shared" si="321"/>
        <v>2.25</v>
      </c>
      <c r="EH236" s="429">
        <f t="shared" si="322"/>
        <v>2.3449494949494949</v>
      </c>
      <c r="EI236" s="438">
        <f t="shared" si="323"/>
        <v>0.58623737373737372</v>
      </c>
      <c r="EJ236" s="546">
        <v>0.65</v>
      </c>
      <c r="EK236" s="548">
        <v>0.40909090909090912</v>
      </c>
      <c r="EL236" s="549">
        <v>0.89583333333333337</v>
      </c>
      <c r="EM236" s="549">
        <v>0.75</v>
      </c>
      <c r="EN236" s="549">
        <v>0.25</v>
      </c>
      <c r="EO236" s="549">
        <v>0.5625</v>
      </c>
    </row>
    <row r="237" spans="1:145" s="366" customFormat="1" ht="18">
      <c r="A237" s="60" t="s">
        <v>146</v>
      </c>
      <c r="B237" s="73" t="s">
        <v>145</v>
      </c>
      <c r="C237" s="584" t="s">
        <v>1050</v>
      </c>
      <c r="D237" s="411" t="s">
        <v>1311</v>
      </c>
      <c r="E237" s="413" t="s">
        <v>971</v>
      </c>
      <c r="F237" s="412" t="s">
        <v>986</v>
      </c>
      <c r="G237" s="414" t="s">
        <v>987</v>
      </c>
      <c r="H237" s="412" t="s">
        <v>8</v>
      </c>
      <c r="I237" s="61">
        <v>21612</v>
      </c>
      <c r="J237" s="328">
        <f t="shared" si="299"/>
        <v>4.3346949588671579</v>
      </c>
      <c r="K237" s="328" t="s">
        <v>1699</v>
      </c>
      <c r="L237" s="165">
        <f t="shared" si="300"/>
        <v>2</v>
      </c>
      <c r="M237" s="79">
        <v>49310589.550000004</v>
      </c>
      <c r="N237" s="328">
        <f t="shared" si="301"/>
        <v>7.6929401949217526</v>
      </c>
      <c r="O237" s="328" t="s">
        <v>1705</v>
      </c>
      <c r="P237" s="165">
        <f t="shared" si="302"/>
        <v>2</v>
      </c>
      <c r="Q237" s="94">
        <v>692</v>
      </c>
      <c r="R237" s="328">
        <f t="shared" si="303"/>
        <v>2.840106094456758</v>
      </c>
      <c r="S237" s="328" t="s">
        <v>1713</v>
      </c>
      <c r="T237" s="165">
        <f t="shared" si="304"/>
        <v>2</v>
      </c>
      <c r="U237" s="97" t="s">
        <v>1119</v>
      </c>
      <c r="V237" s="164">
        <f t="shared" si="305"/>
        <v>4</v>
      </c>
      <c r="W237" s="94">
        <v>15</v>
      </c>
      <c r="X237" s="54">
        <f>LOG10(W237)</f>
        <v>1.1760912590556813</v>
      </c>
      <c r="Y237" s="94" t="s">
        <v>1731</v>
      </c>
      <c r="Z237" s="165">
        <f t="shared" si="306"/>
        <v>2</v>
      </c>
      <c r="AA237" s="424">
        <f t="shared" si="307"/>
        <v>2.4</v>
      </c>
      <c r="AB237" s="586" t="s">
        <v>1397</v>
      </c>
      <c r="AC237" s="165">
        <f t="shared" si="357"/>
        <v>1</v>
      </c>
      <c r="AD237" s="586" t="s">
        <v>1399</v>
      </c>
      <c r="AE237" s="165">
        <f t="shared" si="358"/>
        <v>1</v>
      </c>
      <c r="AF237" s="97" t="s">
        <v>640</v>
      </c>
      <c r="AG237" s="164">
        <f t="shared" si="359"/>
        <v>0</v>
      </c>
      <c r="AH237" s="53" t="s">
        <v>1314</v>
      </c>
      <c r="AI237" s="165">
        <f t="shared" si="360"/>
        <v>0</v>
      </c>
      <c r="AJ237" s="156" t="s">
        <v>1406</v>
      </c>
      <c r="AK237" s="165">
        <f t="shared" si="361"/>
        <v>3</v>
      </c>
      <c r="AL237" s="588">
        <v>1</v>
      </c>
      <c r="AM237" s="396" t="s">
        <v>1765</v>
      </c>
      <c r="AN237" s="165">
        <f t="shared" si="362"/>
        <v>4</v>
      </c>
      <c r="AO237" s="97" t="s">
        <v>636</v>
      </c>
      <c r="AP237" s="164">
        <f t="shared" si="363"/>
        <v>4</v>
      </c>
      <c r="AQ237" s="589">
        <v>2</v>
      </c>
      <c r="AR237" s="396" t="s">
        <v>1772</v>
      </c>
      <c r="AS237" s="165">
        <f t="shared" si="364"/>
        <v>1</v>
      </c>
      <c r="AT237" s="584" t="s">
        <v>650</v>
      </c>
      <c r="AU237" s="165">
        <f t="shared" si="365"/>
        <v>2</v>
      </c>
      <c r="AV237" s="65" t="s">
        <v>635</v>
      </c>
      <c r="AW237" s="165">
        <v>1</v>
      </c>
      <c r="AX237" s="83" t="s">
        <v>647</v>
      </c>
      <c r="AY237" s="165">
        <v>4</v>
      </c>
      <c r="AZ237" s="426">
        <f t="shared" si="366"/>
        <v>1.9090909090909092</v>
      </c>
      <c r="BA237" s="589">
        <v>0</v>
      </c>
      <c r="BB237" s="395" t="s">
        <v>1741</v>
      </c>
      <c r="BC237" s="165">
        <f t="shared" si="367"/>
        <v>4</v>
      </c>
      <c r="BD237" s="590" t="s">
        <v>641</v>
      </c>
      <c r="BE237" s="163">
        <f t="shared" si="368"/>
        <v>0</v>
      </c>
      <c r="BF237" s="591">
        <v>126</v>
      </c>
      <c r="BG237" s="396" t="s">
        <v>1749</v>
      </c>
      <c r="BH237" s="165">
        <f t="shared" si="369"/>
        <v>0</v>
      </c>
      <c r="BI237" s="591">
        <v>103</v>
      </c>
      <c r="BJ237" s="396" t="s">
        <v>1749</v>
      </c>
      <c r="BK237" s="165">
        <f t="shared" si="370"/>
        <v>0</v>
      </c>
      <c r="BL237" s="82" t="s">
        <v>658</v>
      </c>
      <c r="BM237" s="365">
        <f t="shared" si="371"/>
        <v>2</v>
      </c>
      <c r="BN237" s="584" t="s">
        <v>662</v>
      </c>
      <c r="BO237" s="365">
        <f t="shared" si="372"/>
        <v>3</v>
      </c>
      <c r="BP237" s="584" t="s">
        <v>667</v>
      </c>
      <c r="BQ237" s="365">
        <f t="shared" si="373"/>
        <v>1</v>
      </c>
      <c r="BR237" s="591">
        <v>0</v>
      </c>
      <c r="BS237" s="396" t="s">
        <v>1750</v>
      </c>
      <c r="BT237" s="165">
        <f t="shared" si="374"/>
        <v>4</v>
      </c>
      <c r="BU237" s="591">
        <v>0</v>
      </c>
      <c r="BV237" s="396" t="s">
        <v>1750</v>
      </c>
      <c r="BW237" s="165">
        <f t="shared" si="375"/>
        <v>4</v>
      </c>
      <c r="BX237" s="591">
        <v>0</v>
      </c>
      <c r="BY237" s="396" t="s">
        <v>1755</v>
      </c>
      <c r="BZ237" s="165">
        <f t="shared" si="376"/>
        <v>4</v>
      </c>
      <c r="CA237" s="591">
        <v>0</v>
      </c>
      <c r="CB237" s="396" t="s">
        <v>1755</v>
      </c>
      <c r="CC237" s="165">
        <f t="shared" si="377"/>
        <v>4</v>
      </c>
      <c r="CD237" s="66">
        <v>1</v>
      </c>
      <c r="CE237" s="396" t="s">
        <v>1763</v>
      </c>
      <c r="CF237" s="165">
        <f t="shared" si="378"/>
        <v>1</v>
      </c>
      <c r="CG237" s="80" t="s">
        <v>636</v>
      </c>
      <c r="CH237" s="165">
        <f t="shared" si="379"/>
        <v>4</v>
      </c>
      <c r="CI237" s="426">
        <f t="shared" si="380"/>
        <v>2.25</v>
      </c>
      <c r="CJ237" s="584" t="s">
        <v>639</v>
      </c>
      <c r="CK237" s="165">
        <f t="shared" si="381"/>
        <v>4</v>
      </c>
      <c r="CL237" s="97" t="s">
        <v>640</v>
      </c>
      <c r="CM237" s="164">
        <f t="shared" si="382"/>
        <v>0</v>
      </c>
      <c r="CN237" s="97" t="s">
        <v>1119</v>
      </c>
      <c r="CO237" s="164">
        <f t="shared" si="308"/>
        <v>0</v>
      </c>
      <c r="CP237" s="97" t="s">
        <v>880</v>
      </c>
      <c r="CQ237" s="164">
        <f t="shared" si="353"/>
        <v>4</v>
      </c>
      <c r="CR237" s="97" t="s">
        <v>880</v>
      </c>
      <c r="CS237" s="164">
        <f t="shared" si="354"/>
        <v>4</v>
      </c>
      <c r="CT237" s="584" t="s">
        <v>639</v>
      </c>
      <c r="CU237" s="165">
        <f t="shared" si="383"/>
        <v>4</v>
      </c>
      <c r="CV237" s="97" t="s">
        <v>1119</v>
      </c>
      <c r="CW237" s="164">
        <f t="shared" si="355"/>
        <v>0</v>
      </c>
      <c r="CX237" s="63">
        <v>9.1999999999999993</v>
      </c>
      <c r="CY237" s="351" t="s">
        <v>1827</v>
      </c>
      <c r="CZ237" s="165">
        <f t="shared" si="309"/>
        <v>0</v>
      </c>
      <c r="DA237" s="64">
        <v>9.6999999999999993</v>
      </c>
      <c r="DB237" s="351" t="s">
        <v>1827</v>
      </c>
      <c r="DC237" s="165">
        <f t="shared" si="310"/>
        <v>0</v>
      </c>
      <c r="DD237" s="426">
        <f t="shared" si="311"/>
        <v>1.7777777777777777</v>
      </c>
      <c r="DE237" s="148">
        <v>3</v>
      </c>
      <c r="DF237" s="433"/>
      <c r="DG237" s="165">
        <f t="shared" si="312"/>
        <v>2</v>
      </c>
      <c r="DH237" s="54">
        <v>0</v>
      </c>
      <c r="DI237" s="397" t="s">
        <v>1777</v>
      </c>
      <c r="DJ237" s="165">
        <f t="shared" si="313"/>
        <v>0</v>
      </c>
      <c r="DK237" s="62">
        <v>0</v>
      </c>
      <c r="DL237" s="396" t="s">
        <v>1778</v>
      </c>
      <c r="DM237" s="165">
        <f t="shared" si="314"/>
        <v>0</v>
      </c>
      <c r="DN237" s="62">
        <v>2</v>
      </c>
      <c r="DO237" s="396" t="s">
        <v>1783</v>
      </c>
      <c r="DP237" s="165">
        <f t="shared" si="315"/>
        <v>1</v>
      </c>
      <c r="DQ237" s="97" t="s">
        <v>1024</v>
      </c>
      <c r="DR237" s="164">
        <f t="shared" si="316"/>
        <v>0</v>
      </c>
      <c r="DS237" s="426">
        <f t="shared" si="317"/>
        <v>0.6</v>
      </c>
      <c r="DT237" s="149">
        <v>0.67700000000000005</v>
      </c>
      <c r="DU237" s="114" t="s">
        <v>1791</v>
      </c>
      <c r="DV237" s="165">
        <f t="shared" si="384"/>
        <v>2</v>
      </c>
      <c r="DW237" s="49">
        <v>16</v>
      </c>
      <c r="DX237" s="148">
        <f t="shared" si="356"/>
        <v>1.2041199826559248</v>
      </c>
      <c r="DY237" s="94" t="s">
        <v>1734</v>
      </c>
      <c r="DZ237" s="165">
        <f t="shared" si="318"/>
        <v>2</v>
      </c>
      <c r="EA237" s="49">
        <v>7</v>
      </c>
      <c r="EB237" s="94" t="s">
        <v>1740</v>
      </c>
      <c r="EC237" s="165">
        <f t="shared" si="319"/>
        <v>3</v>
      </c>
      <c r="ED237" s="49">
        <v>0</v>
      </c>
      <c r="EE237" s="114" t="s">
        <v>1730</v>
      </c>
      <c r="EF237" s="165">
        <f t="shared" si="320"/>
        <v>0</v>
      </c>
      <c r="EG237" s="426">
        <f t="shared" si="321"/>
        <v>1.75</v>
      </c>
      <c r="EH237" s="429">
        <f t="shared" si="322"/>
        <v>1.7811447811447811</v>
      </c>
      <c r="EI237" s="438">
        <f t="shared" si="323"/>
        <v>0.44528619528619534</v>
      </c>
      <c r="EJ237" s="546">
        <v>0.6</v>
      </c>
      <c r="EK237" s="548">
        <v>0.47727272727272729</v>
      </c>
      <c r="EL237" s="549">
        <v>0.5625</v>
      </c>
      <c r="EM237" s="549">
        <v>0.44444444444444442</v>
      </c>
      <c r="EN237" s="549">
        <v>0.15</v>
      </c>
      <c r="EO237" s="549">
        <v>0.4375</v>
      </c>
    </row>
    <row r="238" spans="1:145" s="366" customFormat="1" ht="18">
      <c r="A238" s="4" t="s">
        <v>144</v>
      </c>
      <c r="B238" s="69" t="s">
        <v>143</v>
      </c>
      <c r="C238" s="370" t="s">
        <v>632</v>
      </c>
      <c r="D238" s="411" t="s">
        <v>1311</v>
      </c>
      <c r="E238" s="413" t="s">
        <v>978</v>
      </c>
      <c r="F238" s="412" t="s">
        <v>977</v>
      </c>
      <c r="G238" s="414" t="s">
        <v>985</v>
      </c>
      <c r="H238" s="412" t="s">
        <v>5</v>
      </c>
      <c r="I238" s="49">
        <v>21920</v>
      </c>
      <c r="J238" s="328">
        <f t="shared" si="299"/>
        <v>4.3408405498123317</v>
      </c>
      <c r="K238" s="328" t="s">
        <v>1699</v>
      </c>
      <c r="L238" s="165">
        <f t="shared" si="300"/>
        <v>2</v>
      </c>
      <c r="M238" s="78">
        <v>44599366.509999998</v>
      </c>
      <c r="N238" s="328">
        <f t="shared" si="301"/>
        <v>7.6493286900313064</v>
      </c>
      <c r="O238" s="328" t="s">
        <v>1705</v>
      </c>
      <c r="P238" s="165">
        <f t="shared" si="302"/>
        <v>2</v>
      </c>
      <c r="Q238" s="94">
        <v>720</v>
      </c>
      <c r="R238" s="328">
        <f t="shared" si="303"/>
        <v>2.8573324964312685</v>
      </c>
      <c r="S238" s="328" t="s">
        <v>1713</v>
      </c>
      <c r="T238" s="165">
        <f t="shared" si="304"/>
        <v>2</v>
      </c>
      <c r="U238" s="96" t="s">
        <v>880</v>
      </c>
      <c r="V238" s="164">
        <f t="shared" si="305"/>
        <v>0</v>
      </c>
      <c r="W238" s="94">
        <v>0</v>
      </c>
      <c r="X238" s="94"/>
      <c r="Y238" s="94" t="s">
        <v>1726</v>
      </c>
      <c r="Z238" s="165">
        <f t="shared" si="306"/>
        <v>0</v>
      </c>
      <c r="AA238" s="424">
        <f t="shared" si="307"/>
        <v>1.2</v>
      </c>
      <c r="AB238" s="370" t="s">
        <v>639</v>
      </c>
      <c r="AC238" s="165">
        <f t="shared" si="357"/>
        <v>4</v>
      </c>
      <c r="AD238" s="371" t="s">
        <v>639</v>
      </c>
      <c r="AE238" s="165">
        <f t="shared" si="358"/>
        <v>4</v>
      </c>
      <c r="AF238" s="96" t="s">
        <v>640</v>
      </c>
      <c r="AG238" s="164">
        <f t="shared" si="359"/>
        <v>0</v>
      </c>
      <c r="AH238" s="53" t="s">
        <v>1314</v>
      </c>
      <c r="AI238" s="165">
        <f t="shared" si="360"/>
        <v>0</v>
      </c>
      <c r="AJ238" s="156" t="s">
        <v>1406</v>
      </c>
      <c r="AK238" s="165">
        <f t="shared" si="361"/>
        <v>3</v>
      </c>
      <c r="AL238" s="372">
        <v>1</v>
      </c>
      <c r="AM238" s="396" t="s">
        <v>1765</v>
      </c>
      <c r="AN238" s="165">
        <f t="shared" si="362"/>
        <v>4</v>
      </c>
      <c r="AO238" s="96" t="s">
        <v>636</v>
      </c>
      <c r="AP238" s="164">
        <f t="shared" si="363"/>
        <v>4</v>
      </c>
      <c r="AQ238" s="322">
        <v>1</v>
      </c>
      <c r="AR238" s="397" t="s">
        <v>1789</v>
      </c>
      <c r="AS238" s="165">
        <f t="shared" si="364"/>
        <v>0</v>
      </c>
      <c r="AT238" s="370" t="s">
        <v>650</v>
      </c>
      <c r="AU238" s="165">
        <f t="shared" si="365"/>
        <v>2</v>
      </c>
      <c r="AV238" s="53" t="s">
        <v>675</v>
      </c>
      <c r="AW238" s="165">
        <v>0</v>
      </c>
      <c r="AX238" s="81" t="s">
        <v>647</v>
      </c>
      <c r="AY238" s="165">
        <v>4</v>
      </c>
      <c r="AZ238" s="426">
        <f t="shared" si="366"/>
        <v>2.2727272727272729</v>
      </c>
      <c r="BA238" s="322">
        <v>0</v>
      </c>
      <c r="BB238" s="395" t="s">
        <v>1741</v>
      </c>
      <c r="BC238" s="165">
        <f t="shared" si="367"/>
        <v>4</v>
      </c>
      <c r="BD238" s="80" t="s">
        <v>641</v>
      </c>
      <c r="BE238" s="163">
        <f t="shared" si="368"/>
        <v>0</v>
      </c>
      <c r="BF238" s="372">
        <v>1</v>
      </c>
      <c r="BG238" s="396" t="s">
        <v>1746</v>
      </c>
      <c r="BH238" s="165">
        <f t="shared" si="369"/>
        <v>3</v>
      </c>
      <c r="BI238" s="372">
        <v>1</v>
      </c>
      <c r="BJ238" s="396" t="s">
        <v>1746</v>
      </c>
      <c r="BK238" s="165">
        <f t="shared" si="370"/>
        <v>3</v>
      </c>
      <c r="BL238" s="80" t="s">
        <v>642</v>
      </c>
      <c r="BM238" s="365">
        <f t="shared" si="371"/>
        <v>3</v>
      </c>
      <c r="BN238" s="370" t="s">
        <v>669</v>
      </c>
      <c r="BO238" s="365">
        <f t="shared" si="372"/>
        <v>2</v>
      </c>
      <c r="BP238" s="371" t="s">
        <v>667</v>
      </c>
      <c r="BQ238" s="365">
        <f t="shared" si="373"/>
        <v>1</v>
      </c>
      <c r="BR238" s="322">
        <v>7</v>
      </c>
      <c r="BS238" s="396" t="s">
        <v>1753</v>
      </c>
      <c r="BT238" s="165">
        <f t="shared" si="374"/>
        <v>1</v>
      </c>
      <c r="BU238" s="322">
        <v>8</v>
      </c>
      <c r="BV238" s="396" t="s">
        <v>1753</v>
      </c>
      <c r="BW238" s="165">
        <f t="shared" si="375"/>
        <v>1</v>
      </c>
      <c r="BX238" s="322">
        <v>0</v>
      </c>
      <c r="BY238" s="396" t="s">
        <v>1755</v>
      </c>
      <c r="BZ238" s="165">
        <f t="shared" si="376"/>
        <v>4</v>
      </c>
      <c r="CA238" s="322">
        <v>1</v>
      </c>
      <c r="CB238" s="396" t="s">
        <v>1756</v>
      </c>
      <c r="CC238" s="165">
        <f t="shared" si="377"/>
        <v>3</v>
      </c>
      <c r="CD238" s="58">
        <v>3</v>
      </c>
      <c r="CE238" s="396" t="s">
        <v>1761</v>
      </c>
      <c r="CF238" s="165">
        <f t="shared" si="378"/>
        <v>3</v>
      </c>
      <c r="CG238" s="155" t="s">
        <v>636</v>
      </c>
      <c r="CH238" s="165">
        <f t="shared" si="379"/>
        <v>4</v>
      </c>
      <c r="CI238" s="426">
        <f t="shared" si="380"/>
        <v>2.3333333333333335</v>
      </c>
      <c r="CJ238" s="370" t="s">
        <v>639</v>
      </c>
      <c r="CK238" s="165">
        <f t="shared" si="381"/>
        <v>4</v>
      </c>
      <c r="CL238" s="96" t="s">
        <v>640</v>
      </c>
      <c r="CM238" s="164">
        <f t="shared" si="382"/>
        <v>0</v>
      </c>
      <c r="CN238" s="96" t="s">
        <v>880</v>
      </c>
      <c r="CO238" s="164">
        <f t="shared" si="308"/>
        <v>4</v>
      </c>
      <c r="CP238" s="96" t="s">
        <v>880</v>
      </c>
      <c r="CQ238" s="164">
        <f t="shared" si="353"/>
        <v>4</v>
      </c>
      <c r="CR238" s="96" t="s">
        <v>880</v>
      </c>
      <c r="CS238" s="164">
        <f t="shared" si="354"/>
        <v>4</v>
      </c>
      <c r="CT238" s="370" t="s">
        <v>639</v>
      </c>
      <c r="CU238" s="165">
        <f t="shared" si="383"/>
        <v>4</v>
      </c>
      <c r="CV238" s="96" t="s">
        <v>1119</v>
      </c>
      <c r="CW238" s="164">
        <f t="shared" si="355"/>
        <v>0</v>
      </c>
      <c r="CX238" s="55">
        <v>7.6</v>
      </c>
      <c r="CY238" s="427" t="s">
        <v>1826</v>
      </c>
      <c r="CZ238" s="165">
        <f t="shared" si="309"/>
        <v>1</v>
      </c>
      <c r="DA238" s="56">
        <v>8.6999999999999993</v>
      </c>
      <c r="DB238" s="351" t="s">
        <v>1827</v>
      </c>
      <c r="DC238" s="165">
        <f t="shared" si="310"/>
        <v>0</v>
      </c>
      <c r="DD238" s="426">
        <f t="shared" si="311"/>
        <v>2.3333333333333335</v>
      </c>
      <c r="DE238" s="148">
        <v>4</v>
      </c>
      <c r="DF238" s="397" t="s">
        <v>1775</v>
      </c>
      <c r="DG238" s="165">
        <f t="shared" si="312"/>
        <v>2</v>
      </c>
      <c r="DH238" s="54">
        <v>0</v>
      </c>
      <c r="DI238" s="397" t="s">
        <v>1777</v>
      </c>
      <c r="DJ238" s="165">
        <f t="shared" si="313"/>
        <v>0</v>
      </c>
      <c r="DK238" s="54">
        <v>6</v>
      </c>
      <c r="DL238" s="396" t="s">
        <v>1778</v>
      </c>
      <c r="DM238" s="165">
        <f t="shared" si="314"/>
        <v>4</v>
      </c>
      <c r="DN238" s="54">
        <v>4</v>
      </c>
      <c r="DO238" s="397" t="s">
        <v>1782</v>
      </c>
      <c r="DP238" s="165">
        <f t="shared" si="315"/>
        <v>2</v>
      </c>
      <c r="DQ238" s="96" t="s">
        <v>1024</v>
      </c>
      <c r="DR238" s="164">
        <f t="shared" si="316"/>
        <v>0</v>
      </c>
      <c r="DS238" s="426">
        <f t="shared" si="317"/>
        <v>1.6</v>
      </c>
      <c r="DT238" s="148">
        <v>0.73</v>
      </c>
      <c r="DU238" s="94" t="s">
        <v>1791</v>
      </c>
      <c r="DV238" s="165">
        <f t="shared" si="384"/>
        <v>2</v>
      </c>
      <c r="DW238" s="49">
        <v>22</v>
      </c>
      <c r="DX238" s="148">
        <f t="shared" si="356"/>
        <v>1.3424226808222062</v>
      </c>
      <c r="DY238" s="94" t="s">
        <v>1734</v>
      </c>
      <c r="DZ238" s="165">
        <f t="shared" si="318"/>
        <v>2</v>
      </c>
      <c r="EA238" s="49">
        <v>1</v>
      </c>
      <c r="EB238" s="157" t="s">
        <v>1737</v>
      </c>
      <c r="EC238" s="165">
        <f t="shared" si="319"/>
        <v>1</v>
      </c>
      <c r="ED238" s="49">
        <v>4</v>
      </c>
      <c r="EE238" s="94" t="s">
        <v>1739</v>
      </c>
      <c r="EF238" s="165">
        <f t="shared" si="320"/>
        <v>2</v>
      </c>
      <c r="EG238" s="426">
        <f t="shared" si="321"/>
        <v>1.75</v>
      </c>
      <c r="EH238" s="429">
        <f t="shared" si="322"/>
        <v>1.9148989898989901</v>
      </c>
      <c r="EI238" s="438">
        <f t="shared" si="323"/>
        <v>0.47872474747474747</v>
      </c>
      <c r="EJ238" s="546">
        <v>0.3</v>
      </c>
      <c r="EK238" s="548">
        <v>0.56818181818181823</v>
      </c>
      <c r="EL238" s="549">
        <v>0.58333333333333337</v>
      </c>
      <c r="EM238" s="549">
        <v>0.58333333333333337</v>
      </c>
      <c r="EN238" s="549">
        <v>0.4</v>
      </c>
      <c r="EO238" s="549">
        <v>0.4375</v>
      </c>
    </row>
    <row r="239" spans="1:145" s="366" customFormat="1" ht="18">
      <c r="A239" s="4" t="s">
        <v>138</v>
      </c>
      <c r="B239" s="69" t="s">
        <v>137</v>
      </c>
      <c r="C239" s="586" t="s">
        <v>632</v>
      </c>
      <c r="D239" s="411" t="s">
        <v>1311</v>
      </c>
      <c r="E239" s="413" t="s">
        <v>968</v>
      </c>
      <c r="F239" s="412" t="s">
        <v>964</v>
      </c>
      <c r="G239" s="414" t="s">
        <v>974</v>
      </c>
      <c r="H239" s="417" t="s">
        <v>106</v>
      </c>
      <c r="I239" s="49">
        <v>22129</v>
      </c>
      <c r="J239" s="328">
        <f t="shared" si="299"/>
        <v>4.3449617887896821</v>
      </c>
      <c r="K239" s="328" t="s">
        <v>1699</v>
      </c>
      <c r="L239" s="165">
        <f t="shared" si="300"/>
        <v>2</v>
      </c>
      <c r="M239" s="78">
        <v>58369621.579999998</v>
      </c>
      <c r="N239" s="328">
        <f t="shared" si="301"/>
        <v>7.7661868777156666</v>
      </c>
      <c r="O239" s="328" t="s">
        <v>1705</v>
      </c>
      <c r="P239" s="165">
        <f t="shared" si="302"/>
        <v>2</v>
      </c>
      <c r="Q239" s="94">
        <v>605</v>
      </c>
      <c r="R239" s="328">
        <f t="shared" si="303"/>
        <v>2.781755374652469</v>
      </c>
      <c r="S239" s="328" t="s">
        <v>1713</v>
      </c>
      <c r="T239" s="165">
        <f t="shared" si="304"/>
        <v>2</v>
      </c>
      <c r="U239" s="96" t="s">
        <v>1119</v>
      </c>
      <c r="V239" s="164">
        <f t="shared" si="305"/>
        <v>4</v>
      </c>
      <c r="W239" s="94">
        <v>10</v>
      </c>
      <c r="X239" s="54">
        <f>LOG10(W239)</f>
        <v>1</v>
      </c>
      <c r="Y239" s="94" t="s">
        <v>1727</v>
      </c>
      <c r="Z239" s="165">
        <f t="shared" si="306"/>
        <v>1</v>
      </c>
      <c r="AA239" s="424">
        <f t="shared" si="307"/>
        <v>2.2000000000000002</v>
      </c>
      <c r="AB239" s="586" t="s">
        <v>1397</v>
      </c>
      <c r="AC239" s="165">
        <f t="shared" si="357"/>
        <v>1</v>
      </c>
      <c r="AD239" s="586" t="s">
        <v>1398</v>
      </c>
      <c r="AE239" s="165">
        <f t="shared" si="358"/>
        <v>2</v>
      </c>
      <c r="AF239" s="96" t="s">
        <v>640</v>
      </c>
      <c r="AG239" s="164">
        <f t="shared" si="359"/>
        <v>0</v>
      </c>
      <c r="AH239" s="53" t="s">
        <v>1314</v>
      </c>
      <c r="AI239" s="165">
        <f t="shared" si="360"/>
        <v>0</v>
      </c>
      <c r="AJ239" s="53" t="s">
        <v>1406</v>
      </c>
      <c r="AK239" s="165">
        <f t="shared" si="361"/>
        <v>3</v>
      </c>
      <c r="AL239" s="598">
        <v>1</v>
      </c>
      <c r="AM239" s="396" t="s">
        <v>1765</v>
      </c>
      <c r="AN239" s="165">
        <f t="shared" si="362"/>
        <v>4</v>
      </c>
      <c r="AO239" s="96" t="s">
        <v>640</v>
      </c>
      <c r="AP239" s="164">
        <f t="shared" si="363"/>
        <v>0</v>
      </c>
      <c r="AQ239" s="322">
        <v>1</v>
      </c>
      <c r="AR239" s="397" t="s">
        <v>1789</v>
      </c>
      <c r="AS239" s="165">
        <f t="shared" si="364"/>
        <v>0</v>
      </c>
      <c r="AT239" s="586" t="s">
        <v>650</v>
      </c>
      <c r="AU239" s="165">
        <f t="shared" si="365"/>
        <v>2</v>
      </c>
      <c r="AV239" s="53" t="s">
        <v>675</v>
      </c>
      <c r="AW239" s="165">
        <v>0</v>
      </c>
      <c r="AX239" s="81" t="s">
        <v>647</v>
      </c>
      <c r="AY239" s="165">
        <v>4</v>
      </c>
      <c r="AZ239" s="426">
        <f t="shared" si="366"/>
        <v>1.4545454545454546</v>
      </c>
      <c r="BA239" s="322">
        <v>0</v>
      </c>
      <c r="BB239" s="395" t="s">
        <v>1741</v>
      </c>
      <c r="BC239" s="165">
        <f t="shared" si="367"/>
        <v>4</v>
      </c>
      <c r="BD239" s="80" t="s">
        <v>641</v>
      </c>
      <c r="BE239" s="163">
        <f t="shared" si="368"/>
        <v>0</v>
      </c>
      <c r="BF239" s="601">
        <v>1</v>
      </c>
      <c r="BG239" s="396" t="s">
        <v>1746</v>
      </c>
      <c r="BH239" s="165">
        <f t="shared" si="369"/>
        <v>3</v>
      </c>
      <c r="BI239" s="601">
        <v>5</v>
      </c>
      <c r="BJ239" s="396" t="s">
        <v>1748</v>
      </c>
      <c r="BK239" s="165">
        <f t="shared" si="370"/>
        <v>1</v>
      </c>
      <c r="BL239" s="80" t="s">
        <v>648</v>
      </c>
      <c r="BM239" s="365">
        <f t="shared" si="371"/>
        <v>1</v>
      </c>
      <c r="BN239" s="586" t="s">
        <v>649</v>
      </c>
      <c r="BO239" s="365">
        <f t="shared" si="372"/>
        <v>1</v>
      </c>
      <c r="BP239" s="586" t="s">
        <v>643</v>
      </c>
      <c r="BQ239" s="365">
        <f t="shared" si="373"/>
        <v>3</v>
      </c>
      <c r="BR239" s="601">
        <v>5</v>
      </c>
      <c r="BS239" s="396" t="s">
        <v>1753</v>
      </c>
      <c r="BT239" s="165">
        <f t="shared" si="374"/>
        <v>1</v>
      </c>
      <c r="BU239" s="601">
        <v>3</v>
      </c>
      <c r="BV239" s="397" t="s">
        <v>1752</v>
      </c>
      <c r="BW239" s="165">
        <f t="shared" si="375"/>
        <v>2</v>
      </c>
      <c r="BX239" s="601">
        <v>1</v>
      </c>
      <c r="BY239" s="396" t="s">
        <v>1756</v>
      </c>
      <c r="BZ239" s="165">
        <f t="shared" si="376"/>
        <v>3</v>
      </c>
      <c r="CA239" s="601">
        <v>0</v>
      </c>
      <c r="CB239" s="396" t="s">
        <v>1755</v>
      </c>
      <c r="CC239" s="165">
        <f t="shared" si="377"/>
        <v>4</v>
      </c>
      <c r="CD239" s="58">
        <v>1</v>
      </c>
      <c r="CE239" s="396" t="s">
        <v>1763</v>
      </c>
      <c r="CF239" s="165">
        <f t="shared" si="378"/>
        <v>1</v>
      </c>
      <c r="CG239" s="80" t="s">
        <v>636</v>
      </c>
      <c r="CH239" s="165">
        <f t="shared" si="379"/>
        <v>4</v>
      </c>
      <c r="CI239" s="426">
        <f t="shared" si="380"/>
        <v>2</v>
      </c>
      <c r="CJ239" s="586" t="s">
        <v>1398</v>
      </c>
      <c r="CK239" s="165">
        <f t="shared" si="381"/>
        <v>2</v>
      </c>
      <c r="CL239" s="96" t="s">
        <v>640</v>
      </c>
      <c r="CM239" s="164">
        <f t="shared" si="382"/>
        <v>0</v>
      </c>
      <c r="CN239" s="96" t="s">
        <v>1119</v>
      </c>
      <c r="CO239" s="164">
        <f t="shared" si="308"/>
        <v>0</v>
      </c>
      <c r="CP239" s="96" t="s">
        <v>880</v>
      </c>
      <c r="CQ239" s="164">
        <f t="shared" si="353"/>
        <v>4</v>
      </c>
      <c r="CR239" s="96" t="s">
        <v>880</v>
      </c>
      <c r="CS239" s="164">
        <f t="shared" si="354"/>
        <v>4</v>
      </c>
      <c r="CT239" s="586" t="s">
        <v>1409</v>
      </c>
      <c r="CU239" s="165">
        <f t="shared" si="383"/>
        <v>1</v>
      </c>
      <c r="CV239" s="96" t="s">
        <v>880</v>
      </c>
      <c r="CW239" s="164">
        <f t="shared" si="355"/>
        <v>4</v>
      </c>
      <c r="CX239" s="55">
        <v>8.6</v>
      </c>
      <c r="CY239" s="351" t="s">
        <v>1827</v>
      </c>
      <c r="CZ239" s="165">
        <f t="shared" si="309"/>
        <v>0</v>
      </c>
      <c r="DA239" s="56">
        <v>9.8000000000000007</v>
      </c>
      <c r="DB239" s="351" t="s">
        <v>1827</v>
      </c>
      <c r="DC239" s="165">
        <f t="shared" si="310"/>
        <v>0</v>
      </c>
      <c r="DD239" s="426">
        <f t="shared" si="311"/>
        <v>1.6666666666666667</v>
      </c>
      <c r="DE239" s="148">
        <v>1</v>
      </c>
      <c r="DF239" s="396" t="s">
        <v>1776</v>
      </c>
      <c r="DG239" s="165">
        <f t="shared" si="312"/>
        <v>1</v>
      </c>
      <c r="DH239" s="54">
        <v>0</v>
      </c>
      <c r="DI239" s="397" t="s">
        <v>1777</v>
      </c>
      <c r="DJ239" s="165">
        <f t="shared" si="313"/>
        <v>0</v>
      </c>
      <c r="DK239" s="54">
        <v>1</v>
      </c>
      <c r="DL239" s="396" t="s">
        <v>1779</v>
      </c>
      <c r="DM239" s="165">
        <f t="shared" si="314"/>
        <v>3</v>
      </c>
      <c r="DN239" s="54">
        <v>1</v>
      </c>
      <c r="DO239" s="396" t="s">
        <v>1783</v>
      </c>
      <c r="DP239" s="165">
        <f t="shared" si="315"/>
        <v>1</v>
      </c>
      <c r="DQ239" s="96" t="s">
        <v>1024</v>
      </c>
      <c r="DR239" s="164">
        <f t="shared" si="316"/>
        <v>0</v>
      </c>
      <c r="DS239" s="426">
        <f t="shared" si="317"/>
        <v>1</v>
      </c>
      <c r="DT239" s="148">
        <v>0.69899999999999995</v>
      </c>
      <c r="DU239" s="157" t="s">
        <v>1791</v>
      </c>
      <c r="DV239" s="165">
        <f t="shared" si="384"/>
        <v>2</v>
      </c>
      <c r="DW239" s="49">
        <v>3</v>
      </c>
      <c r="DX239" s="148">
        <f t="shared" si="356"/>
        <v>0.47712125471966244</v>
      </c>
      <c r="DY239" s="94" t="s">
        <v>1732</v>
      </c>
      <c r="DZ239" s="165">
        <f t="shared" si="318"/>
        <v>0</v>
      </c>
      <c r="EA239" s="49">
        <v>7</v>
      </c>
      <c r="EB239" s="94" t="s">
        <v>1740</v>
      </c>
      <c r="EC239" s="165">
        <f t="shared" si="319"/>
        <v>3</v>
      </c>
      <c r="ED239" s="49">
        <v>1</v>
      </c>
      <c r="EE239" s="157" t="s">
        <v>1737</v>
      </c>
      <c r="EF239" s="165">
        <f t="shared" si="320"/>
        <v>1</v>
      </c>
      <c r="EG239" s="426">
        <f t="shared" si="321"/>
        <v>1.5</v>
      </c>
      <c r="EH239" s="429">
        <f t="shared" si="322"/>
        <v>1.6368686868686868</v>
      </c>
      <c r="EI239" s="438">
        <f t="shared" si="323"/>
        <v>0.4092171717171717</v>
      </c>
      <c r="EJ239" s="546">
        <v>0.55000000000000004</v>
      </c>
      <c r="EK239" s="548">
        <v>0.36363636363636365</v>
      </c>
      <c r="EL239" s="549">
        <v>0.5</v>
      </c>
      <c r="EM239" s="549">
        <v>0.41666666666666669</v>
      </c>
      <c r="EN239" s="549">
        <v>0.25</v>
      </c>
      <c r="EO239" s="549">
        <v>0.375</v>
      </c>
    </row>
    <row r="240" spans="1:145" s="366" customFormat="1" ht="18">
      <c r="A240" s="4" t="s">
        <v>136</v>
      </c>
      <c r="B240" s="69" t="s">
        <v>135</v>
      </c>
      <c r="C240" s="586" t="s">
        <v>1050</v>
      </c>
      <c r="D240" s="411" t="s">
        <v>1311</v>
      </c>
      <c r="E240" s="413" t="s">
        <v>968</v>
      </c>
      <c r="F240" s="412" t="s">
        <v>964</v>
      </c>
      <c r="G240" s="414" t="s">
        <v>974</v>
      </c>
      <c r="H240" s="417" t="s">
        <v>106</v>
      </c>
      <c r="I240" s="49">
        <v>22204</v>
      </c>
      <c r="J240" s="328">
        <f t="shared" si="299"/>
        <v>4.3464312186598226</v>
      </c>
      <c r="K240" s="328" t="s">
        <v>1699</v>
      </c>
      <c r="L240" s="165">
        <f t="shared" si="300"/>
        <v>2</v>
      </c>
      <c r="M240" s="78">
        <v>45311303.880000003</v>
      </c>
      <c r="N240" s="328">
        <f t="shared" si="301"/>
        <v>7.6562065596354101</v>
      </c>
      <c r="O240" s="328" t="s">
        <v>1705</v>
      </c>
      <c r="P240" s="165">
        <f t="shared" si="302"/>
        <v>2</v>
      </c>
      <c r="Q240" s="94">
        <v>521</v>
      </c>
      <c r="R240" s="328">
        <f t="shared" si="303"/>
        <v>2.7168377232995247</v>
      </c>
      <c r="S240" s="328" t="s">
        <v>1713</v>
      </c>
      <c r="T240" s="165">
        <f t="shared" si="304"/>
        <v>2</v>
      </c>
      <c r="U240" s="96" t="s">
        <v>880</v>
      </c>
      <c r="V240" s="164">
        <f t="shared" si="305"/>
        <v>0</v>
      </c>
      <c r="W240" s="94">
        <v>0</v>
      </c>
      <c r="X240" s="94"/>
      <c r="Y240" s="94" t="s">
        <v>1726</v>
      </c>
      <c r="Z240" s="165">
        <f t="shared" si="306"/>
        <v>0</v>
      </c>
      <c r="AA240" s="424">
        <f t="shared" si="307"/>
        <v>1.2</v>
      </c>
      <c r="AB240" s="586" t="s">
        <v>1397</v>
      </c>
      <c r="AC240" s="165">
        <f t="shared" si="357"/>
        <v>1</v>
      </c>
      <c r="AD240" s="586" t="s">
        <v>639</v>
      </c>
      <c r="AE240" s="165">
        <f t="shared" si="358"/>
        <v>4</v>
      </c>
      <c r="AF240" s="96" t="s">
        <v>640</v>
      </c>
      <c r="AG240" s="164">
        <f t="shared" si="359"/>
        <v>0</v>
      </c>
      <c r="AH240" s="53" t="s">
        <v>1314</v>
      </c>
      <c r="AI240" s="165">
        <f t="shared" si="360"/>
        <v>0</v>
      </c>
      <c r="AJ240" s="53" t="s">
        <v>1404</v>
      </c>
      <c r="AK240" s="165">
        <f t="shared" si="361"/>
        <v>1</v>
      </c>
      <c r="AL240" s="598">
        <v>1</v>
      </c>
      <c r="AM240" s="396" t="s">
        <v>1765</v>
      </c>
      <c r="AN240" s="165">
        <f t="shared" si="362"/>
        <v>4</v>
      </c>
      <c r="AO240" s="96" t="s">
        <v>636</v>
      </c>
      <c r="AP240" s="164">
        <f t="shared" si="363"/>
        <v>4</v>
      </c>
      <c r="AQ240" s="322">
        <v>1</v>
      </c>
      <c r="AR240" s="397" t="s">
        <v>1789</v>
      </c>
      <c r="AS240" s="165">
        <f t="shared" si="364"/>
        <v>0</v>
      </c>
      <c r="AT240" s="586" t="s">
        <v>634</v>
      </c>
      <c r="AU240" s="165">
        <f t="shared" si="365"/>
        <v>1</v>
      </c>
      <c r="AV240" s="53" t="s">
        <v>635</v>
      </c>
      <c r="AW240" s="165">
        <v>1</v>
      </c>
      <c r="AX240" s="81" t="s">
        <v>1075</v>
      </c>
      <c r="AY240" s="165">
        <v>1</v>
      </c>
      <c r="AZ240" s="426">
        <f t="shared" si="366"/>
        <v>1.5454545454545454</v>
      </c>
      <c r="BA240" s="322">
        <v>0</v>
      </c>
      <c r="BB240" s="395" t="s">
        <v>1741</v>
      </c>
      <c r="BC240" s="165">
        <f t="shared" si="367"/>
        <v>4</v>
      </c>
      <c r="BD240" s="155" t="s">
        <v>1395</v>
      </c>
      <c r="BE240" s="163">
        <f t="shared" si="368"/>
        <v>4</v>
      </c>
      <c r="BF240" s="601">
        <v>1</v>
      </c>
      <c r="BG240" s="396" t="s">
        <v>1746</v>
      </c>
      <c r="BH240" s="165">
        <f t="shared" si="369"/>
        <v>3</v>
      </c>
      <c r="BI240" s="601">
        <v>0</v>
      </c>
      <c r="BJ240" s="396" t="s">
        <v>1745</v>
      </c>
      <c r="BK240" s="165">
        <f t="shared" si="370"/>
        <v>4</v>
      </c>
      <c r="BL240" s="80" t="s">
        <v>653</v>
      </c>
      <c r="BM240" s="365">
        <f t="shared" si="371"/>
        <v>4</v>
      </c>
      <c r="BN240" s="586" t="s">
        <v>662</v>
      </c>
      <c r="BO240" s="365">
        <f t="shared" si="372"/>
        <v>3</v>
      </c>
      <c r="BP240" s="586" t="s">
        <v>667</v>
      </c>
      <c r="BQ240" s="365">
        <f t="shared" si="373"/>
        <v>1</v>
      </c>
      <c r="BR240" s="601">
        <v>0</v>
      </c>
      <c r="BS240" s="396" t="s">
        <v>1750</v>
      </c>
      <c r="BT240" s="165">
        <f t="shared" si="374"/>
        <v>4</v>
      </c>
      <c r="BU240" s="601">
        <v>0</v>
      </c>
      <c r="BV240" s="396" t="s">
        <v>1750</v>
      </c>
      <c r="BW240" s="165">
        <f t="shared" si="375"/>
        <v>4</v>
      </c>
      <c r="BX240" s="601">
        <v>0</v>
      </c>
      <c r="BY240" s="396" t="s">
        <v>1755</v>
      </c>
      <c r="BZ240" s="165">
        <f t="shared" si="376"/>
        <v>4</v>
      </c>
      <c r="CA240" s="601">
        <v>0</v>
      </c>
      <c r="CB240" s="396" t="s">
        <v>1755</v>
      </c>
      <c r="CC240" s="165">
        <f t="shared" si="377"/>
        <v>4</v>
      </c>
      <c r="CD240" s="58">
        <v>4</v>
      </c>
      <c r="CE240" s="396" t="s">
        <v>1761</v>
      </c>
      <c r="CF240" s="165">
        <f t="shared" si="378"/>
        <v>3</v>
      </c>
      <c r="CG240" s="80" t="s">
        <v>636</v>
      </c>
      <c r="CH240" s="165">
        <f t="shared" si="379"/>
        <v>4</v>
      </c>
      <c r="CI240" s="426">
        <f t="shared" si="380"/>
        <v>3.5</v>
      </c>
      <c r="CJ240" s="586" t="s">
        <v>639</v>
      </c>
      <c r="CK240" s="165">
        <f t="shared" si="381"/>
        <v>4</v>
      </c>
      <c r="CL240" s="96" t="s">
        <v>640</v>
      </c>
      <c r="CM240" s="164">
        <f t="shared" si="382"/>
        <v>0</v>
      </c>
      <c r="CN240" s="96" t="s">
        <v>1119</v>
      </c>
      <c r="CO240" s="164">
        <f t="shared" si="308"/>
        <v>0</v>
      </c>
      <c r="CP240" s="96" t="s">
        <v>880</v>
      </c>
      <c r="CQ240" s="164">
        <f t="shared" si="353"/>
        <v>4</v>
      </c>
      <c r="CR240" s="96" t="s">
        <v>880</v>
      </c>
      <c r="CS240" s="164">
        <f t="shared" si="354"/>
        <v>4</v>
      </c>
      <c r="CT240" s="80" t="s">
        <v>1409</v>
      </c>
      <c r="CU240" s="165">
        <f t="shared" si="383"/>
        <v>1</v>
      </c>
      <c r="CV240" s="96" t="s">
        <v>880</v>
      </c>
      <c r="CW240" s="164">
        <f t="shared" si="355"/>
        <v>4</v>
      </c>
      <c r="CX240" s="55">
        <v>8.6999999999999993</v>
      </c>
      <c r="CY240" s="351" t="s">
        <v>1827</v>
      </c>
      <c r="CZ240" s="165">
        <f t="shared" si="309"/>
        <v>0</v>
      </c>
      <c r="DA240" s="56">
        <v>10</v>
      </c>
      <c r="DB240" s="351" t="s">
        <v>1827</v>
      </c>
      <c r="DC240" s="165">
        <f t="shared" si="310"/>
        <v>0</v>
      </c>
      <c r="DD240" s="426">
        <f t="shared" si="311"/>
        <v>1.8888888888888888</v>
      </c>
      <c r="DE240" s="148">
        <v>0</v>
      </c>
      <c r="DF240" s="397" t="s">
        <v>1777</v>
      </c>
      <c r="DG240" s="165">
        <f t="shared" si="312"/>
        <v>0</v>
      </c>
      <c r="DH240" s="54">
        <v>0</v>
      </c>
      <c r="DI240" s="397" t="s">
        <v>1777</v>
      </c>
      <c r="DJ240" s="165">
        <f t="shared" si="313"/>
        <v>0</v>
      </c>
      <c r="DK240" s="54">
        <v>1</v>
      </c>
      <c r="DL240" s="397" t="s">
        <v>1777</v>
      </c>
      <c r="DM240" s="165">
        <f t="shared" si="314"/>
        <v>3</v>
      </c>
      <c r="DN240" s="54">
        <v>7</v>
      </c>
      <c r="DO240" s="396" t="s">
        <v>1780</v>
      </c>
      <c r="DP240" s="165">
        <f t="shared" si="315"/>
        <v>4</v>
      </c>
      <c r="DQ240" s="96" t="s">
        <v>1025</v>
      </c>
      <c r="DR240" s="164">
        <f t="shared" si="316"/>
        <v>4</v>
      </c>
      <c r="DS240" s="426">
        <f t="shared" si="317"/>
        <v>2.2000000000000002</v>
      </c>
      <c r="DT240" s="148">
        <v>0.63100000000000001</v>
      </c>
      <c r="DU240" s="94" t="s">
        <v>1791</v>
      </c>
      <c r="DV240" s="165">
        <f t="shared" si="384"/>
        <v>2</v>
      </c>
      <c r="DW240" s="49">
        <v>29</v>
      </c>
      <c r="DX240" s="148">
        <f t="shared" si="356"/>
        <v>1.4623979978989561</v>
      </c>
      <c r="DY240" s="94" t="s">
        <v>1734</v>
      </c>
      <c r="DZ240" s="165">
        <f t="shared" si="318"/>
        <v>2</v>
      </c>
      <c r="EA240" s="49">
        <v>6</v>
      </c>
      <c r="EB240" s="94" t="s">
        <v>1740</v>
      </c>
      <c r="EC240" s="165">
        <f t="shared" si="319"/>
        <v>3</v>
      </c>
      <c r="ED240" s="49">
        <v>3</v>
      </c>
      <c r="EE240" s="94" t="s">
        <v>1739</v>
      </c>
      <c r="EF240" s="165">
        <f t="shared" si="320"/>
        <v>2</v>
      </c>
      <c r="EG240" s="426">
        <f t="shared" si="321"/>
        <v>2.25</v>
      </c>
      <c r="EH240" s="429">
        <f t="shared" si="322"/>
        <v>2.0973905723905721</v>
      </c>
      <c r="EI240" s="438">
        <f t="shared" si="323"/>
        <v>0.52434764309764303</v>
      </c>
      <c r="EJ240" s="546">
        <v>0.3</v>
      </c>
      <c r="EK240" s="548">
        <v>0.38636363636363635</v>
      </c>
      <c r="EL240" s="549">
        <v>0.875</v>
      </c>
      <c r="EM240" s="549">
        <v>0.47222222222222221</v>
      </c>
      <c r="EN240" s="549">
        <v>0.55000000000000004</v>
      </c>
      <c r="EO240" s="549">
        <v>0.5625</v>
      </c>
    </row>
    <row r="241" spans="1:145" s="366" customFormat="1" ht="18">
      <c r="A241" s="4" t="s">
        <v>134</v>
      </c>
      <c r="B241" s="69" t="s">
        <v>133</v>
      </c>
      <c r="C241" s="586" t="s">
        <v>1050</v>
      </c>
      <c r="D241" s="411" t="s">
        <v>1311</v>
      </c>
      <c r="E241" s="413" t="s">
        <v>991</v>
      </c>
      <c r="F241" s="412" t="s">
        <v>993</v>
      </c>
      <c r="G241" s="414" t="s">
        <v>994</v>
      </c>
      <c r="H241" s="412" t="s">
        <v>13</v>
      </c>
      <c r="I241" s="49">
        <v>22449</v>
      </c>
      <c r="J241" s="328">
        <f t="shared" si="299"/>
        <v>4.3511969999426974</v>
      </c>
      <c r="K241" s="328" t="s">
        <v>1699</v>
      </c>
      <c r="L241" s="165">
        <f t="shared" si="300"/>
        <v>2</v>
      </c>
      <c r="M241" s="78">
        <v>57821561.36999999</v>
      </c>
      <c r="N241" s="328">
        <f t="shared" si="301"/>
        <v>7.7620898148548703</v>
      </c>
      <c r="O241" s="328" t="s">
        <v>1705</v>
      </c>
      <c r="P241" s="165">
        <f t="shared" si="302"/>
        <v>2</v>
      </c>
      <c r="Q241" s="94">
        <v>677</v>
      </c>
      <c r="R241" s="328">
        <f t="shared" si="303"/>
        <v>2.8305886686851442</v>
      </c>
      <c r="S241" s="328" t="s">
        <v>1713</v>
      </c>
      <c r="T241" s="165">
        <f t="shared" si="304"/>
        <v>2</v>
      </c>
      <c r="U241" s="96" t="s">
        <v>1119</v>
      </c>
      <c r="V241" s="164">
        <f t="shared" si="305"/>
        <v>4</v>
      </c>
      <c r="W241" s="94">
        <v>43</v>
      </c>
      <c r="X241" s="54">
        <f>LOG10(W241)</f>
        <v>1.6334684555795864</v>
      </c>
      <c r="Y241" s="94" t="s">
        <v>1728</v>
      </c>
      <c r="Z241" s="165">
        <f t="shared" si="306"/>
        <v>3</v>
      </c>
      <c r="AA241" s="424">
        <f t="shared" si="307"/>
        <v>2.6</v>
      </c>
      <c r="AB241" s="586" t="s">
        <v>1397</v>
      </c>
      <c r="AC241" s="165">
        <f t="shared" si="357"/>
        <v>1</v>
      </c>
      <c r="AD241" s="586" t="s">
        <v>1399</v>
      </c>
      <c r="AE241" s="165">
        <f t="shared" si="358"/>
        <v>1</v>
      </c>
      <c r="AF241" s="96" t="s">
        <v>640</v>
      </c>
      <c r="AG241" s="164">
        <f t="shared" si="359"/>
        <v>0</v>
      </c>
      <c r="AH241" s="53" t="s">
        <v>1314</v>
      </c>
      <c r="AI241" s="165">
        <f t="shared" si="360"/>
        <v>0</v>
      </c>
      <c r="AJ241" s="53" t="s">
        <v>1404</v>
      </c>
      <c r="AK241" s="165">
        <f t="shared" si="361"/>
        <v>1</v>
      </c>
      <c r="AL241" s="598">
        <v>2</v>
      </c>
      <c r="AM241" s="396" t="s">
        <v>1766</v>
      </c>
      <c r="AN241" s="165">
        <f t="shared" si="362"/>
        <v>3</v>
      </c>
      <c r="AO241" s="96" t="s">
        <v>636</v>
      </c>
      <c r="AP241" s="164">
        <f t="shared" si="363"/>
        <v>4</v>
      </c>
      <c r="AQ241" s="322">
        <v>1</v>
      </c>
      <c r="AR241" s="397" t="s">
        <v>1789</v>
      </c>
      <c r="AS241" s="165">
        <f t="shared" si="364"/>
        <v>0</v>
      </c>
      <c r="AT241" s="586" t="s">
        <v>674</v>
      </c>
      <c r="AU241" s="165">
        <f t="shared" si="365"/>
        <v>3</v>
      </c>
      <c r="AV241" s="53" t="s">
        <v>1053</v>
      </c>
      <c r="AW241" s="165">
        <v>3</v>
      </c>
      <c r="AX241" s="81" t="s">
        <v>647</v>
      </c>
      <c r="AY241" s="165">
        <v>4</v>
      </c>
      <c r="AZ241" s="426">
        <f t="shared" si="366"/>
        <v>1.8181818181818181</v>
      </c>
      <c r="BA241" s="322">
        <v>0</v>
      </c>
      <c r="BB241" s="395" t="s">
        <v>1741</v>
      </c>
      <c r="BC241" s="165">
        <f t="shared" si="367"/>
        <v>4</v>
      </c>
      <c r="BD241" s="155" t="s">
        <v>666</v>
      </c>
      <c r="BE241" s="163">
        <f t="shared" si="368"/>
        <v>3</v>
      </c>
      <c r="BF241" s="601">
        <v>1</v>
      </c>
      <c r="BG241" s="396" t="s">
        <v>1746</v>
      </c>
      <c r="BH241" s="165">
        <f t="shared" si="369"/>
        <v>3</v>
      </c>
      <c r="BI241" s="601">
        <v>1</v>
      </c>
      <c r="BJ241" s="396" t="s">
        <v>1746</v>
      </c>
      <c r="BK241" s="165">
        <f t="shared" si="370"/>
        <v>3</v>
      </c>
      <c r="BL241" s="80" t="s">
        <v>642</v>
      </c>
      <c r="BM241" s="365">
        <f t="shared" si="371"/>
        <v>3</v>
      </c>
      <c r="BN241" s="586" t="s">
        <v>642</v>
      </c>
      <c r="BO241" s="365">
        <f t="shared" si="372"/>
        <v>0</v>
      </c>
      <c r="BP241" s="586" t="s">
        <v>659</v>
      </c>
      <c r="BQ241" s="365">
        <f t="shared" si="373"/>
        <v>4</v>
      </c>
      <c r="BR241" s="601">
        <v>0</v>
      </c>
      <c r="BS241" s="396" t="s">
        <v>1750</v>
      </c>
      <c r="BT241" s="165">
        <f t="shared" si="374"/>
        <v>4</v>
      </c>
      <c r="BU241" s="601">
        <v>0</v>
      </c>
      <c r="BV241" s="396" t="s">
        <v>1750</v>
      </c>
      <c r="BW241" s="165">
        <f t="shared" si="375"/>
        <v>4</v>
      </c>
      <c r="BX241" s="601">
        <v>0</v>
      </c>
      <c r="BY241" s="396" t="s">
        <v>1755</v>
      </c>
      <c r="BZ241" s="165">
        <f t="shared" si="376"/>
        <v>4</v>
      </c>
      <c r="CA241" s="601">
        <v>0</v>
      </c>
      <c r="CB241" s="396" t="s">
        <v>1755</v>
      </c>
      <c r="CC241" s="165">
        <f t="shared" si="377"/>
        <v>4</v>
      </c>
      <c r="CD241" s="58">
        <v>1</v>
      </c>
      <c r="CE241" s="396" t="s">
        <v>1763</v>
      </c>
      <c r="CF241" s="165">
        <f t="shared" si="378"/>
        <v>1</v>
      </c>
      <c r="CG241" s="155" t="s">
        <v>1369</v>
      </c>
      <c r="CH241" s="165">
        <f t="shared" si="379"/>
        <v>3</v>
      </c>
      <c r="CI241" s="426">
        <f t="shared" si="380"/>
        <v>3</v>
      </c>
      <c r="CJ241" s="586" t="s">
        <v>1407</v>
      </c>
      <c r="CK241" s="165">
        <f t="shared" si="381"/>
        <v>1</v>
      </c>
      <c r="CL241" s="96" t="s">
        <v>640</v>
      </c>
      <c r="CM241" s="164">
        <f t="shared" si="382"/>
        <v>0</v>
      </c>
      <c r="CN241" s="96" t="s">
        <v>1119</v>
      </c>
      <c r="CO241" s="164">
        <f t="shared" si="308"/>
        <v>0</v>
      </c>
      <c r="CP241" s="96" t="s">
        <v>880</v>
      </c>
      <c r="CQ241" s="164">
        <f t="shared" si="353"/>
        <v>4</v>
      </c>
      <c r="CR241" s="96" t="s">
        <v>880</v>
      </c>
      <c r="CS241" s="164">
        <f t="shared" si="354"/>
        <v>4</v>
      </c>
      <c r="CT241" s="586" t="s">
        <v>1409</v>
      </c>
      <c r="CU241" s="165">
        <f t="shared" si="383"/>
        <v>1</v>
      </c>
      <c r="CV241" s="96" t="s">
        <v>1119</v>
      </c>
      <c r="CW241" s="164">
        <f t="shared" si="355"/>
        <v>0</v>
      </c>
      <c r="CX241" s="55">
        <v>5</v>
      </c>
      <c r="CY241" s="427" t="s">
        <v>1825</v>
      </c>
      <c r="CZ241" s="165">
        <f t="shared" si="309"/>
        <v>2</v>
      </c>
      <c r="DA241" s="56">
        <v>8.6</v>
      </c>
      <c r="DB241" s="351" t="s">
        <v>1827</v>
      </c>
      <c r="DC241" s="165">
        <f t="shared" si="310"/>
        <v>0</v>
      </c>
      <c r="DD241" s="426">
        <f t="shared" si="311"/>
        <v>1.3333333333333333</v>
      </c>
      <c r="DE241" s="148">
        <v>2</v>
      </c>
      <c r="DF241" s="396" t="s">
        <v>1776</v>
      </c>
      <c r="DG241" s="165">
        <f t="shared" si="312"/>
        <v>1</v>
      </c>
      <c r="DH241" s="54">
        <v>0</v>
      </c>
      <c r="DI241" s="397" t="s">
        <v>1777</v>
      </c>
      <c r="DJ241" s="165">
        <f t="shared" si="313"/>
        <v>0</v>
      </c>
      <c r="DK241" s="54">
        <v>0</v>
      </c>
      <c r="DL241" s="396" t="s">
        <v>1779</v>
      </c>
      <c r="DM241" s="165">
        <f t="shared" si="314"/>
        <v>0</v>
      </c>
      <c r="DN241" s="54">
        <v>9</v>
      </c>
      <c r="DO241" s="396" t="s">
        <v>1780</v>
      </c>
      <c r="DP241" s="165">
        <f t="shared" si="315"/>
        <v>4</v>
      </c>
      <c r="DQ241" s="96" t="s">
        <v>1024</v>
      </c>
      <c r="DR241" s="164">
        <f t="shared" si="316"/>
        <v>0</v>
      </c>
      <c r="DS241" s="426">
        <f t="shared" si="317"/>
        <v>1</v>
      </c>
      <c r="DT241" s="148">
        <v>0.76600000000000001</v>
      </c>
      <c r="DU241" s="94" t="s">
        <v>1792</v>
      </c>
      <c r="DV241" s="165">
        <f t="shared" si="384"/>
        <v>1</v>
      </c>
      <c r="DW241" s="49">
        <v>58</v>
      </c>
      <c r="DX241" s="148">
        <f t="shared" si="356"/>
        <v>1.7634279935629373</v>
      </c>
      <c r="DY241" s="94" t="s">
        <v>1735</v>
      </c>
      <c r="DZ241" s="165">
        <f t="shared" si="318"/>
        <v>3</v>
      </c>
      <c r="EA241" s="49">
        <v>4</v>
      </c>
      <c r="EB241" s="94" t="s">
        <v>1739</v>
      </c>
      <c r="EC241" s="165">
        <f t="shared" si="319"/>
        <v>2</v>
      </c>
      <c r="ED241" s="49">
        <v>4</v>
      </c>
      <c r="EE241" s="94" t="s">
        <v>1739</v>
      </c>
      <c r="EF241" s="165">
        <f t="shared" si="320"/>
        <v>2</v>
      </c>
      <c r="EG241" s="426">
        <f t="shared" si="321"/>
        <v>2</v>
      </c>
      <c r="EH241" s="429">
        <f t="shared" si="322"/>
        <v>1.9585858585858584</v>
      </c>
      <c r="EI241" s="438">
        <f t="shared" si="323"/>
        <v>0.48964646464646461</v>
      </c>
      <c r="EJ241" s="546">
        <v>0.65</v>
      </c>
      <c r="EK241" s="548">
        <v>0.45454545454545453</v>
      </c>
      <c r="EL241" s="549">
        <v>0.75</v>
      </c>
      <c r="EM241" s="549">
        <v>0.33333333333333331</v>
      </c>
      <c r="EN241" s="549">
        <v>0.25</v>
      </c>
      <c r="EO241" s="549">
        <v>0.5</v>
      </c>
    </row>
    <row r="242" spans="1:145" s="366" customFormat="1" ht="18">
      <c r="A242" s="4" t="s">
        <v>129</v>
      </c>
      <c r="B242" s="69" t="s">
        <v>128</v>
      </c>
      <c r="C242" s="370" t="s">
        <v>632</v>
      </c>
      <c r="D242" s="411" t="s">
        <v>1311</v>
      </c>
      <c r="E242" s="413" t="s">
        <v>968</v>
      </c>
      <c r="F242" s="412" t="s">
        <v>967</v>
      </c>
      <c r="G242" s="414" t="s">
        <v>976</v>
      </c>
      <c r="H242" s="417" t="s">
        <v>130</v>
      </c>
      <c r="I242" s="49">
        <v>23245</v>
      </c>
      <c r="J242" s="328">
        <f t="shared" si="299"/>
        <v>4.3663295505191062</v>
      </c>
      <c r="K242" s="328" t="s">
        <v>1699</v>
      </c>
      <c r="L242" s="165">
        <f t="shared" si="300"/>
        <v>2</v>
      </c>
      <c r="M242" s="78">
        <v>53382874.890000001</v>
      </c>
      <c r="N242" s="328">
        <f t="shared" si="301"/>
        <v>7.7274019586467437</v>
      </c>
      <c r="O242" s="328" t="s">
        <v>1705</v>
      </c>
      <c r="P242" s="165">
        <f t="shared" si="302"/>
        <v>2</v>
      </c>
      <c r="Q242" s="94">
        <v>602</v>
      </c>
      <c r="R242" s="328">
        <f t="shared" si="303"/>
        <v>2.7795964912578244</v>
      </c>
      <c r="S242" s="328" t="s">
        <v>1713</v>
      </c>
      <c r="T242" s="165">
        <f t="shared" si="304"/>
        <v>2</v>
      </c>
      <c r="U242" s="96" t="s">
        <v>1119</v>
      </c>
      <c r="V242" s="164">
        <f t="shared" si="305"/>
        <v>4</v>
      </c>
      <c r="W242" s="94">
        <v>17</v>
      </c>
      <c r="X242" s="54">
        <f>LOG10(W242)</f>
        <v>1.2304489213782739</v>
      </c>
      <c r="Y242" s="94" t="s">
        <v>1731</v>
      </c>
      <c r="Z242" s="165">
        <f t="shared" si="306"/>
        <v>2</v>
      </c>
      <c r="AA242" s="424">
        <f t="shared" si="307"/>
        <v>2.4</v>
      </c>
      <c r="AB242" s="370" t="s">
        <v>639</v>
      </c>
      <c r="AC242" s="165">
        <f t="shared" si="357"/>
        <v>4</v>
      </c>
      <c r="AD242" s="371" t="s">
        <v>639</v>
      </c>
      <c r="AE242" s="165">
        <f t="shared" si="358"/>
        <v>4</v>
      </c>
      <c r="AF242" s="96" t="s">
        <v>640</v>
      </c>
      <c r="AG242" s="164">
        <f t="shared" si="359"/>
        <v>0</v>
      </c>
      <c r="AH242" s="53" t="s">
        <v>1314</v>
      </c>
      <c r="AI242" s="165">
        <f t="shared" si="360"/>
        <v>0</v>
      </c>
      <c r="AJ242" s="53" t="s">
        <v>1405</v>
      </c>
      <c r="AK242" s="165">
        <f t="shared" si="361"/>
        <v>0</v>
      </c>
      <c r="AL242" s="372">
        <v>1</v>
      </c>
      <c r="AM242" s="396" t="s">
        <v>1765</v>
      </c>
      <c r="AN242" s="165">
        <f t="shared" si="362"/>
        <v>4</v>
      </c>
      <c r="AO242" s="96" t="s">
        <v>640</v>
      </c>
      <c r="AP242" s="164">
        <f t="shared" si="363"/>
        <v>0</v>
      </c>
      <c r="AQ242" s="322">
        <v>1</v>
      </c>
      <c r="AR242" s="397" t="s">
        <v>1789</v>
      </c>
      <c r="AS242" s="165">
        <f t="shared" si="364"/>
        <v>0</v>
      </c>
      <c r="AT242" s="370" t="s">
        <v>634</v>
      </c>
      <c r="AU242" s="165">
        <f t="shared" si="365"/>
        <v>1</v>
      </c>
      <c r="AV242" s="91" t="s">
        <v>635</v>
      </c>
      <c r="AW242" s="165">
        <v>1</v>
      </c>
      <c r="AX242" s="81" t="s">
        <v>647</v>
      </c>
      <c r="AY242" s="165">
        <v>4</v>
      </c>
      <c r="AZ242" s="426">
        <f t="shared" si="366"/>
        <v>1.6363636363636365</v>
      </c>
      <c r="BA242" s="322">
        <v>0</v>
      </c>
      <c r="BB242" s="395" t="s">
        <v>1741</v>
      </c>
      <c r="BC242" s="165">
        <f t="shared" si="367"/>
        <v>4</v>
      </c>
      <c r="BD242" s="80" t="s">
        <v>641</v>
      </c>
      <c r="BE242" s="163">
        <f t="shared" si="368"/>
        <v>0</v>
      </c>
      <c r="BF242" s="372">
        <v>3</v>
      </c>
      <c r="BG242" s="397" t="s">
        <v>1747</v>
      </c>
      <c r="BH242" s="165">
        <f t="shared" si="369"/>
        <v>2</v>
      </c>
      <c r="BI242" s="372">
        <v>3</v>
      </c>
      <c r="BJ242" s="397" t="s">
        <v>1747</v>
      </c>
      <c r="BK242" s="165">
        <f t="shared" si="370"/>
        <v>2</v>
      </c>
      <c r="BL242" s="80" t="s">
        <v>648</v>
      </c>
      <c r="BM242" s="365">
        <f t="shared" si="371"/>
        <v>1</v>
      </c>
      <c r="BN242" s="370" t="s">
        <v>649</v>
      </c>
      <c r="BO242" s="365">
        <f t="shared" si="372"/>
        <v>1</v>
      </c>
      <c r="BP242" s="371" t="s">
        <v>659</v>
      </c>
      <c r="BQ242" s="365">
        <f t="shared" si="373"/>
        <v>4</v>
      </c>
      <c r="BR242" s="322">
        <v>2</v>
      </c>
      <c r="BS242" s="396" t="s">
        <v>1751</v>
      </c>
      <c r="BT242" s="165">
        <f t="shared" si="374"/>
        <v>3</v>
      </c>
      <c r="BU242" s="322">
        <v>2</v>
      </c>
      <c r="BV242" s="396" t="s">
        <v>1751</v>
      </c>
      <c r="BW242" s="165">
        <f t="shared" si="375"/>
        <v>3</v>
      </c>
      <c r="BX242" s="322">
        <v>0</v>
      </c>
      <c r="BY242" s="396" t="s">
        <v>1755</v>
      </c>
      <c r="BZ242" s="165">
        <f t="shared" si="376"/>
        <v>4</v>
      </c>
      <c r="CA242" s="322">
        <v>0</v>
      </c>
      <c r="CB242" s="396" t="s">
        <v>1755</v>
      </c>
      <c r="CC242" s="165">
        <f t="shared" si="377"/>
        <v>4</v>
      </c>
      <c r="CD242" s="58">
        <v>1</v>
      </c>
      <c r="CE242" s="396" t="s">
        <v>1763</v>
      </c>
      <c r="CF242" s="165">
        <f t="shared" si="378"/>
        <v>1</v>
      </c>
      <c r="CG242" s="80" t="s">
        <v>1369</v>
      </c>
      <c r="CH242" s="165">
        <f t="shared" si="379"/>
        <v>3</v>
      </c>
      <c r="CI242" s="426">
        <f t="shared" si="380"/>
        <v>2.3333333333333335</v>
      </c>
      <c r="CJ242" s="370" t="s">
        <v>639</v>
      </c>
      <c r="CK242" s="165">
        <f t="shared" si="381"/>
        <v>4</v>
      </c>
      <c r="CL242" s="96" t="s">
        <v>640</v>
      </c>
      <c r="CM242" s="164">
        <f t="shared" si="382"/>
        <v>0</v>
      </c>
      <c r="CN242" s="96" t="s">
        <v>1119</v>
      </c>
      <c r="CO242" s="164">
        <f t="shared" si="308"/>
        <v>0</v>
      </c>
      <c r="CP242" s="96" t="s">
        <v>880</v>
      </c>
      <c r="CQ242" s="164">
        <f t="shared" si="353"/>
        <v>4</v>
      </c>
      <c r="CR242" s="96" t="s">
        <v>880</v>
      </c>
      <c r="CS242" s="164">
        <f t="shared" si="354"/>
        <v>4</v>
      </c>
      <c r="CT242" s="370" t="s">
        <v>639</v>
      </c>
      <c r="CU242" s="165">
        <f t="shared" si="383"/>
        <v>4</v>
      </c>
      <c r="CV242" s="96" t="s">
        <v>1119</v>
      </c>
      <c r="CW242" s="164">
        <f t="shared" si="355"/>
        <v>0</v>
      </c>
      <c r="CX242" s="55">
        <v>6.7</v>
      </c>
      <c r="CY242" s="427" t="s">
        <v>1826</v>
      </c>
      <c r="CZ242" s="165">
        <f t="shared" si="309"/>
        <v>1</v>
      </c>
      <c r="DA242" s="56">
        <v>7.7</v>
      </c>
      <c r="DB242" s="427" t="s">
        <v>1826</v>
      </c>
      <c r="DC242" s="165">
        <f t="shared" si="310"/>
        <v>1</v>
      </c>
      <c r="DD242" s="426">
        <f t="shared" si="311"/>
        <v>2</v>
      </c>
      <c r="DE242" s="148">
        <v>2</v>
      </c>
      <c r="DF242" s="396" t="s">
        <v>1776</v>
      </c>
      <c r="DG242" s="165">
        <f t="shared" si="312"/>
        <v>1</v>
      </c>
      <c r="DH242" s="54">
        <v>0</v>
      </c>
      <c r="DI242" s="397" t="s">
        <v>1777</v>
      </c>
      <c r="DJ242" s="165">
        <f t="shared" si="313"/>
        <v>0</v>
      </c>
      <c r="DK242" s="54">
        <v>1</v>
      </c>
      <c r="DL242" s="396" t="s">
        <v>1778</v>
      </c>
      <c r="DM242" s="165">
        <f t="shared" si="314"/>
        <v>3</v>
      </c>
      <c r="DN242" s="54">
        <v>0</v>
      </c>
      <c r="DO242" s="397" t="s">
        <v>1784</v>
      </c>
      <c r="DP242" s="165">
        <f t="shared" si="315"/>
        <v>0</v>
      </c>
      <c r="DQ242" s="96" t="s">
        <v>1024</v>
      </c>
      <c r="DR242" s="164">
        <f t="shared" si="316"/>
        <v>0</v>
      </c>
      <c r="DS242" s="426">
        <f t="shared" si="317"/>
        <v>0.8</v>
      </c>
      <c r="DT242" s="148">
        <v>0.68799999999999994</v>
      </c>
      <c r="DU242" s="157" t="s">
        <v>1791</v>
      </c>
      <c r="DV242" s="165">
        <f t="shared" si="384"/>
        <v>2</v>
      </c>
      <c r="DW242" s="49">
        <v>39</v>
      </c>
      <c r="DX242" s="148">
        <f t="shared" si="356"/>
        <v>1.5910646070264991</v>
      </c>
      <c r="DY242" s="94" t="s">
        <v>1735</v>
      </c>
      <c r="DZ242" s="165">
        <f t="shared" si="318"/>
        <v>3</v>
      </c>
      <c r="EA242" s="49">
        <v>8</v>
      </c>
      <c r="EB242" s="94" t="s">
        <v>1740</v>
      </c>
      <c r="EC242" s="165">
        <f t="shared" si="319"/>
        <v>3</v>
      </c>
      <c r="ED242" s="49">
        <v>1</v>
      </c>
      <c r="EE242" s="157" t="s">
        <v>1737</v>
      </c>
      <c r="EF242" s="165">
        <f t="shared" si="320"/>
        <v>1</v>
      </c>
      <c r="EG242" s="426">
        <f t="shared" si="321"/>
        <v>2.25</v>
      </c>
      <c r="EH242" s="429">
        <f t="shared" si="322"/>
        <v>1.9032828282828282</v>
      </c>
      <c r="EI242" s="438">
        <f t="shared" si="323"/>
        <v>0.47582070707070712</v>
      </c>
      <c r="EJ242" s="546">
        <v>0.6</v>
      </c>
      <c r="EK242" s="548">
        <v>0.40909090909090912</v>
      </c>
      <c r="EL242" s="549">
        <v>0.58333333333333337</v>
      </c>
      <c r="EM242" s="549">
        <v>0.5</v>
      </c>
      <c r="EN242" s="549">
        <v>0.2</v>
      </c>
      <c r="EO242" s="549">
        <v>0.5625</v>
      </c>
    </row>
    <row r="243" spans="1:145" s="366" customFormat="1" ht="18">
      <c r="A243" s="4" t="s">
        <v>132</v>
      </c>
      <c r="B243" s="69" t="s">
        <v>131</v>
      </c>
      <c r="C243" s="586" t="s">
        <v>632</v>
      </c>
      <c r="D243" s="411" t="s">
        <v>1311</v>
      </c>
      <c r="E243" s="413" t="s">
        <v>991</v>
      </c>
      <c r="F243" s="412" t="s">
        <v>993</v>
      </c>
      <c r="G243" s="414" t="s">
        <v>994</v>
      </c>
      <c r="H243" s="412" t="s">
        <v>34</v>
      </c>
      <c r="I243" s="49">
        <v>23663</v>
      </c>
      <c r="J243" s="328">
        <f t="shared" si="299"/>
        <v>4.3740698037260746</v>
      </c>
      <c r="K243" s="328" t="s">
        <v>1699</v>
      </c>
      <c r="L243" s="165">
        <f t="shared" si="300"/>
        <v>2</v>
      </c>
      <c r="M243" s="78">
        <v>62639580.359999999</v>
      </c>
      <c r="N243" s="328">
        <f t="shared" si="301"/>
        <v>7.7968488395999058</v>
      </c>
      <c r="O243" s="328" t="s">
        <v>1705</v>
      </c>
      <c r="P243" s="165">
        <f t="shared" si="302"/>
        <v>2</v>
      </c>
      <c r="Q243" s="94">
        <v>1167</v>
      </c>
      <c r="R243" s="328">
        <f t="shared" si="303"/>
        <v>3.0670708560453703</v>
      </c>
      <c r="S243" s="328" t="s">
        <v>1710</v>
      </c>
      <c r="T243" s="165">
        <f t="shared" si="304"/>
        <v>3</v>
      </c>
      <c r="U243" s="96" t="s">
        <v>880</v>
      </c>
      <c r="V243" s="164">
        <f t="shared" si="305"/>
        <v>0</v>
      </c>
      <c r="W243" s="94">
        <v>0</v>
      </c>
      <c r="X243" s="94"/>
      <c r="Y243" s="94" t="s">
        <v>1726</v>
      </c>
      <c r="Z243" s="165">
        <f t="shared" si="306"/>
        <v>0</v>
      </c>
      <c r="AA243" s="424">
        <f t="shared" si="307"/>
        <v>1.4</v>
      </c>
      <c r="AB243" s="586" t="s">
        <v>1397</v>
      </c>
      <c r="AC243" s="165">
        <f t="shared" si="357"/>
        <v>1</v>
      </c>
      <c r="AD243" s="586" t="s">
        <v>639</v>
      </c>
      <c r="AE243" s="165">
        <f t="shared" si="358"/>
        <v>4</v>
      </c>
      <c r="AF243" s="96" t="s">
        <v>640</v>
      </c>
      <c r="AG243" s="164">
        <f t="shared" si="359"/>
        <v>0</v>
      </c>
      <c r="AH243" s="53" t="s">
        <v>1314</v>
      </c>
      <c r="AI243" s="165">
        <f t="shared" si="360"/>
        <v>0</v>
      </c>
      <c r="AJ243" s="156" t="s">
        <v>1405</v>
      </c>
      <c r="AK243" s="165">
        <f t="shared" si="361"/>
        <v>0</v>
      </c>
      <c r="AL243" s="598">
        <v>1</v>
      </c>
      <c r="AM243" s="396" t="s">
        <v>1765</v>
      </c>
      <c r="AN243" s="165">
        <f t="shared" si="362"/>
        <v>4</v>
      </c>
      <c r="AO243" s="96" t="s">
        <v>640</v>
      </c>
      <c r="AP243" s="164">
        <f t="shared" si="363"/>
        <v>0</v>
      </c>
      <c r="AQ243" s="322">
        <v>4</v>
      </c>
      <c r="AR243" s="396" t="s">
        <v>1770</v>
      </c>
      <c r="AS243" s="165">
        <f t="shared" si="364"/>
        <v>3</v>
      </c>
      <c r="AT243" s="586" t="s">
        <v>650</v>
      </c>
      <c r="AU243" s="165">
        <f t="shared" si="365"/>
        <v>2</v>
      </c>
      <c r="AV243" s="53" t="s">
        <v>646</v>
      </c>
      <c r="AW243" s="165">
        <v>0</v>
      </c>
      <c r="AX243" s="81" t="s">
        <v>635</v>
      </c>
      <c r="AY243" s="165">
        <v>1</v>
      </c>
      <c r="AZ243" s="426">
        <f t="shared" si="366"/>
        <v>1.3636363636363635</v>
      </c>
      <c r="BA243" s="322">
        <v>0</v>
      </c>
      <c r="BB243" s="395" t="s">
        <v>1741</v>
      </c>
      <c r="BC243" s="165">
        <f t="shared" si="367"/>
        <v>4</v>
      </c>
      <c r="BD243" s="155" t="s">
        <v>1395</v>
      </c>
      <c r="BE243" s="163">
        <f t="shared" si="368"/>
        <v>4</v>
      </c>
      <c r="BF243" s="601">
        <v>0</v>
      </c>
      <c r="BG243" s="396" t="s">
        <v>1745</v>
      </c>
      <c r="BH243" s="165">
        <f t="shared" si="369"/>
        <v>4</v>
      </c>
      <c r="BI243" s="601">
        <v>2</v>
      </c>
      <c r="BJ243" s="396" t="s">
        <v>1746</v>
      </c>
      <c r="BK243" s="165">
        <f t="shared" si="370"/>
        <v>3</v>
      </c>
      <c r="BL243" s="80" t="s">
        <v>653</v>
      </c>
      <c r="BM243" s="365">
        <f t="shared" si="371"/>
        <v>4</v>
      </c>
      <c r="BN243" s="586" t="s">
        <v>654</v>
      </c>
      <c r="BO243" s="365">
        <f t="shared" si="372"/>
        <v>4</v>
      </c>
      <c r="BP243" s="586" t="s">
        <v>659</v>
      </c>
      <c r="BQ243" s="365">
        <f t="shared" si="373"/>
        <v>4</v>
      </c>
      <c r="BR243" s="601">
        <v>0</v>
      </c>
      <c r="BS243" s="396" t="s">
        <v>1750</v>
      </c>
      <c r="BT243" s="165">
        <f t="shared" si="374"/>
        <v>4</v>
      </c>
      <c r="BU243" s="601">
        <v>0</v>
      </c>
      <c r="BV243" s="396" t="s">
        <v>1750</v>
      </c>
      <c r="BW243" s="165">
        <f t="shared" si="375"/>
        <v>4</v>
      </c>
      <c r="BX243" s="601">
        <v>0</v>
      </c>
      <c r="BY243" s="396" t="s">
        <v>1755</v>
      </c>
      <c r="BZ243" s="165">
        <f t="shared" si="376"/>
        <v>4</v>
      </c>
      <c r="CA243" s="601">
        <v>1</v>
      </c>
      <c r="CB243" s="396" t="s">
        <v>1756</v>
      </c>
      <c r="CC243" s="165">
        <f t="shared" si="377"/>
        <v>3</v>
      </c>
      <c r="CD243" s="58">
        <v>0</v>
      </c>
      <c r="CE243" s="397" t="s">
        <v>1764</v>
      </c>
      <c r="CF243" s="165">
        <f t="shared" si="378"/>
        <v>0</v>
      </c>
      <c r="CG243" s="80" t="s">
        <v>1369</v>
      </c>
      <c r="CH243" s="165">
        <f t="shared" si="379"/>
        <v>3</v>
      </c>
      <c r="CI243" s="426">
        <f t="shared" si="380"/>
        <v>3.4166666666666665</v>
      </c>
      <c r="CJ243" s="586" t="s">
        <v>1398</v>
      </c>
      <c r="CK243" s="165">
        <f t="shared" si="381"/>
        <v>2</v>
      </c>
      <c r="CL243" s="96" t="s">
        <v>636</v>
      </c>
      <c r="CM243" s="164">
        <f t="shared" si="382"/>
        <v>4</v>
      </c>
      <c r="CN243" s="96" t="s">
        <v>880</v>
      </c>
      <c r="CO243" s="164">
        <f t="shared" si="308"/>
        <v>4</v>
      </c>
      <c r="CP243" s="96" t="s">
        <v>880</v>
      </c>
      <c r="CQ243" s="164">
        <f t="shared" si="353"/>
        <v>4</v>
      </c>
      <c r="CR243" s="96" t="s">
        <v>880</v>
      </c>
      <c r="CS243" s="164">
        <f t="shared" si="354"/>
        <v>4</v>
      </c>
      <c r="CT243" s="586" t="s">
        <v>639</v>
      </c>
      <c r="CU243" s="165">
        <f t="shared" si="383"/>
        <v>4</v>
      </c>
      <c r="CV243" s="96" t="s">
        <v>1119</v>
      </c>
      <c r="CW243" s="164">
        <f t="shared" si="355"/>
        <v>0</v>
      </c>
      <c r="CX243" s="55">
        <v>6.5</v>
      </c>
      <c r="CY243" s="427" t="s">
        <v>1826</v>
      </c>
      <c r="CZ243" s="165">
        <f t="shared" si="309"/>
        <v>1</v>
      </c>
      <c r="DA243" s="56">
        <v>8.6</v>
      </c>
      <c r="DB243" s="351" t="s">
        <v>1827</v>
      </c>
      <c r="DC243" s="165">
        <f t="shared" si="310"/>
        <v>0</v>
      </c>
      <c r="DD243" s="426">
        <f t="shared" si="311"/>
        <v>2.5555555555555554</v>
      </c>
      <c r="DE243" s="148">
        <v>2</v>
      </c>
      <c r="DF243" s="396" t="s">
        <v>1776</v>
      </c>
      <c r="DG243" s="165">
        <f t="shared" si="312"/>
        <v>1</v>
      </c>
      <c r="DH243" s="54">
        <v>0</v>
      </c>
      <c r="DI243" s="397" t="s">
        <v>1777</v>
      </c>
      <c r="DJ243" s="165">
        <f t="shared" si="313"/>
        <v>0</v>
      </c>
      <c r="DK243" s="54">
        <v>0</v>
      </c>
      <c r="DL243" s="396" t="s">
        <v>1779</v>
      </c>
      <c r="DM243" s="165">
        <f t="shared" si="314"/>
        <v>0</v>
      </c>
      <c r="DN243" s="54">
        <v>6</v>
      </c>
      <c r="DO243" s="396" t="s">
        <v>1781</v>
      </c>
      <c r="DP243" s="165">
        <f t="shared" si="315"/>
        <v>3</v>
      </c>
      <c r="DQ243" s="96" t="s">
        <v>1024</v>
      </c>
      <c r="DR243" s="164">
        <f t="shared" si="316"/>
        <v>0</v>
      </c>
      <c r="DS243" s="426">
        <f t="shared" si="317"/>
        <v>0.8</v>
      </c>
      <c r="DT243" s="148">
        <v>0.67400000000000004</v>
      </c>
      <c r="DU243" s="94" t="s">
        <v>1791</v>
      </c>
      <c r="DV243" s="165">
        <f t="shared" si="384"/>
        <v>2</v>
      </c>
      <c r="DW243" s="49">
        <v>23</v>
      </c>
      <c r="DX243" s="148">
        <f t="shared" si="356"/>
        <v>1.3617278360175928</v>
      </c>
      <c r="DY243" s="94" t="s">
        <v>1734</v>
      </c>
      <c r="DZ243" s="165">
        <f t="shared" si="318"/>
        <v>2</v>
      </c>
      <c r="EA243" s="49">
        <v>5</v>
      </c>
      <c r="EB243" s="94" t="s">
        <v>1740</v>
      </c>
      <c r="EC243" s="165">
        <f t="shared" si="319"/>
        <v>3</v>
      </c>
      <c r="ED243" s="49">
        <v>4</v>
      </c>
      <c r="EE243" s="94" t="s">
        <v>1739</v>
      </c>
      <c r="EF243" s="165">
        <f t="shared" si="320"/>
        <v>2</v>
      </c>
      <c r="EG243" s="426">
        <f t="shared" si="321"/>
        <v>2.25</v>
      </c>
      <c r="EH243" s="429">
        <f t="shared" si="322"/>
        <v>1.9643097643097642</v>
      </c>
      <c r="EI243" s="438">
        <f t="shared" si="323"/>
        <v>0.49107744107744111</v>
      </c>
      <c r="EJ243" s="546">
        <v>0.35</v>
      </c>
      <c r="EK243" s="548">
        <v>0.34090909090909088</v>
      </c>
      <c r="EL243" s="549">
        <v>0.85416666666666663</v>
      </c>
      <c r="EM243" s="549">
        <v>0.63888888888888884</v>
      </c>
      <c r="EN243" s="549">
        <v>0.2</v>
      </c>
      <c r="EO243" s="549">
        <v>0.5625</v>
      </c>
    </row>
    <row r="244" spans="1:145" s="366" customFormat="1" ht="18">
      <c r="A244" s="4" t="s">
        <v>124</v>
      </c>
      <c r="B244" s="70" t="s">
        <v>123</v>
      </c>
      <c r="C244" s="586" t="s">
        <v>632</v>
      </c>
      <c r="D244" s="411" t="s">
        <v>1311</v>
      </c>
      <c r="E244" s="413" t="s">
        <v>971</v>
      </c>
      <c r="F244" s="412" t="s">
        <v>970</v>
      </c>
      <c r="G244" s="414" t="s">
        <v>972</v>
      </c>
      <c r="H244" s="412" t="s">
        <v>50</v>
      </c>
      <c r="I244" s="51">
        <v>24061</v>
      </c>
      <c r="J244" s="328">
        <f t="shared" si="299"/>
        <v>4.3813136731059421</v>
      </c>
      <c r="K244" s="328" t="s">
        <v>1699</v>
      </c>
      <c r="L244" s="165">
        <f t="shared" si="300"/>
        <v>2</v>
      </c>
      <c r="M244" s="78">
        <v>50421346.260000005</v>
      </c>
      <c r="N244" s="328">
        <f t="shared" si="301"/>
        <v>7.7026144372445069</v>
      </c>
      <c r="O244" s="328" t="s">
        <v>1705</v>
      </c>
      <c r="P244" s="165">
        <f t="shared" si="302"/>
        <v>2</v>
      </c>
      <c r="Q244" s="94">
        <v>768</v>
      </c>
      <c r="R244" s="328">
        <f t="shared" si="303"/>
        <v>2.8853612200315122</v>
      </c>
      <c r="S244" s="328" t="s">
        <v>1713</v>
      </c>
      <c r="T244" s="165">
        <f t="shared" si="304"/>
        <v>2</v>
      </c>
      <c r="U244" s="96" t="s">
        <v>1119</v>
      </c>
      <c r="V244" s="164">
        <f t="shared" si="305"/>
        <v>4</v>
      </c>
      <c r="W244" s="94">
        <v>9</v>
      </c>
      <c r="X244" s="54">
        <f>LOG10(W244)</f>
        <v>0.95424250943932487</v>
      </c>
      <c r="Y244" s="94" t="s">
        <v>1727</v>
      </c>
      <c r="Z244" s="165">
        <f t="shared" si="306"/>
        <v>1</v>
      </c>
      <c r="AA244" s="424">
        <f t="shared" si="307"/>
        <v>2.2000000000000002</v>
      </c>
      <c r="AB244" s="586" t="s">
        <v>639</v>
      </c>
      <c r="AC244" s="165">
        <f t="shared" si="357"/>
        <v>4</v>
      </c>
      <c r="AD244" s="586" t="s">
        <v>639</v>
      </c>
      <c r="AE244" s="165">
        <f t="shared" si="358"/>
        <v>4</v>
      </c>
      <c r="AF244" s="96" t="s">
        <v>640</v>
      </c>
      <c r="AG244" s="164">
        <f t="shared" si="359"/>
        <v>0</v>
      </c>
      <c r="AH244" s="53" t="s">
        <v>1402</v>
      </c>
      <c r="AI244" s="165">
        <f t="shared" si="360"/>
        <v>2</v>
      </c>
      <c r="AJ244" s="53" t="s">
        <v>1405</v>
      </c>
      <c r="AK244" s="165">
        <f t="shared" si="361"/>
        <v>0</v>
      </c>
      <c r="AL244" s="599">
        <v>1</v>
      </c>
      <c r="AM244" s="396" t="s">
        <v>1765</v>
      </c>
      <c r="AN244" s="165">
        <f t="shared" si="362"/>
        <v>4</v>
      </c>
      <c r="AO244" s="96" t="s">
        <v>640</v>
      </c>
      <c r="AP244" s="164">
        <f t="shared" si="363"/>
        <v>0</v>
      </c>
      <c r="AQ244" s="322">
        <v>1</v>
      </c>
      <c r="AR244" s="397" t="s">
        <v>1789</v>
      </c>
      <c r="AS244" s="165">
        <f t="shared" si="364"/>
        <v>0</v>
      </c>
      <c r="AT244" s="586" t="s">
        <v>634</v>
      </c>
      <c r="AU244" s="165">
        <f t="shared" si="365"/>
        <v>1</v>
      </c>
      <c r="AV244" s="53" t="s">
        <v>646</v>
      </c>
      <c r="AW244" s="165">
        <v>0</v>
      </c>
      <c r="AX244" s="81" t="s">
        <v>646</v>
      </c>
      <c r="AY244" s="165">
        <v>1</v>
      </c>
      <c r="AZ244" s="426">
        <f t="shared" si="366"/>
        <v>1.4545454545454546</v>
      </c>
      <c r="BA244" s="322">
        <v>0</v>
      </c>
      <c r="BB244" s="395" t="s">
        <v>1741</v>
      </c>
      <c r="BC244" s="165">
        <f t="shared" si="367"/>
        <v>4</v>
      </c>
      <c r="BD244" s="80" t="s">
        <v>1395</v>
      </c>
      <c r="BE244" s="163">
        <f t="shared" si="368"/>
        <v>4</v>
      </c>
      <c r="BF244" s="601">
        <v>2</v>
      </c>
      <c r="BG244" s="396" t="s">
        <v>1746</v>
      </c>
      <c r="BH244" s="165">
        <f t="shared" si="369"/>
        <v>3</v>
      </c>
      <c r="BI244" s="601">
        <v>0</v>
      </c>
      <c r="BJ244" s="396" t="s">
        <v>1745</v>
      </c>
      <c r="BK244" s="165">
        <f t="shared" si="370"/>
        <v>4</v>
      </c>
      <c r="BL244" s="80" t="s">
        <v>642</v>
      </c>
      <c r="BM244" s="365">
        <f t="shared" si="371"/>
        <v>3</v>
      </c>
      <c r="BN244" s="586" t="s">
        <v>662</v>
      </c>
      <c r="BO244" s="365">
        <f t="shared" si="372"/>
        <v>3</v>
      </c>
      <c r="BP244" s="586" t="s">
        <v>643</v>
      </c>
      <c r="BQ244" s="365">
        <f t="shared" si="373"/>
        <v>3</v>
      </c>
      <c r="BR244" s="601">
        <v>0</v>
      </c>
      <c r="BS244" s="396" t="s">
        <v>1750</v>
      </c>
      <c r="BT244" s="165">
        <f t="shared" si="374"/>
        <v>4</v>
      </c>
      <c r="BU244" s="601">
        <v>0</v>
      </c>
      <c r="BV244" s="396" t="s">
        <v>1750</v>
      </c>
      <c r="BW244" s="165">
        <f t="shared" si="375"/>
        <v>4</v>
      </c>
      <c r="BX244" s="601">
        <v>1</v>
      </c>
      <c r="BY244" s="396" t="s">
        <v>1756</v>
      </c>
      <c r="BZ244" s="165">
        <f t="shared" si="376"/>
        <v>3</v>
      </c>
      <c r="CA244" s="601">
        <v>0</v>
      </c>
      <c r="CB244" s="396" t="s">
        <v>1755</v>
      </c>
      <c r="CC244" s="165">
        <f t="shared" si="377"/>
        <v>4</v>
      </c>
      <c r="CD244" s="58">
        <v>0</v>
      </c>
      <c r="CE244" s="397" t="s">
        <v>1764</v>
      </c>
      <c r="CF244" s="165">
        <f t="shared" si="378"/>
        <v>0</v>
      </c>
      <c r="CG244" s="80" t="s">
        <v>1369</v>
      </c>
      <c r="CH244" s="165">
        <f t="shared" si="379"/>
        <v>3</v>
      </c>
      <c r="CI244" s="426">
        <f t="shared" si="380"/>
        <v>3.1666666666666665</v>
      </c>
      <c r="CJ244" s="586" t="s">
        <v>639</v>
      </c>
      <c r="CK244" s="165">
        <f t="shared" si="381"/>
        <v>4</v>
      </c>
      <c r="CL244" s="96" t="s">
        <v>640</v>
      </c>
      <c r="CM244" s="164">
        <f t="shared" si="382"/>
        <v>0</v>
      </c>
      <c r="CN244" s="96" t="s">
        <v>1119</v>
      </c>
      <c r="CO244" s="164">
        <f t="shared" si="308"/>
        <v>0</v>
      </c>
      <c r="CP244" s="96" t="s">
        <v>880</v>
      </c>
      <c r="CQ244" s="164">
        <f t="shared" si="353"/>
        <v>4</v>
      </c>
      <c r="CR244" s="96" t="s">
        <v>880</v>
      </c>
      <c r="CS244" s="164">
        <f t="shared" si="354"/>
        <v>4</v>
      </c>
      <c r="CT244" s="586" t="s">
        <v>639</v>
      </c>
      <c r="CU244" s="165">
        <f t="shared" si="383"/>
        <v>4</v>
      </c>
      <c r="CV244" s="96" t="s">
        <v>880</v>
      </c>
      <c r="CW244" s="164">
        <f t="shared" si="355"/>
        <v>4</v>
      </c>
      <c r="CX244" s="55">
        <v>8.3000000000000007</v>
      </c>
      <c r="CY244" s="351" t="s">
        <v>1827</v>
      </c>
      <c r="CZ244" s="165">
        <f t="shared" si="309"/>
        <v>0</v>
      </c>
      <c r="DA244" s="56">
        <v>8.1</v>
      </c>
      <c r="DB244" s="351" t="s">
        <v>1827</v>
      </c>
      <c r="DC244" s="165">
        <f t="shared" si="310"/>
        <v>0</v>
      </c>
      <c r="DD244" s="426">
        <f t="shared" si="311"/>
        <v>2.2222222222222223</v>
      </c>
      <c r="DE244" s="148">
        <v>2</v>
      </c>
      <c r="DF244" s="396" t="s">
        <v>1776</v>
      </c>
      <c r="DG244" s="165">
        <f t="shared" si="312"/>
        <v>1</v>
      </c>
      <c r="DH244" s="54">
        <v>0</v>
      </c>
      <c r="DI244" s="397" t="s">
        <v>1777</v>
      </c>
      <c r="DJ244" s="165">
        <f t="shared" si="313"/>
        <v>0</v>
      </c>
      <c r="DK244" s="54">
        <v>1</v>
      </c>
      <c r="DL244" s="396" t="s">
        <v>1778</v>
      </c>
      <c r="DM244" s="165">
        <f t="shared" si="314"/>
        <v>3</v>
      </c>
      <c r="DN244" s="54">
        <v>5</v>
      </c>
      <c r="DO244" s="396" t="s">
        <v>1781</v>
      </c>
      <c r="DP244" s="165">
        <f t="shared" si="315"/>
        <v>3</v>
      </c>
      <c r="DQ244" s="96" t="s">
        <v>1024</v>
      </c>
      <c r="DR244" s="164">
        <f t="shared" si="316"/>
        <v>0</v>
      </c>
      <c r="DS244" s="426">
        <f t="shared" si="317"/>
        <v>1.4</v>
      </c>
      <c r="DT244" s="148">
        <v>0.67800000000000005</v>
      </c>
      <c r="DU244" s="157" t="s">
        <v>1791</v>
      </c>
      <c r="DV244" s="165">
        <f t="shared" si="384"/>
        <v>2</v>
      </c>
      <c r="DW244" s="49">
        <v>32</v>
      </c>
      <c r="DX244" s="148">
        <f t="shared" si="356"/>
        <v>1.505149978319906</v>
      </c>
      <c r="DY244" s="94" t="s">
        <v>1735</v>
      </c>
      <c r="DZ244" s="165">
        <f t="shared" si="318"/>
        <v>3</v>
      </c>
      <c r="EA244" s="49">
        <v>4</v>
      </c>
      <c r="EB244" s="94" t="s">
        <v>1739</v>
      </c>
      <c r="EC244" s="165">
        <f t="shared" si="319"/>
        <v>2</v>
      </c>
      <c r="ED244" s="49">
        <v>2</v>
      </c>
      <c r="EE244" s="157" t="s">
        <v>1737</v>
      </c>
      <c r="EF244" s="165">
        <f t="shared" si="320"/>
        <v>1</v>
      </c>
      <c r="EG244" s="426">
        <f t="shared" si="321"/>
        <v>2</v>
      </c>
      <c r="EH244" s="429">
        <f t="shared" si="322"/>
        <v>2.0739057239057241</v>
      </c>
      <c r="EI244" s="438">
        <f t="shared" si="323"/>
        <v>0.51847643097643104</v>
      </c>
      <c r="EJ244" s="546">
        <v>0.55000000000000004</v>
      </c>
      <c r="EK244" s="548">
        <v>0.36363636363636365</v>
      </c>
      <c r="EL244" s="549">
        <v>0.79166666666666663</v>
      </c>
      <c r="EM244" s="549">
        <v>0.55555555555555558</v>
      </c>
      <c r="EN244" s="549">
        <v>0.35</v>
      </c>
      <c r="EO244" s="549">
        <v>0.5</v>
      </c>
    </row>
    <row r="245" spans="1:145" s="366" customFormat="1" ht="18">
      <c r="A245" s="4" t="s">
        <v>126</v>
      </c>
      <c r="B245" s="69" t="s">
        <v>125</v>
      </c>
      <c r="C245" s="586" t="s">
        <v>632</v>
      </c>
      <c r="D245" s="411" t="s">
        <v>1311</v>
      </c>
      <c r="E245" s="413" t="s">
        <v>968</v>
      </c>
      <c r="F245" s="412" t="s">
        <v>967</v>
      </c>
      <c r="G245" s="414" t="s">
        <v>976</v>
      </c>
      <c r="H245" s="417" t="s">
        <v>127</v>
      </c>
      <c r="I245" s="49">
        <v>24345</v>
      </c>
      <c r="J245" s="328">
        <f t="shared" si="299"/>
        <v>4.3864097788819132</v>
      </c>
      <c r="K245" s="328" t="s">
        <v>1699</v>
      </c>
      <c r="L245" s="165">
        <f t="shared" si="300"/>
        <v>2</v>
      </c>
      <c r="M245" s="78">
        <v>54206066</v>
      </c>
      <c r="N245" s="328">
        <f t="shared" si="301"/>
        <v>7.7340478895442368</v>
      </c>
      <c r="O245" s="328" t="s">
        <v>1705</v>
      </c>
      <c r="P245" s="165">
        <f t="shared" si="302"/>
        <v>2</v>
      </c>
      <c r="Q245" s="94">
        <v>801</v>
      </c>
      <c r="R245" s="328">
        <f t="shared" si="303"/>
        <v>2.9036325160842376</v>
      </c>
      <c r="S245" s="328" t="s">
        <v>1713</v>
      </c>
      <c r="T245" s="165">
        <f t="shared" si="304"/>
        <v>2</v>
      </c>
      <c r="U245" s="96" t="s">
        <v>880</v>
      </c>
      <c r="V245" s="164">
        <f t="shared" si="305"/>
        <v>0</v>
      </c>
      <c r="W245" s="94">
        <v>0</v>
      </c>
      <c r="X245" s="94"/>
      <c r="Y245" s="94" t="s">
        <v>1726</v>
      </c>
      <c r="Z245" s="165">
        <f t="shared" si="306"/>
        <v>0</v>
      </c>
      <c r="AA245" s="424">
        <f t="shared" si="307"/>
        <v>1.2</v>
      </c>
      <c r="AB245" s="586" t="s">
        <v>639</v>
      </c>
      <c r="AC245" s="165">
        <f t="shared" si="357"/>
        <v>4</v>
      </c>
      <c r="AD245" s="53" t="s">
        <v>639</v>
      </c>
      <c r="AE245" s="165">
        <f t="shared" si="358"/>
        <v>4</v>
      </c>
      <c r="AF245" s="96" t="s">
        <v>640</v>
      </c>
      <c r="AG245" s="164">
        <f t="shared" si="359"/>
        <v>0</v>
      </c>
      <c r="AH245" s="53" t="s">
        <v>1314</v>
      </c>
      <c r="AI245" s="165">
        <f t="shared" si="360"/>
        <v>0</v>
      </c>
      <c r="AJ245" s="53" t="s">
        <v>1406</v>
      </c>
      <c r="AK245" s="165">
        <f t="shared" si="361"/>
        <v>3</v>
      </c>
      <c r="AL245" s="598">
        <v>1</v>
      </c>
      <c r="AM245" s="396" t="s">
        <v>1765</v>
      </c>
      <c r="AN245" s="165">
        <f t="shared" si="362"/>
        <v>4</v>
      </c>
      <c r="AO245" s="96" t="s">
        <v>636</v>
      </c>
      <c r="AP245" s="164">
        <f t="shared" si="363"/>
        <v>4</v>
      </c>
      <c r="AQ245" s="322">
        <v>3</v>
      </c>
      <c r="AR245" s="397" t="s">
        <v>1771</v>
      </c>
      <c r="AS245" s="165">
        <f t="shared" si="364"/>
        <v>2</v>
      </c>
      <c r="AT245" s="586" t="s">
        <v>634</v>
      </c>
      <c r="AU245" s="165">
        <f t="shared" si="365"/>
        <v>1</v>
      </c>
      <c r="AV245" s="53" t="s">
        <v>646</v>
      </c>
      <c r="AW245" s="165">
        <v>0</v>
      </c>
      <c r="AX245" s="81" t="s">
        <v>646</v>
      </c>
      <c r="AY245" s="165">
        <v>1</v>
      </c>
      <c r="AZ245" s="426">
        <f t="shared" si="366"/>
        <v>2.0909090909090908</v>
      </c>
      <c r="BA245" s="322">
        <v>1</v>
      </c>
      <c r="BB245" s="395" t="s">
        <v>1742</v>
      </c>
      <c r="BC245" s="165">
        <f t="shared" si="367"/>
        <v>3</v>
      </c>
      <c r="BD245" s="155" t="s">
        <v>1395</v>
      </c>
      <c r="BE245" s="163">
        <f t="shared" si="368"/>
        <v>4</v>
      </c>
      <c r="BF245" s="601">
        <v>0</v>
      </c>
      <c r="BG245" s="396" t="s">
        <v>1745</v>
      </c>
      <c r="BH245" s="165">
        <f t="shared" si="369"/>
        <v>4</v>
      </c>
      <c r="BI245" s="601">
        <v>2</v>
      </c>
      <c r="BJ245" s="396" t="s">
        <v>1746</v>
      </c>
      <c r="BK245" s="165">
        <f t="shared" si="370"/>
        <v>3</v>
      </c>
      <c r="BL245" s="80" t="s">
        <v>653</v>
      </c>
      <c r="BM245" s="365">
        <f t="shared" si="371"/>
        <v>4</v>
      </c>
      <c r="BN245" s="586" t="s">
        <v>649</v>
      </c>
      <c r="BO245" s="365">
        <f t="shared" si="372"/>
        <v>1</v>
      </c>
      <c r="BP245" s="586" t="s">
        <v>667</v>
      </c>
      <c r="BQ245" s="365">
        <f t="shared" si="373"/>
        <v>1</v>
      </c>
      <c r="BR245" s="601">
        <v>0</v>
      </c>
      <c r="BS245" s="396" t="s">
        <v>1750</v>
      </c>
      <c r="BT245" s="165">
        <f t="shared" si="374"/>
        <v>4</v>
      </c>
      <c r="BU245" s="601">
        <v>0</v>
      </c>
      <c r="BV245" s="396" t="s">
        <v>1750</v>
      </c>
      <c r="BW245" s="165">
        <f t="shared" si="375"/>
        <v>4</v>
      </c>
      <c r="BX245" s="601">
        <v>0</v>
      </c>
      <c r="BY245" s="396" t="s">
        <v>1755</v>
      </c>
      <c r="BZ245" s="165">
        <f t="shared" si="376"/>
        <v>4</v>
      </c>
      <c r="CA245" s="601">
        <v>1</v>
      </c>
      <c r="CB245" s="396" t="s">
        <v>1756</v>
      </c>
      <c r="CC245" s="165">
        <f t="shared" si="377"/>
        <v>3</v>
      </c>
      <c r="CD245" s="58">
        <v>1</v>
      </c>
      <c r="CE245" s="396" t="s">
        <v>1763</v>
      </c>
      <c r="CF245" s="165">
        <f t="shared" si="378"/>
        <v>1</v>
      </c>
      <c r="CG245" s="80" t="s">
        <v>1369</v>
      </c>
      <c r="CH245" s="165">
        <f t="shared" si="379"/>
        <v>3</v>
      </c>
      <c r="CI245" s="426">
        <f t="shared" si="380"/>
        <v>3</v>
      </c>
      <c r="CJ245" s="80" t="s">
        <v>1407</v>
      </c>
      <c r="CK245" s="165">
        <f t="shared" si="381"/>
        <v>1</v>
      </c>
      <c r="CL245" s="96" t="s">
        <v>640</v>
      </c>
      <c r="CM245" s="164">
        <f t="shared" si="382"/>
        <v>0</v>
      </c>
      <c r="CN245" s="96" t="s">
        <v>880</v>
      </c>
      <c r="CO245" s="164">
        <f t="shared" si="308"/>
        <v>4</v>
      </c>
      <c r="CP245" s="96" t="s">
        <v>880</v>
      </c>
      <c r="CQ245" s="164">
        <f t="shared" si="353"/>
        <v>4</v>
      </c>
      <c r="CR245" s="96" t="s">
        <v>880</v>
      </c>
      <c r="CS245" s="164">
        <f t="shared" si="354"/>
        <v>4</v>
      </c>
      <c r="CT245" s="586" t="s">
        <v>639</v>
      </c>
      <c r="CU245" s="165">
        <f t="shared" si="383"/>
        <v>4</v>
      </c>
      <c r="CV245" s="96" t="s">
        <v>1119</v>
      </c>
      <c r="CW245" s="164">
        <f t="shared" si="355"/>
        <v>0</v>
      </c>
      <c r="CX245" s="55">
        <v>9.1</v>
      </c>
      <c r="CY245" s="351" t="s">
        <v>1827</v>
      </c>
      <c r="CZ245" s="165">
        <f t="shared" si="309"/>
        <v>0</v>
      </c>
      <c r="DA245" s="56">
        <v>7.8</v>
      </c>
      <c r="DB245" s="427" t="s">
        <v>1826</v>
      </c>
      <c r="DC245" s="165">
        <f t="shared" si="310"/>
        <v>1</v>
      </c>
      <c r="DD245" s="426">
        <f t="shared" si="311"/>
        <v>2</v>
      </c>
      <c r="DE245" s="148">
        <v>2</v>
      </c>
      <c r="DF245" s="396" t="s">
        <v>1776</v>
      </c>
      <c r="DG245" s="165">
        <f t="shared" si="312"/>
        <v>1</v>
      </c>
      <c r="DH245" s="54">
        <v>0</v>
      </c>
      <c r="DI245" s="397" t="s">
        <v>1777</v>
      </c>
      <c r="DJ245" s="165">
        <f t="shared" si="313"/>
        <v>0</v>
      </c>
      <c r="DK245" s="54">
        <v>2</v>
      </c>
      <c r="DL245" s="396" t="s">
        <v>1778</v>
      </c>
      <c r="DM245" s="165">
        <f t="shared" si="314"/>
        <v>4</v>
      </c>
      <c r="DN245" s="54">
        <v>2</v>
      </c>
      <c r="DO245" s="396" t="s">
        <v>1783</v>
      </c>
      <c r="DP245" s="165">
        <f t="shared" si="315"/>
        <v>1</v>
      </c>
      <c r="DQ245" s="96" t="s">
        <v>1024</v>
      </c>
      <c r="DR245" s="164">
        <f t="shared" si="316"/>
        <v>0</v>
      </c>
      <c r="DS245" s="426">
        <f t="shared" si="317"/>
        <v>1.2</v>
      </c>
      <c r="DT245" s="148">
        <v>0.72799999999999998</v>
      </c>
      <c r="DU245" s="94" t="s">
        <v>1791</v>
      </c>
      <c r="DV245" s="165">
        <f t="shared" si="384"/>
        <v>2</v>
      </c>
      <c r="DW245" s="49">
        <v>22</v>
      </c>
      <c r="DX245" s="148">
        <f t="shared" si="356"/>
        <v>1.3424226808222062</v>
      </c>
      <c r="DY245" s="94" t="s">
        <v>1734</v>
      </c>
      <c r="DZ245" s="165">
        <f t="shared" si="318"/>
        <v>2</v>
      </c>
      <c r="EA245" s="49">
        <v>5</v>
      </c>
      <c r="EB245" s="94" t="s">
        <v>1740</v>
      </c>
      <c r="EC245" s="165">
        <f t="shared" si="319"/>
        <v>3</v>
      </c>
      <c r="ED245" s="49">
        <v>6</v>
      </c>
      <c r="EE245" s="94" t="s">
        <v>1740</v>
      </c>
      <c r="EF245" s="165">
        <f t="shared" si="320"/>
        <v>3</v>
      </c>
      <c r="EG245" s="426">
        <f t="shared" si="321"/>
        <v>2.5</v>
      </c>
      <c r="EH245" s="429">
        <f t="shared" si="322"/>
        <v>1.9984848484848481</v>
      </c>
      <c r="EI245" s="438">
        <f t="shared" si="323"/>
        <v>0.49962121212121202</v>
      </c>
      <c r="EJ245" s="546">
        <v>0.3</v>
      </c>
      <c r="EK245" s="548">
        <v>0.52272727272727271</v>
      </c>
      <c r="EL245" s="549">
        <v>0.75</v>
      </c>
      <c r="EM245" s="549">
        <v>0.5</v>
      </c>
      <c r="EN245" s="549">
        <v>0.3</v>
      </c>
      <c r="EO245" s="549">
        <v>0.625</v>
      </c>
    </row>
    <row r="246" spans="1:145" s="366" customFormat="1" ht="18">
      <c r="A246" s="4" t="s">
        <v>120</v>
      </c>
      <c r="B246" s="69" t="s">
        <v>119</v>
      </c>
      <c r="C246" s="586" t="s">
        <v>1050</v>
      </c>
      <c r="D246" s="411" t="s">
        <v>1311</v>
      </c>
      <c r="E246" s="413" t="s">
        <v>991</v>
      </c>
      <c r="F246" s="412" t="s">
        <v>990</v>
      </c>
      <c r="G246" s="414" t="s">
        <v>997</v>
      </c>
      <c r="H246" s="412" t="s">
        <v>13</v>
      </c>
      <c r="I246" s="49">
        <v>25129</v>
      </c>
      <c r="J246" s="328">
        <f t="shared" si="299"/>
        <v>4.4001752063353896</v>
      </c>
      <c r="K246" s="328" t="s">
        <v>1699</v>
      </c>
      <c r="L246" s="165">
        <f t="shared" si="300"/>
        <v>2</v>
      </c>
      <c r="M246" s="78">
        <v>61660280.750000007</v>
      </c>
      <c r="N246" s="328">
        <f t="shared" si="301"/>
        <v>7.790005497813425</v>
      </c>
      <c r="O246" s="328" t="s">
        <v>1705</v>
      </c>
      <c r="P246" s="165">
        <f t="shared" si="302"/>
        <v>2</v>
      </c>
      <c r="Q246" s="94">
        <v>944</v>
      </c>
      <c r="R246" s="328">
        <f t="shared" si="303"/>
        <v>2.9749719942980688</v>
      </c>
      <c r="S246" s="328" t="s">
        <v>1713</v>
      </c>
      <c r="T246" s="165">
        <f t="shared" si="304"/>
        <v>2</v>
      </c>
      <c r="U246" s="96" t="s">
        <v>1119</v>
      </c>
      <c r="V246" s="164">
        <f t="shared" si="305"/>
        <v>4</v>
      </c>
      <c r="W246" s="94">
        <v>4</v>
      </c>
      <c r="X246" s="54">
        <f>LOG10(W246)</f>
        <v>0.6020599913279624</v>
      </c>
      <c r="Y246" s="94" t="s">
        <v>1727</v>
      </c>
      <c r="Z246" s="165">
        <f t="shared" si="306"/>
        <v>1</v>
      </c>
      <c r="AA246" s="424">
        <f t="shared" si="307"/>
        <v>2.2000000000000002</v>
      </c>
      <c r="AB246" s="80" t="s">
        <v>639</v>
      </c>
      <c r="AC246" s="165">
        <f t="shared" si="357"/>
        <v>4</v>
      </c>
      <c r="AD246" s="53" t="s">
        <v>639</v>
      </c>
      <c r="AE246" s="165">
        <f t="shared" si="358"/>
        <v>4</v>
      </c>
      <c r="AF246" s="96" t="s">
        <v>636</v>
      </c>
      <c r="AG246" s="164">
        <f t="shared" si="359"/>
        <v>4</v>
      </c>
      <c r="AH246" s="53" t="s">
        <v>1400</v>
      </c>
      <c r="AI246" s="165">
        <f t="shared" si="360"/>
        <v>3</v>
      </c>
      <c r="AJ246" s="53" t="s">
        <v>1404</v>
      </c>
      <c r="AK246" s="165">
        <f t="shared" si="361"/>
        <v>1</v>
      </c>
      <c r="AL246" s="598">
        <v>1</v>
      </c>
      <c r="AM246" s="396" t="s">
        <v>1765</v>
      </c>
      <c r="AN246" s="165">
        <f t="shared" si="362"/>
        <v>4</v>
      </c>
      <c r="AO246" s="96" t="s">
        <v>636</v>
      </c>
      <c r="AP246" s="164">
        <f t="shared" si="363"/>
        <v>4</v>
      </c>
      <c r="AQ246" s="322">
        <v>1</v>
      </c>
      <c r="AR246" s="397" t="s">
        <v>1789</v>
      </c>
      <c r="AS246" s="165">
        <f t="shared" si="364"/>
        <v>0</v>
      </c>
      <c r="AT246" s="586" t="s">
        <v>634</v>
      </c>
      <c r="AU246" s="165">
        <f t="shared" si="365"/>
        <v>1</v>
      </c>
      <c r="AV246" s="53" t="s">
        <v>646</v>
      </c>
      <c r="AW246" s="165">
        <v>0</v>
      </c>
      <c r="AX246" s="81" t="s">
        <v>646</v>
      </c>
      <c r="AY246" s="165">
        <v>1</v>
      </c>
      <c r="AZ246" s="426">
        <f t="shared" si="366"/>
        <v>2.3636363636363638</v>
      </c>
      <c r="BA246" s="322">
        <v>0</v>
      </c>
      <c r="BB246" s="395" t="s">
        <v>1741</v>
      </c>
      <c r="BC246" s="165">
        <f t="shared" si="367"/>
        <v>4</v>
      </c>
      <c r="BD246" s="155" t="s">
        <v>641</v>
      </c>
      <c r="BE246" s="163">
        <f t="shared" si="368"/>
        <v>0</v>
      </c>
      <c r="BF246" s="601">
        <v>2</v>
      </c>
      <c r="BG246" s="396" t="s">
        <v>1746</v>
      </c>
      <c r="BH246" s="165">
        <f t="shared" si="369"/>
        <v>3</v>
      </c>
      <c r="BI246" s="601">
        <v>2</v>
      </c>
      <c r="BJ246" s="396" t="s">
        <v>1746</v>
      </c>
      <c r="BK246" s="165">
        <f t="shared" si="370"/>
        <v>3</v>
      </c>
      <c r="BL246" s="80" t="s">
        <v>642</v>
      </c>
      <c r="BM246" s="365">
        <f t="shared" si="371"/>
        <v>3</v>
      </c>
      <c r="BN246" s="586" t="s">
        <v>649</v>
      </c>
      <c r="BO246" s="365">
        <f t="shared" si="372"/>
        <v>1</v>
      </c>
      <c r="BP246" s="586" t="s">
        <v>643</v>
      </c>
      <c r="BQ246" s="365">
        <f t="shared" si="373"/>
        <v>3</v>
      </c>
      <c r="BR246" s="601">
        <v>0</v>
      </c>
      <c r="BS246" s="396" t="s">
        <v>1750</v>
      </c>
      <c r="BT246" s="165">
        <f t="shared" si="374"/>
        <v>4</v>
      </c>
      <c r="BU246" s="601">
        <v>0</v>
      </c>
      <c r="BV246" s="396" t="s">
        <v>1750</v>
      </c>
      <c r="BW246" s="165">
        <f t="shared" si="375"/>
        <v>4</v>
      </c>
      <c r="BX246" s="601">
        <v>0</v>
      </c>
      <c r="BY246" s="396" t="s">
        <v>1755</v>
      </c>
      <c r="BZ246" s="165">
        <f t="shared" si="376"/>
        <v>4</v>
      </c>
      <c r="CA246" s="601">
        <v>0</v>
      </c>
      <c r="CB246" s="396" t="s">
        <v>1755</v>
      </c>
      <c r="CC246" s="165">
        <f t="shared" si="377"/>
        <v>4</v>
      </c>
      <c r="CD246" s="58">
        <v>1</v>
      </c>
      <c r="CE246" s="396" t="s">
        <v>1763</v>
      </c>
      <c r="CF246" s="165">
        <f t="shared" si="378"/>
        <v>1</v>
      </c>
      <c r="CG246" s="80" t="s">
        <v>636</v>
      </c>
      <c r="CH246" s="165">
        <f t="shared" si="379"/>
        <v>4</v>
      </c>
      <c r="CI246" s="426">
        <f t="shared" si="380"/>
        <v>2.8333333333333335</v>
      </c>
      <c r="CJ246" s="80" t="s">
        <v>1396</v>
      </c>
      <c r="CK246" s="165">
        <f t="shared" si="381"/>
        <v>0</v>
      </c>
      <c r="CL246" s="96" t="s">
        <v>636</v>
      </c>
      <c r="CM246" s="164">
        <f t="shared" si="382"/>
        <v>4</v>
      </c>
      <c r="CN246" s="96" t="s">
        <v>1119</v>
      </c>
      <c r="CO246" s="164">
        <f t="shared" si="308"/>
        <v>0</v>
      </c>
      <c r="CP246" s="96" t="s">
        <v>880</v>
      </c>
      <c r="CQ246" s="164">
        <f t="shared" si="353"/>
        <v>4</v>
      </c>
      <c r="CR246" s="96" t="s">
        <v>880</v>
      </c>
      <c r="CS246" s="164">
        <f t="shared" si="354"/>
        <v>4</v>
      </c>
      <c r="CT246" s="53" t="s">
        <v>639</v>
      </c>
      <c r="CU246" s="165">
        <f t="shared" si="383"/>
        <v>4</v>
      </c>
      <c r="CV246" s="96" t="s">
        <v>880</v>
      </c>
      <c r="CW246" s="164">
        <f t="shared" si="355"/>
        <v>4</v>
      </c>
      <c r="CX246" s="55">
        <v>6.1</v>
      </c>
      <c r="CY246" s="427" t="s">
        <v>1826</v>
      </c>
      <c r="CZ246" s="165">
        <f t="shared" si="309"/>
        <v>1</v>
      </c>
      <c r="DA246" s="56">
        <v>10</v>
      </c>
      <c r="DB246" s="351" t="s">
        <v>1827</v>
      </c>
      <c r="DC246" s="165">
        <f t="shared" si="310"/>
        <v>0</v>
      </c>
      <c r="DD246" s="426">
        <f t="shared" si="311"/>
        <v>2.3333333333333335</v>
      </c>
      <c r="DE246" s="148">
        <v>4</v>
      </c>
      <c r="DF246" s="397" t="s">
        <v>1775</v>
      </c>
      <c r="DG246" s="165">
        <f t="shared" si="312"/>
        <v>2</v>
      </c>
      <c r="DH246" s="54">
        <v>0</v>
      </c>
      <c r="DI246" s="397" t="s">
        <v>1777</v>
      </c>
      <c r="DJ246" s="165">
        <f t="shared" si="313"/>
        <v>0</v>
      </c>
      <c r="DK246" s="54">
        <v>1</v>
      </c>
      <c r="DL246" s="396" t="s">
        <v>1778</v>
      </c>
      <c r="DM246" s="165">
        <f t="shared" si="314"/>
        <v>3</v>
      </c>
      <c r="DN246" s="54">
        <v>3</v>
      </c>
      <c r="DO246" s="397" t="s">
        <v>1782</v>
      </c>
      <c r="DP246" s="165">
        <f t="shared" si="315"/>
        <v>2</v>
      </c>
      <c r="DQ246" s="96" t="s">
        <v>1024</v>
      </c>
      <c r="DR246" s="164">
        <f t="shared" si="316"/>
        <v>0</v>
      </c>
      <c r="DS246" s="426">
        <f t="shared" si="317"/>
        <v>1.4</v>
      </c>
      <c r="DT246" s="148">
        <v>0.74</v>
      </c>
      <c r="DU246" s="114" t="s">
        <v>1791</v>
      </c>
      <c r="DV246" s="165">
        <f t="shared" si="384"/>
        <v>2</v>
      </c>
      <c r="DW246" s="49">
        <v>28</v>
      </c>
      <c r="DX246" s="148">
        <f t="shared" si="356"/>
        <v>1.4471580313422192</v>
      </c>
      <c r="DY246" s="94" t="s">
        <v>1734</v>
      </c>
      <c r="DZ246" s="165">
        <f t="shared" si="318"/>
        <v>2</v>
      </c>
      <c r="EA246" s="49">
        <v>6</v>
      </c>
      <c r="EB246" s="94" t="s">
        <v>1740</v>
      </c>
      <c r="EC246" s="165">
        <f t="shared" si="319"/>
        <v>3</v>
      </c>
      <c r="ED246" s="49">
        <v>0</v>
      </c>
      <c r="EE246" s="114" t="s">
        <v>1730</v>
      </c>
      <c r="EF246" s="165">
        <f t="shared" si="320"/>
        <v>0</v>
      </c>
      <c r="EG246" s="426">
        <f t="shared" si="321"/>
        <v>1.75</v>
      </c>
      <c r="EH246" s="429">
        <f t="shared" si="322"/>
        <v>2.1467171717171714</v>
      </c>
      <c r="EI246" s="438">
        <f t="shared" si="323"/>
        <v>0.53667929292929284</v>
      </c>
      <c r="EJ246" s="546">
        <v>0.55000000000000004</v>
      </c>
      <c r="EK246" s="548">
        <v>0.59090909090909094</v>
      </c>
      <c r="EL246" s="549">
        <v>0.70833333333333337</v>
      </c>
      <c r="EM246" s="549">
        <v>0.58333333333333337</v>
      </c>
      <c r="EN246" s="549">
        <v>0.35</v>
      </c>
      <c r="EO246" s="549">
        <v>0.4375</v>
      </c>
    </row>
    <row r="247" spans="1:145" s="366" customFormat="1" ht="18">
      <c r="A247" s="4" t="s">
        <v>118</v>
      </c>
      <c r="B247" s="69" t="s">
        <v>117</v>
      </c>
      <c r="C247" s="370" t="s">
        <v>693</v>
      </c>
      <c r="D247" s="411" t="s">
        <v>1311</v>
      </c>
      <c r="E247" s="413" t="s">
        <v>965</v>
      </c>
      <c r="F247" s="412" t="s">
        <v>983</v>
      </c>
      <c r="G247" s="414" t="s">
        <v>984</v>
      </c>
      <c r="H247" s="412" t="s">
        <v>22</v>
      </c>
      <c r="I247" s="49">
        <v>26247</v>
      </c>
      <c r="J247" s="328">
        <f t="shared" si="299"/>
        <v>4.4190796712504756</v>
      </c>
      <c r="K247" s="328" t="s">
        <v>1699</v>
      </c>
      <c r="L247" s="165">
        <f t="shared" si="300"/>
        <v>2</v>
      </c>
      <c r="M247" s="78">
        <v>43145117.730000004</v>
      </c>
      <c r="N247" s="328">
        <f t="shared" si="301"/>
        <v>7.6349316583853222</v>
      </c>
      <c r="O247" s="328" t="s">
        <v>1705</v>
      </c>
      <c r="P247" s="165">
        <f t="shared" si="302"/>
        <v>2</v>
      </c>
      <c r="Q247" s="94">
        <v>936</v>
      </c>
      <c r="R247" s="328">
        <f t="shared" si="303"/>
        <v>2.971275848738105</v>
      </c>
      <c r="S247" s="328" t="s">
        <v>1713</v>
      </c>
      <c r="T247" s="165">
        <f t="shared" si="304"/>
        <v>2</v>
      </c>
      <c r="U247" s="96" t="s">
        <v>880</v>
      </c>
      <c r="V247" s="164">
        <f t="shared" si="305"/>
        <v>0</v>
      </c>
      <c r="W247" s="94">
        <v>0</v>
      </c>
      <c r="X247" s="94"/>
      <c r="Y247" s="94" t="s">
        <v>1726</v>
      </c>
      <c r="Z247" s="165">
        <f t="shared" si="306"/>
        <v>0</v>
      </c>
      <c r="AA247" s="424">
        <f t="shared" si="307"/>
        <v>1.2</v>
      </c>
      <c r="AB247" s="80" t="s">
        <v>1398</v>
      </c>
      <c r="AC247" s="165">
        <f t="shared" si="357"/>
        <v>2</v>
      </c>
      <c r="AD247" s="586" t="s">
        <v>1398</v>
      </c>
      <c r="AE247" s="165">
        <f t="shared" si="358"/>
        <v>2</v>
      </c>
      <c r="AF247" s="96" t="s">
        <v>640</v>
      </c>
      <c r="AG247" s="164">
        <f t="shared" si="359"/>
        <v>0</v>
      </c>
      <c r="AH247" s="53" t="s">
        <v>1314</v>
      </c>
      <c r="AI247" s="165">
        <f t="shared" si="360"/>
        <v>0</v>
      </c>
      <c r="AJ247" s="53" t="s">
        <v>1406</v>
      </c>
      <c r="AK247" s="165">
        <f t="shared" si="361"/>
        <v>3</v>
      </c>
      <c r="AL247" s="372">
        <v>2</v>
      </c>
      <c r="AM247" s="396" t="s">
        <v>1766</v>
      </c>
      <c r="AN247" s="165">
        <f t="shared" si="362"/>
        <v>3</v>
      </c>
      <c r="AO247" s="96" t="s">
        <v>636</v>
      </c>
      <c r="AP247" s="164">
        <f t="shared" si="363"/>
        <v>4</v>
      </c>
      <c r="AQ247" s="322">
        <v>3</v>
      </c>
      <c r="AR247" s="397" t="s">
        <v>1771</v>
      </c>
      <c r="AS247" s="165">
        <f t="shared" si="364"/>
        <v>2</v>
      </c>
      <c r="AT247" s="370" t="s">
        <v>634</v>
      </c>
      <c r="AU247" s="165">
        <f t="shared" si="365"/>
        <v>1</v>
      </c>
      <c r="AV247" s="65" t="s">
        <v>635</v>
      </c>
      <c r="AW247" s="165">
        <v>1</v>
      </c>
      <c r="AX247" s="81" t="s">
        <v>646</v>
      </c>
      <c r="AY247" s="165">
        <v>1</v>
      </c>
      <c r="AZ247" s="426">
        <f t="shared" si="366"/>
        <v>1.7272727272727273</v>
      </c>
      <c r="BA247" s="322">
        <v>0</v>
      </c>
      <c r="BB247" s="395" t="s">
        <v>1741</v>
      </c>
      <c r="BC247" s="165">
        <f t="shared" si="367"/>
        <v>4</v>
      </c>
      <c r="BD247" s="155" t="s">
        <v>641</v>
      </c>
      <c r="BE247" s="163">
        <f t="shared" si="368"/>
        <v>0</v>
      </c>
      <c r="BF247" s="372">
        <v>0</v>
      </c>
      <c r="BG247" s="396" t="s">
        <v>1745</v>
      </c>
      <c r="BH247" s="165">
        <f t="shared" si="369"/>
        <v>4</v>
      </c>
      <c r="BI247" s="372">
        <v>9</v>
      </c>
      <c r="BJ247" s="396" t="s">
        <v>1749</v>
      </c>
      <c r="BK247" s="165">
        <f t="shared" si="370"/>
        <v>0</v>
      </c>
      <c r="BL247" s="80" t="s">
        <v>648</v>
      </c>
      <c r="BM247" s="365">
        <f t="shared" si="371"/>
        <v>1</v>
      </c>
      <c r="BN247" s="370" t="s">
        <v>649</v>
      </c>
      <c r="BO247" s="365">
        <f t="shared" si="372"/>
        <v>1</v>
      </c>
      <c r="BP247" s="371" t="s">
        <v>667</v>
      </c>
      <c r="BQ247" s="365">
        <f t="shared" si="373"/>
        <v>1</v>
      </c>
      <c r="BR247" s="322">
        <v>1</v>
      </c>
      <c r="BS247" s="396" t="s">
        <v>1751</v>
      </c>
      <c r="BT247" s="165">
        <f t="shared" si="374"/>
        <v>3</v>
      </c>
      <c r="BU247" s="322">
        <v>1</v>
      </c>
      <c r="BV247" s="396" t="s">
        <v>1751</v>
      </c>
      <c r="BW247" s="165">
        <f t="shared" si="375"/>
        <v>3</v>
      </c>
      <c r="BX247" s="322">
        <v>0</v>
      </c>
      <c r="BY247" s="396" t="s">
        <v>1755</v>
      </c>
      <c r="BZ247" s="165">
        <f t="shared" si="376"/>
        <v>4</v>
      </c>
      <c r="CA247" s="322">
        <v>0</v>
      </c>
      <c r="CB247" s="396" t="s">
        <v>1755</v>
      </c>
      <c r="CC247" s="165">
        <f t="shared" si="377"/>
        <v>4</v>
      </c>
      <c r="CD247" s="58">
        <v>3</v>
      </c>
      <c r="CE247" s="396" t="s">
        <v>1761</v>
      </c>
      <c r="CF247" s="165">
        <f t="shared" si="378"/>
        <v>3</v>
      </c>
      <c r="CG247" s="80" t="s">
        <v>1369</v>
      </c>
      <c r="CH247" s="165">
        <f t="shared" si="379"/>
        <v>3</v>
      </c>
      <c r="CI247" s="426">
        <f t="shared" si="380"/>
        <v>2.25</v>
      </c>
      <c r="CJ247" s="80" t="s">
        <v>1407</v>
      </c>
      <c r="CK247" s="165">
        <f t="shared" si="381"/>
        <v>1</v>
      </c>
      <c r="CL247" s="96" t="s">
        <v>640</v>
      </c>
      <c r="CM247" s="164">
        <f t="shared" si="382"/>
        <v>0</v>
      </c>
      <c r="CN247" s="96" t="s">
        <v>880</v>
      </c>
      <c r="CO247" s="164">
        <f t="shared" si="308"/>
        <v>4</v>
      </c>
      <c r="CP247" s="96" t="s">
        <v>880</v>
      </c>
      <c r="CQ247" s="164">
        <f t="shared" si="353"/>
        <v>4</v>
      </c>
      <c r="CR247" s="96" t="s">
        <v>880</v>
      </c>
      <c r="CS247" s="164">
        <f t="shared" si="354"/>
        <v>4</v>
      </c>
      <c r="CT247" s="586" t="s">
        <v>1396</v>
      </c>
      <c r="CU247" s="165">
        <f t="shared" si="383"/>
        <v>0</v>
      </c>
      <c r="CV247" s="96" t="s">
        <v>880</v>
      </c>
      <c r="CW247" s="164">
        <f t="shared" si="355"/>
        <v>4</v>
      </c>
      <c r="CX247" s="55">
        <v>6.5</v>
      </c>
      <c r="CY247" s="427" t="s">
        <v>1826</v>
      </c>
      <c r="CZ247" s="165">
        <f t="shared" si="309"/>
        <v>1</v>
      </c>
      <c r="DA247" s="56">
        <v>6.6</v>
      </c>
      <c r="DB247" s="427" t="s">
        <v>1826</v>
      </c>
      <c r="DC247" s="165">
        <f t="shared" si="310"/>
        <v>1</v>
      </c>
      <c r="DD247" s="426">
        <f t="shared" si="311"/>
        <v>2.1111111111111112</v>
      </c>
      <c r="DE247" s="148">
        <v>7</v>
      </c>
      <c r="DF247" s="396" t="s">
        <v>1774</v>
      </c>
      <c r="DG247" s="165">
        <f t="shared" si="312"/>
        <v>3</v>
      </c>
      <c r="DH247" s="54">
        <v>0</v>
      </c>
      <c r="DI247" s="397" t="s">
        <v>1777</v>
      </c>
      <c r="DJ247" s="165">
        <f t="shared" si="313"/>
        <v>0</v>
      </c>
      <c r="DK247" s="54">
        <v>2</v>
      </c>
      <c r="DL247" s="396" t="s">
        <v>1778</v>
      </c>
      <c r="DM247" s="165">
        <f t="shared" si="314"/>
        <v>4</v>
      </c>
      <c r="DN247" s="54">
        <v>2</v>
      </c>
      <c r="DO247" s="396" t="s">
        <v>1783</v>
      </c>
      <c r="DP247" s="165">
        <f t="shared" si="315"/>
        <v>1</v>
      </c>
      <c r="DQ247" s="96" t="s">
        <v>1024</v>
      </c>
      <c r="DR247" s="164">
        <f t="shared" si="316"/>
        <v>0</v>
      </c>
      <c r="DS247" s="426">
        <f t="shared" si="317"/>
        <v>1.6</v>
      </c>
      <c r="DT247" s="148">
        <v>0.60699999999999998</v>
      </c>
      <c r="DU247" s="94" t="s">
        <v>1793</v>
      </c>
      <c r="DV247" s="165">
        <f t="shared" si="384"/>
        <v>3</v>
      </c>
      <c r="DW247" s="49">
        <v>55</v>
      </c>
      <c r="DX247" s="148">
        <f t="shared" si="356"/>
        <v>1.7403626894942439</v>
      </c>
      <c r="DY247" s="94" t="s">
        <v>1735</v>
      </c>
      <c r="DZ247" s="165">
        <f t="shared" si="318"/>
        <v>3</v>
      </c>
      <c r="EA247" s="49">
        <v>8</v>
      </c>
      <c r="EB247" s="94" t="s">
        <v>1740</v>
      </c>
      <c r="EC247" s="165">
        <f t="shared" si="319"/>
        <v>3</v>
      </c>
      <c r="ED247" s="49">
        <v>7</v>
      </c>
      <c r="EE247" s="94" t="s">
        <v>1740</v>
      </c>
      <c r="EF247" s="165">
        <f t="shared" si="320"/>
        <v>3</v>
      </c>
      <c r="EG247" s="426">
        <f t="shared" si="321"/>
        <v>3</v>
      </c>
      <c r="EH247" s="429">
        <f t="shared" si="322"/>
        <v>1.981397306397306</v>
      </c>
      <c r="EI247" s="438">
        <f t="shared" si="323"/>
        <v>0.49534932659932646</v>
      </c>
      <c r="EJ247" s="546">
        <v>0.3</v>
      </c>
      <c r="EK247" s="548">
        <v>0.43181818181818182</v>
      </c>
      <c r="EL247" s="549">
        <v>0.5625</v>
      </c>
      <c r="EM247" s="549">
        <v>0.52777777777777779</v>
      </c>
      <c r="EN247" s="549">
        <v>0.4</v>
      </c>
      <c r="EO247" s="549">
        <v>0.75</v>
      </c>
    </row>
    <row r="248" spans="1:145" s="366" customFormat="1" ht="18">
      <c r="A248" s="4" t="s">
        <v>122</v>
      </c>
      <c r="B248" s="69" t="s">
        <v>121</v>
      </c>
      <c r="C248" s="586" t="s">
        <v>681</v>
      </c>
      <c r="D248" s="411" t="s">
        <v>1311</v>
      </c>
      <c r="E248" s="413" t="s">
        <v>971</v>
      </c>
      <c r="F248" s="412" t="s">
        <v>1002</v>
      </c>
      <c r="G248" s="414" t="s">
        <v>996</v>
      </c>
      <c r="H248" s="412" t="s">
        <v>25</v>
      </c>
      <c r="I248" s="49">
        <v>26374</v>
      </c>
      <c r="J248" s="328">
        <f t="shared" si="299"/>
        <v>4.4211760018520927</v>
      </c>
      <c r="K248" s="328" t="s">
        <v>1699</v>
      </c>
      <c r="L248" s="165">
        <f t="shared" si="300"/>
        <v>2</v>
      </c>
      <c r="M248" s="78">
        <v>64284333.5</v>
      </c>
      <c r="N248" s="328">
        <f t="shared" si="301"/>
        <v>7.8081051454979846</v>
      </c>
      <c r="O248" s="328" t="s">
        <v>1705</v>
      </c>
      <c r="P248" s="165">
        <f t="shared" si="302"/>
        <v>2</v>
      </c>
      <c r="Q248" s="94">
        <v>932</v>
      </c>
      <c r="R248" s="328">
        <f t="shared" si="303"/>
        <v>2.9694159123539814</v>
      </c>
      <c r="S248" s="328" t="s">
        <v>1713</v>
      </c>
      <c r="T248" s="165">
        <f t="shared" si="304"/>
        <v>2</v>
      </c>
      <c r="U248" s="96" t="s">
        <v>1119</v>
      </c>
      <c r="V248" s="164">
        <f t="shared" si="305"/>
        <v>4</v>
      </c>
      <c r="W248" s="94">
        <v>14</v>
      </c>
      <c r="X248" s="54">
        <f>LOG10(W248)</f>
        <v>1.146128035678238</v>
      </c>
      <c r="Y248" s="94" t="s">
        <v>1731</v>
      </c>
      <c r="Z248" s="165">
        <f t="shared" si="306"/>
        <v>2</v>
      </c>
      <c r="AA248" s="424">
        <f t="shared" si="307"/>
        <v>2.4</v>
      </c>
      <c r="AB248" s="586" t="s">
        <v>639</v>
      </c>
      <c r="AC248" s="165">
        <f t="shared" si="357"/>
        <v>4</v>
      </c>
      <c r="AD248" s="586" t="s">
        <v>639</v>
      </c>
      <c r="AE248" s="165">
        <f t="shared" si="358"/>
        <v>4</v>
      </c>
      <c r="AF248" s="96" t="s">
        <v>640</v>
      </c>
      <c r="AG248" s="164">
        <f t="shared" si="359"/>
        <v>0</v>
      </c>
      <c r="AH248" s="53" t="s">
        <v>1314</v>
      </c>
      <c r="AI248" s="165">
        <f t="shared" si="360"/>
        <v>0</v>
      </c>
      <c r="AJ248" s="53" t="s">
        <v>1406</v>
      </c>
      <c r="AK248" s="165">
        <f t="shared" si="361"/>
        <v>3</v>
      </c>
      <c r="AL248" s="598">
        <v>2</v>
      </c>
      <c r="AM248" s="396" t="s">
        <v>1766</v>
      </c>
      <c r="AN248" s="165">
        <f t="shared" si="362"/>
        <v>3</v>
      </c>
      <c r="AO248" s="96" t="s">
        <v>636</v>
      </c>
      <c r="AP248" s="164">
        <f t="shared" si="363"/>
        <v>4</v>
      </c>
      <c r="AQ248" s="322">
        <v>3</v>
      </c>
      <c r="AR248" s="397" t="s">
        <v>1771</v>
      </c>
      <c r="AS248" s="165">
        <f t="shared" si="364"/>
        <v>2</v>
      </c>
      <c r="AT248" s="586" t="s">
        <v>674</v>
      </c>
      <c r="AU248" s="165">
        <f t="shared" si="365"/>
        <v>3</v>
      </c>
      <c r="AV248" s="53" t="s">
        <v>647</v>
      </c>
      <c r="AW248" s="165">
        <v>4</v>
      </c>
      <c r="AX248" s="81" t="s">
        <v>647</v>
      </c>
      <c r="AY248" s="165">
        <v>4</v>
      </c>
      <c r="AZ248" s="426">
        <f t="shared" si="366"/>
        <v>2.8181818181818183</v>
      </c>
      <c r="BA248" s="322">
        <v>0</v>
      </c>
      <c r="BB248" s="395" t="s">
        <v>1741</v>
      </c>
      <c r="BC248" s="165">
        <f t="shared" si="367"/>
        <v>4</v>
      </c>
      <c r="BD248" s="155" t="s">
        <v>641</v>
      </c>
      <c r="BE248" s="163">
        <f t="shared" si="368"/>
        <v>0</v>
      </c>
      <c r="BF248" s="601">
        <v>2</v>
      </c>
      <c r="BG248" s="396" t="s">
        <v>1746</v>
      </c>
      <c r="BH248" s="165">
        <f t="shared" si="369"/>
        <v>3</v>
      </c>
      <c r="BI248" s="601">
        <v>2</v>
      </c>
      <c r="BJ248" s="396" t="s">
        <v>1746</v>
      </c>
      <c r="BK248" s="165">
        <f t="shared" si="370"/>
        <v>3</v>
      </c>
      <c r="BL248" s="80" t="s">
        <v>648</v>
      </c>
      <c r="BM248" s="365">
        <f t="shared" si="371"/>
        <v>1</v>
      </c>
      <c r="BN248" s="586" t="s">
        <v>669</v>
      </c>
      <c r="BO248" s="365">
        <f t="shared" si="372"/>
        <v>2</v>
      </c>
      <c r="BP248" s="586" t="s">
        <v>659</v>
      </c>
      <c r="BQ248" s="365">
        <f t="shared" si="373"/>
        <v>4</v>
      </c>
      <c r="BR248" s="601">
        <v>5</v>
      </c>
      <c r="BS248" s="396" t="s">
        <v>1753</v>
      </c>
      <c r="BT248" s="165">
        <f t="shared" si="374"/>
        <v>1</v>
      </c>
      <c r="BU248" s="601">
        <v>10</v>
      </c>
      <c r="BV248" s="396" t="s">
        <v>1754</v>
      </c>
      <c r="BW248" s="165">
        <f t="shared" si="375"/>
        <v>0</v>
      </c>
      <c r="BX248" s="601">
        <v>2</v>
      </c>
      <c r="BY248" s="396" t="s">
        <v>1756</v>
      </c>
      <c r="BZ248" s="165">
        <f t="shared" si="376"/>
        <v>3</v>
      </c>
      <c r="CA248" s="601">
        <v>2</v>
      </c>
      <c r="CB248" s="396" t="s">
        <v>1756</v>
      </c>
      <c r="CC248" s="165">
        <f t="shared" si="377"/>
        <v>3</v>
      </c>
      <c r="CD248" s="58">
        <v>1</v>
      </c>
      <c r="CE248" s="396" t="s">
        <v>1763</v>
      </c>
      <c r="CF248" s="165">
        <f t="shared" si="378"/>
        <v>1</v>
      </c>
      <c r="CG248" s="80" t="s">
        <v>1369</v>
      </c>
      <c r="CH248" s="165">
        <f t="shared" si="379"/>
        <v>3</v>
      </c>
      <c r="CI248" s="426">
        <f t="shared" si="380"/>
        <v>2</v>
      </c>
      <c r="CJ248" s="80" t="s">
        <v>1398</v>
      </c>
      <c r="CK248" s="165">
        <f t="shared" si="381"/>
        <v>2</v>
      </c>
      <c r="CL248" s="96" t="s">
        <v>640</v>
      </c>
      <c r="CM248" s="164">
        <f t="shared" si="382"/>
        <v>0</v>
      </c>
      <c r="CN248" s="96" t="s">
        <v>880</v>
      </c>
      <c r="CO248" s="164">
        <f t="shared" si="308"/>
        <v>4</v>
      </c>
      <c r="CP248" s="96" t="s">
        <v>880</v>
      </c>
      <c r="CQ248" s="164">
        <f t="shared" si="353"/>
        <v>4</v>
      </c>
      <c r="CR248" s="96" t="s">
        <v>880</v>
      </c>
      <c r="CS248" s="164">
        <f t="shared" si="354"/>
        <v>4</v>
      </c>
      <c r="CT248" s="586" t="s">
        <v>1409</v>
      </c>
      <c r="CU248" s="165">
        <f t="shared" si="383"/>
        <v>1</v>
      </c>
      <c r="CV248" s="96" t="s">
        <v>1119</v>
      </c>
      <c r="CW248" s="164">
        <f t="shared" si="355"/>
        <v>0</v>
      </c>
      <c r="CX248" s="55">
        <v>7.9</v>
      </c>
      <c r="CY248" s="427" t="s">
        <v>1826</v>
      </c>
      <c r="CZ248" s="165">
        <f t="shared" si="309"/>
        <v>1</v>
      </c>
      <c r="DA248" s="56">
        <v>9.5</v>
      </c>
      <c r="DB248" s="351" t="s">
        <v>1827</v>
      </c>
      <c r="DC248" s="165">
        <f t="shared" si="310"/>
        <v>0</v>
      </c>
      <c r="DD248" s="426">
        <f t="shared" si="311"/>
        <v>1.7777777777777777</v>
      </c>
      <c r="DE248" s="148">
        <v>1</v>
      </c>
      <c r="DF248" s="396" t="s">
        <v>1776</v>
      </c>
      <c r="DG248" s="165">
        <f t="shared" si="312"/>
        <v>1</v>
      </c>
      <c r="DH248" s="54">
        <v>1</v>
      </c>
      <c r="DI248" s="396" t="s">
        <v>1779</v>
      </c>
      <c r="DJ248" s="165">
        <f t="shared" si="313"/>
        <v>3</v>
      </c>
      <c r="DK248" s="54">
        <v>1</v>
      </c>
      <c r="DL248" s="396" t="s">
        <v>1779</v>
      </c>
      <c r="DM248" s="165">
        <f t="shared" si="314"/>
        <v>3</v>
      </c>
      <c r="DN248" s="54">
        <v>7</v>
      </c>
      <c r="DO248" s="396" t="s">
        <v>1780</v>
      </c>
      <c r="DP248" s="165">
        <f t="shared" si="315"/>
        <v>4</v>
      </c>
      <c r="DQ248" s="96" t="s">
        <v>1024</v>
      </c>
      <c r="DR248" s="164">
        <f t="shared" si="316"/>
        <v>0</v>
      </c>
      <c r="DS248" s="426">
        <f t="shared" si="317"/>
        <v>2.2000000000000002</v>
      </c>
      <c r="DT248" s="148">
        <v>0.72899999999999998</v>
      </c>
      <c r="DU248" s="114" t="s">
        <v>1791</v>
      </c>
      <c r="DV248" s="165">
        <f t="shared" si="384"/>
        <v>2</v>
      </c>
      <c r="DW248" s="49">
        <v>28</v>
      </c>
      <c r="DX248" s="148">
        <f t="shared" si="356"/>
        <v>1.4471580313422192</v>
      </c>
      <c r="DY248" s="94" t="s">
        <v>1734</v>
      </c>
      <c r="DZ248" s="165">
        <f t="shared" si="318"/>
        <v>2</v>
      </c>
      <c r="EA248" s="49">
        <v>8</v>
      </c>
      <c r="EB248" s="94" t="s">
        <v>1740</v>
      </c>
      <c r="EC248" s="165">
        <f t="shared" si="319"/>
        <v>3</v>
      </c>
      <c r="ED248" s="49">
        <v>0</v>
      </c>
      <c r="EE248" s="114" t="s">
        <v>1730</v>
      </c>
      <c r="EF248" s="165">
        <f t="shared" si="320"/>
        <v>0</v>
      </c>
      <c r="EG248" s="426">
        <f t="shared" si="321"/>
        <v>1.75</v>
      </c>
      <c r="EH248" s="429">
        <f t="shared" si="322"/>
        <v>2.1576599326599326</v>
      </c>
      <c r="EI248" s="438">
        <f t="shared" si="323"/>
        <v>0.53941498316498315</v>
      </c>
      <c r="EJ248" s="546">
        <v>0.6</v>
      </c>
      <c r="EK248" s="548">
        <v>0.70454545454545459</v>
      </c>
      <c r="EL248" s="549">
        <v>0.5</v>
      </c>
      <c r="EM248" s="549">
        <v>0.44444444444444442</v>
      </c>
      <c r="EN248" s="549">
        <v>0.55000000000000004</v>
      </c>
      <c r="EO248" s="549">
        <v>0.4375</v>
      </c>
    </row>
    <row r="249" spans="1:145" s="366" customFormat="1" ht="18">
      <c r="A249" s="60" t="s">
        <v>112</v>
      </c>
      <c r="B249" s="73" t="s">
        <v>111</v>
      </c>
      <c r="C249" s="370" t="s">
        <v>632</v>
      </c>
      <c r="D249" s="411" t="s">
        <v>1311</v>
      </c>
      <c r="E249" s="413" t="s">
        <v>968</v>
      </c>
      <c r="F249" s="412" t="s">
        <v>975</v>
      </c>
      <c r="G249" s="414" t="s">
        <v>969</v>
      </c>
      <c r="H249" s="417" t="s">
        <v>74</v>
      </c>
      <c r="I249" s="61">
        <v>27630</v>
      </c>
      <c r="J249" s="328">
        <f t="shared" si="299"/>
        <v>4.4413808849165113</v>
      </c>
      <c r="K249" s="328" t="s">
        <v>1699</v>
      </c>
      <c r="L249" s="165">
        <f t="shared" si="300"/>
        <v>2</v>
      </c>
      <c r="M249" s="79">
        <v>68079687.409999996</v>
      </c>
      <c r="N249" s="328">
        <f t="shared" si="301"/>
        <v>7.8330175530045016</v>
      </c>
      <c r="O249" s="328" t="s">
        <v>1705</v>
      </c>
      <c r="P249" s="165">
        <f t="shared" si="302"/>
        <v>2</v>
      </c>
      <c r="Q249" s="94">
        <v>1185</v>
      </c>
      <c r="R249" s="328">
        <f t="shared" si="303"/>
        <v>3.0737183503461227</v>
      </c>
      <c r="S249" s="328" t="s">
        <v>1710</v>
      </c>
      <c r="T249" s="165">
        <f t="shared" si="304"/>
        <v>3</v>
      </c>
      <c r="U249" s="97" t="s">
        <v>880</v>
      </c>
      <c r="V249" s="164">
        <f t="shared" si="305"/>
        <v>0</v>
      </c>
      <c r="W249" s="94">
        <v>0</v>
      </c>
      <c r="X249" s="94"/>
      <c r="Y249" s="94" t="s">
        <v>1726</v>
      </c>
      <c r="Z249" s="165">
        <f t="shared" si="306"/>
        <v>0</v>
      </c>
      <c r="AA249" s="424">
        <f t="shared" si="307"/>
        <v>1.4</v>
      </c>
      <c r="AB249" s="370" t="s">
        <v>639</v>
      </c>
      <c r="AC249" s="165">
        <f t="shared" si="357"/>
        <v>4</v>
      </c>
      <c r="AD249" s="371" t="s">
        <v>639</v>
      </c>
      <c r="AE249" s="165">
        <f t="shared" si="358"/>
        <v>4</v>
      </c>
      <c r="AF249" s="97" t="s">
        <v>640</v>
      </c>
      <c r="AG249" s="164">
        <f t="shared" si="359"/>
        <v>0</v>
      </c>
      <c r="AH249" s="53" t="s">
        <v>1314</v>
      </c>
      <c r="AI249" s="165">
        <f t="shared" si="360"/>
        <v>0</v>
      </c>
      <c r="AJ249" s="53" t="s">
        <v>1406</v>
      </c>
      <c r="AK249" s="165">
        <f t="shared" si="361"/>
        <v>3</v>
      </c>
      <c r="AL249" s="372">
        <v>1</v>
      </c>
      <c r="AM249" s="396" t="s">
        <v>1765</v>
      </c>
      <c r="AN249" s="165">
        <f t="shared" si="362"/>
        <v>4</v>
      </c>
      <c r="AO249" s="97" t="s">
        <v>636</v>
      </c>
      <c r="AP249" s="164">
        <f t="shared" si="363"/>
        <v>4</v>
      </c>
      <c r="AQ249" s="322">
        <v>5</v>
      </c>
      <c r="AR249" s="396" t="s">
        <v>1788</v>
      </c>
      <c r="AS249" s="165">
        <f t="shared" si="364"/>
        <v>4</v>
      </c>
      <c r="AT249" s="370" t="s">
        <v>634</v>
      </c>
      <c r="AU249" s="165">
        <f t="shared" si="365"/>
        <v>1</v>
      </c>
      <c r="AV249" s="65" t="s">
        <v>646</v>
      </c>
      <c r="AW249" s="165">
        <v>0</v>
      </c>
      <c r="AX249" s="83" t="s">
        <v>646</v>
      </c>
      <c r="AY249" s="165">
        <v>1</v>
      </c>
      <c r="AZ249" s="426">
        <f t="shared" si="366"/>
        <v>2.2727272727272729</v>
      </c>
      <c r="BA249" s="322">
        <v>0</v>
      </c>
      <c r="BB249" s="395" t="s">
        <v>1741</v>
      </c>
      <c r="BC249" s="165">
        <f t="shared" si="367"/>
        <v>4</v>
      </c>
      <c r="BD249" s="155" t="s">
        <v>641</v>
      </c>
      <c r="BE249" s="163">
        <f t="shared" si="368"/>
        <v>0</v>
      </c>
      <c r="BF249" s="372">
        <v>0</v>
      </c>
      <c r="BG249" s="396" t="s">
        <v>1745</v>
      </c>
      <c r="BH249" s="165">
        <f t="shared" si="369"/>
        <v>4</v>
      </c>
      <c r="BI249" s="372">
        <v>0</v>
      </c>
      <c r="BJ249" s="396" t="s">
        <v>1745</v>
      </c>
      <c r="BK249" s="165">
        <f t="shared" si="370"/>
        <v>4</v>
      </c>
      <c r="BL249" s="80" t="s">
        <v>658</v>
      </c>
      <c r="BM249" s="365">
        <f t="shared" si="371"/>
        <v>2</v>
      </c>
      <c r="BN249" s="370" t="s">
        <v>662</v>
      </c>
      <c r="BO249" s="365">
        <f t="shared" si="372"/>
        <v>3</v>
      </c>
      <c r="BP249" s="371" t="s">
        <v>643</v>
      </c>
      <c r="BQ249" s="365">
        <f t="shared" si="373"/>
        <v>3</v>
      </c>
      <c r="BR249" s="322">
        <v>2</v>
      </c>
      <c r="BS249" s="396" t="s">
        <v>1751</v>
      </c>
      <c r="BT249" s="165">
        <f t="shared" si="374"/>
        <v>3</v>
      </c>
      <c r="BU249" s="322">
        <v>0</v>
      </c>
      <c r="BV249" s="396" t="s">
        <v>1750</v>
      </c>
      <c r="BW249" s="165">
        <f t="shared" si="375"/>
        <v>4</v>
      </c>
      <c r="BX249" s="322">
        <v>0</v>
      </c>
      <c r="BY249" s="396" t="s">
        <v>1755</v>
      </c>
      <c r="BZ249" s="165">
        <f t="shared" si="376"/>
        <v>4</v>
      </c>
      <c r="CA249" s="322">
        <v>0</v>
      </c>
      <c r="CB249" s="396" t="s">
        <v>1755</v>
      </c>
      <c r="CC249" s="165">
        <f t="shared" si="377"/>
        <v>4</v>
      </c>
      <c r="CD249" s="58">
        <v>4</v>
      </c>
      <c r="CE249" s="396" t="s">
        <v>1761</v>
      </c>
      <c r="CF249" s="165">
        <f t="shared" si="378"/>
        <v>3</v>
      </c>
      <c r="CG249" s="155" t="s">
        <v>1369</v>
      </c>
      <c r="CH249" s="165">
        <f t="shared" si="379"/>
        <v>3</v>
      </c>
      <c r="CI249" s="426">
        <f t="shared" si="380"/>
        <v>3.0833333333333335</v>
      </c>
      <c r="CJ249" s="583" t="s">
        <v>639</v>
      </c>
      <c r="CK249" s="165">
        <f t="shared" si="381"/>
        <v>4</v>
      </c>
      <c r="CL249" s="97" t="s">
        <v>640</v>
      </c>
      <c r="CM249" s="164">
        <f t="shared" si="382"/>
        <v>0</v>
      </c>
      <c r="CN249" s="97" t="s">
        <v>880</v>
      </c>
      <c r="CO249" s="164">
        <f t="shared" si="308"/>
        <v>4</v>
      </c>
      <c r="CP249" s="97" t="s">
        <v>880</v>
      </c>
      <c r="CQ249" s="164">
        <f t="shared" si="353"/>
        <v>4</v>
      </c>
      <c r="CR249" s="97" t="s">
        <v>880</v>
      </c>
      <c r="CS249" s="164">
        <f t="shared" si="354"/>
        <v>4</v>
      </c>
      <c r="CT249" s="370" t="s">
        <v>639</v>
      </c>
      <c r="CU249" s="165">
        <f t="shared" si="383"/>
        <v>4</v>
      </c>
      <c r="CV249" s="97" t="s">
        <v>880</v>
      </c>
      <c r="CW249" s="164">
        <f t="shared" si="355"/>
        <v>4</v>
      </c>
      <c r="CX249" s="63">
        <v>7.3</v>
      </c>
      <c r="CY249" s="427" t="s">
        <v>1826</v>
      </c>
      <c r="CZ249" s="165">
        <f t="shared" si="309"/>
        <v>1</v>
      </c>
      <c r="DA249" s="64">
        <v>8.5</v>
      </c>
      <c r="DB249" s="351" t="s">
        <v>1827</v>
      </c>
      <c r="DC249" s="165">
        <f t="shared" si="310"/>
        <v>0</v>
      </c>
      <c r="DD249" s="426">
        <f t="shared" si="311"/>
        <v>2.7777777777777777</v>
      </c>
      <c r="DE249" s="148">
        <v>10</v>
      </c>
      <c r="DF249" s="396" t="s">
        <v>1773</v>
      </c>
      <c r="DG249" s="165">
        <f t="shared" si="312"/>
        <v>4</v>
      </c>
      <c r="DH249" s="54">
        <v>0</v>
      </c>
      <c r="DI249" s="397" t="s">
        <v>1777</v>
      </c>
      <c r="DJ249" s="165">
        <f t="shared" si="313"/>
        <v>0</v>
      </c>
      <c r="DK249" s="62">
        <v>5</v>
      </c>
      <c r="DL249" s="396" t="s">
        <v>1778</v>
      </c>
      <c r="DM249" s="165">
        <f t="shared" si="314"/>
        <v>4</v>
      </c>
      <c r="DN249" s="62">
        <v>6</v>
      </c>
      <c r="DO249" s="396" t="s">
        <v>1781</v>
      </c>
      <c r="DP249" s="165">
        <f t="shared" si="315"/>
        <v>3</v>
      </c>
      <c r="DQ249" s="97" t="s">
        <v>1025</v>
      </c>
      <c r="DR249" s="164">
        <f t="shared" si="316"/>
        <v>4</v>
      </c>
      <c r="DS249" s="426">
        <f t="shared" si="317"/>
        <v>3</v>
      </c>
      <c r="DT249" s="149">
        <v>0.622</v>
      </c>
      <c r="DU249" s="94" t="s">
        <v>1793</v>
      </c>
      <c r="DV249" s="165">
        <f t="shared" si="384"/>
        <v>3</v>
      </c>
      <c r="DW249" s="49">
        <v>38</v>
      </c>
      <c r="DX249" s="148">
        <f t="shared" si="356"/>
        <v>1.5797835966168101</v>
      </c>
      <c r="DY249" s="94" t="s">
        <v>1735</v>
      </c>
      <c r="DZ249" s="165">
        <f t="shared" si="318"/>
        <v>3</v>
      </c>
      <c r="EA249" s="49">
        <v>10</v>
      </c>
      <c r="EB249" s="157" t="s">
        <v>1738</v>
      </c>
      <c r="EC249" s="165">
        <f t="shared" si="319"/>
        <v>4</v>
      </c>
      <c r="ED249" s="49">
        <v>8</v>
      </c>
      <c r="EE249" s="94" t="s">
        <v>1740</v>
      </c>
      <c r="EF249" s="165">
        <f t="shared" si="320"/>
        <v>3</v>
      </c>
      <c r="EG249" s="426">
        <f t="shared" si="321"/>
        <v>3.25</v>
      </c>
      <c r="EH249" s="429">
        <f t="shared" si="322"/>
        <v>2.6306397306397309</v>
      </c>
      <c r="EI249" s="438">
        <f t="shared" si="323"/>
        <v>0.65765993265993272</v>
      </c>
      <c r="EJ249" s="546">
        <v>0.35</v>
      </c>
      <c r="EK249" s="548">
        <v>0.56818181818181823</v>
      </c>
      <c r="EL249" s="549">
        <v>0.77083333333333337</v>
      </c>
      <c r="EM249" s="549">
        <v>0.69444444444444442</v>
      </c>
      <c r="EN249" s="549">
        <v>0.75</v>
      </c>
      <c r="EO249" s="549">
        <v>0.8125</v>
      </c>
    </row>
    <row r="250" spans="1:145" s="366" customFormat="1" ht="18">
      <c r="A250" s="4" t="s">
        <v>108</v>
      </c>
      <c r="B250" s="69" t="s">
        <v>107</v>
      </c>
      <c r="C250" s="370" t="s">
        <v>644</v>
      </c>
      <c r="D250" s="411" t="s">
        <v>1311</v>
      </c>
      <c r="E250" s="413" t="s">
        <v>991</v>
      </c>
      <c r="F250" s="412" t="s">
        <v>990</v>
      </c>
      <c r="G250" s="414" t="s">
        <v>992</v>
      </c>
      <c r="H250" s="412" t="s">
        <v>47</v>
      </c>
      <c r="I250" s="49">
        <v>28966</v>
      </c>
      <c r="J250" s="328">
        <f t="shared" si="299"/>
        <v>4.4618885263439729</v>
      </c>
      <c r="K250" s="328" t="s">
        <v>1699</v>
      </c>
      <c r="L250" s="165">
        <f t="shared" si="300"/>
        <v>2</v>
      </c>
      <c r="M250" s="78">
        <v>57014024.640000001</v>
      </c>
      <c r="N250" s="328">
        <f t="shared" si="301"/>
        <v>7.7559816990860559</v>
      </c>
      <c r="O250" s="328" t="s">
        <v>1705</v>
      </c>
      <c r="P250" s="165">
        <f t="shared" si="302"/>
        <v>2</v>
      </c>
      <c r="Q250" s="94">
        <v>873</v>
      </c>
      <c r="R250" s="328">
        <f t="shared" si="303"/>
        <v>2.9410142437055695</v>
      </c>
      <c r="S250" s="328" t="s">
        <v>1713</v>
      </c>
      <c r="T250" s="165">
        <f t="shared" si="304"/>
        <v>2</v>
      </c>
      <c r="U250" s="96" t="s">
        <v>1119</v>
      </c>
      <c r="V250" s="164">
        <f t="shared" si="305"/>
        <v>4</v>
      </c>
      <c r="W250" s="94">
        <v>37</v>
      </c>
      <c r="X250" s="54">
        <f>LOG10(W250)</f>
        <v>1.568201724066995</v>
      </c>
      <c r="Y250" s="94" t="s">
        <v>1728</v>
      </c>
      <c r="Z250" s="165">
        <f t="shared" si="306"/>
        <v>3</v>
      </c>
      <c r="AA250" s="424">
        <f t="shared" si="307"/>
        <v>2.6</v>
      </c>
      <c r="AB250" s="370" t="s">
        <v>639</v>
      </c>
      <c r="AC250" s="165">
        <f t="shared" si="357"/>
        <v>4</v>
      </c>
      <c r="AD250" s="371" t="s">
        <v>639</v>
      </c>
      <c r="AE250" s="165">
        <f t="shared" si="358"/>
        <v>4</v>
      </c>
      <c r="AF250" s="96" t="s">
        <v>640</v>
      </c>
      <c r="AG250" s="164">
        <f t="shared" si="359"/>
        <v>0</v>
      </c>
      <c r="AH250" s="53" t="s">
        <v>1314</v>
      </c>
      <c r="AI250" s="165">
        <f t="shared" si="360"/>
        <v>0</v>
      </c>
      <c r="AJ250" s="53" t="s">
        <v>1404</v>
      </c>
      <c r="AK250" s="165">
        <f t="shared" si="361"/>
        <v>1</v>
      </c>
      <c r="AL250" s="372">
        <v>1</v>
      </c>
      <c r="AM250" s="396" t="s">
        <v>1765</v>
      </c>
      <c r="AN250" s="165">
        <f t="shared" si="362"/>
        <v>4</v>
      </c>
      <c r="AO250" s="96" t="s">
        <v>640</v>
      </c>
      <c r="AP250" s="164">
        <f t="shared" si="363"/>
        <v>0</v>
      </c>
      <c r="AQ250" s="322">
        <v>1</v>
      </c>
      <c r="AR250" s="397" t="s">
        <v>1789</v>
      </c>
      <c r="AS250" s="165">
        <f t="shared" si="364"/>
        <v>0</v>
      </c>
      <c r="AT250" s="370" t="s">
        <v>634</v>
      </c>
      <c r="AU250" s="165">
        <f t="shared" si="365"/>
        <v>1</v>
      </c>
      <c r="AV250" s="53" t="s">
        <v>646</v>
      </c>
      <c r="AW250" s="165">
        <v>0</v>
      </c>
      <c r="AX250" s="81" t="s">
        <v>635</v>
      </c>
      <c r="AY250" s="165">
        <v>1</v>
      </c>
      <c r="AZ250" s="426">
        <f t="shared" si="366"/>
        <v>1.3636363636363635</v>
      </c>
      <c r="BA250" s="322">
        <v>0</v>
      </c>
      <c r="BB250" s="395" t="s">
        <v>1741</v>
      </c>
      <c r="BC250" s="165">
        <f t="shared" si="367"/>
        <v>4</v>
      </c>
      <c r="BD250" s="155" t="s">
        <v>1395</v>
      </c>
      <c r="BE250" s="163">
        <f t="shared" si="368"/>
        <v>4</v>
      </c>
      <c r="BF250" s="372">
        <v>0</v>
      </c>
      <c r="BG250" s="396" t="s">
        <v>1745</v>
      </c>
      <c r="BH250" s="165">
        <f t="shared" si="369"/>
        <v>4</v>
      </c>
      <c r="BI250" s="372">
        <v>0</v>
      </c>
      <c r="BJ250" s="396" t="s">
        <v>1745</v>
      </c>
      <c r="BK250" s="165">
        <f t="shared" si="370"/>
        <v>4</v>
      </c>
      <c r="BL250" s="80" t="s">
        <v>653</v>
      </c>
      <c r="BM250" s="365">
        <f t="shared" si="371"/>
        <v>4</v>
      </c>
      <c r="BN250" s="370" t="s">
        <v>649</v>
      </c>
      <c r="BO250" s="365">
        <f t="shared" si="372"/>
        <v>1</v>
      </c>
      <c r="BP250" s="371" t="s">
        <v>659</v>
      </c>
      <c r="BQ250" s="365">
        <f t="shared" si="373"/>
        <v>4</v>
      </c>
      <c r="BR250" s="322">
        <v>0</v>
      </c>
      <c r="BS250" s="396" t="s">
        <v>1750</v>
      </c>
      <c r="BT250" s="165">
        <f t="shared" si="374"/>
        <v>4</v>
      </c>
      <c r="BU250" s="322">
        <v>0</v>
      </c>
      <c r="BV250" s="396" t="s">
        <v>1750</v>
      </c>
      <c r="BW250" s="165">
        <f t="shared" si="375"/>
        <v>4</v>
      </c>
      <c r="BX250" s="322">
        <v>0</v>
      </c>
      <c r="BY250" s="396" t="s">
        <v>1755</v>
      </c>
      <c r="BZ250" s="165">
        <f t="shared" si="376"/>
        <v>4</v>
      </c>
      <c r="CA250" s="322">
        <v>0</v>
      </c>
      <c r="CB250" s="396" t="s">
        <v>1755</v>
      </c>
      <c r="CC250" s="165">
        <f t="shared" si="377"/>
        <v>4</v>
      </c>
      <c r="CD250" s="58">
        <v>1</v>
      </c>
      <c r="CE250" s="396" t="s">
        <v>1763</v>
      </c>
      <c r="CF250" s="165">
        <f t="shared" si="378"/>
        <v>1</v>
      </c>
      <c r="CG250" s="80" t="s">
        <v>636</v>
      </c>
      <c r="CH250" s="165">
        <f t="shared" si="379"/>
        <v>4</v>
      </c>
      <c r="CI250" s="426">
        <f t="shared" si="380"/>
        <v>3.5</v>
      </c>
      <c r="CJ250" s="370" t="s">
        <v>639</v>
      </c>
      <c r="CK250" s="165">
        <f t="shared" si="381"/>
        <v>4</v>
      </c>
      <c r="CL250" s="96" t="s">
        <v>636</v>
      </c>
      <c r="CM250" s="164">
        <f t="shared" si="382"/>
        <v>4</v>
      </c>
      <c r="CN250" s="96" t="s">
        <v>1119</v>
      </c>
      <c r="CO250" s="164">
        <f t="shared" si="308"/>
        <v>0</v>
      </c>
      <c r="CP250" s="96" t="s">
        <v>880</v>
      </c>
      <c r="CQ250" s="164">
        <f t="shared" si="353"/>
        <v>4</v>
      </c>
      <c r="CR250" s="96" t="s">
        <v>880</v>
      </c>
      <c r="CS250" s="164">
        <f t="shared" si="354"/>
        <v>4</v>
      </c>
      <c r="CT250" s="370" t="s">
        <v>639</v>
      </c>
      <c r="CU250" s="165">
        <f t="shared" si="383"/>
        <v>4</v>
      </c>
      <c r="CV250" s="96" t="s">
        <v>1119</v>
      </c>
      <c r="CW250" s="164">
        <f t="shared" si="355"/>
        <v>0</v>
      </c>
      <c r="CX250" s="55">
        <v>7.5</v>
      </c>
      <c r="CY250" s="427" t="s">
        <v>1826</v>
      </c>
      <c r="CZ250" s="165">
        <f t="shared" si="309"/>
        <v>1</v>
      </c>
      <c r="DA250" s="56">
        <v>8.8000000000000007</v>
      </c>
      <c r="DB250" s="351" t="s">
        <v>1827</v>
      </c>
      <c r="DC250" s="165">
        <f t="shared" si="310"/>
        <v>0</v>
      </c>
      <c r="DD250" s="426">
        <f t="shared" si="311"/>
        <v>2.3333333333333335</v>
      </c>
      <c r="DE250" s="148">
        <v>3</v>
      </c>
      <c r="DF250" s="433"/>
      <c r="DG250" s="165">
        <f t="shared" si="312"/>
        <v>2</v>
      </c>
      <c r="DH250" s="54">
        <v>0</v>
      </c>
      <c r="DI250" s="397" t="s">
        <v>1777</v>
      </c>
      <c r="DJ250" s="165">
        <f t="shared" si="313"/>
        <v>0</v>
      </c>
      <c r="DK250" s="54">
        <v>3</v>
      </c>
      <c r="DL250" s="396" t="s">
        <v>1778</v>
      </c>
      <c r="DM250" s="165">
        <f t="shared" si="314"/>
        <v>4</v>
      </c>
      <c r="DN250" s="54">
        <v>7</v>
      </c>
      <c r="DO250" s="396" t="s">
        <v>1780</v>
      </c>
      <c r="DP250" s="165">
        <f t="shared" si="315"/>
        <v>4</v>
      </c>
      <c r="DQ250" s="96" t="s">
        <v>1024</v>
      </c>
      <c r="DR250" s="164">
        <f t="shared" si="316"/>
        <v>0</v>
      </c>
      <c r="DS250" s="426">
        <f t="shared" si="317"/>
        <v>2</v>
      </c>
      <c r="DT250" s="148">
        <v>0.63500000000000001</v>
      </c>
      <c r="DU250" s="94" t="s">
        <v>1791</v>
      </c>
      <c r="DV250" s="165">
        <f t="shared" si="384"/>
        <v>2</v>
      </c>
      <c r="DW250" s="49">
        <v>58</v>
      </c>
      <c r="DX250" s="148">
        <f t="shared" si="356"/>
        <v>1.7634279935629373</v>
      </c>
      <c r="DY250" s="94" t="s">
        <v>1735</v>
      </c>
      <c r="DZ250" s="165">
        <f t="shared" si="318"/>
        <v>3</v>
      </c>
      <c r="EA250" s="49">
        <v>11</v>
      </c>
      <c r="EB250" s="157" t="s">
        <v>1738</v>
      </c>
      <c r="EC250" s="165">
        <f t="shared" si="319"/>
        <v>4</v>
      </c>
      <c r="ED250" s="49">
        <v>7</v>
      </c>
      <c r="EE250" s="94" t="s">
        <v>1740</v>
      </c>
      <c r="EF250" s="165">
        <f t="shared" si="320"/>
        <v>3</v>
      </c>
      <c r="EG250" s="426">
        <f t="shared" si="321"/>
        <v>3</v>
      </c>
      <c r="EH250" s="429">
        <f t="shared" si="322"/>
        <v>2.466161616161616</v>
      </c>
      <c r="EI250" s="438">
        <f t="shared" si="323"/>
        <v>0.616540404040404</v>
      </c>
      <c r="EJ250" s="546">
        <v>0.65</v>
      </c>
      <c r="EK250" s="548">
        <v>0.34090909090909088</v>
      </c>
      <c r="EL250" s="549">
        <v>0.875</v>
      </c>
      <c r="EM250" s="549">
        <v>0.58333333333333337</v>
      </c>
      <c r="EN250" s="549">
        <v>0.5</v>
      </c>
      <c r="EO250" s="549">
        <v>0.75</v>
      </c>
    </row>
    <row r="251" spans="1:145" s="366" customFormat="1" ht="18">
      <c r="A251" s="4" t="s">
        <v>105</v>
      </c>
      <c r="B251" s="69" t="s">
        <v>104</v>
      </c>
      <c r="C251" s="586" t="s">
        <v>632</v>
      </c>
      <c r="D251" s="411" t="s">
        <v>1311</v>
      </c>
      <c r="E251" s="413" t="s">
        <v>968</v>
      </c>
      <c r="F251" s="412" t="s">
        <v>964</v>
      </c>
      <c r="G251" s="414" t="s">
        <v>974</v>
      </c>
      <c r="H251" s="417" t="s">
        <v>106</v>
      </c>
      <c r="I251" s="49">
        <v>29008</v>
      </c>
      <c r="J251" s="328">
        <f t="shared" si="299"/>
        <v>4.4625177867514338</v>
      </c>
      <c r="K251" s="328" t="s">
        <v>1699</v>
      </c>
      <c r="L251" s="165">
        <f t="shared" si="300"/>
        <v>2</v>
      </c>
      <c r="M251" s="78">
        <v>107384247.63</v>
      </c>
      <c r="N251" s="328">
        <f t="shared" si="301"/>
        <v>8.0309405786715971</v>
      </c>
      <c r="O251" s="328" t="s">
        <v>1704</v>
      </c>
      <c r="P251" s="165">
        <f t="shared" si="302"/>
        <v>3</v>
      </c>
      <c r="Q251" s="94">
        <v>895</v>
      </c>
      <c r="R251" s="328">
        <f t="shared" si="303"/>
        <v>2.9518230353159121</v>
      </c>
      <c r="S251" s="328" t="s">
        <v>1713</v>
      </c>
      <c r="T251" s="165">
        <f t="shared" si="304"/>
        <v>2</v>
      </c>
      <c r="U251" s="96" t="s">
        <v>1119</v>
      </c>
      <c r="V251" s="164">
        <f t="shared" si="305"/>
        <v>4</v>
      </c>
      <c r="W251" s="94">
        <v>81</v>
      </c>
      <c r="X251" s="54">
        <f>LOG10(W251)</f>
        <v>1.9084850188786497</v>
      </c>
      <c r="Y251" s="94" t="s">
        <v>1728</v>
      </c>
      <c r="Z251" s="165">
        <f t="shared" si="306"/>
        <v>3</v>
      </c>
      <c r="AA251" s="424">
        <f t="shared" si="307"/>
        <v>2.8</v>
      </c>
      <c r="AB251" s="80" t="s">
        <v>639</v>
      </c>
      <c r="AC251" s="165">
        <f t="shared" si="357"/>
        <v>4</v>
      </c>
      <c r="AD251" s="80" t="s">
        <v>639</v>
      </c>
      <c r="AE251" s="165">
        <f t="shared" si="358"/>
        <v>4</v>
      </c>
      <c r="AF251" s="96" t="s">
        <v>640</v>
      </c>
      <c r="AG251" s="164">
        <f t="shared" si="359"/>
        <v>0</v>
      </c>
      <c r="AH251" s="53" t="s">
        <v>1314</v>
      </c>
      <c r="AI251" s="165">
        <f t="shared" si="360"/>
        <v>0</v>
      </c>
      <c r="AJ251" s="53" t="s">
        <v>1404</v>
      </c>
      <c r="AK251" s="165">
        <f t="shared" si="361"/>
        <v>1</v>
      </c>
      <c r="AL251" s="598">
        <v>2</v>
      </c>
      <c r="AM251" s="396" t="s">
        <v>1766</v>
      </c>
      <c r="AN251" s="165">
        <f t="shared" si="362"/>
        <v>3</v>
      </c>
      <c r="AO251" s="96" t="s">
        <v>636</v>
      </c>
      <c r="AP251" s="164">
        <f t="shared" si="363"/>
        <v>4</v>
      </c>
      <c r="AQ251" s="322">
        <v>5</v>
      </c>
      <c r="AR251" s="396" t="s">
        <v>1788</v>
      </c>
      <c r="AS251" s="165">
        <f t="shared" si="364"/>
        <v>4</v>
      </c>
      <c r="AT251" s="586" t="s">
        <v>650</v>
      </c>
      <c r="AU251" s="165">
        <f t="shared" si="365"/>
        <v>2</v>
      </c>
      <c r="AV251" s="53" t="s">
        <v>675</v>
      </c>
      <c r="AW251" s="165">
        <v>0</v>
      </c>
      <c r="AX251" s="81" t="s">
        <v>647</v>
      </c>
      <c r="AY251" s="165">
        <v>4</v>
      </c>
      <c r="AZ251" s="426">
        <f t="shared" si="366"/>
        <v>2.3636363636363638</v>
      </c>
      <c r="BA251" s="322">
        <v>0</v>
      </c>
      <c r="BB251" s="395" t="s">
        <v>1741</v>
      </c>
      <c r="BC251" s="165">
        <f t="shared" si="367"/>
        <v>4</v>
      </c>
      <c r="BD251" s="80" t="s">
        <v>641</v>
      </c>
      <c r="BE251" s="163">
        <f t="shared" si="368"/>
        <v>0</v>
      </c>
      <c r="BF251" s="601">
        <v>70</v>
      </c>
      <c r="BG251" s="396" t="s">
        <v>1749</v>
      </c>
      <c r="BH251" s="165">
        <f t="shared" si="369"/>
        <v>0</v>
      </c>
      <c r="BI251" s="601">
        <v>140</v>
      </c>
      <c r="BJ251" s="396" t="s">
        <v>1749</v>
      </c>
      <c r="BK251" s="165">
        <f t="shared" si="370"/>
        <v>0</v>
      </c>
      <c r="BL251" s="80" t="s">
        <v>661</v>
      </c>
      <c r="BM251" s="365">
        <f t="shared" si="371"/>
        <v>0</v>
      </c>
      <c r="BN251" s="586" t="s">
        <v>649</v>
      </c>
      <c r="BO251" s="365">
        <f t="shared" si="372"/>
        <v>1</v>
      </c>
      <c r="BP251" s="586" t="s">
        <v>659</v>
      </c>
      <c r="BQ251" s="365">
        <f t="shared" si="373"/>
        <v>4</v>
      </c>
      <c r="BR251" s="601">
        <v>0</v>
      </c>
      <c r="BS251" s="396" t="s">
        <v>1750</v>
      </c>
      <c r="BT251" s="165">
        <f t="shared" si="374"/>
        <v>4</v>
      </c>
      <c r="BU251" s="601">
        <v>1</v>
      </c>
      <c r="BV251" s="396" t="s">
        <v>1751</v>
      </c>
      <c r="BW251" s="165">
        <f t="shared" si="375"/>
        <v>3</v>
      </c>
      <c r="BX251" s="601">
        <v>5</v>
      </c>
      <c r="BY251" s="396" t="s">
        <v>1758</v>
      </c>
      <c r="BZ251" s="165">
        <f t="shared" si="376"/>
        <v>1</v>
      </c>
      <c r="CA251" s="601">
        <v>3</v>
      </c>
      <c r="CB251" s="396" t="s">
        <v>1757</v>
      </c>
      <c r="CC251" s="165">
        <f t="shared" si="377"/>
        <v>2</v>
      </c>
      <c r="CD251" s="58">
        <v>0</v>
      </c>
      <c r="CE251" s="397" t="s">
        <v>1764</v>
      </c>
      <c r="CF251" s="165">
        <f t="shared" si="378"/>
        <v>0</v>
      </c>
      <c r="CG251" s="155" t="s">
        <v>1369</v>
      </c>
      <c r="CH251" s="165">
        <f t="shared" si="379"/>
        <v>3</v>
      </c>
      <c r="CI251" s="426">
        <f t="shared" si="380"/>
        <v>1.5</v>
      </c>
      <c r="CJ251" s="80" t="s">
        <v>639</v>
      </c>
      <c r="CK251" s="165">
        <f t="shared" si="381"/>
        <v>4</v>
      </c>
      <c r="CL251" s="96" t="s">
        <v>640</v>
      </c>
      <c r="CM251" s="164">
        <f t="shared" si="382"/>
        <v>0</v>
      </c>
      <c r="CN251" s="96" t="s">
        <v>880</v>
      </c>
      <c r="CO251" s="164">
        <f t="shared" si="308"/>
        <v>4</v>
      </c>
      <c r="CP251" s="96" t="s">
        <v>1119</v>
      </c>
      <c r="CQ251" s="164">
        <f t="shared" si="353"/>
        <v>0</v>
      </c>
      <c r="CR251" s="96" t="s">
        <v>880</v>
      </c>
      <c r="CS251" s="164">
        <f t="shared" si="354"/>
        <v>4</v>
      </c>
      <c r="CT251" s="53" t="s">
        <v>639</v>
      </c>
      <c r="CU251" s="165">
        <f t="shared" si="383"/>
        <v>4</v>
      </c>
      <c r="CV251" s="96" t="s">
        <v>1119</v>
      </c>
      <c r="CW251" s="164">
        <f t="shared" si="355"/>
        <v>0</v>
      </c>
      <c r="CX251" s="55">
        <v>9.3000000000000007</v>
      </c>
      <c r="CY251" s="351" t="s">
        <v>1827</v>
      </c>
      <c r="CZ251" s="165">
        <f t="shared" si="309"/>
        <v>0</v>
      </c>
      <c r="DA251" s="56">
        <v>10</v>
      </c>
      <c r="DB251" s="351" t="s">
        <v>1827</v>
      </c>
      <c r="DC251" s="165">
        <f t="shared" si="310"/>
        <v>0</v>
      </c>
      <c r="DD251" s="426">
        <f t="shared" si="311"/>
        <v>1.7777777777777777</v>
      </c>
      <c r="DE251" s="148">
        <v>10</v>
      </c>
      <c r="DF251" s="396" t="s">
        <v>1773</v>
      </c>
      <c r="DG251" s="165">
        <f t="shared" si="312"/>
        <v>4</v>
      </c>
      <c r="DH251" s="54">
        <v>1</v>
      </c>
      <c r="DI251" s="396" t="s">
        <v>1779</v>
      </c>
      <c r="DJ251" s="165">
        <f t="shared" si="313"/>
        <v>3</v>
      </c>
      <c r="DK251" s="54">
        <v>5</v>
      </c>
      <c r="DL251" s="396" t="s">
        <v>1778</v>
      </c>
      <c r="DM251" s="165">
        <f t="shared" si="314"/>
        <v>4</v>
      </c>
      <c r="DN251" s="54">
        <v>1</v>
      </c>
      <c r="DO251" s="396" t="s">
        <v>1783</v>
      </c>
      <c r="DP251" s="165">
        <f t="shared" si="315"/>
        <v>1</v>
      </c>
      <c r="DQ251" s="96" t="s">
        <v>1024</v>
      </c>
      <c r="DR251" s="164">
        <f t="shared" si="316"/>
        <v>0</v>
      </c>
      <c r="DS251" s="426">
        <f t="shared" si="317"/>
        <v>2.4</v>
      </c>
      <c r="DT251" s="148">
        <v>0.78400000000000003</v>
      </c>
      <c r="DU251" s="94" t="s">
        <v>1792</v>
      </c>
      <c r="DV251" s="165">
        <f t="shared" si="384"/>
        <v>1</v>
      </c>
      <c r="DW251" s="49">
        <v>38</v>
      </c>
      <c r="DX251" s="148">
        <f t="shared" si="356"/>
        <v>1.5797835966168101</v>
      </c>
      <c r="DY251" s="94" t="s">
        <v>1735</v>
      </c>
      <c r="DZ251" s="165">
        <f t="shared" si="318"/>
        <v>3</v>
      </c>
      <c r="EA251" s="49">
        <v>9</v>
      </c>
      <c r="EB251" s="157" t="s">
        <v>1738</v>
      </c>
      <c r="EC251" s="165">
        <f t="shared" si="319"/>
        <v>4</v>
      </c>
      <c r="ED251" s="49">
        <v>3</v>
      </c>
      <c r="EE251" s="94" t="s">
        <v>1739</v>
      </c>
      <c r="EF251" s="165">
        <f t="shared" si="320"/>
        <v>2</v>
      </c>
      <c r="EG251" s="426">
        <f t="shared" si="321"/>
        <v>2.5</v>
      </c>
      <c r="EH251" s="429">
        <f t="shared" si="322"/>
        <v>2.2235690235690235</v>
      </c>
      <c r="EI251" s="438">
        <f t="shared" si="323"/>
        <v>0.55589225589225588</v>
      </c>
      <c r="EJ251" s="546">
        <v>0.7</v>
      </c>
      <c r="EK251" s="548">
        <v>0.59090909090909094</v>
      </c>
      <c r="EL251" s="549">
        <v>0.375</v>
      </c>
      <c r="EM251" s="549">
        <v>0.44444444444444442</v>
      </c>
      <c r="EN251" s="549">
        <v>0.6</v>
      </c>
      <c r="EO251" s="549">
        <v>0.625</v>
      </c>
    </row>
    <row r="252" spans="1:145" s="367" customFormat="1" ht="18">
      <c r="A252" s="4" t="s">
        <v>114</v>
      </c>
      <c r="B252" s="69" t="s">
        <v>113</v>
      </c>
      <c r="C252" s="586" t="s">
        <v>681</v>
      </c>
      <c r="D252" s="411" t="s">
        <v>1311</v>
      </c>
      <c r="E252" s="413" t="s">
        <v>971</v>
      </c>
      <c r="F252" s="412" t="s">
        <v>995</v>
      </c>
      <c r="G252" s="414" t="s">
        <v>996</v>
      </c>
      <c r="H252" s="412" t="s">
        <v>19</v>
      </c>
      <c r="I252" s="49">
        <v>29493</v>
      </c>
      <c r="J252" s="328">
        <f t="shared" si="299"/>
        <v>4.4697189508217008</v>
      </c>
      <c r="K252" s="328" t="s">
        <v>1699</v>
      </c>
      <c r="L252" s="165">
        <f t="shared" si="300"/>
        <v>2</v>
      </c>
      <c r="M252" s="78">
        <v>67404868.110000014</v>
      </c>
      <c r="N252" s="328">
        <f t="shared" si="301"/>
        <v>7.8286912632558376</v>
      </c>
      <c r="O252" s="328" t="s">
        <v>1705</v>
      </c>
      <c r="P252" s="165">
        <f t="shared" si="302"/>
        <v>2</v>
      </c>
      <c r="Q252" s="94">
        <v>867</v>
      </c>
      <c r="R252" s="328">
        <f t="shared" si="303"/>
        <v>2.9380190974762104</v>
      </c>
      <c r="S252" s="328" t="s">
        <v>1713</v>
      </c>
      <c r="T252" s="165">
        <f t="shared" si="304"/>
        <v>2</v>
      </c>
      <c r="U252" s="96" t="s">
        <v>880</v>
      </c>
      <c r="V252" s="164">
        <f t="shared" si="305"/>
        <v>0</v>
      </c>
      <c r="W252" s="94">
        <v>0</v>
      </c>
      <c r="X252" s="94"/>
      <c r="Y252" s="94" t="s">
        <v>1726</v>
      </c>
      <c r="Z252" s="165">
        <f t="shared" si="306"/>
        <v>0</v>
      </c>
      <c r="AA252" s="424">
        <f t="shared" si="307"/>
        <v>1.2</v>
      </c>
      <c r="AB252" s="80" t="s">
        <v>1397</v>
      </c>
      <c r="AC252" s="165">
        <f t="shared" si="357"/>
        <v>1</v>
      </c>
      <c r="AD252" s="586" t="s">
        <v>639</v>
      </c>
      <c r="AE252" s="165">
        <f t="shared" si="358"/>
        <v>4</v>
      </c>
      <c r="AF252" s="96" t="s">
        <v>640</v>
      </c>
      <c r="AG252" s="164">
        <f t="shared" si="359"/>
        <v>0</v>
      </c>
      <c r="AH252" s="53" t="s">
        <v>1314</v>
      </c>
      <c r="AI252" s="165">
        <f t="shared" si="360"/>
        <v>0</v>
      </c>
      <c r="AJ252" s="156" t="s">
        <v>1406</v>
      </c>
      <c r="AK252" s="165">
        <f t="shared" si="361"/>
        <v>3</v>
      </c>
      <c r="AL252" s="598">
        <v>2</v>
      </c>
      <c r="AM252" s="396" t="s">
        <v>1766</v>
      </c>
      <c r="AN252" s="165">
        <f t="shared" si="362"/>
        <v>3</v>
      </c>
      <c r="AO252" s="96" t="s">
        <v>636</v>
      </c>
      <c r="AP252" s="164">
        <f t="shared" si="363"/>
        <v>4</v>
      </c>
      <c r="AQ252" s="322">
        <v>5</v>
      </c>
      <c r="AR252" s="396" t="s">
        <v>1788</v>
      </c>
      <c r="AS252" s="165">
        <f t="shared" si="364"/>
        <v>4</v>
      </c>
      <c r="AT252" s="586" t="s">
        <v>650</v>
      </c>
      <c r="AU252" s="165">
        <f t="shared" si="365"/>
        <v>2</v>
      </c>
      <c r="AV252" s="53" t="s">
        <v>646</v>
      </c>
      <c r="AW252" s="165">
        <v>0</v>
      </c>
      <c r="AX252" s="81" t="s">
        <v>647</v>
      </c>
      <c r="AY252" s="165">
        <v>4</v>
      </c>
      <c r="AZ252" s="426">
        <f t="shared" si="366"/>
        <v>2.2727272727272729</v>
      </c>
      <c r="BA252" s="322"/>
      <c r="BB252" s="400"/>
      <c r="BC252" s="165"/>
      <c r="BD252" s="80" t="s">
        <v>678</v>
      </c>
      <c r="BE252" s="163">
        <f t="shared" si="368"/>
        <v>1</v>
      </c>
      <c r="BF252" s="601">
        <v>0</v>
      </c>
      <c r="BG252" s="396" t="s">
        <v>1745</v>
      </c>
      <c r="BH252" s="165">
        <f t="shared" si="369"/>
        <v>4</v>
      </c>
      <c r="BI252" s="601"/>
      <c r="BJ252" s="403"/>
      <c r="BK252" s="165"/>
      <c r="BL252" s="80"/>
      <c r="BM252" s="365"/>
      <c r="BN252" s="586"/>
      <c r="BO252" s="365"/>
      <c r="BP252" s="586"/>
      <c r="BQ252" s="365"/>
      <c r="BR252" s="601"/>
      <c r="BS252" s="403"/>
      <c r="BT252" s="165"/>
      <c r="BU252" s="601"/>
      <c r="BV252" s="403"/>
      <c r="BW252" s="165"/>
      <c r="BX252" s="601"/>
      <c r="BY252" s="403"/>
      <c r="BZ252" s="165"/>
      <c r="CA252" s="601"/>
      <c r="CB252" s="403"/>
      <c r="CC252" s="165"/>
      <c r="CD252" s="58">
        <v>0</v>
      </c>
      <c r="CE252" s="397" t="s">
        <v>1764</v>
      </c>
      <c r="CF252" s="165">
        <f t="shared" si="378"/>
        <v>0</v>
      </c>
      <c r="CG252" s="155"/>
      <c r="CH252" s="165"/>
      <c r="CI252" s="426">
        <f t="shared" si="380"/>
        <v>1.6666666666666667</v>
      </c>
      <c r="CJ252" s="53" t="s">
        <v>639</v>
      </c>
      <c r="CK252" s="165">
        <f t="shared" si="381"/>
        <v>4</v>
      </c>
      <c r="CL252" s="96" t="s">
        <v>636</v>
      </c>
      <c r="CM252" s="164">
        <f t="shared" si="382"/>
        <v>4</v>
      </c>
      <c r="CN252" s="96" t="s">
        <v>1119</v>
      </c>
      <c r="CO252" s="164">
        <f t="shared" si="308"/>
        <v>0</v>
      </c>
      <c r="CP252" s="96" t="s">
        <v>880</v>
      </c>
      <c r="CQ252" s="164">
        <f t="shared" ref="CQ252:CQ283" si="385">IF(CP252="sim",0,IF(CP252="Não",4,"ERRO"))</f>
        <v>4</v>
      </c>
      <c r="CR252" s="96" t="s">
        <v>880</v>
      </c>
      <c r="CS252" s="164">
        <f t="shared" ref="CS252:CS283" si="386">IF(CR252="sim",0,IF(CR252="Não",4,"ERRO"))</f>
        <v>4</v>
      </c>
      <c r="CT252" s="80" t="s">
        <v>639</v>
      </c>
      <c r="CU252" s="165">
        <f t="shared" si="383"/>
        <v>4</v>
      </c>
      <c r="CV252" s="96" t="s">
        <v>880</v>
      </c>
      <c r="CW252" s="164">
        <f t="shared" ref="CW252:CW283" si="387">IF(CV252="sim",0,IF(CV252="Não",4,"ERRO"))</f>
        <v>4</v>
      </c>
      <c r="CX252" s="55">
        <v>5.0999999999999996</v>
      </c>
      <c r="CY252" s="427" t="s">
        <v>1825</v>
      </c>
      <c r="CZ252" s="165">
        <f t="shared" si="309"/>
        <v>2</v>
      </c>
      <c r="DA252" s="56">
        <v>7.8</v>
      </c>
      <c r="DB252" s="427" t="s">
        <v>1826</v>
      </c>
      <c r="DC252" s="165">
        <f t="shared" si="310"/>
        <v>1</v>
      </c>
      <c r="DD252" s="426">
        <f t="shared" si="311"/>
        <v>3</v>
      </c>
      <c r="DE252" s="148">
        <v>3</v>
      </c>
      <c r="DF252" s="433"/>
      <c r="DG252" s="165">
        <f t="shared" si="312"/>
        <v>2</v>
      </c>
      <c r="DH252" s="54">
        <v>1</v>
      </c>
      <c r="DI252" s="396" t="s">
        <v>1779</v>
      </c>
      <c r="DJ252" s="165">
        <f t="shared" si="313"/>
        <v>3</v>
      </c>
      <c r="DK252" s="54">
        <v>1</v>
      </c>
      <c r="DL252" s="396" t="s">
        <v>1778</v>
      </c>
      <c r="DM252" s="165">
        <f t="shared" si="314"/>
        <v>3</v>
      </c>
      <c r="DN252" s="54">
        <v>6</v>
      </c>
      <c r="DO252" s="396" t="s">
        <v>1781</v>
      </c>
      <c r="DP252" s="165">
        <f t="shared" si="315"/>
        <v>3</v>
      </c>
      <c r="DQ252" s="96" t="s">
        <v>1024</v>
      </c>
      <c r="DR252" s="164">
        <f t="shared" si="316"/>
        <v>0</v>
      </c>
      <c r="DS252" s="426">
        <f t="shared" si="317"/>
        <v>2.2000000000000002</v>
      </c>
      <c r="DT252" s="148">
        <v>0.73099999999999998</v>
      </c>
      <c r="DU252" s="157" t="s">
        <v>1791</v>
      </c>
      <c r="DV252" s="165">
        <f t="shared" si="384"/>
        <v>2</v>
      </c>
      <c r="DW252" s="49">
        <v>32</v>
      </c>
      <c r="DX252" s="148">
        <f t="shared" si="356"/>
        <v>1.505149978319906</v>
      </c>
      <c r="DY252" s="94" t="s">
        <v>1735</v>
      </c>
      <c r="DZ252" s="165">
        <f t="shared" si="318"/>
        <v>3</v>
      </c>
      <c r="EA252" s="49">
        <v>10</v>
      </c>
      <c r="EB252" s="157" t="s">
        <v>1738</v>
      </c>
      <c r="EC252" s="165">
        <f t="shared" si="319"/>
        <v>4</v>
      </c>
      <c r="ED252" s="49">
        <v>2</v>
      </c>
      <c r="EE252" s="157" t="s">
        <v>1737</v>
      </c>
      <c r="EF252" s="165">
        <f t="shared" si="320"/>
        <v>1</v>
      </c>
      <c r="EG252" s="426">
        <f t="shared" si="321"/>
        <v>2.5</v>
      </c>
      <c r="EH252" s="429">
        <f t="shared" si="322"/>
        <v>2.13989898989899</v>
      </c>
      <c r="EI252" s="438">
        <f t="shared" si="323"/>
        <v>0.53497474747474749</v>
      </c>
      <c r="EJ252" s="546">
        <v>0.3</v>
      </c>
      <c r="EK252" s="548">
        <v>0.56818181818181823</v>
      </c>
      <c r="EL252" s="549">
        <v>0.41666666666666669</v>
      </c>
      <c r="EM252" s="549">
        <v>0.75</v>
      </c>
      <c r="EN252" s="549">
        <v>0.55000000000000004</v>
      </c>
      <c r="EO252" s="549">
        <v>0.625</v>
      </c>
    </row>
    <row r="253" spans="1:145" s="366" customFormat="1" ht="18">
      <c r="A253" s="4" t="s">
        <v>103</v>
      </c>
      <c r="B253" s="69" t="s">
        <v>102</v>
      </c>
      <c r="C253" s="370" t="s">
        <v>644</v>
      </c>
      <c r="D253" s="411" t="s">
        <v>1311</v>
      </c>
      <c r="E253" s="413" t="s">
        <v>971</v>
      </c>
      <c r="F253" s="412" t="s">
        <v>986</v>
      </c>
      <c r="G253" s="414" t="s">
        <v>987</v>
      </c>
      <c r="H253" s="412" t="s">
        <v>8</v>
      </c>
      <c r="I253" s="49">
        <v>31181</v>
      </c>
      <c r="J253" s="328">
        <f t="shared" si="299"/>
        <v>4.4938900392530066</v>
      </c>
      <c r="K253" s="328" t="s">
        <v>1699</v>
      </c>
      <c r="L253" s="165">
        <f t="shared" si="300"/>
        <v>2</v>
      </c>
      <c r="M253" s="78">
        <v>97053476.430000007</v>
      </c>
      <c r="N253" s="328">
        <f t="shared" si="301"/>
        <v>7.9870110963171195</v>
      </c>
      <c r="O253" s="328" t="s">
        <v>1704</v>
      </c>
      <c r="P253" s="165">
        <f t="shared" si="302"/>
        <v>3</v>
      </c>
      <c r="Q253" s="94">
        <v>1078</v>
      </c>
      <c r="R253" s="328">
        <f t="shared" si="303"/>
        <v>3.03261876085072</v>
      </c>
      <c r="S253" s="328" t="s">
        <v>1710</v>
      </c>
      <c r="T253" s="165">
        <f t="shared" si="304"/>
        <v>3</v>
      </c>
      <c r="U253" s="96" t="s">
        <v>1119</v>
      </c>
      <c r="V253" s="164">
        <f t="shared" si="305"/>
        <v>4</v>
      </c>
      <c r="W253" s="94">
        <v>67</v>
      </c>
      <c r="X253" s="54">
        <f>LOG10(W253)</f>
        <v>1.8260748027008264</v>
      </c>
      <c r="Y253" s="94" t="s">
        <v>1728</v>
      </c>
      <c r="Z253" s="165">
        <f t="shared" si="306"/>
        <v>3</v>
      </c>
      <c r="AA253" s="424">
        <f t="shared" si="307"/>
        <v>3</v>
      </c>
      <c r="AB253" s="594" t="s">
        <v>639</v>
      </c>
      <c r="AC253" s="165">
        <f t="shared" si="357"/>
        <v>4</v>
      </c>
      <c r="AD253" s="371" t="s">
        <v>639</v>
      </c>
      <c r="AE253" s="165">
        <f t="shared" si="358"/>
        <v>4</v>
      </c>
      <c r="AF253" s="96" t="s">
        <v>640</v>
      </c>
      <c r="AG253" s="164">
        <f t="shared" si="359"/>
        <v>0</v>
      </c>
      <c r="AH253" s="53" t="s">
        <v>1314</v>
      </c>
      <c r="AI253" s="165">
        <f t="shared" si="360"/>
        <v>0</v>
      </c>
      <c r="AJ253" s="156" t="s">
        <v>1406</v>
      </c>
      <c r="AK253" s="165">
        <f t="shared" si="361"/>
        <v>3</v>
      </c>
      <c r="AL253" s="372">
        <v>1</v>
      </c>
      <c r="AM253" s="396" t="s">
        <v>1765</v>
      </c>
      <c r="AN253" s="165">
        <f t="shared" si="362"/>
        <v>4</v>
      </c>
      <c r="AO253" s="96" t="s">
        <v>636</v>
      </c>
      <c r="AP253" s="164">
        <f t="shared" si="363"/>
        <v>4</v>
      </c>
      <c r="AQ253" s="322">
        <v>4</v>
      </c>
      <c r="AR253" s="396" t="s">
        <v>1770</v>
      </c>
      <c r="AS253" s="165">
        <f t="shared" si="364"/>
        <v>3</v>
      </c>
      <c r="AT253" s="370" t="s">
        <v>650</v>
      </c>
      <c r="AU253" s="165">
        <f t="shared" si="365"/>
        <v>2</v>
      </c>
      <c r="AV253" s="53" t="s">
        <v>646</v>
      </c>
      <c r="AW253" s="165">
        <v>0</v>
      </c>
      <c r="AX253" s="81" t="s">
        <v>647</v>
      </c>
      <c r="AY253" s="165">
        <v>4</v>
      </c>
      <c r="AZ253" s="426">
        <f t="shared" si="366"/>
        <v>2.5454545454545454</v>
      </c>
      <c r="BA253" s="322">
        <v>0</v>
      </c>
      <c r="BB253" s="395" t="s">
        <v>1741</v>
      </c>
      <c r="BC253" s="165">
        <f t="shared" ref="BC253:BC297" si="388">IF(BA253=0,4,IF(BA253=1,3,IF(BA253=2,1,IF(BA253=3,0,"ERRO"))))</f>
        <v>4</v>
      </c>
      <c r="BD253" s="80" t="s">
        <v>1395</v>
      </c>
      <c r="BE253" s="163">
        <f t="shared" si="368"/>
        <v>4</v>
      </c>
      <c r="BF253" s="372">
        <v>0</v>
      </c>
      <c r="BG253" s="396" t="s">
        <v>1745</v>
      </c>
      <c r="BH253" s="165">
        <f t="shared" si="369"/>
        <v>4</v>
      </c>
      <c r="BI253" s="372">
        <v>0</v>
      </c>
      <c r="BJ253" s="396" t="s">
        <v>1745</v>
      </c>
      <c r="BK253" s="165">
        <f t="shared" ref="BK253:BK297" si="389">IF(BJ253="NENHUMA AUDITORIA/FISCALIZ",4,IF(BJ253="ATÉ 2 AUDITORIAS/FISCALIZ",3,IF(BJ253="ATÉ 4 AUDITORIAS/FISCALIZ",2,IF(BJ253="ATÉ 8 AUDITORIAS/FISCALIZ",1,IF(BJ253="9 OU MAIS AUDITORIAS/FISCALIZ",0,"ERRO")))))</f>
        <v>4</v>
      </c>
      <c r="BL253" s="80" t="s">
        <v>649</v>
      </c>
      <c r="BM253" s="365">
        <f t="shared" ref="BM253:BM297" si="390">IF(BL253="ATÉ 10%",4,IF(BL253="ATÉ 20%",3,IF(BL253="ATÉ 30%",2,IF(BL253="ATÉ 40%",2,IF(BL253="ATÉ 50%",1,IF(BL253="MAIS DE 50%",0,"ERRO"))))))</f>
        <v>2</v>
      </c>
      <c r="BN253" s="370" t="s">
        <v>669</v>
      </c>
      <c r="BO253" s="365">
        <f t="shared" ref="BO253:BO297" si="391">IF(BN253="ATÉ 20%",0,IF(BN253="ATÉ 40%",1,IF(BN253="ATÉ 60%",2,IF(BN253="ATÉ 80%",3,IF(BN253="MAIS DE 80%",4,"ERRO")))))</f>
        <v>2</v>
      </c>
      <c r="BP253" s="371" t="s">
        <v>667</v>
      </c>
      <c r="BQ253" s="365">
        <f t="shared" ref="BQ253:BQ297" si="392">IF(BP253="ATÉ 10 HORAS",4,IF(BP253="ATÉ 30 HORAS",3,IF(BP253="ATÉ 50 HORAS",1,IF(BP253="MAIS DE 50 HORAS",0,"ERRO"))))</f>
        <v>1</v>
      </c>
      <c r="BR253" s="322">
        <v>1</v>
      </c>
      <c r="BS253" s="396" t="s">
        <v>1751</v>
      </c>
      <c r="BT253" s="165">
        <f t="shared" ref="BT253:BT297" si="393">IF(BS253="NENHUMA DENÚNCIA APURADA",4,IF(BS253="ATÉ 2 DENÚNCIAS APURADAS",3,IF(BS253="ATÉ 4 DENÚNCIAS APURADAS",2,IF(BS253="ATÉ 8 DENÚNCIAS APURADAS",1,IF(BS253="9 OU MAIS DENÚNCIAS APURADAS",0,"ERRO")))))</f>
        <v>3</v>
      </c>
      <c r="BU253" s="322">
        <v>0</v>
      </c>
      <c r="BV253" s="396" t="s">
        <v>1750</v>
      </c>
      <c r="BW253" s="165">
        <f t="shared" ref="BW253:BW297" si="394">IF(BV253="NENHUMA DENÚNCIA APURADA",4,IF(BV253="ATÉ 2 DENÚNCIAS APURADAS",3,IF(BV253="ATÉ 4 DENÚNCIAS APURADAS",2,IF(BV253="ATÉ 8 DENÚNCIAS APURADAS",1,IF(BV253="9 OU MAIS DENÚNCIAS APURADAS",0,"ERRO")))))</f>
        <v>4</v>
      </c>
      <c r="BX253" s="322">
        <v>0</v>
      </c>
      <c r="BY253" s="396" t="s">
        <v>1755</v>
      </c>
      <c r="BZ253" s="165">
        <f t="shared" ref="BZ253:BZ297" si="395">IF(BY253="NENHUMA TCE APURADA",4,IF(BY253="ATÉ 2 TCE APURADAS",3,IF(BY253="ATÉ 4 TCE APURADAS",2,IF(BY253="ATÉ 8 TCE APURADAS",1,IF(BY253="9 OU MAIS TCE APURADAS",0,"ERRO")))))</f>
        <v>4</v>
      </c>
      <c r="CA253" s="322">
        <v>0</v>
      </c>
      <c r="CB253" s="396" t="s">
        <v>1755</v>
      </c>
      <c r="CC253" s="165">
        <f t="shared" ref="CC253:CC297" si="396">IF(CB253="NENHUMA TCE APURADA",4,IF(CB253="ATÉ 2 TCE APURADAS",3,IF(CB253="ATÉ 4 TCE APURADAS",2,IF(CB253="ATÉ 8 TCE APURADAS",1,IF(CB253="9 OU MAIS TCE APURADAS",0,"ERRO")))))</f>
        <v>4</v>
      </c>
      <c r="CD253" s="58">
        <v>0</v>
      </c>
      <c r="CE253" s="397" t="s">
        <v>1764</v>
      </c>
      <c r="CF253" s="165">
        <f t="shared" si="378"/>
        <v>0</v>
      </c>
      <c r="CG253" s="80" t="s">
        <v>636</v>
      </c>
      <c r="CH253" s="165">
        <f t="shared" ref="CH253:CH292" si="397">IF(CG253="NÃO",4,IF(CG253="SIM, RELATÓRIO BIMESTRAL",3,IF(CG253="SIM, RELATÓRIO MENSAL",2,IF(CG253="SIM, RELATÓRIO SEMESTRAL",1,IF(CG253="SIM, RELATÓRIO ANUAL",0,"ERRO")))))</f>
        <v>4</v>
      </c>
      <c r="CI253" s="426">
        <f t="shared" si="380"/>
        <v>3</v>
      </c>
      <c r="CJ253" s="594" t="s">
        <v>639</v>
      </c>
      <c r="CK253" s="165">
        <f t="shared" si="381"/>
        <v>4</v>
      </c>
      <c r="CL253" s="96" t="s">
        <v>636</v>
      </c>
      <c r="CM253" s="164">
        <f t="shared" si="382"/>
        <v>4</v>
      </c>
      <c r="CN253" s="96" t="s">
        <v>1119</v>
      </c>
      <c r="CO253" s="164">
        <f t="shared" si="308"/>
        <v>0</v>
      </c>
      <c r="CP253" s="96" t="s">
        <v>880</v>
      </c>
      <c r="CQ253" s="164">
        <f t="shared" si="385"/>
        <v>4</v>
      </c>
      <c r="CR253" s="96" t="s">
        <v>880</v>
      </c>
      <c r="CS253" s="164">
        <f t="shared" si="386"/>
        <v>4</v>
      </c>
      <c r="CT253" s="586" t="s">
        <v>1408</v>
      </c>
      <c r="CU253" s="165">
        <f t="shared" si="383"/>
        <v>2</v>
      </c>
      <c r="CV253" s="96" t="s">
        <v>1119</v>
      </c>
      <c r="CW253" s="164">
        <f t="shared" si="387"/>
        <v>0</v>
      </c>
      <c r="CX253" s="55">
        <v>5.6</v>
      </c>
      <c r="CY253" s="427" t="s">
        <v>1825</v>
      </c>
      <c r="CZ253" s="165">
        <f t="shared" si="309"/>
        <v>2</v>
      </c>
      <c r="DA253" s="56">
        <v>9.8000000000000007</v>
      </c>
      <c r="DB253" s="351" t="s">
        <v>1827</v>
      </c>
      <c r="DC253" s="165">
        <f t="shared" si="310"/>
        <v>0</v>
      </c>
      <c r="DD253" s="426">
        <f t="shared" si="311"/>
        <v>2.2222222222222223</v>
      </c>
      <c r="DE253" s="148">
        <v>7</v>
      </c>
      <c r="DF253" s="396" t="s">
        <v>1774</v>
      </c>
      <c r="DG253" s="165">
        <f t="shared" si="312"/>
        <v>3</v>
      </c>
      <c r="DH253" s="54">
        <v>0</v>
      </c>
      <c r="DI253" s="397" t="s">
        <v>1777</v>
      </c>
      <c r="DJ253" s="165">
        <f t="shared" si="313"/>
        <v>0</v>
      </c>
      <c r="DK253" s="54">
        <v>5</v>
      </c>
      <c r="DL253" s="396" t="s">
        <v>1778</v>
      </c>
      <c r="DM253" s="165">
        <f t="shared" si="314"/>
        <v>4</v>
      </c>
      <c r="DN253" s="54">
        <v>0</v>
      </c>
      <c r="DO253" s="397" t="s">
        <v>1784</v>
      </c>
      <c r="DP253" s="165">
        <f t="shared" si="315"/>
        <v>0</v>
      </c>
      <c r="DQ253" s="96" t="s">
        <v>1024</v>
      </c>
      <c r="DR253" s="164">
        <f t="shared" si="316"/>
        <v>0</v>
      </c>
      <c r="DS253" s="426">
        <f t="shared" si="317"/>
        <v>1.4</v>
      </c>
      <c r="DT253" s="148">
        <v>0.76500000000000001</v>
      </c>
      <c r="DU253" s="94" t="s">
        <v>1792</v>
      </c>
      <c r="DV253" s="165">
        <f t="shared" si="384"/>
        <v>1</v>
      </c>
      <c r="DW253" s="49">
        <v>5</v>
      </c>
      <c r="DX253" s="148">
        <f t="shared" si="356"/>
        <v>0.69897000433601886</v>
      </c>
      <c r="DY253" s="94" t="s">
        <v>1733</v>
      </c>
      <c r="DZ253" s="165">
        <f t="shared" si="318"/>
        <v>1</v>
      </c>
      <c r="EA253" s="49">
        <v>14</v>
      </c>
      <c r="EB253" s="157" t="s">
        <v>1738</v>
      </c>
      <c r="EC253" s="165">
        <f t="shared" si="319"/>
        <v>4</v>
      </c>
      <c r="ED253" s="49">
        <v>4</v>
      </c>
      <c r="EE253" s="94" t="s">
        <v>1739</v>
      </c>
      <c r="EF253" s="165">
        <f t="shared" si="320"/>
        <v>2</v>
      </c>
      <c r="EG253" s="426">
        <f t="shared" si="321"/>
        <v>2</v>
      </c>
      <c r="EH253" s="429">
        <f t="shared" si="322"/>
        <v>2.361279461279461</v>
      </c>
      <c r="EI253" s="438">
        <f t="shared" si="323"/>
        <v>0.59031986531986524</v>
      </c>
      <c r="EJ253" s="546">
        <v>0.75</v>
      </c>
      <c r="EK253" s="548">
        <v>0.63636363636363635</v>
      </c>
      <c r="EL253" s="549">
        <v>0.75</v>
      </c>
      <c r="EM253" s="549">
        <v>0.55555555555555558</v>
      </c>
      <c r="EN253" s="549">
        <v>0.35</v>
      </c>
      <c r="EO253" s="549">
        <v>0.5</v>
      </c>
    </row>
    <row r="254" spans="1:145" s="366" customFormat="1" ht="18">
      <c r="A254" s="4" t="s">
        <v>101</v>
      </c>
      <c r="B254" s="71" t="s">
        <v>100</v>
      </c>
      <c r="C254" s="586" t="s">
        <v>1050</v>
      </c>
      <c r="D254" s="411" t="s">
        <v>1311</v>
      </c>
      <c r="E254" s="413" t="s">
        <v>991</v>
      </c>
      <c r="F254" s="412" t="s">
        <v>993</v>
      </c>
      <c r="G254" s="414" t="s">
        <v>994</v>
      </c>
      <c r="H254" s="412" t="s">
        <v>34</v>
      </c>
      <c r="I254" s="49">
        <v>31765</v>
      </c>
      <c r="J254" s="328">
        <f t="shared" si="299"/>
        <v>4.5019488596712804</v>
      </c>
      <c r="K254" s="328" t="s">
        <v>1714</v>
      </c>
      <c r="L254" s="165">
        <f t="shared" si="300"/>
        <v>3</v>
      </c>
      <c r="M254" s="78">
        <v>63209922.579999998</v>
      </c>
      <c r="N254" s="328">
        <f t="shared" si="301"/>
        <v>7.8007852584008619</v>
      </c>
      <c r="O254" s="328" t="s">
        <v>1705</v>
      </c>
      <c r="P254" s="165">
        <f t="shared" si="302"/>
        <v>2</v>
      </c>
      <c r="Q254" s="94">
        <v>1291</v>
      </c>
      <c r="R254" s="328">
        <f t="shared" si="303"/>
        <v>3.1109262422664203</v>
      </c>
      <c r="S254" s="328" t="s">
        <v>1710</v>
      </c>
      <c r="T254" s="165">
        <f t="shared" si="304"/>
        <v>3</v>
      </c>
      <c r="U254" s="96" t="s">
        <v>880</v>
      </c>
      <c r="V254" s="164">
        <f t="shared" si="305"/>
        <v>0</v>
      </c>
      <c r="W254" s="94">
        <v>0</v>
      </c>
      <c r="X254" s="94"/>
      <c r="Y254" s="94" t="s">
        <v>1726</v>
      </c>
      <c r="Z254" s="165">
        <f t="shared" si="306"/>
        <v>0</v>
      </c>
      <c r="AA254" s="424">
        <f t="shared" si="307"/>
        <v>1.6</v>
      </c>
      <c r="AB254" s="80" t="s">
        <v>639</v>
      </c>
      <c r="AC254" s="165">
        <f t="shared" si="357"/>
        <v>4</v>
      </c>
      <c r="AD254" s="80" t="s">
        <v>639</v>
      </c>
      <c r="AE254" s="165">
        <f t="shared" si="358"/>
        <v>4</v>
      </c>
      <c r="AF254" s="96" t="s">
        <v>636</v>
      </c>
      <c r="AG254" s="164">
        <f t="shared" si="359"/>
        <v>4</v>
      </c>
      <c r="AH254" s="53" t="s">
        <v>1314</v>
      </c>
      <c r="AI254" s="165">
        <f t="shared" si="360"/>
        <v>0</v>
      </c>
      <c r="AJ254" s="53" t="s">
        <v>1404</v>
      </c>
      <c r="AK254" s="165">
        <f t="shared" si="361"/>
        <v>1</v>
      </c>
      <c r="AL254" s="599">
        <v>0</v>
      </c>
      <c r="AM254" s="396" t="s">
        <v>1765</v>
      </c>
      <c r="AN254" s="165">
        <f t="shared" si="362"/>
        <v>4</v>
      </c>
      <c r="AO254" s="96" t="s">
        <v>636</v>
      </c>
      <c r="AP254" s="164">
        <f t="shared" si="363"/>
        <v>4</v>
      </c>
      <c r="AQ254" s="322">
        <v>3</v>
      </c>
      <c r="AR254" s="397" t="s">
        <v>1771</v>
      </c>
      <c r="AS254" s="165">
        <f t="shared" si="364"/>
        <v>2</v>
      </c>
      <c r="AT254" s="586" t="s">
        <v>634</v>
      </c>
      <c r="AU254" s="165">
        <f t="shared" si="365"/>
        <v>1</v>
      </c>
      <c r="AV254" s="53" t="s">
        <v>646</v>
      </c>
      <c r="AW254" s="165">
        <v>0</v>
      </c>
      <c r="AX254" s="81" t="s">
        <v>635</v>
      </c>
      <c r="AY254" s="165">
        <v>1</v>
      </c>
      <c r="AZ254" s="426">
        <f t="shared" si="366"/>
        <v>2.2727272727272729</v>
      </c>
      <c r="BA254" s="322">
        <v>0</v>
      </c>
      <c r="BB254" s="395" t="s">
        <v>1741</v>
      </c>
      <c r="BC254" s="165">
        <f t="shared" si="388"/>
        <v>4</v>
      </c>
      <c r="BD254" s="80" t="s">
        <v>1395</v>
      </c>
      <c r="BE254" s="163">
        <f t="shared" si="368"/>
        <v>4</v>
      </c>
      <c r="BF254" s="601">
        <v>0</v>
      </c>
      <c r="BG254" s="396" t="s">
        <v>1745</v>
      </c>
      <c r="BH254" s="165">
        <f t="shared" si="369"/>
        <v>4</v>
      </c>
      <c r="BI254" s="601">
        <v>0</v>
      </c>
      <c r="BJ254" s="396" t="s">
        <v>1745</v>
      </c>
      <c r="BK254" s="165">
        <f t="shared" si="389"/>
        <v>4</v>
      </c>
      <c r="BL254" s="80" t="s">
        <v>653</v>
      </c>
      <c r="BM254" s="365">
        <f t="shared" si="390"/>
        <v>4</v>
      </c>
      <c r="BN254" s="586" t="s">
        <v>642</v>
      </c>
      <c r="BO254" s="365">
        <f t="shared" si="391"/>
        <v>0</v>
      </c>
      <c r="BP254" s="586" t="s">
        <v>659</v>
      </c>
      <c r="BQ254" s="365">
        <f t="shared" si="392"/>
        <v>4</v>
      </c>
      <c r="BR254" s="601">
        <v>0</v>
      </c>
      <c r="BS254" s="396" t="s">
        <v>1750</v>
      </c>
      <c r="BT254" s="165">
        <f t="shared" si="393"/>
        <v>4</v>
      </c>
      <c r="BU254" s="601">
        <v>0</v>
      </c>
      <c r="BV254" s="396" t="s">
        <v>1750</v>
      </c>
      <c r="BW254" s="165">
        <f t="shared" si="394"/>
        <v>4</v>
      </c>
      <c r="BX254" s="601">
        <v>1</v>
      </c>
      <c r="BY254" s="396" t="s">
        <v>1756</v>
      </c>
      <c r="BZ254" s="165">
        <f t="shared" si="395"/>
        <v>3</v>
      </c>
      <c r="CA254" s="601">
        <v>0</v>
      </c>
      <c r="CB254" s="396" t="s">
        <v>1755</v>
      </c>
      <c r="CC254" s="165">
        <f t="shared" si="396"/>
        <v>4</v>
      </c>
      <c r="CD254" s="58">
        <v>0</v>
      </c>
      <c r="CE254" s="397" t="s">
        <v>1764</v>
      </c>
      <c r="CF254" s="165">
        <f t="shared" si="378"/>
        <v>0</v>
      </c>
      <c r="CG254" s="155" t="s">
        <v>636</v>
      </c>
      <c r="CH254" s="165">
        <f t="shared" si="397"/>
        <v>4</v>
      </c>
      <c r="CI254" s="426">
        <f t="shared" si="380"/>
        <v>3.25</v>
      </c>
      <c r="CJ254" s="80" t="s">
        <v>639</v>
      </c>
      <c r="CK254" s="165">
        <f t="shared" si="381"/>
        <v>4</v>
      </c>
      <c r="CL254" s="96" t="s">
        <v>636</v>
      </c>
      <c r="CM254" s="164">
        <f t="shared" si="382"/>
        <v>4</v>
      </c>
      <c r="CN254" s="96" t="s">
        <v>1119</v>
      </c>
      <c r="CO254" s="164">
        <f t="shared" si="308"/>
        <v>0</v>
      </c>
      <c r="CP254" s="96" t="s">
        <v>880</v>
      </c>
      <c r="CQ254" s="164">
        <f t="shared" si="385"/>
        <v>4</v>
      </c>
      <c r="CR254" s="96" t="s">
        <v>880</v>
      </c>
      <c r="CS254" s="164">
        <f t="shared" si="386"/>
        <v>4</v>
      </c>
      <c r="CT254" s="586" t="s">
        <v>639</v>
      </c>
      <c r="CU254" s="165">
        <f t="shared" si="383"/>
        <v>4</v>
      </c>
      <c r="CV254" s="96" t="s">
        <v>1119</v>
      </c>
      <c r="CW254" s="164">
        <f t="shared" si="387"/>
        <v>0</v>
      </c>
      <c r="CX254" s="55">
        <v>7.5</v>
      </c>
      <c r="CY254" s="427" t="s">
        <v>1826</v>
      </c>
      <c r="CZ254" s="165">
        <f t="shared" si="309"/>
        <v>1</v>
      </c>
      <c r="DA254" s="56">
        <v>8.3000000000000007</v>
      </c>
      <c r="DB254" s="351" t="s">
        <v>1827</v>
      </c>
      <c r="DC254" s="165">
        <f t="shared" si="310"/>
        <v>0</v>
      </c>
      <c r="DD254" s="426">
        <f t="shared" si="311"/>
        <v>2.3333333333333335</v>
      </c>
      <c r="DE254" s="148">
        <v>8</v>
      </c>
      <c r="DF254" s="396" t="s">
        <v>1774</v>
      </c>
      <c r="DG254" s="165">
        <f t="shared" si="312"/>
        <v>3</v>
      </c>
      <c r="DH254" s="54">
        <v>0</v>
      </c>
      <c r="DI254" s="397" t="s">
        <v>1777</v>
      </c>
      <c r="DJ254" s="165">
        <f t="shared" si="313"/>
        <v>0</v>
      </c>
      <c r="DK254" s="54">
        <v>19</v>
      </c>
      <c r="DL254" s="396" t="s">
        <v>1778</v>
      </c>
      <c r="DM254" s="165">
        <f t="shared" si="314"/>
        <v>4</v>
      </c>
      <c r="DN254" s="54">
        <v>6</v>
      </c>
      <c r="DO254" s="396" t="s">
        <v>1781</v>
      </c>
      <c r="DP254" s="165">
        <f t="shared" si="315"/>
        <v>3</v>
      </c>
      <c r="DQ254" s="96" t="s">
        <v>1024</v>
      </c>
      <c r="DR254" s="164">
        <f t="shared" si="316"/>
        <v>0</v>
      </c>
      <c r="DS254" s="426">
        <f t="shared" si="317"/>
        <v>2</v>
      </c>
      <c r="DT254" s="148">
        <v>0.76400000000000001</v>
      </c>
      <c r="DU254" s="94" t="s">
        <v>1792</v>
      </c>
      <c r="DV254" s="165">
        <f t="shared" si="384"/>
        <v>1</v>
      </c>
      <c r="DW254" s="49">
        <v>28</v>
      </c>
      <c r="DX254" s="148">
        <f t="shared" si="356"/>
        <v>1.4471580313422192</v>
      </c>
      <c r="DY254" s="94" t="s">
        <v>1734</v>
      </c>
      <c r="DZ254" s="165">
        <f t="shared" si="318"/>
        <v>2</v>
      </c>
      <c r="EA254" s="49">
        <v>7</v>
      </c>
      <c r="EB254" s="94" t="s">
        <v>1740</v>
      </c>
      <c r="EC254" s="165">
        <f t="shared" si="319"/>
        <v>3</v>
      </c>
      <c r="ED254" s="49">
        <v>5</v>
      </c>
      <c r="EE254" s="94" t="s">
        <v>1740</v>
      </c>
      <c r="EF254" s="165">
        <f t="shared" si="320"/>
        <v>3</v>
      </c>
      <c r="EG254" s="426">
        <f t="shared" si="321"/>
        <v>2.25</v>
      </c>
      <c r="EH254" s="429">
        <f t="shared" si="322"/>
        <v>2.2843434343434343</v>
      </c>
      <c r="EI254" s="438">
        <f t="shared" si="323"/>
        <v>0.57108585858585859</v>
      </c>
      <c r="EJ254" s="546">
        <v>0.4</v>
      </c>
      <c r="EK254" s="548">
        <v>0.56818181818181823</v>
      </c>
      <c r="EL254" s="549">
        <v>0.8125</v>
      </c>
      <c r="EM254" s="549">
        <v>0.58333333333333337</v>
      </c>
      <c r="EN254" s="549">
        <v>0.5</v>
      </c>
      <c r="EO254" s="549">
        <v>0.5625</v>
      </c>
    </row>
    <row r="255" spans="1:145" s="366" customFormat="1" ht="18">
      <c r="A255" s="4" t="s">
        <v>116</v>
      </c>
      <c r="B255" s="69" t="s">
        <v>115</v>
      </c>
      <c r="C255" s="586" t="s">
        <v>632</v>
      </c>
      <c r="D255" s="411" t="s">
        <v>1311</v>
      </c>
      <c r="E255" s="413" t="s">
        <v>988</v>
      </c>
      <c r="F255" s="412" t="s">
        <v>1002</v>
      </c>
      <c r="G255" s="414" t="s">
        <v>989</v>
      </c>
      <c r="H255" s="412" t="s">
        <v>2</v>
      </c>
      <c r="I255" s="49">
        <v>32454</v>
      </c>
      <c r="J255" s="328">
        <f t="shared" si="299"/>
        <v>4.5112682318257082</v>
      </c>
      <c r="K255" s="328" t="s">
        <v>1714</v>
      </c>
      <c r="L255" s="165">
        <f t="shared" si="300"/>
        <v>3</v>
      </c>
      <c r="M255" s="78">
        <v>69159592.519999996</v>
      </c>
      <c r="N255" s="328">
        <f t="shared" si="301"/>
        <v>7.8398524257985764</v>
      </c>
      <c r="O255" s="328" t="s">
        <v>1705</v>
      </c>
      <c r="P255" s="165">
        <f t="shared" si="302"/>
        <v>2</v>
      </c>
      <c r="Q255" s="94">
        <v>914</v>
      </c>
      <c r="R255" s="328">
        <f t="shared" si="303"/>
        <v>2.9609461957338312</v>
      </c>
      <c r="S255" s="328" t="s">
        <v>1713</v>
      </c>
      <c r="T255" s="165">
        <f t="shared" si="304"/>
        <v>2</v>
      </c>
      <c r="U255" s="96" t="s">
        <v>1119</v>
      </c>
      <c r="V255" s="164">
        <f t="shared" si="305"/>
        <v>4</v>
      </c>
      <c r="W255" s="94">
        <v>25</v>
      </c>
      <c r="X255" s="54">
        <f t="shared" ref="X255:X261" si="398">LOG10(W255)</f>
        <v>1.3979400086720377</v>
      </c>
      <c r="Y255" s="94" t="s">
        <v>1731</v>
      </c>
      <c r="Z255" s="165">
        <f t="shared" si="306"/>
        <v>2</v>
      </c>
      <c r="AA255" s="424">
        <f t="shared" si="307"/>
        <v>2.6</v>
      </c>
      <c r="AB255" s="586" t="s">
        <v>639</v>
      </c>
      <c r="AC255" s="165">
        <f t="shared" si="357"/>
        <v>4</v>
      </c>
      <c r="AD255" s="586" t="s">
        <v>639</v>
      </c>
      <c r="AE255" s="165">
        <f t="shared" si="358"/>
        <v>4</v>
      </c>
      <c r="AF255" s="96" t="s">
        <v>640</v>
      </c>
      <c r="AG255" s="164">
        <f t="shared" si="359"/>
        <v>0</v>
      </c>
      <c r="AH255" s="53" t="s">
        <v>1402</v>
      </c>
      <c r="AI255" s="165">
        <f t="shared" si="360"/>
        <v>2</v>
      </c>
      <c r="AJ255" s="156" t="s">
        <v>1404</v>
      </c>
      <c r="AK255" s="165">
        <f t="shared" si="361"/>
        <v>1</v>
      </c>
      <c r="AL255" s="598">
        <v>1</v>
      </c>
      <c r="AM255" s="396" t="s">
        <v>1765</v>
      </c>
      <c r="AN255" s="165">
        <f t="shared" si="362"/>
        <v>4</v>
      </c>
      <c r="AO255" s="96" t="s">
        <v>636</v>
      </c>
      <c r="AP255" s="164">
        <f t="shared" si="363"/>
        <v>4</v>
      </c>
      <c r="AQ255" s="322">
        <v>2</v>
      </c>
      <c r="AR255" s="396" t="s">
        <v>1772</v>
      </c>
      <c r="AS255" s="165">
        <f t="shared" si="364"/>
        <v>1</v>
      </c>
      <c r="AT255" s="586" t="s">
        <v>634</v>
      </c>
      <c r="AU255" s="165">
        <f t="shared" si="365"/>
        <v>1</v>
      </c>
      <c r="AV255" s="53" t="s">
        <v>689</v>
      </c>
      <c r="AW255" s="165">
        <v>2</v>
      </c>
      <c r="AX255" s="81" t="s">
        <v>635</v>
      </c>
      <c r="AY255" s="165">
        <v>1</v>
      </c>
      <c r="AZ255" s="426">
        <f t="shared" si="366"/>
        <v>2.1818181818181817</v>
      </c>
      <c r="BA255" s="322">
        <v>0</v>
      </c>
      <c r="BB255" s="395" t="s">
        <v>1741</v>
      </c>
      <c r="BC255" s="165">
        <f t="shared" si="388"/>
        <v>4</v>
      </c>
      <c r="BD255" s="80" t="s">
        <v>1395</v>
      </c>
      <c r="BE255" s="163">
        <f t="shared" si="368"/>
        <v>4</v>
      </c>
      <c r="BF255" s="601">
        <v>2</v>
      </c>
      <c r="BG255" s="396" t="s">
        <v>1746</v>
      </c>
      <c r="BH255" s="165">
        <f t="shared" si="369"/>
        <v>3</v>
      </c>
      <c r="BI255" s="601">
        <v>2</v>
      </c>
      <c r="BJ255" s="396" t="s">
        <v>1746</v>
      </c>
      <c r="BK255" s="165">
        <f t="shared" si="389"/>
        <v>3</v>
      </c>
      <c r="BL255" s="80" t="s">
        <v>653</v>
      </c>
      <c r="BM255" s="365">
        <f t="shared" si="390"/>
        <v>4</v>
      </c>
      <c r="BN255" s="586" t="s">
        <v>662</v>
      </c>
      <c r="BO255" s="365">
        <f t="shared" si="391"/>
        <v>3</v>
      </c>
      <c r="BP255" s="586" t="s">
        <v>643</v>
      </c>
      <c r="BQ255" s="365">
        <f t="shared" si="392"/>
        <v>3</v>
      </c>
      <c r="BR255" s="601">
        <v>4</v>
      </c>
      <c r="BS255" s="397" t="s">
        <v>1752</v>
      </c>
      <c r="BT255" s="165">
        <f t="shared" si="393"/>
        <v>2</v>
      </c>
      <c r="BU255" s="601">
        <v>3</v>
      </c>
      <c r="BV255" s="397" t="s">
        <v>1752</v>
      </c>
      <c r="BW255" s="165">
        <f t="shared" si="394"/>
        <v>2</v>
      </c>
      <c r="BX255" s="601">
        <v>0</v>
      </c>
      <c r="BY255" s="396" t="s">
        <v>1755</v>
      </c>
      <c r="BZ255" s="165">
        <f t="shared" si="395"/>
        <v>4</v>
      </c>
      <c r="CA255" s="601">
        <v>0</v>
      </c>
      <c r="CB255" s="396" t="s">
        <v>1755</v>
      </c>
      <c r="CC255" s="165">
        <f t="shared" si="396"/>
        <v>4</v>
      </c>
      <c r="CD255" s="58">
        <v>2</v>
      </c>
      <c r="CE255" s="397" t="s">
        <v>1762</v>
      </c>
      <c r="CF255" s="165">
        <f t="shared" si="378"/>
        <v>2</v>
      </c>
      <c r="CG255" s="155" t="s">
        <v>1369</v>
      </c>
      <c r="CH255" s="165">
        <f t="shared" si="397"/>
        <v>3</v>
      </c>
      <c r="CI255" s="426">
        <f t="shared" si="380"/>
        <v>3.0833333333333335</v>
      </c>
      <c r="CJ255" s="586" t="s">
        <v>639</v>
      </c>
      <c r="CK255" s="165">
        <f t="shared" si="381"/>
        <v>4</v>
      </c>
      <c r="CL255" s="96" t="s">
        <v>640</v>
      </c>
      <c r="CM255" s="164">
        <f t="shared" si="382"/>
        <v>0</v>
      </c>
      <c r="CN255" s="96" t="s">
        <v>880</v>
      </c>
      <c r="CO255" s="164">
        <f t="shared" si="308"/>
        <v>4</v>
      </c>
      <c r="CP255" s="96" t="s">
        <v>880</v>
      </c>
      <c r="CQ255" s="164">
        <f t="shared" si="385"/>
        <v>4</v>
      </c>
      <c r="CR255" s="96" t="s">
        <v>880</v>
      </c>
      <c r="CS255" s="164">
        <f t="shared" si="386"/>
        <v>4</v>
      </c>
      <c r="CT255" s="586" t="s">
        <v>1409</v>
      </c>
      <c r="CU255" s="165">
        <f t="shared" si="383"/>
        <v>1</v>
      </c>
      <c r="CV255" s="96" t="s">
        <v>1119</v>
      </c>
      <c r="CW255" s="164">
        <f t="shared" si="387"/>
        <v>0</v>
      </c>
      <c r="CX255" s="55">
        <v>3.7</v>
      </c>
      <c r="CY255" s="427" t="s">
        <v>1824</v>
      </c>
      <c r="CZ255" s="165">
        <f t="shared" si="309"/>
        <v>3</v>
      </c>
      <c r="DA255" s="56">
        <v>7.5</v>
      </c>
      <c r="DB255" s="427" t="s">
        <v>1826</v>
      </c>
      <c r="DC255" s="165">
        <f t="shared" si="310"/>
        <v>1</v>
      </c>
      <c r="DD255" s="426">
        <f t="shared" si="311"/>
        <v>2.3333333333333335</v>
      </c>
      <c r="DE255" s="148">
        <v>5</v>
      </c>
      <c r="DF255" s="396" t="s">
        <v>1774</v>
      </c>
      <c r="DG255" s="165">
        <f t="shared" si="312"/>
        <v>3</v>
      </c>
      <c r="DH255" s="54">
        <v>0</v>
      </c>
      <c r="DI255" s="397" t="s">
        <v>1777</v>
      </c>
      <c r="DJ255" s="165">
        <f t="shared" si="313"/>
        <v>0</v>
      </c>
      <c r="DK255" s="54">
        <v>1</v>
      </c>
      <c r="DL255" s="396" t="s">
        <v>1778</v>
      </c>
      <c r="DM255" s="165">
        <f t="shared" si="314"/>
        <v>3</v>
      </c>
      <c r="DN255" s="54">
        <v>1</v>
      </c>
      <c r="DO255" s="396" t="s">
        <v>1783</v>
      </c>
      <c r="DP255" s="165">
        <f t="shared" si="315"/>
        <v>1</v>
      </c>
      <c r="DQ255" s="96" t="s">
        <v>1024</v>
      </c>
      <c r="DR255" s="164">
        <f t="shared" si="316"/>
        <v>0</v>
      </c>
      <c r="DS255" s="426">
        <f t="shared" si="317"/>
        <v>1.4</v>
      </c>
      <c r="DT255" s="148">
        <v>0.68100000000000005</v>
      </c>
      <c r="DU255" s="94" t="s">
        <v>1791</v>
      </c>
      <c r="DV255" s="165">
        <f t="shared" si="384"/>
        <v>2</v>
      </c>
      <c r="DW255" s="49">
        <v>46</v>
      </c>
      <c r="DX255" s="148">
        <f t="shared" si="356"/>
        <v>1.6627578316815741</v>
      </c>
      <c r="DY255" s="94" t="s">
        <v>1735</v>
      </c>
      <c r="DZ255" s="165">
        <f t="shared" si="318"/>
        <v>3</v>
      </c>
      <c r="EA255" s="49">
        <v>8</v>
      </c>
      <c r="EB255" s="94" t="s">
        <v>1740</v>
      </c>
      <c r="EC255" s="165">
        <f t="shared" si="319"/>
        <v>3</v>
      </c>
      <c r="ED255" s="49">
        <v>4</v>
      </c>
      <c r="EE255" s="94" t="s">
        <v>1739</v>
      </c>
      <c r="EF255" s="165">
        <f t="shared" si="320"/>
        <v>2</v>
      </c>
      <c r="EG255" s="426">
        <f t="shared" si="321"/>
        <v>2.5</v>
      </c>
      <c r="EH255" s="429">
        <f t="shared" si="322"/>
        <v>2.3497474747474745</v>
      </c>
      <c r="EI255" s="438">
        <f t="shared" si="323"/>
        <v>0.58743686868686862</v>
      </c>
      <c r="EJ255" s="546">
        <v>0.65</v>
      </c>
      <c r="EK255" s="548">
        <v>0.54545454545454541</v>
      </c>
      <c r="EL255" s="549">
        <v>0.77083333333333337</v>
      </c>
      <c r="EM255" s="549">
        <v>0.58333333333333337</v>
      </c>
      <c r="EN255" s="549">
        <v>0.35</v>
      </c>
      <c r="EO255" s="549">
        <v>0.625</v>
      </c>
    </row>
    <row r="256" spans="1:145" s="368" customFormat="1" ht="18">
      <c r="A256" s="4" t="s">
        <v>110</v>
      </c>
      <c r="B256" s="69" t="s">
        <v>109</v>
      </c>
      <c r="C256" s="370" t="s">
        <v>673</v>
      </c>
      <c r="D256" s="411" t="s">
        <v>1311</v>
      </c>
      <c r="E256" s="413" t="s">
        <v>968</v>
      </c>
      <c r="F256" s="412" t="s">
        <v>967</v>
      </c>
      <c r="G256" s="414" t="s">
        <v>981</v>
      </c>
      <c r="H256" s="412" t="s">
        <v>5</v>
      </c>
      <c r="I256" s="49">
        <v>32720</v>
      </c>
      <c r="J256" s="328">
        <f t="shared" si="299"/>
        <v>4.5148132949992856</v>
      </c>
      <c r="K256" s="328" t="s">
        <v>1714</v>
      </c>
      <c r="L256" s="165">
        <f t="shared" si="300"/>
        <v>3</v>
      </c>
      <c r="M256" s="78">
        <v>60584192.390000008</v>
      </c>
      <c r="N256" s="328">
        <f t="shared" si="301"/>
        <v>7.782359322955978</v>
      </c>
      <c r="O256" s="328" t="s">
        <v>1705</v>
      </c>
      <c r="P256" s="165">
        <f t="shared" si="302"/>
        <v>2</v>
      </c>
      <c r="Q256" s="94">
        <v>812</v>
      </c>
      <c r="R256" s="328">
        <f t="shared" si="303"/>
        <v>2.9095560292411755</v>
      </c>
      <c r="S256" s="328" t="s">
        <v>1713</v>
      </c>
      <c r="T256" s="165">
        <f t="shared" si="304"/>
        <v>2</v>
      </c>
      <c r="U256" s="96" t="s">
        <v>1119</v>
      </c>
      <c r="V256" s="164">
        <f t="shared" si="305"/>
        <v>4</v>
      </c>
      <c r="W256" s="94">
        <v>101</v>
      </c>
      <c r="X256" s="54">
        <f t="shared" si="398"/>
        <v>2.0043213737826426</v>
      </c>
      <c r="Y256" s="94" t="s">
        <v>1729</v>
      </c>
      <c r="Z256" s="165">
        <f t="shared" si="306"/>
        <v>4</v>
      </c>
      <c r="AA256" s="424">
        <f t="shared" si="307"/>
        <v>3</v>
      </c>
      <c r="AB256" s="586" t="s">
        <v>1398</v>
      </c>
      <c r="AC256" s="165">
        <f t="shared" si="357"/>
        <v>2</v>
      </c>
      <c r="AD256" s="371" t="s">
        <v>639</v>
      </c>
      <c r="AE256" s="165">
        <f t="shared" si="358"/>
        <v>4</v>
      </c>
      <c r="AF256" s="96" t="s">
        <v>640</v>
      </c>
      <c r="AG256" s="164">
        <f t="shared" si="359"/>
        <v>0</v>
      </c>
      <c r="AH256" s="53" t="s">
        <v>1314</v>
      </c>
      <c r="AI256" s="165">
        <f t="shared" si="360"/>
        <v>0</v>
      </c>
      <c r="AJ256" s="53" t="s">
        <v>1406</v>
      </c>
      <c r="AK256" s="165">
        <f t="shared" si="361"/>
        <v>3</v>
      </c>
      <c r="AL256" s="372">
        <v>1</v>
      </c>
      <c r="AM256" s="396" t="s">
        <v>1765</v>
      </c>
      <c r="AN256" s="165">
        <f t="shared" si="362"/>
        <v>4</v>
      </c>
      <c r="AO256" s="96" t="s">
        <v>636</v>
      </c>
      <c r="AP256" s="164">
        <f t="shared" si="363"/>
        <v>4</v>
      </c>
      <c r="AQ256" s="322">
        <v>4</v>
      </c>
      <c r="AR256" s="396" t="s">
        <v>1770</v>
      </c>
      <c r="AS256" s="165">
        <f t="shared" si="364"/>
        <v>3</v>
      </c>
      <c r="AT256" s="370" t="s">
        <v>634</v>
      </c>
      <c r="AU256" s="165">
        <f t="shared" si="365"/>
        <v>1</v>
      </c>
      <c r="AV256" s="53" t="s">
        <v>1069</v>
      </c>
      <c r="AW256" s="165">
        <v>3</v>
      </c>
      <c r="AX256" s="81" t="s">
        <v>647</v>
      </c>
      <c r="AY256" s="165">
        <v>4</v>
      </c>
      <c r="AZ256" s="426">
        <f t="shared" si="366"/>
        <v>2.5454545454545454</v>
      </c>
      <c r="BA256" s="322">
        <v>0</v>
      </c>
      <c r="BB256" s="395" t="s">
        <v>1741</v>
      </c>
      <c r="BC256" s="165">
        <f t="shared" si="388"/>
        <v>4</v>
      </c>
      <c r="BD256" s="155" t="s">
        <v>1395</v>
      </c>
      <c r="BE256" s="163">
        <f t="shared" si="368"/>
        <v>4</v>
      </c>
      <c r="BF256" s="372">
        <v>0</v>
      </c>
      <c r="BG256" s="396" t="s">
        <v>1745</v>
      </c>
      <c r="BH256" s="165">
        <f t="shared" si="369"/>
        <v>4</v>
      </c>
      <c r="BI256" s="372">
        <v>0</v>
      </c>
      <c r="BJ256" s="396" t="s">
        <v>1745</v>
      </c>
      <c r="BK256" s="165">
        <f t="shared" si="389"/>
        <v>4</v>
      </c>
      <c r="BL256" s="80" t="s">
        <v>653</v>
      </c>
      <c r="BM256" s="365">
        <f t="shared" si="390"/>
        <v>4</v>
      </c>
      <c r="BN256" s="370" t="s">
        <v>654</v>
      </c>
      <c r="BO256" s="365">
        <f t="shared" si="391"/>
        <v>4</v>
      </c>
      <c r="BP256" s="371" t="s">
        <v>643</v>
      </c>
      <c r="BQ256" s="365">
        <f t="shared" si="392"/>
        <v>3</v>
      </c>
      <c r="BR256" s="322">
        <v>0</v>
      </c>
      <c r="BS256" s="396" t="s">
        <v>1750</v>
      </c>
      <c r="BT256" s="165">
        <f t="shared" si="393"/>
        <v>4</v>
      </c>
      <c r="BU256" s="322">
        <v>0</v>
      </c>
      <c r="BV256" s="396" t="s">
        <v>1750</v>
      </c>
      <c r="BW256" s="165">
        <f t="shared" si="394"/>
        <v>4</v>
      </c>
      <c r="BX256" s="322">
        <v>0</v>
      </c>
      <c r="BY256" s="396" t="s">
        <v>1755</v>
      </c>
      <c r="BZ256" s="165">
        <f t="shared" si="395"/>
        <v>4</v>
      </c>
      <c r="CA256" s="322">
        <v>0</v>
      </c>
      <c r="CB256" s="396" t="s">
        <v>1755</v>
      </c>
      <c r="CC256" s="165">
        <f t="shared" si="396"/>
        <v>4</v>
      </c>
      <c r="CD256" s="58">
        <v>0</v>
      </c>
      <c r="CE256" s="397" t="s">
        <v>1764</v>
      </c>
      <c r="CF256" s="165">
        <f t="shared" si="378"/>
        <v>0</v>
      </c>
      <c r="CG256" s="80" t="s">
        <v>636</v>
      </c>
      <c r="CH256" s="165">
        <f t="shared" si="397"/>
        <v>4</v>
      </c>
      <c r="CI256" s="426">
        <f t="shared" si="380"/>
        <v>3.5833333333333335</v>
      </c>
      <c r="CJ256" s="586" t="s">
        <v>1407</v>
      </c>
      <c r="CK256" s="165">
        <f t="shared" si="381"/>
        <v>1</v>
      </c>
      <c r="CL256" s="96" t="s">
        <v>636</v>
      </c>
      <c r="CM256" s="164">
        <f t="shared" si="382"/>
        <v>4</v>
      </c>
      <c r="CN256" s="96" t="s">
        <v>1119</v>
      </c>
      <c r="CO256" s="164">
        <f t="shared" si="308"/>
        <v>0</v>
      </c>
      <c r="CP256" s="96" t="s">
        <v>880</v>
      </c>
      <c r="CQ256" s="164">
        <f t="shared" si="385"/>
        <v>4</v>
      </c>
      <c r="CR256" s="96" t="s">
        <v>880</v>
      </c>
      <c r="CS256" s="164">
        <f t="shared" si="386"/>
        <v>4</v>
      </c>
      <c r="CT256" s="370" t="s">
        <v>639</v>
      </c>
      <c r="CU256" s="165">
        <f t="shared" si="383"/>
        <v>4</v>
      </c>
      <c r="CV256" s="96" t="s">
        <v>1119</v>
      </c>
      <c r="CW256" s="164">
        <f t="shared" si="387"/>
        <v>0</v>
      </c>
      <c r="CX256" s="55">
        <v>7.8</v>
      </c>
      <c r="CY256" s="427" t="s">
        <v>1826</v>
      </c>
      <c r="CZ256" s="165">
        <f t="shared" si="309"/>
        <v>1</v>
      </c>
      <c r="DA256" s="56">
        <v>8.3000000000000007</v>
      </c>
      <c r="DB256" s="351" t="s">
        <v>1827</v>
      </c>
      <c r="DC256" s="165">
        <f t="shared" si="310"/>
        <v>0</v>
      </c>
      <c r="DD256" s="426">
        <f t="shared" si="311"/>
        <v>2</v>
      </c>
      <c r="DE256" s="148">
        <v>21</v>
      </c>
      <c r="DF256" s="396" t="s">
        <v>1773</v>
      </c>
      <c r="DG256" s="165">
        <f t="shared" si="312"/>
        <v>4</v>
      </c>
      <c r="DH256" s="54">
        <v>0</v>
      </c>
      <c r="DI256" s="397" t="s">
        <v>1777</v>
      </c>
      <c r="DJ256" s="165">
        <f t="shared" si="313"/>
        <v>0</v>
      </c>
      <c r="DK256" s="54">
        <v>13</v>
      </c>
      <c r="DL256" s="396" t="s">
        <v>1778</v>
      </c>
      <c r="DM256" s="165">
        <f t="shared" si="314"/>
        <v>4</v>
      </c>
      <c r="DN256" s="54">
        <v>1</v>
      </c>
      <c r="DO256" s="396" t="s">
        <v>1783</v>
      </c>
      <c r="DP256" s="165">
        <f t="shared" si="315"/>
        <v>1</v>
      </c>
      <c r="DQ256" s="96" t="s">
        <v>1024</v>
      </c>
      <c r="DR256" s="164">
        <f t="shared" si="316"/>
        <v>0</v>
      </c>
      <c r="DS256" s="426">
        <f t="shared" si="317"/>
        <v>1.8</v>
      </c>
      <c r="DT256" s="148">
        <v>0.65900000000000003</v>
      </c>
      <c r="DU256" s="157" t="s">
        <v>1791</v>
      </c>
      <c r="DV256" s="165">
        <f t="shared" si="384"/>
        <v>2</v>
      </c>
      <c r="DW256" s="49">
        <v>33</v>
      </c>
      <c r="DX256" s="148">
        <f t="shared" si="356"/>
        <v>1.5185139398778875</v>
      </c>
      <c r="DY256" s="94" t="s">
        <v>1735</v>
      </c>
      <c r="DZ256" s="165">
        <f t="shared" si="318"/>
        <v>3</v>
      </c>
      <c r="EA256" s="49">
        <v>9</v>
      </c>
      <c r="EB256" s="157" t="s">
        <v>1738</v>
      </c>
      <c r="EC256" s="165">
        <f t="shared" si="319"/>
        <v>4</v>
      </c>
      <c r="ED256" s="49">
        <v>2</v>
      </c>
      <c r="EE256" s="157" t="s">
        <v>1737</v>
      </c>
      <c r="EF256" s="165">
        <f t="shared" si="320"/>
        <v>1</v>
      </c>
      <c r="EG256" s="426">
        <f t="shared" si="321"/>
        <v>2.5</v>
      </c>
      <c r="EH256" s="429">
        <f t="shared" si="322"/>
        <v>2.5714646464646465</v>
      </c>
      <c r="EI256" s="438">
        <f t="shared" si="323"/>
        <v>0.64286616161616161</v>
      </c>
      <c r="EJ256" s="546">
        <v>0.75</v>
      </c>
      <c r="EK256" s="548">
        <v>0.63636363636363635</v>
      </c>
      <c r="EL256" s="549">
        <v>0.89583333333333337</v>
      </c>
      <c r="EM256" s="549">
        <v>0.5</v>
      </c>
      <c r="EN256" s="549">
        <v>0.45</v>
      </c>
      <c r="EO256" s="549">
        <v>0.625</v>
      </c>
    </row>
    <row r="257" spans="1:145" s="366" customFormat="1" ht="18">
      <c r="A257" s="4" t="s">
        <v>94</v>
      </c>
      <c r="B257" s="69" t="s">
        <v>93</v>
      </c>
      <c r="C257" s="370" t="s">
        <v>644</v>
      </c>
      <c r="D257" s="411" t="s">
        <v>1311</v>
      </c>
      <c r="E257" s="413" t="s">
        <v>988</v>
      </c>
      <c r="F257" s="412" t="s">
        <v>1002</v>
      </c>
      <c r="G257" s="414" t="s">
        <v>998</v>
      </c>
      <c r="H257" s="412" t="s">
        <v>63</v>
      </c>
      <c r="I257" s="49">
        <v>34882</v>
      </c>
      <c r="J257" s="328">
        <f t="shared" si="299"/>
        <v>4.5426013777531482</v>
      </c>
      <c r="K257" s="328" t="s">
        <v>1714</v>
      </c>
      <c r="L257" s="165">
        <f t="shared" si="300"/>
        <v>3</v>
      </c>
      <c r="M257" s="78">
        <v>60138800.75999999</v>
      </c>
      <c r="N257" s="328">
        <f t="shared" si="301"/>
        <v>7.7791547634966678</v>
      </c>
      <c r="O257" s="328" t="s">
        <v>1705</v>
      </c>
      <c r="P257" s="165">
        <f t="shared" si="302"/>
        <v>2</v>
      </c>
      <c r="Q257" s="94">
        <v>901</v>
      </c>
      <c r="R257" s="328">
        <f t="shared" si="303"/>
        <v>2.9547247909790628</v>
      </c>
      <c r="S257" s="328" t="s">
        <v>1713</v>
      </c>
      <c r="T257" s="165">
        <f t="shared" si="304"/>
        <v>2</v>
      </c>
      <c r="U257" s="96" t="s">
        <v>1119</v>
      </c>
      <c r="V257" s="164">
        <f t="shared" si="305"/>
        <v>4</v>
      </c>
      <c r="W257" s="94">
        <v>3</v>
      </c>
      <c r="X257" s="54">
        <f t="shared" si="398"/>
        <v>0.47712125471966244</v>
      </c>
      <c r="Y257" s="94" t="s">
        <v>1727</v>
      </c>
      <c r="Z257" s="165">
        <f t="shared" si="306"/>
        <v>1</v>
      </c>
      <c r="AA257" s="424">
        <f t="shared" si="307"/>
        <v>2.4</v>
      </c>
      <c r="AB257" s="370" t="s">
        <v>639</v>
      </c>
      <c r="AC257" s="165">
        <f t="shared" si="357"/>
        <v>4</v>
      </c>
      <c r="AD257" s="585" t="s">
        <v>639</v>
      </c>
      <c r="AE257" s="165">
        <f t="shared" si="358"/>
        <v>4</v>
      </c>
      <c r="AF257" s="96" t="s">
        <v>640</v>
      </c>
      <c r="AG257" s="164">
        <f t="shared" si="359"/>
        <v>0</v>
      </c>
      <c r="AH257" s="53" t="s">
        <v>1314</v>
      </c>
      <c r="AI257" s="165">
        <f t="shared" si="360"/>
        <v>0</v>
      </c>
      <c r="AJ257" s="53" t="s">
        <v>1405</v>
      </c>
      <c r="AK257" s="165">
        <f t="shared" si="361"/>
        <v>0</v>
      </c>
      <c r="AL257" s="372">
        <v>1</v>
      </c>
      <c r="AM257" s="396" t="s">
        <v>1765</v>
      </c>
      <c r="AN257" s="165">
        <f t="shared" si="362"/>
        <v>4</v>
      </c>
      <c r="AO257" s="96" t="s">
        <v>640</v>
      </c>
      <c r="AP257" s="164">
        <f t="shared" si="363"/>
        <v>0</v>
      </c>
      <c r="AQ257" s="322">
        <v>1</v>
      </c>
      <c r="AR257" s="397" t="s">
        <v>1789</v>
      </c>
      <c r="AS257" s="165">
        <f t="shared" si="364"/>
        <v>0</v>
      </c>
      <c r="AT257" s="370" t="s">
        <v>650</v>
      </c>
      <c r="AU257" s="165">
        <f t="shared" si="365"/>
        <v>2</v>
      </c>
      <c r="AV257" s="53" t="s">
        <v>635</v>
      </c>
      <c r="AW257" s="165">
        <v>1</v>
      </c>
      <c r="AX257" s="81" t="s">
        <v>647</v>
      </c>
      <c r="AY257" s="165">
        <v>4</v>
      </c>
      <c r="AZ257" s="426">
        <f t="shared" si="366"/>
        <v>1.7272727272727273</v>
      </c>
      <c r="BA257" s="322">
        <v>0</v>
      </c>
      <c r="BB257" s="395" t="s">
        <v>1741</v>
      </c>
      <c r="BC257" s="165">
        <f t="shared" si="388"/>
        <v>4</v>
      </c>
      <c r="BD257" s="155" t="s">
        <v>641</v>
      </c>
      <c r="BE257" s="163">
        <f t="shared" si="368"/>
        <v>0</v>
      </c>
      <c r="BF257" s="372">
        <v>14</v>
      </c>
      <c r="BG257" s="396" t="s">
        <v>1749</v>
      </c>
      <c r="BH257" s="165">
        <f t="shared" si="369"/>
        <v>0</v>
      </c>
      <c r="BI257" s="372">
        <v>18</v>
      </c>
      <c r="BJ257" s="396" t="s">
        <v>1749</v>
      </c>
      <c r="BK257" s="165">
        <f t="shared" si="389"/>
        <v>0</v>
      </c>
      <c r="BL257" s="80" t="s">
        <v>658</v>
      </c>
      <c r="BM257" s="365">
        <f t="shared" si="390"/>
        <v>2</v>
      </c>
      <c r="BN257" s="370" t="s">
        <v>669</v>
      </c>
      <c r="BO257" s="365">
        <f t="shared" si="391"/>
        <v>2</v>
      </c>
      <c r="BP257" s="371" t="s">
        <v>667</v>
      </c>
      <c r="BQ257" s="365">
        <f t="shared" si="392"/>
        <v>1</v>
      </c>
      <c r="BR257" s="322">
        <v>2</v>
      </c>
      <c r="BS257" s="396" t="s">
        <v>1751</v>
      </c>
      <c r="BT257" s="165">
        <f t="shared" si="393"/>
        <v>3</v>
      </c>
      <c r="BU257" s="322">
        <v>1</v>
      </c>
      <c r="BV257" s="396" t="s">
        <v>1751</v>
      </c>
      <c r="BW257" s="165">
        <f t="shared" si="394"/>
        <v>3</v>
      </c>
      <c r="BX257" s="322">
        <v>0</v>
      </c>
      <c r="BY257" s="396" t="s">
        <v>1755</v>
      </c>
      <c r="BZ257" s="165">
        <f t="shared" si="395"/>
        <v>4</v>
      </c>
      <c r="CA257" s="322">
        <v>0</v>
      </c>
      <c r="CB257" s="396" t="s">
        <v>1755</v>
      </c>
      <c r="CC257" s="165">
        <f t="shared" si="396"/>
        <v>4</v>
      </c>
      <c r="CD257" s="58">
        <v>1</v>
      </c>
      <c r="CE257" s="396" t="s">
        <v>1763</v>
      </c>
      <c r="CF257" s="165">
        <f t="shared" si="378"/>
        <v>1</v>
      </c>
      <c r="CG257" s="155" t="s">
        <v>1369</v>
      </c>
      <c r="CH257" s="165">
        <f t="shared" si="397"/>
        <v>3</v>
      </c>
      <c r="CI257" s="426">
        <f t="shared" si="380"/>
        <v>1.9166666666666667</v>
      </c>
      <c r="CJ257" s="594" t="s">
        <v>639</v>
      </c>
      <c r="CK257" s="165">
        <f t="shared" si="381"/>
        <v>4</v>
      </c>
      <c r="CL257" s="96" t="s">
        <v>640</v>
      </c>
      <c r="CM257" s="164">
        <f t="shared" si="382"/>
        <v>0</v>
      </c>
      <c r="CN257" s="96" t="s">
        <v>1119</v>
      </c>
      <c r="CO257" s="164">
        <f t="shared" si="308"/>
        <v>0</v>
      </c>
      <c r="CP257" s="96" t="s">
        <v>880</v>
      </c>
      <c r="CQ257" s="164">
        <f t="shared" si="385"/>
        <v>4</v>
      </c>
      <c r="CR257" s="96" t="s">
        <v>880</v>
      </c>
      <c r="CS257" s="164">
        <f t="shared" si="386"/>
        <v>4</v>
      </c>
      <c r="CT257" s="586" t="s">
        <v>1408</v>
      </c>
      <c r="CU257" s="165">
        <f t="shared" si="383"/>
        <v>2</v>
      </c>
      <c r="CV257" s="96" t="s">
        <v>1119</v>
      </c>
      <c r="CW257" s="164">
        <f t="shared" si="387"/>
        <v>0</v>
      </c>
      <c r="CX257" s="55">
        <v>7.6</v>
      </c>
      <c r="CY257" s="427" t="s">
        <v>1826</v>
      </c>
      <c r="CZ257" s="165">
        <f t="shared" si="309"/>
        <v>1</v>
      </c>
      <c r="DA257" s="56">
        <v>8.1999999999999993</v>
      </c>
      <c r="DB257" s="351" t="s">
        <v>1827</v>
      </c>
      <c r="DC257" s="165">
        <f t="shared" si="310"/>
        <v>0</v>
      </c>
      <c r="DD257" s="426">
        <f t="shared" si="311"/>
        <v>1.6666666666666667</v>
      </c>
      <c r="DE257" s="148">
        <v>0</v>
      </c>
      <c r="DF257" s="397" t="s">
        <v>1777</v>
      </c>
      <c r="DG257" s="165">
        <f t="shared" si="312"/>
        <v>0</v>
      </c>
      <c r="DH257" s="54">
        <v>0</v>
      </c>
      <c r="DI257" s="397" t="s">
        <v>1777</v>
      </c>
      <c r="DJ257" s="165">
        <f t="shared" si="313"/>
        <v>0</v>
      </c>
      <c r="DK257" s="54">
        <v>0</v>
      </c>
      <c r="DL257" s="397" t="s">
        <v>1777</v>
      </c>
      <c r="DM257" s="165">
        <f t="shared" si="314"/>
        <v>0</v>
      </c>
      <c r="DN257" s="54">
        <v>2</v>
      </c>
      <c r="DO257" s="396" t="s">
        <v>1783</v>
      </c>
      <c r="DP257" s="165">
        <f t="shared" si="315"/>
        <v>1</v>
      </c>
      <c r="DQ257" s="96" t="s">
        <v>1024</v>
      </c>
      <c r="DR257" s="164">
        <f t="shared" si="316"/>
        <v>0</v>
      </c>
      <c r="DS257" s="426">
        <f t="shared" si="317"/>
        <v>0.2</v>
      </c>
      <c r="DT257" s="148">
        <v>0.70099999999999996</v>
      </c>
      <c r="DU257" s="157" t="s">
        <v>1791</v>
      </c>
      <c r="DV257" s="165">
        <f t="shared" si="384"/>
        <v>2</v>
      </c>
      <c r="DW257" s="49">
        <v>60</v>
      </c>
      <c r="DX257" s="148">
        <f t="shared" si="356"/>
        <v>1.7781512503836436</v>
      </c>
      <c r="DY257" s="94" t="s">
        <v>1735</v>
      </c>
      <c r="DZ257" s="165">
        <f t="shared" si="318"/>
        <v>3</v>
      </c>
      <c r="EA257" s="49">
        <v>8</v>
      </c>
      <c r="EB257" s="94" t="s">
        <v>1740</v>
      </c>
      <c r="EC257" s="165">
        <f t="shared" si="319"/>
        <v>3</v>
      </c>
      <c r="ED257" s="49">
        <v>2</v>
      </c>
      <c r="EE257" s="157" t="s">
        <v>1737</v>
      </c>
      <c r="EF257" s="165">
        <f t="shared" si="320"/>
        <v>1</v>
      </c>
      <c r="EG257" s="426">
        <f t="shared" si="321"/>
        <v>2.25</v>
      </c>
      <c r="EH257" s="429">
        <f t="shared" si="322"/>
        <v>1.6934343434343437</v>
      </c>
      <c r="EI257" s="438">
        <f t="shared" si="323"/>
        <v>0.42335858585858588</v>
      </c>
      <c r="EJ257" s="546">
        <v>0.6</v>
      </c>
      <c r="EK257" s="548">
        <v>0.43181818181818182</v>
      </c>
      <c r="EL257" s="549">
        <v>0.47916666666666669</v>
      </c>
      <c r="EM257" s="549">
        <v>0.41666666666666669</v>
      </c>
      <c r="EN257" s="549">
        <v>0.05</v>
      </c>
      <c r="EO257" s="549">
        <v>0.5625</v>
      </c>
    </row>
    <row r="258" spans="1:145" s="366" customFormat="1" ht="18">
      <c r="A258" s="4" t="s">
        <v>96</v>
      </c>
      <c r="B258" s="69" t="s">
        <v>95</v>
      </c>
      <c r="C258" s="586" t="s">
        <v>673</v>
      </c>
      <c r="D258" s="411" t="s">
        <v>1311</v>
      </c>
      <c r="E258" s="413" t="s">
        <v>968</v>
      </c>
      <c r="F258" s="412" t="s">
        <v>967</v>
      </c>
      <c r="G258" s="414" t="s">
        <v>976</v>
      </c>
      <c r="H258" s="417" t="s">
        <v>97</v>
      </c>
      <c r="I258" s="49">
        <v>35054</v>
      </c>
      <c r="J258" s="328">
        <f t="shared" si="299"/>
        <v>4.5447375823257721</v>
      </c>
      <c r="K258" s="328" t="s">
        <v>1714</v>
      </c>
      <c r="L258" s="165">
        <f t="shared" si="300"/>
        <v>3</v>
      </c>
      <c r="M258" s="78">
        <v>104184531.97</v>
      </c>
      <c r="N258" s="328">
        <f t="shared" si="301"/>
        <v>8.0178032450793477</v>
      </c>
      <c r="O258" s="328" t="s">
        <v>1704</v>
      </c>
      <c r="P258" s="165">
        <f t="shared" si="302"/>
        <v>3</v>
      </c>
      <c r="Q258" s="94">
        <v>1318</v>
      </c>
      <c r="R258" s="328">
        <f t="shared" si="303"/>
        <v>3.1199154102579909</v>
      </c>
      <c r="S258" s="328" t="s">
        <v>1710</v>
      </c>
      <c r="T258" s="165">
        <f t="shared" si="304"/>
        <v>3</v>
      </c>
      <c r="U258" s="96" t="s">
        <v>1119</v>
      </c>
      <c r="V258" s="164">
        <f t="shared" si="305"/>
        <v>4</v>
      </c>
      <c r="W258" s="94">
        <v>212</v>
      </c>
      <c r="X258" s="54">
        <f t="shared" si="398"/>
        <v>2.3263358609287512</v>
      </c>
      <c r="Y258" s="94" t="s">
        <v>1729</v>
      </c>
      <c r="Z258" s="165">
        <f t="shared" si="306"/>
        <v>4</v>
      </c>
      <c r="AA258" s="424">
        <f t="shared" si="307"/>
        <v>3.4</v>
      </c>
      <c r="AB258" s="586" t="s">
        <v>639</v>
      </c>
      <c r="AC258" s="165">
        <f t="shared" si="357"/>
        <v>4</v>
      </c>
      <c r="AD258" s="586" t="s">
        <v>639</v>
      </c>
      <c r="AE258" s="165">
        <f t="shared" si="358"/>
        <v>4</v>
      </c>
      <c r="AF258" s="96" t="s">
        <v>640</v>
      </c>
      <c r="AG258" s="164">
        <f t="shared" si="359"/>
        <v>0</v>
      </c>
      <c r="AH258" s="53" t="s">
        <v>1314</v>
      </c>
      <c r="AI258" s="165">
        <f t="shared" si="360"/>
        <v>0</v>
      </c>
      <c r="AJ258" s="156" t="s">
        <v>1404</v>
      </c>
      <c r="AK258" s="165">
        <f t="shared" si="361"/>
        <v>1</v>
      </c>
      <c r="AL258" s="598">
        <v>2</v>
      </c>
      <c r="AM258" s="396" t="s">
        <v>1766</v>
      </c>
      <c r="AN258" s="165">
        <f t="shared" si="362"/>
        <v>3</v>
      </c>
      <c r="AO258" s="96" t="s">
        <v>636</v>
      </c>
      <c r="AP258" s="164">
        <f t="shared" si="363"/>
        <v>4</v>
      </c>
      <c r="AQ258" s="322">
        <v>2</v>
      </c>
      <c r="AR258" s="396" t="s">
        <v>1772</v>
      </c>
      <c r="AS258" s="165">
        <f t="shared" si="364"/>
        <v>1</v>
      </c>
      <c r="AT258" s="586" t="s">
        <v>634</v>
      </c>
      <c r="AU258" s="165">
        <f t="shared" si="365"/>
        <v>1</v>
      </c>
      <c r="AV258" s="53" t="s">
        <v>1058</v>
      </c>
      <c r="AW258" s="165">
        <v>2</v>
      </c>
      <c r="AX258" s="81" t="s">
        <v>1072</v>
      </c>
      <c r="AY258" s="165">
        <v>3</v>
      </c>
      <c r="AZ258" s="426">
        <f t="shared" si="366"/>
        <v>2.0909090909090908</v>
      </c>
      <c r="BA258" s="322">
        <v>0</v>
      </c>
      <c r="BB258" s="395" t="s">
        <v>1741</v>
      </c>
      <c r="BC258" s="165">
        <f t="shared" si="388"/>
        <v>4</v>
      </c>
      <c r="BD258" s="155" t="s">
        <v>1395</v>
      </c>
      <c r="BE258" s="163">
        <f t="shared" si="368"/>
        <v>4</v>
      </c>
      <c r="BF258" s="601">
        <v>1</v>
      </c>
      <c r="BG258" s="396" t="s">
        <v>1746</v>
      </c>
      <c r="BH258" s="165">
        <f t="shared" si="369"/>
        <v>3</v>
      </c>
      <c r="BI258" s="601">
        <v>0</v>
      </c>
      <c r="BJ258" s="396" t="s">
        <v>1745</v>
      </c>
      <c r="BK258" s="165">
        <f t="shared" si="389"/>
        <v>4</v>
      </c>
      <c r="BL258" s="80" t="s">
        <v>642</v>
      </c>
      <c r="BM258" s="365">
        <f t="shared" si="390"/>
        <v>3</v>
      </c>
      <c r="BN258" s="586" t="s">
        <v>662</v>
      </c>
      <c r="BO258" s="365">
        <f t="shared" si="391"/>
        <v>3</v>
      </c>
      <c r="BP258" s="586" t="s">
        <v>667</v>
      </c>
      <c r="BQ258" s="365">
        <f t="shared" si="392"/>
        <v>1</v>
      </c>
      <c r="BR258" s="601">
        <v>0</v>
      </c>
      <c r="BS258" s="396" t="s">
        <v>1750</v>
      </c>
      <c r="BT258" s="165">
        <f t="shared" si="393"/>
        <v>4</v>
      </c>
      <c r="BU258" s="601">
        <v>0</v>
      </c>
      <c r="BV258" s="396" t="s">
        <v>1750</v>
      </c>
      <c r="BW258" s="165">
        <f t="shared" si="394"/>
        <v>4</v>
      </c>
      <c r="BX258" s="601">
        <v>0</v>
      </c>
      <c r="BY258" s="396" t="s">
        <v>1755</v>
      </c>
      <c r="BZ258" s="165">
        <f t="shared" si="395"/>
        <v>4</v>
      </c>
      <c r="CA258" s="601">
        <v>0</v>
      </c>
      <c r="CB258" s="396" t="s">
        <v>1755</v>
      </c>
      <c r="CC258" s="165">
        <f t="shared" si="396"/>
        <v>4</v>
      </c>
      <c r="CD258" s="58">
        <v>0</v>
      </c>
      <c r="CE258" s="397" t="s">
        <v>1764</v>
      </c>
      <c r="CF258" s="165">
        <f t="shared" si="378"/>
        <v>0</v>
      </c>
      <c r="CG258" s="80" t="s">
        <v>1369</v>
      </c>
      <c r="CH258" s="165">
        <f t="shared" si="397"/>
        <v>3</v>
      </c>
      <c r="CI258" s="426">
        <f t="shared" si="380"/>
        <v>3.0833333333333335</v>
      </c>
      <c r="CJ258" s="586" t="s">
        <v>639</v>
      </c>
      <c r="CK258" s="165">
        <f t="shared" si="381"/>
        <v>4</v>
      </c>
      <c r="CL258" s="96" t="s">
        <v>636</v>
      </c>
      <c r="CM258" s="164">
        <f t="shared" si="382"/>
        <v>4</v>
      </c>
      <c r="CN258" s="96" t="s">
        <v>880</v>
      </c>
      <c r="CO258" s="164">
        <f t="shared" si="308"/>
        <v>4</v>
      </c>
      <c r="CP258" s="96" t="s">
        <v>880</v>
      </c>
      <c r="CQ258" s="164">
        <f t="shared" si="385"/>
        <v>4</v>
      </c>
      <c r="CR258" s="96" t="s">
        <v>880</v>
      </c>
      <c r="CS258" s="164">
        <f t="shared" si="386"/>
        <v>4</v>
      </c>
      <c r="CT258" s="586" t="s">
        <v>1408</v>
      </c>
      <c r="CU258" s="165">
        <f t="shared" si="383"/>
        <v>2</v>
      </c>
      <c r="CV258" s="96" t="s">
        <v>1119</v>
      </c>
      <c r="CW258" s="164">
        <f t="shared" si="387"/>
        <v>0</v>
      </c>
      <c r="CX258" s="55">
        <v>8.9</v>
      </c>
      <c r="CY258" s="351" t="s">
        <v>1827</v>
      </c>
      <c r="CZ258" s="165">
        <f t="shared" si="309"/>
        <v>0</v>
      </c>
      <c r="DA258" s="56">
        <v>8.8000000000000007</v>
      </c>
      <c r="DB258" s="351" t="s">
        <v>1827</v>
      </c>
      <c r="DC258" s="165">
        <f t="shared" si="310"/>
        <v>0</v>
      </c>
      <c r="DD258" s="426">
        <f t="shared" si="311"/>
        <v>2.4444444444444446</v>
      </c>
      <c r="DE258" s="148">
        <v>6</v>
      </c>
      <c r="DF258" s="396" t="s">
        <v>1774</v>
      </c>
      <c r="DG258" s="165">
        <f t="shared" si="312"/>
        <v>3</v>
      </c>
      <c r="DH258" s="54">
        <v>0</v>
      </c>
      <c r="DI258" s="397" t="s">
        <v>1777</v>
      </c>
      <c r="DJ258" s="165">
        <f t="shared" si="313"/>
        <v>0</v>
      </c>
      <c r="DK258" s="54">
        <v>0</v>
      </c>
      <c r="DL258" s="396" t="s">
        <v>1778</v>
      </c>
      <c r="DM258" s="165">
        <f t="shared" si="314"/>
        <v>0</v>
      </c>
      <c r="DN258" s="54">
        <v>4</v>
      </c>
      <c r="DO258" s="397" t="s">
        <v>1782</v>
      </c>
      <c r="DP258" s="165">
        <f t="shared" si="315"/>
        <v>2</v>
      </c>
      <c r="DQ258" s="96" t="s">
        <v>1024</v>
      </c>
      <c r="DR258" s="164">
        <f t="shared" si="316"/>
        <v>0</v>
      </c>
      <c r="DS258" s="426">
        <f t="shared" si="317"/>
        <v>1</v>
      </c>
      <c r="DT258" s="148">
        <v>0.71499999999999997</v>
      </c>
      <c r="DU258" s="94" t="s">
        <v>1791</v>
      </c>
      <c r="DV258" s="165">
        <f t="shared" si="384"/>
        <v>2</v>
      </c>
      <c r="DW258" s="49">
        <v>37</v>
      </c>
      <c r="DX258" s="148">
        <f t="shared" si="356"/>
        <v>1.568201724066995</v>
      </c>
      <c r="DY258" s="94" t="s">
        <v>1735</v>
      </c>
      <c r="DZ258" s="165">
        <f t="shared" si="318"/>
        <v>3</v>
      </c>
      <c r="EA258" s="49">
        <v>9</v>
      </c>
      <c r="EB258" s="157" t="s">
        <v>1738</v>
      </c>
      <c r="EC258" s="165">
        <f t="shared" si="319"/>
        <v>4</v>
      </c>
      <c r="ED258" s="49">
        <v>7</v>
      </c>
      <c r="EE258" s="94" t="s">
        <v>1740</v>
      </c>
      <c r="EF258" s="165">
        <f t="shared" si="320"/>
        <v>3</v>
      </c>
      <c r="EG258" s="426">
        <f t="shared" si="321"/>
        <v>3</v>
      </c>
      <c r="EH258" s="429">
        <f t="shared" si="322"/>
        <v>2.5031144781144783</v>
      </c>
      <c r="EI258" s="438">
        <f t="shared" si="323"/>
        <v>0.62577861952861957</v>
      </c>
      <c r="EJ258" s="546">
        <v>0.85</v>
      </c>
      <c r="EK258" s="548">
        <v>0.52272727272727271</v>
      </c>
      <c r="EL258" s="549">
        <v>0.77083333333333337</v>
      </c>
      <c r="EM258" s="549">
        <v>0.61111111111111116</v>
      </c>
      <c r="EN258" s="549">
        <v>0.25</v>
      </c>
      <c r="EO258" s="549">
        <v>0.75</v>
      </c>
    </row>
    <row r="259" spans="1:145" s="366" customFormat="1" ht="18">
      <c r="A259" s="4" t="s">
        <v>99</v>
      </c>
      <c r="B259" s="69" t="s">
        <v>98</v>
      </c>
      <c r="C259" s="370" t="s">
        <v>644</v>
      </c>
      <c r="D259" s="411" t="s">
        <v>1311</v>
      </c>
      <c r="E259" s="413" t="s">
        <v>978</v>
      </c>
      <c r="F259" s="412" t="s">
        <v>977</v>
      </c>
      <c r="G259" s="414" t="s">
        <v>982</v>
      </c>
      <c r="H259" s="412" t="s">
        <v>5</v>
      </c>
      <c r="I259" s="49">
        <v>35402</v>
      </c>
      <c r="J259" s="328">
        <f t="shared" ref="J259:J297" si="399">LOG10(I259)</f>
        <v>4.5490277977441016</v>
      </c>
      <c r="K259" s="328" t="s">
        <v>1714</v>
      </c>
      <c r="L259" s="165">
        <f t="shared" ref="L259:L297" si="400">IF(K259="mais de 100000 habitantes",4,IF(K259="de 31501 hab a 100000 hab",3,IF(K259="de 10001 a 31500 hab",2,IF(K259="de 3201 hab a 10000 hab",1,IF(K259="até 3200 habitantes",0,"ERRO")))))</f>
        <v>3</v>
      </c>
      <c r="M259" s="78">
        <v>87878670.080000013</v>
      </c>
      <c r="N259" s="328">
        <f t="shared" ref="N259:N297" si="401">LOG10(M259)</f>
        <v>7.9438834758624033</v>
      </c>
      <c r="O259" s="328" t="s">
        <v>1704</v>
      </c>
      <c r="P259" s="165">
        <f t="shared" ref="P259:P297" si="402">IF(O259="mais de R$215 milhões",4,IF(O259="de R$80mi a R$215mi",3,IF(O259="de R$31mi a R$79mi",2,IF(O259="de R$12,6mi a R$30mi",1,IF(O259="até R$12,5 milhões",0,"ERRO")))))</f>
        <v>3</v>
      </c>
      <c r="Q259" s="94">
        <v>875</v>
      </c>
      <c r="R259" s="328">
        <f t="shared" ref="R259:R297" si="403">LOG10(Q259)</f>
        <v>2.9420080530223132</v>
      </c>
      <c r="S259" s="328" t="s">
        <v>1713</v>
      </c>
      <c r="T259" s="165">
        <f t="shared" ref="T259:T297" si="404">IF(S259="mais de 2000 servidores",4,IF(S259="de 1001 a 2000 servid",3,IF(S259="de 501 a 1000 servidores",2,IF(S259="de 251 a 500 servidores",1,IF(S259="até 250 servidores",0,"ERRO")))))</f>
        <v>2</v>
      </c>
      <c r="U259" s="96" t="s">
        <v>1119</v>
      </c>
      <c r="V259" s="164">
        <f t="shared" ref="V259:V297" si="405">IF(U259="sim",4,IF(U259="Não",0,"ERRO"))</f>
        <v>4</v>
      </c>
      <c r="W259" s="94">
        <v>361</v>
      </c>
      <c r="X259" s="54">
        <f t="shared" si="398"/>
        <v>2.5575072019056577</v>
      </c>
      <c r="Y259" s="94" t="s">
        <v>1729</v>
      </c>
      <c r="Z259" s="165">
        <f t="shared" ref="Z259:Z297" si="406">IF(Y259="mais de 101 servidores",4,IF(Y259="de 31 a 100 servidores",3,IF(Y259="de 11 a 30 servidores",2,IF(Y259="até 10 servidores",1,IF(Y259="nenhum servidor",0,"ERRO")))))</f>
        <v>4</v>
      </c>
      <c r="AA259" s="424">
        <f t="shared" ref="AA259:AA297" si="407">AVERAGE(Z259,V259,T259,P259,L259)</f>
        <v>3.2</v>
      </c>
      <c r="AB259" s="370" t="s">
        <v>639</v>
      </c>
      <c r="AC259" s="165">
        <f t="shared" si="357"/>
        <v>4</v>
      </c>
      <c r="AD259" s="371" t="s">
        <v>639</v>
      </c>
      <c r="AE259" s="165">
        <f t="shared" si="358"/>
        <v>4</v>
      </c>
      <c r="AF259" s="96" t="s">
        <v>636</v>
      </c>
      <c r="AG259" s="164">
        <f t="shared" si="359"/>
        <v>4</v>
      </c>
      <c r="AH259" s="53" t="s">
        <v>1314</v>
      </c>
      <c r="AI259" s="165">
        <f t="shared" si="360"/>
        <v>0</v>
      </c>
      <c r="AJ259" s="53" t="s">
        <v>1406</v>
      </c>
      <c r="AK259" s="165">
        <f t="shared" si="361"/>
        <v>3</v>
      </c>
      <c r="AL259" s="372">
        <v>1</v>
      </c>
      <c r="AM259" s="396" t="s">
        <v>1765</v>
      </c>
      <c r="AN259" s="165">
        <f t="shared" si="362"/>
        <v>4</v>
      </c>
      <c r="AO259" s="96" t="s">
        <v>640</v>
      </c>
      <c r="AP259" s="164">
        <f t="shared" si="363"/>
        <v>0</v>
      </c>
      <c r="AQ259" s="322">
        <v>4</v>
      </c>
      <c r="AR259" s="396" t="s">
        <v>1770</v>
      </c>
      <c r="AS259" s="165">
        <f t="shared" si="364"/>
        <v>3</v>
      </c>
      <c r="AT259" s="370" t="s">
        <v>690</v>
      </c>
      <c r="AU259" s="165">
        <f t="shared" si="365"/>
        <v>0</v>
      </c>
      <c r="AV259" s="53" t="s">
        <v>635</v>
      </c>
      <c r="AW259" s="165">
        <v>1</v>
      </c>
      <c r="AX259" s="81" t="s">
        <v>1073</v>
      </c>
      <c r="AY259" s="165">
        <v>2</v>
      </c>
      <c r="AZ259" s="426">
        <f t="shared" si="366"/>
        <v>2.2727272727272729</v>
      </c>
      <c r="BA259" s="322">
        <v>0</v>
      </c>
      <c r="BB259" s="395" t="s">
        <v>1741</v>
      </c>
      <c r="BC259" s="165">
        <f t="shared" si="388"/>
        <v>4</v>
      </c>
      <c r="BD259" s="80" t="s">
        <v>1395</v>
      </c>
      <c r="BE259" s="163">
        <f t="shared" si="368"/>
        <v>4</v>
      </c>
      <c r="BF259" s="372">
        <v>0</v>
      </c>
      <c r="BG259" s="396" t="s">
        <v>1745</v>
      </c>
      <c r="BH259" s="165">
        <f t="shared" si="369"/>
        <v>4</v>
      </c>
      <c r="BI259" s="372">
        <v>0</v>
      </c>
      <c r="BJ259" s="396" t="s">
        <v>1745</v>
      </c>
      <c r="BK259" s="165">
        <f t="shared" si="389"/>
        <v>4</v>
      </c>
      <c r="BL259" s="80" t="s">
        <v>653</v>
      </c>
      <c r="BM259" s="365">
        <f t="shared" si="390"/>
        <v>4</v>
      </c>
      <c r="BN259" s="370" t="s">
        <v>654</v>
      </c>
      <c r="BO259" s="365">
        <f t="shared" si="391"/>
        <v>4</v>
      </c>
      <c r="BP259" s="371" t="s">
        <v>643</v>
      </c>
      <c r="BQ259" s="365">
        <f t="shared" si="392"/>
        <v>3</v>
      </c>
      <c r="BR259" s="322">
        <v>0</v>
      </c>
      <c r="BS259" s="396" t="s">
        <v>1750</v>
      </c>
      <c r="BT259" s="165">
        <f t="shared" si="393"/>
        <v>4</v>
      </c>
      <c r="BU259" s="322">
        <v>0</v>
      </c>
      <c r="BV259" s="396" t="s">
        <v>1750</v>
      </c>
      <c r="BW259" s="165">
        <f t="shared" si="394"/>
        <v>4</v>
      </c>
      <c r="BX259" s="322">
        <v>92</v>
      </c>
      <c r="BY259" s="396" t="s">
        <v>1759</v>
      </c>
      <c r="BZ259" s="165">
        <f t="shared" si="395"/>
        <v>0</v>
      </c>
      <c r="CA259" s="322">
        <v>89</v>
      </c>
      <c r="CB259" s="396" t="s">
        <v>1759</v>
      </c>
      <c r="CC259" s="165">
        <f t="shared" si="396"/>
        <v>0</v>
      </c>
      <c r="CD259" s="58">
        <v>1</v>
      </c>
      <c r="CE259" s="396" t="s">
        <v>1763</v>
      </c>
      <c r="CF259" s="165">
        <f t="shared" si="378"/>
        <v>1</v>
      </c>
      <c r="CG259" s="155" t="s">
        <v>636</v>
      </c>
      <c r="CH259" s="165">
        <f t="shared" si="397"/>
        <v>4</v>
      </c>
      <c r="CI259" s="426">
        <f t="shared" si="380"/>
        <v>3</v>
      </c>
      <c r="CJ259" s="594" t="s">
        <v>639</v>
      </c>
      <c r="CK259" s="165">
        <f t="shared" si="381"/>
        <v>4</v>
      </c>
      <c r="CL259" s="96" t="s">
        <v>636</v>
      </c>
      <c r="CM259" s="164">
        <f t="shared" si="382"/>
        <v>4</v>
      </c>
      <c r="CN259" s="96" t="s">
        <v>1119</v>
      </c>
      <c r="CO259" s="164">
        <f t="shared" ref="CO259:CO297" si="408">IF(CN259="sim",0,IF(CN259="Não",4,"ERRO"))</f>
        <v>0</v>
      </c>
      <c r="CP259" s="96" t="s">
        <v>880</v>
      </c>
      <c r="CQ259" s="164">
        <f t="shared" si="385"/>
        <v>4</v>
      </c>
      <c r="CR259" s="96" t="s">
        <v>880</v>
      </c>
      <c r="CS259" s="164">
        <f t="shared" si="386"/>
        <v>4</v>
      </c>
      <c r="CT259" s="370" t="s">
        <v>639</v>
      </c>
      <c r="CU259" s="165">
        <f t="shared" si="383"/>
        <v>4</v>
      </c>
      <c r="CV259" s="96" t="s">
        <v>1119</v>
      </c>
      <c r="CW259" s="164">
        <f t="shared" si="387"/>
        <v>0</v>
      </c>
      <c r="CX259" s="55">
        <v>8.5</v>
      </c>
      <c r="CY259" s="351" t="s">
        <v>1827</v>
      </c>
      <c r="CZ259" s="165">
        <f t="shared" ref="CZ259:CZ297" si="409">IF(CX259&lt;=1.9,4,IF(CX259&lt;=3.9,3,IF(CX259&lt;=5.9,2,IF(CX259&lt;=7.9,1,IF(CX259&lt;=10,0,"ERRO")))))</f>
        <v>0</v>
      </c>
      <c r="DA259" s="56">
        <v>8.6999999999999993</v>
      </c>
      <c r="DB259" s="351" t="s">
        <v>1827</v>
      </c>
      <c r="DC259" s="165">
        <f t="shared" ref="DC259:DC297" si="410">IF(DA259&lt;=1.9,4,IF(DA259&lt;=3.9,3,IF(DA259&lt;=5.9,2,IF(DA259&lt;=7.9,1,IF(DA259&lt;=10,0,"ERRO")))))</f>
        <v>0</v>
      </c>
      <c r="DD259" s="426">
        <f t="shared" ref="DD259:DD297" si="411">AVERAGE(DC259,CZ259,CW259,CU259,CS259,CQ259,CO259,CM259,CK259)</f>
        <v>2.2222222222222223</v>
      </c>
      <c r="DE259" s="148">
        <v>9</v>
      </c>
      <c r="DF259" s="396" t="s">
        <v>1773</v>
      </c>
      <c r="DG259" s="165">
        <f t="shared" ref="DG259:DG297" si="412">IF(DE259=0,0,IF(DE259&lt;=2,1,IF(DE259&lt;=4,2,IF(DE259&lt;=8,3,IF(DE259&lt;=3000,4,"ERRO")))))</f>
        <v>4</v>
      </c>
      <c r="DH259" s="54">
        <v>0</v>
      </c>
      <c r="DI259" s="397" t="s">
        <v>1777</v>
      </c>
      <c r="DJ259" s="165">
        <f t="shared" ref="DJ259:DJ297" si="413">IF(DH259=0,0,IF(DH259=1,3,IF(DH259=2,4,"ERRO")))</f>
        <v>0</v>
      </c>
      <c r="DK259" s="54">
        <v>3</v>
      </c>
      <c r="DL259" s="396" t="s">
        <v>1778</v>
      </c>
      <c r="DM259" s="165">
        <f t="shared" ref="DM259:DM297" si="414">IF(DK259=0,0,IF(DK259=1,3,IF(DK259&gt;=2,4,"ERRO")))</f>
        <v>4</v>
      </c>
      <c r="DN259" s="54">
        <v>1</v>
      </c>
      <c r="DO259" s="396" t="s">
        <v>1783</v>
      </c>
      <c r="DP259" s="165">
        <f t="shared" ref="DP259:DP297" si="415">IF(DO259="7 OU MAIS CONTAS ANUAIS PENDENTES",4,IF(DO259="ATÉ 6 CONTAS ANUAIS PENDENTES",3,IF(DO259="ATÉ 4 CONTAS ANUAIS PENDENTES",2,IF(DO259="ATÉ 2 CONTAS ANUAIS PENDENTES",1,IF(DO259="NENHUMA PENDÊNCIA",0,"ERRO")))))</f>
        <v>1</v>
      </c>
      <c r="DQ259" s="96" t="s">
        <v>1024</v>
      </c>
      <c r="DR259" s="164">
        <f t="shared" ref="DR259:DR297" si="416">IF(DQ259="Pela Aprovação",0,IF(DQ259="Pela Rejeição",4,"ERRO"))</f>
        <v>0</v>
      </c>
      <c r="DS259" s="426">
        <f t="shared" ref="DS259:DS297" si="417">AVERAGE(DR259,DP259,DM259,DJ259,DG259)</f>
        <v>1.8</v>
      </c>
      <c r="DT259" s="148">
        <v>0.72</v>
      </c>
      <c r="DU259" s="157" t="s">
        <v>1791</v>
      </c>
      <c r="DV259" s="165">
        <f t="shared" si="384"/>
        <v>2</v>
      </c>
      <c r="DW259" s="49">
        <v>70</v>
      </c>
      <c r="DX259" s="148">
        <f t="shared" si="356"/>
        <v>1.8450980400142569</v>
      </c>
      <c r="DY259" s="94" t="s">
        <v>1735</v>
      </c>
      <c r="DZ259" s="165">
        <f t="shared" ref="DZ259:DZ297" si="418">IF(DY259="101 ou mais beneficiários",4,IF(DY259="de 32 a 100 beneficiários",3,IF(DY259="de 11 a 31 beneficiários",2,IF(DY259="de 4 a 10 beneficiários",1,IF(DY259="até 3 beneficiários",0,"ERRO")))))</f>
        <v>3</v>
      </c>
      <c r="EA259" s="49">
        <v>9</v>
      </c>
      <c r="EB259" s="157" t="s">
        <v>1738</v>
      </c>
      <c r="EC259" s="165">
        <f t="shared" ref="EC259:EC297" si="419">IF(EB259="9 ou mais mortes",4,IF(EB259="de 5 a 8 mortes",3,IF(EB259="de 3 a 4 mortes",2,IF(EB259="até 2 mortes",1,IF(EB259="nenhuma morte",0,"ERRO")))))</f>
        <v>4</v>
      </c>
      <c r="ED259" s="49">
        <v>2</v>
      </c>
      <c r="EE259" s="157" t="s">
        <v>1737</v>
      </c>
      <c r="EF259" s="165">
        <f t="shared" ref="EF259:EF297" si="420">IF(EE259="9 ou mais mortes",4,IF(EE259="de 5 a 8 mortes",3,IF(EE259="de 3 a 4 mortes",2,IF(EE259="até 2 mortes",1,IF(EE259="nenhuma morte",0,"ERRO")))))</f>
        <v>1</v>
      </c>
      <c r="EG259" s="426">
        <f t="shared" ref="EG259:EG297" si="421">AVERAGE(EF259,EC259,DZ259,DV259)</f>
        <v>2.5</v>
      </c>
      <c r="EH259" s="429">
        <f t="shared" ref="EH259:EH297" si="422">AVERAGE(EG259,DS259,DD259,CI259,AZ259,AA259)</f>
        <v>2.4991582491582491</v>
      </c>
      <c r="EI259" s="438">
        <f t="shared" ref="EI259:EI297" si="423">EH259*2.5/10</f>
        <v>0.62478956228956228</v>
      </c>
      <c r="EJ259" s="546">
        <v>0.8</v>
      </c>
      <c r="EK259" s="548">
        <v>0.56818181818181823</v>
      </c>
      <c r="EL259" s="549">
        <v>0.75</v>
      </c>
      <c r="EM259" s="549">
        <v>0.55555555555555558</v>
      </c>
      <c r="EN259" s="549">
        <v>0.45</v>
      </c>
      <c r="EO259" s="549">
        <v>0.625</v>
      </c>
    </row>
    <row r="260" spans="1:145" s="366" customFormat="1" ht="18">
      <c r="A260" s="4" t="s">
        <v>92</v>
      </c>
      <c r="B260" s="69" t="s">
        <v>91</v>
      </c>
      <c r="C260" s="586" t="s">
        <v>632</v>
      </c>
      <c r="D260" s="411" t="s">
        <v>1311</v>
      </c>
      <c r="E260" s="413" t="s">
        <v>968</v>
      </c>
      <c r="F260" s="412" t="s">
        <v>964</v>
      </c>
      <c r="G260" s="414" t="s">
        <v>974</v>
      </c>
      <c r="H260" s="412" t="s">
        <v>39</v>
      </c>
      <c r="I260" s="49">
        <v>35942</v>
      </c>
      <c r="J260" s="328">
        <f t="shared" si="399"/>
        <v>4.5556022398513347</v>
      </c>
      <c r="K260" s="328" t="s">
        <v>1714</v>
      </c>
      <c r="L260" s="165">
        <f t="shared" si="400"/>
        <v>3</v>
      </c>
      <c r="M260" s="78">
        <v>81239856.780000001</v>
      </c>
      <c r="N260" s="328">
        <f t="shared" si="401"/>
        <v>7.9097691491036395</v>
      </c>
      <c r="O260" s="328" t="s">
        <v>1704</v>
      </c>
      <c r="P260" s="165">
        <f t="shared" si="402"/>
        <v>3</v>
      </c>
      <c r="Q260" s="94">
        <v>1416</v>
      </c>
      <c r="R260" s="328">
        <f t="shared" si="403"/>
        <v>3.1510632533537501</v>
      </c>
      <c r="S260" s="328" t="s">
        <v>1710</v>
      </c>
      <c r="T260" s="165">
        <f t="shared" si="404"/>
        <v>3</v>
      </c>
      <c r="U260" s="96" t="s">
        <v>1119</v>
      </c>
      <c r="V260" s="164">
        <f t="shared" si="405"/>
        <v>4</v>
      </c>
      <c r="W260" s="94">
        <v>51</v>
      </c>
      <c r="X260" s="54">
        <f t="shared" si="398"/>
        <v>1.7075701760979363</v>
      </c>
      <c r="Y260" s="94" t="s">
        <v>1728</v>
      </c>
      <c r="Z260" s="165">
        <f t="shared" si="406"/>
        <v>3</v>
      </c>
      <c r="AA260" s="424">
        <f t="shared" si="407"/>
        <v>3.2</v>
      </c>
      <c r="AB260" s="80" t="s">
        <v>639</v>
      </c>
      <c r="AC260" s="165">
        <f t="shared" si="357"/>
        <v>4</v>
      </c>
      <c r="AD260" s="53" t="s">
        <v>639</v>
      </c>
      <c r="AE260" s="165">
        <f t="shared" si="358"/>
        <v>4</v>
      </c>
      <c r="AF260" s="96" t="s">
        <v>640</v>
      </c>
      <c r="AG260" s="164">
        <f t="shared" si="359"/>
        <v>0</v>
      </c>
      <c r="AH260" s="53" t="s">
        <v>1314</v>
      </c>
      <c r="AI260" s="165">
        <f t="shared" si="360"/>
        <v>0</v>
      </c>
      <c r="AJ260" s="53" t="s">
        <v>1406</v>
      </c>
      <c r="AK260" s="165">
        <f t="shared" si="361"/>
        <v>3</v>
      </c>
      <c r="AL260" s="598">
        <v>1</v>
      </c>
      <c r="AM260" s="396" t="s">
        <v>1765</v>
      </c>
      <c r="AN260" s="165">
        <f t="shared" si="362"/>
        <v>4</v>
      </c>
      <c r="AO260" s="96" t="s">
        <v>636</v>
      </c>
      <c r="AP260" s="164">
        <f t="shared" si="363"/>
        <v>4</v>
      </c>
      <c r="AQ260" s="322">
        <v>1</v>
      </c>
      <c r="AR260" s="397" t="s">
        <v>1789</v>
      </c>
      <c r="AS260" s="165">
        <f t="shared" si="364"/>
        <v>0</v>
      </c>
      <c r="AT260" s="586" t="s">
        <v>634</v>
      </c>
      <c r="AU260" s="165">
        <f t="shared" si="365"/>
        <v>1</v>
      </c>
      <c r="AV260" s="53" t="s">
        <v>646</v>
      </c>
      <c r="AW260" s="165">
        <v>0</v>
      </c>
      <c r="AX260" s="81" t="s">
        <v>646</v>
      </c>
      <c r="AY260" s="165">
        <v>1</v>
      </c>
      <c r="AZ260" s="426">
        <f t="shared" si="366"/>
        <v>1.9090909090909092</v>
      </c>
      <c r="BA260" s="322">
        <v>0</v>
      </c>
      <c r="BB260" s="395" t="s">
        <v>1741</v>
      </c>
      <c r="BC260" s="165">
        <f t="shared" si="388"/>
        <v>4</v>
      </c>
      <c r="BD260" s="155" t="s">
        <v>1395</v>
      </c>
      <c r="BE260" s="163">
        <f t="shared" si="368"/>
        <v>4</v>
      </c>
      <c r="BF260" s="601">
        <v>2</v>
      </c>
      <c r="BG260" s="396" t="s">
        <v>1746</v>
      </c>
      <c r="BH260" s="165">
        <f t="shared" si="369"/>
        <v>3</v>
      </c>
      <c r="BI260" s="601">
        <v>1</v>
      </c>
      <c r="BJ260" s="396" t="s">
        <v>1746</v>
      </c>
      <c r="BK260" s="165">
        <f t="shared" si="389"/>
        <v>3</v>
      </c>
      <c r="BL260" s="80" t="s">
        <v>653</v>
      </c>
      <c r="BM260" s="365">
        <f t="shared" si="390"/>
        <v>4</v>
      </c>
      <c r="BN260" s="586" t="s">
        <v>662</v>
      </c>
      <c r="BO260" s="365">
        <f t="shared" si="391"/>
        <v>3</v>
      </c>
      <c r="BP260" s="586" t="s">
        <v>643</v>
      </c>
      <c r="BQ260" s="365">
        <f t="shared" si="392"/>
        <v>3</v>
      </c>
      <c r="BR260" s="601">
        <v>1</v>
      </c>
      <c r="BS260" s="396" t="s">
        <v>1751</v>
      </c>
      <c r="BT260" s="165">
        <f t="shared" si="393"/>
        <v>3</v>
      </c>
      <c r="BU260" s="601">
        <v>1</v>
      </c>
      <c r="BV260" s="396" t="s">
        <v>1751</v>
      </c>
      <c r="BW260" s="165">
        <f t="shared" si="394"/>
        <v>3</v>
      </c>
      <c r="BX260" s="601">
        <v>0</v>
      </c>
      <c r="BY260" s="396" t="s">
        <v>1755</v>
      </c>
      <c r="BZ260" s="165">
        <f t="shared" si="395"/>
        <v>4</v>
      </c>
      <c r="CA260" s="601">
        <v>0</v>
      </c>
      <c r="CB260" s="396" t="s">
        <v>1755</v>
      </c>
      <c r="CC260" s="165">
        <f t="shared" si="396"/>
        <v>4</v>
      </c>
      <c r="CD260" s="58">
        <v>2</v>
      </c>
      <c r="CE260" s="397" t="s">
        <v>1762</v>
      </c>
      <c r="CF260" s="165">
        <f t="shared" si="378"/>
        <v>2</v>
      </c>
      <c r="CG260" s="80" t="s">
        <v>1369</v>
      </c>
      <c r="CH260" s="165">
        <f t="shared" si="397"/>
        <v>3</v>
      </c>
      <c r="CI260" s="426">
        <f t="shared" si="380"/>
        <v>3.25</v>
      </c>
      <c r="CJ260" s="586" t="s">
        <v>1398</v>
      </c>
      <c r="CK260" s="165">
        <f t="shared" si="381"/>
        <v>2</v>
      </c>
      <c r="CL260" s="96" t="s">
        <v>640</v>
      </c>
      <c r="CM260" s="164">
        <f t="shared" si="382"/>
        <v>0</v>
      </c>
      <c r="CN260" s="96" t="s">
        <v>880</v>
      </c>
      <c r="CO260" s="164">
        <f t="shared" si="408"/>
        <v>4</v>
      </c>
      <c r="CP260" s="96" t="s">
        <v>880</v>
      </c>
      <c r="CQ260" s="164">
        <f t="shared" si="385"/>
        <v>4</v>
      </c>
      <c r="CR260" s="96" t="s">
        <v>880</v>
      </c>
      <c r="CS260" s="164">
        <f t="shared" si="386"/>
        <v>4</v>
      </c>
      <c r="CT260" s="586" t="s">
        <v>639</v>
      </c>
      <c r="CU260" s="165">
        <f t="shared" si="383"/>
        <v>4</v>
      </c>
      <c r="CV260" s="96" t="s">
        <v>1119</v>
      </c>
      <c r="CW260" s="164">
        <f t="shared" si="387"/>
        <v>0</v>
      </c>
      <c r="CX260" s="55">
        <v>6.9</v>
      </c>
      <c r="CY260" s="427" t="s">
        <v>1826</v>
      </c>
      <c r="CZ260" s="165">
        <f t="shared" si="409"/>
        <v>1</v>
      </c>
      <c r="DA260" s="56">
        <v>6.8</v>
      </c>
      <c r="DB260" s="427" t="s">
        <v>1826</v>
      </c>
      <c r="DC260" s="165">
        <f t="shared" si="410"/>
        <v>1</v>
      </c>
      <c r="DD260" s="426">
        <f t="shared" si="411"/>
        <v>2.2222222222222223</v>
      </c>
      <c r="DE260" s="148">
        <v>7</v>
      </c>
      <c r="DF260" s="396" t="s">
        <v>1774</v>
      </c>
      <c r="DG260" s="165">
        <f t="shared" si="412"/>
        <v>3</v>
      </c>
      <c r="DH260" s="54">
        <v>0</v>
      </c>
      <c r="DI260" s="397" t="s">
        <v>1777</v>
      </c>
      <c r="DJ260" s="165">
        <f t="shared" si="413"/>
        <v>0</v>
      </c>
      <c r="DK260" s="54">
        <v>4</v>
      </c>
      <c r="DL260" s="396" t="s">
        <v>1778</v>
      </c>
      <c r="DM260" s="165">
        <f t="shared" si="414"/>
        <v>4</v>
      </c>
      <c r="DN260" s="54">
        <v>2</v>
      </c>
      <c r="DO260" s="396" t="s">
        <v>1783</v>
      </c>
      <c r="DP260" s="165">
        <f t="shared" si="415"/>
        <v>1</v>
      </c>
      <c r="DQ260" s="96" t="s">
        <v>1024</v>
      </c>
      <c r="DR260" s="164">
        <f t="shared" si="416"/>
        <v>0</v>
      </c>
      <c r="DS260" s="426">
        <f t="shared" si="417"/>
        <v>1.6</v>
      </c>
      <c r="DT260" s="148">
        <v>0.69</v>
      </c>
      <c r="DU260" s="94" t="s">
        <v>1791</v>
      </c>
      <c r="DV260" s="165">
        <f t="shared" si="384"/>
        <v>2</v>
      </c>
      <c r="DW260" s="49">
        <v>49</v>
      </c>
      <c r="DX260" s="148">
        <f t="shared" si="356"/>
        <v>1.6901960800285136</v>
      </c>
      <c r="DY260" s="94" t="s">
        <v>1735</v>
      </c>
      <c r="DZ260" s="165">
        <f t="shared" si="418"/>
        <v>3</v>
      </c>
      <c r="EA260" s="49">
        <v>3</v>
      </c>
      <c r="EB260" s="94" t="s">
        <v>1739</v>
      </c>
      <c r="EC260" s="165">
        <f t="shared" si="419"/>
        <v>2</v>
      </c>
      <c r="ED260" s="49">
        <v>4</v>
      </c>
      <c r="EE260" s="94" t="s">
        <v>1739</v>
      </c>
      <c r="EF260" s="165">
        <f t="shared" si="420"/>
        <v>2</v>
      </c>
      <c r="EG260" s="426">
        <f t="shared" si="421"/>
        <v>2.25</v>
      </c>
      <c r="EH260" s="429">
        <f t="shared" si="422"/>
        <v>2.4052188552188554</v>
      </c>
      <c r="EI260" s="438">
        <f t="shared" si="423"/>
        <v>0.60130471380471384</v>
      </c>
      <c r="EJ260" s="546">
        <v>0.8</v>
      </c>
      <c r="EK260" s="548">
        <v>0.47727272727272729</v>
      </c>
      <c r="EL260" s="549">
        <v>0.8125</v>
      </c>
      <c r="EM260" s="549">
        <v>0.55555555555555558</v>
      </c>
      <c r="EN260" s="549">
        <v>0.4</v>
      </c>
      <c r="EO260" s="549">
        <v>0.5625</v>
      </c>
    </row>
    <row r="261" spans="1:145" s="366" customFormat="1" ht="18">
      <c r="A261" s="4" t="s">
        <v>87</v>
      </c>
      <c r="B261" s="71" t="s">
        <v>86</v>
      </c>
      <c r="C261" s="370" t="s">
        <v>632</v>
      </c>
      <c r="D261" s="411" t="s">
        <v>1311</v>
      </c>
      <c r="E261" s="413" t="s">
        <v>968</v>
      </c>
      <c r="F261" s="412" t="s">
        <v>967</v>
      </c>
      <c r="G261" s="414" t="s">
        <v>981</v>
      </c>
      <c r="H261" s="417" t="s">
        <v>88</v>
      </c>
      <c r="I261" s="49">
        <v>38984</v>
      </c>
      <c r="J261" s="328">
        <f t="shared" si="399"/>
        <v>4.5908863983732378</v>
      </c>
      <c r="K261" s="328" t="s">
        <v>1714</v>
      </c>
      <c r="L261" s="165">
        <f t="shared" si="400"/>
        <v>3</v>
      </c>
      <c r="M261" s="78">
        <v>97707644.229999989</v>
      </c>
      <c r="N261" s="328">
        <f t="shared" si="401"/>
        <v>7.9899285423988005</v>
      </c>
      <c r="O261" s="328" t="s">
        <v>1704</v>
      </c>
      <c r="P261" s="165">
        <f t="shared" si="402"/>
        <v>3</v>
      </c>
      <c r="Q261" s="94">
        <v>1090</v>
      </c>
      <c r="R261" s="328">
        <f t="shared" si="403"/>
        <v>3.0374264979406238</v>
      </c>
      <c r="S261" s="328" t="s">
        <v>1710</v>
      </c>
      <c r="T261" s="165">
        <f t="shared" si="404"/>
        <v>3</v>
      </c>
      <c r="U261" s="96" t="s">
        <v>1119</v>
      </c>
      <c r="V261" s="164">
        <f t="shared" si="405"/>
        <v>4</v>
      </c>
      <c r="W261" s="94">
        <v>40</v>
      </c>
      <c r="X261" s="54">
        <f t="shared" si="398"/>
        <v>1.6020599913279623</v>
      </c>
      <c r="Y261" s="94" t="s">
        <v>1728</v>
      </c>
      <c r="Z261" s="165">
        <f t="shared" si="406"/>
        <v>3</v>
      </c>
      <c r="AA261" s="424">
        <f t="shared" si="407"/>
        <v>3.2</v>
      </c>
      <c r="AB261" s="594" t="s">
        <v>639</v>
      </c>
      <c r="AC261" s="165">
        <f t="shared" si="357"/>
        <v>4</v>
      </c>
      <c r="AD261" s="371" t="s">
        <v>639</v>
      </c>
      <c r="AE261" s="165">
        <f t="shared" si="358"/>
        <v>4</v>
      </c>
      <c r="AF261" s="96" t="s">
        <v>640</v>
      </c>
      <c r="AG261" s="164">
        <f t="shared" si="359"/>
        <v>0</v>
      </c>
      <c r="AH261" s="53" t="s">
        <v>1314</v>
      </c>
      <c r="AI261" s="165">
        <f t="shared" si="360"/>
        <v>0</v>
      </c>
      <c r="AJ261" s="53" t="s">
        <v>1406</v>
      </c>
      <c r="AK261" s="165">
        <f t="shared" si="361"/>
        <v>3</v>
      </c>
      <c r="AL261" s="372">
        <v>2</v>
      </c>
      <c r="AM261" s="396" t="s">
        <v>1766</v>
      </c>
      <c r="AN261" s="165">
        <f t="shared" si="362"/>
        <v>3</v>
      </c>
      <c r="AO261" s="96" t="s">
        <v>636</v>
      </c>
      <c r="AP261" s="164">
        <f t="shared" si="363"/>
        <v>4</v>
      </c>
      <c r="AQ261" s="322">
        <v>2</v>
      </c>
      <c r="AR261" s="396" t="s">
        <v>1772</v>
      </c>
      <c r="AS261" s="165">
        <f t="shared" si="364"/>
        <v>1</v>
      </c>
      <c r="AT261" s="370" t="s">
        <v>650</v>
      </c>
      <c r="AU261" s="165">
        <f t="shared" si="365"/>
        <v>2</v>
      </c>
      <c r="AV261" s="53" t="s">
        <v>635</v>
      </c>
      <c r="AW261" s="165">
        <v>1</v>
      </c>
      <c r="AX261" s="81" t="s">
        <v>647</v>
      </c>
      <c r="AY261" s="165">
        <v>4</v>
      </c>
      <c r="AZ261" s="426">
        <f t="shared" si="366"/>
        <v>2.3636363636363638</v>
      </c>
      <c r="BA261" s="322">
        <v>1</v>
      </c>
      <c r="BB261" s="395" t="s">
        <v>1742</v>
      </c>
      <c r="BC261" s="165">
        <f t="shared" si="388"/>
        <v>3</v>
      </c>
      <c r="BD261" s="155" t="s">
        <v>641</v>
      </c>
      <c r="BE261" s="163">
        <f t="shared" si="368"/>
        <v>0</v>
      </c>
      <c r="BF261" s="372">
        <v>3</v>
      </c>
      <c r="BG261" s="397" t="s">
        <v>1747</v>
      </c>
      <c r="BH261" s="165">
        <f t="shared" si="369"/>
        <v>2</v>
      </c>
      <c r="BI261" s="372">
        <v>0</v>
      </c>
      <c r="BJ261" s="396" t="s">
        <v>1745</v>
      </c>
      <c r="BK261" s="165">
        <f t="shared" si="389"/>
        <v>4</v>
      </c>
      <c r="BL261" s="80" t="s">
        <v>642</v>
      </c>
      <c r="BM261" s="365">
        <f t="shared" si="390"/>
        <v>3</v>
      </c>
      <c r="BN261" s="370" t="s">
        <v>662</v>
      </c>
      <c r="BO261" s="365">
        <f t="shared" si="391"/>
        <v>3</v>
      </c>
      <c r="BP261" s="371" t="s">
        <v>643</v>
      </c>
      <c r="BQ261" s="365">
        <f t="shared" si="392"/>
        <v>3</v>
      </c>
      <c r="BR261" s="322">
        <v>3</v>
      </c>
      <c r="BS261" s="397" t="s">
        <v>1752</v>
      </c>
      <c r="BT261" s="165">
        <f t="shared" si="393"/>
        <v>2</v>
      </c>
      <c r="BU261" s="322">
        <v>3</v>
      </c>
      <c r="BV261" s="397" t="s">
        <v>1752</v>
      </c>
      <c r="BW261" s="165">
        <f t="shared" si="394"/>
        <v>2</v>
      </c>
      <c r="BX261" s="322">
        <v>1</v>
      </c>
      <c r="BY261" s="396" t="s">
        <v>1756</v>
      </c>
      <c r="BZ261" s="165">
        <f t="shared" si="395"/>
        <v>3</v>
      </c>
      <c r="CA261" s="322">
        <v>0</v>
      </c>
      <c r="CB261" s="396" t="s">
        <v>1755</v>
      </c>
      <c r="CC261" s="165">
        <f t="shared" si="396"/>
        <v>4</v>
      </c>
      <c r="CD261" s="58">
        <v>0</v>
      </c>
      <c r="CE261" s="397" t="s">
        <v>1764</v>
      </c>
      <c r="CF261" s="165">
        <f t="shared" si="378"/>
        <v>0</v>
      </c>
      <c r="CG261" s="80" t="s">
        <v>1369</v>
      </c>
      <c r="CH261" s="165">
        <f t="shared" si="397"/>
        <v>3</v>
      </c>
      <c r="CI261" s="426">
        <f t="shared" si="380"/>
        <v>2.4166666666666665</v>
      </c>
      <c r="CJ261" s="586" t="s">
        <v>1407</v>
      </c>
      <c r="CK261" s="165">
        <f t="shared" si="381"/>
        <v>1</v>
      </c>
      <c r="CL261" s="96" t="s">
        <v>640</v>
      </c>
      <c r="CM261" s="164">
        <f t="shared" si="382"/>
        <v>0</v>
      </c>
      <c r="CN261" s="96" t="s">
        <v>1119</v>
      </c>
      <c r="CO261" s="164">
        <f t="shared" si="408"/>
        <v>0</v>
      </c>
      <c r="CP261" s="96" t="s">
        <v>880</v>
      </c>
      <c r="CQ261" s="164">
        <f t="shared" si="385"/>
        <v>4</v>
      </c>
      <c r="CR261" s="96" t="s">
        <v>880</v>
      </c>
      <c r="CS261" s="164">
        <f t="shared" si="386"/>
        <v>4</v>
      </c>
      <c r="CT261" s="370" t="s">
        <v>639</v>
      </c>
      <c r="CU261" s="165">
        <f t="shared" si="383"/>
        <v>4</v>
      </c>
      <c r="CV261" s="96" t="s">
        <v>880</v>
      </c>
      <c r="CW261" s="164">
        <f t="shared" si="387"/>
        <v>4</v>
      </c>
      <c r="CX261" s="55">
        <v>8.3000000000000007</v>
      </c>
      <c r="CY261" s="351" t="s">
        <v>1827</v>
      </c>
      <c r="CZ261" s="165">
        <f t="shared" si="409"/>
        <v>0</v>
      </c>
      <c r="DA261" s="56">
        <v>8.6</v>
      </c>
      <c r="DB261" s="351" t="s">
        <v>1827</v>
      </c>
      <c r="DC261" s="165">
        <f t="shared" si="410"/>
        <v>0</v>
      </c>
      <c r="DD261" s="426">
        <f t="shared" si="411"/>
        <v>1.8888888888888888</v>
      </c>
      <c r="DE261" s="148">
        <v>4</v>
      </c>
      <c r="DF261" s="397" t="s">
        <v>1775</v>
      </c>
      <c r="DG261" s="165">
        <f t="shared" si="412"/>
        <v>2</v>
      </c>
      <c r="DH261" s="54">
        <v>0</v>
      </c>
      <c r="DI261" s="397" t="s">
        <v>1777</v>
      </c>
      <c r="DJ261" s="165">
        <f t="shared" si="413"/>
        <v>0</v>
      </c>
      <c r="DK261" s="54">
        <v>2</v>
      </c>
      <c r="DL261" s="396" t="s">
        <v>1778</v>
      </c>
      <c r="DM261" s="165">
        <f t="shared" si="414"/>
        <v>4</v>
      </c>
      <c r="DN261" s="54">
        <v>5</v>
      </c>
      <c r="DO261" s="396" t="s">
        <v>1781</v>
      </c>
      <c r="DP261" s="165">
        <f t="shared" si="415"/>
        <v>3</v>
      </c>
      <c r="DQ261" s="96" t="s">
        <v>1024</v>
      </c>
      <c r="DR261" s="164">
        <f t="shared" si="416"/>
        <v>0</v>
      </c>
      <c r="DS261" s="426">
        <f t="shared" si="417"/>
        <v>1.8</v>
      </c>
      <c r="DT261" s="148">
        <v>0.66700000000000004</v>
      </c>
      <c r="DU261" s="94" t="s">
        <v>1791</v>
      </c>
      <c r="DV261" s="165">
        <f t="shared" si="384"/>
        <v>2</v>
      </c>
      <c r="DW261" s="49">
        <v>6</v>
      </c>
      <c r="DX261" s="148">
        <f t="shared" si="356"/>
        <v>0.77815125038364363</v>
      </c>
      <c r="DY261" s="94" t="s">
        <v>1733</v>
      </c>
      <c r="DZ261" s="165">
        <f t="shared" si="418"/>
        <v>1</v>
      </c>
      <c r="EA261" s="49">
        <v>11</v>
      </c>
      <c r="EB261" s="157" t="s">
        <v>1738</v>
      </c>
      <c r="EC261" s="165">
        <f t="shared" si="419"/>
        <v>4</v>
      </c>
      <c r="ED261" s="49">
        <v>6</v>
      </c>
      <c r="EE261" s="94" t="s">
        <v>1740</v>
      </c>
      <c r="EF261" s="165">
        <f t="shared" si="420"/>
        <v>3</v>
      </c>
      <c r="EG261" s="426">
        <f t="shared" si="421"/>
        <v>2.5</v>
      </c>
      <c r="EH261" s="429">
        <f t="shared" si="422"/>
        <v>2.3615319865319861</v>
      </c>
      <c r="EI261" s="438">
        <f t="shared" si="423"/>
        <v>0.59038299663299654</v>
      </c>
      <c r="EJ261" s="546">
        <v>0.8</v>
      </c>
      <c r="EK261" s="548">
        <v>0.59090909090909094</v>
      </c>
      <c r="EL261" s="549">
        <v>0.60416666666666663</v>
      </c>
      <c r="EM261" s="549">
        <v>0.47222222222222221</v>
      </c>
      <c r="EN261" s="549">
        <v>0.45</v>
      </c>
      <c r="EO261" s="549">
        <v>0.625</v>
      </c>
    </row>
    <row r="262" spans="1:145" s="366" customFormat="1" ht="18">
      <c r="A262" s="4" t="s">
        <v>82</v>
      </c>
      <c r="B262" s="76" t="s">
        <v>81</v>
      </c>
      <c r="C262" s="586" t="s">
        <v>632</v>
      </c>
      <c r="D262" s="411" t="s">
        <v>1311</v>
      </c>
      <c r="E262" s="413" t="s">
        <v>965</v>
      </c>
      <c r="F262" s="412" t="s">
        <v>983</v>
      </c>
      <c r="G262" s="414" t="s">
        <v>966</v>
      </c>
      <c r="H262" s="417" t="s">
        <v>83</v>
      </c>
      <c r="I262" s="49">
        <v>39231</v>
      </c>
      <c r="J262" s="328">
        <f t="shared" si="399"/>
        <v>4.5936293784570088</v>
      </c>
      <c r="K262" s="328" t="s">
        <v>1714</v>
      </c>
      <c r="L262" s="165">
        <f t="shared" si="400"/>
        <v>3</v>
      </c>
      <c r="M262" s="78">
        <v>77069326.050000012</v>
      </c>
      <c r="N262" s="328">
        <f t="shared" si="401"/>
        <v>7.8868815612171517</v>
      </c>
      <c r="O262" s="328" t="s">
        <v>1705</v>
      </c>
      <c r="P262" s="165">
        <f t="shared" si="402"/>
        <v>2</v>
      </c>
      <c r="Q262" s="94">
        <v>1032</v>
      </c>
      <c r="R262" s="328">
        <f t="shared" si="403"/>
        <v>3.0136796972911926</v>
      </c>
      <c r="S262" s="328" t="s">
        <v>1710</v>
      </c>
      <c r="T262" s="165">
        <f t="shared" si="404"/>
        <v>3</v>
      </c>
      <c r="U262" s="96" t="s">
        <v>880</v>
      </c>
      <c r="V262" s="164">
        <f t="shared" si="405"/>
        <v>0</v>
      </c>
      <c r="W262" s="94">
        <v>0</v>
      </c>
      <c r="X262" s="94"/>
      <c r="Y262" s="94" t="s">
        <v>1726</v>
      </c>
      <c r="Z262" s="165">
        <f t="shared" si="406"/>
        <v>0</v>
      </c>
      <c r="AA262" s="424">
        <f t="shared" si="407"/>
        <v>1.6</v>
      </c>
      <c r="AB262" s="586" t="s">
        <v>1397</v>
      </c>
      <c r="AC262" s="165">
        <f t="shared" si="357"/>
        <v>1</v>
      </c>
      <c r="AD262" s="586" t="s">
        <v>1399</v>
      </c>
      <c r="AE262" s="165">
        <f t="shared" si="358"/>
        <v>1</v>
      </c>
      <c r="AF262" s="96" t="s">
        <v>640</v>
      </c>
      <c r="AG262" s="164">
        <f t="shared" si="359"/>
        <v>0</v>
      </c>
      <c r="AH262" s="53" t="s">
        <v>1402</v>
      </c>
      <c r="AI262" s="165">
        <f t="shared" si="360"/>
        <v>2</v>
      </c>
      <c r="AJ262" s="53" t="s">
        <v>1404</v>
      </c>
      <c r="AK262" s="165">
        <f t="shared" si="361"/>
        <v>1</v>
      </c>
      <c r="AL262" s="598">
        <v>1</v>
      </c>
      <c r="AM262" s="396" t="s">
        <v>1765</v>
      </c>
      <c r="AN262" s="165">
        <f t="shared" si="362"/>
        <v>4</v>
      </c>
      <c r="AO262" s="96" t="s">
        <v>636</v>
      </c>
      <c r="AP262" s="164">
        <f t="shared" si="363"/>
        <v>4</v>
      </c>
      <c r="AQ262" s="322">
        <v>1</v>
      </c>
      <c r="AR262" s="397" t="s">
        <v>1789</v>
      </c>
      <c r="AS262" s="165">
        <f t="shared" si="364"/>
        <v>0</v>
      </c>
      <c r="AT262" s="586" t="s">
        <v>650</v>
      </c>
      <c r="AU262" s="165">
        <f t="shared" si="365"/>
        <v>2</v>
      </c>
      <c r="AV262" s="53" t="s">
        <v>635</v>
      </c>
      <c r="AW262" s="165">
        <v>1</v>
      </c>
      <c r="AX262" s="81" t="s">
        <v>647</v>
      </c>
      <c r="AY262" s="165">
        <v>4</v>
      </c>
      <c r="AZ262" s="426">
        <f t="shared" si="366"/>
        <v>1.8181818181818181</v>
      </c>
      <c r="BA262" s="322">
        <v>0</v>
      </c>
      <c r="BB262" s="395" t="s">
        <v>1741</v>
      </c>
      <c r="BC262" s="165">
        <f t="shared" si="388"/>
        <v>4</v>
      </c>
      <c r="BD262" s="155" t="s">
        <v>641</v>
      </c>
      <c r="BE262" s="163">
        <f t="shared" si="368"/>
        <v>0</v>
      </c>
      <c r="BF262" s="601">
        <v>4</v>
      </c>
      <c r="BG262" s="397" t="s">
        <v>1747</v>
      </c>
      <c r="BH262" s="165">
        <f t="shared" si="369"/>
        <v>2</v>
      </c>
      <c r="BI262" s="601">
        <v>4</v>
      </c>
      <c r="BJ262" s="397" t="s">
        <v>1747</v>
      </c>
      <c r="BK262" s="165">
        <f t="shared" si="389"/>
        <v>2</v>
      </c>
      <c r="BL262" s="80" t="s">
        <v>642</v>
      </c>
      <c r="BM262" s="365">
        <f t="shared" si="390"/>
        <v>3</v>
      </c>
      <c r="BN262" s="586" t="s">
        <v>669</v>
      </c>
      <c r="BO262" s="365">
        <f t="shared" si="391"/>
        <v>2</v>
      </c>
      <c r="BP262" s="586" t="s">
        <v>643</v>
      </c>
      <c r="BQ262" s="365">
        <f t="shared" si="392"/>
        <v>3</v>
      </c>
      <c r="BR262" s="601">
        <v>3</v>
      </c>
      <c r="BS262" s="397" t="s">
        <v>1752</v>
      </c>
      <c r="BT262" s="165">
        <f t="shared" si="393"/>
        <v>2</v>
      </c>
      <c r="BU262" s="601">
        <v>2</v>
      </c>
      <c r="BV262" s="396" t="s">
        <v>1751</v>
      </c>
      <c r="BW262" s="165">
        <f t="shared" si="394"/>
        <v>3</v>
      </c>
      <c r="BX262" s="601">
        <v>0</v>
      </c>
      <c r="BY262" s="396" t="s">
        <v>1755</v>
      </c>
      <c r="BZ262" s="165">
        <f t="shared" si="395"/>
        <v>4</v>
      </c>
      <c r="CA262" s="601">
        <v>0</v>
      </c>
      <c r="CB262" s="396" t="s">
        <v>1755</v>
      </c>
      <c r="CC262" s="165">
        <f t="shared" si="396"/>
        <v>4</v>
      </c>
      <c r="CD262" s="58">
        <v>2</v>
      </c>
      <c r="CE262" s="397" t="s">
        <v>1762</v>
      </c>
      <c r="CF262" s="165">
        <f t="shared" si="378"/>
        <v>2</v>
      </c>
      <c r="CG262" s="80" t="s">
        <v>1369</v>
      </c>
      <c r="CH262" s="165">
        <f t="shared" si="397"/>
        <v>3</v>
      </c>
      <c r="CI262" s="426">
        <f t="shared" si="380"/>
        <v>2.5</v>
      </c>
      <c r="CJ262" s="53" t="s">
        <v>1407</v>
      </c>
      <c r="CK262" s="165">
        <f t="shared" si="381"/>
        <v>1</v>
      </c>
      <c r="CL262" s="96" t="s">
        <v>640</v>
      </c>
      <c r="CM262" s="164">
        <f t="shared" si="382"/>
        <v>0</v>
      </c>
      <c r="CN262" s="96" t="s">
        <v>880</v>
      </c>
      <c r="CO262" s="164">
        <f t="shared" si="408"/>
        <v>4</v>
      </c>
      <c r="CP262" s="96" t="s">
        <v>880</v>
      </c>
      <c r="CQ262" s="164">
        <f t="shared" si="385"/>
        <v>4</v>
      </c>
      <c r="CR262" s="96" t="s">
        <v>880</v>
      </c>
      <c r="CS262" s="164">
        <f t="shared" si="386"/>
        <v>4</v>
      </c>
      <c r="CT262" s="586" t="s">
        <v>639</v>
      </c>
      <c r="CU262" s="165">
        <f t="shared" si="383"/>
        <v>4</v>
      </c>
      <c r="CV262" s="96" t="s">
        <v>1119</v>
      </c>
      <c r="CW262" s="164">
        <f t="shared" si="387"/>
        <v>0</v>
      </c>
      <c r="CX262" s="55">
        <v>9</v>
      </c>
      <c r="CY262" s="351" t="s">
        <v>1827</v>
      </c>
      <c r="CZ262" s="165">
        <f t="shared" si="409"/>
        <v>0</v>
      </c>
      <c r="DA262" s="56">
        <v>9.3000000000000007</v>
      </c>
      <c r="DB262" s="351" t="s">
        <v>1827</v>
      </c>
      <c r="DC262" s="165">
        <f t="shared" si="410"/>
        <v>0</v>
      </c>
      <c r="DD262" s="426">
        <f t="shared" si="411"/>
        <v>1.8888888888888888</v>
      </c>
      <c r="DE262" s="148">
        <v>4</v>
      </c>
      <c r="DF262" s="397" t="s">
        <v>1775</v>
      </c>
      <c r="DG262" s="165">
        <f t="shared" si="412"/>
        <v>2</v>
      </c>
      <c r="DH262" s="54">
        <v>0</v>
      </c>
      <c r="DI262" s="397" t="s">
        <v>1777</v>
      </c>
      <c r="DJ262" s="165">
        <f t="shared" si="413"/>
        <v>0</v>
      </c>
      <c r="DK262" s="54">
        <v>3</v>
      </c>
      <c r="DL262" s="396" t="s">
        <v>1778</v>
      </c>
      <c r="DM262" s="165">
        <f t="shared" si="414"/>
        <v>4</v>
      </c>
      <c r="DN262" s="54">
        <v>1</v>
      </c>
      <c r="DO262" s="396" t="s">
        <v>1783</v>
      </c>
      <c r="DP262" s="165">
        <f t="shared" si="415"/>
        <v>1</v>
      </c>
      <c r="DQ262" s="96" t="s">
        <v>1024</v>
      </c>
      <c r="DR262" s="164">
        <f t="shared" si="416"/>
        <v>0</v>
      </c>
      <c r="DS262" s="426">
        <f t="shared" si="417"/>
        <v>1.4</v>
      </c>
      <c r="DT262" s="148">
        <v>0.66300000000000003</v>
      </c>
      <c r="DU262" s="94" t="s">
        <v>1791</v>
      </c>
      <c r="DV262" s="165">
        <f t="shared" si="384"/>
        <v>2</v>
      </c>
      <c r="DW262" s="49">
        <v>87</v>
      </c>
      <c r="DX262" s="148">
        <f t="shared" si="356"/>
        <v>1.9395192526186185</v>
      </c>
      <c r="DY262" s="94" t="s">
        <v>1735</v>
      </c>
      <c r="DZ262" s="165">
        <f t="shared" si="418"/>
        <v>3</v>
      </c>
      <c r="EA262" s="49">
        <v>15</v>
      </c>
      <c r="EB262" s="157" t="s">
        <v>1738</v>
      </c>
      <c r="EC262" s="165">
        <f t="shared" si="419"/>
        <v>4</v>
      </c>
      <c r="ED262" s="49">
        <v>5</v>
      </c>
      <c r="EE262" s="94" t="s">
        <v>1740</v>
      </c>
      <c r="EF262" s="165">
        <f t="shared" si="420"/>
        <v>3</v>
      </c>
      <c r="EG262" s="426">
        <f t="shared" si="421"/>
        <v>3</v>
      </c>
      <c r="EH262" s="429">
        <f t="shared" si="422"/>
        <v>2.0345117845117846</v>
      </c>
      <c r="EI262" s="438">
        <f t="shared" si="423"/>
        <v>0.50862794612794615</v>
      </c>
      <c r="EJ262" s="546">
        <v>0.4</v>
      </c>
      <c r="EK262" s="548">
        <v>0.45454545454545453</v>
      </c>
      <c r="EL262" s="549">
        <v>0.625</v>
      </c>
      <c r="EM262" s="549">
        <v>0.47222222222222221</v>
      </c>
      <c r="EN262" s="549">
        <v>0.35</v>
      </c>
      <c r="EO262" s="549">
        <v>0.75</v>
      </c>
    </row>
    <row r="263" spans="1:145" s="366" customFormat="1" ht="18">
      <c r="A263" s="4" t="s">
        <v>90</v>
      </c>
      <c r="B263" s="69" t="s">
        <v>89</v>
      </c>
      <c r="C263" s="586" t="s">
        <v>681</v>
      </c>
      <c r="D263" s="411" t="s">
        <v>1311</v>
      </c>
      <c r="E263" s="413" t="s">
        <v>988</v>
      </c>
      <c r="F263" s="412" t="s">
        <v>1002</v>
      </c>
      <c r="G263" s="414" t="s">
        <v>989</v>
      </c>
      <c r="H263" s="412" t="s">
        <v>25</v>
      </c>
      <c r="I263" s="49">
        <v>40878</v>
      </c>
      <c r="J263" s="328">
        <f t="shared" si="399"/>
        <v>4.6114896393230413</v>
      </c>
      <c r="K263" s="328" t="s">
        <v>1714</v>
      </c>
      <c r="L263" s="165">
        <f t="shared" si="400"/>
        <v>3</v>
      </c>
      <c r="M263" s="78">
        <v>99907584</v>
      </c>
      <c r="N263" s="328">
        <f t="shared" si="401"/>
        <v>7.9995984568379477</v>
      </c>
      <c r="O263" s="328" t="s">
        <v>1704</v>
      </c>
      <c r="P263" s="165">
        <f t="shared" si="402"/>
        <v>3</v>
      </c>
      <c r="Q263" s="94">
        <v>887</v>
      </c>
      <c r="R263" s="328">
        <f t="shared" si="403"/>
        <v>2.9479236198317262</v>
      </c>
      <c r="S263" s="328" t="s">
        <v>1713</v>
      </c>
      <c r="T263" s="165">
        <f t="shared" si="404"/>
        <v>2</v>
      </c>
      <c r="U263" s="96" t="s">
        <v>880</v>
      </c>
      <c r="V263" s="164">
        <f t="shared" si="405"/>
        <v>0</v>
      </c>
      <c r="W263" s="94">
        <v>0</v>
      </c>
      <c r="X263" s="94"/>
      <c r="Y263" s="94" t="s">
        <v>1726</v>
      </c>
      <c r="Z263" s="165">
        <f t="shared" si="406"/>
        <v>0</v>
      </c>
      <c r="AA263" s="424">
        <f t="shared" si="407"/>
        <v>1.6</v>
      </c>
      <c r="AB263" s="586" t="s">
        <v>639</v>
      </c>
      <c r="AC263" s="165">
        <f t="shared" si="357"/>
        <v>4</v>
      </c>
      <c r="AD263" s="53" t="s">
        <v>639</v>
      </c>
      <c r="AE263" s="165">
        <f t="shared" si="358"/>
        <v>4</v>
      </c>
      <c r="AF263" s="96" t="s">
        <v>640</v>
      </c>
      <c r="AG263" s="164">
        <f t="shared" si="359"/>
        <v>0</v>
      </c>
      <c r="AH263" s="53" t="s">
        <v>1314</v>
      </c>
      <c r="AI263" s="165">
        <f t="shared" si="360"/>
        <v>0</v>
      </c>
      <c r="AJ263" s="53" t="s">
        <v>1404</v>
      </c>
      <c r="AK263" s="165">
        <f t="shared" si="361"/>
        <v>1</v>
      </c>
      <c r="AL263" s="598">
        <v>3</v>
      </c>
      <c r="AM263" s="397" t="s">
        <v>1767</v>
      </c>
      <c r="AN263" s="165">
        <f t="shared" si="362"/>
        <v>2</v>
      </c>
      <c r="AO263" s="96" t="s">
        <v>640</v>
      </c>
      <c r="AP263" s="164">
        <f t="shared" si="363"/>
        <v>0</v>
      </c>
      <c r="AQ263" s="322">
        <v>5</v>
      </c>
      <c r="AR263" s="396" t="s">
        <v>1788</v>
      </c>
      <c r="AS263" s="165">
        <f t="shared" si="364"/>
        <v>4</v>
      </c>
      <c r="AT263" s="586" t="s">
        <v>650</v>
      </c>
      <c r="AU263" s="165">
        <f t="shared" si="365"/>
        <v>2</v>
      </c>
      <c r="AV263" s="53" t="s">
        <v>646</v>
      </c>
      <c r="AW263" s="165">
        <v>0</v>
      </c>
      <c r="AX263" s="81" t="s">
        <v>647</v>
      </c>
      <c r="AY263" s="165">
        <v>4</v>
      </c>
      <c r="AZ263" s="426">
        <f t="shared" si="366"/>
        <v>1.9090909090909092</v>
      </c>
      <c r="BA263" s="322">
        <v>0</v>
      </c>
      <c r="BB263" s="395" t="s">
        <v>1741</v>
      </c>
      <c r="BC263" s="165">
        <f t="shared" si="388"/>
        <v>4</v>
      </c>
      <c r="BD263" s="155" t="s">
        <v>641</v>
      </c>
      <c r="BE263" s="163">
        <f t="shared" si="368"/>
        <v>0</v>
      </c>
      <c r="BF263" s="601">
        <v>2</v>
      </c>
      <c r="BG263" s="396" t="s">
        <v>1746</v>
      </c>
      <c r="BH263" s="165">
        <f t="shared" si="369"/>
        <v>3</v>
      </c>
      <c r="BI263" s="601">
        <v>3</v>
      </c>
      <c r="BJ263" s="397" t="s">
        <v>1747</v>
      </c>
      <c r="BK263" s="165">
        <f t="shared" si="389"/>
        <v>2</v>
      </c>
      <c r="BL263" s="80" t="s">
        <v>658</v>
      </c>
      <c r="BM263" s="365">
        <f t="shared" si="390"/>
        <v>2</v>
      </c>
      <c r="BN263" s="586" t="s">
        <v>649</v>
      </c>
      <c r="BO263" s="365">
        <f t="shared" si="391"/>
        <v>1</v>
      </c>
      <c r="BP263" s="586" t="s">
        <v>659</v>
      </c>
      <c r="BQ263" s="365">
        <f t="shared" si="392"/>
        <v>4</v>
      </c>
      <c r="BR263" s="601">
        <v>0</v>
      </c>
      <c r="BS263" s="396" t="s">
        <v>1750</v>
      </c>
      <c r="BT263" s="165">
        <f t="shared" si="393"/>
        <v>4</v>
      </c>
      <c r="BU263" s="601">
        <v>2</v>
      </c>
      <c r="BV263" s="396" t="s">
        <v>1751</v>
      </c>
      <c r="BW263" s="165">
        <f t="shared" si="394"/>
        <v>3</v>
      </c>
      <c r="BX263" s="601">
        <v>0</v>
      </c>
      <c r="BY263" s="396" t="s">
        <v>1755</v>
      </c>
      <c r="BZ263" s="165">
        <f t="shared" si="395"/>
        <v>4</v>
      </c>
      <c r="CA263" s="601">
        <v>0</v>
      </c>
      <c r="CB263" s="396" t="s">
        <v>1755</v>
      </c>
      <c r="CC263" s="165">
        <f t="shared" si="396"/>
        <v>4</v>
      </c>
      <c r="CD263" s="58">
        <v>0</v>
      </c>
      <c r="CE263" s="397" t="s">
        <v>1764</v>
      </c>
      <c r="CF263" s="165">
        <f t="shared" si="378"/>
        <v>0</v>
      </c>
      <c r="CG263" s="80" t="s">
        <v>1369</v>
      </c>
      <c r="CH263" s="165">
        <f t="shared" si="397"/>
        <v>3</v>
      </c>
      <c r="CI263" s="426">
        <f t="shared" si="380"/>
        <v>2.5</v>
      </c>
      <c r="CJ263" s="80" t="s">
        <v>639</v>
      </c>
      <c r="CK263" s="165">
        <f t="shared" si="381"/>
        <v>4</v>
      </c>
      <c r="CL263" s="96" t="s">
        <v>636</v>
      </c>
      <c r="CM263" s="164">
        <f t="shared" si="382"/>
        <v>4</v>
      </c>
      <c r="CN263" s="96" t="s">
        <v>1119</v>
      </c>
      <c r="CO263" s="164">
        <f t="shared" si="408"/>
        <v>0</v>
      </c>
      <c r="CP263" s="96" t="s">
        <v>1119</v>
      </c>
      <c r="CQ263" s="164">
        <f t="shared" si="385"/>
        <v>0</v>
      </c>
      <c r="CR263" s="96" t="s">
        <v>1119</v>
      </c>
      <c r="CS263" s="164">
        <f t="shared" si="386"/>
        <v>0</v>
      </c>
      <c r="CT263" s="80" t="s">
        <v>1396</v>
      </c>
      <c r="CU263" s="165">
        <f t="shared" si="383"/>
        <v>0</v>
      </c>
      <c r="CV263" s="96" t="s">
        <v>1119</v>
      </c>
      <c r="CW263" s="164">
        <f t="shared" si="387"/>
        <v>0</v>
      </c>
      <c r="CX263" s="55">
        <v>8.4</v>
      </c>
      <c r="CY263" s="351" t="s">
        <v>1827</v>
      </c>
      <c r="CZ263" s="165">
        <f t="shared" si="409"/>
        <v>0</v>
      </c>
      <c r="DA263" s="56">
        <v>9.8000000000000007</v>
      </c>
      <c r="DB263" s="351" t="s">
        <v>1827</v>
      </c>
      <c r="DC263" s="165">
        <f t="shared" si="410"/>
        <v>0</v>
      </c>
      <c r="DD263" s="426">
        <f t="shared" si="411"/>
        <v>0.88888888888888884</v>
      </c>
      <c r="DE263" s="148">
        <v>2</v>
      </c>
      <c r="DF263" s="396" t="s">
        <v>1776</v>
      </c>
      <c r="DG263" s="165">
        <f t="shared" si="412"/>
        <v>1</v>
      </c>
      <c r="DH263" s="54">
        <v>1</v>
      </c>
      <c r="DI263" s="396" t="s">
        <v>1779</v>
      </c>
      <c r="DJ263" s="165">
        <f t="shared" si="413"/>
        <v>3</v>
      </c>
      <c r="DK263" s="54">
        <v>1</v>
      </c>
      <c r="DL263" s="396" t="s">
        <v>1778</v>
      </c>
      <c r="DM263" s="165">
        <f t="shared" si="414"/>
        <v>3</v>
      </c>
      <c r="DN263" s="54">
        <v>4</v>
      </c>
      <c r="DO263" s="397" t="s">
        <v>1782</v>
      </c>
      <c r="DP263" s="165">
        <f t="shared" si="415"/>
        <v>2</v>
      </c>
      <c r="DQ263" s="96" t="s">
        <v>1024</v>
      </c>
      <c r="DR263" s="164">
        <f t="shared" si="416"/>
        <v>0</v>
      </c>
      <c r="DS263" s="426">
        <f t="shared" si="417"/>
        <v>1.8</v>
      </c>
      <c r="DT263" s="148">
        <v>0.72099999999999997</v>
      </c>
      <c r="DU263" s="94" t="s">
        <v>1791</v>
      </c>
      <c r="DV263" s="165">
        <f t="shared" si="384"/>
        <v>2</v>
      </c>
      <c r="DW263" s="49">
        <v>22</v>
      </c>
      <c r="DX263" s="148">
        <f t="shared" si="356"/>
        <v>1.3424226808222062</v>
      </c>
      <c r="DY263" s="94" t="s">
        <v>1734</v>
      </c>
      <c r="DZ263" s="165">
        <f t="shared" si="418"/>
        <v>2</v>
      </c>
      <c r="EA263" s="49">
        <v>9</v>
      </c>
      <c r="EB263" s="157" t="s">
        <v>1738</v>
      </c>
      <c r="EC263" s="165">
        <f t="shared" si="419"/>
        <v>4</v>
      </c>
      <c r="ED263" s="49">
        <v>7</v>
      </c>
      <c r="EE263" s="94" t="s">
        <v>1740</v>
      </c>
      <c r="EF263" s="165">
        <f t="shared" si="420"/>
        <v>3</v>
      </c>
      <c r="EG263" s="426">
        <f t="shared" si="421"/>
        <v>2.75</v>
      </c>
      <c r="EH263" s="429">
        <f t="shared" si="422"/>
        <v>1.9079966329966327</v>
      </c>
      <c r="EI263" s="438">
        <f t="shared" si="423"/>
        <v>0.47699915824915812</v>
      </c>
      <c r="EJ263" s="546">
        <v>0.4</v>
      </c>
      <c r="EK263" s="548">
        <v>0.47727272727272729</v>
      </c>
      <c r="EL263" s="549">
        <v>0.625</v>
      </c>
      <c r="EM263" s="549">
        <v>0.22222222222222221</v>
      </c>
      <c r="EN263" s="549">
        <v>0.45</v>
      </c>
      <c r="EO263" s="549">
        <v>0.6875</v>
      </c>
    </row>
    <row r="264" spans="1:145" s="366" customFormat="1" ht="18">
      <c r="A264" s="4" t="s">
        <v>85</v>
      </c>
      <c r="B264" s="69" t="s">
        <v>84</v>
      </c>
      <c r="C264" s="370" t="s">
        <v>673</v>
      </c>
      <c r="D264" s="411" t="s">
        <v>1311</v>
      </c>
      <c r="E264" s="413" t="s">
        <v>971</v>
      </c>
      <c r="F264" s="412" t="s">
        <v>986</v>
      </c>
      <c r="G264" s="414" t="s">
        <v>987</v>
      </c>
      <c r="H264" s="412" t="s">
        <v>8</v>
      </c>
      <c r="I264" s="49">
        <v>41283</v>
      </c>
      <c r="J264" s="328">
        <f t="shared" si="399"/>
        <v>4.6157712495713072</v>
      </c>
      <c r="K264" s="328" t="s">
        <v>1714</v>
      </c>
      <c r="L264" s="165">
        <f t="shared" si="400"/>
        <v>3</v>
      </c>
      <c r="M264" s="78">
        <v>114671649.64000002</v>
      </c>
      <c r="N264" s="328">
        <f t="shared" si="401"/>
        <v>8.059456060213515</v>
      </c>
      <c r="O264" s="328" t="s">
        <v>1704</v>
      </c>
      <c r="P264" s="165">
        <f t="shared" si="402"/>
        <v>3</v>
      </c>
      <c r="Q264" s="94">
        <v>1418</v>
      </c>
      <c r="R264" s="328">
        <f t="shared" si="403"/>
        <v>3.1516762308470478</v>
      </c>
      <c r="S264" s="328" t="s">
        <v>1710</v>
      </c>
      <c r="T264" s="165">
        <f t="shared" si="404"/>
        <v>3</v>
      </c>
      <c r="U264" s="96" t="s">
        <v>1119</v>
      </c>
      <c r="V264" s="164">
        <f t="shared" si="405"/>
        <v>4</v>
      </c>
      <c r="W264" s="94">
        <v>145</v>
      </c>
      <c r="X264" s="54">
        <f>LOG10(W264)</f>
        <v>2.1613680022349748</v>
      </c>
      <c r="Y264" s="94" t="s">
        <v>1729</v>
      </c>
      <c r="Z264" s="165">
        <f t="shared" si="406"/>
        <v>4</v>
      </c>
      <c r="AA264" s="424">
        <f t="shared" si="407"/>
        <v>3.4</v>
      </c>
      <c r="AB264" s="370" t="s">
        <v>639</v>
      </c>
      <c r="AC264" s="165">
        <f t="shared" si="357"/>
        <v>4</v>
      </c>
      <c r="AD264" s="371" t="s">
        <v>639</v>
      </c>
      <c r="AE264" s="165">
        <f t="shared" si="358"/>
        <v>4</v>
      </c>
      <c r="AF264" s="96" t="s">
        <v>640</v>
      </c>
      <c r="AG264" s="164">
        <f t="shared" si="359"/>
        <v>0</v>
      </c>
      <c r="AH264" s="53" t="s">
        <v>1400</v>
      </c>
      <c r="AI264" s="165">
        <f t="shared" si="360"/>
        <v>3</v>
      </c>
      <c r="AJ264" s="156" t="s">
        <v>1404</v>
      </c>
      <c r="AK264" s="165">
        <f t="shared" si="361"/>
        <v>1</v>
      </c>
      <c r="AL264" s="372">
        <v>2</v>
      </c>
      <c r="AM264" s="396" t="s">
        <v>1766</v>
      </c>
      <c r="AN264" s="165">
        <f t="shared" si="362"/>
        <v>3</v>
      </c>
      <c r="AO264" s="96" t="s">
        <v>640</v>
      </c>
      <c r="AP264" s="164">
        <f t="shared" si="363"/>
        <v>0</v>
      </c>
      <c r="AQ264" s="322">
        <v>4</v>
      </c>
      <c r="AR264" s="396" t="s">
        <v>1770</v>
      </c>
      <c r="AS264" s="165">
        <f t="shared" si="364"/>
        <v>3</v>
      </c>
      <c r="AT264" s="370" t="s">
        <v>634</v>
      </c>
      <c r="AU264" s="165">
        <f t="shared" si="365"/>
        <v>1</v>
      </c>
      <c r="AV264" s="53" t="s">
        <v>1058</v>
      </c>
      <c r="AW264" s="165">
        <v>2</v>
      </c>
      <c r="AX264" s="81" t="s">
        <v>635</v>
      </c>
      <c r="AY264" s="165">
        <v>1</v>
      </c>
      <c r="AZ264" s="426">
        <f t="shared" si="366"/>
        <v>2</v>
      </c>
      <c r="BA264" s="322">
        <v>0</v>
      </c>
      <c r="BB264" s="395" t="s">
        <v>1741</v>
      </c>
      <c r="BC264" s="165">
        <f t="shared" si="388"/>
        <v>4</v>
      </c>
      <c r="BD264" s="155" t="s">
        <v>641</v>
      </c>
      <c r="BE264" s="163">
        <f t="shared" si="368"/>
        <v>0</v>
      </c>
      <c r="BF264" s="372">
        <v>0</v>
      </c>
      <c r="BG264" s="396" t="s">
        <v>1745</v>
      </c>
      <c r="BH264" s="165">
        <f t="shared" si="369"/>
        <v>4</v>
      </c>
      <c r="BI264" s="372">
        <v>2</v>
      </c>
      <c r="BJ264" s="396" t="s">
        <v>1746</v>
      </c>
      <c r="BK264" s="165">
        <f t="shared" si="389"/>
        <v>3</v>
      </c>
      <c r="BL264" s="80" t="s">
        <v>642</v>
      </c>
      <c r="BM264" s="365">
        <f t="shared" si="390"/>
        <v>3</v>
      </c>
      <c r="BN264" s="370" t="s">
        <v>662</v>
      </c>
      <c r="BO264" s="365">
        <f t="shared" si="391"/>
        <v>3</v>
      </c>
      <c r="BP264" s="371" t="s">
        <v>643</v>
      </c>
      <c r="BQ264" s="365">
        <f t="shared" si="392"/>
        <v>3</v>
      </c>
      <c r="BR264" s="322">
        <v>1</v>
      </c>
      <c r="BS264" s="396" t="s">
        <v>1751</v>
      </c>
      <c r="BT264" s="165">
        <f t="shared" si="393"/>
        <v>3</v>
      </c>
      <c r="BU264" s="322">
        <v>0</v>
      </c>
      <c r="BV264" s="396" t="s">
        <v>1750</v>
      </c>
      <c r="BW264" s="165">
        <f t="shared" si="394"/>
        <v>4</v>
      </c>
      <c r="BX264" s="322">
        <v>0</v>
      </c>
      <c r="BY264" s="396" t="s">
        <v>1755</v>
      </c>
      <c r="BZ264" s="165">
        <f t="shared" si="395"/>
        <v>4</v>
      </c>
      <c r="CA264" s="322">
        <v>0</v>
      </c>
      <c r="CB264" s="396" t="s">
        <v>1755</v>
      </c>
      <c r="CC264" s="165">
        <f t="shared" si="396"/>
        <v>4</v>
      </c>
      <c r="CD264" s="58">
        <v>0</v>
      </c>
      <c r="CE264" s="397" t="s">
        <v>1764</v>
      </c>
      <c r="CF264" s="165">
        <f t="shared" si="378"/>
        <v>0</v>
      </c>
      <c r="CG264" s="80" t="s">
        <v>1369</v>
      </c>
      <c r="CH264" s="165">
        <f t="shared" si="397"/>
        <v>3</v>
      </c>
      <c r="CI264" s="426">
        <f t="shared" si="380"/>
        <v>2.8333333333333335</v>
      </c>
      <c r="CJ264" s="370" t="s">
        <v>639</v>
      </c>
      <c r="CK264" s="165">
        <f t="shared" si="381"/>
        <v>4</v>
      </c>
      <c r="CL264" s="96" t="s">
        <v>640</v>
      </c>
      <c r="CM264" s="164">
        <f t="shared" si="382"/>
        <v>0</v>
      </c>
      <c r="CN264" s="96" t="s">
        <v>880</v>
      </c>
      <c r="CO264" s="164">
        <f t="shared" si="408"/>
        <v>4</v>
      </c>
      <c r="CP264" s="96" t="s">
        <v>880</v>
      </c>
      <c r="CQ264" s="164">
        <f t="shared" si="385"/>
        <v>4</v>
      </c>
      <c r="CR264" s="96" t="s">
        <v>880</v>
      </c>
      <c r="CS264" s="164">
        <f t="shared" si="386"/>
        <v>4</v>
      </c>
      <c r="CT264" s="370" t="s">
        <v>639</v>
      </c>
      <c r="CU264" s="165">
        <f t="shared" si="383"/>
        <v>4</v>
      </c>
      <c r="CV264" s="96" t="s">
        <v>1119</v>
      </c>
      <c r="CW264" s="164">
        <f t="shared" si="387"/>
        <v>0</v>
      </c>
      <c r="CX264" s="55">
        <v>8</v>
      </c>
      <c r="CY264" s="351" t="s">
        <v>1827</v>
      </c>
      <c r="CZ264" s="165">
        <f t="shared" si="409"/>
        <v>0</v>
      </c>
      <c r="DA264" s="56">
        <v>10</v>
      </c>
      <c r="DB264" s="351" t="s">
        <v>1827</v>
      </c>
      <c r="DC264" s="165">
        <f t="shared" si="410"/>
        <v>0</v>
      </c>
      <c r="DD264" s="426">
        <f t="shared" si="411"/>
        <v>2.2222222222222223</v>
      </c>
      <c r="DE264" s="148">
        <v>0</v>
      </c>
      <c r="DF264" s="397" t="s">
        <v>1777</v>
      </c>
      <c r="DG264" s="165">
        <f t="shared" si="412"/>
        <v>0</v>
      </c>
      <c r="DH264" s="54">
        <v>0</v>
      </c>
      <c r="DI264" s="397" t="s">
        <v>1777</v>
      </c>
      <c r="DJ264" s="165">
        <f t="shared" si="413"/>
        <v>0</v>
      </c>
      <c r="DK264" s="54">
        <v>0</v>
      </c>
      <c r="DL264" s="397" t="s">
        <v>1777</v>
      </c>
      <c r="DM264" s="165">
        <f t="shared" si="414"/>
        <v>0</v>
      </c>
      <c r="DN264" s="54">
        <v>7</v>
      </c>
      <c r="DO264" s="396" t="s">
        <v>1780</v>
      </c>
      <c r="DP264" s="165">
        <f t="shared" si="415"/>
        <v>4</v>
      </c>
      <c r="DQ264" s="96" t="s">
        <v>1024</v>
      </c>
      <c r="DR264" s="164">
        <f t="shared" si="416"/>
        <v>0</v>
      </c>
      <c r="DS264" s="426">
        <f t="shared" si="417"/>
        <v>0.8</v>
      </c>
      <c r="DT264" s="148">
        <v>0.76900000000000002</v>
      </c>
      <c r="DU264" s="94" t="s">
        <v>1792</v>
      </c>
      <c r="DV264" s="165">
        <f t="shared" si="384"/>
        <v>1</v>
      </c>
      <c r="DW264" s="49">
        <v>11</v>
      </c>
      <c r="DX264" s="148">
        <f t="shared" ref="DX264:DX295" si="424">LOG10(DW264)</f>
        <v>1.0413926851582251</v>
      </c>
      <c r="DY264" s="94" t="s">
        <v>1734</v>
      </c>
      <c r="DZ264" s="165">
        <f t="shared" si="418"/>
        <v>2</v>
      </c>
      <c r="EA264" s="49">
        <v>12</v>
      </c>
      <c r="EB264" s="157" t="s">
        <v>1738</v>
      </c>
      <c r="EC264" s="165">
        <f t="shared" si="419"/>
        <v>4</v>
      </c>
      <c r="ED264" s="49">
        <v>3</v>
      </c>
      <c r="EE264" s="94" t="s">
        <v>1739</v>
      </c>
      <c r="EF264" s="165">
        <f t="shared" si="420"/>
        <v>2</v>
      </c>
      <c r="EG264" s="426">
        <f t="shared" si="421"/>
        <v>2.25</v>
      </c>
      <c r="EH264" s="429">
        <f t="shared" si="422"/>
        <v>2.2509259259259262</v>
      </c>
      <c r="EI264" s="438">
        <f t="shared" si="423"/>
        <v>0.56273148148148155</v>
      </c>
      <c r="EJ264" s="546">
        <v>0.85</v>
      </c>
      <c r="EK264" s="548">
        <v>0.5</v>
      </c>
      <c r="EL264" s="549">
        <v>0.70833333333333337</v>
      </c>
      <c r="EM264" s="549">
        <v>0.55555555555555558</v>
      </c>
      <c r="EN264" s="549">
        <v>0.2</v>
      </c>
      <c r="EO264" s="549">
        <v>0.5625</v>
      </c>
    </row>
    <row r="265" spans="1:145" s="366" customFormat="1" ht="18">
      <c r="A265" s="4" t="s">
        <v>80</v>
      </c>
      <c r="B265" s="69" t="s">
        <v>79</v>
      </c>
      <c r="C265" s="370" t="s">
        <v>681</v>
      </c>
      <c r="D265" s="411" t="s">
        <v>1311</v>
      </c>
      <c r="E265" s="413" t="s">
        <v>988</v>
      </c>
      <c r="F265" s="412" t="s">
        <v>1002</v>
      </c>
      <c r="G265" s="414" t="s">
        <v>999</v>
      </c>
      <c r="H265" s="412" t="s">
        <v>2</v>
      </c>
      <c r="I265" s="49">
        <v>41602</v>
      </c>
      <c r="J265" s="328">
        <f t="shared" si="399"/>
        <v>4.619114209667246</v>
      </c>
      <c r="K265" s="328" t="s">
        <v>1714</v>
      </c>
      <c r="L265" s="165">
        <f t="shared" si="400"/>
        <v>3</v>
      </c>
      <c r="M265" s="78">
        <v>106751098.11</v>
      </c>
      <c r="N265" s="328">
        <f t="shared" si="401"/>
        <v>8.0283723511505567</v>
      </c>
      <c r="O265" s="328" t="s">
        <v>1704</v>
      </c>
      <c r="P265" s="165">
        <f t="shared" si="402"/>
        <v>3</v>
      </c>
      <c r="Q265" s="94">
        <v>1436</v>
      </c>
      <c r="R265" s="328">
        <f t="shared" si="403"/>
        <v>3.1571544399062814</v>
      </c>
      <c r="S265" s="328" t="s">
        <v>1710</v>
      </c>
      <c r="T265" s="165">
        <f t="shared" si="404"/>
        <v>3</v>
      </c>
      <c r="U265" s="96" t="s">
        <v>1119</v>
      </c>
      <c r="V265" s="164">
        <f t="shared" si="405"/>
        <v>4</v>
      </c>
      <c r="W265" s="94">
        <v>55</v>
      </c>
      <c r="X265" s="54">
        <f>LOG10(W265)</f>
        <v>1.7403626894942439</v>
      </c>
      <c r="Y265" s="94" t="s">
        <v>1728</v>
      </c>
      <c r="Z265" s="165">
        <f t="shared" si="406"/>
        <v>3</v>
      </c>
      <c r="AA265" s="424">
        <f t="shared" si="407"/>
        <v>3.2</v>
      </c>
      <c r="AB265" s="370" t="s">
        <v>639</v>
      </c>
      <c r="AC265" s="165">
        <f t="shared" ref="AC265:AC296" si="425">IF(AB265="NÃO POSSUI",4,IF(AB265="SIM, HÁ UM CARGO EM OUTRO SETOR",2,IF(AB265="SIM, HÁ SETOR DE CORREIÇÃO, FORA DA UCI",1,IF(AB265="SIM, FAZ PARTE DA CONTROLADORIA",0,"ERRO"))))</f>
        <v>4</v>
      </c>
      <c r="AD265" s="371" t="s">
        <v>639</v>
      </c>
      <c r="AE265" s="165">
        <f t="shared" ref="AE265:AE296" si="426">IF(AD265="NÃO POSSUI",4,IF(AD265="SIM, HÁ UM CARGO EM OUTRO SETOR",2,IF(AD265="SIM, HÁ SETOR FORA DA UCI, DE RESPONSAB. PJ",1,IF(AD265="SIM, FAZ PARTE DA CONTROLADORIA",0,"ERRO"))))</f>
        <v>4</v>
      </c>
      <c r="AF265" s="96" t="s">
        <v>640</v>
      </c>
      <c r="AG265" s="164">
        <f t="shared" ref="AG265:AG296" si="427">IF(AF265="sim",0,IF(AF265="Não",4,"ERRO"))</f>
        <v>0</v>
      </c>
      <c r="AH265" s="53" t="s">
        <v>1314</v>
      </c>
      <c r="AI265" s="165">
        <f t="shared" ref="AI265:AI286" si="428">IF(AH265="VINCULAÇÃO À SECRET. DE FINANÇAS",4,IF(AH265="VINCULAÇÃO À SECRETARIA DE ADM.",3,IF(AH265="VINCULAÇÃO À CHEFIA DO GAB. PREFEITO",2,IF(AH265="VINCULAÇÃO À CONTABILIDADE",1,IF(AH265="VINCULAÇÃO DIRETA AO PREFEITO",0,"ERRO")))))</f>
        <v>0</v>
      </c>
      <c r="AJ265" s="53" t="s">
        <v>1406</v>
      </c>
      <c r="AK265" s="165">
        <f t="shared" ref="AK265:AK296" si="429">IF(AJ265="NÃO SERVIDOR (TERCEIRIZADO)",4,IF(AJ265="SERVIDOR NÃO-EFETIVO, COMISSIONADO NA CI",3,IF(AJ265="SERVIDOR COM FG NA UCI, EFETIVO EM OUTRO CARGO",1,IF(AJ265="SERVIDOR EFETIVO, CONCURSO ESPECÍFICO UCI",0,"ERRO"))))</f>
        <v>3</v>
      </c>
      <c r="AL265" s="372">
        <v>2</v>
      </c>
      <c r="AM265" s="396" t="s">
        <v>1766</v>
      </c>
      <c r="AN265" s="165">
        <f t="shared" ref="AN265:AN296" si="430">IF(AM265="0 OU 1 SERVIDOR",4,IF(AM265="2 SERVIDORES",3,IF(AM265="3 SERVIDORES",2,IF(AM265="4 OU 5 SERVIDORES",1,IF(AM265="6 A 13 SERVIDORES",0,"ERRO")))))</f>
        <v>3</v>
      </c>
      <c r="AO265" s="96" t="s">
        <v>636</v>
      </c>
      <c r="AP265" s="164">
        <f t="shared" ref="AP265:AP296" si="431">IF(AO265="sim",0,IF(AO265="Não",4,"ERRO"))</f>
        <v>4</v>
      </c>
      <c r="AQ265" s="322">
        <v>3</v>
      </c>
      <c r="AR265" s="397" t="s">
        <v>1771</v>
      </c>
      <c r="AS265" s="165">
        <f t="shared" ref="AS265:AS296" si="432">IF(AR265="5 TITULARES (ou nenhum)",4,IF(AR265="4 TITULARES",3,IF(AR265="3 TITULARES",2,IF(AR265="2 TITULARES",1,IF(AR265="1 TITULAR",0,"ERRO")))))</f>
        <v>2</v>
      </c>
      <c r="AT265" s="370" t="s">
        <v>674</v>
      </c>
      <c r="AU265" s="165">
        <f t="shared" ref="AU265:AU296" si="433">IF(AT265="ENSINO MÉDIO",4,IF(AT265="SUPERIOR INCOMPLETO",3,IF(AT265="SUPERIOR COMPLETO",2,IF(AT265="ESPECIALIZAÇÃO OU PÓS-GRADUAÇÃO",1,IF(AT265="MESTRADO",0,"ERRO")))))</f>
        <v>3</v>
      </c>
      <c r="AV265" s="53" t="s">
        <v>647</v>
      </c>
      <c r="AW265" s="165">
        <v>4</v>
      </c>
      <c r="AX265" s="81" t="s">
        <v>647</v>
      </c>
      <c r="AY265" s="165">
        <v>4</v>
      </c>
      <c r="AZ265" s="426">
        <f t="shared" ref="AZ265:AZ296" si="434">AVERAGE(AC265,AE265,AG265,AI265,AK265,AN265,AP265,AS265,AU265,AW265,AY265)</f>
        <v>2.8181818181818183</v>
      </c>
      <c r="BA265" s="322">
        <v>0</v>
      </c>
      <c r="BB265" s="395" t="s">
        <v>1741</v>
      </c>
      <c r="BC265" s="165">
        <f t="shared" si="388"/>
        <v>4</v>
      </c>
      <c r="BD265" s="155" t="s">
        <v>1395</v>
      </c>
      <c r="BE265" s="163">
        <f t="shared" ref="BE265:BE296" si="435">IF(BD265="NÃO FORMALIZA PLANEJ",4,IF(BD265="SIM, BIMESTRALMENTE",3,IF(BD265="SIM, QUADRIMESTRALMENTE",2,IF(BD265="SIM, SEMESTRALMENTE",1,IF(BD265="SIM, ANUALMENTE",0,"ERRO")))))</f>
        <v>4</v>
      </c>
      <c r="BF265" s="372">
        <v>0</v>
      </c>
      <c r="BG265" s="396" t="s">
        <v>1745</v>
      </c>
      <c r="BH265" s="165">
        <f t="shared" ref="BH265:BH296" si="436">IF(BG265="NENHUMA AUDITORIA/FISCALIZ",4,IF(BG265="ATÉ 2 AUDITORIAS/FISCALIZ",3,IF(BG265="ATÉ 4 AUDITORIAS/FISCALIZ",2,IF(BG265="ATÉ 8 AUDITORIAS/FISCALIZ",1,IF(BG265="9 OU MAIS AUDITORIAS/FISCALIZ",0,"ERRO")))))</f>
        <v>4</v>
      </c>
      <c r="BI265" s="372">
        <v>0</v>
      </c>
      <c r="BJ265" s="396" t="s">
        <v>1745</v>
      </c>
      <c r="BK265" s="165">
        <f t="shared" si="389"/>
        <v>4</v>
      </c>
      <c r="BL265" s="80" t="s">
        <v>653</v>
      </c>
      <c r="BM265" s="365">
        <f t="shared" si="390"/>
        <v>4</v>
      </c>
      <c r="BN265" s="370" t="s">
        <v>669</v>
      </c>
      <c r="BO265" s="365">
        <f t="shared" si="391"/>
        <v>2</v>
      </c>
      <c r="BP265" s="371" t="s">
        <v>659</v>
      </c>
      <c r="BQ265" s="365">
        <f t="shared" si="392"/>
        <v>4</v>
      </c>
      <c r="BR265" s="322">
        <v>0</v>
      </c>
      <c r="BS265" s="396" t="s">
        <v>1750</v>
      </c>
      <c r="BT265" s="165">
        <f t="shared" si="393"/>
        <v>4</v>
      </c>
      <c r="BU265" s="322">
        <v>1</v>
      </c>
      <c r="BV265" s="396" t="s">
        <v>1751</v>
      </c>
      <c r="BW265" s="165">
        <f t="shared" si="394"/>
        <v>3</v>
      </c>
      <c r="BX265" s="322">
        <v>0</v>
      </c>
      <c r="BY265" s="396" t="s">
        <v>1755</v>
      </c>
      <c r="BZ265" s="165">
        <f t="shared" si="395"/>
        <v>4</v>
      </c>
      <c r="CA265" s="322">
        <v>1</v>
      </c>
      <c r="CB265" s="396" t="s">
        <v>1756</v>
      </c>
      <c r="CC265" s="165">
        <f t="shared" si="396"/>
        <v>3</v>
      </c>
      <c r="CD265" s="58">
        <v>0</v>
      </c>
      <c r="CE265" s="397" t="s">
        <v>1764</v>
      </c>
      <c r="CF265" s="165">
        <f t="shared" ref="CF265:CF296" si="437">IF(CE265="ATÉ 8 ATIVIDADES",4,IF(CE265="ATÉ 4 ATIVIDADES",3,IF(CE265="2 ATIVIDADES",2,IF(CE265="1 ATIVIDADE",1,IF(CE265="NENHUMA ATIVIDADE",0,"ERRO")))))</f>
        <v>0</v>
      </c>
      <c r="CG265" s="80" t="s">
        <v>1369</v>
      </c>
      <c r="CH265" s="165">
        <f t="shared" si="397"/>
        <v>3</v>
      </c>
      <c r="CI265" s="426">
        <f t="shared" ref="CI265:CI296" si="438">AVERAGE(CH265,CF265,CC265,BZ265,BW265,BT265,BQ265,BO265,BM265,BK265,BH265,BE265)</f>
        <v>3.25</v>
      </c>
      <c r="CJ265" s="80" t="s">
        <v>1396</v>
      </c>
      <c r="CK265" s="165">
        <f t="shared" ref="CK265:CK296" si="439">IF(CJ265="NÃO POSSUI",4,IF(CJ265="SIM, HÁ UM CARGO EM OUTRO SETOR",2,IF(CJ265="SIM, HÁ SETOR DE TRANSPARÊNCIA, FORA DA UCI",1,IF(CJ265="SIM, FAZ PARTE DA CONTROLADORIA",0,"ERRO"))))</f>
        <v>0</v>
      </c>
      <c r="CL265" s="96" t="s">
        <v>640</v>
      </c>
      <c r="CM265" s="164">
        <f t="shared" ref="CM265:CM296" si="440">IF(CL265="sim",0,IF(CL265="Não",4,"ERRO"))</f>
        <v>0</v>
      </c>
      <c r="CN265" s="96" t="s">
        <v>1119</v>
      </c>
      <c r="CO265" s="164">
        <f t="shared" si="408"/>
        <v>0</v>
      </c>
      <c r="CP265" s="96" t="s">
        <v>880</v>
      </c>
      <c r="CQ265" s="164">
        <f t="shared" si="385"/>
        <v>4</v>
      </c>
      <c r="CR265" s="96" t="s">
        <v>880</v>
      </c>
      <c r="CS265" s="164">
        <f t="shared" si="386"/>
        <v>4</v>
      </c>
      <c r="CT265" s="370" t="s">
        <v>639</v>
      </c>
      <c r="CU265" s="165">
        <f t="shared" ref="CU265:CU296" si="441">IF(CT265="NÃO POSSUI",4,IF(CT265="SIM, POSSUI CARGO EM OUTRO SETOR",2,IF(CT265="SIM, HÁ SETOR DE OUVIDORIA, FORA DA UCI",1,IF(CT265="SIM, FAZ PARTE DA CONTROLADORIA",0,"ERRO"))))</f>
        <v>4</v>
      </c>
      <c r="CV265" s="96" t="s">
        <v>1119</v>
      </c>
      <c r="CW265" s="164">
        <f t="shared" si="387"/>
        <v>0</v>
      </c>
      <c r="CX265" s="55">
        <v>9.3000000000000007</v>
      </c>
      <c r="CY265" s="351" t="s">
        <v>1827</v>
      </c>
      <c r="CZ265" s="165">
        <f t="shared" si="409"/>
        <v>0</v>
      </c>
      <c r="DA265" s="56">
        <v>10</v>
      </c>
      <c r="DB265" s="351" t="s">
        <v>1827</v>
      </c>
      <c r="DC265" s="165">
        <f t="shared" si="410"/>
        <v>0</v>
      </c>
      <c r="DD265" s="426">
        <f t="shared" si="411"/>
        <v>1.3333333333333333</v>
      </c>
      <c r="DE265" s="148">
        <v>5</v>
      </c>
      <c r="DF265" s="396" t="s">
        <v>1774</v>
      </c>
      <c r="DG265" s="165">
        <f t="shared" si="412"/>
        <v>3</v>
      </c>
      <c r="DH265" s="54">
        <v>0</v>
      </c>
      <c r="DI265" s="397" t="s">
        <v>1777</v>
      </c>
      <c r="DJ265" s="165">
        <f t="shared" si="413"/>
        <v>0</v>
      </c>
      <c r="DK265" s="54">
        <v>1</v>
      </c>
      <c r="DL265" s="396" t="s">
        <v>1778</v>
      </c>
      <c r="DM265" s="165">
        <f t="shared" si="414"/>
        <v>3</v>
      </c>
      <c r="DN265" s="54">
        <v>2</v>
      </c>
      <c r="DO265" s="396" t="s">
        <v>1783</v>
      </c>
      <c r="DP265" s="165">
        <f t="shared" si="415"/>
        <v>1</v>
      </c>
      <c r="DQ265" s="96" t="s">
        <v>1024</v>
      </c>
      <c r="DR265" s="164">
        <f t="shared" si="416"/>
        <v>0</v>
      </c>
      <c r="DS265" s="426">
        <f t="shared" si="417"/>
        <v>1.4</v>
      </c>
      <c r="DT265" s="148">
        <v>0.74099999999999999</v>
      </c>
      <c r="DU265" s="94" t="s">
        <v>1791</v>
      </c>
      <c r="DV265" s="165">
        <f t="shared" ref="DV265:DV297" si="442">IF(DT265&lt;=0.499,4,IF(DT265&lt;=0.624,3,IF(DT265&lt;=0.749,2,IF(DT265&lt;=0.874,1,IF(DT265&lt;=1,0,"ERRO")))))</f>
        <v>2</v>
      </c>
      <c r="DW265" s="49">
        <v>74</v>
      </c>
      <c r="DX265" s="148">
        <f t="shared" si="424"/>
        <v>1.8692317197309762</v>
      </c>
      <c r="DY265" s="94" t="s">
        <v>1735</v>
      </c>
      <c r="DZ265" s="165">
        <f t="shared" si="418"/>
        <v>3</v>
      </c>
      <c r="EA265" s="49">
        <v>12</v>
      </c>
      <c r="EB265" s="157" t="s">
        <v>1738</v>
      </c>
      <c r="EC265" s="165">
        <f t="shared" si="419"/>
        <v>4</v>
      </c>
      <c r="ED265" s="49">
        <v>4</v>
      </c>
      <c r="EE265" s="94" t="s">
        <v>1739</v>
      </c>
      <c r="EF265" s="165">
        <f t="shared" si="420"/>
        <v>2</v>
      </c>
      <c r="EG265" s="426">
        <f t="shared" si="421"/>
        <v>2.75</v>
      </c>
      <c r="EH265" s="429">
        <f t="shared" si="422"/>
        <v>2.4585858585858591</v>
      </c>
      <c r="EI265" s="438">
        <f t="shared" si="423"/>
        <v>0.61464646464646477</v>
      </c>
      <c r="EJ265" s="546">
        <v>0.8</v>
      </c>
      <c r="EK265" s="548">
        <v>0.70454545454545459</v>
      </c>
      <c r="EL265" s="549">
        <v>0.8125</v>
      </c>
      <c r="EM265" s="549">
        <v>0.33333333333333331</v>
      </c>
      <c r="EN265" s="549">
        <v>0.35</v>
      </c>
      <c r="EO265" s="549">
        <v>0.6875</v>
      </c>
    </row>
    <row r="266" spans="1:145" s="366" customFormat="1" ht="18">
      <c r="A266" s="60" t="s">
        <v>78</v>
      </c>
      <c r="B266" s="73" t="s">
        <v>77</v>
      </c>
      <c r="C266" s="584" t="s">
        <v>681</v>
      </c>
      <c r="D266" s="411" t="s">
        <v>1311</v>
      </c>
      <c r="E266" s="413" t="s">
        <v>991</v>
      </c>
      <c r="F266" s="412" t="s">
        <v>993</v>
      </c>
      <c r="G266" s="414" t="s">
        <v>994</v>
      </c>
      <c r="H266" s="412" t="s">
        <v>34</v>
      </c>
      <c r="I266" s="61">
        <v>43168</v>
      </c>
      <c r="J266" s="328">
        <f t="shared" si="399"/>
        <v>4.6351619279918106</v>
      </c>
      <c r="K266" s="328" t="s">
        <v>1714</v>
      </c>
      <c r="L266" s="165">
        <f t="shared" si="400"/>
        <v>3</v>
      </c>
      <c r="M266" s="79">
        <v>92628346.299999982</v>
      </c>
      <c r="N266" s="328">
        <f t="shared" si="401"/>
        <v>7.966743910632446</v>
      </c>
      <c r="O266" s="328" t="s">
        <v>1704</v>
      </c>
      <c r="P266" s="165">
        <f t="shared" si="402"/>
        <v>3</v>
      </c>
      <c r="Q266" s="94">
        <v>1675</v>
      </c>
      <c r="R266" s="328">
        <f t="shared" si="403"/>
        <v>3.2240148113728639</v>
      </c>
      <c r="S266" s="328" t="s">
        <v>1710</v>
      </c>
      <c r="T266" s="165">
        <f t="shared" si="404"/>
        <v>3</v>
      </c>
      <c r="U266" s="97" t="s">
        <v>880</v>
      </c>
      <c r="V266" s="164">
        <f t="shared" si="405"/>
        <v>0</v>
      </c>
      <c r="W266" s="94">
        <v>0</v>
      </c>
      <c r="X266" s="94"/>
      <c r="Y266" s="94" t="s">
        <v>1726</v>
      </c>
      <c r="Z266" s="165">
        <f t="shared" si="406"/>
        <v>0</v>
      </c>
      <c r="AA266" s="424">
        <f t="shared" si="407"/>
        <v>1.8</v>
      </c>
      <c r="AB266" s="586" t="s">
        <v>1396</v>
      </c>
      <c r="AC266" s="165">
        <f t="shared" si="425"/>
        <v>0</v>
      </c>
      <c r="AD266" s="586" t="s">
        <v>1399</v>
      </c>
      <c r="AE266" s="165">
        <f t="shared" si="426"/>
        <v>1</v>
      </c>
      <c r="AF266" s="97" t="s">
        <v>640</v>
      </c>
      <c r="AG266" s="164">
        <f t="shared" si="427"/>
        <v>0</v>
      </c>
      <c r="AH266" s="53" t="s">
        <v>1314</v>
      </c>
      <c r="AI266" s="165">
        <f t="shared" si="428"/>
        <v>0</v>
      </c>
      <c r="AJ266" s="53" t="s">
        <v>1406</v>
      </c>
      <c r="AK266" s="165">
        <f t="shared" si="429"/>
        <v>3</v>
      </c>
      <c r="AL266" s="588">
        <v>4</v>
      </c>
      <c r="AM266" s="396" t="s">
        <v>1768</v>
      </c>
      <c r="AN266" s="165">
        <f t="shared" si="430"/>
        <v>1</v>
      </c>
      <c r="AO266" s="97" t="s">
        <v>636</v>
      </c>
      <c r="AP266" s="164">
        <f t="shared" si="431"/>
        <v>4</v>
      </c>
      <c r="AQ266" s="589">
        <v>3</v>
      </c>
      <c r="AR266" s="397" t="s">
        <v>1771</v>
      </c>
      <c r="AS266" s="165">
        <f t="shared" si="432"/>
        <v>2</v>
      </c>
      <c r="AT266" s="584" t="s">
        <v>650</v>
      </c>
      <c r="AU266" s="165">
        <f t="shared" si="433"/>
        <v>2</v>
      </c>
      <c r="AV266" s="65" t="s">
        <v>675</v>
      </c>
      <c r="AW266" s="165">
        <v>0</v>
      </c>
      <c r="AX266" s="83" t="s">
        <v>647</v>
      </c>
      <c r="AY266" s="165">
        <v>4</v>
      </c>
      <c r="AZ266" s="426">
        <f t="shared" si="434"/>
        <v>1.5454545454545454</v>
      </c>
      <c r="BA266" s="589">
        <v>3</v>
      </c>
      <c r="BB266" s="395" t="s">
        <v>1744</v>
      </c>
      <c r="BC266" s="165">
        <f t="shared" si="388"/>
        <v>0</v>
      </c>
      <c r="BD266" s="590" t="s">
        <v>641</v>
      </c>
      <c r="BE266" s="163">
        <f t="shared" si="435"/>
        <v>0</v>
      </c>
      <c r="BF266" s="591">
        <v>2</v>
      </c>
      <c r="BG266" s="396" t="s">
        <v>1746</v>
      </c>
      <c r="BH266" s="165">
        <f t="shared" si="436"/>
        <v>3</v>
      </c>
      <c r="BI266" s="591">
        <v>0</v>
      </c>
      <c r="BJ266" s="396" t="s">
        <v>1745</v>
      </c>
      <c r="BK266" s="165">
        <f t="shared" si="389"/>
        <v>4</v>
      </c>
      <c r="BL266" s="82" t="s">
        <v>653</v>
      </c>
      <c r="BM266" s="365">
        <f t="shared" si="390"/>
        <v>4</v>
      </c>
      <c r="BN266" s="584" t="s">
        <v>654</v>
      </c>
      <c r="BO266" s="365">
        <f t="shared" si="391"/>
        <v>4</v>
      </c>
      <c r="BP266" s="584" t="s">
        <v>667</v>
      </c>
      <c r="BQ266" s="365">
        <f t="shared" si="392"/>
        <v>1</v>
      </c>
      <c r="BR266" s="591">
        <v>24</v>
      </c>
      <c r="BS266" s="396" t="s">
        <v>1754</v>
      </c>
      <c r="BT266" s="165">
        <f t="shared" si="393"/>
        <v>0</v>
      </c>
      <c r="BU266" s="591">
        <v>17</v>
      </c>
      <c r="BV266" s="396" t="s">
        <v>1754</v>
      </c>
      <c r="BW266" s="165">
        <f t="shared" si="394"/>
        <v>0</v>
      </c>
      <c r="BX266" s="591">
        <v>2</v>
      </c>
      <c r="BY266" s="396" t="s">
        <v>1756</v>
      </c>
      <c r="BZ266" s="165">
        <f t="shared" si="395"/>
        <v>3</v>
      </c>
      <c r="CA266" s="591">
        <v>1</v>
      </c>
      <c r="CB266" s="396" t="s">
        <v>1756</v>
      </c>
      <c r="CC266" s="165">
        <f t="shared" si="396"/>
        <v>3</v>
      </c>
      <c r="CD266" s="66">
        <v>3</v>
      </c>
      <c r="CE266" s="396" t="s">
        <v>1761</v>
      </c>
      <c r="CF266" s="165">
        <f t="shared" si="437"/>
        <v>3</v>
      </c>
      <c r="CG266" s="80" t="s">
        <v>636</v>
      </c>
      <c r="CH266" s="165">
        <f t="shared" si="397"/>
        <v>4</v>
      </c>
      <c r="CI266" s="426">
        <f t="shared" si="438"/>
        <v>2.4166666666666665</v>
      </c>
      <c r="CJ266" s="584" t="s">
        <v>639</v>
      </c>
      <c r="CK266" s="165">
        <f t="shared" si="439"/>
        <v>4</v>
      </c>
      <c r="CL266" s="97" t="s">
        <v>636</v>
      </c>
      <c r="CM266" s="164">
        <f t="shared" si="440"/>
        <v>4</v>
      </c>
      <c r="CN266" s="97" t="s">
        <v>880</v>
      </c>
      <c r="CO266" s="164">
        <f t="shared" si="408"/>
        <v>4</v>
      </c>
      <c r="CP266" s="97" t="s">
        <v>880</v>
      </c>
      <c r="CQ266" s="164">
        <f t="shared" si="385"/>
        <v>4</v>
      </c>
      <c r="CR266" s="97" t="s">
        <v>880</v>
      </c>
      <c r="CS266" s="164">
        <f t="shared" si="386"/>
        <v>4</v>
      </c>
      <c r="CT266" s="584" t="s">
        <v>639</v>
      </c>
      <c r="CU266" s="165">
        <f t="shared" si="441"/>
        <v>4</v>
      </c>
      <c r="CV266" s="97" t="s">
        <v>880</v>
      </c>
      <c r="CW266" s="164">
        <f t="shared" si="387"/>
        <v>4</v>
      </c>
      <c r="CX266" s="63">
        <v>6.4</v>
      </c>
      <c r="CY266" s="427" t="s">
        <v>1826</v>
      </c>
      <c r="CZ266" s="165">
        <f t="shared" si="409"/>
        <v>1</v>
      </c>
      <c r="DA266" s="64">
        <v>8.6</v>
      </c>
      <c r="DB266" s="351" t="s">
        <v>1827</v>
      </c>
      <c r="DC266" s="165">
        <f t="shared" si="410"/>
        <v>0</v>
      </c>
      <c r="DD266" s="426">
        <f t="shared" si="411"/>
        <v>3.2222222222222223</v>
      </c>
      <c r="DE266" s="148">
        <v>2</v>
      </c>
      <c r="DF266" s="396" t="s">
        <v>1776</v>
      </c>
      <c r="DG266" s="165">
        <f t="shared" si="412"/>
        <v>1</v>
      </c>
      <c r="DH266" s="54">
        <v>0</v>
      </c>
      <c r="DI266" s="397" t="s">
        <v>1777</v>
      </c>
      <c r="DJ266" s="165">
        <f t="shared" si="413"/>
        <v>0</v>
      </c>
      <c r="DK266" s="62">
        <v>1</v>
      </c>
      <c r="DL266" s="396" t="s">
        <v>1778</v>
      </c>
      <c r="DM266" s="165">
        <f t="shared" si="414"/>
        <v>3</v>
      </c>
      <c r="DN266" s="62">
        <v>5</v>
      </c>
      <c r="DO266" s="396" t="s">
        <v>1781</v>
      </c>
      <c r="DP266" s="165">
        <f t="shared" si="415"/>
        <v>3</v>
      </c>
      <c r="DQ266" s="97" t="s">
        <v>1024</v>
      </c>
      <c r="DR266" s="164">
        <f t="shared" si="416"/>
        <v>0</v>
      </c>
      <c r="DS266" s="426">
        <f t="shared" si="417"/>
        <v>1.4</v>
      </c>
      <c r="DT266" s="149">
        <v>0.67</v>
      </c>
      <c r="DU266" s="94" t="s">
        <v>1791</v>
      </c>
      <c r="DV266" s="165">
        <f t="shared" si="442"/>
        <v>2</v>
      </c>
      <c r="DW266" s="49">
        <v>79</v>
      </c>
      <c r="DX266" s="148">
        <f t="shared" si="424"/>
        <v>1.8976270912904414</v>
      </c>
      <c r="DY266" s="94" t="s">
        <v>1735</v>
      </c>
      <c r="DZ266" s="165">
        <f t="shared" si="418"/>
        <v>3</v>
      </c>
      <c r="EA266" s="49">
        <v>14</v>
      </c>
      <c r="EB266" s="157" t="s">
        <v>1738</v>
      </c>
      <c r="EC266" s="165">
        <f t="shared" si="419"/>
        <v>4</v>
      </c>
      <c r="ED266" s="49">
        <v>5</v>
      </c>
      <c r="EE266" s="94" t="s">
        <v>1740</v>
      </c>
      <c r="EF266" s="165">
        <f t="shared" si="420"/>
        <v>3</v>
      </c>
      <c r="EG266" s="426">
        <f t="shared" si="421"/>
        <v>3</v>
      </c>
      <c r="EH266" s="429">
        <f t="shared" si="422"/>
        <v>2.2307239057239059</v>
      </c>
      <c r="EI266" s="438">
        <f t="shared" si="423"/>
        <v>0.55768097643097647</v>
      </c>
      <c r="EJ266" s="546">
        <v>0.45</v>
      </c>
      <c r="EK266" s="548">
        <v>0.38636363636363635</v>
      </c>
      <c r="EL266" s="549">
        <v>0.60416666666666663</v>
      </c>
      <c r="EM266" s="549">
        <v>0.80555555555555558</v>
      </c>
      <c r="EN266" s="549">
        <v>0.35</v>
      </c>
      <c r="EO266" s="549">
        <v>0.75</v>
      </c>
    </row>
    <row r="267" spans="1:145" s="366" customFormat="1" ht="18">
      <c r="A267" s="4" t="s">
        <v>67</v>
      </c>
      <c r="B267" s="69" t="s">
        <v>66</v>
      </c>
      <c r="C267" s="586" t="s">
        <v>1050</v>
      </c>
      <c r="D267" s="411" t="s">
        <v>1311</v>
      </c>
      <c r="E267" s="413" t="s">
        <v>991</v>
      </c>
      <c r="F267" s="412" t="s">
        <v>993</v>
      </c>
      <c r="G267" s="414" t="s">
        <v>994</v>
      </c>
      <c r="H267" s="412" t="s">
        <v>34</v>
      </c>
      <c r="I267" s="49">
        <v>44650</v>
      </c>
      <c r="J267" s="328">
        <f t="shared" si="399"/>
        <v>4.6498214632245656</v>
      </c>
      <c r="K267" s="328" t="s">
        <v>1714</v>
      </c>
      <c r="L267" s="165">
        <f t="shared" si="400"/>
        <v>3</v>
      </c>
      <c r="M267" s="78">
        <v>87000329.460000008</v>
      </c>
      <c r="N267" s="328">
        <f t="shared" si="401"/>
        <v>7.9395208972437805</v>
      </c>
      <c r="O267" s="328" t="s">
        <v>1704</v>
      </c>
      <c r="P267" s="165">
        <f t="shared" si="402"/>
        <v>3</v>
      </c>
      <c r="Q267" s="94">
        <v>1345</v>
      </c>
      <c r="R267" s="328">
        <f t="shared" si="403"/>
        <v>3.1287222843384268</v>
      </c>
      <c r="S267" s="328" t="s">
        <v>1710</v>
      </c>
      <c r="T267" s="165">
        <f t="shared" si="404"/>
        <v>3</v>
      </c>
      <c r="U267" s="96" t="s">
        <v>1119</v>
      </c>
      <c r="V267" s="164">
        <f t="shared" si="405"/>
        <v>4</v>
      </c>
      <c r="W267" s="94">
        <v>59</v>
      </c>
      <c r="X267" s="54">
        <f>LOG10(W267)</f>
        <v>1.7708520116421442</v>
      </c>
      <c r="Y267" s="94" t="s">
        <v>1728</v>
      </c>
      <c r="Z267" s="165">
        <f t="shared" si="406"/>
        <v>3</v>
      </c>
      <c r="AA267" s="424">
        <f t="shared" si="407"/>
        <v>3.2</v>
      </c>
      <c r="AB267" s="586" t="s">
        <v>1397</v>
      </c>
      <c r="AC267" s="165">
        <f t="shared" si="425"/>
        <v>1</v>
      </c>
      <c r="AD267" s="586" t="s">
        <v>1399</v>
      </c>
      <c r="AE267" s="165">
        <f t="shared" si="426"/>
        <v>1</v>
      </c>
      <c r="AF267" s="96" t="s">
        <v>640</v>
      </c>
      <c r="AG267" s="164">
        <f t="shared" si="427"/>
        <v>0</v>
      </c>
      <c r="AH267" s="53" t="s">
        <v>1314</v>
      </c>
      <c r="AI267" s="165">
        <f t="shared" si="428"/>
        <v>0</v>
      </c>
      <c r="AJ267" s="53" t="s">
        <v>1406</v>
      </c>
      <c r="AK267" s="165">
        <f t="shared" si="429"/>
        <v>3</v>
      </c>
      <c r="AL267" s="598">
        <v>1</v>
      </c>
      <c r="AM267" s="396" t="s">
        <v>1765</v>
      </c>
      <c r="AN267" s="165">
        <f t="shared" si="430"/>
        <v>4</v>
      </c>
      <c r="AO267" s="96" t="s">
        <v>636</v>
      </c>
      <c r="AP267" s="164">
        <f t="shared" si="431"/>
        <v>4</v>
      </c>
      <c r="AQ267" s="322">
        <v>3</v>
      </c>
      <c r="AR267" s="397" t="s">
        <v>1771</v>
      </c>
      <c r="AS267" s="165">
        <f t="shared" si="432"/>
        <v>2</v>
      </c>
      <c r="AT267" s="586" t="s">
        <v>650</v>
      </c>
      <c r="AU267" s="165">
        <f t="shared" si="433"/>
        <v>2</v>
      </c>
      <c r="AV267" s="53" t="s">
        <v>675</v>
      </c>
      <c r="AW267" s="165">
        <v>0</v>
      </c>
      <c r="AX267" s="81" t="s">
        <v>646</v>
      </c>
      <c r="AY267" s="165">
        <v>1</v>
      </c>
      <c r="AZ267" s="426">
        <f t="shared" si="434"/>
        <v>1.6363636363636365</v>
      </c>
      <c r="BA267" s="322">
        <v>0</v>
      </c>
      <c r="BB267" s="395" t="s">
        <v>1741</v>
      </c>
      <c r="BC267" s="165">
        <f t="shared" si="388"/>
        <v>4</v>
      </c>
      <c r="BD267" s="155" t="s">
        <v>1395</v>
      </c>
      <c r="BE267" s="163">
        <f t="shared" si="435"/>
        <v>4</v>
      </c>
      <c r="BF267" s="601">
        <v>3</v>
      </c>
      <c r="BG267" s="397" t="s">
        <v>1747</v>
      </c>
      <c r="BH267" s="165">
        <f t="shared" si="436"/>
        <v>2</v>
      </c>
      <c r="BI267" s="601">
        <v>4</v>
      </c>
      <c r="BJ267" s="397" t="s">
        <v>1747</v>
      </c>
      <c r="BK267" s="165">
        <f t="shared" si="389"/>
        <v>2</v>
      </c>
      <c r="BL267" s="80" t="s">
        <v>642</v>
      </c>
      <c r="BM267" s="365">
        <f t="shared" si="390"/>
        <v>3</v>
      </c>
      <c r="BN267" s="586" t="s">
        <v>649</v>
      </c>
      <c r="BO267" s="365">
        <f t="shared" si="391"/>
        <v>1</v>
      </c>
      <c r="BP267" s="586" t="s">
        <v>667</v>
      </c>
      <c r="BQ267" s="365">
        <f t="shared" si="392"/>
        <v>1</v>
      </c>
      <c r="BR267" s="601">
        <v>20</v>
      </c>
      <c r="BS267" s="396" t="s">
        <v>1754</v>
      </c>
      <c r="BT267" s="165">
        <f t="shared" si="393"/>
        <v>0</v>
      </c>
      <c r="BU267" s="601">
        <v>47</v>
      </c>
      <c r="BV267" s="396" t="s">
        <v>1754</v>
      </c>
      <c r="BW267" s="165">
        <f t="shared" si="394"/>
        <v>0</v>
      </c>
      <c r="BX267" s="601">
        <v>0</v>
      </c>
      <c r="BY267" s="396" t="s">
        <v>1755</v>
      </c>
      <c r="BZ267" s="165">
        <f t="shared" si="395"/>
        <v>4</v>
      </c>
      <c r="CA267" s="601">
        <v>0</v>
      </c>
      <c r="CB267" s="396" t="s">
        <v>1755</v>
      </c>
      <c r="CC267" s="165">
        <f t="shared" si="396"/>
        <v>4</v>
      </c>
      <c r="CD267" s="58">
        <v>0</v>
      </c>
      <c r="CE267" s="397" t="s">
        <v>1764</v>
      </c>
      <c r="CF267" s="165">
        <f t="shared" si="437"/>
        <v>0</v>
      </c>
      <c r="CG267" s="155" t="s">
        <v>1369</v>
      </c>
      <c r="CH267" s="165">
        <f t="shared" si="397"/>
        <v>3</v>
      </c>
      <c r="CI267" s="426">
        <f t="shared" si="438"/>
        <v>2</v>
      </c>
      <c r="CJ267" s="53" t="s">
        <v>639</v>
      </c>
      <c r="CK267" s="165">
        <f t="shared" si="439"/>
        <v>4</v>
      </c>
      <c r="CL267" s="96" t="s">
        <v>640</v>
      </c>
      <c r="CM267" s="164">
        <f t="shared" si="440"/>
        <v>0</v>
      </c>
      <c r="CN267" s="96" t="s">
        <v>1119</v>
      </c>
      <c r="CO267" s="164">
        <f t="shared" si="408"/>
        <v>0</v>
      </c>
      <c r="CP267" s="96" t="s">
        <v>880</v>
      </c>
      <c r="CQ267" s="164">
        <f t="shared" si="385"/>
        <v>4</v>
      </c>
      <c r="CR267" s="96" t="s">
        <v>880</v>
      </c>
      <c r="CS267" s="164">
        <f t="shared" si="386"/>
        <v>4</v>
      </c>
      <c r="CT267" s="586" t="s">
        <v>1408</v>
      </c>
      <c r="CU267" s="165">
        <f t="shared" si="441"/>
        <v>2</v>
      </c>
      <c r="CV267" s="96" t="s">
        <v>1119</v>
      </c>
      <c r="CW267" s="164">
        <f t="shared" si="387"/>
        <v>0</v>
      </c>
      <c r="CX267" s="55">
        <v>8.3000000000000007</v>
      </c>
      <c r="CY267" s="351" t="s">
        <v>1827</v>
      </c>
      <c r="CZ267" s="165">
        <f t="shared" si="409"/>
        <v>0</v>
      </c>
      <c r="DA267" s="56">
        <v>9</v>
      </c>
      <c r="DB267" s="351" t="s">
        <v>1827</v>
      </c>
      <c r="DC267" s="165">
        <f t="shared" si="410"/>
        <v>0</v>
      </c>
      <c r="DD267" s="426">
        <f t="shared" si="411"/>
        <v>1.5555555555555556</v>
      </c>
      <c r="DE267" s="148">
        <v>3</v>
      </c>
      <c r="DF267" s="433"/>
      <c r="DG267" s="165">
        <f t="shared" si="412"/>
        <v>2</v>
      </c>
      <c r="DH267" s="54">
        <v>0</v>
      </c>
      <c r="DI267" s="397" t="s">
        <v>1777</v>
      </c>
      <c r="DJ267" s="165">
        <f t="shared" si="413"/>
        <v>0</v>
      </c>
      <c r="DK267" s="54">
        <v>4</v>
      </c>
      <c r="DL267" s="396" t="s">
        <v>1778</v>
      </c>
      <c r="DM267" s="165">
        <f t="shared" si="414"/>
        <v>4</v>
      </c>
      <c r="DN267" s="54">
        <v>4</v>
      </c>
      <c r="DO267" s="397" t="s">
        <v>1782</v>
      </c>
      <c r="DP267" s="165">
        <f t="shared" si="415"/>
        <v>2</v>
      </c>
      <c r="DQ267" s="96" t="s">
        <v>1024</v>
      </c>
      <c r="DR267" s="164">
        <f t="shared" si="416"/>
        <v>0</v>
      </c>
      <c r="DS267" s="426">
        <f t="shared" si="417"/>
        <v>1.6</v>
      </c>
      <c r="DT267" s="148">
        <v>0.67200000000000004</v>
      </c>
      <c r="DU267" s="94" t="s">
        <v>1791</v>
      </c>
      <c r="DV267" s="165">
        <f t="shared" si="442"/>
        <v>2</v>
      </c>
      <c r="DW267" s="49">
        <v>467</v>
      </c>
      <c r="DX267" s="148">
        <f t="shared" si="424"/>
        <v>2.6693168805661123</v>
      </c>
      <c r="DY267" s="94" t="s">
        <v>1736</v>
      </c>
      <c r="DZ267" s="165">
        <f t="shared" si="418"/>
        <v>4</v>
      </c>
      <c r="EA267" s="49">
        <v>9</v>
      </c>
      <c r="EB267" s="157" t="s">
        <v>1738</v>
      </c>
      <c r="EC267" s="165">
        <f t="shared" si="419"/>
        <v>4</v>
      </c>
      <c r="ED267" s="49">
        <v>4</v>
      </c>
      <c r="EE267" s="94" t="s">
        <v>1739</v>
      </c>
      <c r="EF267" s="165">
        <f t="shared" si="420"/>
        <v>2</v>
      </c>
      <c r="EG267" s="426">
        <f t="shared" si="421"/>
        <v>3</v>
      </c>
      <c r="EH267" s="429">
        <f t="shared" si="422"/>
        <v>2.1653198653198653</v>
      </c>
      <c r="EI267" s="438">
        <f t="shared" si="423"/>
        <v>0.54132996632996633</v>
      </c>
      <c r="EJ267" s="546">
        <v>0.8</v>
      </c>
      <c r="EK267" s="548">
        <v>0.40909090909090912</v>
      </c>
      <c r="EL267" s="549">
        <v>0.5</v>
      </c>
      <c r="EM267" s="549">
        <v>0.3888888888888889</v>
      </c>
      <c r="EN267" s="549">
        <v>0.4</v>
      </c>
      <c r="EO267" s="549">
        <v>0.75</v>
      </c>
    </row>
    <row r="268" spans="1:145" s="366" customFormat="1" ht="18">
      <c r="A268" s="4" t="s">
        <v>73</v>
      </c>
      <c r="B268" s="69" t="s">
        <v>72</v>
      </c>
      <c r="C268" s="370" t="s">
        <v>632</v>
      </c>
      <c r="D268" s="411" t="s">
        <v>1311</v>
      </c>
      <c r="E268" s="413" t="s">
        <v>968</v>
      </c>
      <c r="F268" s="412" t="s">
        <v>975</v>
      </c>
      <c r="G268" s="414" t="s">
        <v>969</v>
      </c>
      <c r="H268" s="417" t="s">
        <v>74</v>
      </c>
      <c r="I268" s="49">
        <v>48370</v>
      </c>
      <c r="J268" s="328">
        <f t="shared" si="399"/>
        <v>4.6845760873884554</v>
      </c>
      <c r="K268" s="328" t="s">
        <v>1714</v>
      </c>
      <c r="L268" s="165">
        <f t="shared" si="400"/>
        <v>3</v>
      </c>
      <c r="M268" s="78">
        <v>110676454.92</v>
      </c>
      <c r="N268" s="328">
        <f t="shared" si="401"/>
        <v>8.0440552397954477</v>
      </c>
      <c r="O268" s="328" t="s">
        <v>1704</v>
      </c>
      <c r="P268" s="165">
        <f t="shared" si="402"/>
        <v>3</v>
      </c>
      <c r="Q268" s="94">
        <v>1228</v>
      </c>
      <c r="R268" s="328">
        <f t="shared" si="403"/>
        <v>3.089198366805149</v>
      </c>
      <c r="S268" s="328" t="s">
        <v>1710</v>
      </c>
      <c r="T268" s="165">
        <f t="shared" si="404"/>
        <v>3</v>
      </c>
      <c r="U268" s="96" t="s">
        <v>880</v>
      </c>
      <c r="V268" s="164">
        <f t="shared" si="405"/>
        <v>0</v>
      </c>
      <c r="W268" s="94">
        <v>0</v>
      </c>
      <c r="X268" s="94"/>
      <c r="Y268" s="94" t="s">
        <v>1726</v>
      </c>
      <c r="Z268" s="165">
        <f t="shared" si="406"/>
        <v>0</v>
      </c>
      <c r="AA268" s="424">
        <f t="shared" si="407"/>
        <v>1.8</v>
      </c>
      <c r="AB268" s="370" t="s">
        <v>639</v>
      </c>
      <c r="AC268" s="165">
        <f t="shared" si="425"/>
        <v>4</v>
      </c>
      <c r="AD268" s="371" t="s">
        <v>639</v>
      </c>
      <c r="AE268" s="165">
        <f t="shared" si="426"/>
        <v>4</v>
      </c>
      <c r="AF268" s="96" t="s">
        <v>640</v>
      </c>
      <c r="AG268" s="164">
        <f t="shared" si="427"/>
        <v>0</v>
      </c>
      <c r="AH268" s="53" t="s">
        <v>1314</v>
      </c>
      <c r="AI268" s="165">
        <f t="shared" si="428"/>
        <v>0</v>
      </c>
      <c r="AJ268" s="53" t="s">
        <v>1405</v>
      </c>
      <c r="AK268" s="165">
        <f t="shared" si="429"/>
        <v>0</v>
      </c>
      <c r="AL268" s="372">
        <v>3</v>
      </c>
      <c r="AM268" s="397" t="s">
        <v>1767</v>
      </c>
      <c r="AN268" s="165">
        <f t="shared" si="430"/>
        <v>2</v>
      </c>
      <c r="AO268" s="96" t="s">
        <v>636</v>
      </c>
      <c r="AP268" s="164">
        <f t="shared" si="431"/>
        <v>4</v>
      </c>
      <c r="AQ268" s="322">
        <v>1</v>
      </c>
      <c r="AR268" s="397" t="s">
        <v>1789</v>
      </c>
      <c r="AS268" s="165">
        <f t="shared" si="432"/>
        <v>0</v>
      </c>
      <c r="AT268" s="370" t="s">
        <v>634</v>
      </c>
      <c r="AU268" s="165">
        <f t="shared" si="433"/>
        <v>1</v>
      </c>
      <c r="AV268" s="53" t="s">
        <v>646</v>
      </c>
      <c r="AW268" s="165">
        <v>0</v>
      </c>
      <c r="AX268" s="81" t="s">
        <v>635</v>
      </c>
      <c r="AY268" s="165">
        <v>1</v>
      </c>
      <c r="AZ268" s="426">
        <f t="shared" si="434"/>
        <v>1.4545454545454546</v>
      </c>
      <c r="BA268" s="322">
        <v>1</v>
      </c>
      <c r="BB268" s="395" t="s">
        <v>1742</v>
      </c>
      <c r="BC268" s="165">
        <f t="shared" si="388"/>
        <v>3</v>
      </c>
      <c r="BD268" s="80" t="s">
        <v>1395</v>
      </c>
      <c r="BE268" s="163">
        <f t="shared" si="435"/>
        <v>4</v>
      </c>
      <c r="BF268" s="372">
        <v>5</v>
      </c>
      <c r="BG268" s="396" t="s">
        <v>1748</v>
      </c>
      <c r="BH268" s="165">
        <f t="shared" si="436"/>
        <v>1</v>
      </c>
      <c r="BI268" s="372">
        <v>12</v>
      </c>
      <c r="BJ268" s="396" t="s">
        <v>1749</v>
      </c>
      <c r="BK268" s="165">
        <f t="shared" si="389"/>
        <v>0</v>
      </c>
      <c r="BL268" s="80" t="s">
        <v>642</v>
      </c>
      <c r="BM268" s="365">
        <f t="shared" si="390"/>
        <v>3</v>
      </c>
      <c r="BN268" s="370" t="s">
        <v>669</v>
      </c>
      <c r="BO268" s="365">
        <f t="shared" si="391"/>
        <v>2</v>
      </c>
      <c r="BP268" s="371" t="s">
        <v>663</v>
      </c>
      <c r="BQ268" s="365">
        <f t="shared" si="392"/>
        <v>0</v>
      </c>
      <c r="BR268" s="322">
        <v>1</v>
      </c>
      <c r="BS268" s="396" t="s">
        <v>1751</v>
      </c>
      <c r="BT268" s="165">
        <f t="shared" si="393"/>
        <v>3</v>
      </c>
      <c r="BU268" s="322">
        <v>0</v>
      </c>
      <c r="BV268" s="396" t="s">
        <v>1750</v>
      </c>
      <c r="BW268" s="165">
        <f t="shared" si="394"/>
        <v>4</v>
      </c>
      <c r="BX268" s="322">
        <v>0</v>
      </c>
      <c r="BY268" s="396" t="s">
        <v>1755</v>
      </c>
      <c r="BZ268" s="165">
        <f t="shared" si="395"/>
        <v>4</v>
      </c>
      <c r="CA268" s="322">
        <v>2</v>
      </c>
      <c r="CB268" s="396" t="s">
        <v>1756</v>
      </c>
      <c r="CC268" s="165">
        <f t="shared" si="396"/>
        <v>3</v>
      </c>
      <c r="CD268" s="58">
        <v>2</v>
      </c>
      <c r="CE268" s="397" t="s">
        <v>1762</v>
      </c>
      <c r="CF268" s="165">
        <f t="shared" si="437"/>
        <v>2</v>
      </c>
      <c r="CG268" s="155" t="s">
        <v>636</v>
      </c>
      <c r="CH268" s="165">
        <f t="shared" si="397"/>
        <v>4</v>
      </c>
      <c r="CI268" s="426">
        <f t="shared" si="438"/>
        <v>2.5</v>
      </c>
      <c r="CJ268" s="586" t="s">
        <v>1396</v>
      </c>
      <c r="CK268" s="165">
        <f t="shared" si="439"/>
        <v>0</v>
      </c>
      <c r="CL268" s="96" t="s">
        <v>640</v>
      </c>
      <c r="CM268" s="164">
        <f t="shared" si="440"/>
        <v>0</v>
      </c>
      <c r="CN268" s="96" t="s">
        <v>1119</v>
      </c>
      <c r="CO268" s="164">
        <f t="shared" si="408"/>
        <v>0</v>
      </c>
      <c r="CP268" s="96" t="s">
        <v>880</v>
      </c>
      <c r="CQ268" s="164">
        <f t="shared" si="385"/>
        <v>4</v>
      </c>
      <c r="CR268" s="96" t="s">
        <v>880</v>
      </c>
      <c r="CS268" s="164">
        <f t="shared" si="386"/>
        <v>4</v>
      </c>
      <c r="CT268" s="370" t="s">
        <v>639</v>
      </c>
      <c r="CU268" s="165">
        <f t="shared" si="441"/>
        <v>4</v>
      </c>
      <c r="CV268" s="96" t="s">
        <v>1119</v>
      </c>
      <c r="CW268" s="164">
        <f t="shared" si="387"/>
        <v>0</v>
      </c>
      <c r="CX268" s="55">
        <v>9.5</v>
      </c>
      <c r="CY268" s="351" t="s">
        <v>1827</v>
      </c>
      <c r="CZ268" s="165">
        <f t="shared" si="409"/>
        <v>0</v>
      </c>
      <c r="DA268" s="56">
        <v>10</v>
      </c>
      <c r="DB268" s="351" t="s">
        <v>1827</v>
      </c>
      <c r="DC268" s="165">
        <f t="shared" si="410"/>
        <v>0</v>
      </c>
      <c r="DD268" s="426">
        <f t="shared" si="411"/>
        <v>1.3333333333333333</v>
      </c>
      <c r="DE268" s="148">
        <v>7</v>
      </c>
      <c r="DF268" s="396" t="s">
        <v>1774</v>
      </c>
      <c r="DG268" s="165">
        <f t="shared" si="412"/>
        <v>3</v>
      </c>
      <c r="DH268" s="54">
        <v>0</v>
      </c>
      <c r="DI268" s="397" t="s">
        <v>1777</v>
      </c>
      <c r="DJ268" s="165">
        <f t="shared" si="413"/>
        <v>0</v>
      </c>
      <c r="DK268" s="54">
        <v>2</v>
      </c>
      <c r="DL268" s="396" t="s">
        <v>1778</v>
      </c>
      <c r="DM268" s="165">
        <f t="shared" si="414"/>
        <v>4</v>
      </c>
      <c r="DN268" s="54">
        <v>2</v>
      </c>
      <c r="DO268" s="396" t="s">
        <v>1783</v>
      </c>
      <c r="DP268" s="165">
        <f t="shared" si="415"/>
        <v>1</v>
      </c>
      <c r="DQ268" s="96" t="s">
        <v>1024</v>
      </c>
      <c r="DR268" s="164">
        <f t="shared" si="416"/>
        <v>0</v>
      </c>
      <c r="DS268" s="426">
        <f t="shared" si="417"/>
        <v>1.6</v>
      </c>
      <c r="DT268" s="148">
        <v>0.69599999999999995</v>
      </c>
      <c r="DU268" s="157" t="s">
        <v>1791</v>
      </c>
      <c r="DV268" s="165">
        <f t="shared" si="442"/>
        <v>2</v>
      </c>
      <c r="DW268" s="49">
        <v>31</v>
      </c>
      <c r="DX268" s="148">
        <f t="shared" si="424"/>
        <v>1.4913616938342726</v>
      </c>
      <c r="DY268" s="94" t="s">
        <v>1734</v>
      </c>
      <c r="DZ268" s="165">
        <f t="shared" si="418"/>
        <v>2</v>
      </c>
      <c r="EA268" s="49">
        <v>11</v>
      </c>
      <c r="EB268" s="157" t="s">
        <v>1738</v>
      </c>
      <c r="EC268" s="165">
        <f t="shared" si="419"/>
        <v>4</v>
      </c>
      <c r="ED268" s="49">
        <v>9</v>
      </c>
      <c r="EE268" s="157" t="s">
        <v>1738</v>
      </c>
      <c r="EF268" s="165">
        <f t="shared" si="420"/>
        <v>4</v>
      </c>
      <c r="EG268" s="426">
        <f t="shared" si="421"/>
        <v>3</v>
      </c>
      <c r="EH268" s="429">
        <f t="shared" si="422"/>
        <v>1.9479797979797981</v>
      </c>
      <c r="EI268" s="438">
        <f t="shared" si="423"/>
        <v>0.48699494949494959</v>
      </c>
      <c r="EJ268" s="546">
        <v>0.45</v>
      </c>
      <c r="EK268" s="548">
        <v>0.36363636363636365</v>
      </c>
      <c r="EL268" s="549">
        <v>0.625</v>
      </c>
      <c r="EM268" s="549">
        <v>0.33333333333333331</v>
      </c>
      <c r="EN268" s="549">
        <v>0.4</v>
      </c>
      <c r="EO268" s="549">
        <v>0.75</v>
      </c>
    </row>
    <row r="269" spans="1:145" s="366" customFormat="1" ht="18">
      <c r="A269" s="4" t="s">
        <v>76</v>
      </c>
      <c r="B269" s="69" t="s">
        <v>75</v>
      </c>
      <c r="C269" s="370" t="s">
        <v>644</v>
      </c>
      <c r="D269" s="411" t="s">
        <v>1311</v>
      </c>
      <c r="E269" s="413" t="s">
        <v>988</v>
      </c>
      <c r="F269" s="412" t="s">
        <v>1002</v>
      </c>
      <c r="G269" s="414" t="s">
        <v>989</v>
      </c>
      <c r="H269" s="412" t="s">
        <v>2</v>
      </c>
      <c r="I269" s="49">
        <v>48606</v>
      </c>
      <c r="J269" s="328">
        <f t="shared" si="399"/>
        <v>4.6866898825556031</v>
      </c>
      <c r="K269" s="328" t="s">
        <v>1714</v>
      </c>
      <c r="L269" s="165">
        <f t="shared" si="400"/>
        <v>3</v>
      </c>
      <c r="M269" s="78">
        <v>215043298.38999999</v>
      </c>
      <c r="N269" s="328">
        <f t="shared" si="401"/>
        <v>8.332525912746453</v>
      </c>
      <c r="O269" s="328" t="s">
        <v>1704</v>
      </c>
      <c r="P269" s="165">
        <f t="shared" si="402"/>
        <v>3</v>
      </c>
      <c r="Q269" s="94">
        <v>1970</v>
      </c>
      <c r="R269" s="328">
        <f t="shared" si="403"/>
        <v>3.2944662261615929</v>
      </c>
      <c r="S269" s="328" t="s">
        <v>1710</v>
      </c>
      <c r="T269" s="165">
        <f t="shared" si="404"/>
        <v>3</v>
      </c>
      <c r="U269" s="96" t="s">
        <v>1119</v>
      </c>
      <c r="V269" s="164">
        <f t="shared" si="405"/>
        <v>4</v>
      </c>
      <c r="W269" s="94">
        <v>61</v>
      </c>
      <c r="X269" s="54">
        <f>LOG10(W269)</f>
        <v>1.7853298350107671</v>
      </c>
      <c r="Y269" s="94" t="s">
        <v>1728</v>
      </c>
      <c r="Z269" s="165">
        <f t="shared" si="406"/>
        <v>3</v>
      </c>
      <c r="AA269" s="424">
        <f t="shared" si="407"/>
        <v>3.2</v>
      </c>
      <c r="AB269" s="586" t="s">
        <v>1397</v>
      </c>
      <c r="AC269" s="165">
        <f t="shared" si="425"/>
        <v>1</v>
      </c>
      <c r="AD269" s="586" t="s">
        <v>1399</v>
      </c>
      <c r="AE269" s="165">
        <f t="shared" si="426"/>
        <v>1</v>
      </c>
      <c r="AF269" s="96" t="s">
        <v>640</v>
      </c>
      <c r="AG269" s="164">
        <f t="shared" si="427"/>
        <v>0</v>
      </c>
      <c r="AH269" s="53" t="s">
        <v>1314</v>
      </c>
      <c r="AI269" s="165">
        <f t="shared" si="428"/>
        <v>0</v>
      </c>
      <c r="AJ269" s="156" t="s">
        <v>1404</v>
      </c>
      <c r="AK269" s="165">
        <f t="shared" si="429"/>
        <v>1</v>
      </c>
      <c r="AL269" s="372">
        <v>3</v>
      </c>
      <c r="AM269" s="397" t="s">
        <v>1767</v>
      </c>
      <c r="AN269" s="165">
        <f t="shared" si="430"/>
        <v>2</v>
      </c>
      <c r="AO269" s="96" t="s">
        <v>636</v>
      </c>
      <c r="AP269" s="164">
        <f t="shared" si="431"/>
        <v>4</v>
      </c>
      <c r="AQ269" s="322">
        <v>3</v>
      </c>
      <c r="AR269" s="397" t="s">
        <v>1771</v>
      </c>
      <c r="AS269" s="165">
        <f t="shared" si="432"/>
        <v>2</v>
      </c>
      <c r="AT269" s="370" t="s">
        <v>650</v>
      </c>
      <c r="AU269" s="165">
        <f t="shared" si="433"/>
        <v>2</v>
      </c>
      <c r="AV269" s="53" t="s">
        <v>635</v>
      </c>
      <c r="AW269" s="165">
        <v>1</v>
      </c>
      <c r="AX269" s="81" t="s">
        <v>647</v>
      </c>
      <c r="AY269" s="165">
        <v>4</v>
      </c>
      <c r="AZ269" s="426">
        <f t="shared" si="434"/>
        <v>1.6363636363636365</v>
      </c>
      <c r="BA269" s="322">
        <v>0</v>
      </c>
      <c r="BB269" s="395" t="s">
        <v>1741</v>
      </c>
      <c r="BC269" s="165">
        <f t="shared" si="388"/>
        <v>4</v>
      </c>
      <c r="BD269" s="80" t="s">
        <v>1395</v>
      </c>
      <c r="BE269" s="163">
        <f t="shared" si="435"/>
        <v>4</v>
      </c>
      <c r="BF269" s="372">
        <v>1</v>
      </c>
      <c r="BG269" s="396" t="s">
        <v>1746</v>
      </c>
      <c r="BH269" s="165">
        <f t="shared" si="436"/>
        <v>3</v>
      </c>
      <c r="BI269" s="372">
        <v>1</v>
      </c>
      <c r="BJ269" s="396" t="s">
        <v>1746</v>
      </c>
      <c r="BK269" s="165">
        <f t="shared" si="389"/>
        <v>3</v>
      </c>
      <c r="BL269" s="80" t="s">
        <v>653</v>
      </c>
      <c r="BM269" s="365">
        <f t="shared" si="390"/>
        <v>4</v>
      </c>
      <c r="BN269" s="370" t="s">
        <v>654</v>
      </c>
      <c r="BO269" s="365">
        <f t="shared" si="391"/>
        <v>4</v>
      </c>
      <c r="BP269" s="371" t="s">
        <v>667</v>
      </c>
      <c r="BQ269" s="365">
        <f t="shared" si="392"/>
        <v>1</v>
      </c>
      <c r="BR269" s="322">
        <v>0</v>
      </c>
      <c r="BS269" s="396" t="s">
        <v>1750</v>
      </c>
      <c r="BT269" s="165">
        <f t="shared" si="393"/>
        <v>4</v>
      </c>
      <c r="BU269" s="322">
        <v>0</v>
      </c>
      <c r="BV269" s="396" t="s">
        <v>1750</v>
      </c>
      <c r="BW269" s="165">
        <f t="shared" si="394"/>
        <v>4</v>
      </c>
      <c r="BX269" s="322">
        <v>2</v>
      </c>
      <c r="BY269" s="396" t="s">
        <v>1756</v>
      </c>
      <c r="BZ269" s="165">
        <f t="shared" si="395"/>
        <v>3</v>
      </c>
      <c r="CA269" s="322">
        <v>1</v>
      </c>
      <c r="CB269" s="396" t="s">
        <v>1756</v>
      </c>
      <c r="CC269" s="165">
        <f t="shared" si="396"/>
        <v>3</v>
      </c>
      <c r="CD269" s="58">
        <v>1</v>
      </c>
      <c r="CE269" s="396" t="s">
        <v>1763</v>
      </c>
      <c r="CF269" s="165">
        <f t="shared" si="437"/>
        <v>1</v>
      </c>
      <c r="CG269" s="155" t="s">
        <v>636</v>
      </c>
      <c r="CH269" s="165">
        <f t="shared" si="397"/>
        <v>4</v>
      </c>
      <c r="CI269" s="426">
        <f t="shared" si="438"/>
        <v>3.1666666666666665</v>
      </c>
      <c r="CJ269" s="586" t="s">
        <v>1407</v>
      </c>
      <c r="CK269" s="165">
        <f t="shared" si="439"/>
        <v>1</v>
      </c>
      <c r="CL269" s="96" t="s">
        <v>640</v>
      </c>
      <c r="CM269" s="164">
        <f t="shared" si="440"/>
        <v>0</v>
      </c>
      <c r="CN269" s="96" t="s">
        <v>1119</v>
      </c>
      <c r="CO269" s="164">
        <f t="shared" si="408"/>
        <v>0</v>
      </c>
      <c r="CP269" s="96" t="s">
        <v>880</v>
      </c>
      <c r="CQ269" s="164">
        <f t="shared" si="385"/>
        <v>4</v>
      </c>
      <c r="CR269" s="96" t="s">
        <v>880</v>
      </c>
      <c r="CS269" s="164">
        <f t="shared" si="386"/>
        <v>4</v>
      </c>
      <c r="CT269" s="586" t="s">
        <v>1408</v>
      </c>
      <c r="CU269" s="165">
        <f t="shared" si="441"/>
        <v>2</v>
      </c>
      <c r="CV269" s="96" t="s">
        <v>880</v>
      </c>
      <c r="CW269" s="164">
        <f t="shared" si="387"/>
        <v>4</v>
      </c>
      <c r="CX269" s="55">
        <v>9.6</v>
      </c>
      <c r="CY269" s="351" t="s">
        <v>1827</v>
      </c>
      <c r="CZ269" s="165">
        <f t="shared" si="409"/>
        <v>0</v>
      </c>
      <c r="DA269" s="56">
        <v>9.6</v>
      </c>
      <c r="DB269" s="351" t="s">
        <v>1827</v>
      </c>
      <c r="DC269" s="165">
        <f t="shared" si="410"/>
        <v>0</v>
      </c>
      <c r="DD269" s="426">
        <f t="shared" si="411"/>
        <v>1.6666666666666667</v>
      </c>
      <c r="DE269" s="148">
        <v>5</v>
      </c>
      <c r="DF269" s="396" t="s">
        <v>1774</v>
      </c>
      <c r="DG269" s="165">
        <f t="shared" si="412"/>
        <v>3</v>
      </c>
      <c r="DH269" s="54">
        <v>0</v>
      </c>
      <c r="DI269" s="397" t="s">
        <v>1777</v>
      </c>
      <c r="DJ269" s="165">
        <f t="shared" si="413"/>
        <v>0</v>
      </c>
      <c r="DK269" s="54">
        <v>4</v>
      </c>
      <c r="DL269" s="396" t="s">
        <v>1778</v>
      </c>
      <c r="DM269" s="165">
        <f t="shared" si="414"/>
        <v>4</v>
      </c>
      <c r="DN269" s="54">
        <v>4</v>
      </c>
      <c r="DO269" s="397" t="s">
        <v>1782</v>
      </c>
      <c r="DP269" s="165">
        <f t="shared" si="415"/>
        <v>2</v>
      </c>
      <c r="DQ269" s="96" t="s">
        <v>1024</v>
      </c>
      <c r="DR269" s="164">
        <f t="shared" si="416"/>
        <v>0</v>
      </c>
      <c r="DS269" s="426">
        <f t="shared" si="417"/>
        <v>1.8</v>
      </c>
      <c r="DT269" s="148">
        <v>0.753</v>
      </c>
      <c r="DU269" s="94" t="s">
        <v>1792</v>
      </c>
      <c r="DV269" s="165">
        <f t="shared" si="442"/>
        <v>1</v>
      </c>
      <c r="DW269" s="49">
        <v>95</v>
      </c>
      <c r="DX269" s="148">
        <f t="shared" si="424"/>
        <v>1.9777236052888478</v>
      </c>
      <c r="DY269" s="94" t="s">
        <v>1735</v>
      </c>
      <c r="DZ269" s="165">
        <f t="shared" si="418"/>
        <v>3</v>
      </c>
      <c r="EA269" s="49">
        <v>24</v>
      </c>
      <c r="EB269" s="157" t="s">
        <v>1738</v>
      </c>
      <c r="EC269" s="165">
        <f t="shared" si="419"/>
        <v>4</v>
      </c>
      <c r="ED269" s="49">
        <v>7</v>
      </c>
      <c r="EE269" s="94" t="s">
        <v>1740</v>
      </c>
      <c r="EF269" s="165">
        <f t="shared" si="420"/>
        <v>3</v>
      </c>
      <c r="EG269" s="426">
        <f t="shared" si="421"/>
        <v>2.75</v>
      </c>
      <c r="EH269" s="429">
        <f t="shared" si="422"/>
        <v>2.3699494949494948</v>
      </c>
      <c r="EI269" s="438">
        <f t="shared" si="423"/>
        <v>0.5924873737373737</v>
      </c>
      <c r="EJ269" s="546">
        <v>0.8</v>
      </c>
      <c r="EK269" s="548">
        <v>0.40909090909090912</v>
      </c>
      <c r="EL269" s="549">
        <v>0.79166666666666663</v>
      </c>
      <c r="EM269" s="549">
        <v>0.41666666666666669</v>
      </c>
      <c r="EN269" s="549">
        <v>0.45</v>
      </c>
      <c r="EO269" s="549">
        <v>0.6875</v>
      </c>
    </row>
    <row r="270" spans="1:145" s="366" customFormat="1" ht="18">
      <c r="A270" s="4" t="s">
        <v>69</v>
      </c>
      <c r="B270" s="69" t="s">
        <v>68</v>
      </c>
      <c r="C270" s="370" t="s">
        <v>632</v>
      </c>
      <c r="D270" s="411" t="s">
        <v>1298</v>
      </c>
      <c r="E270" s="413" t="s">
        <v>968</v>
      </c>
      <c r="F270" s="412" t="s">
        <v>964</v>
      </c>
      <c r="G270" s="414" t="s">
        <v>974</v>
      </c>
      <c r="H270" s="412" t="s">
        <v>39</v>
      </c>
      <c r="I270" s="49">
        <v>50926</v>
      </c>
      <c r="J270" s="328">
        <f t="shared" si="399"/>
        <v>4.7069395657078994</v>
      </c>
      <c r="K270" s="328" t="s">
        <v>1714</v>
      </c>
      <c r="L270" s="165">
        <f t="shared" si="400"/>
        <v>3</v>
      </c>
      <c r="M270" s="78">
        <v>114408317.64999999</v>
      </c>
      <c r="N270" s="328">
        <f t="shared" si="401"/>
        <v>8.058457599441132</v>
      </c>
      <c r="O270" s="328" t="s">
        <v>1704</v>
      </c>
      <c r="P270" s="165">
        <f t="shared" si="402"/>
        <v>3</v>
      </c>
      <c r="Q270" s="94">
        <v>1548</v>
      </c>
      <c r="R270" s="328">
        <f t="shared" si="403"/>
        <v>3.1897709563468739</v>
      </c>
      <c r="S270" s="328" t="s">
        <v>1710</v>
      </c>
      <c r="T270" s="165">
        <f t="shared" si="404"/>
        <v>3</v>
      </c>
      <c r="U270" s="96" t="s">
        <v>1119</v>
      </c>
      <c r="V270" s="164">
        <f t="shared" si="405"/>
        <v>4</v>
      </c>
      <c r="W270" s="94">
        <v>19</v>
      </c>
      <c r="X270" s="54">
        <f>LOG10(W270)</f>
        <v>1.2787536009528289</v>
      </c>
      <c r="Y270" s="94" t="s">
        <v>1731</v>
      </c>
      <c r="Z270" s="165">
        <f t="shared" si="406"/>
        <v>2</v>
      </c>
      <c r="AA270" s="424">
        <f t="shared" si="407"/>
        <v>3</v>
      </c>
      <c r="AB270" s="586" t="s">
        <v>1396</v>
      </c>
      <c r="AC270" s="165">
        <f t="shared" si="425"/>
        <v>0</v>
      </c>
      <c r="AD270" s="371" t="s">
        <v>639</v>
      </c>
      <c r="AE270" s="165">
        <f t="shared" si="426"/>
        <v>4</v>
      </c>
      <c r="AF270" s="96" t="s">
        <v>640</v>
      </c>
      <c r="AG270" s="164">
        <f t="shared" si="427"/>
        <v>0</v>
      </c>
      <c r="AH270" s="53" t="s">
        <v>1314</v>
      </c>
      <c r="AI270" s="165">
        <f t="shared" si="428"/>
        <v>0</v>
      </c>
      <c r="AJ270" s="156" t="s">
        <v>1404</v>
      </c>
      <c r="AK270" s="165">
        <f t="shared" si="429"/>
        <v>1</v>
      </c>
      <c r="AL270" s="372">
        <v>2</v>
      </c>
      <c r="AM270" s="396" t="s">
        <v>1766</v>
      </c>
      <c r="AN270" s="165">
        <f t="shared" si="430"/>
        <v>3</v>
      </c>
      <c r="AO270" s="96" t="s">
        <v>640</v>
      </c>
      <c r="AP270" s="164">
        <f t="shared" si="431"/>
        <v>0</v>
      </c>
      <c r="AQ270" s="322">
        <v>3</v>
      </c>
      <c r="AR270" s="397" t="s">
        <v>1771</v>
      </c>
      <c r="AS270" s="165">
        <f t="shared" si="432"/>
        <v>2</v>
      </c>
      <c r="AT270" s="370" t="s">
        <v>634</v>
      </c>
      <c r="AU270" s="165">
        <f t="shared" si="433"/>
        <v>1</v>
      </c>
      <c r="AV270" s="53" t="s">
        <v>635</v>
      </c>
      <c r="AW270" s="165">
        <v>1</v>
      </c>
      <c r="AX270" s="81" t="s">
        <v>1301</v>
      </c>
      <c r="AY270" s="165">
        <v>0</v>
      </c>
      <c r="AZ270" s="426">
        <f t="shared" si="434"/>
        <v>1.0909090909090908</v>
      </c>
      <c r="BA270" s="322">
        <v>3</v>
      </c>
      <c r="BB270" s="395" t="s">
        <v>1744</v>
      </c>
      <c r="BC270" s="165">
        <f t="shared" si="388"/>
        <v>0</v>
      </c>
      <c r="BD270" s="80" t="s">
        <v>1395</v>
      </c>
      <c r="BE270" s="163">
        <f t="shared" si="435"/>
        <v>4</v>
      </c>
      <c r="BF270" s="372">
        <v>35</v>
      </c>
      <c r="BG270" s="396" t="s">
        <v>1749</v>
      </c>
      <c r="BH270" s="165">
        <f t="shared" si="436"/>
        <v>0</v>
      </c>
      <c r="BI270" s="372">
        <v>42</v>
      </c>
      <c r="BJ270" s="396" t="s">
        <v>1749</v>
      </c>
      <c r="BK270" s="165">
        <f t="shared" si="389"/>
        <v>0</v>
      </c>
      <c r="BL270" s="80" t="s">
        <v>661</v>
      </c>
      <c r="BM270" s="365">
        <f t="shared" si="390"/>
        <v>0</v>
      </c>
      <c r="BN270" s="370" t="s">
        <v>649</v>
      </c>
      <c r="BO270" s="365">
        <f t="shared" si="391"/>
        <v>1</v>
      </c>
      <c r="BP270" s="371" t="s">
        <v>663</v>
      </c>
      <c r="BQ270" s="365">
        <f t="shared" si="392"/>
        <v>0</v>
      </c>
      <c r="BR270" s="322">
        <v>8</v>
      </c>
      <c r="BS270" s="396" t="s">
        <v>1753</v>
      </c>
      <c r="BT270" s="165">
        <f t="shared" si="393"/>
        <v>1</v>
      </c>
      <c r="BU270" s="322">
        <v>10</v>
      </c>
      <c r="BV270" s="396" t="s">
        <v>1754</v>
      </c>
      <c r="BW270" s="165">
        <f t="shared" si="394"/>
        <v>0</v>
      </c>
      <c r="BX270" s="322">
        <v>0</v>
      </c>
      <c r="BY270" s="396" t="s">
        <v>1755</v>
      </c>
      <c r="BZ270" s="165">
        <f t="shared" si="395"/>
        <v>4</v>
      </c>
      <c r="CA270" s="322">
        <v>0</v>
      </c>
      <c r="CB270" s="396" t="s">
        <v>1755</v>
      </c>
      <c r="CC270" s="165">
        <f t="shared" si="396"/>
        <v>4</v>
      </c>
      <c r="CD270" s="58">
        <v>0</v>
      </c>
      <c r="CE270" s="397" t="s">
        <v>1764</v>
      </c>
      <c r="CF270" s="165">
        <f t="shared" si="437"/>
        <v>0</v>
      </c>
      <c r="CG270" s="155" t="s">
        <v>636</v>
      </c>
      <c r="CH270" s="165">
        <f t="shared" si="397"/>
        <v>4</v>
      </c>
      <c r="CI270" s="426">
        <f t="shared" si="438"/>
        <v>1.5</v>
      </c>
      <c r="CJ270" s="586" t="s">
        <v>1396</v>
      </c>
      <c r="CK270" s="165">
        <f t="shared" si="439"/>
        <v>0</v>
      </c>
      <c r="CL270" s="96" t="s">
        <v>640</v>
      </c>
      <c r="CM270" s="164">
        <f t="shared" si="440"/>
        <v>0</v>
      </c>
      <c r="CN270" s="96" t="s">
        <v>1119</v>
      </c>
      <c r="CO270" s="164">
        <f t="shared" si="408"/>
        <v>0</v>
      </c>
      <c r="CP270" s="96" t="s">
        <v>880</v>
      </c>
      <c r="CQ270" s="164">
        <f t="shared" si="385"/>
        <v>4</v>
      </c>
      <c r="CR270" s="96" t="s">
        <v>880</v>
      </c>
      <c r="CS270" s="164">
        <f t="shared" si="386"/>
        <v>4</v>
      </c>
      <c r="CT270" s="586" t="s">
        <v>1409</v>
      </c>
      <c r="CU270" s="165">
        <f t="shared" si="441"/>
        <v>1</v>
      </c>
      <c r="CV270" s="96" t="s">
        <v>1119</v>
      </c>
      <c r="CW270" s="164">
        <f t="shared" si="387"/>
        <v>0</v>
      </c>
      <c r="CX270" s="55">
        <v>8.6</v>
      </c>
      <c r="CY270" s="351" t="s">
        <v>1827</v>
      </c>
      <c r="CZ270" s="165">
        <f t="shared" si="409"/>
        <v>0</v>
      </c>
      <c r="DA270" s="56">
        <v>6.5</v>
      </c>
      <c r="DB270" s="427" t="s">
        <v>1826</v>
      </c>
      <c r="DC270" s="165">
        <f t="shared" si="410"/>
        <v>1</v>
      </c>
      <c r="DD270" s="426">
        <f t="shared" si="411"/>
        <v>1.1111111111111112</v>
      </c>
      <c r="DE270" s="148">
        <v>7</v>
      </c>
      <c r="DF270" s="396" t="s">
        <v>1774</v>
      </c>
      <c r="DG270" s="165">
        <f t="shared" si="412"/>
        <v>3</v>
      </c>
      <c r="DH270" s="54">
        <v>0</v>
      </c>
      <c r="DI270" s="397" t="s">
        <v>1777</v>
      </c>
      <c r="DJ270" s="165">
        <f t="shared" si="413"/>
        <v>0</v>
      </c>
      <c r="DK270" s="54">
        <v>11</v>
      </c>
      <c r="DL270" s="396" t="s">
        <v>1778</v>
      </c>
      <c r="DM270" s="165">
        <f t="shared" si="414"/>
        <v>4</v>
      </c>
      <c r="DN270" s="54">
        <v>0</v>
      </c>
      <c r="DO270" s="397" t="s">
        <v>1784</v>
      </c>
      <c r="DP270" s="165">
        <f t="shared" si="415"/>
        <v>0</v>
      </c>
      <c r="DQ270" s="96" t="s">
        <v>1024</v>
      </c>
      <c r="DR270" s="164">
        <f t="shared" si="416"/>
        <v>0</v>
      </c>
      <c r="DS270" s="426">
        <f t="shared" si="417"/>
        <v>1.4</v>
      </c>
      <c r="DT270" s="148">
        <v>0.72899999999999998</v>
      </c>
      <c r="DU270" s="157" t="s">
        <v>1791</v>
      </c>
      <c r="DV270" s="165">
        <f t="shared" si="442"/>
        <v>2</v>
      </c>
      <c r="DW270" s="49">
        <v>36</v>
      </c>
      <c r="DX270" s="148">
        <f t="shared" si="424"/>
        <v>1.5563025007672873</v>
      </c>
      <c r="DY270" s="94" t="s">
        <v>1735</v>
      </c>
      <c r="DZ270" s="165">
        <f t="shared" si="418"/>
        <v>3</v>
      </c>
      <c r="EA270" s="49">
        <v>17</v>
      </c>
      <c r="EB270" s="157" t="s">
        <v>1738</v>
      </c>
      <c r="EC270" s="165">
        <f t="shared" si="419"/>
        <v>4</v>
      </c>
      <c r="ED270" s="49">
        <v>9</v>
      </c>
      <c r="EE270" s="157" t="s">
        <v>1738</v>
      </c>
      <c r="EF270" s="165">
        <f t="shared" si="420"/>
        <v>4</v>
      </c>
      <c r="EG270" s="426">
        <f t="shared" si="421"/>
        <v>3.25</v>
      </c>
      <c r="EH270" s="429">
        <f t="shared" si="422"/>
        <v>1.8920033670033671</v>
      </c>
      <c r="EI270" s="438">
        <f t="shared" si="423"/>
        <v>0.47300084175084178</v>
      </c>
      <c r="EJ270" s="546">
        <v>0.75</v>
      </c>
      <c r="EK270" s="548">
        <v>0.27272727272727271</v>
      </c>
      <c r="EL270" s="549">
        <v>0.375</v>
      </c>
      <c r="EM270" s="549">
        <v>0.27777777777777779</v>
      </c>
      <c r="EN270" s="549">
        <v>0.35</v>
      </c>
      <c r="EO270" s="549">
        <v>0.8125</v>
      </c>
    </row>
    <row r="271" spans="1:145" s="366" customFormat="1" ht="18">
      <c r="A271" s="4" t="s">
        <v>54</v>
      </c>
      <c r="B271" s="69" t="s">
        <v>53</v>
      </c>
      <c r="C271" s="586" t="s">
        <v>632</v>
      </c>
      <c r="D271" s="411" t="s">
        <v>1298</v>
      </c>
      <c r="E271" s="413" t="s">
        <v>991</v>
      </c>
      <c r="F271" s="412" t="s">
        <v>990</v>
      </c>
      <c r="G271" s="414" t="s">
        <v>997</v>
      </c>
      <c r="H271" s="412" t="s">
        <v>13</v>
      </c>
      <c r="I271" s="49">
        <v>53145</v>
      </c>
      <c r="J271" s="328">
        <f t="shared" si="399"/>
        <v>4.7254624113888584</v>
      </c>
      <c r="K271" s="328" t="s">
        <v>1714</v>
      </c>
      <c r="L271" s="165">
        <f t="shared" si="400"/>
        <v>3</v>
      </c>
      <c r="M271" s="78">
        <v>132289109.69999999</v>
      </c>
      <c r="N271" s="328">
        <f t="shared" si="401"/>
        <v>8.1215240936820905</v>
      </c>
      <c r="O271" s="328" t="s">
        <v>1704</v>
      </c>
      <c r="P271" s="165">
        <f t="shared" si="402"/>
        <v>3</v>
      </c>
      <c r="Q271" s="94">
        <v>1704</v>
      </c>
      <c r="R271" s="328">
        <f t="shared" si="403"/>
        <v>3.2314695904306814</v>
      </c>
      <c r="S271" s="328" t="s">
        <v>1710</v>
      </c>
      <c r="T271" s="165">
        <f t="shared" si="404"/>
        <v>3</v>
      </c>
      <c r="U271" s="96" t="s">
        <v>1119</v>
      </c>
      <c r="V271" s="164">
        <f t="shared" si="405"/>
        <v>4</v>
      </c>
      <c r="W271" s="94">
        <v>27</v>
      </c>
      <c r="X271" s="54">
        <f>LOG10(W271)</f>
        <v>1.4313637641589874</v>
      </c>
      <c r="Y271" s="94" t="s">
        <v>1731</v>
      </c>
      <c r="Z271" s="165">
        <f t="shared" si="406"/>
        <v>2</v>
      </c>
      <c r="AA271" s="424">
        <f t="shared" si="407"/>
        <v>3</v>
      </c>
      <c r="AB271" s="586" t="s">
        <v>639</v>
      </c>
      <c r="AC271" s="165">
        <f t="shared" si="425"/>
        <v>4</v>
      </c>
      <c r="AD271" s="586" t="s">
        <v>639</v>
      </c>
      <c r="AE271" s="165">
        <f t="shared" si="426"/>
        <v>4</v>
      </c>
      <c r="AF271" s="96" t="s">
        <v>640</v>
      </c>
      <c r="AG271" s="164">
        <f t="shared" si="427"/>
        <v>0</v>
      </c>
      <c r="AH271" s="53" t="s">
        <v>1314</v>
      </c>
      <c r="AI271" s="165">
        <f t="shared" si="428"/>
        <v>0</v>
      </c>
      <c r="AJ271" s="53" t="s">
        <v>1406</v>
      </c>
      <c r="AK271" s="165">
        <f t="shared" si="429"/>
        <v>3</v>
      </c>
      <c r="AL271" s="598">
        <v>2</v>
      </c>
      <c r="AM271" s="396" t="s">
        <v>1766</v>
      </c>
      <c r="AN271" s="165">
        <f t="shared" si="430"/>
        <v>3</v>
      </c>
      <c r="AO271" s="96" t="s">
        <v>636</v>
      </c>
      <c r="AP271" s="164">
        <f t="shared" si="431"/>
        <v>4</v>
      </c>
      <c r="AQ271" s="322">
        <v>2</v>
      </c>
      <c r="AR271" s="396" t="s">
        <v>1772</v>
      </c>
      <c r="AS271" s="165">
        <f t="shared" si="432"/>
        <v>1</v>
      </c>
      <c r="AT271" s="586" t="s">
        <v>634</v>
      </c>
      <c r="AU271" s="165">
        <f t="shared" si="433"/>
        <v>1</v>
      </c>
      <c r="AV271" s="53" t="s">
        <v>1053</v>
      </c>
      <c r="AW271" s="165">
        <v>3</v>
      </c>
      <c r="AX271" s="81" t="s">
        <v>1066</v>
      </c>
      <c r="AY271" s="165">
        <v>3</v>
      </c>
      <c r="AZ271" s="426">
        <f t="shared" si="434"/>
        <v>2.3636363636363638</v>
      </c>
      <c r="BA271" s="322">
        <v>0</v>
      </c>
      <c r="BB271" s="395" t="s">
        <v>1741</v>
      </c>
      <c r="BC271" s="165">
        <f t="shared" si="388"/>
        <v>4</v>
      </c>
      <c r="BD271" s="155" t="s">
        <v>1395</v>
      </c>
      <c r="BE271" s="163">
        <f t="shared" si="435"/>
        <v>4</v>
      </c>
      <c r="BF271" s="601">
        <v>3</v>
      </c>
      <c r="BG271" s="397" t="s">
        <v>1747</v>
      </c>
      <c r="BH271" s="165">
        <f t="shared" si="436"/>
        <v>2</v>
      </c>
      <c r="BI271" s="601">
        <v>3</v>
      </c>
      <c r="BJ271" s="397" t="s">
        <v>1747</v>
      </c>
      <c r="BK271" s="165">
        <f t="shared" si="389"/>
        <v>2</v>
      </c>
      <c r="BL271" s="80" t="s">
        <v>653</v>
      </c>
      <c r="BM271" s="365">
        <f t="shared" si="390"/>
        <v>4</v>
      </c>
      <c r="BN271" s="586" t="s">
        <v>669</v>
      </c>
      <c r="BO271" s="365">
        <f t="shared" si="391"/>
        <v>2</v>
      </c>
      <c r="BP271" s="586" t="s">
        <v>659</v>
      </c>
      <c r="BQ271" s="365">
        <f t="shared" si="392"/>
        <v>4</v>
      </c>
      <c r="BR271" s="601">
        <v>0</v>
      </c>
      <c r="BS271" s="396" t="s">
        <v>1750</v>
      </c>
      <c r="BT271" s="165">
        <f t="shared" si="393"/>
        <v>4</v>
      </c>
      <c r="BU271" s="601">
        <v>0</v>
      </c>
      <c r="BV271" s="396" t="s">
        <v>1750</v>
      </c>
      <c r="BW271" s="165">
        <f t="shared" si="394"/>
        <v>4</v>
      </c>
      <c r="BX271" s="601">
        <v>0</v>
      </c>
      <c r="BY271" s="396" t="s">
        <v>1755</v>
      </c>
      <c r="BZ271" s="165">
        <f t="shared" si="395"/>
        <v>4</v>
      </c>
      <c r="CA271" s="601">
        <v>1</v>
      </c>
      <c r="CB271" s="396" t="s">
        <v>1756</v>
      </c>
      <c r="CC271" s="165">
        <f t="shared" si="396"/>
        <v>3</v>
      </c>
      <c r="CD271" s="58">
        <v>0</v>
      </c>
      <c r="CE271" s="397" t="s">
        <v>1764</v>
      </c>
      <c r="CF271" s="165">
        <f t="shared" si="437"/>
        <v>0</v>
      </c>
      <c r="CG271" s="80" t="s">
        <v>636</v>
      </c>
      <c r="CH271" s="165">
        <f t="shared" si="397"/>
        <v>4</v>
      </c>
      <c r="CI271" s="426">
        <f t="shared" si="438"/>
        <v>3.0833333333333335</v>
      </c>
      <c r="CJ271" s="586" t="s">
        <v>639</v>
      </c>
      <c r="CK271" s="165">
        <f t="shared" si="439"/>
        <v>4</v>
      </c>
      <c r="CL271" s="96" t="s">
        <v>640</v>
      </c>
      <c r="CM271" s="164">
        <f t="shared" si="440"/>
        <v>0</v>
      </c>
      <c r="CN271" s="96" t="s">
        <v>880</v>
      </c>
      <c r="CO271" s="164">
        <f t="shared" si="408"/>
        <v>4</v>
      </c>
      <c r="CP271" s="96" t="s">
        <v>880</v>
      </c>
      <c r="CQ271" s="164">
        <f t="shared" si="385"/>
        <v>4</v>
      </c>
      <c r="CR271" s="96" t="s">
        <v>880</v>
      </c>
      <c r="CS271" s="164">
        <f t="shared" si="386"/>
        <v>4</v>
      </c>
      <c r="CT271" s="586" t="s">
        <v>639</v>
      </c>
      <c r="CU271" s="165">
        <f t="shared" si="441"/>
        <v>4</v>
      </c>
      <c r="CV271" s="96" t="s">
        <v>1119</v>
      </c>
      <c r="CW271" s="164">
        <f t="shared" si="387"/>
        <v>0</v>
      </c>
      <c r="CX271" s="55">
        <v>8.4</v>
      </c>
      <c r="CY271" s="351" t="s">
        <v>1827</v>
      </c>
      <c r="CZ271" s="165">
        <f t="shared" si="409"/>
        <v>0</v>
      </c>
      <c r="DA271" s="56">
        <v>10</v>
      </c>
      <c r="DB271" s="351" t="s">
        <v>1827</v>
      </c>
      <c r="DC271" s="165">
        <f t="shared" si="410"/>
        <v>0</v>
      </c>
      <c r="DD271" s="426">
        <f t="shared" si="411"/>
        <v>2.2222222222222223</v>
      </c>
      <c r="DE271" s="148">
        <v>7</v>
      </c>
      <c r="DF271" s="396" t="s">
        <v>1774</v>
      </c>
      <c r="DG271" s="165">
        <f t="shared" si="412"/>
        <v>3</v>
      </c>
      <c r="DH271" s="54">
        <v>1</v>
      </c>
      <c r="DI271" s="396" t="s">
        <v>1779</v>
      </c>
      <c r="DJ271" s="165">
        <f t="shared" si="413"/>
        <v>3</v>
      </c>
      <c r="DK271" s="54">
        <v>2</v>
      </c>
      <c r="DL271" s="396" t="s">
        <v>1778</v>
      </c>
      <c r="DM271" s="165">
        <f t="shared" si="414"/>
        <v>4</v>
      </c>
      <c r="DN271" s="54">
        <v>6</v>
      </c>
      <c r="DO271" s="396" t="s">
        <v>1781</v>
      </c>
      <c r="DP271" s="165">
        <f t="shared" si="415"/>
        <v>3</v>
      </c>
      <c r="DQ271" s="96" t="s">
        <v>1024</v>
      </c>
      <c r="DR271" s="164">
        <f t="shared" si="416"/>
        <v>0</v>
      </c>
      <c r="DS271" s="426">
        <f t="shared" si="417"/>
        <v>2.6</v>
      </c>
      <c r="DT271" s="148">
        <v>0.71299999999999997</v>
      </c>
      <c r="DU271" s="94" t="s">
        <v>1791</v>
      </c>
      <c r="DV271" s="165">
        <f t="shared" si="442"/>
        <v>2</v>
      </c>
      <c r="DW271" s="49">
        <v>66</v>
      </c>
      <c r="DX271" s="148">
        <f t="shared" si="424"/>
        <v>1.8195439355418688</v>
      </c>
      <c r="DY271" s="94" t="s">
        <v>1735</v>
      </c>
      <c r="DZ271" s="165">
        <f t="shared" si="418"/>
        <v>3</v>
      </c>
      <c r="EA271" s="49">
        <v>17</v>
      </c>
      <c r="EB271" s="157" t="s">
        <v>1738</v>
      </c>
      <c r="EC271" s="165">
        <f t="shared" si="419"/>
        <v>4</v>
      </c>
      <c r="ED271" s="49">
        <v>4</v>
      </c>
      <c r="EE271" s="94" t="s">
        <v>1739</v>
      </c>
      <c r="EF271" s="165">
        <f t="shared" si="420"/>
        <v>2</v>
      </c>
      <c r="EG271" s="426">
        <f t="shared" si="421"/>
        <v>2.75</v>
      </c>
      <c r="EH271" s="429">
        <f t="shared" si="422"/>
        <v>2.6698653198653197</v>
      </c>
      <c r="EI271" s="438">
        <f t="shared" si="423"/>
        <v>0.66746632996632993</v>
      </c>
      <c r="EJ271" s="546">
        <v>0.75</v>
      </c>
      <c r="EK271" s="548">
        <v>0.59090909090909094</v>
      </c>
      <c r="EL271" s="549">
        <v>0.77083333333333337</v>
      </c>
      <c r="EM271" s="549">
        <v>0.55555555555555558</v>
      </c>
      <c r="EN271" s="549">
        <v>0.65</v>
      </c>
      <c r="EO271" s="549">
        <v>0.6875</v>
      </c>
    </row>
    <row r="272" spans="1:145" s="366" customFormat="1" ht="18">
      <c r="A272" s="4" t="s">
        <v>65</v>
      </c>
      <c r="B272" s="69" t="s">
        <v>64</v>
      </c>
      <c r="C272" s="586" t="s">
        <v>1050</v>
      </c>
      <c r="D272" s="411" t="s">
        <v>1298</v>
      </c>
      <c r="E272" s="413" t="s">
        <v>978</v>
      </c>
      <c r="F272" s="412" t="s">
        <v>977</v>
      </c>
      <c r="G272" s="414" t="s">
        <v>982</v>
      </c>
      <c r="H272" s="412" t="s">
        <v>63</v>
      </c>
      <c r="I272" s="49">
        <v>54188</v>
      </c>
      <c r="J272" s="328">
        <f t="shared" si="399"/>
        <v>4.7339031221326566</v>
      </c>
      <c r="K272" s="328" t="s">
        <v>1714</v>
      </c>
      <c r="L272" s="165">
        <f t="shared" si="400"/>
        <v>3</v>
      </c>
      <c r="M272" s="78">
        <v>110123862.28999999</v>
      </c>
      <c r="N272" s="328">
        <f t="shared" si="401"/>
        <v>8.041881434666621</v>
      </c>
      <c r="O272" s="328" t="s">
        <v>1704</v>
      </c>
      <c r="P272" s="165">
        <f t="shared" si="402"/>
        <v>3</v>
      </c>
      <c r="Q272" s="94">
        <v>1574</v>
      </c>
      <c r="R272" s="328">
        <f t="shared" si="403"/>
        <v>3.1970047280230456</v>
      </c>
      <c r="S272" s="328" t="s">
        <v>1710</v>
      </c>
      <c r="T272" s="165">
        <f t="shared" si="404"/>
        <v>3</v>
      </c>
      <c r="U272" s="96" t="s">
        <v>1119</v>
      </c>
      <c r="V272" s="164">
        <f t="shared" si="405"/>
        <v>4</v>
      </c>
      <c r="W272" s="94">
        <v>39</v>
      </c>
      <c r="X272" s="54">
        <f>LOG10(W272)</f>
        <v>1.5910646070264991</v>
      </c>
      <c r="Y272" s="94" t="s">
        <v>1728</v>
      </c>
      <c r="Z272" s="165">
        <f t="shared" si="406"/>
        <v>3</v>
      </c>
      <c r="AA272" s="424">
        <f t="shared" si="407"/>
        <v>3.2</v>
      </c>
      <c r="AB272" s="80" t="s">
        <v>1397</v>
      </c>
      <c r="AC272" s="165">
        <f t="shared" si="425"/>
        <v>1</v>
      </c>
      <c r="AD272" s="80" t="s">
        <v>639</v>
      </c>
      <c r="AE272" s="165">
        <f t="shared" si="426"/>
        <v>4</v>
      </c>
      <c r="AF272" s="96" t="s">
        <v>640</v>
      </c>
      <c r="AG272" s="164">
        <f t="shared" si="427"/>
        <v>0</v>
      </c>
      <c r="AH272" s="53" t="s">
        <v>1314</v>
      </c>
      <c r="AI272" s="165">
        <f t="shared" si="428"/>
        <v>0</v>
      </c>
      <c r="AJ272" s="53" t="s">
        <v>1406</v>
      </c>
      <c r="AK272" s="165">
        <f t="shared" si="429"/>
        <v>3</v>
      </c>
      <c r="AL272" s="598">
        <v>2</v>
      </c>
      <c r="AM272" s="396" t="s">
        <v>1766</v>
      </c>
      <c r="AN272" s="165">
        <f t="shared" si="430"/>
        <v>3</v>
      </c>
      <c r="AO272" s="96" t="s">
        <v>636</v>
      </c>
      <c r="AP272" s="164">
        <f t="shared" si="431"/>
        <v>4</v>
      </c>
      <c r="AQ272" s="322">
        <v>2</v>
      </c>
      <c r="AR272" s="396" t="s">
        <v>1772</v>
      </c>
      <c r="AS272" s="165">
        <f t="shared" si="432"/>
        <v>1</v>
      </c>
      <c r="AT272" s="586" t="s">
        <v>634</v>
      </c>
      <c r="AU272" s="165">
        <f t="shared" si="433"/>
        <v>1</v>
      </c>
      <c r="AV272" s="53" t="s">
        <v>635</v>
      </c>
      <c r="AW272" s="165">
        <v>1</v>
      </c>
      <c r="AX272" s="81" t="s">
        <v>635</v>
      </c>
      <c r="AY272" s="165">
        <v>1</v>
      </c>
      <c r="AZ272" s="426">
        <f t="shared" si="434"/>
        <v>1.7272727272727273</v>
      </c>
      <c r="BA272" s="322">
        <v>0</v>
      </c>
      <c r="BB272" s="395" t="s">
        <v>1741</v>
      </c>
      <c r="BC272" s="165">
        <f t="shared" si="388"/>
        <v>4</v>
      </c>
      <c r="BD272" s="80" t="s">
        <v>1395</v>
      </c>
      <c r="BE272" s="163">
        <f t="shared" si="435"/>
        <v>4</v>
      </c>
      <c r="BF272" s="601">
        <v>2</v>
      </c>
      <c r="BG272" s="396" t="s">
        <v>1746</v>
      </c>
      <c r="BH272" s="165">
        <f t="shared" si="436"/>
        <v>3</v>
      </c>
      <c r="BI272" s="601">
        <v>0</v>
      </c>
      <c r="BJ272" s="396" t="s">
        <v>1745</v>
      </c>
      <c r="BK272" s="165">
        <f t="shared" si="389"/>
        <v>4</v>
      </c>
      <c r="BL272" s="80" t="s">
        <v>653</v>
      </c>
      <c r="BM272" s="365">
        <f t="shared" si="390"/>
        <v>4</v>
      </c>
      <c r="BN272" s="586" t="s">
        <v>654</v>
      </c>
      <c r="BO272" s="365">
        <f t="shared" si="391"/>
        <v>4</v>
      </c>
      <c r="BP272" s="586" t="s">
        <v>643</v>
      </c>
      <c r="BQ272" s="365">
        <f t="shared" si="392"/>
        <v>3</v>
      </c>
      <c r="BR272" s="601">
        <v>0</v>
      </c>
      <c r="BS272" s="396" t="s">
        <v>1750</v>
      </c>
      <c r="BT272" s="165">
        <f t="shared" si="393"/>
        <v>4</v>
      </c>
      <c r="BU272" s="601">
        <v>0</v>
      </c>
      <c r="BV272" s="396" t="s">
        <v>1750</v>
      </c>
      <c r="BW272" s="165">
        <f t="shared" si="394"/>
        <v>4</v>
      </c>
      <c r="BX272" s="601">
        <v>0</v>
      </c>
      <c r="BY272" s="396" t="s">
        <v>1755</v>
      </c>
      <c r="BZ272" s="165">
        <f t="shared" si="395"/>
        <v>4</v>
      </c>
      <c r="CA272" s="601">
        <v>0</v>
      </c>
      <c r="CB272" s="396" t="s">
        <v>1755</v>
      </c>
      <c r="CC272" s="165">
        <f t="shared" si="396"/>
        <v>4</v>
      </c>
      <c r="CD272" s="58">
        <v>0</v>
      </c>
      <c r="CE272" s="397" t="s">
        <v>1764</v>
      </c>
      <c r="CF272" s="165">
        <f t="shared" si="437"/>
        <v>0</v>
      </c>
      <c r="CG272" s="155" t="s">
        <v>636</v>
      </c>
      <c r="CH272" s="165">
        <f t="shared" si="397"/>
        <v>4</v>
      </c>
      <c r="CI272" s="426">
        <f t="shared" si="438"/>
        <v>3.5</v>
      </c>
      <c r="CJ272" s="53" t="s">
        <v>639</v>
      </c>
      <c r="CK272" s="165">
        <f t="shared" si="439"/>
        <v>4</v>
      </c>
      <c r="CL272" s="96" t="s">
        <v>636</v>
      </c>
      <c r="CM272" s="164">
        <f t="shared" si="440"/>
        <v>4</v>
      </c>
      <c r="CN272" s="96" t="s">
        <v>1119</v>
      </c>
      <c r="CO272" s="164">
        <f t="shared" si="408"/>
        <v>0</v>
      </c>
      <c r="CP272" s="96" t="s">
        <v>880</v>
      </c>
      <c r="CQ272" s="164">
        <f t="shared" si="385"/>
        <v>4</v>
      </c>
      <c r="CR272" s="96" t="s">
        <v>880</v>
      </c>
      <c r="CS272" s="164">
        <f t="shared" si="386"/>
        <v>4</v>
      </c>
      <c r="CT272" s="53" t="s">
        <v>1409</v>
      </c>
      <c r="CU272" s="165">
        <f t="shared" si="441"/>
        <v>1</v>
      </c>
      <c r="CV272" s="96" t="s">
        <v>1119</v>
      </c>
      <c r="CW272" s="164">
        <f t="shared" si="387"/>
        <v>0</v>
      </c>
      <c r="CX272" s="55">
        <v>8.6999999999999993</v>
      </c>
      <c r="CY272" s="351" t="s">
        <v>1827</v>
      </c>
      <c r="CZ272" s="165">
        <f t="shared" si="409"/>
        <v>0</v>
      </c>
      <c r="DA272" s="56">
        <v>8.6999999999999993</v>
      </c>
      <c r="DB272" s="351" t="s">
        <v>1827</v>
      </c>
      <c r="DC272" s="165">
        <f t="shared" si="410"/>
        <v>0</v>
      </c>
      <c r="DD272" s="426">
        <f t="shared" si="411"/>
        <v>1.8888888888888888</v>
      </c>
      <c r="DE272" s="148">
        <v>0</v>
      </c>
      <c r="DF272" s="397" t="s">
        <v>1777</v>
      </c>
      <c r="DG272" s="165">
        <f t="shared" si="412"/>
        <v>0</v>
      </c>
      <c r="DH272" s="54">
        <v>0</v>
      </c>
      <c r="DI272" s="397" t="s">
        <v>1777</v>
      </c>
      <c r="DJ272" s="165">
        <f t="shared" si="413"/>
        <v>0</v>
      </c>
      <c r="DK272" s="54">
        <v>2</v>
      </c>
      <c r="DL272" s="397" t="s">
        <v>1777</v>
      </c>
      <c r="DM272" s="165">
        <f t="shared" si="414"/>
        <v>4</v>
      </c>
      <c r="DN272" s="54">
        <v>7</v>
      </c>
      <c r="DO272" s="396" t="s">
        <v>1780</v>
      </c>
      <c r="DP272" s="165">
        <f t="shared" si="415"/>
        <v>4</v>
      </c>
      <c r="DQ272" s="96" t="s">
        <v>1024</v>
      </c>
      <c r="DR272" s="164">
        <f t="shared" si="416"/>
        <v>0</v>
      </c>
      <c r="DS272" s="426">
        <f t="shared" si="417"/>
        <v>1.6</v>
      </c>
      <c r="DT272" s="148">
        <v>0.71499999999999997</v>
      </c>
      <c r="DU272" s="157" t="s">
        <v>1791</v>
      </c>
      <c r="DV272" s="165">
        <f t="shared" si="442"/>
        <v>2</v>
      </c>
      <c r="DW272" s="49">
        <v>107</v>
      </c>
      <c r="DX272" s="54">
        <f t="shared" si="424"/>
        <v>2.0293837776852097</v>
      </c>
      <c r="DY272" s="94" t="s">
        <v>1736</v>
      </c>
      <c r="DZ272" s="165">
        <f t="shared" si="418"/>
        <v>4</v>
      </c>
      <c r="EA272" s="49">
        <v>14</v>
      </c>
      <c r="EB272" s="157" t="s">
        <v>1738</v>
      </c>
      <c r="EC272" s="165">
        <f t="shared" si="419"/>
        <v>4</v>
      </c>
      <c r="ED272" s="49">
        <v>11</v>
      </c>
      <c r="EE272" s="157" t="s">
        <v>1738</v>
      </c>
      <c r="EF272" s="165">
        <f t="shared" si="420"/>
        <v>4</v>
      </c>
      <c r="EG272" s="426">
        <f t="shared" si="421"/>
        <v>3.5</v>
      </c>
      <c r="EH272" s="429">
        <f t="shared" si="422"/>
        <v>2.5693602693602693</v>
      </c>
      <c r="EI272" s="438">
        <f t="shared" si="423"/>
        <v>0.64234006734006732</v>
      </c>
      <c r="EJ272" s="546">
        <v>0.8</v>
      </c>
      <c r="EK272" s="548">
        <v>0.43181818181818182</v>
      </c>
      <c r="EL272" s="549">
        <v>0.875</v>
      </c>
      <c r="EM272" s="549">
        <v>0.47222222222222221</v>
      </c>
      <c r="EN272" s="549">
        <v>0.4</v>
      </c>
      <c r="EO272" s="549">
        <v>0.875</v>
      </c>
    </row>
    <row r="273" spans="1:145" s="366" customFormat="1" ht="18">
      <c r="A273" s="4" t="s">
        <v>62</v>
      </c>
      <c r="B273" s="69" t="s">
        <v>61</v>
      </c>
      <c r="C273" s="586" t="s">
        <v>632</v>
      </c>
      <c r="D273" s="411" t="s">
        <v>1298</v>
      </c>
      <c r="E273" s="413" t="s">
        <v>988</v>
      </c>
      <c r="F273" s="412" t="s">
        <v>1002</v>
      </c>
      <c r="G273" s="414" t="s">
        <v>998</v>
      </c>
      <c r="H273" s="412" t="s">
        <v>63</v>
      </c>
      <c r="I273" s="49">
        <v>55313</v>
      </c>
      <c r="J273" s="328">
        <f t="shared" si="399"/>
        <v>4.7428272138499823</v>
      </c>
      <c r="K273" s="328" t="s">
        <v>1714</v>
      </c>
      <c r="L273" s="165">
        <f t="shared" si="400"/>
        <v>3</v>
      </c>
      <c r="M273" s="78">
        <v>111012910.37</v>
      </c>
      <c r="N273" s="328">
        <f t="shared" si="401"/>
        <v>8.0453734884840191</v>
      </c>
      <c r="O273" s="328" t="s">
        <v>1704</v>
      </c>
      <c r="P273" s="165">
        <f t="shared" si="402"/>
        <v>3</v>
      </c>
      <c r="Q273" s="94">
        <v>1657</v>
      </c>
      <c r="R273" s="328">
        <f t="shared" si="403"/>
        <v>3.2193225084193369</v>
      </c>
      <c r="S273" s="328" t="s">
        <v>1710</v>
      </c>
      <c r="T273" s="165">
        <f t="shared" si="404"/>
        <v>3</v>
      </c>
      <c r="U273" s="96" t="s">
        <v>880</v>
      </c>
      <c r="V273" s="164">
        <f t="shared" si="405"/>
        <v>0</v>
      </c>
      <c r="W273" s="94">
        <v>0</v>
      </c>
      <c r="X273" s="94"/>
      <c r="Y273" s="94" t="s">
        <v>1726</v>
      </c>
      <c r="Z273" s="165">
        <f t="shared" si="406"/>
        <v>0</v>
      </c>
      <c r="AA273" s="424">
        <f t="shared" si="407"/>
        <v>1.8</v>
      </c>
      <c r="AB273" s="586" t="s">
        <v>1397</v>
      </c>
      <c r="AC273" s="165">
        <f t="shared" si="425"/>
        <v>1</v>
      </c>
      <c r="AD273" s="586" t="s">
        <v>639</v>
      </c>
      <c r="AE273" s="165">
        <f t="shared" si="426"/>
        <v>4</v>
      </c>
      <c r="AF273" s="96" t="s">
        <v>640</v>
      </c>
      <c r="AG273" s="164">
        <f t="shared" si="427"/>
        <v>0</v>
      </c>
      <c r="AH273" s="53" t="s">
        <v>1314</v>
      </c>
      <c r="AI273" s="165">
        <f t="shared" si="428"/>
        <v>0</v>
      </c>
      <c r="AJ273" s="53" t="s">
        <v>1404</v>
      </c>
      <c r="AK273" s="165">
        <f t="shared" si="429"/>
        <v>1</v>
      </c>
      <c r="AL273" s="598">
        <v>4</v>
      </c>
      <c r="AM273" s="396" t="s">
        <v>1768</v>
      </c>
      <c r="AN273" s="165">
        <f t="shared" si="430"/>
        <v>1</v>
      </c>
      <c r="AO273" s="96" t="s">
        <v>636</v>
      </c>
      <c r="AP273" s="164">
        <f t="shared" si="431"/>
        <v>4</v>
      </c>
      <c r="AQ273" s="322">
        <v>2</v>
      </c>
      <c r="AR273" s="396" t="s">
        <v>1772</v>
      </c>
      <c r="AS273" s="165">
        <f t="shared" si="432"/>
        <v>1</v>
      </c>
      <c r="AT273" s="586" t="s">
        <v>634</v>
      </c>
      <c r="AU273" s="165">
        <f t="shared" si="433"/>
        <v>1</v>
      </c>
      <c r="AV273" s="53" t="s">
        <v>635</v>
      </c>
      <c r="AW273" s="165">
        <v>1</v>
      </c>
      <c r="AX273" s="81" t="s">
        <v>635</v>
      </c>
      <c r="AY273" s="165">
        <v>1</v>
      </c>
      <c r="AZ273" s="426">
        <f t="shared" si="434"/>
        <v>1.3636363636363635</v>
      </c>
      <c r="BA273" s="322">
        <v>0</v>
      </c>
      <c r="BB273" s="395" t="s">
        <v>1741</v>
      </c>
      <c r="BC273" s="165">
        <f t="shared" si="388"/>
        <v>4</v>
      </c>
      <c r="BD273" s="80" t="s">
        <v>641</v>
      </c>
      <c r="BE273" s="163">
        <f t="shared" si="435"/>
        <v>0</v>
      </c>
      <c r="BF273" s="601">
        <v>1</v>
      </c>
      <c r="BG273" s="396" t="s">
        <v>1746</v>
      </c>
      <c r="BH273" s="165">
        <f t="shared" si="436"/>
        <v>3</v>
      </c>
      <c r="BI273" s="601">
        <v>0</v>
      </c>
      <c r="BJ273" s="396" t="s">
        <v>1745</v>
      </c>
      <c r="BK273" s="165">
        <f t="shared" si="389"/>
        <v>4</v>
      </c>
      <c r="BL273" s="80" t="s">
        <v>658</v>
      </c>
      <c r="BM273" s="365">
        <f t="shared" si="390"/>
        <v>2</v>
      </c>
      <c r="BN273" s="586" t="s">
        <v>662</v>
      </c>
      <c r="BO273" s="365">
        <f t="shared" si="391"/>
        <v>3</v>
      </c>
      <c r="BP273" s="586" t="s">
        <v>643</v>
      </c>
      <c r="BQ273" s="365">
        <f t="shared" si="392"/>
        <v>3</v>
      </c>
      <c r="BR273" s="601">
        <v>1</v>
      </c>
      <c r="BS273" s="396" t="s">
        <v>1751</v>
      </c>
      <c r="BT273" s="165">
        <f t="shared" si="393"/>
        <v>3</v>
      </c>
      <c r="BU273" s="601">
        <v>1</v>
      </c>
      <c r="BV273" s="396" t="s">
        <v>1751</v>
      </c>
      <c r="BW273" s="165">
        <f t="shared" si="394"/>
        <v>3</v>
      </c>
      <c r="BX273" s="601">
        <v>0</v>
      </c>
      <c r="BY273" s="396" t="s">
        <v>1755</v>
      </c>
      <c r="BZ273" s="165">
        <f t="shared" si="395"/>
        <v>4</v>
      </c>
      <c r="CA273" s="601">
        <v>0</v>
      </c>
      <c r="CB273" s="396" t="s">
        <v>1755</v>
      </c>
      <c r="CC273" s="165">
        <f t="shared" si="396"/>
        <v>4</v>
      </c>
      <c r="CD273" s="58">
        <v>0</v>
      </c>
      <c r="CE273" s="397" t="s">
        <v>1764</v>
      </c>
      <c r="CF273" s="165">
        <f t="shared" si="437"/>
        <v>0</v>
      </c>
      <c r="CG273" s="155" t="s">
        <v>636</v>
      </c>
      <c r="CH273" s="165">
        <f t="shared" si="397"/>
        <v>4</v>
      </c>
      <c r="CI273" s="426">
        <f t="shared" si="438"/>
        <v>2.75</v>
      </c>
      <c r="CJ273" s="586" t="s">
        <v>639</v>
      </c>
      <c r="CK273" s="165">
        <f t="shared" si="439"/>
        <v>4</v>
      </c>
      <c r="CL273" s="96" t="s">
        <v>640</v>
      </c>
      <c r="CM273" s="164">
        <f t="shared" si="440"/>
        <v>0</v>
      </c>
      <c r="CN273" s="96" t="s">
        <v>1119</v>
      </c>
      <c r="CO273" s="164">
        <f t="shared" si="408"/>
        <v>0</v>
      </c>
      <c r="CP273" s="96" t="s">
        <v>880</v>
      </c>
      <c r="CQ273" s="164">
        <f t="shared" si="385"/>
        <v>4</v>
      </c>
      <c r="CR273" s="96" t="s">
        <v>880</v>
      </c>
      <c r="CS273" s="164">
        <f t="shared" si="386"/>
        <v>4</v>
      </c>
      <c r="CT273" s="586" t="s">
        <v>1408</v>
      </c>
      <c r="CU273" s="165">
        <f t="shared" si="441"/>
        <v>2</v>
      </c>
      <c r="CV273" s="96" t="s">
        <v>880</v>
      </c>
      <c r="CW273" s="164">
        <f t="shared" si="387"/>
        <v>4</v>
      </c>
      <c r="CX273" s="55">
        <v>7.2</v>
      </c>
      <c r="CY273" s="427" t="s">
        <v>1826</v>
      </c>
      <c r="CZ273" s="165">
        <f t="shared" si="409"/>
        <v>1</v>
      </c>
      <c r="DA273" s="56">
        <v>8.6999999999999993</v>
      </c>
      <c r="DB273" s="351" t="s">
        <v>1827</v>
      </c>
      <c r="DC273" s="165">
        <f t="shared" si="410"/>
        <v>0</v>
      </c>
      <c r="DD273" s="426">
        <f t="shared" si="411"/>
        <v>2.1111111111111112</v>
      </c>
      <c r="DE273" s="148">
        <v>13</v>
      </c>
      <c r="DF273" s="396" t="s">
        <v>1773</v>
      </c>
      <c r="DG273" s="165">
        <f t="shared" si="412"/>
        <v>4</v>
      </c>
      <c r="DH273" s="54">
        <v>0</v>
      </c>
      <c r="DI273" s="397" t="s">
        <v>1777</v>
      </c>
      <c r="DJ273" s="165">
        <f t="shared" si="413"/>
        <v>0</v>
      </c>
      <c r="DK273" s="54">
        <v>18</v>
      </c>
      <c r="DL273" s="396" t="s">
        <v>1778</v>
      </c>
      <c r="DM273" s="165">
        <f t="shared" si="414"/>
        <v>4</v>
      </c>
      <c r="DN273" s="54">
        <v>2</v>
      </c>
      <c r="DO273" s="396" t="s">
        <v>1783</v>
      </c>
      <c r="DP273" s="165">
        <f t="shared" si="415"/>
        <v>1</v>
      </c>
      <c r="DQ273" s="96" t="s">
        <v>1025</v>
      </c>
      <c r="DR273" s="164">
        <f t="shared" si="416"/>
        <v>4</v>
      </c>
      <c r="DS273" s="426">
        <f t="shared" si="417"/>
        <v>2.6</v>
      </c>
      <c r="DT273" s="148">
        <v>0.747</v>
      </c>
      <c r="DU273" s="94" t="s">
        <v>1791</v>
      </c>
      <c r="DV273" s="165">
        <f t="shared" si="442"/>
        <v>2</v>
      </c>
      <c r="DW273" s="49">
        <v>110</v>
      </c>
      <c r="DX273" s="148">
        <f t="shared" si="424"/>
        <v>2.0413926851582249</v>
      </c>
      <c r="DY273" s="94" t="s">
        <v>1736</v>
      </c>
      <c r="DZ273" s="165">
        <f t="shared" si="418"/>
        <v>4</v>
      </c>
      <c r="EA273" s="49">
        <v>16</v>
      </c>
      <c r="EB273" s="157" t="s">
        <v>1738</v>
      </c>
      <c r="EC273" s="165">
        <f t="shared" si="419"/>
        <v>4</v>
      </c>
      <c r="ED273" s="49">
        <v>8</v>
      </c>
      <c r="EE273" s="94" t="s">
        <v>1740</v>
      </c>
      <c r="EF273" s="165">
        <f t="shared" si="420"/>
        <v>3</v>
      </c>
      <c r="EG273" s="426">
        <f t="shared" si="421"/>
        <v>3.25</v>
      </c>
      <c r="EH273" s="429">
        <f t="shared" si="422"/>
        <v>2.3124579124579125</v>
      </c>
      <c r="EI273" s="438">
        <f t="shared" si="423"/>
        <v>0.57811447811447814</v>
      </c>
      <c r="EJ273" s="546">
        <v>0.45</v>
      </c>
      <c r="EK273" s="548">
        <v>0.34090909090909088</v>
      </c>
      <c r="EL273" s="549">
        <v>0.6875</v>
      </c>
      <c r="EM273" s="549">
        <v>0.52777777777777779</v>
      </c>
      <c r="EN273" s="549">
        <v>0.65</v>
      </c>
      <c r="EO273" s="549">
        <v>0.8125</v>
      </c>
    </row>
    <row r="274" spans="1:145" s="366" customFormat="1" ht="18">
      <c r="A274" s="4" t="s">
        <v>71</v>
      </c>
      <c r="B274" s="69" t="s">
        <v>70</v>
      </c>
      <c r="C274" s="586" t="s">
        <v>673</v>
      </c>
      <c r="D274" s="411" t="s">
        <v>1298</v>
      </c>
      <c r="E274" s="413" t="s">
        <v>971</v>
      </c>
      <c r="F274" s="412" t="s">
        <v>995</v>
      </c>
      <c r="G274" s="414" t="s">
        <v>996</v>
      </c>
      <c r="H274" s="412" t="s">
        <v>19</v>
      </c>
      <c r="I274" s="49">
        <v>57089</v>
      </c>
      <c r="J274" s="328">
        <f t="shared" si="399"/>
        <v>4.7565524357499731</v>
      </c>
      <c r="K274" s="328" t="s">
        <v>1714</v>
      </c>
      <c r="L274" s="165">
        <f t="shared" si="400"/>
        <v>3</v>
      </c>
      <c r="M274" s="78">
        <v>166435119.99000001</v>
      </c>
      <c r="N274" s="328">
        <f t="shared" si="401"/>
        <v>8.2212449734482043</v>
      </c>
      <c r="O274" s="328" t="s">
        <v>1704</v>
      </c>
      <c r="P274" s="165">
        <f t="shared" si="402"/>
        <v>3</v>
      </c>
      <c r="Q274" s="94">
        <v>2152</v>
      </c>
      <c r="R274" s="328">
        <f t="shared" si="403"/>
        <v>3.3328422669943514</v>
      </c>
      <c r="S274" s="328" t="s">
        <v>1711</v>
      </c>
      <c r="T274" s="165">
        <f t="shared" si="404"/>
        <v>4</v>
      </c>
      <c r="U274" s="96" t="s">
        <v>880</v>
      </c>
      <c r="V274" s="164">
        <f t="shared" si="405"/>
        <v>0</v>
      </c>
      <c r="W274" s="94">
        <v>0</v>
      </c>
      <c r="X274" s="94"/>
      <c r="Y274" s="94" t="s">
        <v>1726</v>
      </c>
      <c r="Z274" s="165">
        <f t="shared" si="406"/>
        <v>0</v>
      </c>
      <c r="AA274" s="424">
        <f t="shared" si="407"/>
        <v>2</v>
      </c>
      <c r="AB274" s="586" t="s">
        <v>639</v>
      </c>
      <c r="AC274" s="165">
        <f t="shared" si="425"/>
        <v>4</v>
      </c>
      <c r="AD274" s="586" t="s">
        <v>639</v>
      </c>
      <c r="AE274" s="165">
        <f t="shared" si="426"/>
        <v>4</v>
      </c>
      <c r="AF274" s="96" t="s">
        <v>640</v>
      </c>
      <c r="AG274" s="164">
        <f t="shared" si="427"/>
        <v>0</v>
      </c>
      <c r="AH274" s="53" t="s">
        <v>1314</v>
      </c>
      <c r="AI274" s="165">
        <f t="shared" si="428"/>
        <v>0</v>
      </c>
      <c r="AJ274" s="53" t="s">
        <v>1406</v>
      </c>
      <c r="AK274" s="165">
        <f t="shared" si="429"/>
        <v>3</v>
      </c>
      <c r="AL274" s="598">
        <v>2</v>
      </c>
      <c r="AM274" s="396" t="s">
        <v>1766</v>
      </c>
      <c r="AN274" s="165">
        <f t="shared" si="430"/>
        <v>3</v>
      </c>
      <c r="AO274" s="96" t="s">
        <v>636</v>
      </c>
      <c r="AP274" s="164">
        <f t="shared" si="431"/>
        <v>4</v>
      </c>
      <c r="AQ274" s="322">
        <v>2</v>
      </c>
      <c r="AR274" s="396" t="s">
        <v>1772</v>
      </c>
      <c r="AS274" s="165">
        <f t="shared" si="432"/>
        <v>1</v>
      </c>
      <c r="AT274" s="586" t="s">
        <v>634</v>
      </c>
      <c r="AU274" s="165">
        <f t="shared" si="433"/>
        <v>1</v>
      </c>
      <c r="AV274" s="53" t="s">
        <v>675</v>
      </c>
      <c r="AW274" s="165">
        <v>0</v>
      </c>
      <c r="AX274" s="81" t="s">
        <v>675</v>
      </c>
      <c r="AY274" s="165">
        <v>0</v>
      </c>
      <c r="AZ274" s="426">
        <f t="shared" si="434"/>
        <v>1.8181818181818181</v>
      </c>
      <c r="BA274" s="322">
        <v>3</v>
      </c>
      <c r="BB274" s="395" t="s">
        <v>1744</v>
      </c>
      <c r="BC274" s="165">
        <f t="shared" si="388"/>
        <v>0</v>
      </c>
      <c r="BD274" s="155" t="s">
        <v>641</v>
      </c>
      <c r="BE274" s="163">
        <f t="shared" si="435"/>
        <v>0</v>
      </c>
      <c r="BF274" s="601">
        <v>0</v>
      </c>
      <c r="BG274" s="396" t="s">
        <v>1745</v>
      </c>
      <c r="BH274" s="165">
        <f t="shared" si="436"/>
        <v>4</v>
      </c>
      <c r="BI274" s="601">
        <v>0</v>
      </c>
      <c r="BJ274" s="396" t="s">
        <v>1745</v>
      </c>
      <c r="BK274" s="165">
        <f t="shared" si="389"/>
        <v>4</v>
      </c>
      <c r="BL274" s="80" t="s">
        <v>653</v>
      </c>
      <c r="BM274" s="365">
        <f t="shared" si="390"/>
        <v>4</v>
      </c>
      <c r="BN274" s="586" t="s">
        <v>654</v>
      </c>
      <c r="BO274" s="365">
        <f t="shared" si="391"/>
        <v>4</v>
      </c>
      <c r="BP274" s="586" t="s">
        <v>659</v>
      </c>
      <c r="BQ274" s="365">
        <f t="shared" si="392"/>
        <v>4</v>
      </c>
      <c r="BR274" s="601">
        <v>8</v>
      </c>
      <c r="BS274" s="396" t="s">
        <v>1753</v>
      </c>
      <c r="BT274" s="165">
        <f t="shared" si="393"/>
        <v>1</v>
      </c>
      <c r="BU274" s="601">
        <v>0</v>
      </c>
      <c r="BV274" s="396" t="s">
        <v>1750</v>
      </c>
      <c r="BW274" s="165">
        <f t="shared" si="394"/>
        <v>4</v>
      </c>
      <c r="BX274" s="601">
        <v>0</v>
      </c>
      <c r="BY274" s="396" t="s">
        <v>1755</v>
      </c>
      <c r="BZ274" s="165">
        <f t="shared" si="395"/>
        <v>4</v>
      </c>
      <c r="CA274" s="601">
        <v>3</v>
      </c>
      <c r="CB274" s="396" t="s">
        <v>1757</v>
      </c>
      <c r="CC274" s="165">
        <f t="shared" si="396"/>
        <v>2</v>
      </c>
      <c r="CD274" s="58">
        <v>2</v>
      </c>
      <c r="CE274" s="397" t="s">
        <v>1762</v>
      </c>
      <c r="CF274" s="165">
        <f t="shared" si="437"/>
        <v>2</v>
      </c>
      <c r="CG274" s="80" t="s">
        <v>636</v>
      </c>
      <c r="CH274" s="165">
        <f t="shared" si="397"/>
        <v>4</v>
      </c>
      <c r="CI274" s="426">
        <f t="shared" si="438"/>
        <v>3.0833333333333335</v>
      </c>
      <c r="CJ274" s="586" t="s">
        <v>639</v>
      </c>
      <c r="CK274" s="165">
        <f t="shared" si="439"/>
        <v>4</v>
      </c>
      <c r="CL274" s="96" t="s">
        <v>640</v>
      </c>
      <c r="CM274" s="164">
        <f t="shared" si="440"/>
        <v>0</v>
      </c>
      <c r="CN274" s="96" t="s">
        <v>1119</v>
      </c>
      <c r="CO274" s="164">
        <f t="shared" si="408"/>
        <v>0</v>
      </c>
      <c r="CP274" s="96" t="s">
        <v>880</v>
      </c>
      <c r="CQ274" s="164">
        <f t="shared" si="385"/>
        <v>4</v>
      </c>
      <c r="CR274" s="96" t="s">
        <v>880</v>
      </c>
      <c r="CS274" s="164">
        <f t="shared" si="386"/>
        <v>4</v>
      </c>
      <c r="CT274" s="586" t="s">
        <v>1408</v>
      </c>
      <c r="CU274" s="165">
        <f t="shared" si="441"/>
        <v>2</v>
      </c>
      <c r="CV274" s="96" t="s">
        <v>1119</v>
      </c>
      <c r="CW274" s="164">
        <f t="shared" si="387"/>
        <v>0</v>
      </c>
      <c r="CX274" s="55">
        <v>6.1</v>
      </c>
      <c r="CY274" s="427" t="s">
        <v>1826</v>
      </c>
      <c r="CZ274" s="165">
        <f t="shared" si="409"/>
        <v>1</v>
      </c>
      <c r="DA274" s="56">
        <v>7.7</v>
      </c>
      <c r="DB274" s="427" t="s">
        <v>1826</v>
      </c>
      <c r="DC274" s="165">
        <f t="shared" si="410"/>
        <v>1</v>
      </c>
      <c r="DD274" s="426">
        <f t="shared" si="411"/>
        <v>1.7777777777777777</v>
      </c>
      <c r="DE274" s="148">
        <v>3</v>
      </c>
      <c r="DF274" s="433"/>
      <c r="DG274" s="165">
        <f t="shared" si="412"/>
        <v>2</v>
      </c>
      <c r="DH274" s="54">
        <v>0</v>
      </c>
      <c r="DI274" s="397" t="s">
        <v>1777</v>
      </c>
      <c r="DJ274" s="165">
        <f t="shared" si="413"/>
        <v>0</v>
      </c>
      <c r="DK274" s="54">
        <v>0</v>
      </c>
      <c r="DL274" s="396" t="s">
        <v>1778</v>
      </c>
      <c r="DM274" s="165">
        <f t="shared" si="414"/>
        <v>0</v>
      </c>
      <c r="DN274" s="54">
        <v>1</v>
      </c>
      <c r="DO274" s="396" t="s">
        <v>1783</v>
      </c>
      <c r="DP274" s="165">
        <f t="shared" si="415"/>
        <v>1</v>
      </c>
      <c r="DQ274" s="96" t="s">
        <v>1024</v>
      </c>
      <c r="DR274" s="164">
        <f t="shared" si="416"/>
        <v>0</v>
      </c>
      <c r="DS274" s="426">
        <f t="shared" si="417"/>
        <v>0.6</v>
      </c>
      <c r="DT274" s="148">
        <v>0.80400000000000005</v>
      </c>
      <c r="DU274" s="94" t="s">
        <v>1792</v>
      </c>
      <c r="DV274" s="165">
        <f t="shared" si="442"/>
        <v>1</v>
      </c>
      <c r="DW274" s="49">
        <v>77</v>
      </c>
      <c r="DX274" s="148">
        <f t="shared" si="424"/>
        <v>1.8864907251724818</v>
      </c>
      <c r="DY274" s="94" t="s">
        <v>1735</v>
      </c>
      <c r="DZ274" s="165">
        <f t="shared" si="418"/>
        <v>3</v>
      </c>
      <c r="EA274" s="49">
        <v>21</v>
      </c>
      <c r="EB274" s="157" t="s">
        <v>1738</v>
      </c>
      <c r="EC274" s="165">
        <f t="shared" si="419"/>
        <v>4</v>
      </c>
      <c r="ED274" s="49">
        <v>6</v>
      </c>
      <c r="EE274" s="94" t="s">
        <v>1740</v>
      </c>
      <c r="EF274" s="165">
        <f t="shared" si="420"/>
        <v>3</v>
      </c>
      <c r="EG274" s="426">
        <f t="shared" si="421"/>
        <v>2.75</v>
      </c>
      <c r="EH274" s="429">
        <f t="shared" si="422"/>
        <v>2.0048821548821549</v>
      </c>
      <c r="EI274" s="438">
        <f t="shared" si="423"/>
        <v>0.50122053872053873</v>
      </c>
      <c r="EJ274" s="546">
        <v>0.5</v>
      </c>
      <c r="EK274" s="548">
        <v>0.45454545454545453</v>
      </c>
      <c r="EL274" s="549">
        <v>0.77083333333333337</v>
      </c>
      <c r="EM274" s="549">
        <v>0.44444444444444442</v>
      </c>
      <c r="EN274" s="549">
        <v>0.15</v>
      </c>
      <c r="EO274" s="549">
        <v>0.6875</v>
      </c>
    </row>
    <row r="275" spans="1:145" s="366" customFormat="1" ht="18">
      <c r="A275" s="4" t="s">
        <v>60</v>
      </c>
      <c r="B275" s="69" t="s">
        <v>59</v>
      </c>
      <c r="C275" s="586" t="s">
        <v>681</v>
      </c>
      <c r="D275" s="411" t="s">
        <v>1298</v>
      </c>
      <c r="E275" s="413" t="s">
        <v>971</v>
      </c>
      <c r="F275" s="412" t="s">
        <v>986</v>
      </c>
      <c r="G275" s="414" t="s">
        <v>987</v>
      </c>
      <c r="H275" s="412" t="s">
        <v>8</v>
      </c>
      <c r="I275" s="49">
        <v>63489</v>
      </c>
      <c r="J275" s="328">
        <f t="shared" si="399"/>
        <v>4.8026984866600806</v>
      </c>
      <c r="K275" s="328" t="s">
        <v>1714</v>
      </c>
      <c r="L275" s="165">
        <f t="shared" si="400"/>
        <v>3</v>
      </c>
      <c r="M275" s="78">
        <v>139869582.09000003</v>
      </c>
      <c r="N275" s="328">
        <f t="shared" si="401"/>
        <v>8.1457232772737616</v>
      </c>
      <c r="O275" s="328" t="s">
        <v>1704</v>
      </c>
      <c r="P275" s="165">
        <f t="shared" si="402"/>
        <v>3</v>
      </c>
      <c r="Q275" s="94">
        <v>1746</v>
      </c>
      <c r="R275" s="328">
        <f t="shared" si="403"/>
        <v>3.2420442393695508</v>
      </c>
      <c r="S275" s="328" t="s">
        <v>1710</v>
      </c>
      <c r="T275" s="165">
        <f t="shared" si="404"/>
        <v>3</v>
      </c>
      <c r="U275" s="96" t="s">
        <v>1119</v>
      </c>
      <c r="V275" s="164">
        <f t="shared" si="405"/>
        <v>4</v>
      </c>
      <c r="W275" s="94">
        <v>44</v>
      </c>
      <c r="X275" s="54">
        <f>LOG10(W275)</f>
        <v>1.6434526764861874</v>
      </c>
      <c r="Y275" s="94" t="s">
        <v>1728</v>
      </c>
      <c r="Z275" s="165">
        <f t="shared" si="406"/>
        <v>3</v>
      </c>
      <c r="AA275" s="424">
        <f t="shared" si="407"/>
        <v>3.2</v>
      </c>
      <c r="AB275" s="586" t="s">
        <v>639</v>
      </c>
      <c r="AC275" s="165">
        <f t="shared" si="425"/>
        <v>4</v>
      </c>
      <c r="AD275" s="586" t="s">
        <v>639</v>
      </c>
      <c r="AE275" s="165">
        <f t="shared" si="426"/>
        <v>4</v>
      </c>
      <c r="AF275" s="96" t="s">
        <v>640</v>
      </c>
      <c r="AG275" s="164">
        <f t="shared" si="427"/>
        <v>0</v>
      </c>
      <c r="AH275" s="53" t="s">
        <v>1314</v>
      </c>
      <c r="AI275" s="165">
        <f t="shared" si="428"/>
        <v>0</v>
      </c>
      <c r="AJ275" s="53" t="s">
        <v>1404</v>
      </c>
      <c r="AK275" s="165">
        <f t="shared" si="429"/>
        <v>1</v>
      </c>
      <c r="AL275" s="598">
        <v>1</v>
      </c>
      <c r="AM275" s="396" t="s">
        <v>1765</v>
      </c>
      <c r="AN275" s="165">
        <f t="shared" si="430"/>
        <v>4</v>
      </c>
      <c r="AO275" s="96" t="s">
        <v>640</v>
      </c>
      <c r="AP275" s="164">
        <f t="shared" si="431"/>
        <v>0</v>
      </c>
      <c r="AQ275" s="322">
        <v>1</v>
      </c>
      <c r="AR275" s="397" t="s">
        <v>1789</v>
      </c>
      <c r="AS275" s="165">
        <f t="shared" si="432"/>
        <v>0</v>
      </c>
      <c r="AT275" s="586" t="s">
        <v>634</v>
      </c>
      <c r="AU275" s="165">
        <f t="shared" si="433"/>
        <v>1</v>
      </c>
      <c r="AV275" s="53" t="s">
        <v>646</v>
      </c>
      <c r="AW275" s="165">
        <v>0</v>
      </c>
      <c r="AX275" s="81" t="s">
        <v>1059</v>
      </c>
      <c r="AY275" s="165">
        <v>1</v>
      </c>
      <c r="AZ275" s="426">
        <f t="shared" si="434"/>
        <v>1.3636363636363635</v>
      </c>
      <c r="BA275" s="322">
        <v>0</v>
      </c>
      <c r="BB275" s="395" t="s">
        <v>1741</v>
      </c>
      <c r="BC275" s="165">
        <f t="shared" si="388"/>
        <v>4</v>
      </c>
      <c r="BD275" s="155" t="s">
        <v>1395</v>
      </c>
      <c r="BE275" s="163">
        <f t="shared" si="435"/>
        <v>4</v>
      </c>
      <c r="BF275" s="601">
        <v>10</v>
      </c>
      <c r="BG275" s="396" t="s">
        <v>1749</v>
      </c>
      <c r="BH275" s="165">
        <f t="shared" si="436"/>
        <v>0</v>
      </c>
      <c r="BI275" s="601">
        <v>12</v>
      </c>
      <c r="BJ275" s="396" t="s">
        <v>1749</v>
      </c>
      <c r="BK275" s="165">
        <f t="shared" si="389"/>
        <v>0</v>
      </c>
      <c r="BL275" s="80" t="s">
        <v>649</v>
      </c>
      <c r="BM275" s="365">
        <f t="shared" si="390"/>
        <v>2</v>
      </c>
      <c r="BN275" s="586" t="s">
        <v>669</v>
      </c>
      <c r="BO275" s="365">
        <f t="shared" si="391"/>
        <v>2</v>
      </c>
      <c r="BP275" s="586" t="s">
        <v>643</v>
      </c>
      <c r="BQ275" s="365">
        <f t="shared" si="392"/>
        <v>3</v>
      </c>
      <c r="BR275" s="601">
        <v>0</v>
      </c>
      <c r="BS275" s="396" t="s">
        <v>1750</v>
      </c>
      <c r="BT275" s="165">
        <f t="shared" si="393"/>
        <v>4</v>
      </c>
      <c r="BU275" s="601">
        <v>0</v>
      </c>
      <c r="BV275" s="396" t="s">
        <v>1750</v>
      </c>
      <c r="BW275" s="165">
        <f t="shared" si="394"/>
        <v>4</v>
      </c>
      <c r="BX275" s="601">
        <v>1</v>
      </c>
      <c r="BY275" s="396" t="s">
        <v>1756</v>
      </c>
      <c r="BZ275" s="165">
        <f t="shared" si="395"/>
        <v>3</v>
      </c>
      <c r="CA275" s="601">
        <v>0</v>
      </c>
      <c r="CB275" s="396" t="s">
        <v>1755</v>
      </c>
      <c r="CC275" s="165">
        <f t="shared" si="396"/>
        <v>4</v>
      </c>
      <c r="CD275" s="58">
        <v>3</v>
      </c>
      <c r="CE275" s="396" t="s">
        <v>1761</v>
      </c>
      <c r="CF275" s="165">
        <f t="shared" si="437"/>
        <v>3</v>
      </c>
      <c r="CG275" s="85" t="s">
        <v>1370</v>
      </c>
      <c r="CH275" s="165">
        <f t="shared" si="397"/>
        <v>2</v>
      </c>
      <c r="CI275" s="426">
        <f t="shared" si="438"/>
        <v>2.5833333333333335</v>
      </c>
      <c r="CJ275" s="80" t="s">
        <v>639</v>
      </c>
      <c r="CK275" s="165">
        <f t="shared" si="439"/>
        <v>4</v>
      </c>
      <c r="CL275" s="96" t="s">
        <v>640</v>
      </c>
      <c r="CM275" s="164">
        <f t="shared" si="440"/>
        <v>0</v>
      </c>
      <c r="CN275" s="96" t="s">
        <v>1119</v>
      </c>
      <c r="CO275" s="164">
        <f t="shared" si="408"/>
        <v>0</v>
      </c>
      <c r="CP275" s="96" t="s">
        <v>880</v>
      </c>
      <c r="CQ275" s="164">
        <f t="shared" si="385"/>
        <v>4</v>
      </c>
      <c r="CR275" s="96" t="s">
        <v>880</v>
      </c>
      <c r="CS275" s="164">
        <f t="shared" si="386"/>
        <v>4</v>
      </c>
      <c r="CT275" s="586" t="s">
        <v>1408</v>
      </c>
      <c r="CU275" s="165">
        <f t="shared" si="441"/>
        <v>2</v>
      </c>
      <c r="CV275" s="96" t="s">
        <v>1119</v>
      </c>
      <c r="CW275" s="164">
        <f t="shared" si="387"/>
        <v>0</v>
      </c>
      <c r="CX275" s="55">
        <v>6.3</v>
      </c>
      <c r="CY275" s="427" t="s">
        <v>1826</v>
      </c>
      <c r="CZ275" s="165">
        <f t="shared" si="409"/>
        <v>1</v>
      </c>
      <c r="DA275" s="56">
        <v>9.1999999999999993</v>
      </c>
      <c r="DB275" s="351" t="s">
        <v>1827</v>
      </c>
      <c r="DC275" s="165">
        <f t="shared" si="410"/>
        <v>0</v>
      </c>
      <c r="DD275" s="426">
        <f t="shared" si="411"/>
        <v>1.6666666666666667</v>
      </c>
      <c r="DE275" s="148">
        <v>6</v>
      </c>
      <c r="DF275" s="396" t="s">
        <v>1774</v>
      </c>
      <c r="DG275" s="165">
        <f t="shared" si="412"/>
        <v>3</v>
      </c>
      <c r="DH275" s="54">
        <v>0</v>
      </c>
      <c r="DI275" s="397" t="s">
        <v>1777</v>
      </c>
      <c r="DJ275" s="165">
        <f t="shared" si="413"/>
        <v>0</v>
      </c>
      <c r="DK275" s="54">
        <v>0</v>
      </c>
      <c r="DL275" s="396" t="s">
        <v>1778</v>
      </c>
      <c r="DM275" s="165">
        <f t="shared" si="414"/>
        <v>0</v>
      </c>
      <c r="DN275" s="54">
        <v>2</v>
      </c>
      <c r="DO275" s="396" t="s">
        <v>1783</v>
      </c>
      <c r="DP275" s="165">
        <f t="shared" si="415"/>
        <v>1</v>
      </c>
      <c r="DQ275" s="96" t="s">
        <v>1024</v>
      </c>
      <c r="DR275" s="164">
        <f t="shared" si="416"/>
        <v>0</v>
      </c>
      <c r="DS275" s="426">
        <f t="shared" si="417"/>
        <v>0.8</v>
      </c>
      <c r="DT275" s="148">
        <v>0.76100000000000001</v>
      </c>
      <c r="DU275" s="94" t="s">
        <v>1792</v>
      </c>
      <c r="DV275" s="165">
        <f t="shared" si="442"/>
        <v>1</v>
      </c>
      <c r="DW275" s="49">
        <v>29</v>
      </c>
      <c r="DX275" s="148">
        <f t="shared" si="424"/>
        <v>1.4623979978989561</v>
      </c>
      <c r="DY275" s="94" t="s">
        <v>1734</v>
      </c>
      <c r="DZ275" s="165">
        <f t="shared" si="418"/>
        <v>2</v>
      </c>
      <c r="EA275" s="49">
        <v>15</v>
      </c>
      <c r="EB275" s="157" t="s">
        <v>1738</v>
      </c>
      <c r="EC275" s="165">
        <f t="shared" si="419"/>
        <v>4</v>
      </c>
      <c r="ED275" s="49">
        <v>7</v>
      </c>
      <c r="EE275" s="94" t="s">
        <v>1740</v>
      </c>
      <c r="EF275" s="165">
        <f t="shared" si="420"/>
        <v>3</v>
      </c>
      <c r="EG275" s="426">
        <f t="shared" si="421"/>
        <v>2.5</v>
      </c>
      <c r="EH275" s="429">
        <f t="shared" si="422"/>
        <v>2.018939393939394</v>
      </c>
      <c r="EI275" s="438">
        <f t="shared" si="423"/>
        <v>0.50473484848484851</v>
      </c>
      <c r="EJ275" s="546">
        <v>0.8</v>
      </c>
      <c r="EK275" s="548">
        <v>0.34090909090909088</v>
      </c>
      <c r="EL275" s="549">
        <v>0.64583333333333337</v>
      </c>
      <c r="EM275" s="549">
        <v>0.41666666666666669</v>
      </c>
      <c r="EN275" s="549">
        <v>0.2</v>
      </c>
      <c r="EO275" s="549">
        <v>0.625</v>
      </c>
    </row>
    <row r="276" spans="1:145" s="366" customFormat="1" ht="18">
      <c r="A276" s="4" t="s">
        <v>56</v>
      </c>
      <c r="B276" s="69" t="s">
        <v>55</v>
      </c>
      <c r="C276" s="53" t="s">
        <v>681</v>
      </c>
      <c r="D276" s="411" t="s">
        <v>1298</v>
      </c>
      <c r="E276" s="413" t="s">
        <v>978</v>
      </c>
      <c r="F276" s="412" t="s">
        <v>977</v>
      </c>
      <c r="G276" s="414" t="s">
        <v>985</v>
      </c>
      <c r="H276" s="412" t="s">
        <v>5</v>
      </c>
      <c r="I276" s="49">
        <v>64488</v>
      </c>
      <c r="J276" s="328">
        <f t="shared" si="399"/>
        <v>4.8094789081447749</v>
      </c>
      <c r="K276" s="328" t="s">
        <v>1714</v>
      </c>
      <c r="L276" s="165">
        <f t="shared" si="400"/>
        <v>3</v>
      </c>
      <c r="M276" s="78">
        <v>118974837.91</v>
      </c>
      <c r="N276" s="328">
        <f t="shared" si="401"/>
        <v>8.0754551217932118</v>
      </c>
      <c r="O276" s="328" t="s">
        <v>1704</v>
      </c>
      <c r="P276" s="165">
        <f t="shared" si="402"/>
        <v>3</v>
      </c>
      <c r="Q276" s="94">
        <v>1942</v>
      </c>
      <c r="R276" s="328">
        <f t="shared" si="403"/>
        <v>3.288249225571986</v>
      </c>
      <c r="S276" s="328" t="s">
        <v>1710</v>
      </c>
      <c r="T276" s="165">
        <f t="shared" si="404"/>
        <v>3</v>
      </c>
      <c r="U276" s="96" t="s">
        <v>880</v>
      </c>
      <c r="V276" s="164">
        <f t="shared" si="405"/>
        <v>0</v>
      </c>
      <c r="W276" s="94">
        <v>0</v>
      </c>
      <c r="X276" s="94"/>
      <c r="Y276" s="94" t="s">
        <v>1726</v>
      </c>
      <c r="Z276" s="165">
        <f t="shared" si="406"/>
        <v>0</v>
      </c>
      <c r="AA276" s="424">
        <f t="shared" si="407"/>
        <v>1.8</v>
      </c>
      <c r="AB276" s="80" t="s">
        <v>1397</v>
      </c>
      <c r="AC276" s="165">
        <f t="shared" si="425"/>
        <v>1</v>
      </c>
      <c r="AD276" s="53" t="s">
        <v>1399</v>
      </c>
      <c r="AE276" s="165">
        <f t="shared" si="426"/>
        <v>1</v>
      </c>
      <c r="AF276" s="96" t="s">
        <v>640</v>
      </c>
      <c r="AG276" s="164">
        <f t="shared" si="427"/>
        <v>0</v>
      </c>
      <c r="AH276" s="53" t="s">
        <v>1314</v>
      </c>
      <c r="AI276" s="165">
        <f t="shared" si="428"/>
        <v>0</v>
      </c>
      <c r="AJ276" s="156" t="s">
        <v>1406</v>
      </c>
      <c r="AK276" s="165">
        <f t="shared" si="429"/>
        <v>3</v>
      </c>
      <c r="AL276" s="50">
        <v>2</v>
      </c>
      <c r="AM276" s="396" t="s">
        <v>1766</v>
      </c>
      <c r="AN276" s="165">
        <f t="shared" si="430"/>
        <v>3</v>
      </c>
      <c r="AO276" s="96" t="s">
        <v>636</v>
      </c>
      <c r="AP276" s="164">
        <f t="shared" si="431"/>
        <v>4</v>
      </c>
      <c r="AQ276" s="57">
        <v>2</v>
      </c>
      <c r="AR276" s="396" t="s">
        <v>1772</v>
      </c>
      <c r="AS276" s="165">
        <f t="shared" si="432"/>
        <v>1</v>
      </c>
      <c r="AT276" s="53" t="s">
        <v>634</v>
      </c>
      <c r="AU276" s="165">
        <f t="shared" si="433"/>
        <v>1</v>
      </c>
      <c r="AV276" s="53" t="s">
        <v>675</v>
      </c>
      <c r="AW276" s="165">
        <v>0</v>
      </c>
      <c r="AX276" s="81" t="s">
        <v>1074</v>
      </c>
      <c r="AY276" s="165">
        <v>0</v>
      </c>
      <c r="AZ276" s="426">
        <f t="shared" si="434"/>
        <v>1.2727272727272727</v>
      </c>
      <c r="BA276" s="57">
        <v>0</v>
      </c>
      <c r="BB276" s="395" t="s">
        <v>1741</v>
      </c>
      <c r="BC276" s="165">
        <f t="shared" si="388"/>
        <v>4</v>
      </c>
      <c r="BD276" s="155" t="s">
        <v>641</v>
      </c>
      <c r="BE276" s="163">
        <f t="shared" si="435"/>
        <v>0</v>
      </c>
      <c r="BF276" s="58">
        <v>3</v>
      </c>
      <c r="BG276" s="397" t="s">
        <v>1747</v>
      </c>
      <c r="BH276" s="165">
        <f t="shared" si="436"/>
        <v>2</v>
      </c>
      <c r="BI276" s="58">
        <v>2</v>
      </c>
      <c r="BJ276" s="396" t="s">
        <v>1746</v>
      </c>
      <c r="BK276" s="165">
        <f t="shared" si="389"/>
        <v>3</v>
      </c>
      <c r="BL276" s="53" t="s">
        <v>653</v>
      </c>
      <c r="BM276" s="365">
        <f t="shared" si="390"/>
        <v>4</v>
      </c>
      <c r="BN276" s="53" t="s">
        <v>654</v>
      </c>
      <c r="BO276" s="365">
        <f t="shared" si="391"/>
        <v>4</v>
      </c>
      <c r="BP276" s="53" t="s">
        <v>643</v>
      </c>
      <c r="BQ276" s="365">
        <f t="shared" si="392"/>
        <v>3</v>
      </c>
      <c r="BR276" s="58">
        <v>1</v>
      </c>
      <c r="BS276" s="396" t="s">
        <v>1751</v>
      </c>
      <c r="BT276" s="165">
        <f t="shared" si="393"/>
        <v>3</v>
      </c>
      <c r="BU276" s="58">
        <v>0</v>
      </c>
      <c r="BV276" s="396" t="s">
        <v>1750</v>
      </c>
      <c r="BW276" s="165">
        <f t="shared" si="394"/>
        <v>4</v>
      </c>
      <c r="BX276" s="58">
        <v>1</v>
      </c>
      <c r="BY276" s="396" t="s">
        <v>1756</v>
      </c>
      <c r="BZ276" s="165">
        <f t="shared" si="395"/>
        <v>3</v>
      </c>
      <c r="CA276" s="58">
        <v>0</v>
      </c>
      <c r="CB276" s="396" t="s">
        <v>1755</v>
      </c>
      <c r="CC276" s="165">
        <f t="shared" si="396"/>
        <v>4</v>
      </c>
      <c r="CD276" s="58">
        <v>0</v>
      </c>
      <c r="CE276" s="397" t="s">
        <v>1764</v>
      </c>
      <c r="CF276" s="165">
        <f t="shared" si="437"/>
        <v>0</v>
      </c>
      <c r="CG276" s="80" t="s">
        <v>636</v>
      </c>
      <c r="CH276" s="165">
        <f t="shared" si="397"/>
        <v>4</v>
      </c>
      <c r="CI276" s="426">
        <f t="shared" si="438"/>
        <v>2.8333333333333335</v>
      </c>
      <c r="CJ276" s="53" t="s">
        <v>1396</v>
      </c>
      <c r="CK276" s="165">
        <f t="shared" si="439"/>
        <v>0</v>
      </c>
      <c r="CL276" s="96" t="s">
        <v>640</v>
      </c>
      <c r="CM276" s="164">
        <f t="shared" si="440"/>
        <v>0</v>
      </c>
      <c r="CN276" s="96" t="s">
        <v>1119</v>
      </c>
      <c r="CO276" s="164">
        <f t="shared" si="408"/>
        <v>0</v>
      </c>
      <c r="CP276" s="96" t="s">
        <v>880</v>
      </c>
      <c r="CQ276" s="164">
        <f t="shared" si="385"/>
        <v>4</v>
      </c>
      <c r="CR276" s="96" t="s">
        <v>880</v>
      </c>
      <c r="CS276" s="164">
        <f t="shared" si="386"/>
        <v>4</v>
      </c>
      <c r="CT276" s="53" t="s">
        <v>1408</v>
      </c>
      <c r="CU276" s="165">
        <f t="shared" si="441"/>
        <v>2</v>
      </c>
      <c r="CV276" s="96" t="s">
        <v>1119</v>
      </c>
      <c r="CW276" s="164">
        <f t="shared" si="387"/>
        <v>0</v>
      </c>
      <c r="CX276" s="55">
        <v>6.6</v>
      </c>
      <c r="CY276" s="427" t="s">
        <v>1826</v>
      </c>
      <c r="CZ276" s="165">
        <f t="shared" si="409"/>
        <v>1</v>
      </c>
      <c r="DA276" s="56">
        <v>9.1</v>
      </c>
      <c r="DB276" s="351" t="s">
        <v>1827</v>
      </c>
      <c r="DC276" s="165">
        <f t="shared" si="410"/>
        <v>0</v>
      </c>
      <c r="DD276" s="426">
        <f t="shared" si="411"/>
        <v>1.2222222222222223</v>
      </c>
      <c r="DE276" s="148">
        <v>2</v>
      </c>
      <c r="DF276" s="396" t="s">
        <v>1776</v>
      </c>
      <c r="DG276" s="165">
        <f t="shared" si="412"/>
        <v>1</v>
      </c>
      <c r="DH276" s="54">
        <v>0</v>
      </c>
      <c r="DI276" s="397" t="s">
        <v>1777</v>
      </c>
      <c r="DJ276" s="165">
        <f t="shared" si="413"/>
        <v>0</v>
      </c>
      <c r="DK276" s="54">
        <v>2</v>
      </c>
      <c r="DL276" s="396" t="s">
        <v>1778</v>
      </c>
      <c r="DM276" s="165">
        <f t="shared" si="414"/>
        <v>4</v>
      </c>
      <c r="DN276" s="54">
        <v>2</v>
      </c>
      <c r="DO276" s="396" t="s">
        <v>1783</v>
      </c>
      <c r="DP276" s="165">
        <f t="shared" si="415"/>
        <v>1</v>
      </c>
      <c r="DQ276" s="96" t="s">
        <v>1024</v>
      </c>
      <c r="DR276" s="164">
        <f t="shared" si="416"/>
        <v>0</v>
      </c>
      <c r="DS276" s="426">
        <f t="shared" si="417"/>
        <v>1.2</v>
      </c>
      <c r="DT276" s="148">
        <v>0.76500000000000001</v>
      </c>
      <c r="DU276" s="157" t="s">
        <v>1792</v>
      </c>
      <c r="DV276" s="165">
        <f t="shared" si="442"/>
        <v>1</v>
      </c>
      <c r="DW276" s="49">
        <v>106</v>
      </c>
      <c r="DX276" s="148">
        <f t="shared" si="424"/>
        <v>2.0253058652647704</v>
      </c>
      <c r="DY276" s="94" t="s">
        <v>1736</v>
      </c>
      <c r="DZ276" s="165">
        <f t="shared" si="418"/>
        <v>4</v>
      </c>
      <c r="EA276" s="49">
        <v>12</v>
      </c>
      <c r="EB276" s="157" t="s">
        <v>1738</v>
      </c>
      <c r="EC276" s="165">
        <f t="shared" si="419"/>
        <v>4</v>
      </c>
      <c r="ED276" s="49">
        <v>14</v>
      </c>
      <c r="EE276" s="157" t="s">
        <v>1738</v>
      </c>
      <c r="EF276" s="165">
        <f t="shared" si="420"/>
        <v>4</v>
      </c>
      <c r="EG276" s="426">
        <f t="shared" si="421"/>
        <v>3.25</v>
      </c>
      <c r="EH276" s="429">
        <f t="shared" si="422"/>
        <v>1.9297138047138052</v>
      </c>
      <c r="EI276" s="438">
        <f t="shared" si="423"/>
        <v>0.48242845117845129</v>
      </c>
      <c r="EJ276" s="546">
        <v>0.45</v>
      </c>
      <c r="EK276" s="548">
        <v>0.31818181818181818</v>
      </c>
      <c r="EL276" s="549">
        <v>0.70833333333333337</v>
      </c>
      <c r="EM276" s="549">
        <v>0.30555555555555558</v>
      </c>
      <c r="EN276" s="549">
        <v>0.3</v>
      </c>
      <c r="EO276" s="549">
        <v>0.8125</v>
      </c>
    </row>
    <row r="277" spans="1:145" s="366" customFormat="1" ht="18">
      <c r="A277" s="4" t="s">
        <v>58</v>
      </c>
      <c r="B277" s="69" t="s">
        <v>57</v>
      </c>
      <c r="C277" s="586" t="s">
        <v>1050</v>
      </c>
      <c r="D277" s="411" t="s">
        <v>1298</v>
      </c>
      <c r="E277" s="413" t="s">
        <v>971</v>
      </c>
      <c r="F277" s="412" t="s">
        <v>986</v>
      </c>
      <c r="G277" s="414" t="s">
        <v>987</v>
      </c>
      <c r="H277" s="412" t="s">
        <v>8</v>
      </c>
      <c r="I277" s="49">
        <v>65024</v>
      </c>
      <c r="J277" s="328">
        <f t="shared" si="399"/>
        <v>4.8130736819317876</v>
      </c>
      <c r="K277" s="328" t="s">
        <v>1714</v>
      </c>
      <c r="L277" s="165">
        <f t="shared" si="400"/>
        <v>3</v>
      </c>
      <c r="M277" s="78">
        <v>139944610.09999999</v>
      </c>
      <c r="N277" s="328">
        <f t="shared" si="401"/>
        <v>8.1459561764791744</v>
      </c>
      <c r="O277" s="328" t="s">
        <v>1704</v>
      </c>
      <c r="P277" s="165">
        <f t="shared" si="402"/>
        <v>3</v>
      </c>
      <c r="Q277" s="94">
        <v>1785</v>
      </c>
      <c r="R277" s="328">
        <f t="shared" si="403"/>
        <v>3.2516382204482119</v>
      </c>
      <c r="S277" s="328" t="s">
        <v>1710</v>
      </c>
      <c r="T277" s="165">
        <f t="shared" si="404"/>
        <v>3</v>
      </c>
      <c r="U277" s="96" t="s">
        <v>1119</v>
      </c>
      <c r="V277" s="164">
        <f t="shared" si="405"/>
        <v>4</v>
      </c>
      <c r="W277" s="94">
        <v>117</v>
      </c>
      <c r="X277" s="54">
        <f t="shared" ref="X277:X288" si="443">LOG10(W277)</f>
        <v>2.0681858617461617</v>
      </c>
      <c r="Y277" s="94" t="s">
        <v>1729</v>
      </c>
      <c r="Z277" s="165">
        <f t="shared" si="406"/>
        <v>4</v>
      </c>
      <c r="AA277" s="424">
        <f t="shared" si="407"/>
        <v>3.4</v>
      </c>
      <c r="AB277" s="586" t="s">
        <v>1397</v>
      </c>
      <c r="AC277" s="165">
        <f t="shared" si="425"/>
        <v>1</v>
      </c>
      <c r="AD277" s="586" t="s">
        <v>639</v>
      </c>
      <c r="AE277" s="165">
        <f t="shared" si="426"/>
        <v>4</v>
      </c>
      <c r="AF277" s="96" t="s">
        <v>640</v>
      </c>
      <c r="AG277" s="164">
        <f t="shared" si="427"/>
        <v>0</v>
      </c>
      <c r="AH277" s="53" t="s">
        <v>1314</v>
      </c>
      <c r="AI277" s="165">
        <f t="shared" si="428"/>
        <v>0</v>
      </c>
      <c r="AJ277" s="156" t="s">
        <v>1404</v>
      </c>
      <c r="AK277" s="165">
        <f t="shared" si="429"/>
        <v>1</v>
      </c>
      <c r="AL277" s="598">
        <v>2</v>
      </c>
      <c r="AM277" s="396" t="s">
        <v>1766</v>
      </c>
      <c r="AN277" s="165">
        <f t="shared" si="430"/>
        <v>3</v>
      </c>
      <c r="AO277" s="96" t="s">
        <v>636</v>
      </c>
      <c r="AP277" s="164">
        <f t="shared" si="431"/>
        <v>4</v>
      </c>
      <c r="AQ277" s="322">
        <v>3</v>
      </c>
      <c r="AR277" s="397" t="s">
        <v>1771</v>
      </c>
      <c r="AS277" s="165">
        <f t="shared" si="432"/>
        <v>2</v>
      </c>
      <c r="AT277" s="586" t="s">
        <v>674</v>
      </c>
      <c r="AU277" s="165">
        <f t="shared" si="433"/>
        <v>3</v>
      </c>
      <c r="AV277" s="53" t="s">
        <v>675</v>
      </c>
      <c r="AW277" s="165">
        <v>0</v>
      </c>
      <c r="AX277" s="81" t="s">
        <v>647</v>
      </c>
      <c r="AY277" s="165">
        <v>4</v>
      </c>
      <c r="AZ277" s="426">
        <f t="shared" si="434"/>
        <v>2</v>
      </c>
      <c r="BA277" s="322">
        <v>2</v>
      </c>
      <c r="BB277" s="395" t="s">
        <v>1743</v>
      </c>
      <c r="BC277" s="165">
        <f t="shared" si="388"/>
        <v>1</v>
      </c>
      <c r="BD277" s="80" t="s">
        <v>1395</v>
      </c>
      <c r="BE277" s="163">
        <f t="shared" si="435"/>
        <v>4</v>
      </c>
      <c r="BF277" s="601">
        <v>0</v>
      </c>
      <c r="BG277" s="396" t="s">
        <v>1745</v>
      </c>
      <c r="BH277" s="165">
        <f t="shared" si="436"/>
        <v>4</v>
      </c>
      <c r="BI277" s="601">
        <v>2</v>
      </c>
      <c r="BJ277" s="396" t="s">
        <v>1746</v>
      </c>
      <c r="BK277" s="165">
        <f t="shared" si="389"/>
        <v>3</v>
      </c>
      <c r="BL277" s="80" t="s">
        <v>653</v>
      </c>
      <c r="BM277" s="365">
        <f t="shared" si="390"/>
        <v>4</v>
      </c>
      <c r="BN277" s="586" t="s">
        <v>649</v>
      </c>
      <c r="BO277" s="365">
        <f t="shared" si="391"/>
        <v>1</v>
      </c>
      <c r="BP277" s="586" t="s">
        <v>667</v>
      </c>
      <c r="BQ277" s="365">
        <f t="shared" si="392"/>
        <v>1</v>
      </c>
      <c r="BR277" s="601">
        <v>2</v>
      </c>
      <c r="BS277" s="396" t="s">
        <v>1751</v>
      </c>
      <c r="BT277" s="165">
        <f t="shared" si="393"/>
        <v>3</v>
      </c>
      <c r="BU277" s="601">
        <v>0</v>
      </c>
      <c r="BV277" s="396" t="s">
        <v>1750</v>
      </c>
      <c r="BW277" s="165">
        <f t="shared" si="394"/>
        <v>4</v>
      </c>
      <c r="BX277" s="601">
        <v>2</v>
      </c>
      <c r="BY277" s="396" t="s">
        <v>1756</v>
      </c>
      <c r="BZ277" s="165">
        <f t="shared" si="395"/>
        <v>3</v>
      </c>
      <c r="CA277" s="601">
        <v>2</v>
      </c>
      <c r="CB277" s="396" t="s">
        <v>1756</v>
      </c>
      <c r="CC277" s="165">
        <f t="shared" si="396"/>
        <v>3</v>
      </c>
      <c r="CD277" s="58">
        <v>2</v>
      </c>
      <c r="CE277" s="397" t="s">
        <v>1762</v>
      </c>
      <c r="CF277" s="165">
        <f t="shared" si="437"/>
        <v>2</v>
      </c>
      <c r="CG277" s="80" t="s">
        <v>1369</v>
      </c>
      <c r="CH277" s="165">
        <f t="shared" si="397"/>
        <v>3</v>
      </c>
      <c r="CI277" s="426">
        <f t="shared" si="438"/>
        <v>2.9166666666666665</v>
      </c>
      <c r="CJ277" s="586" t="s">
        <v>1396</v>
      </c>
      <c r="CK277" s="165">
        <f t="shared" si="439"/>
        <v>0</v>
      </c>
      <c r="CL277" s="96" t="s">
        <v>636</v>
      </c>
      <c r="CM277" s="164">
        <f t="shared" si="440"/>
        <v>4</v>
      </c>
      <c r="CN277" s="96" t="s">
        <v>880</v>
      </c>
      <c r="CO277" s="164">
        <f t="shared" si="408"/>
        <v>4</v>
      </c>
      <c r="CP277" s="96" t="s">
        <v>880</v>
      </c>
      <c r="CQ277" s="164">
        <f t="shared" si="385"/>
        <v>4</v>
      </c>
      <c r="CR277" s="96" t="s">
        <v>880</v>
      </c>
      <c r="CS277" s="164">
        <f t="shared" si="386"/>
        <v>4</v>
      </c>
      <c r="CT277" s="586" t="s">
        <v>639</v>
      </c>
      <c r="CU277" s="165">
        <f t="shared" si="441"/>
        <v>4</v>
      </c>
      <c r="CV277" s="96" t="s">
        <v>1119</v>
      </c>
      <c r="CW277" s="164">
        <f t="shared" si="387"/>
        <v>0</v>
      </c>
      <c r="CX277" s="55">
        <v>6.2</v>
      </c>
      <c r="CY277" s="427" t="s">
        <v>1826</v>
      </c>
      <c r="CZ277" s="165">
        <f t="shared" si="409"/>
        <v>1</v>
      </c>
      <c r="DA277" s="56">
        <v>8.8000000000000007</v>
      </c>
      <c r="DB277" s="351" t="s">
        <v>1827</v>
      </c>
      <c r="DC277" s="165">
        <f t="shared" si="410"/>
        <v>0</v>
      </c>
      <c r="DD277" s="426">
        <f t="shared" si="411"/>
        <v>2.3333333333333335</v>
      </c>
      <c r="DE277" s="148">
        <v>1</v>
      </c>
      <c r="DF277" s="396" t="s">
        <v>1776</v>
      </c>
      <c r="DG277" s="165">
        <f t="shared" si="412"/>
        <v>1</v>
      </c>
      <c r="DH277" s="54">
        <v>0</v>
      </c>
      <c r="DI277" s="397" t="s">
        <v>1777</v>
      </c>
      <c r="DJ277" s="165">
        <f t="shared" si="413"/>
        <v>0</v>
      </c>
      <c r="DK277" s="54">
        <v>1</v>
      </c>
      <c r="DL277" s="396" t="s">
        <v>1779</v>
      </c>
      <c r="DM277" s="165">
        <f t="shared" si="414"/>
        <v>3</v>
      </c>
      <c r="DN277" s="54">
        <v>1</v>
      </c>
      <c r="DO277" s="396" t="s">
        <v>1783</v>
      </c>
      <c r="DP277" s="165">
        <f t="shared" si="415"/>
        <v>1</v>
      </c>
      <c r="DQ277" s="96" t="s">
        <v>1024</v>
      </c>
      <c r="DR277" s="164">
        <f t="shared" si="416"/>
        <v>0</v>
      </c>
      <c r="DS277" s="426">
        <f t="shared" si="417"/>
        <v>1</v>
      </c>
      <c r="DT277" s="148">
        <v>0.79900000000000004</v>
      </c>
      <c r="DU277" s="157" t="s">
        <v>1792</v>
      </c>
      <c r="DV277" s="165">
        <f t="shared" si="442"/>
        <v>1</v>
      </c>
      <c r="DW277" s="49">
        <v>71</v>
      </c>
      <c r="DX277" s="148">
        <f t="shared" si="424"/>
        <v>1.8512583487190752</v>
      </c>
      <c r="DY277" s="94" t="s">
        <v>1735</v>
      </c>
      <c r="DZ277" s="165">
        <f t="shared" si="418"/>
        <v>3</v>
      </c>
      <c r="EA277" s="49">
        <v>21</v>
      </c>
      <c r="EB277" s="157" t="s">
        <v>1738</v>
      </c>
      <c r="EC277" s="165">
        <f t="shared" si="419"/>
        <v>4</v>
      </c>
      <c r="ED277" s="49">
        <v>10</v>
      </c>
      <c r="EE277" s="157" t="s">
        <v>1738</v>
      </c>
      <c r="EF277" s="165">
        <f t="shared" si="420"/>
        <v>4</v>
      </c>
      <c r="EG277" s="426">
        <f t="shared" si="421"/>
        <v>3</v>
      </c>
      <c r="EH277" s="429">
        <f t="shared" si="422"/>
        <v>2.4416666666666669</v>
      </c>
      <c r="EI277" s="438">
        <f t="shared" si="423"/>
        <v>0.61041666666666672</v>
      </c>
      <c r="EJ277" s="546">
        <v>0.85</v>
      </c>
      <c r="EK277" s="548">
        <v>0.5</v>
      </c>
      <c r="EL277" s="549">
        <v>0.72916666666666663</v>
      </c>
      <c r="EM277" s="549">
        <v>0.58333333333333337</v>
      </c>
      <c r="EN277" s="549">
        <v>0.25</v>
      </c>
      <c r="EO277" s="549">
        <v>0.75</v>
      </c>
    </row>
    <row r="278" spans="1:145" s="366" customFormat="1" ht="18">
      <c r="A278" s="4" t="s">
        <v>46</v>
      </c>
      <c r="B278" s="69" t="s">
        <v>45</v>
      </c>
      <c r="C278" s="586" t="s">
        <v>632</v>
      </c>
      <c r="D278" s="411" t="s">
        <v>1298</v>
      </c>
      <c r="E278" s="413" t="s">
        <v>991</v>
      </c>
      <c r="F278" s="412" t="s">
        <v>990</v>
      </c>
      <c r="G278" s="414" t="s">
        <v>992</v>
      </c>
      <c r="H278" s="412" t="s">
        <v>47</v>
      </c>
      <c r="I278" s="49">
        <v>65769</v>
      </c>
      <c r="J278" s="328">
        <f t="shared" si="399"/>
        <v>4.8180212385783747</v>
      </c>
      <c r="K278" s="328" t="s">
        <v>1714</v>
      </c>
      <c r="L278" s="165">
        <f t="shared" si="400"/>
        <v>3</v>
      </c>
      <c r="M278" s="78">
        <v>113188194.48</v>
      </c>
      <c r="N278" s="328">
        <f t="shared" si="401"/>
        <v>8.0538011323331773</v>
      </c>
      <c r="O278" s="328" t="s">
        <v>1704</v>
      </c>
      <c r="P278" s="165">
        <f t="shared" si="402"/>
        <v>3</v>
      </c>
      <c r="Q278" s="94">
        <v>1129</v>
      </c>
      <c r="R278" s="328">
        <f t="shared" si="403"/>
        <v>3.0526939419249679</v>
      </c>
      <c r="S278" s="328" t="s">
        <v>1710</v>
      </c>
      <c r="T278" s="165">
        <f t="shared" si="404"/>
        <v>3</v>
      </c>
      <c r="U278" s="96" t="s">
        <v>1119</v>
      </c>
      <c r="V278" s="164">
        <f t="shared" si="405"/>
        <v>4</v>
      </c>
      <c r="W278" s="94">
        <v>76</v>
      </c>
      <c r="X278" s="54">
        <f t="shared" si="443"/>
        <v>1.8808135922807914</v>
      </c>
      <c r="Y278" s="94" t="s">
        <v>1728</v>
      </c>
      <c r="Z278" s="165">
        <f t="shared" si="406"/>
        <v>3</v>
      </c>
      <c r="AA278" s="424">
        <f t="shared" si="407"/>
        <v>3.2</v>
      </c>
      <c r="AB278" s="586" t="s">
        <v>1398</v>
      </c>
      <c r="AC278" s="165">
        <f t="shared" si="425"/>
        <v>2</v>
      </c>
      <c r="AD278" s="586" t="s">
        <v>639</v>
      </c>
      <c r="AE278" s="165">
        <f t="shared" si="426"/>
        <v>4</v>
      </c>
      <c r="AF278" s="96" t="s">
        <v>640</v>
      </c>
      <c r="AG278" s="164">
        <f t="shared" si="427"/>
        <v>0</v>
      </c>
      <c r="AH278" s="53" t="s">
        <v>1314</v>
      </c>
      <c r="AI278" s="165">
        <f t="shared" si="428"/>
        <v>0</v>
      </c>
      <c r="AJ278" s="53" t="s">
        <v>1406</v>
      </c>
      <c r="AK278" s="165">
        <f t="shared" si="429"/>
        <v>3</v>
      </c>
      <c r="AL278" s="598">
        <v>1</v>
      </c>
      <c r="AM278" s="396" t="s">
        <v>1765</v>
      </c>
      <c r="AN278" s="165">
        <f t="shared" si="430"/>
        <v>4</v>
      </c>
      <c r="AO278" s="96" t="s">
        <v>636</v>
      </c>
      <c r="AP278" s="164">
        <f t="shared" si="431"/>
        <v>4</v>
      </c>
      <c r="AQ278" s="322">
        <v>2</v>
      </c>
      <c r="AR278" s="396" t="s">
        <v>1772</v>
      </c>
      <c r="AS278" s="165">
        <f t="shared" si="432"/>
        <v>1</v>
      </c>
      <c r="AT278" s="586" t="s">
        <v>674</v>
      </c>
      <c r="AU278" s="165">
        <f t="shared" si="433"/>
        <v>3</v>
      </c>
      <c r="AV278" s="53" t="s">
        <v>647</v>
      </c>
      <c r="AW278" s="165">
        <v>4</v>
      </c>
      <c r="AX278" s="81" t="s">
        <v>647</v>
      </c>
      <c r="AY278" s="165">
        <v>4</v>
      </c>
      <c r="AZ278" s="426">
        <f t="shared" si="434"/>
        <v>2.6363636363636362</v>
      </c>
      <c r="BA278" s="322">
        <v>0</v>
      </c>
      <c r="BB278" s="395" t="s">
        <v>1741</v>
      </c>
      <c r="BC278" s="165">
        <f t="shared" si="388"/>
        <v>4</v>
      </c>
      <c r="BD278" s="155" t="s">
        <v>666</v>
      </c>
      <c r="BE278" s="163">
        <f t="shared" si="435"/>
        <v>3</v>
      </c>
      <c r="BF278" s="601">
        <v>4</v>
      </c>
      <c r="BG278" s="397" t="s">
        <v>1747</v>
      </c>
      <c r="BH278" s="165">
        <f t="shared" si="436"/>
        <v>2</v>
      </c>
      <c r="BI278" s="601">
        <v>2</v>
      </c>
      <c r="BJ278" s="396" t="s">
        <v>1746</v>
      </c>
      <c r="BK278" s="165">
        <f t="shared" si="389"/>
        <v>3</v>
      </c>
      <c r="BL278" s="80" t="s">
        <v>661</v>
      </c>
      <c r="BM278" s="365">
        <f t="shared" si="390"/>
        <v>0</v>
      </c>
      <c r="BN278" s="586" t="s">
        <v>649</v>
      </c>
      <c r="BO278" s="365">
        <f t="shared" si="391"/>
        <v>1</v>
      </c>
      <c r="BP278" s="586" t="s">
        <v>643</v>
      </c>
      <c r="BQ278" s="365">
        <f t="shared" si="392"/>
        <v>3</v>
      </c>
      <c r="BR278" s="601">
        <v>0</v>
      </c>
      <c r="BS278" s="396" t="s">
        <v>1750</v>
      </c>
      <c r="BT278" s="165">
        <f t="shared" si="393"/>
        <v>4</v>
      </c>
      <c r="BU278" s="601">
        <v>0</v>
      </c>
      <c r="BV278" s="396" t="s">
        <v>1750</v>
      </c>
      <c r="BW278" s="165">
        <f t="shared" si="394"/>
        <v>4</v>
      </c>
      <c r="BX278" s="601">
        <v>0</v>
      </c>
      <c r="BY278" s="396" t="s">
        <v>1755</v>
      </c>
      <c r="BZ278" s="165">
        <f t="shared" si="395"/>
        <v>4</v>
      </c>
      <c r="CA278" s="601">
        <v>0</v>
      </c>
      <c r="CB278" s="396" t="s">
        <v>1755</v>
      </c>
      <c r="CC278" s="165">
        <f t="shared" si="396"/>
        <v>4</v>
      </c>
      <c r="CD278" s="58">
        <v>0</v>
      </c>
      <c r="CE278" s="397" t="s">
        <v>1764</v>
      </c>
      <c r="CF278" s="165">
        <f t="shared" si="437"/>
        <v>0</v>
      </c>
      <c r="CG278" s="80" t="s">
        <v>636</v>
      </c>
      <c r="CH278" s="165">
        <f t="shared" si="397"/>
        <v>4</v>
      </c>
      <c r="CI278" s="426">
        <f t="shared" si="438"/>
        <v>2.6666666666666665</v>
      </c>
      <c r="CJ278" s="586" t="s">
        <v>1398</v>
      </c>
      <c r="CK278" s="165">
        <f t="shared" si="439"/>
        <v>2</v>
      </c>
      <c r="CL278" s="96" t="s">
        <v>640</v>
      </c>
      <c r="CM278" s="164">
        <f t="shared" si="440"/>
        <v>0</v>
      </c>
      <c r="CN278" s="96" t="s">
        <v>1119</v>
      </c>
      <c r="CO278" s="164">
        <f t="shared" si="408"/>
        <v>0</v>
      </c>
      <c r="CP278" s="96" t="s">
        <v>880</v>
      </c>
      <c r="CQ278" s="164">
        <f t="shared" si="385"/>
        <v>4</v>
      </c>
      <c r="CR278" s="96" t="s">
        <v>880</v>
      </c>
      <c r="CS278" s="164">
        <f t="shared" si="386"/>
        <v>4</v>
      </c>
      <c r="CT278" s="586" t="s">
        <v>1409</v>
      </c>
      <c r="CU278" s="165">
        <f t="shared" si="441"/>
        <v>1</v>
      </c>
      <c r="CV278" s="96" t="s">
        <v>1119</v>
      </c>
      <c r="CW278" s="164">
        <f t="shared" si="387"/>
        <v>0</v>
      </c>
      <c r="CX278" s="55">
        <v>6</v>
      </c>
      <c r="CY278" s="427" t="s">
        <v>1826</v>
      </c>
      <c r="CZ278" s="165">
        <f t="shared" si="409"/>
        <v>1</v>
      </c>
      <c r="DA278" s="56">
        <v>9.6999999999999993</v>
      </c>
      <c r="DB278" s="351" t="s">
        <v>1827</v>
      </c>
      <c r="DC278" s="165">
        <f t="shared" si="410"/>
        <v>0</v>
      </c>
      <c r="DD278" s="426">
        <f t="shared" si="411"/>
        <v>1.3333333333333333</v>
      </c>
      <c r="DE278" s="148">
        <v>9</v>
      </c>
      <c r="DF278" s="396" t="s">
        <v>1773</v>
      </c>
      <c r="DG278" s="165">
        <f t="shared" si="412"/>
        <v>4</v>
      </c>
      <c r="DH278" s="54">
        <v>0</v>
      </c>
      <c r="DI278" s="397" t="s">
        <v>1777</v>
      </c>
      <c r="DJ278" s="165">
        <f t="shared" si="413"/>
        <v>0</v>
      </c>
      <c r="DK278" s="54">
        <v>3</v>
      </c>
      <c r="DL278" s="396" t="s">
        <v>1778</v>
      </c>
      <c r="DM278" s="165">
        <f t="shared" si="414"/>
        <v>4</v>
      </c>
      <c r="DN278" s="54">
        <v>3</v>
      </c>
      <c r="DO278" s="397" t="s">
        <v>1782</v>
      </c>
      <c r="DP278" s="165">
        <f t="shared" si="415"/>
        <v>2</v>
      </c>
      <c r="DQ278" s="96" t="s">
        <v>1025</v>
      </c>
      <c r="DR278" s="164">
        <f t="shared" si="416"/>
        <v>4</v>
      </c>
      <c r="DS278" s="426">
        <f t="shared" si="417"/>
        <v>2.8</v>
      </c>
      <c r="DT278" s="148">
        <v>0.67500000000000004</v>
      </c>
      <c r="DU278" s="94" t="s">
        <v>1791</v>
      </c>
      <c r="DV278" s="165">
        <f t="shared" si="442"/>
        <v>2</v>
      </c>
      <c r="DW278" s="49">
        <v>102</v>
      </c>
      <c r="DX278" s="148">
        <f t="shared" si="424"/>
        <v>2.0086001717619175</v>
      </c>
      <c r="DY278" s="94" t="s">
        <v>1736</v>
      </c>
      <c r="DZ278" s="165">
        <f t="shared" si="418"/>
        <v>4</v>
      </c>
      <c r="EA278" s="49">
        <v>12</v>
      </c>
      <c r="EB278" s="157" t="s">
        <v>1738</v>
      </c>
      <c r="EC278" s="165">
        <f t="shared" si="419"/>
        <v>4</v>
      </c>
      <c r="ED278" s="49">
        <v>8</v>
      </c>
      <c r="EE278" s="94" t="s">
        <v>1740</v>
      </c>
      <c r="EF278" s="165">
        <f t="shared" si="420"/>
        <v>3</v>
      </c>
      <c r="EG278" s="426">
        <f t="shared" si="421"/>
        <v>3.25</v>
      </c>
      <c r="EH278" s="429">
        <f t="shared" si="422"/>
        <v>2.6477272727272729</v>
      </c>
      <c r="EI278" s="438">
        <f t="shared" si="423"/>
        <v>0.66193181818181823</v>
      </c>
      <c r="EJ278" s="546">
        <v>0.8</v>
      </c>
      <c r="EK278" s="548">
        <v>0.65909090909090906</v>
      </c>
      <c r="EL278" s="549">
        <v>0.66666666666666663</v>
      </c>
      <c r="EM278" s="549">
        <v>0.33333333333333331</v>
      </c>
      <c r="EN278" s="549">
        <v>0.7</v>
      </c>
      <c r="EO278" s="549">
        <v>0.8125</v>
      </c>
    </row>
    <row r="279" spans="1:145" s="366" customFormat="1" ht="18">
      <c r="A279" s="4" t="s">
        <v>49</v>
      </c>
      <c r="B279" s="70" t="s">
        <v>48</v>
      </c>
      <c r="C279" s="370" t="s">
        <v>632</v>
      </c>
      <c r="D279" s="411" t="s">
        <v>1298</v>
      </c>
      <c r="E279" s="413" t="s">
        <v>971</v>
      </c>
      <c r="F279" s="412" t="s">
        <v>986</v>
      </c>
      <c r="G279" s="414" t="s">
        <v>987</v>
      </c>
      <c r="H279" s="412" t="s">
        <v>50</v>
      </c>
      <c r="I279" s="51">
        <v>67237</v>
      </c>
      <c r="J279" s="328">
        <f t="shared" si="399"/>
        <v>4.8276083277223485</v>
      </c>
      <c r="K279" s="328" t="s">
        <v>1714</v>
      </c>
      <c r="L279" s="165">
        <f t="shared" si="400"/>
        <v>3</v>
      </c>
      <c r="M279" s="78">
        <v>192694979.95000002</v>
      </c>
      <c r="N279" s="328">
        <f t="shared" si="401"/>
        <v>8.2848704006522755</v>
      </c>
      <c r="O279" s="328" t="s">
        <v>1704</v>
      </c>
      <c r="P279" s="165">
        <f t="shared" si="402"/>
        <v>3</v>
      </c>
      <c r="Q279" s="94">
        <v>1727</v>
      </c>
      <c r="R279" s="328">
        <f t="shared" si="403"/>
        <v>3.2372923375674589</v>
      </c>
      <c r="S279" s="328" t="s">
        <v>1710</v>
      </c>
      <c r="T279" s="165">
        <f t="shared" si="404"/>
        <v>3</v>
      </c>
      <c r="U279" s="96" t="s">
        <v>1119</v>
      </c>
      <c r="V279" s="164">
        <f t="shared" si="405"/>
        <v>4</v>
      </c>
      <c r="W279" s="94">
        <v>68</v>
      </c>
      <c r="X279" s="54">
        <f t="shared" si="443"/>
        <v>1.8325089127062364</v>
      </c>
      <c r="Y279" s="94" t="s">
        <v>1728</v>
      </c>
      <c r="Z279" s="165">
        <f t="shared" si="406"/>
        <v>3</v>
      </c>
      <c r="AA279" s="424">
        <f t="shared" si="407"/>
        <v>3.2</v>
      </c>
      <c r="AB279" s="586" t="s">
        <v>1397</v>
      </c>
      <c r="AC279" s="165">
        <f t="shared" si="425"/>
        <v>1</v>
      </c>
      <c r="AD279" s="371" t="s">
        <v>639</v>
      </c>
      <c r="AE279" s="165">
        <f t="shared" si="426"/>
        <v>4</v>
      </c>
      <c r="AF279" s="96" t="s">
        <v>640</v>
      </c>
      <c r="AG279" s="164">
        <f t="shared" si="427"/>
        <v>0</v>
      </c>
      <c r="AH279" s="53" t="s">
        <v>1314</v>
      </c>
      <c r="AI279" s="165">
        <f t="shared" si="428"/>
        <v>0</v>
      </c>
      <c r="AJ279" s="156" t="s">
        <v>1404</v>
      </c>
      <c r="AK279" s="165">
        <f t="shared" si="429"/>
        <v>1</v>
      </c>
      <c r="AL279" s="372">
        <v>2</v>
      </c>
      <c r="AM279" s="396" t="s">
        <v>1766</v>
      </c>
      <c r="AN279" s="165">
        <f t="shared" si="430"/>
        <v>3</v>
      </c>
      <c r="AO279" s="96" t="s">
        <v>636</v>
      </c>
      <c r="AP279" s="164">
        <f t="shared" si="431"/>
        <v>4</v>
      </c>
      <c r="AQ279" s="322">
        <v>2</v>
      </c>
      <c r="AR279" s="396" t="s">
        <v>1772</v>
      </c>
      <c r="AS279" s="165">
        <f t="shared" si="432"/>
        <v>1</v>
      </c>
      <c r="AT279" s="370" t="s">
        <v>634</v>
      </c>
      <c r="AU279" s="165">
        <f t="shared" si="433"/>
        <v>1</v>
      </c>
      <c r="AV279" s="53" t="s">
        <v>675</v>
      </c>
      <c r="AW279" s="165">
        <v>0</v>
      </c>
      <c r="AX279" s="81" t="s">
        <v>675</v>
      </c>
      <c r="AY279" s="165">
        <v>0</v>
      </c>
      <c r="AZ279" s="426">
        <f t="shared" si="434"/>
        <v>1.3636363636363635</v>
      </c>
      <c r="BA279" s="322">
        <v>0</v>
      </c>
      <c r="BB279" s="395" t="s">
        <v>1741</v>
      </c>
      <c r="BC279" s="165">
        <f t="shared" si="388"/>
        <v>4</v>
      </c>
      <c r="BD279" s="80" t="s">
        <v>1395</v>
      </c>
      <c r="BE279" s="163">
        <f t="shared" si="435"/>
        <v>4</v>
      </c>
      <c r="BF279" s="372">
        <v>10</v>
      </c>
      <c r="BG279" s="396" t="s">
        <v>1749</v>
      </c>
      <c r="BH279" s="165">
        <f t="shared" si="436"/>
        <v>0</v>
      </c>
      <c r="BI279" s="372">
        <v>5</v>
      </c>
      <c r="BJ279" s="396" t="s">
        <v>1748</v>
      </c>
      <c r="BK279" s="165">
        <f t="shared" si="389"/>
        <v>1</v>
      </c>
      <c r="BL279" s="80" t="s">
        <v>642</v>
      </c>
      <c r="BM279" s="365">
        <f t="shared" si="390"/>
        <v>3</v>
      </c>
      <c r="BN279" s="370" t="s">
        <v>642</v>
      </c>
      <c r="BO279" s="365">
        <f t="shared" si="391"/>
        <v>0</v>
      </c>
      <c r="BP279" s="371" t="s">
        <v>659</v>
      </c>
      <c r="BQ279" s="365">
        <f t="shared" si="392"/>
        <v>4</v>
      </c>
      <c r="BR279" s="322">
        <v>10</v>
      </c>
      <c r="BS279" s="396" t="s">
        <v>1754</v>
      </c>
      <c r="BT279" s="165">
        <f t="shared" si="393"/>
        <v>0</v>
      </c>
      <c r="BU279" s="322">
        <v>5</v>
      </c>
      <c r="BV279" s="396" t="s">
        <v>1753</v>
      </c>
      <c r="BW279" s="165">
        <f t="shared" si="394"/>
        <v>1</v>
      </c>
      <c r="BX279" s="322">
        <v>0</v>
      </c>
      <c r="BY279" s="396" t="s">
        <v>1755</v>
      </c>
      <c r="BZ279" s="165">
        <f t="shared" si="395"/>
        <v>4</v>
      </c>
      <c r="CA279" s="322">
        <v>0</v>
      </c>
      <c r="CB279" s="396" t="s">
        <v>1755</v>
      </c>
      <c r="CC279" s="165">
        <f t="shared" si="396"/>
        <v>4</v>
      </c>
      <c r="CD279" s="58">
        <v>2</v>
      </c>
      <c r="CE279" s="397" t="s">
        <v>1762</v>
      </c>
      <c r="CF279" s="165">
        <f t="shared" si="437"/>
        <v>2</v>
      </c>
      <c r="CG279" s="155" t="s">
        <v>1369</v>
      </c>
      <c r="CH279" s="165">
        <f t="shared" si="397"/>
        <v>3</v>
      </c>
      <c r="CI279" s="426">
        <f t="shared" si="438"/>
        <v>2.1666666666666665</v>
      </c>
      <c r="CJ279" s="80" t="s">
        <v>1407</v>
      </c>
      <c r="CK279" s="165">
        <f t="shared" si="439"/>
        <v>1</v>
      </c>
      <c r="CL279" s="96" t="s">
        <v>640</v>
      </c>
      <c r="CM279" s="164">
        <f t="shared" si="440"/>
        <v>0</v>
      </c>
      <c r="CN279" s="96" t="s">
        <v>880</v>
      </c>
      <c r="CO279" s="164">
        <f t="shared" si="408"/>
        <v>4</v>
      </c>
      <c r="CP279" s="96" t="s">
        <v>880</v>
      </c>
      <c r="CQ279" s="164">
        <f t="shared" si="385"/>
        <v>4</v>
      </c>
      <c r="CR279" s="96" t="s">
        <v>880</v>
      </c>
      <c r="CS279" s="164">
        <f t="shared" si="386"/>
        <v>4</v>
      </c>
      <c r="CT279" s="370" t="s">
        <v>639</v>
      </c>
      <c r="CU279" s="165">
        <f t="shared" si="441"/>
        <v>4</v>
      </c>
      <c r="CV279" s="96" t="s">
        <v>1119</v>
      </c>
      <c r="CW279" s="164">
        <f t="shared" si="387"/>
        <v>0</v>
      </c>
      <c r="CX279" s="55">
        <v>8.8000000000000007</v>
      </c>
      <c r="CY279" s="351" t="s">
        <v>1827</v>
      </c>
      <c r="CZ279" s="165">
        <f t="shared" si="409"/>
        <v>0</v>
      </c>
      <c r="DA279" s="56">
        <v>8.5</v>
      </c>
      <c r="DB279" s="351" t="s">
        <v>1827</v>
      </c>
      <c r="DC279" s="165">
        <f t="shared" si="410"/>
        <v>0</v>
      </c>
      <c r="DD279" s="426">
        <f t="shared" si="411"/>
        <v>1.8888888888888888</v>
      </c>
      <c r="DE279" s="148">
        <v>5</v>
      </c>
      <c r="DF279" s="396" t="s">
        <v>1774</v>
      </c>
      <c r="DG279" s="165">
        <f t="shared" si="412"/>
        <v>3</v>
      </c>
      <c r="DH279" s="54">
        <v>0</v>
      </c>
      <c r="DI279" s="397" t="s">
        <v>1777</v>
      </c>
      <c r="DJ279" s="165">
        <f t="shared" si="413"/>
        <v>0</v>
      </c>
      <c r="DK279" s="54">
        <v>9</v>
      </c>
      <c r="DL279" s="396" t="s">
        <v>1778</v>
      </c>
      <c r="DM279" s="165">
        <f t="shared" si="414"/>
        <v>4</v>
      </c>
      <c r="DN279" s="54">
        <v>1</v>
      </c>
      <c r="DO279" s="396" t="s">
        <v>1783</v>
      </c>
      <c r="DP279" s="165">
        <f t="shared" si="415"/>
        <v>1</v>
      </c>
      <c r="DQ279" s="96" t="s">
        <v>1024</v>
      </c>
      <c r="DR279" s="164">
        <f t="shared" si="416"/>
        <v>0</v>
      </c>
      <c r="DS279" s="426">
        <f t="shared" si="417"/>
        <v>1.6</v>
      </c>
      <c r="DT279" s="148">
        <v>0.79300000000000004</v>
      </c>
      <c r="DU279" s="157" t="s">
        <v>1792</v>
      </c>
      <c r="DV279" s="165">
        <f t="shared" si="442"/>
        <v>1</v>
      </c>
      <c r="DW279" s="49">
        <v>52</v>
      </c>
      <c r="DX279" s="148">
        <f t="shared" si="424"/>
        <v>1.7160033436347992</v>
      </c>
      <c r="DY279" s="94" t="s">
        <v>1735</v>
      </c>
      <c r="DZ279" s="165">
        <f t="shared" si="418"/>
        <v>3</v>
      </c>
      <c r="EA279" s="49">
        <v>12</v>
      </c>
      <c r="EB279" s="157" t="s">
        <v>1738</v>
      </c>
      <c r="EC279" s="165">
        <f t="shared" si="419"/>
        <v>4</v>
      </c>
      <c r="ED279" s="49">
        <v>16</v>
      </c>
      <c r="EE279" s="157" t="s">
        <v>1738</v>
      </c>
      <c r="EF279" s="165">
        <f t="shared" si="420"/>
        <v>4</v>
      </c>
      <c r="EG279" s="426">
        <f t="shared" si="421"/>
        <v>3</v>
      </c>
      <c r="EH279" s="429">
        <f t="shared" si="422"/>
        <v>2.2031986531986529</v>
      </c>
      <c r="EI279" s="438">
        <f t="shared" si="423"/>
        <v>0.55079966329966323</v>
      </c>
      <c r="EJ279" s="546">
        <v>0.8</v>
      </c>
      <c r="EK279" s="548">
        <v>0.34090909090909088</v>
      </c>
      <c r="EL279" s="549">
        <v>0.54166666666666663</v>
      </c>
      <c r="EM279" s="549">
        <v>0.47222222222222221</v>
      </c>
      <c r="EN279" s="549">
        <v>0.4</v>
      </c>
      <c r="EO279" s="549">
        <v>0.75</v>
      </c>
    </row>
    <row r="280" spans="1:145" s="366" customFormat="1" ht="18">
      <c r="A280" s="4" t="s">
        <v>41</v>
      </c>
      <c r="B280" s="69" t="s">
        <v>40</v>
      </c>
      <c r="C280" s="586" t="s">
        <v>671</v>
      </c>
      <c r="D280" s="411" t="s">
        <v>1298</v>
      </c>
      <c r="E280" s="413" t="s">
        <v>968</v>
      </c>
      <c r="F280" s="412" t="s">
        <v>964</v>
      </c>
      <c r="G280" s="414" t="s">
        <v>980</v>
      </c>
      <c r="H280" s="412" t="s">
        <v>42</v>
      </c>
      <c r="I280" s="49">
        <v>72642</v>
      </c>
      <c r="J280" s="328">
        <f t="shared" si="399"/>
        <v>4.861187792795608</v>
      </c>
      <c r="K280" s="328" t="s">
        <v>1714</v>
      </c>
      <c r="L280" s="165">
        <f t="shared" si="400"/>
        <v>3</v>
      </c>
      <c r="M280" s="78">
        <v>193553596.97</v>
      </c>
      <c r="N280" s="328">
        <f t="shared" si="401"/>
        <v>8.2868012465912031</v>
      </c>
      <c r="O280" s="328" t="s">
        <v>1704</v>
      </c>
      <c r="P280" s="165">
        <f t="shared" si="402"/>
        <v>3</v>
      </c>
      <c r="Q280" s="94">
        <v>2133</v>
      </c>
      <c r="R280" s="328">
        <f t="shared" si="403"/>
        <v>3.3289908554494287</v>
      </c>
      <c r="S280" s="328" t="s">
        <v>1711</v>
      </c>
      <c r="T280" s="165">
        <f t="shared" si="404"/>
        <v>4</v>
      </c>
      <c r="U280" s="96" t="s">
        <v>1119</v>
      </c>
      <c r="V280" s="164">
        <f t="shared" si="405"/>
        <v>4</v>
      </c>
      <c r="W280" s="94">
        <v>49</v>
      </c>
      <c r="X280" s="54">
        <f t="shared" si="443"/>
        <v>1.6901960800285136</v>
      </c>
      <c r="Y280" s="94" t="s">
        <v>1728</v>
      </c>
      <c r="Z280" s="165">
        <f t="shared" si="406"/>
        <v>3</v>
      </c>
      <c r="AA280" s="424">
        <f t="shared" si="407"/>
        <v>3.4</v>
      </c>
      <c r="AB280" s="586" t="s">
        <v>1397</v>
      </c>
      <c r="AC280" s="165">
        <f t="shared" si="425"/>
        <v>1</v>
      </c>
      <c r="AD280" s="586" t="s">
        <v>639</v>
      </c>
      <c r="AE280" s="165">
        <f t="shared" si="426"/>
        <v>4</v>
      </c>
      <c r="AF280" s="96" t="s">
        <v>640</v>
      </c>
      <c r="AG280" s="164">
        <f t="shared" si="427"/>
        <v>0</v>
      </c>
      <c r="AH280" s="53" t="s">
        <v>1314</v>
      </c>
      <c r="AI280" s="165">
        <f t="shared" si="428"/>
        <v>0</v>
      </c>
      <c r="AJ280" s="53" t="s">
        <v>1406</v>
      </c>
      <c r="AK280" s="165">
        <f t="shared" si="429"/>
        <v>3</v>
      </c>
      <c r="AL280" s="598">
        <v>3</v>
      </c>
      <c r="AM280" s="397" t="s">
        <v>1767</v>
      </c>
      <c r="AN280" s="165">
        <f t="shared" si="430"/>
        <v>2</v>
      </c>
      <c r="AO280" s="96" t="s">
        <v>640</v>
      </c>
      <c r="AP280" s="164">
        <f t="shared" si="431"/>
        <v>0</v>
      </c>
      <c r="AQ280" s="322">
        <v>1</v>
      </c>
      <c r="AR280" s="397" t="s">
        <v>1789</v>
      </c>
      <c r="AS280" s="165">
        <f t="shared" si="432"/>
        <v>0</v>
      </c>
      <c r="AT280" s="586" t="s">
        <v>634</v>
      </c>
      <c r="AU280" s="165">
        <f t="shared" si="433"/>
        <v>1</v>
      </c>
      <c r="AV280" s="53" t="s">
        <v>646</v>
      </c>
      <c r="AW280" s="165">
        <v>0</v>
      </c>
      <c r="AX280" s="81" t="s">
        <v>646</v>
      </c>
      <c r="AY280" s="165">
        <v>1</v>
      </c>
      <c r="AZ280" s="426">
        <f t="shared" si="434"/>
        <v>1.0909090909090908</v>
      </c>
      <c r="BA280" s="322">
        <v>2</v>
      </c>
      <c r="BB280" s="395" t="s">
        <v>1743</v>
      </c>
      <c r="BC280" s="165">
        <f t="shared" si="388"/>
        <v>1</v>
      </c>
      <c r="BD280" s="155" t="s">
        <v>1395</v>
      </c>
      <c r="BE280" s="163">
        <f t="shared" si="435"/>
        <v>4</v>
      </c>
      <c r="BF280" s="601">
        <v>3</v>
      </c>
      <c r="BG280" s="397" t="s">
        <v>1747</v>
      </c>
      <c r="BH280" s="165">
        <f t="shared" si="436"/>
        <v>2</v>
      </c>
      <c r="BI280" s="601">
        <v>2</v>
      </c>
      <c r="BJ280" s="396" t="s">
        <v>1746</v>
      </c>
      <c r="BK280" s="165">
        <f t="shared" si="389"/>
        <v>3</v>
      </c>
      <c r="BL280" s="80" t="s">
        <v>649</v>
      </c>
      <c r="BM280" s="365">
        <f t="shared" si="390"/>
        <v>2</v>
      </c>
      <c r="BN280" s="586" t="s">
        <v>669</v>
      </c>
      <c r="BO280" s="365">
        <f t="shared" si="391"/>
        <v>2</v>
      </c>
      <c r="BP280" s="586" t="s">
        <v>643</v>
      </c>
      <c r="BQ280" s="365">
        <f t="shared" si="392"/>
        <v>3</v>
      </c>
      <c r="BR280" s="601">
        <v>2</v>
      </c>
      <c r="BS280" s="396" t="s">
        <v>1751</v>
      </c>
      <c r="BT280" s="165">
        <f t="shared" si="393"/>
        <v>3</v>
      </c>
      <c r="BU280" s="601">
        <v>3</v>
      </c>
      <c r="BV280" s="397" t="s">
        <v>1752</v>
      </c>
      <c r="BW280" s="165">
        <f t="shared" si="394"/>
        <v>2</v>
      </c>
      <c r="BX280" s="601">
        <v>1</v>
      </c>
      <c r="BY280" s="396" t="s">
        <v>1756</v>
      </c>
      <c r="BZ280" s="165">
        <f t="shared" si="395"/>
        <v>3</v>
      </c>
      <c r="CA280" s="601">
        <v>0</v>
      </c>
      <c r="CB280" s="396" t="s">
        <v>1755</v>
      </c>
      <c r="CC280" s="165">
        <f t="shared" si="396"/>
        <v>4</v>
      </c>
      <c r="CD280" s="58">
        <v>1</v>
      </c>
      <c r="CE280" s="396" t="s">
        <v>1763</v>
      </c>
      <c r="CF280" s="165">
        <f t="shared" si="437"/>
        <v>1</v>
      </c>
      <c r="CG280" s="155" t="s">
        <v>1369</v>
      </c>
      <c r="CH280" s="165">
        <f t="shared" si="397"/>
        <v>3</v>
      </c>
      <c r="CI280" s="426">
        <f t="shared" si="438"/>
        <v>2.6666666666666665</v>
      </c>
      <c r="CJ280" s="80" t="s">
        <v>1407</v>
      </c>
      <c r="CK280" s="165">
        <f t="shared" si="439"/>
        <v>1</v>
      </c>
      <c r="CL280" s="96" t="s">
        <v>640</v>
      </c>
      <c r="CM280" s="164">
        <f t="shared" si="440"/>
        <v>0</v>
      </c>
      <c r="CN280" s="96" t="s">
        <v>1119</v>
      </c>
      <c r="CO280" s="164">
        <f t="shared" si="408"/>
        <v>0</v>
      </c>
      <c r="CP280" s="96" t="s">
        <v>880</v>
      </c>
      <c r="CQ280" s="164">
        <f t="shared" si="385"/>
        <v>4</v>
      </c>
      <c r="CR280" s="96" t="s">
        <v>880</v>
      </c>
      <c r="CS280" s="164">
        <f t="shared" si="386"/>
        <v>4</v>
      </c>
      <c r="CT280" s="80" t="s">
        <v>1409</v>
      </c>
      <c r="CU280" s="165">
        <f t="shared" si="441"/>
        <v>1</v>
      </c>
      <c r="CV280" s="96" t="s">
        <v>1119</v>
      </c>
      <c r="CW280" s="164">
        <f t="shared" si="387"/>
        <v>0</v>
      </c>
      <c r="CX280" s="55">
        <v>8.3000000000000007</v>
      </c>
      <c r="CY280" s="351" t="s">
        <v>1827</v>
      </c>
      <c r="CZ280" s="165">
        <f t="shared" si="409"/>
        <v>0</v>
      </c>
      <c r="DA280" s="56">
        <v>9.5</v>
      </c>
      <c r="DB280" s="351" t="s">
        <v>1827</v>
      </c>
      <c r="DC280" s="165">
        <f t="shared" si="410"/>
        <v>0</v>
      </c>
      <c r="DD280" s="426">
        <f t="shared" si="411"/>
        <v>1.1111111111111112</v>
      </c>
      <c r="DE280" s="148">
        <v>5</v>
      </c>
      <c r="DF280" s="396" t="s">
        <v>1774</v>
      </c>
      <c r="DG280" s="165">
        <f t="shared" si="412"/>
        <v>3</v>
      </c>
      <c r="DH280" s="54">
        <v>0</v>
      </c>
      <c r="DI280" s="397" t="s">
        <v>1777</v>
      </c>
      <c r="DJ280" s="165">
        <f t="shared" si="413"/>
        <v>0</v>
      </c>
      <c r="DK280" s="54">
        <v>7</v>
      </c>
      <c r="DL280" s="396" t="s">
        <v>1778</v>
      </c>
      <c r="DM280" s="165">
        <f t="shared" si="414"/>
        <v>4</v>
      </c>
      <c r="DN280" s="54">
        <v>0</v>
      </c>
      <c r="DO280" s="397" t="s">
        <v>1784</v>
      </c>
      <c r="DP280" s="165">
        <f t="shared" si="415"/>
        <v>0</v>
      </c>
      <c r="DQ280" s="96" t="s">
        <v>1024</v>
      </c>
      <c r="DR280" s="164">
        <f t="shared" si="416"/>
        <v>0</v>
      </c>
      <c r="DS280" s="426">
        <f t="shared" si="417"/>
        <v>1.4</v>
      </c>
      <c r="DT280" s="148">
        <v>0.70799999999999996</v>
      </c>
      <c r="DU280" s="157" t="s">
        <v>1791</v>
      </c>
      <c r="DV280" s="165">
        <f t="shared" si="442"/>
        <v>2</v>
      </c>
      <c r="DW280" s="49">
        <v>70</v>
      </c>
      <c r="DX280" s="148">
        <f t="shared" si="424"/>
        <v>1.8450980400142569</v>
      </c>
      <c r="DY280" s="94" t="s">
        <v>1735</v>
      </c>
      <c r="DZ280" s="165">
        <f t="shared" si="418"/>
        <v>3</v>
      </c>
      <c r="EA280" s="49">
        <v>13</v>
      </c>
      <c r="EB280" s="157" t="s">
        <v>1738</v>
      </c>
      <c r="EC280" s="165">
        <f t="shared" si="419"/>
        <v>4</v>
      </c>
      <c r="ED280" s="49">
        <v>11</v>
      </c>
      <c r="EE280" s="157" t="s">
        <v>1738</v>
      </c>
      <c r="EF280" s="165">
        <f t="shared" si="420"/>
        <v>4</v>
      </c>
      <c r="EG280" s="426">
        <f t="shared" si="421"/>
        <v>3.25</v>
      </c>
      <c r="EH280" s="429">
        <f t="shared" si="422"/>
        <v>2.1531144781144778</v>
      </c>
      <c r="EI280" s="438">
        <f t="shared" si="423"/>
        <v>0.53827861952861944</v>
      </c>
      <c r="EJ280" s="546">
        <v>0.85</v>
      </c>
      <c r="EK280" s="548">
        <v>0.27272727272727271</v>
      </c>
      <c r="EL280" s="549">
        <v>0.66666666666666663</v>
      </c>
      <c r="EM280" s="549">
        <v>0.27777777777777779</v>
      </c>
      <c r="EN280" s="549">
        <v>0.35</v>
      </c>
      <c r="EO280" s="549">
        <v>0.8125</v>
      </c>
    </row>
    <row r="281" spans="1:145" s="366" customFormat="1" ht="18">
      <c r="A281" s="4" t="s">
        <v>52</v>
      </c>
      <c r="B281" s="69" t="s">
        <v>51</v>
      </c>
      <c r="C281" s="586" t="s">
        <v>1050</v>
      </c>
      <c r="D281" s="411" t="s">
        <v>1298</v>
      </c>
      <c r="E281" s="413" t="s">
        <v>971</v>
      </c>
      <c r="F281" s="412" t="s">
        <v>995</v>
      </c>
      <c r="G281" s="414" t="s">
        <v>996</v>
      </c>
      <c r="H281" s="412" t="s">
        <v>19</v>
      </c>
      <c r="I281" s="49">
        <v>72772</v>
      </c>
      <c r="J281" s="328">
        <f t="shared" si="399"/>
        <v>4.8619643108432316</v>
      </c>
      <c r="K281" s="328" t="s">
        <v>1714</v>
      </c>
      <c r="L281" s="165">
        <f t="shared" si="400"/>
        <v>3</v>
      </c>
      <c r="M281" s="78">
        <v>187891237.53</v>
      </c>
      <c r="N281" s="328">
        <f t="shared" si="401"/>
        <v>8.2739065268748533</v>
      </c>
      <c r="O281" s="328" t="s">
        <v>1704</v>
      </c>
      <c r="P281" s="165">
        <f t="shared" si="402"/>
        <v>3</v>
      </c>
      <c r="Q281" s="94">
        <v>4054</v>
      </c>
      <c r="R281" s="328">
        <f t="shared" si="403"/>
        <v>3.60788374435699</v>
      </c>
      <c r="S281" s="328" t="s">
        <v>1711</v>
      </c>
      <c r="T281" s="165">
        <f t="shared" si="404"/>
        <v>4</v>
      </c>
      <c r="U281" s="96" t="s">
        <v>1119</v>
      </c>
      <c r="V281" s="164">
        <f t="shared" si="405"/>
        <v>4</v>
      </c>
      <c r="W281" s="94">
        <v>59</v>
      </c>
      <c r="X281" s="54">
        <f t="shared" si="443"/>
        <v>1.7708520116421442</v>
      </c>
      <c r="Y281" s="94" t="s">
        <v>1728</v>
      </c>
      <c r="Z281" s="165">
        <f t="shared" si="406"/>
        <v>3</v>
      </c>
      <c r="AA281" s="424">
        <f t="shared" si="407"/>
        <v>3.4</v>
      </c>
      <c r="AB281" s="80" t="s">
        <v>1397</v>
      </c>
      <c r="AC281" s="165">
        <f t="shared" si="425"/>
        <v>1</v>
      </c>
      <c r="AD281" s="586" t="s">
        <v>639</v>
      </c>
      <c r="AE281" s="165">
        <f t="shared" si="426"/>
        <v>4</v>
      </c>
      <c r="AF281" s="96" t="s">
        <v>640</v>
      </c>
      <c r="AG281" s="164">
        <f t="shared" si="427"/>
        <v>0</v>
      </c>
      <c r="AH281" s="53" t="s">
        <v>1314</v>
      </c>
      <c r="AI281" s="165">
        <f t="shared" si="428"/>
        <v>0</v>
      </c>
      <c r="AJ281" s="156" t="s">
        <v>1404</v>
      </c>
      <c r="AK281" s="165">
        <f t="shared" si="429"/>
        <v>1</v>
      </c>
      <c r="AL281" s="598">
        <v>4</v>
      </c>
      <c r="AM281" s="396" t="s">
        <v>1768</v>
      </c>
      <c r="AN281" s="165">
        <f t="shared" si="430"/>
        <v>1</v>
      </c>
      <c r="AO281" s="96" t="s">
        <v>640</v>
      </c>
      <c r="AP281" s="164">
        <f t="shared" si="431"/>
        <v>0</v>
      </c>
      <c r="AQ281" s="322">
        <v>1</v>
      </c>
      <c r="AR281" s="397" t="s">
        <v>1789</v>
      </c>
      <c r="AS281" s="165">
        <f t="shared" si="432"/>
        <v>0</v>
      </c>
      <c r="AT281" s="586" t="s">
        <v>690</v>
      </c>
      <c r="AU281" s="165">
        <f t="shared" si="433"/>
        <v>0</v>
      </c>
      <c r="AV281" s="53" t="s">
        <v>646</v>
      </c>
      <c r="AW281" s="165">
        <v>0</v>
      </c>
      <c r="AX281" s="81" t="s">
        <v>635</v>
      </c>
      <c r="AY281" s="165">
        <v>1</v>
      </c>
      <c r="AZ281" s="426">
        <f t="shared" si="434"/>
        <v>0.72727272727272729</v>
      </c>
      <c r="BA281" s="322">
        <v>0</v>
      </c>
      <c r="BB281" s="395" t="s">
        <v>1741</v>
      </c>
      <c r="BC281" s="165">
        <f t="shared" si="388"/>
        <v>4</v>
      </c>
      <c r="BD281" s="155" t="s">
        <v>641</v>
      </c>
      <c r="BE281" s="163">
        <f t="shared" si="435"/>
        <v>0</v>
      </c>
      <c r="BF281" s="601">
        <v>3</v>
      </c>
      <c r="BG281" s="397" t="s">
        <v>1747</v>
      </c>
      <c r="BH281" s="165">
        <f t="shared" si="436"/>
        <v>2</v>
      </c>
      <c r="BI281" s="601">
        <v>2</v>
      </c>
      <c r="BJ281" s="396" t="s">
        <v>1746</v>
      </c>
      <c r="BK281" s="165">
        <f t="shared" si="389"/>
        <v>3</v>
      </c>
      <c r="BL281" s="80" t="s">
        <v>653</v>
      </c>
      <c r="BM281" s="365">
        <f t="shared" si="390"/>
        <v>4</v>
      </c>
      <c r="BN281" s="586" t="s">
        <v>669</v>
      </c>
      <c r="BO281" s="365">
        <f t="shared" si="391"/>
        <v>2</v>
      </c>
      <c r="BP281" s="586" t="s">
        <v>667</v>
      </c>
      <c r="BQ281" s="365">
        <f t="shared" si="392"/>
        <v>1</v>
      </c>
      <c r="BR281" s="601">
        <v>101</v>
      </c>
      <c r="BS281" s="396" t="s">
        <v>1754</v>
      </c>
      <c r="BT281" s="165">
        <f t="shared" si="393"/>
        <v>0</v>
      </c>
      <c r="BU281" s="601">
        <v>90</v>
      </c>
      <c r="BV281" s="396" t="s">
        <v>1754</v>
      </c>
      <c r="BW281" s="165">
        <f t="shared" si="394"/>
        <v>0</v>
      </c>
      <c r="BX281" s="601">
        <v>0</v>
      </c>
      <c r="BY281" s="396" t="s">
        <v>1755</v>
      </c>
      <c r="BZ281" s="165">
        <f t="shared" si="395"/>
        <v>4</v>
      </c>
      <c r="CA281" s="601">
        <v>0</v>
      </c>
      <c r="CB281" s="396" t="s">
        <v>1755</v>
      </c>
      <c r="CC281" s="165">
        <f t="shared" si="396"/>
        <v>4</v>
      </c>
      <c r="CD281" s="58">
        <v>3</v>
      </c>
      <c r="CE281" s="396" t="s">
        <v>1761</v>
      </c>
      <c r="CF281" s="165">
        <f t="shared" si="437"/>
        <v>3</v>
      </c>
      <c r="CG281" s="155" t="s">
        <v>1369</v>
      </c>
      <c r="CH281" s="165">
        <f t="shared" si="397"/>
        <v>3</v>
      </c>
      <c r="CI281" s="426">
        <f t="shared" si="438"/>
        <v>2.1666666666666665</v>
      </c>
      <c r="CJ281" s="53" t="s">
        <v>1396</v>
      </c>
      <c r="CK281" s="165">
        <f t="shared" si="439"/>
        <v>0</v>
      </c>
      <c r="CL281" s="96" t="s">
        <v>640</v>
      </c>
      <c r="CM281" s="164">
        <f t="shared" si="440"/>
        <v>0</v>
      </c>
      <c r="CN281" s="96" t="s">
        <v>1119</v>
      </c>
      <c r="CO281" s="164">
        <f t="shared" si="408"/>
        <v>0</v>
      </c>
      <c r="CP281" s="96" t="s">
        <v>880</v>
      </c>
      <c r="CQ281" s="164">
        <f t="shared" si="385"/>
        <v>4</v>
      </c>
      <c r="CR281" s="96" t="s">
        <v>880</v>
      </c>
      <c r="CS281" s="164">
        <f t="shared" si="386"/>
        <v>4</v>
      </c>
      <c r="CT281" s="53" t="s">
        <v>1396</v>
      </c>
      <c r="CU281" s="165">
        <f t="shared" si="441"/>
        <v>0</v>
      </c>
      <c r="CV281" s="96" t="s">
        <v>1119</v>
      </c>
      <c r="CW281" s="164">
        <f t="shared" si="387"/>
        <v>0</v>
      </c>
      <c r="CX281" s="55">
        <v>6.6</v>
      </c>
      <c r="CY281" s="427" t="s">
        <v>1826</v>
      </c>
      <c r="CZ281" s="165">
        <f t="shared" si="409"/>
        <v>1</v>
      </c>
      <c r="DA281" s="56">
        <v>9</v>
      </c>
      <c r="DB281" s="351" t="s">
        <v>1827</v>
      </c>
      <c r="DC281" s="165">
        <f t="shared" si="410"/>
        <v>0</v>
      </c>
      <c r="DD281" s="426">
        <f t="shared" si="411"/>
        <v>1</v>
      </c>
      <c r="DE281" s="148">
        <v>5</v>
      </c>
      <c r="DF281" s="396" t="s">
        <v>1774</v>
      </c>
      <c r="DG281" s="165">
        <f t="shared" si="412"/>
        <v>3</v>
      </c>
      <c r="DH281" s="54">
        <v>0</v>
      </c>
      <c r="DI281" s="397" t="s">
        <v>1777</v>
      </c>
      <c r="DJ281" s="165">
        <f t="shared" si="413"/>
        <v>0</v>
      </c>
      <c r="DK281" s="54">
        <v>26</v>
      </c>
      <c r="DL281" s="396" t="s">
        <v>1778</v>
      </c>
      <c r="DM281" s="165">
        <f t="shared" si="414"/>
        <v>4</v>
      </c>
      <c r="DN281" s="54">
        <v>3</v>
      </c>
      <c r="DO281" s="397" t="s">
        <v>1782</v>
      </c>
      <c r="DP281" s="165">
        <f t="shared" si="415"/>
        <v>2</v>
      </c>
      <c r="DQ281" s="96" t="s">
        <v>1024</v>
      </c>
      <c r="DR281" s="164">
        <f t="shared" si="416"/>
        <v>0</v>
      </c>
      <c r="DS281" s="426">
        <f t="shared" si="417"/>
        <v>1.8</v>
      </c>
      <c r="DT281" s="148">
        <v>0.79200000000000004</v>
      </c>
      <c r="DU281" s="157" t="s">
        <v>1792</v>
      </c>
      <c r="DV281" s="165">
        <f t="shared" si="442"/>
        <v>1</v>
      </c>
      <c r="DW281" s="49">
        <v>74</v>
      </c>
      <c r="DX281" s="148">
        <f t="shared" si="424"/>
        <v>1.8692317197309762</v>
      </c>
      <c r="DY281" s="94" t="s">
        <v>1735</v>
      </c>
      <c r="DZ281" s="165">
        <f t="shared" si="418"/>
        <v>3</v>
      </c>
      <c r="EA281" s="49">
        <v>33</v>
      </c>
      <c r="EB281" s="157" t="s">
        <v>1738</v>
      </c>
      <c r="EC281" s="165">
        <f t="shared" si="419"/>
        <v>4</v>
      </c>
      <c r="ED281" s="49">
        <v>9</v>
      </c>
      <c r="EE281" s="157" t="s">
        <v>1738</v>
      </c>
      <c r="EF281" s="165">
        <f t="shared" si="420"/>
        <v>4</v>
      </c>
      <c r="EG281" s="426">
        <f t="shared" si="421"/>
        <v>3</v>
      </c>
      <c r="EH281" s="429">
        <f t="shared" si="422"/>
        <v>2.0156565656565655</v>
      </c>
      <c r="EI281" s="438">
        <f t="shared" si="423"/>
        <v>0.50391414141414137</v>
      </c>
      <c r="EJ281" s="546">
        <v>0.85</v>
      </c>
      <c r="EK281" s="548">
        <v>0.18181818181818182</v>
      </c>
      <c r="EL281" s="549">
        <v>0.54166666666666663</v>
      </c>
      <c r="EM281" s="549">
        <v>0.25</v>
      </c>
      <c r="EN281" s="549">
        <v>0.45</v>
      </c>
      <c r="EO281" s="549">
        <v>0.75</v>
      </c>
    </row>
    <row r="282" spans="1:145" s="366" customFormat="1" ht="18">
      <c r="A282" s="4" t="s">
        <v>44</v>
      </c>
      <c r="B282" s="69" t="s">
        <v>43</v>
      </c>
      <c r="C282" s="586" t="s">
        <v>681</v>
      </c>
      <c r="D282" s="411" t="s">
        <v>1298</v>
      </c>
      <c r="E282" s="413" t="s">
        <v>971</v>
      </c>
      <c r="F282" s="412" t="s">
        <v>995</v>
      </c>
      <c r="G282" s="414" t="s">
        <v>996</v>
      </c>
      <c r="H282" s="412" t="s">
        <v>19</v>
      </c>
      <c r="I282" s="49">
        <v>74434</v>
      </c>
      <c r="J282" s="328">
        <f t="shared" si="399"/>
        <v>4.8717713581192363</v>
      </c>
      <c r="K282" s="328" t="s">
        <v>1714</v>
      </c>
      <c r="L282" s="165">
        <f t="shared" si="400"/>
        <v>3</v>
      </c>
      <c r="M282" s="78">
        <v>150620371.72</v>
      </c>
      <c r="N282" s="328">
        <f t="shared" si="401"/>
        <v>8.177883715073488</v>
      </c>
      <c r="O282" s="328" t="s">
        <v>1704</v>
      </c>
      <c r="P282" s="165">
        <f t="shared" si="402"/>
        <v>3</v>
      </c>
      <c r="Q282" s="94">
        <v>1833</v>
      </c>
      <c r="R282" s="328">
        <f t="shared" si="403"/>
        <v>3.2631624649622166</v>
      </c>
      <c r="S282" s="328" t="s">
        <v>1710</v>
      </c>
      <c r="T282" s="165">
        <f t="shared" si="404"/>
        <v>3</v>
      </c>
      <c r="U282" s="96" t="s">
        <v>1119</v>
      </c>
      <c r="V282" s="164">
        <f t="shared" si="405"/>
        <v>4</v>
      </c>
      <c r="W282" s="94">
        <v>20</v>
      </c>
      <c r="X282" s="54">
        <f t="shared" si="443"/>
        <v>1.3010299956639813</v>
      </c>
      <c r="Y282" s="94" t="s">
        <v>1731</v>
      </c>
      <c r="Z282" s="165">
        <f t="shared" si="406"/>
        <v>2</v>
      </c>
      <c r="AA282" s="424">
        <f t="shared" si="407"/>
        <v>3</v>
      </c>
      <c r="AB282" s="80" t="s">
        <v>1398</v>
      </c>
      <c r="AC282" s="165">
        <f t="shared" si="425"/>
        <v>2</v>
      </c>
      <c r="AD282" s="53" t="s">
        <v>639</v>
      </c>
      <c r="AE282" s="165">
        <f t="shared" si="426"/>
        <v>4</v>
      </c>
      <c r="AF282" s="96" t="s">
        <v>640</v>
      </c>
      <c r="AG282" s="164">
        <f t="shared" si="427"/>
        <v>0</v>
      </c>
      <c r="AH282" s="53" t="s">
        <v>1314</v>
      </c>
      <c r="AI282" s="165">
        <f t="shared" si="428"/>
        <v>0</v>
      </c>
      <c r="AJ282" s="53" t="s">
        <v>1406</v>
      </c>
      <c r="AK282" s="165">
        <f t="shared" si="429"/>
        <v>3</v>
      </c>
      <c r="AL282" s="598">
        <v>2</v>
      </c>
      <c r="AM282" s="396" t="s">
        <v>1766</v>
      </c>
      <c r="AN282" s="165">
        <f t="shared" si="430"/>
        <v>3</v>
      </c>
      <c r="AO282" s="96" t="s">
        <v>640</v>
      </c>
      <c r="AP282" s="164">
        <f t="shared" si="431"/>
        <v>0</v>
      </c>
      <c r="AQ282" s="322">
        <v>1</v>
      </c>
      <c r="AR282" s="397" t="s">
        <v>1789</v>
      </c>
      <c r="AS282" s="165">
        <f t="shared" si="432"/>
        <v>0</v>
      </c>
      <c r="AT282" s="586" t="s">
        <v>634</v>
      </c>
      <c r="AU282" s="165">
        <f t="shared" si="433"/>
        <v>1</v>
      </c>
      <c r="AV282" s="53" t="s">
        <v>675</v>
      </c>
      <c r="AW282" s="165">
        <v>0</v>
      </c>
      <c r="AX282" s="81" t="s">
        <v>635</v>
      </c>
      <c r="AY282" s="165">
        <v>1</v>
      </c>
      <c r="AZ282" s="426">
        <f t="shared" si="434"/>
        <v>1.2727272727272727</v>
      </c>
      <c r="BA282" s="322">
        <v>0</v>
      </c>
      <c r="BB282" s="395" t="s">
        <v>1741</v>
      </c>
      <c r="BC282" s="165">
        <f t="shared" si="388"/>
        <v>4</v>
      </c>
      <c r="BD282" s="80" t="s">
        <v>641</v>
      </c>
      <c r="BE282" s="163">
        <f t="shared" si="435"/>
        <v>0</v>
      </c>
      <c r="BF282" s="601">
        <v>1</v>
      </c>
      <c r="BG282" s="396" t="s">
        <v>1746</v>
      </c>
      <c r="BH282" s="165">
        <f t="shared" si="436"/>
        <v>3</v>
      </c>
      <c r="BI282" s="601">
        <v>0</v>
      </c>
      <c r="BJ282" s="396" t="s">
        <v>1745</v>
      </c>
      <c r="BK282" s="165">
        <f t="shared" si="389"/>
        <v>4</v>
      </c>
      <c r="BL282" s="80" t="s">
        <v>653</v>
      </c>
      <c r="BM282" s="365">
        <f t="shared" si="390"/>
        <v>4</v>
      </c>
      <c r="BN282" s="586" t="s">
        <v>654</v>
      </c>
      <c r="BO282" s="365">
        <f t="shared" si="391"/>
        <v>4</v>
      </c>
      <c r="BP282" s="586" t="s">
        <v>659</v>
      </c>
      <c r="BQ282" s="365">
        <f t="shared" si="392"/>
        <v>4</v>
      </c>
      <c r="BR282" s="601">
        <v>0</v>
      </c>
      <c r="BS282" s="396" t="s">
        <v>1750</v>
      </c>
      <c r="BT282" s="165">
        <f t="shared" si="393"/>
        <v>4</v>
      </c>
      <c r="BU282" s="601">
        <v>0</v>
      </c>
      <c r="BV282" s="396" t="s">
        <v>1750</v>
      </c>
      <c r="BW282" s="165">
        <f t="shared" si="394"/>
        <v>4</v>
      </c>
      <c r="BX282" s="601">
        <v>0</v>
      </c>
      <c r="BY282" s="396" t="s">
        <v>1755</v>
      </c>
      <c r="BZ282" s="165">
        <f t="shared" si="395"/>
        <v>4</v>
      </c>
      <c r="CA282" s="601">
        <v>0</v>
      </c>
      <c r="CB282" s="396" t="s">
        <v>1755</v>
      </c>
      <c r="CC282" s="165">
        <f t="shared" si="396"/>
        <v>4</v>
      </c>
      <c r="CD282" s="58">
        <v>1</v>
      </c>
      <c r="CE282" s="396" t="s">
        <v>1763</v>
      </c>
      <c r="CF282" s="165">
        <f t="shared" si="437"/>
        <v>1</v>
      </c>
      <c r="CG282" s="612" t="s">
        <v>1370</v>
      </c>
      <c r="CH282" s="165">
        <f t="shared" si="397"/>
        <v>2</v>
      </c>
      <c r="CI282" s="426">
        <f t="shared" si="438"/>
        <v>3.1666666666666665</v>
      </c>
      <c r="CJ282" s="80" t="s">
        <v>1407</v>
      </c>
      <c r="CK282" s="165">
        <f t="shared" si="439"/>
        <v>1</v>
      </c>
      <c r="CL282" s="96" t="s">
        <v>640</v>
      </c>
      <c r="CM282" s="164">
        <f t="shared" si="440"/>
        <v>0</v>
      </c>
      <c r="CN282" s="96" t="s">
        <v>880</v>
      </c>
      <c r="CO282" s="164">
        <f t="shared" si="408"/>
        <v>4</v>
      </c>
      <c r="CP282" s="96" t="s">
        <v>880</v>
      </c>
      <c r="CQ282" s="164">
        <f t="shared" si="385"/>
        <v>4</v>
      </c>
      <c r="CR282" s="96" t="s">
        <v>880</v>
      </c>
      <c r="CS282" s="164">
        <f t="shared" si="386"/>
        <v>4</v>
      </c>
      <c r="CT282" s="586" t="s">
        <v>1396</v>
      </c>
      <c r="CU282" s="165">
        <f t="shared" si="441"/>
        <v>0</v>
      </c>
      <c r="CV282" s="96" t="s">
        <v>1119</v>
      </c>
      <c r="CW282" s="164">
        <f t="shared" si="387"/>
        <v>0</v>
      </c>
      <c r="CX282" s="55">
        <v>7.5</v>
      </c>
      <c r="CY282" s="427" t="s">
        <v>1826</v>
      </c>
      <c r="CZ282" s="165">
        <f t="shared" si="409"/>
        <v>1</v>
      </c>
      <c r="DA282" s="56">
        <v>8.3000000000000007</v>
      </c>
      <c r="DB282" s="351" t="s">
        <v>1827</v>
      </c>
      <c r="DC282" s="165">
        <f t="shared" si="410"/>
        <v>0</v>
      </c>
      <c r="DD282" s="426">
        <f t="shared" si="411"/>
        <v>1.5555555555555556</v>
      </c>
      <c r="DE282" s="148">
        <v>7</v>
      </c>
      <c r="DF282" s="396" t="s">
        <v>1774</v>
      </c>
      <c r="DG282" s="165">
        <f t="shared" si="412"/>
        <v>3</v>
      </c>
      <c r="DH282" s="54">
        <v>1</v>
      </c>
      <c r="DI282" s="396" t="s">
        <v>1779</v>
      </c>
      <c r="DJ282" s="165">
        <f t="shared" si="413"/>
        <v>3</v>
      </c>
      <c r="DK282" s="54">
        <v>0</v>
      </c>
      <c r="DL282" s="396" t="s">
        <v>1778</v>
      </c>
      <c r="DM282" s="165">
        <f t="shared" si="414"/>
        <v>0</v>
      </c>
      <c r="DN282" s="54">
        <v>5</v>
      </c>
      <c r="DO282" s="396" t="s">
        <v>1781</v>
      </c>
      <c r="DP282" s="165">
        <f t="shared" si="415"/>
        <v>3</v>
      </c>
      <c r="DQ282" s="96" t="s">
        <v>1024</v>
      </c>
      <c r="DR282" s="164">
        <f t="shared" si="416"/>
        <v>0</v>
      </c>
      <c r="DS282" s="426">
        <f t="shared" si="417"/>
        <v>1.8</v>
      </c>
      <c r="DT282" s="148">
        <v>0.74399999999999999</v>
      </c>
      <c r="DU282" s="157" t="s">
        <v>1791</v>
      </c>
      <c r="DV282" s="165">
        <f t="shared" si="442"/>
        <v>2</v>
      </c>
      <c r="DW282" s="49">
        <v>84</v>
      </c>
      <c r="DX282" s="148">
        <f t="shared" si="424"/>
        <v>1.9242792860618816</v>
      </c>
      <c r="DY282" s="94" t="s">
        <v>1735</v>
      </c>
      <c r="DZ282" s="165">
        <f t="shared" si="418"/>
        <v>3</v>
      </c>
      <c r="EA282" s="49">
        <v>32</v>
      </c>
      <c r="EB282" s="157" t="s">
        <v>1738</v>
      </c>
      <c r="EC282" s="165">
        <f t="shared" si="419"/>
        <v>4</v>
      </c>
      <c r="ED282" s="49">
        <v>14</v>
      </c>
      <c r="EE282" s="157" t="s">
        <v>1738</v>
      </c>
      <c r="EF282" s="165">
        <f t="shared" si="420"/>
        <v>4</v>
      </c>
      <c r="EG282" s="426">
        <f t="shared" si="421"/>
        <v>3.25</v>
      </c>
      <c r="EH282" s="429">
        <f t="shared" si="422"/>
        <v>2.3408249158249159</v>
      </c>
      <c r="EI282" s="438">
        <f t="shared" si="423"/>
        <v>0.58520622895622898</v>
      </c>
      <c r="EJ282" s="546">
        <v>0.75</v>
      </c>
      <c r="EK282" s="548">
        <v>0.31818181818181818</v>
      </c>
      <c r="EL282" s="549">
        <v>0.79166666666666663</v>
      </c>
      <c r="EM282" s="549">
        <v>0.3888888888888889</v>
      </c>
      <c r="EN282" s="549">
        <v>0.45</v>
      </c>
      <c r="EO282" s="549">
        <v>0.8125</v>
      </c>
    </row>
    <row r="283" spans="1:145" s="366" customFormat="1" ht="18">
      <c r="A283" s="4" t="s">
        <v>38</v>
      </c>
      <c r="B283" s="69" t="s">
        <v>37</v>
      </c>
      <c r="C283" s="53" t="s">
        <v>673</v>
      </c>
      <c r="D283" s="411" t="s">
        <v>1298</v>
      </c>
      <c r="E283" s="413" t="s">
        <v>968</v>
      </c>
      <c r="F283" s="412" t="s">
        <v>964</v>
      </c>
      <c r="G283" s="414" t="s">
        <v>974</v>
      </c>
      <c r="H283" s="412" t="s">
        <v>39</v>
      </c>
      <c r="I283" s="49">
        <v>75812</v>
      </c>
      <c r="J283" s="328">
        <f t="shared" si="399"/>
        <v>4.8797379539342156</v>
      </c>
      <c r="K283" s="328" t="s">
        <v>1714</v>
      </c>
      <c r="L283" s="165">
        <f t="shared" si="400"/>
        <v>3</v>
      </c>
      <c r="M283" s="78">
        <v>143902054.65000001</v>
      </c>
      <c r="N283" s="328">
        <f t="shared" si="401"/>
        <v>8.1580669948871734</v>
      </c>
      <c r="O283" s="328" t="s">
        <v>1704</v>
      </c>
      <c r="P283" s="165">
        <f t="shared" si="402"/>
        <v>3</v>
      </c>
      <c r="Q283" s="94">
        <v>1893</v>
      </c>
      <c r="R283" s="328">
        <f t="shared" si="403"/>
        <v>3.2771506139637969</v>
      </c>
      <c r="S283" s="328" t="s">
        <v>1710</v>
      </c>
      <c r="T283" s="165">
        <f t="shared" si="404"/>
        <v>3</v>
      </c>
      <c r="U283" s="96" t="s">
        <v>1119</v>
      </c>
      <c r="V283" s="164">
        <f t="shared" si="405"/>
        <v>4</v>
      </c>
      <c r="W283" s="94">
        <v>80</v>
      </c>
      <c r="X283" s="54">
        <f t="shared" si="443"/>
        <v>1.9030899869919435</v>
      </c>
      <c r="Y283" s="94" t="s">
        <v>1728</v>
      </c>
      <c r="Z283" s="165">
        <f t="shared" si="406"/>
        <v>3</v>
      </c>
      <c r="AA283" s="424">
        <f t="shared" si="407"/>
        <v>3.2</v>
      </c>
      <c r="AB283" s="80" t="s">
        <v>1397</v>
      </c>
      <c r="AC283" s="165">
        <f t="shared" si="425"/>
        <v>1</v>
      </c>
      <c r="AD283" s="53" t="s">
        <v>639</v>
      </c>
      <c r="AE283" s="165">
        <f t="shared" si="426"/>
        <v>4</v>
      </c>
      <c r="AF283" s="96" t="s">
        <v>640</v>
      </c>
      <c r="AG283" s="164">
        <f t="shared" si="427"/>
        <v>0</v>
      </c>
      <c r="AH283" s="53" t="s">
        <v>1314</v>
      </c>
      <c r="AI283" s="165">
        <f t="shared" si="428"/>
        <v>0</v>
      </c>
      <c r="AJ283" s="156" t="s">
        <v>1404</v>
      </c>
      <c r="AK283" s="165">
        <f t="shared" si="429"/>
        <v>1</v>
      </c>
      <c r="AL283" s="50">
        <v>3</v>
      </c>
      <c r="AM283" s="397" t="s">
        <v>1767</v>
      </c>
      <c r="AN283" s="165">
        <f t="shared" si="430"/>
        <v>2</v>
      </c>
      <c r="AO283" s="96" t="s">
        <v>640</v>
      </c>
      <c r="AP283" s="164">
        <f t="shared" si="431"/>
        <v>0</v>
      </c>
      <c r="AQ283" s="57">
        <v>3</v>
      </c>
      <c r="AR283" s="397" t="s">
        <v>1771</v>
      </c>
      <c r="AS283" s="165">
        <f t="shared" si="432"/>
        <v>2</v>
      </c>
      <c r="AT283" s="53" t="s">
        <v>634</v>
      </c>
      <c r="AU283" s="165">
        <f t="shared" si="433"/>
        <v>1</v>
      </c>
      <c r="AV283" s="53" t="s">
        <v>675</v>
      </c>
      <c r="AW283" s="165">
        <v>0</v>
      </c>
      <c r="AX283" s="81" t="s">
        <v>675</v>
      </c>
      <c r="AY283" s="165">
        <v>0</v>
      </c>
      <c r="AZ283" s="426">
        <f t="shared" si="434"/>
        <v>1</v>
      </c>
      <c r="BA283" s="57">
        <v>0</v>
      </c>
      <c r="BB283" s="395" t="s">
        <v>1741</v>
      </c>
      <c r="BC283" s="165">
        <f t="shared" si="388"/>
        <v>4</v>
      </c>
      <c r="BD283" s="155" t="s">
        <v>1395</v>
      </c>
      <c r="BE283" s="163">
        <f t="shared" si="435"/>
        <v>4</v>
      </c>
      <c r="BF283" s="58">
        <v>974</v>
      </c>
      <c r="BG283" s="396" t="s">
        <v>1749</v>
      </c>
      <c r="BH283" s="165">
        <f t="shared" si="436"/>
        <v>0</v>
      </c>
      <c r="BI283" s="58">
        <v>1896</v>
      </c>
      <c r="BJ283" s="396" t="s">
        <v>1749</v>
      </c>
      <c r="BK283" s="165">
        <f t="shared" si="389"/>
        <v>0</v>
      </c>
      <c r="BL283" s="53" t="s">
        <v>648</v>
      </c>
      <c r="BM283" s="365">
        <f t="shared" si="390"/>
        <v>1</v>
      </c>
      <c r="BN283" s="53" t="s">
        <v>669</v>
      </c>
      <c r="BO283" s="365">
        <f t="shared" si="391"/>
        <v>2</v>
      </c>
      <c r="BP283" s="53" t="s">
        <v>663</v>
      </c>
      <c r="BQ283" s="365">
        <f t="shared" si="392"/>
        <v>0</v>
      </c>
      <c r="BR283" s="58">
        <v>0</v>
      </c>
      <c r="BS283" s="396" t="s">
        <v>1750</v>
      </c>
      <c r="BT283" s="165">
        <f t="shared" si="393"/>
        <v>4</v>
      </c>
      <c r="BU283" s="58">
        <v>0</v>
      </c>
      <c r="BV283" s="396" t="s">
        <v>1750</v>
      </c>
      <c r="BW283" s="165">
        <f t="shared" si="394"/>
        <v>4</v>
      </c>
      <c r="BX283" s="58">
        <v>1</v>
      </c>
      <c r="BY283" s="396" t="s">
        <v>1756</v>
      </c>
      <c r="BZ283" s="165">
        <f t="shared" si="395"/>
        <v>3</v>
      </c>
      <c r="CA283" s="58">
        <v>0</v>
      </c>
      <c r="CB283" s="396" t="s">
        <v>1755</v>
      </c>
      <c r="CC283" s="165">
        <f t="shared" si="396"/>
        <v>4</v>
      </c>
      <c r="CD283" s="58">
        <v>0</v>
      </c>
      <c r="CE283" s="397" t="s">
        <v>1764</v>
      </c>
      <c r="CF283" s="165">
        <f t="shared" si="437"/>
        <v>0</v>
      </c>
      <c r="CG283" s="155" t="s">
        <v>1369</v>
      </c>
      <c r="CH283" s="165">
        <f t="shared" si="397"/>
        <v>3</v>
      </c>
      <c r="CI283" s="426">
        <f t="shared" si="438"/>
        <v>2.0833333333333335</v>
      </c>
      <c r="CJ283" s="53" t="s">
        <v>639</v>
      </c>
      <c r="CK283" s="165">
        <f t="shared" si="439"/>
        <v>4</v>
      </c>
      <c r="CL283" s="96" t="s">
        <v>640</v>
      </c>
      <c r="CM283" s="164">
        <f t="shared" si="440"/>
        <v>0</v>
      </c>
      <c r="CN283" s="96" t="s">
        <v>1119</v>
      </c>
      <c r="CO283" s="164">
        <f t="shared" si="408"/>
        <v>0</v>
      </c>
      <c r="CP283" s="96" t="s">
        <v>880</v>
      </c>
      <c r="CQ283" s="164">
        <f t="shared" si="385"/>
        <v>4</v>
      </c>
      <c r="CR283" s="96" t="s">
        <v>880</v>
      </c>
      <c r="CS283" s="164">
        <f t="shared" si="386"/>
        <v>4</v>
      </c>
      <c r="CT283" s="53" t="s">
        <v>1409</v>
      </c>
      <c r="CU283" s="165">
        <f t="shared" si="441"/>
        <v>1</v>
      </c>
      <c r="CV283" s="96" t="s">
        <v>1119</v>
      </c>
      <c r="CW283" s="164">
        <f t="shared" si="387"/>
        <v>0</v>
      </c>
      <c r="CX283" s="55">
        <v>9.1999999999999993</v>
      </c>
      <c r="CY283" s="351" t="s">
        <v>1827</v>
      </c>
      <c r="CZ283" s="165">
        <f t="shared" si="409"/>
        <v>0</v>
      </c>
      <c r="DA283" s="56">
        <v>8.4</v>
      </c>
      <c r="DB283" s="351" t="s">
        <v>1827</v>
      </c>
      <c r="DC283" s="165">
        <f t="shared" si="410"/>
        <v>0</v>
      </c>
      <c r="DD283" s="426">
        <f t="shared" si="411"/>
        <v>1.4444444444444444</v>
      </c>
      <c r="DE283" s="148">
        <v>12</v>
      </c>
      <c r="DF283" s="396" t="s">
        <v>1773</v>
      </c>
      <c r="DG283" s="165">
        <f t="shared" si="412"/>
        <v>4</v>
      </c>
      <c r="DH283" s="54">
        <v>0</v>
      </c>
      <c r="DI283" s="397" t="s">
        <v>1777</v>
      </c>
      <c r="DJ283" s="165">
        <f t="shared" si="413"/>
        <v>0</v>
      </c>
      <c r="DK283" s="54">
        <v>9</v>
      </c>
      <c r="DL283" s="396" t="s">
        <v>1778</v>
      </c>
      <c r="DM283" s="165">
        <f t="shared" si="414"/>
        <v>4</v>
      </c>
      <c r="DN283" s="54">
        <v>3</v>
      </c>
      <c r="DO283" s="397" t="s">
        <v>1782</v>
      </c>
      <c r="DP283" s="165">
        <f t="shared" si="415"/>
        <v>2</v>
      </c>
      <c r="DQ283" s="96" t="s">
        <v>1025</v>
      </c>
      <c r="DR283" s="164">
        <f t="shared" si="416"/>
        <v>4</v>
      </c>
      <c r="DS283" s="426">
        <f t="shared" si="417"/>
        <v>2.8</v>
      </c>
      <c r="DT283" s="148">
        <v>0.70099999999999996</v>
      </c>
      <c r="DU283" s="157" t="s">
        <v>1791</v>
      </c>
      <c r="DV283" s="165">
        <f t="shared" si="442"/>
        <v>2</v>
      </c>
      <c r="DW283" s="49">
        <v>127</v>
      </c>
      <c r="DX283" s="148">
        <f t="shared" si="424"/>
        <v>2.1038037209559568</v>
      </c>
      <c r="DY283" s="94" t="s">
        <v>1736</v>
      </c>
      <c r="DZ283" s="165">
        <f t="shared" si="418"/>
        <v>4</v>
      </c>
      <c r="EA283" s="49">
        <v>25</v>
      </c>
      <c r="EB283" s="157" t="s">
        <v>1738</v>
      </c>
      <c r="EC283" s="165">
        <f t="shared" si="419"/>
        <v>4</v>
      </c>
      <c r="ED283" s="49">
        <v>12</v>
      </c>
      <c r="EE283" s="157" t="s">
        <v>1738</v>
      </c>
      <c r="EF283" s="165">
        <f t="shared" si="420"/>
        <v>4</v>
      </c>
      <c r="EG283" s="426">
        <f t="shared" si="421"/>
        <v>3.5</v>
      </c>
      <c r="EH283" s="429">
        <f t="shared" si="422"/>
        <v>2.3379629629629632</v>
      </c>
      <c r="EI283" s="438">
        <f t="shared" si="423"/>
        <v>0.58449074074074081</v>
      </c>
      <c r="EJ283" s="546">
        <v>0.8</v>
      </c>
      <c r="EK283" s="548">
        <v>0.25</v>
      </c>
      <c r="EL283" s="549">
        <v>0.52083333333333337</v>
      </c>
      <c r="EM283" s="549">
        <v>0.3611111111111111</v>
      </c>
      <c r="EN283" s="549">
        <v>0.7</v>
      </c>
      <c r="EO283" s="549">
        <v>0.875</v>
      </c>
    </row>
    <row r="284" spans="1:145" s="366" customFormat="1" ht="18">
      <c r="A284" s="4" t="s">
        <v>36</v>
      </c>
      <c r="B284" s="69" t="s">
        <v>35</v>
      </c>
      <c r="C284" s="370" t="s">
        <v>644</v>
      </c>
      <c r="D284" s="411" t="s">
        <v>1298</v>
      </c>
      <c r="E284" s="413" t="s">
        <v>968</v>
      </c>
      <c r="F284" s="412" t="s">
        <v>967</v>
      </c>
      <c r="G284" s="414" t="s">
        <v>976</v>
      </c>
      <c r="H284" s="412" t="s">
        <v>2</v>
      </c>
      <c r="I284" s="49">
        <v>80936</v>
      </c>
      <c r="J284" s="328">
        <f t="shared" si="399"/>
        <v>4.9081417369859395</v>
      </c>
      <c r="K284" s="328" t="s">
        <v>1714</v>
      </c>
      <c r="L284" s="165">
        <f t="shared" si="400"/>
        <v>3</v>
      </c>
      <c r="M284" s="78">
        <v>199855645.34</v>
      </c>
      <c r="N284" s="328">
        <f t="shared" si="401"/>
        <v>8.3007164203238339</v>
      </c>
      <c r="O284" s="328" t="s">
        <v>1704</v>
      </c>
      <c r="P284" s="165">
        <f t="shared" si="402"/>
        <v>3</v>
      </c>
      <c r="Q284" s="94">
        <v>2813</v>
      </c>
      <c r="R284" s="328">
        <f t="shared" si="403"/>
        <v>3.4491697321652008</v>
      </c>
      <c r="S284" s="328" t="s">
        <v>1711</v>
      </c>
      <c r="T284" s="165">
        <f t="shared" si="404"/>
        <v>4</v>
      </c>
      <c r="U284" s="96" t="s">
        <v>1119</v>
      </c>
      <c r="V284" s="164">
        <f t="shared" si="405"/>
        <v>4</v>
      </c>
      <c r="W284" s="94">
        <v>74</v>
      </c>
      <c r="X284" s="54">
        <f t="shared" si="443"/>
        <v>1.8692317197309762</v>
      </c>
      <c r="Y284" s="94" t="s">
        <v>1728</v>
      </c>
      <c r="Z284" s="165">
        <f t="shared" si="406"/>
        <v>3</v>
      </c>
      <c r="AA284" s="424">
        <f t="shared" si="407"/>
        <v>3.4</v>
      </c>
      <c r="AB284" s="370" t="s">
        <v>639</v>
      </c>
      <c r="AC284" s="165">
        <f t="shared" si="425"/>
        <v>4</v>
      </c>
      <c r="AD284" s="371" t="s">
        <v>639</v>
      </c>
      <c r="AE284" s="165">
        <f t="shared" si="426"/>
        <v>4</v>
      </c>
      <c r="AF284" s="96" t="s">
        <v>640</v>
      </c>
      <c r="AG284" s="164">
        <f t="shared" si="427"/>
        <v>0</v>
      </c>
      <c r="AH284" s="53" t="s">
        <v>1402</v>
      </c>
      <c r="AI284" s="165">
        <f t="shared" si="428"/>
        <v>2</v>
      </c>
      <c r="AJ284" s="156" t="s">
        <v>1404</v>
      </c>
      <c r="AK284" s="165">
        <f t="shared" si="429"/>
        <v>1</v>
      </c>
      <c r="AL284" s="372">
        <v>5</v>
      </c>
      <c r="AM284" s="396" t="s">
        <v>1768</v>
      </c>
      <c r="AN284" s="165">
        <f t="shared" si="430"/>
        <v>1</v>
      </c>
      <c r="AO284" s="96" t="s">
        <v>636</v>
      </c>
      <c r="AP284" s="164">
        <f t="shared" si="431"/>
        <v>4</v>
      </c>
      <c r="AQ284" s="322">
        <v>3</v>
      </c>
      <c r="AR284" s="397" t="s">
        <v>1771</v>
      </c>
      <c r="AS284" s="165">
        <f t="shared" si="432"/>
        <v>2</v>
      </c>
      <c r="AT284" s="370" t="s">
        <v>650</v>
      </c>
      <c r="AU284" s="165">
        <f t="shared" si="433"/>
        <v>2</v>
      </c>
      <c r="AV284" s="53" t="s">
        <v>689</v>
      </c>
      <c r="AW284" s="165">
        <v>2</v>
      </c>
      <c r="AX284" s="81" t="s">
        <v>647</v>
      </c>
      <c r="AY284" s="165">
        <v>4</v>
      </c>
      <c r="AZ284" s="426">
        <f t="shared" si="434"/>
        <v>2.3636363636363638</v>
      </c>
      <c r="BA284" s="322">
        <v>0</v>
      </c>
      <c r="BB284" s="395" t="s">
        <v>1741</v>
      </c>
      <c r="BC284" s="165">
        <f t="shared" si="388"/>
        <v>4</v>
      </c>
      <c r="BD284" s="155" t="s">
        <v>1395</v>
      </c>
      <c r="BE284" s="163">
        <f t="shared" si="435"/>
        <v>4</v>
      </c>
      <c r="BF284" s="372">
        <v>0</v>
      </c>
      <c r="BG284" s="396" t="s">
        <v>1745</v>
      </c>
      <c r="BH284" s="165">
        <f t="shared" si="436"/>
        <v>4</v>
      </c>
      <c r="BI284" s="372">
        <v>0</v>
      </c>
      <c r="BJ284" s="396" t="s">
        <v>1745</v>
      </c>
      <c r="BK284" s="165">
        <f t="shared" si="389"/>
        <v>4</v>
      </c>
      <c r="BL284" s="80" t="s">
        <v>653</v>
      </c>
      <c r="BM284" s="365">
        <f t="shared" si="390"/>
        <v>4</v>
      </c>
      <c r="BN284" s="370" t="s">
        <v>654</v>
      </c>
      <c r="BO284" s="365">
        <f t="shared" si="391"/>
        <v>4</v>
      </c>
      <c r="BP284" s="371" t="s">
        <v>659</v>
      </c>
      <c r="BQ284" s="365">
        <f t="shared" si="392"/>
        <v>4</v>
      </c>
      <c r="BR284" s="322">
        <v>0</v>
      </c>
      <c r="BS284" s="396" t="s">
        <v>1750</v>
      </c>
      <c r="BT284" s="165">
        <f t="shared" si="393"/>
        <v>4</v>
      </c>
      <c r="BU284" s="322">
        <v>0</v>
      </c>
      <c r="BV284" s="396" t="s">
        <v>1750</v>
      </c>
      <c r="BW284" s="165">
        <f t="shared" si="394"/>
        <v>4</v>
      </c>
      <c r="BX284" s="322">
        <v>0</v>
      </c>
      <c r="BY284" s="396" t="s">
        <v>1755</v>
      </c>
      <c r="BZ284" s="165">
        <f t="shared" si="395"/>
        <v>4</v>
      </c>
      <c r="CA284" s="322">
        <v>1</v>
      </c>
      <c r="CB284" s="396" t="s">
        <v>1756</v>
      </c>
      <c r="CC284" s="165">
        <f t="shared" si="396"/>
        <v>3</v>
      </c>
      <c r="CD284" s="58">
        <v>2</v>
      </c>
      <c r="CE284" s="397" t="s">
        <v>1762</v>
      </c>
      <c r="CF284" s="165">
        <f t="shared" si="437"/>
        <v>2</v>
      </c>
      <c r="CG284" s="80" t="s">
        <v>636</v>
      </c>
      <c r="CH284" s="165">
        <f t="shared" si="397"/>
        <v>4</v>
      </c>
      <c r="CI284" s="426">
        <f t="shared" si="438"/>
        <v>3.75</v>
      </c>
      <c r="CJ284" s="370" t="s">
        <v>639</v>
      </c>
      <c r="CK284" s="165">
        <f t="shared" si="439"/>
        <v>4</v>
      </c>
      <c r="CL284" s="96" t="s">
        <v>640</v>
      </c>
      <c r="CM284" s="164">
        <f t="shared" si="440"/>
        <v>0</v>
      </c>
      <c r="CN284" s="96" t="s">
        <v>1119</v>
      </c>
      <c r="CO284" s="164">
        <f t="shared" si="408"/>
        <v>0</v>
      </c>
      <c r="CP284" s="96" t="s">
        <v>880</v>
      </c>
      <c r="CQ284" s="164">
        <f t="shared" ref="CQ284:CQ297" si="444">IF(CP284="sim",0,IF(CP284="Não",4,"ERRO"))</f>
        <v>4</v>
      </c>
      <c r="CR284" s="96" t="s">
        <v>880</v>
      </c>
      <c r="CS284" s="164">
        <f t="shared" ref="CS284:CS297" si="445">IF(CR284="sim",0,IF(CR284="Não",4,"ERRO"))</f>
        <v>4</v>
      </c>
      <c r="CT284" s="586" t="s">
        <v>1409</v>
      </c>
      <c r="CU284" s="165">
        <f t="shared" si="441"/>
        <v>1</v>
      </c>
      <c r="CV284" s="96" t="s">
        <v>1119</v>
      </c>
      <c r="CW284" s="164">
        <f t="shared" ref="CW284:CW297" si="446">IF(CV284="sim",0,IF(CV284="Não",4,"ERRO"))</f>
        <v>0</v>
      </c>
      <c r="CX284" s="55">
        <v>8.8000000000000007</v>
      </c>
      <c r="CY284" s="351" t="s">
        <v>1827</v>
      </c>
      <c r="CZ284" s="165">
        <f t="shared" si="409"/>
        <v>0</v>
      </c>
      <c r="DA284" s="56">
        <v>9.8000000000000007</v>
      </c>
      <c r="DB284" s="351" t="s">
        <v>1827</v>
      </c>
      <c r="DC284" s="165">
        <f t="shared" si="410"/>
        <v>0</v>
      </c>
      <c r="DD284" s="426">
        <f t="shared" si="411"/>
        <v>1.4444444444444444</v>
      </c>
      <c r="DE284" s="148">
        <v>4</v>
      </c>
      <c r="DF284" s="397" t="s">
        <v>1775</v>
      </c>
      <c r="DG284" s="165">
        <f t="shared" si="412"/>
        <v>2</v>
      </c>
      <c r="DH284" s="54">
        <v>0</v>
      </c>
      <c r="DI284" s="397" t="s">
        <v>1777</v>
      </c>
      <c r="DJ284" s="165">
        <f t="shared" si="413"/>
        <v>0</v>
      </c>
      <c r="DK284" s="54">
        <v>1</v>
      </c>
      <c r="DL284" s="396" t="s">
        <v>1778</v>
      </c>
      <c r="DM284" s="165">
        <f t="shared" si="414"/>
        <v>3</v>
      </c>
      <c r="DN284" s="54">
        <v>2</v>
      </c>
      <c r="DO284" s="396" t="s">
        <v>1783</v>
      </c>
      <c r="DP284" s="165">
        <f t="shared" si="415"/>
        <v>1</v>
      </c>
      <c r="DQ284" s="96" t="s">
        <v>1024</v>
      </c>
      <c r="DR284" s="164">
        <f t="shared" si="416"/>
        <v>0</v>
      </c>
      <c r="DS284" s="426">
        <f t="shared" si="417"/>
        <v>1.2</v>
      </c>
      <c r="DT284" s="148">
        <v>0.76200000000000001</v>
      </c>
      <c r="DU284" s="157" t="s">
        <v>1792</v>
      </c>
      <c r="DV284" s="165">
        <f t="shared" si="442"/>
        <v>1</v>
      </c>
      <c r="DW284" s="49">
        <v>65</v>
      </c>
      <c r="DX284" s="148">
        <f t="shared" si="424"/>
        <v>1.8129133566428555</v>
      </c>
      <c r="DY284" s="94" t="s">
        <v>1735</v>
      </c>
      <c r="DZ284" s="165">
        <f t="shared" si="418"/>
        <v>3</v>
      </c>
      <c r="EA284" s="49">
        <v>25</v>
      </c>
      <c r="EB284" s="157" t="s">
        <v>1738</v>
      </c>
      <c r="EC284" s="165">
        <f t="shared" si="419"/>
        <v>4</v>
      </c>
      <c r="ED284" s="49">
        <v>10</v>
      </c>
      <c r="EE284" s="157" t="s">
        <v>1738</v>
      </c>
      <c r="EF284" s="165">
        <f t="shared" si="420"/>
        <v>4</v>
      </c>
      <c r="EG284" s="426">
        <f t="shared" si="421"/>
        <v>3</v>
      </c>
      <c r="EH284" s="429">
        <f t="shared" si="422"/>
        <v>2.5263468013468016</v>
      </c>
      <c r="EI284" s="438">
        <f t="shared" si="423"/>
        <v>0.63158670033670039</v>
      </c>
      <c r="EJ284" s="546">
        <v>0.85</v>
      </c>
      <c r="EK284" s="548">
        <v>0.59090909090909094</v>
      </c>
      <c r="EL284" s="549">
        <v>0.9375</v>
      </c>
      <c r="EM284" s="549">
        <v>0.3611111111111111</v>
      </c>
      <c r="EN284" s="549">
        <v>0.3</v>
      </c>
      <c r="EO284" s="549">
        <v>0.75</v>
      </c>
    </row>
    <row r="285" spans="1:145" s="366" customFormat="1" ht="18">
      <c r="A285" s="4" t="s">
        <v>33</v>
      </c>
      <c r="B285" s="69" t="s">
        <v>32</v>
      </c>
      <c r="C285" s="370" t="s">
        <v>681</v>
      </c>
      <c r="D285" s="415" t="s">
        <v>1312</v>
      </c>
      <c r="E285" s="413" t="s">
        <v>991</v>
      </c>
      <c r="F285" s="412" t="s">
        <v>993</v>
      </c>
      <c r="G285" s="416" t="s">
        <v>994</v>
      </c>
      <c r="H285" s="412" t="s">
        <v>34</v>
      </c>
      <c r="I285" s="49">
        <v>102883</v>
      </c>
      <c r="J285" s="328">
        <f t="shared" si="399"/>
        <v>5.0123436195036488</v>
      </c>
      <c r="K285" s="328" t="s">
        <v>1716</v>
      </c>
      <c r="L285" s="165">
        <f t="shared" si="400"/>
        <v>4</v>
      </c>
      <c r="M285" s="78">
        <v>188355276.59</v>
      </c>
      <c r="N285" s="328">
        <f t="shared" si="401"/>
        <v>8.2749777910474975</v>
      </c>
      <c r="O285" s="328" t="s">
        <v>1704</v>
      </c>
      <c r="P285" s="165">
        <f t="shared" si="402"/>
        <v>3</v>
      </c>
      <c r="Q285" s="94">
        <v>448</v>
      </c>
      <c r="R285" s="328">
        <f t="shared" si="403"/>
        <v>2.651278013998144</v>
      </c>
      <c r="S285" s="328" t="s">
        <v>1712</v>
      </c>
      <c r="T285" s="165">
        <f t="shared" si="404"/>
        <v>1</v>
      </c>
      <c r="U285" s="96" t="s">
        <v>1119</v>
      </c>
      <c r="V285" s="164">
        <f t="shared" si="405"/>
        <v>4</v>
      </c>
      <c r="W285" s="94">
        <v>2169</v>
      </c>
      <c r="X285" s="54">
        <f t="shared" si="443"/>
        <v>3.3362595520141931</v>
      </c>
      <c r="Y285" s="94" t="s">
        <v>1729</v>
      </c>
      <c r="Z285" s="165">
        <f t="shared" si="406"/>
        <v>4</v>
      </c>
      <c r="AA285" s="424">
        <f t="shared" si="407"/>
        <v>3.2</v>
      </c>
      <c r="AB285" s="370" t="s">
        <v>639</v>
      </c>
      <c r="AC285" s="165">
        <f t="shared" si="425"/>
        <v>4</v>
      </c>
      <c r="AD285" s="371" t="s">
        <v>639</v>
      </c>
      <c r="AE285" s="165">
        <f t="shared" si="426"/>
        <v>4</v>
      </c>
      <c r="AF285" s="96" t="s">
        <v>640</v>
      </c>
      <c r="AG285" s="164">
        <f t="shared" si="427"/>
        <v>0</v>
      </c>
      <c r="AH285" s="53" t="s">
        <v>1314</v>
      </c>
      <c r="AI285" s="165">
        <f t="shared" si="428"/>
        <v>0</v>
      </c>
      <c r="AJ285" s="53" t="s">
        <v>1404</v>
      </c>
      <c r="AK285" s="165">
        <f t="shared" si="429"/>
        <v>1</v>
      </c>
      <c r="AL285" s="372">
        <v>2</v>
      </c>
      <c r="AM285" s="396" t="s">
        <v>1766</v>
      </c>
      <c r="AN285" s="165">
        <f t="shared" si="430"/>
        <v>3</v>
      </c>
      <c r="AO285" s="96" t="s">
        <v>636</v>
      </c>
      <c r="AP285" s="164">
        <f t="shared" si="431"/>
        <v>4</v>
      </c>
      <c r="AQ285" s="322">
        <v>3</v>
      </c>
      <c r="AR285" s="397" t="s">
        <v>1771</v>
      </c>
      <c r="AS285" s="165">
        <f t="shared" si="432"/>
        <v>2</v>
      </c>
      <c r="AT285" s="370" t="s">
        <v>650</v>
      </c>
      <c r="AU285" s="165">
        <f t="shared" si="433"/>
        <v>2</v>
      </c>
      <c r="AV285" s="53" t="s">
        <v>646</v>
      </c>
      <c r="AW285" s="165">
        <v>0</v>
      </c>
      <c r="AX285" s="81" t="s">
        <v>647</v>
      </c>
      <c r="AY285" s="165">
        <v>4</v>
      </c>
      <c r="AZ285" s="426">
        <f t="shared" si="434"/>
        <v>2.1818181818181817</v>
      </c>
      <c r="BA285" s="322">
        <v>0</v>
      </c>
      <c r="BB285" s="395" t="s">
        <v>1741</v>
      </c>
      <c r="BC285" s="165">
        <f t="shared" si="388"/>
        <v>4</v>
      </c>
      <c r="BD285" s="80" t="s">
        <v>1395</v>
      </c>
      <c r="BE285" s="163">
        <f t="shared" si="435"/>
        <v>4</v>
      </c>
      <c r="BF285" s="372">
        <v>1</v>
      </c>
      <c r="BG285" s="396" t="s">
        <v>1746</v>
      </c>
      <c r="BH285" s="165">
        <f t="shared" si="436"/>
        <v>3</v>
      </c>
      <c r="BI285" s="372">
        <v>1</v>
      </c>
      <c r="BJ285" s="396" t="s">
        <v>1746</v>
      </c>
      <c r="BK285" s="165">
        <f t="shared" si="389"/>
        <v>3</v>
      </c>
      <c r="BL285" s="80" t="s">
        <v>653</v>
      </c>
      <c r="BM285" s="365">
        <f t="shared" si="390"/>
        <v>4</v>
      </c>
      <c r="BN285" s="370" t="s">
        <v>654</v>
      </c>
      <c r="BO285" s="365">
        <f t="shared" si="391"/>
        <v>4</v>
      </c>
      <c r="BP285" s="371" t="s">
        <v>663</v>
      </c>
      <c r="BQ285" s="365">
        <f t="shared" si="392"/>
        <v>0</v>
      </c>
      <c r="BR285" s="322">
        <v>0</v>
      </c>
      <c r="BS285" s="396" t="s">
        <v>1750</v>
      </c>
      <c r="BT285" s="165">
        <f t="shared" si="393"/>
        <v>4</v>
      </c>
      <c r="BU285" s="322">
        <v>0</v>
      </c>
      <c r="BV285" s="396" t="s">
        <v>1750</v>
      </c>
      <c r="BW285" s="165">
        <f t="shared" si="394"/>
        <v>4</v>
      </c>
      <c r="BX285" s="322">
        <v>1</v>
      </c>
      <c r="BY285" s="396" t="s">
        <v>1756</v>
      </c>
      <c r="BZ285" s="165">
        <f t="shared" si="395"/>
        <v>3</v>
      </c>
      <c r="CA285" s="322">
        <v>1</v>
      </c>
      <c r="CB285" s="396" t="s">
        <v>1756</v>
      </c>
      <c r="CC285" s="165">
        <f t="shared" si="396"/>
        <v>3</v>
      </c>
      <c r="CD285" s="58">
        <v>0</v>
      </c>
      <c r="CE285" s="397" t="s">
        <v>1764</v>
      </c>
      <c r="CF285" s="165">
        <f t="shared" si="437"/>
        <v>0</v>
      </c>
      <c r="CG285" s="80" t="s">
        <v>1369</v>
      </c>
      <c r="CH285" s="165">
        <f t="shared" si="397"/>
        <v>3</v>
      </c>
      <c r="CI285" s="426">
        <f t="shared" si="438"/>
        <v>2.9166666666666665</v>
      </c>
      <c r="CJ285" s="586" t="s">
        <v>1407</v>
      </c>
      <c r="CK285" s="165">
        <f t="shared" si="439"/>
        <v>1</v>
      </c>
      <c r="CL285" s="96" t="s">
        <v>636</v>
      </c>
      <c r="CM285" s="164">
        <f t="shared" si="440"/>
        <v>4</v>
      </c>
      <c r="CN285" s="96" t="s">
        <v>880</v>
      </c>
      <c r="CO285" s="164">
        <f t="shared" si="408"/>
        <v>4</v>
      </c>
      <c r="CP285" s="96" t="s">
        <v>880</v>
      </c>
      <c r="CQ285" s="164">
        <f t="shared" si="444"/>
        <v>4</v>
      </c>
      <c r="CR285" s="96" t="s">
        <v>880</v>
      </c>
      <c r="CS285" s="164">
        <f t="shared" si="445"/>
        <v>4</v>
      </c>
      <c r="CT285" s="586" t="s">
        <v>1409</v>
      </c>
      <c r="CU285" s="165">
        <f t="shared" si="441"/>
        <v>1</v>
      </c>
      <c r="CV285" s="96" t="s">
        <v>1119</v>
      </c>
      <c r="CW285" s="164">
        <f t="shared" si="446"/>
        <v>0</v>
      </c>
      <c r="CX285" s="55">
        <v>5.0999999999999996</v>
      </c>
      <c r="CY285" s="427" t="s">
        <v>1825</v>
      </c>
      <c r="CZ285" s="165">
        <f t="shared" si="409"/>
        <v>2</v>
      </c>
      <c r="DA285" s="56">
        <v>10</v>
      </c>
      <c r="DB285" s="351" t="s">
        <v>1827</v>
      </c>
      <c r="DC285" s="165">
        <f t="shared" si="410"/>
        <v>0</v>
      </c>
      <c r="DD285" s="426">
        <f t="shared" si="411"/>
        <v>2.2222222222222223</v>
      </c>
      <c r="DE285" s="148">
        <v>9</v>
      </c>
      <c r="DF285" s="396" t="s">
        <v>1773</v>
      </c>
      <c r="DG285" s="165">
        <f t="shared" si="412"/>
        <v>4</v>
      </c>
      <c r="DH285" s="54">
        <v>0</v>
      </c>
      <c r="DI285" s="397" t="s">
        <v>1777</v>
      </c>
      <c r="DJ285" s="165">
        <f t="shared" si="413"/>
        <v>0</v>
      </c>
      <c r="DK285" s="54">
        <v>1</v>
      </c>
      <c r="DL285" s="396" t="s">
        <v>1778</v>
      </c>
      <c r="DM285" s="165">
        <f t="shared" si="414"/>
        <v>3</v>
      </c>
      <c r="DN285" s="54">
        <v>2</v>
      </c>
      <c r="DO285" s="396" t="s">
        <v>1783</v>
      </c>
      <c r="DP285" s="165">
        <f t="shared" si="415"/>
        <v>1</v>
      </c>
      <c r="DQ285" s="96" t="s">
        <v>1025</v>
      </c>
      <c r="DR285" s="164">
        <f t="shared" si="416"/>
        <v>4</v>
      </c>
      <c r="DS285" s="426">
        <f t="shared" si="417"/>
        <v>2.4</v>
      </c>
      <c r="DT285" s="148">
        <v>0.72299999999999998</v>
      </c>
      <c r="DU285" s="157" t="s">
        <v>1791</v>
      </c>
      <c r="DV285" s="165">
        <f t="shared" si="442"/>
        <v>2</v>
      </c>
      <c r="DW285" s="49">
        <v>66</v>
      </c>
      <c r="DX285" s="148">
        <f t="shared" si="424"/>
        <v>1.8195439355418688</v>
      </c>
      <c r="DY285" s="94" t="s">
        <v>1735</v>
      </c>
      <c r="DZ285" s="165">
        <f t="shared" si="418"/>
        <v>3</v>
      </c>
      <c r="EA285" s="49">
        <v>20</v>
      </c>
      <c r="EB285" s="157" t="s">
        <v>1738</v>
      </c>
      <c r="EC285" s="165">
        <f t="shared" si="419"/>
        <v>4</v>
      </c>
      <c r="ED285" s="49">
        <v>20</v>
      </c>
      <c r="EE285" s="157" t="s">
        <v>1738</v>
      </c>
      <c r="EF285" s="165">
        <f t="shared" si="420"/>
        <v>4</v>
      </c>
      <c r="EG285" s="426">
        <f t="shared" si="421"/>
        <v>3.25</v>
      </c>
      <c r="EH285" s="429">
        <f t="shared" si="422"/>
        <v>2.6951178451178452</v>
      </c>
      <c r="EI285" s="438">
        <f t="shared" si="423"/>
        <v>0.67377946127946131</v>
      </c>
      <c r="EJ285" s="546">
        <v>0.8</v>
      </c>
      <c r="EK285" s="548">
        <v>0.54545454545454541</v>
      </c>
      <c r="EL285" s="549">
        <v>0.72916666666666663</v>
      </c>
      <c r="EM285" s="549">
        <v>0.55555555555555558</v>
      </c>
      <c r="EN285" s="549">
        <v>0.6</v>
      </c>
      <c r="EO285" s="549">
        <v>0.8125</v>
      </c>
    </row>
    <row r="286" spans="1:145" s="366" customFormat="1" ht="18">
      <c r="A286" s="60" t="s">
        <v>31</v>
      </c>
      <c r="B286" s="73" t="s">
        <v>30</v>
      </c>
      <c r="C286" s="584" t="s">
        <v>681</v>
      </c>
      <c r="D286" s="411" t="s">
        <v>1312</v>
      </c>
      <c r="E286" s="413" t="s">
        <v>971</v>
      </c>
      <c r="F286" s="412" t="s">
        <v>986</v>
      </c>
      <c r="G286" s="414" t="s">
        <v>987</v>
      </c>
      <c r="H286" s="412" t="s">
        <v>8</v>
      </c>
      <c r="I286" s="61">
        <v>122775</v>
      </c>
      <c r="J286" s="328">
        <f t="shared" si="399"/>
        <v>5.0891099428036419</v>
      </c>
      <c r="K286" s="328" t="s">
        <v>1716</v>
      </c>
      <c r="L286" s="165">
        <f t="shared" si="400"/>
        <v>4</v>
      </c>
      <c r="M286" s="79">
        <v>283926388.94999993</v>
      </c>
      <c r="N286" s="328">
        <f t="shared" si="401"/>
        <v>8.4532057590026515</v>
      </c>
      <c r="O286" s="328" t="s">
        <v>1707</v>
      </c>
      <c r="P286" s="165">
        <f t="shared" si="402"/>
        <v>4</v>
      </c>
      <c r="Q286" s="94">
        <v>2363</v>
      </c>
      <c r="R286" s="328">
        <f t="shared" si="403"/>
        <v>3.3734637216323691</v>
      </c>
      <c r="S286" s="328" t="s">
        <v>1711</v>
      </c>
      <c r="T286" s="165">
        <f t="shared" si="404"/>
        <v>4</v>
      </c>
      <c r="U286" s="97" t="s">
        <v>1119</v>
      </c>
      <c r="V286" s="164">
        <f t="shared" si="405"/>
        <v>4</v>
      </c>
      <c r="W286" s="94">
        <v>152</v>
      </c>
      <c r="X286" s="54">
        <f t="shared" si="443"/>
        <v>2.1818435879447726</v>
      </c>
      <c r="Y286" s="94" t="s">
        <v>1729</v>
      </c>
      <c r="Z286" s="165">
        <f t="shared" si="406"/>
        <v>4</v>
      </c>
      <c r="AA286" s="424">
        <f t="shared" si="407"/>
        <v>4</v>
      </c>
      <c r="AB286" s="80" t="s">
        <v>1397</v>
      </c>
      <c r="AC286" s="165">
        <f t="shared" si="425"/>
        <v>1</v>
      </c>
      <c r="AD286" s="53" t="s">
        <v>1399</v>
      </c>
      <c r="AE286" s="165">
        <f t="shared" si="426"/>
        <v>1</v>
      </c>
      <c r="AF286" s="97" t="s">
        <v>640</v>
      </c>
      <c r="AG286" s="164">
        <f t="shared" si="427"/>
        <v>0</v>
      </c>
      <c r="AH286" s="53" t="s">
        <v>1314</v>
      </c>
      <c r="AI286" s="165">
        <f t="shared" si="428"/>
        <v>0</v>
      </c>
      <c r="AJ286" s="156" t="s">
        <v>1406</v>
      </c>
      <c r="AK286" s="165">
        <f t="shared" si="429"/>
        <v>3</v>
      </c>
      <c r="AL286" s="588">
        <v>3</v>
      </c>
      <c r="AM286" s="397" t="s">
        <v>1767</v>
      </c>
      <c r="AN286" s="165">
        <f t="shared" si="430"/>
        <v>2</v>
      </c>
      <c r="AO286" s="97" t="s">
        <v>640</v>
      </c>
      <c r="AP286" s="164">
        <f t="shared" si="431"/>
        <v>0</v>
      </c>
      <c r="AQ286" s="589">
        <v>2</v>
      </c>
      <c r="AR286" s="396" t="s">
        <v>1772</v>
      </c>
      <c r="AS286" s="165">
        <f t="shared" si="432"/>
        <v>1</v>
      </c>
      <c r="AT286" s="584" t="s">
        <v>634</v>
      </c>
      <c r="AU286" s="165">
        <f t="shared" si="433"/>
        <v>1</v>
      </c>
      <c r="AV286" s="65" t="s">
        <v>646</v>
      </c>
      <c r="AW286" s="165">
        <v>0</v>
      </c>
      <c r="AX286" s="83" t="s">
        <v>1059</v>
      </c>
      <c r="AY286" s="165">
        <v>1</v>
      </c>
      <c r="AZ286" s="426">
        <f t="shared" si="434"/>
        <v>0.90909090909090906</v>
      </c>
      <c r="BA286" s="589">
        <v>0</v>
      </c>
      <c r="BB286" s="395" t="s">
        <v>1741</v>
      </c>
      <c r="BC286" s="165">
        <f t="shared" si="388"/>
        <v>4</v>
      </c>
      <c r="BD286" s="590" t="s">
        <v>641</v>
      </c>
      <c r="BE286" s="163">
        <f t="shared" si="435"/>
        <v>0</v>
      </c>
      <c r="BF286" s="591">
        <v>602</v>
      </c>
      <c r="BG286" s="396" t="s">
        <v>1749</v>
      </c>
      <c r="BH286" s="165">
        <f t="shared" si="436"/>
        <v>0</v>
      </c>
      <c r="BI286" s="591">
        <v>355</v>
      </c>
      <c r="BJ286" s="396" t="s">
        <v>1749</v>
      </c>
      <c r="BK286" s="165">
        <f t="shared" si="389"/>
        <v>0</v>
      </c>
      <c r="BL286" s="82" t="s">
        <v>658</v>
      </c>
      <c r="BM286" s="365">
        <f t="shared" si="390"/>
        <v>2</v>
      </c>
      <c r="BN286" s="584" t="s">
        <v>662</v>
      </c>
      <c r="BO286" s="365">
        <f t="shared" si="391"/>
        <v>3</v>
      </c>
      <c r="BP286" s="584" t="s">
        <v>663</v>
      </c>
      <c r="BQ286" s="365">
        <f t="shared" si="392"/>
        <v>0</v>
      </c>
      <c r="BR286" s="591">
        <v>0</v>
      </c>
      <c r="BS286" s="396" t="s">
        <v>1750</v>
      </c>
      <c r="BT286" s="165">
        <f t="shared" si="393"/>
        <v>4</v>
      </c>
      <c r="BU286" s="591">
        <v>0</v>
      </c>
      <c r="BV286" s="396" t="s">
        <v>1750</v>
      </c>
      <c r="BW286" s="165">
        <f t="shared" si="394"/>
        <v>4</v>
      </c>
      <c r="BX286" s="591">
        <v>0</v>
      </c>
      <c r="BY286" s="396" t="s">
        <v>1755</v>
      </c>
      <c r="BZ286" s="165">
        <f t="shared" si="395"/>
        <v>4</v>
      </c>
      <c r="CA286" s="591">
        <v>0</v>
      </c>
      <c r="CB286" s="396" t="s">
        <v>1755</v>
      </c>
      <c r="CC286" s="165">
        <f t="shared" si="396"/>
        <v>4</v>
      </c>
      <c r="CD286" s="66">
        <v>1</v>
      </c>
      <c r="CE286" s="396" t="s">
        <v>1763</v>
      </c>
      <c r="CF286" s="165">
        <f t="shared" si="437"/>
        <v>1</v>
      </c>
      <c r="CG286" s="155" t="s">
        <v>636</v>
      </c>
      <c r="CH286" s="165">
        <f t="shared" si="397"/>
        <v>4</v>
      </c>
      <c r="CI286" s="426">
        <f t="shared" si="438"/>
        <v>2.1666666666666665</v>
      </c>
      <c r="CJ286" s="584" t="s">
        <v>639</v>
      </c>
      <c r="CK286" s="165">
        <f t="shared" si="439"/>
        <v>4</v>
      </c>
      <c r="CL286" s="97" t="s">
        <v>636</v>
      </c>
      <c r="CM286" s="164">
        <f t="shared" si="440"/>
        <v>4</v>
      </c>
      <c r="CN286" s="97" t="s">
        <v>1119</v>
      </c>
      <c r="CO286" s="164">
        <f t="shared" si="408"/>
        <v>0</v>
      </c>
      <c r="CP286" s="97" t="s">
        <v>880</v>
      </c>
      <c r="CQ286" s="164">
        <f t="shared" si="444"/>
        <v>4</v>
      </c>
      <c r="CR286" s="97" t="s">
        <v>880</v>
      </c>
      <c r="CS286" s="164">
        <f t="shared" si="445"/>
        <v>4</v>
      </c>
      <c r="CT286" s="586" t="s">
        <v>1409</v>
      </c>
      <c r="CU286" s="165">
        <f t="shared" si="441"/>
        <v>1</v>
      </c>
      <c r="CV286" s="97" t="s">
        <v>1119</v>
      </c>
      <c r="CW286" s="164">
        <f t="shared" si="446"/>
        <v>0</v>
      </c>
      <c r="CX286" s="63">
        <v>7.2</v>
      </c>
      <c r="CY286" s="427" t="s">
        <v>1826</v>
      </c>
      <c r="CZ286" s="165">
        <f t="shared" si="409"/>
        <v>1</v>
      </c>
      <c r="DA286" s="64">
        <v>9.6</v>
      </c>
      <c r="DB286" s="351" t="s">
        <v>1827</v>
      </c>
      <c r="DC286" s="165">
        <f t="shared" si="410"/>
        <v>0</v>
      </c>
      <c r="DD286" s="426">
        <f t="shared" si="411"/>
        <v>2</v>
      </c>
      <c r="DE286" s="148">
        <v>12</v>
      </c>
      <c r="DF286" s="396" t="s">
        <v>1773</v>
      </c>
      <c r="DG286" s="165">
        <f t="shared" si="412"/>
        <v>4</v>
      </c>
      <c r="DH286" s="62">
        <v>0</v>
      </c>
      <c r="DI286" s="397" t="s">
        <v>1777</v>
      </c>
      <c r="DJ286" s="165">
        <f t="shared" si="413"/>
        <v>0</v>
      </c>
      <c r="DK286" s="62">
        <v>1</v>
      </c>
      <c r="DL286" s="396" t="s">
        <v>1778</v>
      </c>
      <c r="DM286" s="165">
        <f t="shared" si="414"/>
        <v>3</v>
      </c>
      <c r="DN286" s="62">
        <v>4</v>
      </c>
      <c r="DO286" s="397" t="s">
        <v>1782</v>
      </c>
      <c r="DP286" s="165">
        <f t="shared" si="415"/>
        <v>2</v>
      </c>
      <c r="DQ286" s="97" t="s">
        <v>1024</v>
      </c>
      <c r="DR286" s="164">
        <f t="shared" si="416"/>
        <v>0</v>
      </c>
      <c r="DS286" s="426">
        <f t="shared" si="417"/>
        <v>1.8</v>
      </c>
      <c r="DT286" s="149">
        <v>0.78700000000000003</v>
      </c>
      <c r="DU286" s="157" t="s">
        <v>1792</v>
      </c>
      <c r="DV286" s="165">
        <f t="shared" si="442"/>
        <v>1</v>
      </c>
      <c r="DW286" s="49">
        <v>99</v>
      </c>
      <c r="DX286" s="148">
        <f t="shared" si="424"/>
        <v>1.9956351945975499</v>
      </c>
      <c r="DY286" s="94" t="s">
        <v>1735</v>
      </c>
      <c r="DZ286" s="165">
        <f t="shared" si="418"/>
        <v>3</v>
      </c>
      <c r="EA286" s="49">
        <v>23</v>
      </c>
      <c r="EB286" s="157" t="s">
        <v>1738</v>
      </c>
      <c r="EC286" s="165">
        <f t="shared" si="419"/>
        <v>4</v>
      </c>
      <c r="ED286" s="49">
        <v>18</v>
      </c>
      <c r="EE286" s="157" t="s">
        <v>1738</v>
      </c>
      <c r="EF286" s="165">
        <f t="shared" si="420"/>
        <v>4</v>
      </c>
      <c r="EG286" s="426">
        <f t="shared" si="421"/>
        <v>3</v>
      </c>
      <c r="EH286" s="429">
        <f t="shared" si="422"/>
        <v>2.3126262626262624</v>
      </c>
      <c r="EI286" s="438">
        <f t="shared" si="423"/>
        <v>0.57815656565656559</v>
      </c>
      <c r="EJ286" s="546">
        <v>1</v>
      </c>
      <c r="EK286" s="548">
        <v>0.22727272727272727</v>
      </c>
      <c r="EL286" s="549">
        <v>0.54166666666666663</v>
      </c>
      <c r="EM286" s="549">
        <v>0.5</v>
      </c>
      <c r="EN286" s="549">
        <v>0.45</v>
      </c>
      <c r="EO286" s="549">
        <v>0.75</v>
      </c>
    </row>
    <row r="287" spans="1:145" s="366" customFormat="1" ht="18">
      <c r="A287" s="4" t="s">
        <v>29</v>
      </c>
      <c r="B287" s="71" t="s">
        <v>28</v>
      </c>
      <c r="C287" s="586" t="s">
        <v>693</v>
      </c>
      <c r="D287" s="411" t="s">
        <v>1312</v>
      </c>
      <c r="E287" s="413" t="s">
        <v>971</v>
      </c>
      <c r="F287" s="412" t="s">
        <v>995</v>
      </c>
      <c r="G287" s="414" t="s">
        <v>996</v>
      </c>
      <c r="H287" s="412" t="s">
        <v>19</v>
      </c>
      <c r="I287" s="49">
        <v>128155</v>
      </c>
      <c r="J287" s="328">
        <f t="shared" si="399"/>
        <v>5.1077355549607519</v>
      </c>
      <c r="K287" s="328" t="s">
        <v>1716</v>
      </c>
      <c r="L287" s="165">
        <f t="shared" si="400"/>
        <v>4</v>
      </c>
      <c r="M287" s="78">
        <v>521361381.20999998</v>
      </c>
      <c r="N287" s="328">
        <f t="shared" si="401"/>
        <v>8.7171388585381919</v>
      </c>
      <c r="O287" s="328" t="s">
        <v>1707</v>
      </c>
      <c r="P287" s="165">
        <f t="shared" si="402"/>
        <v>4</v>
      </c>
      <c r="Q287" s="94">
        <v>4672</v>
      </c>
      <c r="R287" s="328">
        <f t="shared" si="403"/>
        <v>3.669502834104343</v>
      </c>
      <c r="S287" s="328" t="s">
        <v>1711</v>
      </c>
      <c r="T287" s="165">
        <f t="shared" si="404"/>
        <v>4</v>
      </c>
      <c r="U287" s="96" t="s">
        <v>1119</v>
      </c>
      <c r="V287" s="164">
        <f t="shared" si="405"/>
        <v>4</v>
      </c>
      <c r="W287" s="94">
        <v>415</v>
      </c>
      <c r="X287" s="54">
        <f t="shared" si="443"/>
        <v>2.6180480967120925</v>
      </c>
      <c r="Y287" s="94" t="s">
        <v>1729</v>
      </c>
      <c r="Z287" s="165">
        <f t="shared" si="406"/>
        <v>4</v>
      </c>
      <c r="AA287" s="424">
        <f t="shared" si="407"/>
        <v>4</v>
      </c>
      <c r="AB287" s="586" t="s">
        <v>1397</v>
      </c>
      <c r="AC287" s="165">
        <f t="shared" si="425"/>
        <v>1</v>
      </c>
      <c r="AD287" s="53" t="s">
        <v>639</v>
      </c>
      <c r="AE287" s="165">
        <f t="shared" si="426"/>
        <v>4</v>
      </c>
      <c r="AF287" s="96" t="s">
        <v>640</v>
      </c>
      <c r="AG287" s="164">
        <f t="shared" si="427"/>
        <v>0</v>
      </c>
      <c r="AH287" s="53" t="s">
        <v>1047</v>
      </c>
      <c r="AI287" s="165"/>
      <c r="AJ287" s="156" t="s">
        <v>1406</v>
      </c>
      <c r="AK287" s="165">
        <f t="shared" si="429"/>
        <v>3</v>
      </c>
      <c r="AL287" s="599">
        <v>9</v>
      </c>
      <c r="AM287" s="397" t="s">
        <v>1769</v>
      </c>
      <c r="AN287" s="165">
        <f t="shared" si="430"/>
        <v>0</v>
      </c>
      <c r="AO287" s="96" t="s">
        <v>640</v>
      </c>
      <c r="AP287" s="164">
        <f t="shared" si="431"/>
        <v>0</v>
      </c>
      <c r="AQ287" s="322">
        <v>1</v>
      </c>
      <c r="AR287" s="397" t="s">
        <v>1789</v>
      </c>
      <c r="AS287" s="165">
        <f t="shared" si="432"/>
        <v>0</v>
      </c>
      <c r="AT287" s="586" t="s">
        <v>634</v>
      </c>
      <c r="AU287" s="165">
        <f t="shared" si="433"/>
        <v>1</v>
      </c>
      <c r="AV287" s="53" t="s">
        <v>675</v>
      </c>
      <c r="AW287" s="165">
        <v>0</v>
      </c>
      <c r="AX287" s="81" t="s">
        <v>635</v>
      </c>
      <c r="AY287" s="165">
        <v>1</v>
      </c>
      <c r="AZ287" s="426">
        <f t="shared" si="434"/>
        <v>1</v>
      </c>
      <c r="BA287" s="322">
        <v>1</v>
      </c>
      <c r="BB287" s="395" t="s">
        <v>1742</v>
      </c>
      <c r="BC287" s="165">
        <f t="shared" si="388"/>
        <v>3</v>
      </c>
      <c r="BD287" s="155" t="s">
        <v>1395</v>
      </c>
      <c r="BE287" s="163">
        <f t="shared" si="435"/>
        <v>4</v>
      </c>
      <c r="BF287" s="601">
        <v>215</v>
      </c>
      <c r="BG287" s="396" t="s">
        <v>1749</v>
      </c>
      <c r="BH287" s="165">
        <f t="shared" si="436"/>
        <v>0</v>
      </c>
      <c r="BI287" s="601">
        <v>388</v>
      </c>
      <c r="BJ287" s="396" t="s">
        <v>1749</v>
      </c>
      <c r="BK287" s="165">
        <f t="shared" si="389"/>
        <v>0</v>
      </c>
      <c r="BL287" s="80" t="s">
        <v>661</v>
      </c>
      <c r="BM287" s="365">
        <f t="shared" si="390"/>
        <v>0</v>
      </c>
      <c r="BN287" s="586" t="s">
        <v>654</v>
      </c>
      <c r="BO287" s="365">
        <f t="shared" si="391"/>
        <v>4</v>
      </c>
      <c r="BP287" s="586" t="s">
        <v>643</v>
      </c>
      <c r="BQ287" s="365">
        <f t="shared" si="392"/>
        <v>3</v>
      </c>
      <c r="BR287" s="601">
        <v>0</v>
      </c>
      <c r="BS287" s="396" t="s">
        <v>1750</v>
      </c>
      <c r="BT287" s="165">
        <f t="shared" si="393"/>
        <v>4</v>
      </c>
      <c r="BU287" s="601">
        <v>0</v>
      </c>
      <c r="BV287" s="396" t="s">
        <v>1750</v>
      </c>
      <c r="BW287" s="165">
        <f t="shared" si="394"/>
        <v>4</v>
      </c>
      <c r="BX287" s="601">
        <v>2</v>
      </c>
      <c r="BY287" s="396" t="s">
        <v>1756</v>
      </c>
      <c r="BZ287" s="165">
        <f t="shared" si="395"/>
        <v>3</v>
      </c>
      <c r="CA287" s="601">
        <v>3</v>
      </c>
      <c r="CB287" s="396" t="s">
        <v>1757</v>
      </c>
      <c r="CC287" s="165">
        <f t="shared" si="396"/>
        <v>2</v>
      </c>
      <c r="CD287" s="58">
        <v>0</v>
      </c>
      <c r="CE287" s="397" t="s">
        <v>1764</v>
      </c>
      <c r="CF287" s="165">
        <f t="shared" si="437"/>
        <v>0</v>
      </c>
      <c r="CG287" s="80" t="s">
        <v>1369</v>
      </c>
      <c r="CH287" s="165">
        <f t="shared" si="397"/>
        <v>3</v>
      </c>
      <c r="CI287" s="426">
        <f t="shared" si="438"/>
        <v>2.25</v>
      </c>
      <c r="CJ287" s="586" t="s">
        <v>1396</v>
      </c>
      <c r="CK287" s="165">
        <f t="shared" si="439"/>
        <v>0</v>
      </c>
      <c r="CL287" s="96" t="s">
        <v>636</v>
      </c>
      <c r="CM287" s="164">
        <f t="shared" si="440"/>
        <v>4</v>
      </c>
      <c r="CN287" s="96" t="s">
        <v>880</v>
      </c>
      <c r="CO287" s="164">
        <f t="shared" si="408"/>
        <v>4</v>
      </c>
      <c r="CP287" s="96" t="s">
        <v>880</v>
      </c>
      <c r="CQ287" s="164">
        <f t="shared" si="444"/>
        <v>4</v>
      </c>
      <c r="CR287" s="96" t="s">
        <v>880</v>
      </c>
      <c r="CS287" s="164">
        <f t="shared" si="445"/>
        <v>4</v>
      </c>
      <c r="CT287" s="53" t="s">
        <v>1396</v>
      </c>
      <c r="CU287" s="165">
        <f t="shared" si="441"/>
        <v>0</v>
      </c>
      <c r="CV287" s="96" t="s">
        <v>1119</v>
      </c>
      <c r="CW287" s="164">
        <f t="shared" si="446"/>
        <v>0</v>
      </c>
      <c r="CX287" s="55">
        <v>8.8000000000000007</v>
      </c>
      <c r="CY287" s="351" t="s">
        <v>1827</v>
      </c>
      <c r="CZ287" s="165">
        <f t="shared" si="409"/>
        <v>0</v>
      </c>
      <c r="DA287" s="56">
        <v>9.6</v>
      </c>
      <c r="DB287" s="351" t="s">
        <v>1827</v>
      </c>
      <c r="DC287" s="165">
        <f t="shared" si="410"/>
        <v>0</v>
      </c>
      <c r="DD287" s="426">
        <f t="shared" si="411"/>
        <v>1.7777777777777777</v>
      </c>
      <c r="DE287" s="148">
        <v>19</v>
      </c>
      <c r="DF287" s="396" t="s">
        <v>1773</v>
      </c>
      <c r="DG287" s="165">
        <f t="shared" si="412"/>
        <v>4</v>
      </c>
      <c r="DH287" s="54">
        <v>1</v>
      </c>
      <c r="DI287" s="396" t="s">
        <v>1779</v>
      </c>
      <c r="DJ287" s="165">
        <f t="shared" si="413"/>
        <v>3</v>
      </c>
      <c r="DK287" s="54">
        <v>4</v>
      </c>
      <c r="DL287" s="396" t="s">
        <v>1778</v>
      </c>
      <c r="DM287" s="165">
        <f t="shared" si="414"/>
        <v>4</v>
      </c>
      <c r="DN287" s="54">
        <v>1</v>
      </c>
      <c r="DO287" s="396" t="s">
        <v>1783</v>
      </c>
      <c r="DP287" s="165">
        <f t="shared" si="415"/>
        <v>1</v>
      </c>
      <c r="DQ287" s="96" t="s">
        <v>1024</v>
      </c>
      <c r="DR287" s="164">
        <f t="shared" si="416"/>
        <v>0</v>
      </c>
      <c r="DS287" s="426">
        <f t="shared" si="417"/>
        <v>2.4</v>
      </c>
      <c r="DT287" s="148">
        <v>0.82399999999999995</v>
      </c>
      <c r="DU287" s="157" t="s">
        <v>1792</v>
      </c>
      <c r="DV287" s="165">
        <f t="shared" si="442"/>
        <v>1</v>
      </c>
      <c r="DW287" s="49">
        <v>19</v>
      </c>
      <c r="DX287" s="148">
        <f t="shared" si="424"/>
        <v>1.2787536009528289</v>
      </c>
      <c r="DY287" s="94" t="s">
        <v>1734</v>
      </c>
      <c r="DZ287" s="165">
        <f t="shared" si="418"/>
        <v>2</v>
      </c>
      <c r="EA287" s="49">
        <v>20</v>
      </c>
      <c r="EB287" s="157" t="s">
        <v>1738</v>
      </c>
      <c r="EC287" s="165">
        <f t="shared" si="419"/>
        <v>4</v>
      </c>
      <c r="ED287" s="49">
        <v>11</v>
      </c>
      <c r="EE287" s="157" t="s">
        <v>1738</v>
      </c>
      <c r="EF287" s="165">
        <f t="shared" si="420"/>
        <v>4</v>
      </c>
      <c r="EG287" s="426">
        <f t="shared" si="421"/>
        <v>2.75</v>
      </c>
      <c r="EH287" s="429">
        <f t="shared" si="422"/>
        <v>2.3629629629629627</v>
      </c>
      <c r="EI287" s="438">
        <f t="shared" si="423"/>
        <v>0.59074074074074068</v>
      </c>
      <c r="EJ287" s="546">
        <v>1</v>
      </c>
      <c r="EK287" s="548">
        <v>0.25</v>
      </c>
      <c r="EL287" s="549">
        <v>0.5625</v>
      </c>
      <c r="EM287" s="549">
        <v>0.44444444444444442</v>
      </c>
      <c r="EN287" s="549">
        <v>0.6</v>
      </c>
      <c r="EO287" s="549">
        <v>0.6875</v>
      </c>
    </row>
    <row r="288" spans="1:145" s="366" customFormat="1" ht="18">
      <c r="A288" s="4" t="s">
        <v>27</v>
      </c>
      <c r="B288" s="69" t="s">
        <v>26</v>
      </c>
      <c r="C288" s="586" t="s">
        <v>632</v>
      </c>
      <c r="D288" s="415" t="s">
        <v>1312</v>
      </c>
      <c r="E288" s="413" t="s">
        <v>978</v>
      </c>
      <c r="F288" s="412" t="s">
        <v>977</v>
      </c>
      <c r="G288" s="416" t="s">
        <v>985</v>
      </c>
      <c r="H288" s="412" t="s">
        <v>5</v>
      </c>
      <c r="I288" s="49">
        <v>157833</v>
      </c>
      <c r="J288" s="328">
        <f t="shared" si="399"/>
        <v>5.1981978114180656</v>
      </c>
      <c r="K288" s="328" t="s">
        <v>1716</v>
      </c>
      <c r="L288" s="165">
        <f t="shared" si="400"/>
        <v>4</v>
      </c>
      <c r="M288" s="78">
        <v>301884954.66000003</v>
      </c>
      <c r="N288" s="328">
        <f t="shared" si="401"/>
        <v>8.4798414691974564</v>
      </c>
      <c r="O288" s="328" t="s">
        <v>1707</v>
      </c>
      <c r="P288" s="165">
        <f t="shared" si="402"/>
        <v>4</v>
      </c>
      <c r="Q288" s="94">
        <v>4025</v>
      </c>
      <c r="R288" s="328">
        <f t="shared" si="403"/>
        <v>3.6047658847038875</v>
      </c>
      <c r="S288" s="328" t="s">
        <v>1711</v>
      </c>
      <c r="T288" s="165">
        <f t="shared" si="404"/>
        <v>4</v>
      </c>
      <c r="U288" s="96" t="s">
        <v>1119</v>
      </c>
      <c r="V288" s="164">
        <f t="shared" si="405"/>
        <v>4</v>
      </c>
      <c r="W288" s="94">
        <v>105</v>
      </c>
      <c r="X288" s="54">
        <f t="shared" si="443"/>
        <v>2.0211892990699383</v>
      </c>
      <c r="Y288" s="94" t="s">
        <v>1729</v>
      </c>
      <c r="Z288" s="165">
        <f t="shared" si="406"/>
        <v>4</v>
      </c>
      <c r="AA288" s="424">
        <f t="shared" si="407"/>
        <v>4</v>
      </c>
      <c r="AB288" s="80" t="s">
        <v>1397</v>
      </c>
      <c r="AC288" s="165">
        <f t="shared" si="425"/>
        <v>1</v>
      </c>
      <c r="AD288" s="586" t="s">
        <v>639</v>
      </c>
      <c r="AE288" s="165">
        <f t="shared" si="426"/>
        <v>4</v>
      </c>
      <c r="AF288" s="96" t="s">
        <v>640</v>
      </c>
      <c r="AG288" s="164">
        <f t="shared" si="427"/>
        <v>0</v>
      </c>
      <c r="AH288" s="53" t="s">
        <v>1402</v>
      </c>
      <c r="AI288" s="165">
        <f t="shared" ref="AI288:AI296" si="447">IF(AH288="VINCULAÇÃO À SECRET. DE FINANÇAS",4,IF(AH288="VINCULAÇÃO À SECRETARIA DE ADM.",3,IF(AH288="VINCULAÇÃO À CHEFIA DO GAB. PREFEITO",2,IF(AH288="VINCULAÇÃO À CONTABILIDADE",1,IF(AH288="VINCULAÇÃO DIRETA AO PREFEITO",0,"ERRO")))))</f>
        <v>2</v>
      </c>
      <c r="AJ288" s="53" t="s">
        <v>1406</v>
      </c>
      <c r="AK288" s="165">
        <f t="shared" si="429"/>
        <v>3</v>
      </c>
      <c r="AL288" s="598">
        <v>5</v>
      </c>
      <c r="AM288" s="396" t="s">
        <v>1768</v>
      </c>
      <c r="AN288" s="165">
        <f t="shared" si="430"/>
        <v>1</v>
      </c>
      <c r="AO288" s="96" t="s">
        <v>636</v>
      </c>
      <c r="AP288" s="164">
        <f t="shared" si="431"/>
        <v>4</v>
      </c>
      <c r="AQ288" s="322">
        <v>3</v>
      </c>
      <c r="AR288" s="397" t="s">
        <v>1771</v>
      </c>
      <c r="AS288" s="165">
        <f t="shared" si="432"/>
        <v>2</v>
      </c>
      <c r="AT288" s="586" t="s">
        <v>634</v>
      </c>
      <c r="AU288" s="165">
        <f t="shared" si="433"/>
        <v>1</v>
      </c>
      <c r="AV288" s="53" t="s">
        <v>675</v>
      </c>
      <c r="AW288" s="165">
        <v>0</v>
      </c>
      <c r="AX288" s="81" t="s">
        <v>675</v>
      </c>
      <c r="AY288" s="165">
        <v>0</v>
      </c>
      <c r="AZ288" s="426">
        <f t="shared" si="434"/>
        <v>1.6363636363636365</v>
      </c>
      <c r="BA288" s="322">
        <v>0</v>
      </c>
      <c r="BB288" s="395" t="s">
        <v>1741</v>
      </c>
      <c r="BC288" s="165">
        <f t="shared" si="388"/>
        <v>4</v>
      </c>
      <c r="BD288" s="155" t="s">
        <v>666</v>
      </c>
      <c r="BE288" s="163">
        <f t="shared" si="435"/>
        <v>3</v>
      </c>
      <c r="BF288" s="601">
        <v>2</v>
      </c>
      <c r="BG288" s="396" t="s">
        <v>1746</v>
      </c>
      <c r="BH288" s="165">
        <f t="shared" si="436"/>
        <v>3</v>
      </c>
      <c r="BI288" s="601">
        <v>0</v>
      </c>
      <c r="BJ288" s="396" t="s">
        <v>1745</v>
      </c>
      <c r="BK288" s="165">
        <f t="shared" si="389"/>
        <v>4</v>
      </c>
      <c r="BL288" s="80" t="s">
        <v>653</v>
      </c>
      <c r="BM288" s="365">
        <f t="shared" si="390"/>
        <v>4</v>
      </c>
      <c r="BN288" s="586" t="s">
        <v>642</v>
      </c>
      <c r="BO288" s="365">
        <f t="shared" si="391"/>
        <v>0</v>
      </c>
      <c r="BP288" s="586" t="s">
        <v>659</v>
      </c>
      <c r="BQ288" s="365">
        <f t="shared" si="392"/>
        <v>4</v>
      </c>
      <c r="BR288" s="601">
        <v>0</v>
      </c>
      <c r="BS288" s="396" t="s">
        <v>1750</v>
      </c>
      <c r="BT288" s="165">
        <f t="shared" si="393"/>
        <v>4</v>
      </c>
      <c r="BU288" s="601">
        <v>0</v>
      </c>
      <c r="BV288" s="396" t="s">
        <v>1750</v>
      </c>
      <c r="BW288" s="165">
        <f t="shared" si="394"/>
        <v>4</v>
      </c>
      <c r="BX288" s="601">
        <v>2</v>
      </c>
      <c r="BY288" s="396" t="s">
        <v>1756</v>
      </c>
      <c r="BZ288" s="165">
        <f t="shared" si="395"/>
        <v>3</v>
      </c>
      <c r="CA288" s="601">
        <v>1</v>
      </c>
      <c r="CB288" s="396" t="s">
        <v>1756</v>
      </c>
      <c r="CC288" s="165">
        <f t="shared" si="396"/>
        <v>3</v>
      </c>
      <c r="CD288" s="58">
        <v>1</v>
      </c>
      <c r="CE288" s="396" t="s">
        <v>1763</v>
      </c>
      <c r="CF288" s="165">
        <f t="shared" si="437"/>
        <v>1</v>
      </c>
      <c r="CG288" s="155" t="s">
        <v>636</v>
      </c>
      <c r="CH288" s="165">
        <f t="shared" si="397"/>
        <v>4</v>
      </c>
      <c r="CI288" s="426">
        <f t="shared" si="438"/>
        <v>3.0833333333333335</v>
      </c>
      <c r="CJ288" s="80" t="s">
        <v>639</v>
      </c>
      <c r="CK288" s="165">
        <f t="shared" si="439"/>
        <v>4</v>
      </c>
      <c r="CL288" s="96" t="s">
        <v>640</v>
      </c>
      <c r="CM288" s="164">
        <f t="shared" si="440"/>
        <v>0</v>
      </c>
      <c r="CN288" s="96" t="s">
        <v>1119</v>
      </c>
      <c r="CO288" s="164">
        <f t="shared" si="408"/>
        <v>0</v>
      </c>
      <c r="CP288" s="96" t="s">
        <v>880</v>
      </c>
      <c r="CQ288" s="164">
        <f t="shared" si="444"/>
        <v>4</v>
      </c>
      <c r="CR288" s="96" t="s">
        <v>880</v>
      </c>
      <c r="CS288" s="164">
        <f t="shared" si="445"/>
        <v>4</v>
      </c>
      <c r="CT288" s="586" t="s">
        <v>1409</v>
      </c>
      <c r="CU288" s="165">
        <f t="shared" si="441"/>
        <v>1</v>
      </c>
      <c r="CV288" s="96" t="s">
        <v>1119</v>
      </c>
      <c r="CW288" s="164">
        <f t="shared" si="446"/>
        <v>0</v>
      </c>
      <c r="CX288" s="55">
        <v>5.5</v>
      </c>
      <c r="CY288" s="427" t="s">
        <v>1825</v>
      </c>
      <c r="CZ288" s="165">
        <f t="shared" si="409"/>
        <v>2</v>
      </c>
      <c r="DA288" s="56">
        <v>10</v>
      </c>
      <c r="DB288" s="351" t="s">
        <v>1827</v>
      </c>
      <c r="DC288" s="165">
        <f t="shared" si="410"/>
        <v>0</v>
      </c>
      <c r="DD288" s="426">
        <f t="shared" si="411"/>
        <v>1.6666666666666667</v>
      </c>
      <c r="DE288" s="148">
        <v>259</v>
      </c>
      <c r="DF288" s="396" t="s">
        <v>1773</v>
      </c>
      <c r="DG288" s="165">
        <f t="shared" si="412"/>
        <v>4</v>
      </c>
      <c r="DH288" s="54">
        <v>0</v>
      </c>
      <c r="DI288" s="397" t="s">
        <v>1777</v>
      </c>
      <c r="DJ288" s="165">
        <f t="shared" si="413"/>
        <v>0</v>
      </c>
      <c r="DK288" s="54">
        <v>22</v>
      </c>
      <c r="DL288" s="396" t="s">
        <v>1778</v>
      </c>
      <c r="DM288" s="165">
        <f t="shared" si="414"/>
        <v>4</v>
      </c>
      <c r="DN288" s="54">
        <v>6</v>
      </c>
      <c r="DO288" s="396" t="s">
        <v>1781</v>
      </c>
      <c r="DP288" s="165">
        <f t="shared" si="415"/>
        <v>3</v>
      </c>
      <c r="DQ288" s="96" t="s">
        <v>1024</v>
      </c>
      <c r="DR288" s="164">
        <f t="shared" si="416"/>
        <v>0</v>
      </c>
      <c r="DS288" s="426">
        <f t="shared" si="417"/>
        <v>2.2000000000000002</v>
      </c>
      <c r="DT288" s="148">
        <v>0.755</v>
      </c>
      <c r="DU288" s="157" t="s">
        <v>1792</v>
      </c>
      <c r="DV288" s="165">
        <f t="shared" si="442"/>
        <v>1</v>
      </c>
      <c r="DW288" s="49">
        <v>177</v>
      </c>
      <c r="DX288" s="148">
        <f t="shared" si="424"/>
        <v>2.2479732663618068</v>
      </c>
      <c r="DY288" s="94" t="s">
        <v>1736</v>
      </c>
      <c r="DZ288" s="165">
        <f t="shared" si="418"/>
        <v>4</v>
      </c>
      <c r="EA288" s="49">
        <v>52</v>
      </c>
      <c r="EB288" s="157" t="s">
        <v>1738</v>
      </c>
      <c r="EC288" s="165">
        <f t="shared" si="419"/>
        <v>4</v>
      </c>
      <c r="ED288" s="49">
        <v>33</v>
      </c>
      <c r="EE288" s="157" t="s">
        <v>1738</v>
      </c>
      <c r="EF288" s="165">
        <f t="shared" si="420"/>
        <v>4</v>
      </c>
      <c r="EG288" s="426">
        <f t="shared" si="421"/>
        <v>3.25</v>
      </c>
      <c r="EH288" s="429">
        <f t="shared" si="422"/>
        <v>2.6393939393939396</v>
      </c>
      <c r="EI288" s="438">
        <f t="shared" si="423"/>
        <v>0.65984848484848491</v>
      </c>
      <c r="EJ288" s="546">
        <v>1</v>
      </c>
      <c r="EK288" s="548">
        <v>0.40909090909090912</v>
      </c>
      <c r="EL288" s="549">
        <v>0.77083333333333337</v>
      </c>
      <c r="EM288" s="549">
        <v>0.41666666666666669</v>
      </c>
      <c r="EN288" s="549">
        <v>0.55000000000000004</v>
      </c>
      <c r="EO288" s="549">
        <v>0.8125</v>
      </c>
    </row>
    <row r="289" spans="1:145" s="366" customFormat="1" ht="18">
      <c r="A289" s="60" t="s">
        <v>21</v>
      </c>
      <c r="B289" s="73" t="s">
        <v>20</v>
      </c>
      <c r="C289" s="584" t="s">
        <v>671</v>
      </c>
      <c r="D289" s="415" t="s">
        <v>1312</v>
      </c>
      <c r="E289" s="413" t="s">
        <v>965</v>
      </c>
      <c r="F289" s="412" t="s">
        <v>983</v>
      </c>
      <c r="G289" s="416" t="s">
        <v>984</v>
      </c>
      <c r="H289" s="412" t="s">
        <v>22</v>
      </c>
      <c r="I289" s="61">
        <v>158732</v>
      </c>
      <c r="J289" s="328">
        <f t="shared" si="399"/>
        <v>5.2006644883331896</v>
      </c>
      <c r="K289" s="328" t="s">
        <v>1716</v>
      </c>
      <c r="L289" s="165">
        <f t="shared" si="400"/>
        <v>4</v>
      </c>
      <c r="M289" s="79">
        <v>430490927.12</v>
      </c>
      <c r="N289" s="328">
        <f t="shared" si="401"/>
        <v>8.633964002843701</v>
      </c>
      <c r="O289" s="328" t="s">
        <v>1707</v>
      </c>
      <c r="P289" s="165">
        <f t="shared" si="402"/>
        <v>4</v>
      </c>
      <c r="Q289" s="94">
        <v>5081</v>
      </c>
      <c r="R289" s="328">
        <f t="shared" si="403"/>
        <v>3.7059491949102958</v>
      </c>
      <c r="S289" s="328" t="s">
        <v>1711</v>
      </c>
      <c r="T289" s="165">
        <f t="shared" si="404"/>
        <v>4</v>
      </c>
      <c r="U289" s="97" t="s">
        <v>880</v>
      </c>
      <c r="V289" s="164">
        <f t="shared" si="405"/>
        <v>0</v>
      </c>
      <c r="W289" s="94">
        <v>0</v>
      </c>
      <c r="X289" s="94"/>
      <c r="Y289" s="94" t="s">
        <v>1726</v>
      </c>
      <c r="Z289" s="165">
        <f t="shared" si="406"/>
        <v>0</v>
      </c>
      <c r="AA289" s="424">
        <f t="shared" si="407"/>
        <v>2.4</v>
      </c>
      <c r="AB289" s="80" t="s">
        <v>1396</v>
      </c>
      <c r="AC289" s="165">
        <f t="shared" si="425"/>
        <v>0</v>
      </c>
      <c r="AD289" s="586" t="s">
        <v>1396</v>
      </c>
      <c r="AE289" s="165">
        <f t="shared" si="426"/>
        <v>0</v>
      </c>
      <c r="AF289" s="97" t="s">
        <v>640</v>
      </c>
      <c r="AG289" s="164">
        <f t="shared" si="427"/>
        <v>0</v>
      </c>
      <c r="AH289" s="53" t="s">
        <v>1314</v>
      </c>
      <c r="AI289" s="165">
        <f t="shared" si="447"/>
        <v>0</v>
      </c>
      <c r="AJ289" s="156" t="s">
        <v>1406</v>
      </c>
      <c r="AK289" s="165">
        <f t="shared" si="429"/>
        <v>3</v>
      </c>
      <c r="AL289" s="606">
        <v>12</v>
      </c>
      <c r="AM289" s="397" t="s">
        <v>1769</v>
      </c>
      <c r="AN289" s="165">
        <f t="shared" si="430"/>
        <v>0</v>
      </c>
      <c r="AO289" s="97" t="s">
        <v>636</v>
      </c>
      <c r="AP289" s="164">
        <f t="shared" si="431"/>
        <v>4</v>
      </c>
      <c r="AQ289" s="589">
        <v>4</v>
      </c>
      <c r="AR289" s="396" t="s">
        <v>1770</v>
      </c>
      <c r="AS289" s="165">
        <f t="shared" si="432"/>
        <v>3</v>
      </c>
      <c r="AT289" s="584" t="s">
        <v>634</v>
      </c>
      <c r="AU289" s="165">
        <f t="shared" si="433"/>
        <v>1</v>
      </c>
      <c r="AV289" s="65" t="s">
        <v>675</v>
      </c>
      <c r="AW289" s="165">
        <v>0</v>
      </c>
      <c r="AX289" s="83" t="s">
        <v>675</v>
      </c>
      <c r="AY289" s="165">
        <v>0</v>
      </c>
      <c r="AZ289" s="426">
        <f t="shared" si="434"/>
        <v>1</v>
      </c>
      <c r="BA289" s="589">
        <v>0</v>
      </c>
      <c r="BB289" s="395" t="s">
        <v>1741</v>
      </c>
      <c r="BC289" s="165">
        <f t="shared" si="388"/>
        <v>4</v>
      </c>
      <c r="BD289" s="590" t="s">
        <v>641</v>
      </c>
      <c r="BE289" s="163">
        <f t="shared" si="435"/>
        <v>0</v>
      </c>
      <c r="BF289" s="591">
        <v>1</v>
      </c>
      <c r="BG289" s="396" t="s">
        <v>1746</v>
      </c>
      <c r="BH289" s="165">
        <f t="shared" si="436"/>
        <v>3</v>
      </c>
      <c r="BI289" s="591">
        <v>0</v>
      </c>
      <c r="BJ289" s="396" t="s">
        <v>1745</v>
      </c>
      <c r="BK289" s="165">
        <f t="shared" si="389"/>
        <v>4</v>
      </c>
      <c r="BL289" s="82" t="s">
        <v>661</v>
      </c>
      <c r="BM289" s="365">
        <f t="shared" si="390"/>
        <v>0</v>
      </c>
      <c r="BN289" s="584" t="s">
        <v>654</v>
      </c>
      <c r="BO289" s="365">
        <f t="shared" si="391"/>
        <v>4</v>
      </c>
      <c r="BP289" s="584" t="s">
        <v>643</v>
      </c>
      <c r="BQ289" s="365">
        <f t="shared" si="392"/>
        <v>3</v>
      </c>
      <c r="BR289" s="591">
        <v>113</v>
      </c>
      <c r="BS289" s="396" t="s">
        <v>1754</v>
      </c>
      <c r="BT289" s="165">
        <f t="shared" si="393"/>
        <v>0</v>
      </c>
      <c r="BU289" s="591">
        <v>148</v>
      </c>
      <c r="BV289" s="396" t="s">
        <v>1754</v>
      </c>
      <c r="BW289" s="165">
        <f t="shared" si="394"/>
        <v>0</v>
      </c>
      <c r="BX289" s="591">
        <v>0</v>
      </c>
      <c r="BY289" s="396" t="s">
        <v>1755</v>
      </c>
      <c r="BZ289" s="165">
        <f t="shared" si="395"/>
        <v>4</v>
      </c>
      <c r="CA289" s="591">
        <v>0</v>
      </c>
      <c r="CB289" s="396" t="s">
        <v>1755</v>
      </c>
      <c r="CC289" s="165">
        <f t="shared" si="396"/>
        <v>4</v>
      </c>
      <c r="CD289" s="66">
        <v>2</v>
      </c>
      <c r="CE289" s="397" t="s">
        <v>1762</v>
      </c>
      <c r="CF289" s="165">
        <f t="shared" si="437"/>
        <v>2</v>
      </c>
      <c r="CG289" s="155" t="s">
        <v>1369</v>
      </c>
      <c r="CH289" s="165">
        <f t="shared" si="397"/>
        <v>3</v>
      </c>
      <c r="CI289" s="426">
        <f t="shared" si="438"/>
        <v>2.25</v>
      </c>
      <c r="CJ289" s="53" t="s">
        <v>1407</v>
      </c>
      <c r="CK289" s="165">
        <f t="shared" si="439"/>
        <v>1</v>
      </c>
      <c r="CL289" s="97" t="s">
        <v>640</v>
      </c>
      <c r="CM289" s="164">
        <f t="shared" si="440"/>
        <v>0</v>
      </c>
      <c r="CN289" s="97" t="s">
        <v>1119</v>
      </c>
      <c r="CO289" s="164">
        <f t="shared" si="408"/>
        <v>0</v>
      </c>
      <c r="CP289" s="97" t="s">
        <v>880</v>
      </c>
      <c r="CQ289" s="164">
        <f t="shared" si="444"/>
        <v>4</v>
      </c>
      <c r="CR289" s="97" t="s">
        <v>880</v>
      </c>
      <c r="CS289" s="164">
        <f t="shared" si="445"/>
        <v>4</v>
      </c>
      <c r="CT289" s="586" t="s">
        <v>1396</v>
      </c>
      <c r="CU289" s="165">
        <f t="shared" si="441"/>
        <v>0</v>
      </c>
      <c r="CV289" s="97" t="s">
        <v>880</v>
      </c>
      <c r="CW289" s="164">
        <f t="shared" si="446"/>
        <v>4</v>
      </c>
      <c r="CX289" s="63">
        <v>8</v>
      </c>
      <c r="CY289" s="351" t="s">
        <v>1827</v>
      </c>
      <c r="CZ289" s="165">
        <f t="shared" si="409"/>
        <v>0</v>
      </c>
      <c r="DA289" s="64">
        <v>9.1999999999999993</v>
      </c>
      <c r="DB289" s="351" t="s">
        <v>1827</v>
      </c>
      <c r="DC289" s="165">
        <f t="shared" si="410"/>
        <v>0</v>
      </c>
      <c r="DD289" s="426">
        <f t="shared" si="411"/>
        <v>1.4444444444444444</v>
      </c>
      <c r="DE289" s="148">
        <v>30</v>
      </c>
      <c r="DF289" s="396" t="s">
        <v>1773</v>
      </c>
      <c r="DG289" s="165">
        <f t="shared" si="412"/>
        <v>4</v>
      </c>
      <c r="DH289" s="62">
        <v>1</v>
      </c>
      <c r="DI289" s="396" t="s">
        <v>1779</v>
      </c>
      <c r="DJ289" s="165">
        <f t="shared" si="413"/>
        <v>3</v>
      </c>
      <c r="DK289" s="62">
        <v>14</v>
      </c>
      <c r="DL289" s="396" t="s">
        <v>1778</v>
      </c>
      <c r="DM289" s="165">
        <f t="shared" si="414"/>
        <v>4</v>
      </c>
      <c r="DN289" s="62">
        <v>2</v>
      </c>
      <c r="DO289" s="396" t="s">
        <v>1783</v>
      </c>
      <c r="DP289" s="165">
        <f t="shared" si="415"/>
        <v>1</v>
      </c>
      <c r="DQ289" s="97" t="s">
        <v>1024</v>
      </c>
      <c r="DR289" s="164">
        <f t="shared" si="416"/>
        <v>0</v>
      </c>
      <c r="DS289" s="426">
        <f t="shared" si="417"/>
        <v>2.4</v>
      </c>
      <c r="DT289" s="149">
        <v>0.73499999999999999</v>
      </c>
      <c r="DU289" s="157" t="s">
        <v>1791</v>
      </c>
      <c r="DV289" s="165">
        <f t="shared" si="442"/>
        <v>2</v>
      </c>
      <c r="DW289" s="49">
        <v>8</v>
      </c>
      <c r="DX289" s="148">
        <f t="shared" si="424"/>
        <v>0.90308998699194354</v>
      </c>
      <c r="DY289" s="94" t="s">
        <v>1733</v>
      </c>
      <c r="DZ289" s="165">
        <f t="shared" si="418"/>
        <v>1</v>
      </c>
      <c r="EA289" s="49">
        <v>64</v>
      </c>
      <c r="EB289" s="157" t="s">
        <v>1738</v>
      </c>
      <c r="EC289" s="165">
        <f t="shared" si="419"/>
        <v>4</v>
      </c>
      <c r="ED289" s="49">
        <v>36</v>
      </c>
      <c r="EE289" s="157" t="s">
        <v>1738</v>
      </c>
      <c r="EF289" s="165">
        <f t="shared" si="420"/>
        <v>4</v>
      </c>
      <c r="EG289" s="426">
        <f t="shared" si="421"/>
        <v>2.75</v>
      </c>
      <c r="EH289" s="429">
        <f t="shared" si="422"/>
        <v>2.0407407407407407</v>
      </c>
      <c r="EI289" s="438">
        <f t="shared" si="423"/>
        <v>0.51018518518518519</v>
      </c>
      <c r="EJ289" s="546">
        <v>0.6</v>
      </c>
      <c r="EK289" s="548">
        <v>0.25</v>
      </c>
      <c r="EL289" s="549">
        <v>0.5625</v>
      </c>
      <c r="EM289" s="549">
        <v>0.3611111111111111</v>
      </c>
      <c r="EN289" s="549">
        <v>0.6</v>
      </c>
      <c r="EO289" s="549">
        <v>0.6875</v>
      </c>
    </row>
    <row r="290" spans="1:145" s="366" customFormat="1" ht="18">
      <c r="A290" s="4" t="s">
        <v>24</v>
      </c>
      <c r="B290" s="71" t="s">
        <v>23</v>
      </c>
      <c r="C290" s="586" t="s">
        <v>681</v>
      </c>
      <c r="D290" s="411" t="s">
        <v>1312</v>
      </c>
      <c r="E290" s="413" t="s">
        <v>988</v>
      </c>
      <c r="F290" s="412" t="s">
        <v>1002</v>
      </c>
      <c r="G290" s="414" t="s">
        <v>989</v>
      </c>
      <c r="H290" s="412" t="s">
        <v>25</v>
      </c>
      <c r="I290" s="49">
        <v>163735</v>
      </c>
      <c r="J290" s="328">
        <f t="shared" si="399"/>
        <v>5.2141415241409685</v>
      </c>
      <c r="K290" s="328" t="s">
        <v>1716</v>
      </c>
      <c r="L290" s="165">
        <f t="shared" si="400"/>
        <v>4</v>
      </c>
      <c r="M290" s="78">
        <v>554909291.76999998</v>
      </c>
      <c r="N290" s="328">
        <f t="shared" si="401"/>
        <v>8.7442219969905093</v>
      </c>
      <c r="O290" s="328" t="s">
        <v>1707</v>
      </c>
      <c r="P290" s="165">
        <f t="shared" si="402"/>
        <v>4</v>
      </c>
      <c r="Q290" s="94">
        <v>4431</v>
      </c>
      <c r="R290" s="328">
        <f t="shared" si="403"/>
        <v>3.6465017500316121</v>
      </c>
      <c r="S290" s="328" t="s">
        <v>1711</v>
      </c>
      <c r="T290" s="165">
        <f t="shared" si="404"/>
        <v>4</v>
      </c>
      <c r="U290" s="96" t="s">
        <v>1119</v>
      </c>
      <c r="V290" s="164">
        <f t="shared" si="405"/>
        <v>4</v>
      </c>
      <c r="W290" s="94">
        <v>114</v>
      </c>
      <c r="X290" s="54">
        <f>LOG10(W290)</f>
        <v>2.0569048513364727</v>
      </c>
      <c r="Y290" s="94" t="s">
        <v>1729</v>
      </c>
      <c r="Z290" s="165">
        <f t="shared" si="406"/>
        <v>4</v>
      </c>
      <c r="AA290" s="424">
        <f t="shared" si="407"/>
        <v>4</v>
      </c>
      <c r="AB290" s="80" t="s">
        <v>1396</v>
      </c>
      <c r="AC290" s="165">
        <f t="shared" si="425"/>
        <v>0</v>
      </c>
      <c r="AD290" s="53" t="s">
        <v>1396</v>
      </c>
      <c r="AE290" s="165">
        <f t="shared" si="426"/>
        <v>0</v>
      </c>
      <c r="AF290" s="96" t="s">
        <v>640</v>
      </c>
      <c r="AG290" s="164">
        <f t="shared" si="427"/>
        <v>0</v>
      </c>
      <c r="AH290" s="53" t="s">
        <v>1314</v>
      </c>
      <c r="AI290" s="165">
        <f t="shared" si="447"/>
        <v>0</v>
      </c>
      <c r="AJ290" s="53" t="s">
        <v>1406</v>
      </c>
      <c r="AK290" s="165">
        <f t="shared" si="429"/>
        <v>3</v>
      </c>
      <c r="AL290" s="599">
        <v>7</v>
      </c>
      <c r="AM290" s="397" t="s">
        <v>1769</v>
      </c>
      <c r="AN290" s="165">
        <f t="shared" si="430"/>
        <v>0</v>
      </c>
      <c r="AO290" s="96" t="s">
        <v>640</v>
      </c>
      <c r="AP290" s="164">
        <f t="shared" si="431"/>
        <v>0</v>
      </c>
      <c r="AQ290" s="322">
        <v>4</v>
      </c>
      <c r="AR290" s="396" t="s">
        <v>1770</v>
      </c>
      <c r="AS290" s="165">
        <f t="shared" si="432"/>
        <v>3</v>
      </c>
      <c r="AT290" s="586" t="s">
        <v>634</v>
      </c>
      <c r="AU290" s="165">
        <f t="shared" si="433"/>
        <v>1</v>
      </c>
      <c r="AV290" s="53" t="s">
        <v>675</v>
      </c>
      <c r="AW290" s="165">
        <v>0</v>
      </c>
      <c r="AX290" s="81" t="s">
        <v>675</v>
      </c>
      <c r="AY290" s="165">
        <v>0</v>
      </c>
      <c r="AZ290" s="426">
        <f t="shared" si="434"/>
        <v>0.63636363636363635</v>
      </c>
      <c r="BA290" s="322">
        <v>1</v>
      </c>
      <c r="BB290" s="395" t="s">
        <v>1742</v>
      </c>
      <c r="BC290" s="165">
        <f t="shared" si="388"/>
        <v>3</v>
      </c>
      <c r="BD290" s="80" t="s">
        <v>1395</v>
      </c>
      <c r="BE290" s="163">
        <f t="shared" si="435"/>
        <v>4</v>
      </c>
      <c r="BF290" s="601">
        <v>268</v>
      </c>
      <c r="BG290" s="396" t="s">
        <v>1749</v>
      </c>
      <c r="BH290" s="165">
        <f t="shared" si="436"/>
        <v>0</v>
      </c>
      <c r="BI290" s="601">
        <v>253</v>
      </c>
      <c r="BJ290" s="396" t="s">
        <v>1749</v>
      </c>
      <c r="BK290" s="165">
        <f t="shared" si="389"/>
        <v>0</v>
      </c>
      <c r="BL290" s="80" t="s">
        <v>658</v>
      </c>
      <c r="BM290" s="365">
        <f t="shared" si="390"/>
        <v>2</v>
      </c>
      <c r="BN290" s="586" t="s">
        <v>662</v>
      </c>
      <c r="BO290" s="365">
        <f t="shared" si="391"/>
        <v>3</v>
      </c>
      <c r="BP290" s="586" t="s">
        <v>643</v>
      </c>
      <c r="BQ290" s="365">
        <f t="shared" si="392"/>
        <v>3</v>
      </c>
      <c r="BR290" s="601">
        <v>5</v>
      </c>
      <c r="BS290" s="396" t="s">
        <v>1753</v>
      </c>
      <c r="BT290" s="165">
        <f t="shared" si="393"/>
        <v>1</v>
      </c>
      <c r="BU290" s="601">
        <v>5</v>
      </c>
      <c r="BV290" s="396" t="s">
        <v>1753</v>
      </c>
      <c r="BW290" s="165">
        <f t="shared" si="394"/>
        <v>1</v>
      </c>
      <c r="BX290" s="601">
        <v>1</v>
      </c>
      <c r="BY290" s="396" t="s">
        <v>1756</v>
      </c>
      <c r="BZ290" s="165">
        <f t="shared" si="395"/>
        <v>3</v>
      </c>
      <c r="CA290" s="601">
        <v>5</v>
      </c>
      <c r="CB290" s="396" t="s">
        <v>1758</v>
      </c>
      <c r="CC290" s="165">
        <f t="shared" si="396"/>
        <v>1</v>
      </c>
      <c r="CD290" s="58">
        <v>1</v>
      </c>
      <c r="CE290" s="396" t="s">
        <v>1763</v>
      </c>
      <c r="CF290" s="165">
        <f t="shared" si="437"/>
        <v>1</v>
      </c>
      <c r="CG290" s="155" t="s">
        <v>636</v>
      </c>
      <c r="CH290" s="165">
        <f t="shared" si="397"/>
        <v>4</v>
      </c>
      <c r="CI290" s="426">
        <f t="shared" si="438"/>
        <v>1.9166666666666667</v>
      </c>
      <c r="CJ290" s="80" t="s">
        <v>1407</v>
      </c>
      <c r="CK290" s="165">
        <f t="shared" si="439"/>
        <v>1</v>
      </c>
      <c r="CL290" s="96" t="s">
        <v>636</v>
      </c>
      <c r="CM290" s="164">
        <f t="shared" si="440"/>
        <v>4</v>
      </c>
      <c r="CN290" s="96" t="s">
        <v>880</v>
      </c>
      <c r="CO290" s="164">
        <f t="shared" si="408"/>
        <v>4</v>
      </c>
      <c r="CP290" s="96" t="s">
        <v>880</v>
      </c>
      <c r="CQ290" s="164">
        <f t="shared" si="444"/>
        <v>4</v>
      </c>
      <c r="CR290" s="96" t="s">
        <v>1119</v>
      </c>
      <c r="CS290" s="164">
        <f t="shared" si="445"/>
        <v>0</v>
      </c>
      <c r="CT290" s="53" t="s">
        <v>1409</v>
      </c>
      <c r="CU290" s="165">
        <f t="shared" si="441"/>
        <v>1</v>
      </c>
      <c r="CV290" s="96" t="s">
        <v>1119</v>
      </c>
      <c r="CW290" s="164">
        <f t="shared" si="446"/>
        <v>0</v>
      </c>
      <c r="CX290" s="55">
        <v>9.8000000000000007</v>
      </c>
      <c r="CY290" s="351" t="s">
        <v>1827</v>
      </c>
      <c r="CZ290" s="165">
        <f t="shared" si="409"/>
        <v>0</v>
      </c>
      <c r="DA290" s="56">
        <v>9.8000000000000007</v>
      </c>
      <c r="DB290" s="351" t="s">
        <v>1827</v>
      </c>
      <c r="DC290" s="165">
        <f t="shared" si="410"/>
        <v>0</v>
      </c>
      <c r="DD290" s="426">
        <f t="shared" si="411"/>
        <v>1.5555555555555556</v>
      </c>
      <c r="DE290" s="148">
        <v>20</v>
      </c>
      <c r="DF290" s="396" t="s">
        <v>1773</v>
      </c>
      <c r="DG290" s="165">
        <f t="shared" si="412"/>
        <v>4</v>
      </c>
      <c r="DH290" s="54">
        <v>0</v>
      </c>
      <c r="DI290" s="397" t="s">
        <v>1777</v>
      </c>
      <c r="DJ290" s="165">
        <f t="shared" si="413"/>
        <v>0</v>
      </c>
      <c r="DK290" s="54">
        <v>2</v>
      </c>
      <c r="DL290" s="396" t="s">
        <v>1778</v>
      </c>
      <c r="DM290" s="165">
        <f t="shared" si="414"/>
        <v>4</v>
      </c>
      <c r="DN290" s="54">
        <v>1</v>
      </c>
      <c r="DO290" s="396" t="s">
        <v>1783</v>
      </c>
      <c r="DP290" s="165">
        <f t="shared" si="415"/>
        <v>1</v>
      </c>
      <c r="DQ290" s="96" t="s">
        <v>1024</v>
      </c>
      <c r="DR290" s="164">
        <f t="shared" si="416"/>
        <v>0</v>
      </c>
      <c r="DS290" s="426">
        <f t="shared" si="417"/>
        <v>1.8</v>
      </c>
      <c r="DT290" s="148">
        <v>0.78900000000000003</v>
      </c>
      <c r="DU290" s="157" t="s">
        <v>1792</v>
      </c>
      <c r="DV290" s="165">
        <f t="shared" si="442"/>
        <v>1</v>
      </c>
      <c r="DW290" s="49">
        <v>97</v>
      </c>
      <c r="DX290" s="148">
        <f t="shared" si="424"/>
        <v>1.9867717342662448</v>
      </c>
      <c r="DY290" s="94" t="s">
        <v>1735</v>
      </c>
      <c r="DZ290" s="165">
        <f t="shared" si="418"/>
        <v>3</v>
      </c>
      <c r="EA290" s="49">
        <v>41</v>
      </c>
      <c r="EB290" s="157" t="s">
        <v>1738</v>
      </c>
      <c r="EC290" s="165">
        <f t="shared" si="419"/>
        <v>4</v>
      </c>
      <c r="ED290" s="49">
        <v>22</v>
      </c>
      <c r="EE290" s="157" t="s">
        <v>1738</v>
      </c>
      <c r="EF290" s="165">
        <f t="shared" si="420"/>
        <v>4</v>
      </c>
      <c r="EG290" s="426">
        <f t="shared" si="421"/>
        <v>3</v>
      </c>
      <c r="EH290" s="429">
        <f t="shared" si="422"/>
        <v>2.1514309764309765</v>
      </c>
      <c r="EI290" s="438">
        <f t="shared" si="423"/>
        <v>0.53785774410774412</v>
      </c>
      <c r="EJ290" s="546">
        <v>1</v>
      </c>
      <c r="EK290" s="548">
        <v>0.15909090909090909</v>
      </c>
      <c r="EL290" s="549">
        <v>0.47916666666666669</v>
      </c>
      <c r="EM290" s="549">
        <v>0.3888888888888889</v>
      </c>
      <c r="EN290" s="549">
        <v>0.45</v>
      </c>
      <c r="EO290" s="549">
        <v>0.75</v>
      </c>
    </row>
    <row r="291" spans="1:145" s="366" customFormat="1" ht="18">
      <c r="A291" s="86" t="s">
        <v>18</v>
      </c>
      <c r="B291" s="74" t="s">
        <v>17</v>
      </c>
      <c r="C291" s="605" t="s">
        <v>681</v>
      </c>
      <c r="D291" s="560" t="s">
        <v>1312</v>
      </c>
      <c r="E291" s="561" t="s">
        <v>971</v>
      </c>
      <c r="F291" s="562" t="s">
        <v>995</v>
      </c>
      <c r="G291" s="563" t="s">
        <v>996</v>
      </c>
      <c r="H291" s="562" t="s">
        <v>19</v>
      </c>
      <c r="I291" s="67">
        <v>205271</v>
      </c>
      <c r="J291" s="564">
        <f t="shared" si="399"/>
        <v>5.3123275980330833</v>
      </c>
      <c r="K291" s="564" t="s">
        <v>1716</v>
      </c>
      <c r="L291" s="565">
        <f t="shared" si="400"/>
        <v>4</v>
      </c>
      <c r="M291" s="559">
        <v>941938749.62000012</v>
      </c>
      <c r="N291" s="564">
        <f t="shared" si="401"/>
        <v>8.974022663337573</v>
      </c>
      <c r="O291" s="564" t="s">
        <v>1707</v>
      </c>
      <c r="P291" s="565">
        <f t="shared" si="402"/>
        <v>4</v>
      </c>
      <c r="Q291" s="147">
        <v>5381</v>
      </c>
      <c r="R291" s="564">
        <f t="shared" si="403"/>
        <v>3.730862992046494</v>
      </c>
      <c r="S291" s="564" t="s">
        <v>1711</v>
      </c>
      <c r="T291" s="565">
        <f t="shared" si="404"/>
        <v>4</v>
      </c>
      <c r="U291" s="98" t="s">
        <v>1119</v>
      </c>
      <c r="V291" s="566">
        <f t="shared" si="405"/>
        <v>4</v>
      </c>
      <c r="W291" s="147">
        <v>239</v>
      </c>
      <c r="X291" s="87">
        <f>LOG10(W291)</f>
        <v>2.3783979009481375</v>
      </c>
      <c r="Y291" s="147" t="s">
        <v>1729</v>
      </c>
      <c r="Z291" s="565">
        <f t="shared" si="406"/>
        <v>4</v>
      </c>
      <c r="AA291" s="567">
        <f t="shared" si="407"/>
        <v>4</v>
      </c>
      <c r="AB291" s="442" t="s">
        <v>1397</v>
      </c>
      <c r="AC291" s="565">
        <f t="shared" si="425"/>
        <v>1</v>
      </c>
      <c r="AD291" s="605" t="s">
        <v>1399</v>
      </c>
      <c r="AE291" s="565">
        <f t="shared" si="426"/>
        <v>1</v>
      </c>
      <c r="AF291" s="98" t="s">
        <v>640</v>
      </c>
      <c r="AG291" s="566">
        <f t="shared" si="427"/>
        <v>0</v>
      </c>
      <c r="AH291" s="91" t="s">
        <v>1314</v>
      </c>
      <c r="AI291" s="565">
        <f t="shared" si="447"/>
        <v>0</v>
      </c>
      <c r="AJ291" s="91" t="s">
        <v>1406</v>
      </c>
      <c r="AK291" s="565">
        <f t="shared" si="429"/>
        <v>3</v>
      </c>
      <c r="AL291" s="607">
        <v>8</v>
      </c>
      <c r="AM291" s="151" t="s">
        <v>1769</v>
      </c>
      <c r="AN291" s="565">
        <f t="shared" si="430"/>
        <v>0</v>
      </c>
      <c r="AO291" s="98" t="s">
        <v>636</v>
      </c>
      <c r="AP291" s="566">
        <f t="shared" si="431"/>
        <v>4</v>
      </c>
      <c r="AQ291" s="609">
        <v>3</v>
      </c>
      <c r="AR291" s="151" t="s">
        <v>1771</v>
      </c>
      <c r="AS291" s="565">
        <f t="shared" si="432"/>
        <v>2</v>
      </c>
      <c r="AT291" s="605" t="s">
        <v>650</v>
      </c>
      <c r="AU291" s="565">
        <f t="shared" si="433"/>
        <v>2</v>
      </c>
      <c r="AV291" s="91" t="s">
        <v>675</v>
      </c>
      <c r="AW291" s="565">
        <v>0</v>
      </c>
      <c r="AX291" s="92" t="s">
        <v>647</v>
      </c>
      <c r="AY291" s="565">
        <v>4</v>
      </c>
      <c r="AZ291" s="568">
        <f t="shared" si="434"/>
        <v>1.5454545454545454</v>
      </c>
      <c r="BA291" s="609">
        <v>0</v>
      </c>
      <c r="BB291" s="569" t="s">
        <v>1741</v>
      </c>
      <c r="BC291" s="565">
        <f t="shared" si="388"/>
        <v>4</v>
      </c>
      <c r="BD291" s="555" t="s">
        <v>641</v>
      </c>
      <c r="BE291" s="570">
        <f t="shared" si="435"/>
        <v>0</v>
      </c>
      <c r="BF291" s="613">
        <v>6</v>
      </c>
      <c r="BG291" s="393" t="s">
        <v>1748</v>
      </c>
      <c r="BH291" s="565">
        <f t="shared" si="436"/>
        <v>1</v>
      </c>
      <c r="BI291" s="613">
        <v>7</v>
      </c>
      <c r="BJ291" s="393" t="s">
        <v>1748</v>
      </c>
      <c r="BK291" s="565">
        <f t="shared" si="389"/>
        <v>1</v>
      </c>
      <c r="BL291" s="442" t="s">
        <v>649</v>
      </c>
      <c r="BM291" s="571">
        <f t="shared" si="390"/>
        <v>2</v>
      </c>
      <c r="BN291" s="605" t="s">
        <v>669</v>
      </c>
      <c r="BO291" s="571">
        <f t="shared" si="391"/>
        <v>2</v>
      </c>
      <c r="BP291" s="605" t="s">
        <v>643</v>
      </c>
      <c r="BQ291" s="571">
        <f t="shared" si="392"/>
        <v>3</v>
      </c>
      <c r="BR291" s="613">
        <v>319</v>
      </c>
      <c r="BS291" s="393" t="s">
        <v>1754</v>
      </c>
      <c r="BT291" s="565">
        <f t="shared" si="393"/>
        <v>0</v>
      </c>
      <c r="BU291" s="613">
        <v>278</v>
      </c>
      <c r="BV291" s="393" t="s">
        <v>1754</v>
      </c>
      <c r="BW291" s="565">
        <f t="shared" si="394"/>
        <v>0</v>
      </c>
      <c r="BX291" s="613">
        <v>2</v>
      </c>
      <c r="BY291" s="393" t="s">
        <v>1756</v>
      </c>
      <c r="BZ291" s="565">
        <f t="shared" si="395"/>
        <v>3</v>
      </c>
      <c r="CA291" s="613">
        <v>2</v>
      </c>
      <c r="CB291" s="393" t="s">
        <v>1756</v>
      </c>
      <c r="CC291" s="565">
        <f t="shared" si="396"/>
        <v>3</v>
      </c>
      <c r="CD291" s="93">
        <v>1</v>
      </c>
      <c r="CE291" s="393" t="s">
        <v>1763</v>
      </c>
      <c r="CF291" s="565">
        <f t="shared" si="437"/>
        <v>1</v>
      </c>
      <c r="CG291" s="442" t="s">
        <v>1369</v>
      </c>
      <c r="CH291" s="565">
        <f t="shared" si="397"/>
        <v>3</v>
      </c>
      <c r="CI291" s="568">
        <f t="shared" si="438"/>
        <v>1.5833333333333333</v>
      </c>
      <c r="CJ291" s="91" t="s">
        <v>1396</v>
      </c>
      <c r="CK291" s="565">
        <f t="shared" si="439"/>
        <v>0</v>
      </c>
      <c r="CL291" s="98" t="s">
        <v>640</v>
      </c>
      <c r="CM291" s="566">
        <f t="shared" si="440"/>
        <v>0</v>
      </c>
      <c r="CN291" s="98" t="s">
        <v>1119</v>
      </c>
      <c r="CO291" s="566">
        <f t="shared" si="408"/>
        <v>0</v>
      </c>
      <c r="CP291" s="98" t="s">
        <v>880</v>
      </c>
      <c r="CQ291" s="566">
        <f t="shared" si="444"/>
        <v>4</v>
      </c>
      <c r="CR291" s="98" t="s">
        <v>880</v>
      </c>
      <c r="CS291" s="566">
        <f t="shared" si="445"/>
        <v>4</v>
      </c>
      <c r="CT291" s="442" t="s">
        <v>1396</v>
      </c>
      <c r="CU291" s="565">
        <f t="shared" si="441"/>
        <v>0</v>
      </c>
      <c r="CV291" s="98" t="s">
        <v>1119</v>
      </c>
      <c r="CW291" s="566">
        <f t="shared" si="446"/>
        <v>0</v>
      </c>
      <c r="CX291" s="88">
        <v>9.1</v>
      </c>
      <c r="CY291" s="572" t="s">
        <v>1827</v>
      </c>
      <c r="CZ291" s="565">
        <f t="shared" si="409"/>
        <v>0</v>
      </c>
      <c r="DA291" s="89">
        <v>10</v>
      </c>
      <c r="DB291" s="572" t="s">
        <v>1827</v>
      </c>
      <c r="DC291" s="565">
        <f t="shared" si="410"/>
        <v>0</v>
      </c>
      <c r="DD291" s="568">
        <f t="shared" si="411"/>
        <v>0.88888888888888884</v>
      </c>
      <c r="DE291" s="152">
        <v>14</v>
      </c>
      <c r="DF291" s="393" t="s">
        <v>1773</v>
      </c>
      <c r="DG291" s="565">
        <f t="shared" si="412"/>
        <v>4</v>
      </c>
      <c r="DH291" s="87">
        <v>0</v>
      </c>
      <c r="DI291" s="151" t="s">
        <v>1777</v>
      </c>
      <c r="DJ291" s="565">
        <f t="shared" si="413"/>
        <v>0</v>
      </c>
      <c r="DK291" s="87">
        <v>21</v>
      </c>
      <c r="DL291" s="393" t="s">
        <v>1778</v>
      </c>
      <c r="DM291" s="565">
        <f t="shared" si="414"/>
        <v>4</v>
      </c>
      <c r="DN291" s="87">
        <v>4</v>
      </c>
      <c r="DO291" s="151" t="s">
        <v>1782</v>
      </c>
      <c r="DP291" s="565">
        <f t="shared" si="415"/>
        <v>2</v>
      </c>
      <c r="DQ291" s="98" t="s">
        <v>1024</v>
      </c>
      <c r="DR291" s="566">
        <f t="shared" si="416"/>
        <v>0</v>
      </c>
      <c r="DS291" s="568">
        <f t="shared" si="417"/>
        <v>2</v>
      </c>
      <c r="DT291" s="152">
        <v>0.81699999999999995</v>
      </c>
      <c r="DU291" s="573" t="s">
        <v>1792</v>
      </c>
      <c r="DV291" s="565">
        <f t="shared" si="442"/>
        <v>1</v>
      </c>
      <c r="DW291" s="67">
        <v>152</v>
      </c>
      <c r="DX291" s="152">
        <f t="shared" si="424"/>
        <v>2.1818435879447726</v>
      </c>
      <c r="DY291" s="147" t="s">
        <v>1736</v>
      </c>
      <c r="DZ291" s="565">
        <f t="shared" si="418"/>
        <v>4</v>
      </c>
      <c r="EA291" s="67">
        <v>77</v>
      </c>
      <c r="EB291" s="573" t="s">
        <v>1738</v>
      </c>
      <c r="EC291" s="565">
        <f t="shared" si="419"/>
        <v>4</v>
      </c>
      <c r="ED291" s="67">
        <v>30</v>
      </c>
      <c r="EE291" s="573" t="s">
        <v>1738</v>
      </c>
      <c r="EF291" s="565">
        <f t="shared" si="420"/>
        <v>4</v>
      </c>
      <c r="EG291" s="568">
        <f t="shared" si="421"/>
        <v>3.25</v>
      </c>
      <c r="EH291" s="574">
        <f t="shared" si="422"/>
        <v>2.2112794612794615</v>
      </c>
      <c r="EI291" s="575">
        <f t="shared" si="423"/>
        <v>0.55281986531986538</v>
      </c>
      <c r="EJ291" s="546">
        <v>1</v>
      </c>
      <c r="EK291" s="548">
        <v>0.38636363636363635</v>
      </c>
      <c r="EL291" s="549">
        <v>0.39583333333333331</v>
      </c>
      <c r="EM291" s="549">
        <v>0.22222222222222221</v>
      </c>
      <c r="EN291" s="549">
        <v>0.5</v>
      </c>
      <c r="EO291" s="549">
        <v>0.8125</v>
      </c>
    </row>
    <row r="292" spans="1:145" s="366" customFormat="1" ht="18">
      <c r="A292" s="4" t="s">
        <v>15</v>
      </c>
      <c r="B292" s="75" t="s">
        <v>14</v>
      </c>
      <c r="C292" s="586" t="s">
        <v>681</v>
      </c>
      <c r="D292" s="411" t="s">
        <v>1312</v>
      </c>
      <c r="E292" s="413" t="s">
        <v>968</v>
      </c>
      <c r="F292" s="412" t="s">
        <v>975</v>
      </c>
      <c r="G292" s="414" t="s">
        <v>976</v>
      </c>
      <c r="H292" s="412" t="s">
        <v>16</v>
      </c>
      <c r="I292" s="49">
        <v>205795</v>
      </c>
      <c r="J292" s="328">
        <f t="shared" si="399"/>
        <v>5.3134348189259848</v>
      </c>
      <c r="K292" s="328" t="s">
        <v>1716</v>
      </c>
      <c r="L292" s="165">
        <f t="shared" si="400"/>
        <v>4</v>
      </c>
      <c r="M292" s="78">
        <v>516717287.57999998</v>
      </c>
      <c r="N292" s="328">
        <f t="shared" si="401"/>
        <v>8.7132529917856534</v>
      </c>
      <c r="O292" s="328" t="s">
        <v>1707</v>
      </c>
      <c r="P292" s="165">
        <f t="shared" si="402"/>
        <v>4</v>
      </c>
      <c r="Q292" s="94">
        <v>5813</v>
      </c>
      <c r="R292" s="328">
        <f t="shared" si="403"/>
        <v>3.764400322956388</v>
      </c>
      <c r="S292" s="328" t="s">
        <v>1711</v>
      </c>
      <c r="T292" s="165">
        <f t="shared" si="404"/>
        <v>4</v>
      </c>
      <c r="U292" s="96" t="s">
        <v>880</v>
      </c>
      <c r="V292" s="164">
        <f t="shared" si="405"/>
        <v>0</v>
      </c>
      <c r="W292" s="94">
        <v>0</v>
      </c>
      <c r="X292" s="94"/>
      <c r="Y292" s="94" t="s">
        <v>1726</v>
      </c>
      <c r="Z292" s="165">
        <f t="shared" si="406"/>
        <v>0</v>
      </c>
      <c r="AA292" s="424">
        <f t="shared" si="407"/>
        <v>2.4</v>
      </c>
      <c r="AB292" s="586" t="s">
        <v>1397</v>
      </c>
      <c r="AC292" s="165">
        <f t="shared" si="425"/>
        <v>1</v>
      </c>
      <c r="AD292" s="586" t="s">
        <v>1399</v>
      </c>
      <c r="AE292" s="165">
        <f t="shared" si="426"/>
        <v>1</v>
      </c>
      <c r="AF292" s="96" t="s">
        <v>640</v>
      </c>
      <c r="AG292" s="164">
        <f t="shared" si="427"/>
        <v>0</v>
      </c>
      <c r="AH292" s="53" t="s">
        <v>1314</v>
      </c>
      <c r="AI292" s="165">
        <f t="shared" si="447"/>
        <v>0</v>
      </c>
      <c r="AJ292" s="156" t="s">
        <v>1406</v>
      </c>
      <c r="AK292" s="165">
        <f t="shared" si="429"/>
        <v>3</v>
      </c>
      <c r="AL292" s="598">
        <v>3</v>
      </c>
      <c r="AM292" s="397" t="s">
        <v>1767</v>
      </c>
      <c r="AN292" s="165">
        <f t="shared" si="430"/>
        <v>2</v>
      </c>
      <c r="AO292" s="96" t="s">
        <v>640</v>
      </c>
      <c r="AP292" s="164">
        <f t="shared" si="431"/>
        <v>0</v>
      </c>
      <c r="AQ292" s="322">
        <v>1</v>
      </c>
      <c r="AR292" s="397" t="s">
        <v>1789</v>
      </c>
      <c r="AS292" s="165">
        <f t="shared" si="432"/>
        <v>0</v>
      </c>
      <c r="AT292" s="586" t="s">
        <v>650</v>
      </c>
      <c r="AU292" s="165">
        <f t="shared" si="433"/>
        <v>2</v>
      </c>
      <c r="AV292" s="53" t="s">
        <v>646</v>
      </c>
      <c r="AW292" s="165">
        <v>0</v>
      </c>
      <c r="AX292" s="81" t="s">
        <v>647</v>
      </c>
      <c r="AY292" s="165">
        <v>4</v>
      </c>
      <c r="AZ292" s="426">
        <f t="shared" si="434"/>
        <v>1.1818181818181819</v>
      </c>
      <c r="BA292" s="322">
        <v>0</v>
      </c>
      <c r="BB292" s="395" t="s">
        <v>1741</v>
      </c>
      <c r="BC292" s="165">
        <f t="shared" si="388"/>
        <v>4</v>
      </c>
      <c r="BD292" s="155" t="s">
        <v>1395</v>
      </c>
      <c r="BE292" s="163">
        <f t="shared" si="435"/>
        <v>4</v>
      </c>
      <c r="BF292" s="601">
        <v>2000</v>
      </c>
      <c r="BG292" s="396" t="s">
        <v>1749</v>
      </c>
      <c r="BH292" s="165">
        <f t="shared" si="436"/>
        <v>0</v>
      </c>
      <c r="BI292" s="601">
        <v>2500</v>
      </c>
      <c r="BJ292" s="396" t="s">
        <v>1749</v>
      </c>
      <c r="BK292" s="165">
        <f t="shared" si="389"/>
        <v>0</v>
      </c>
      <c r="BL292" s="80" t="s">
        <v>642</v>
      </c>
      <c r="BM292" s="365">
        <f t="shared" si="390"/>
        <v>3</v>
      </c>
      <c r="BN292" s="586" t="s">
        <v>649</v>
      </c>
      <c r="BO292" s="365">
        <f t="shared" si="391"/>
        <v>1</v>
      </c>
      <c r="BP292" s="586" t="s">
        <v>663</v>
      </c>
      <c r="BQ292" s="365">
        <f t="shared" si="392"/>
        <v>0</v>
      </c>
      <c r="BR292" s="601">
        <v>0</v>
      </c>
      <c r="BS292" s="396" t="s">
        <v>1750</v>
      </c>
      <c r="BT292" s="165">
        <f t="shared" si="393"/>
        <v>4</v>
      </c>
      <c r="BU292" s="601">
        <v>0</v>
      </c>
      <c r="BV292" s="396" t="s">
        <v>1750</v>
      </c>
      <c r="BW292" s="165">
        <f t="shared" si="394"/>
        <v>4</v>
      </c>
      <c r="BX292" s="601">
        <v>0</v>
      </c>
      <c r="BY292" s="396" t="s">
        <v>1755</v>
      </c>
      <c r="BZ292" s="165">
        <f t="shared" si="395"/>
        <v>4</v>
      </c>
      <c r="CA292" s="601">
        <v>0</v>
      </c>
      <c r="CB292" s="396" t="s">
        <v>1755</v>
      </c>
      <c r="CC292" s="165">
        <f t="shared" si="396"/>
        <v>4</v>
      </c>
      <c r="CD292" s="58">
        <v>7</v>
      </c>
      <c r="CE292" s="396" t="s">
        <v>1760</v>
      </c>
      <c r="CF292" s="165">
        <f t="shared" si="437"/>
        <v>4</v>
      </c>
      <c r="CG292" s="80" t="s">
        <v>1369</v>
      </c>
      <c r="CH292" s="165">
        <f t="shared" si="397"/>
        <v>3</v>
      </c>
      <c r="CI292" s="426">
        <f t="shared" si="438"/>
        <v>2.5833333333333335</v>
      </c>
      <c r="CJ292" s="586" t="s">
        <v>1398</v>
      </c>
      <c r="CK292" s="165">
        <f t="shared" si="439"/>
        <v>2</v>
      </c>
      <c r="CL292" s="96" t="s">
        <v>640</v>
      </c>
      <c r="CM292" s="164">
        <f t="shared" si="440"/>
        <v>0</v>
      </c>
      <c r="CN292" s="96" t="s">
        <v>1119</v>
      </c>
      <c r="CO292" s="164">
        <f t="shared" si="408"/>
        <v>0</v>
      </c>
      <c r="CP292" s="96" t="s">
        <v>880</v>
      </c>
      <c r="CQ292" s="164">
        <f t="shared" si="444"/>
        <v>4</v>
      </c>
      <c r="CR292" s="96" t="s">
        <v>880</v>
      </c>
      <c r="CS292" s="164">
        <f t="shared" si="445"/>
        <v>4</v>
      </c>
      <c r="CT292" s="586" t="s">
        <v>1408</v>
      </c>
      <c r="CU292" s="165">
        <f t="shared" si="441"/>
        <v>2</v>
      </c>
      <c r="CV292" s="96" t="s">
        <v>1119</v>
      </c>
      <c r="CW292" s="164">
        <f t="shared" si="446"/>
        <v>0</v>
      </c>
      <c r="CX292" s="55">
        <v>6</v>
      </c>
      <c r="CY292" s="427" t="s">
        <v>1826</v>
      </c>
      <c r="CZ292" s="165">
        <f t="shared" si="409"/>
        <v>1</v>
      </c>
      <c r="DA292" s="56">
        <v>10</v>
      </c>
      <c r="DB292" s="351" t="s">
        <v>1827</v>
      </c>
      <c r="DC292" s="165">
        <f t="shared" si="410"/>
        <v>0</v>
      </c>
      <c r="DD292" s="426">
        <f t="shared" si="411"/>
        <v>1.4444444444444444</v>
      </c>
      <c r="DE292" s="148">
        <v>19</v>
      </c>
      <c r="DF292" s="396" t="s">
        <v>1773</v>
      </c>
      <c r="DG292" s="165">
        <f t="shared" si="412"/>
        <v>4</v>
      </c>
      <c r="DH292" s="54">
        <v>2</v>
      </c>
      <c r="DI292" s="396" t="s">
        <v>1778</v>
      </c>
      <c r="DJ292" s="165">
        <f t="shared" si="413"/>
        <v>4</v>
      </c>
      <c r="DK292" s="54">
        <v>3</v>
      </c>
      <c r="DL292" s="396" t="s">
        <v>1778</v>
      </c>
      <c r="DM292" s="165">
        <f t="shared" si="414"/>
        <v>4</v>
      </c>
      <c r="DN292" s="54">
        <v>4</v>
      </c>
      <c r="DO292" s="397" t="s">
        <v>1782</v>
      </c>
      <c r="DP292" s="165">
        <f t="shared" si="415"/>
        <v>2</v>
      </c>
      <c r="DQ292" s="96" t="s">
        <v>1024</v>
      </c>
      <c r="DR292" s="164">
        <f t="shared" si="416"/>
        <v>0</v>
      </c>
      <c r="DS292" s="426">
        <f t="shared" si="417"/>
        <v>2.8</v>
      </c>
      <c r="DT292" s="148">
        <v>0.72</v>
      </c>
      <c r="DU292" s="157" t="s">
        <v>1791</v>
      </c>
      <c r="DV292" s="165">
        <f t="shared" si="442"/>
        <v>2</v>
      </c>
      <c r="DW292" s="49">
        <v>260</v>
      </c>
      <c r="DX292" s="148">
        <f t="shared" si="424"/>
        <v>2.4149733479708178</v>
      </c>
      <c r="DY292" s="94" t="s">
        <v>1736</v>
      </c>
      <c r="DZ292" s="165">
        <f t="shared" si="418"/>
        <v>4</v>
      </c>
      <c r="EA292" s="49">
        <v>50</v>
      </c>
      <c r="EB292" s="157" t="s">
        <v>1738</v>
      </c>
      <c r="EC292" s="165">
        <f t="shared" si="419"/>
        <v>4</v>
      </c>
      <c r="ED292" s="49">
        <v>33</v>
      </c>
      <c r="EE292" s="157" t="s">
        <v>1738</v>
      </c>
      <c r="EF292" s="165">
        <f t="shared" si="420"/>
        <v>4</v>
      </c>
      <c r="EG292" s="426">
        <f t="shared" si="421"/>
        <v>3.5</v>
      </c>
      <c r="EH292" s="429">
        <f t="shared" si="422"/>
        <v>2.3182659932659933</v>
      </c>
      <c r="EI292" s="438">
        <f t="shared" si="423"/>
        <v>0.57956649831649831</v>
      </c>
      <c r="EJ292" s="546">
        <v>0.6</v>
      </c>
      <c r="EK292" s="548">
        <v>0.29545454545454547</v>
      </c>
      <c r="EL292" s="549">
        <v>0.64583333333333337</v>
      </c>
      <c r="EM292" s="549">
        <v>0.3611111111111111</v>
      </c>
      <c r="EN292" s="549">
        <v>0.7</v>
      </c>
      <c r="EO292" s="549">
        <v>0.875</v>
      </c>
    </row>
    <row r="293" spans="1:145" s="366" customFormat="1" ht="18">
      <c r="A293" s="86" t="s">
        <v>12</v>
      </c>
      <c r="B293" s="74" t="s">
        <v>11</v>
      </c>
      <c r="C293" s="605" t="s">
        <v>1050</v>
      </c>
      <c r="D293" s="411" t="s">
        <v>1312</v>
      </c>
      <c r="E293" s="413" t="s">
        <v>991</v>
      </c>
      <c r="F293" s="412" t="s">
        <v>990</v>
      </c>
      <c r="G293" s="414" t="s">
        <v>997</v>
      </c>
      <c r="H293" s="412" t="s">
        <v>13</v>
      </c>
      <c r="I293" s="67">
        <v>206918</v>
      </c>
      <c r="J293" s="328">
        <f t="shared" si="399"/>
        <v>5.3157982720125059</v>
      </c>
      <c r="K293" s="328" t="s">
        <v>1716</v>
      </c>
      <c r="L293" s="165">
        <f t="shared" si="400"/>
        <v>4</v>
      </c>
      <c r="M293" s="90">
        <v>503030232.77000004</v>
      </c>
      <c r="N293" s="328">
        <f t="shared" si="401"/>
        <v>8.7015940875024747</v>
      </c>
      <c r="O293" s="328" t="s">
        <v>1707</v>
      </c>
      <c r="P293" s="165">
        <f t="shared" si="402"/>
        <v>4</v>
      </c>
      <c r="Q293" s="147">
        <v>5119</v>
      </c>
      <c r="R293" s="328">
        <f t="shared" si="403"/>
        <v>3.7091851295502454</v>
      </c>
      <c r="S293" s="328" t="s">
        <v>1711</v>
      </c>
      <c r="T293" s="165">
        <f t="shared" si="404"/>
        <v>4</v>
      </c>
      <c r="U293" s="98" t="s">
        <v>1119</v>
      </c>
      <c r="V293" s="164">
        <f t="shared" si="405"/>
        <v>4</v>
      </c>
      <c r="W293" s="147">
        <v>191</v>
      </c>
      <c r="X293" s="54">
        <f>LOG10(W293)</f>
        <v>2.2810333672477277</v>
      </c>
      <c r="Y293" s="94" t="s">
        <v>1729</v>
      </c>
      <c r="Z293" s="165">
        <f t="shared" si="406"/>
        <v>4</v>
      </c>
      <c r="AA293" s="424">
        <f t="shared" si="407"/>
        <v>4</v>
      </c>
      <c r="AB293" s="605" t="s">
        <v>639</v>
      </c>
      <c r="AC293" s="165">
        <f t="shared" si="425"/>
        <v>4</v>
      </c>
      <c r="AD293" s="586" t="s">
        <v>1399</v>
      </c>
      <c r="AE293" s="165">
        <f t="shared" si="426"/>
        <v>1</v>
      </c>
      <c r="AF293" s="98" t="s">
        <v>640</v>
      </c>
      <c r="AG293" s="164">
        <f t="shared" si="427"/>
        <v>0</v>
      </c>
      <c r="AH293" s="586" t="s">
        <v>1400</v>
      </c>
      <c r="AI293" s="165">
        <f t="shared" si="447"/>
        <v>3</v>
      </c>
      <c r="AJ293" s="53" t="s">
        <v>1406</v>
      </c>
      <c r="AK293" s="165">
        <f t="shared" si="429"/>
        <v>3</v>
      </c>
      <c r="AL293" s="608">
        <v>5</v>
      </c>
      <c r="AM293" s="396" t="s">
        <v>1768</v>
      </c>
      <c r="AN293" s="165">
        <f t="shared" si="430"/>
        <v>1</v>
      </c>
      <c r="AO293" s="98" t="s">
        <v>636</v>
      </c>
      <c r="AP293" s="164">
        <f t="shared" si="431"/>
        <v>4</v>
      </c>
      <c r="AQ293" s="609">
        <v>5</v>
      </c>
      <c r="AR293" s="396" t="s">
        <v>1788</v>
      </c>
      <c r="AS293" s="165">
        <f t="shared" si="432"/>
        <v>4</v>
      </c>
      <c r="AT293" s="605" t="s">
        <v>634</v>
      </c>
      <c r="AU293" s="165">
        <f t="shared" si="433"/>
        <v>1</v>
      </c>
      <c r="AV293" s="91" t="s">
        <v>635</v>
      </c>
      <c r="AW293" s="165">
        <v>1</v>
      </c>
      <c r="AX293" s="92" t="s">
        <v>1066</v>
      </c>
      <c r="AY293" s="165">
        <v>3</v>
      </c>
      <c r="AZ293" s="426">
        <f t="shared" si="434"/>
        <v>2.2727272727272729</v>
      </c>
      <c r="BA293" s="609">
        <v>0</v>
      </c>
      <c r="BB293" s="395" t="s">
        <v>1741</v>
      </c>
      <c r="BC293" s="165">
        <f t="shared" si="388"/>
        <v>4</v>
      </c>
      <c r="BD293" s="555" t="s">
        <v>678</v>
      </c>
      <c r="BE293" s="163">
        <f t="shared" si="435"/>
        <v>1</v>
      </c>
      <c r="BF293" s="613">
        <v>0</v>
      </c>
      <c r="BG293" s="396" t="s">
        <v>1745</v>
      </c>
      <c r="BH293" s="165">
        <f t="shared" si="436"/>
        <v>4</v>
      </c>
      <c r="BI293" s="613">
        <v>0</v>
      </c>
      <c r="BJ293" s="396" t="s">
        <v>1745</v>
      </c>
      <c r="BK293" s="165">
        <f t="shared" si="389"/>
        <v>4</v>
      </c>
      <c r="BL293" s="442" t="s">
        <v>653</v>
      </c>
      <c r="BM293" s="365">
        <f t="shared" si="390"/>
        <v>4</v>
      </c>
      <c r="BN293" s="605" t="s">
        <v>654</v>
      </c>
      <c r="BO293" s="365">
        <f t="shared" si="391"/>
        <v>4</v>
      </c>
      <c r="BP293" s="605" t="s">
        <v>663</v>
      </c>
      <c r="BQ293" s="365">
        <f t="shared" si="392"/>
        <v>0</v>
      </c>
      <c r="BR293" s="613">
        <v>0</v>
      </c>
      <c r="BS293" s="396" t="s">
        <v>1750</v>
      </c>
      <c r="BT293" s="165">
        <f t="shared" si="393"/>
        <v>4</v>
      </c>
      <c r="BU293" s="613">
        <v>0</v>
      </c>
      <c r="BV293" s="396" t="s">
        <v>1750</v>
      </c>
      <c r="BW293" s="165">
        <f t="shared" si="394"/>
        <v>4</v>
      </c>
      <c r="BX293" s="613">
        <v>0</v>
      </c>
      <c r="BY293" s="396" t="s">
        <v>1755</v>
      </c>
      <c r="BZ293" s="165">
        <f t="shared" si="395"/>
        <v>4</v>
      </c>
      <c r="CA293" s="613">
        <v>0</v>
      </c>
      <c r="CB293" s="396" t="s">
        <v>1755</v>
      </c>
      <c r="CC293" s="165">
        <f t="shared" si="396"/>
        <v>4</v>
      </c>
      <c r="CD293" s="93">
        <v>1</v>
      </c>
      <c r="CE293" s="396" t="s">
        <v>1763</v>
      </c>
      <c r="CF293" s="165">
        <f t="shared" si="437"/>
        <v>1</v>
      </c>
      <c r="CG293" s="442"/>
      <c r="CH293" s="165"/>
      <c r="CI293" s="426">
        <f t="shared" si="438"/>
        <v>3.0909090909090908</v>
      </c>
      <c r="CJ293" s="586" t="s">
        <v>1407</v>
      </c>
      <c r="CK293" s="165">
        <f t="shared" si="439"/>
        <v>1</v>
      </c>
      <c r="CL293" s="98" t="s">
        <v>636</v>
      </c>
      <c r="CM293" s="164">
        <f t="shared" si="440"/>
        <v>4</v>
      </c>
      <c r="CN293" s="98" t="s">
        <v>880</v>
      </c>
      <c r="CO293" s="164">
        <f t="shared" si="408"/>
        <v>4</v>
      </c>
      <c r="CP293" s="98" t="s">
        <v>880</v>
      </c>
      <c r="CQ293" s="164">
        <f t="shared" si="444"/>
        <v>4</v>
      </c>
      <c r="CR293" s="98" t="s">
        <v>880</v>
      </c>
      <c r="CS293" s="164">
        <f t="shared" si="445"/>
        <v>4</v>
      </c>
      <c r="CT293" s="586" t="s">
        <v>1409</v>
      </c>
      <c r="CU293" s="165">
        <f t="shared" si="441"/>
        <v>1</v>
      </c>
      <c r="CV293" s="98" t="s">
        <v>1119</v>
      </c>
      <c r="CW293" s="164">
        <f t="shared" si="446"/>
        <v>0</v>
      </c>
      <c r="CX293" s="88">
        <v>0</v>
      </c>
      <c r="CY293" s="427" t="s">
        <v>1823</v>
      </c>
      <c r="CZ293" s="165">
        <f t="shared" si="409"/>
        <v>4</v>
      </c>
      <c r="DA293" s="89">
        <v>6.8</v>
      </c>
      <c r="DB293" s="427" t="s">
        <v>1826</v>
      </c>
      <c r="DC293" s="165">
        <f t="shared" si="410"/>
        <v>1</v>
      </c>
      <c r="DD293" s="426">
        <f t="shared" si="411"/>
        <v>2.5555555555555554</v>
      </c>
      <c r="DE293" s="148">
        <v>33</v>
      </c>
      <c r="DF293" s="396" t="s">
        <v>1773</v>
      </c>
      <c r="DG293" s="165">
        <f t="shared" si="412"/>
        <v>4</v>
      </c>
      <c r="DH293" s="87">
        <v>0</v>
      </c>
      <c r="DI293" s="397" t="s">
        <v>1777</v>
      </c>
      <c r="DJ293" s="165">
        <f t="shared" si="413"/>
        <v>0</v>
      </c>
      <c r="DK293" s="87">
        <v>16</v>
      </c>
      <c r="DL293" s="396" t="s">
        <v>1778</v>
      </c>
      <c r="DM293" s="165">
        <f t="shared" si="414"/>
        <v>4</v>
      </c>
      <c r="DN293" s="87">
        <v>7</v>
      </c>
      <c r="DO293" s="396" t="s">
        <v>1780</v>
      </c>
      <c r="DP293" s="165">
        <f t="shared" si="415"/>
        <v>4</v>
      </c>
      <c r="DQ293" s="98" t="s">
        <v>1024</v>
      </c>
      <c r="DR293" s="164">
        <f t="shared" si="416"/>
        <v>0</v>
      </c>
      <c r="DS293" s="426">
        <f t="shared" si="417"/>
        <v>2.4</v>
      </c>
      <c r="DT293" s="152">
        <v>0.76100000000000001</v>
      </c>
      <c r="DU293" s="157" t="s">
        <v>1792</v>
      </c>
      <c r="DV293" s="165">
        <f t="shared" si="442"/>
        <v>1</v>
      </c>
      <c r="DW293" s="67">
        <v>193</v>
      </c>
      <c r="DX293" s="148">
        <f t="shared" si="424"/>
        <v>2.2855573090077739</v>
      </c>
      <c r="DY293" s="94" t="s">
        <v>1736</v>
      </c>
      <c r="DZ293" s="165">
        <f t="shared" si="418"/>
        <v>4</v>
      </c>
      <c r="EA293" s="67">
        <v>40</v>
      </c>
      <c r="EB293" s="157" t="s">
        <v>1738</v>
      </c>
      <c r="EC293" s="165">
        <f t="shared" si="419"/>
        <v>4</v>
      </c>
      <c r="ED293" s="67">
        <v>26</v>
      </c>
      <c r="EE293" s="157" t="s">
        <v>1738</v>
      </c>
      <c r="EF293" s="165">
        <f t="shared" si="420"/>
        <v>4</v>
      </c>
      <c r="EG293" s="426">
        <f t="shared" si="421"/>
        <v>3.25</v>
      </c>
      <c r="EH293" s="429">
        <f t="shared" si="422"/>
        <v>2.928198653198653</v>
      </c>
      <c r="EI293" s="438">
        <f t="shared" si="423"/>
        <v>0.73204966329966326</v>
      </c>
      <c r="EJ293" s="546">
        <v>1</v>
      </c>
      <c r="EK293" s="548">
        <v>0.56818181818181823</v>
      </c>
      <c r="EL293" s="549">
        <v>0.77272727272727271</v>
      </c>
      <c r="EM293" s="549">
        <v>0.63888888888888884</v>
      </c>
      <c r="EN293" s="549">
        <v>0.6</v>
      </c>
      <c r="EO293" s="549">
        <v>0.8125</v>
      </c>
    </row>
    <row r="294" spans="1:145" s="366" customFormat="1" ht="18">
      <c r="A294" s="60" t="s">
        <v>10</v>
      </c>
      <c r="B294" s="73" t="s">
        <v>9</v>
      </c>
      <c r="C294" s="370" t="s">
        <v>632</v>
      </c>
      <c r="D294" s="415" t="s">
        <v>1312</v>
      </c>
      <c r="E294" s="413" t="s">
        <v>978</v>
      </c>
      <c r="F294" s="412" t="s">
        <v>977</v>
      </c>
      <c r="G294" s="416" t="s">
        <v>985</v>
      </c>
      <c r="H294" s="412" t="s">
        <v>5</v>
      </c>
      <c r="I294" s="61">
        <v>232309</v>
      </c>
      <c r="J294" s="328">
        <f t="shared" si="399"/>
        <v>5.3660660353474707</v>
      </c>
      <c r="K294" s="328" t="s">
        <v>1716</v>
      </c>
      <c r="L294" s="165">
        <f t="shared" si="400"/>
        <v>4</v>
      </c>
      <c r="M294" s="79">
        <v>446156382.86999995</v>
      </c>
      <c r="N294" s="328">
        <f t="shared" si="401"/>
        <v>8.6494871105359366</v>
      </c>
      <c r="O294" s="328" t="s">
        <v>1707</v>
      </c>
      <c r="P294" s="165">
        <f t="shared" si="402"/>
        <v>4</v>
      </c>
      <c r="Q294" s="94">
        <v>4999</v>
      </c>
      <c r="R294" s="328">
        <f t="shared" si="403"/>
        <v>3.6988831367525901</v>
      </c>
      <c r="S294" s="328" t="s">
        <v>1711</v>
      </c>
      <c r="T294" s="165">
        <f t="shared" si="404"/>
        <v>4</v>
      </c>
      <c r="U294" s="97" t="s">
        <v>880</v>
      </c>
      <c r="V294" s="164">
        <f t="shared" si="405"/>
        <v>0</v>
      </c>
      <c r="W294" s="94">
        <v>0</v>
      </c>
      <c r="X294" s="94"/>
      <c r="Y294" s="94" t="s">
        <v>1726</v>
      </c>
      <c r="Z294" s="165">
        <f t="shared" si="406"/>
        <v>0</v>
      </c>
      <c r="AA294" s="424">
        <f t="shared" si="407"/>
        <v>2.4</v>
      </c>
      <c r="AB294" s="586" t="s">
        <v>1397</v>
      </c>
      <c r="AC294" s="165">
        <f t="shared" si="425"/>
        <v>1</v>
      </c>
      <c r="AD294" s="371" t="s">
        <v>639</v>
      </c>
      <c r="AE294" s="165">
        <f t="shared" si="426"/>
        <v>4</v>
      </c>
      <c r="AF294" s="97" t="s">
        <v>640</v>
      </c>
      <c r="AG294" s="164">
        <f t="shared" si="427"/>
        <v>0</v>
      </c>
      <c r="AH294" s="53" t="s">
        <v>1314</v>
      </c>
      <c r="AI294" s="165">
        <f t="shared" si="447"/>
        <v>0</v>
      </c>
      <c r="AJ294" s="156" t="s">
        <v>1405</v>
      </c>
      <c r="AK294" s="165">
        <f t="shared" si="429"/>
        <v>0</v>
      </c>
      <c r="AL294" s="372">
        <v>3</v>
      </c>
      <c r="AM294" s="397" t="s">
        <v>1767</v>
      </c>
      <c r="AN294" s="165">
        <f t="shared" si="430"/>
        <v>2</v>
      </c>
      <c r="AO294" s="97" t="s">
        <v>636</v>
      </c>
      <c r="AP294" s="164">
        <f t="shared" si="431"/>
        <v>4</v>
      </c>
      <c r="AQ294" s="322">
        <v>4</v>
      </c>
      <c r="AR294" s="396" t="s">
        <v>1770</v>
      </c>
      <c r="AS294" s="165">
        <f t="shared" si="432"/>
        <v>3</v>
      </c>
      <c r="AT294" s="370" t="s">
        <v>650</v>
      </c>
      <c r="AU294" s="165">
        <f t="shared" si="433"/>
        <v>2</v>
      </c>
      <c r="AV294" s="53" t="s">
        <v>1058</v>
      </c>
      <c r="AW294" s="165">
        <v>2</v>
      </c>
      <c r="AX294" s="83" t="s">
        <v>635</v>
      </c>
      <c r="AY294" s="165">
        <v>1</v>
      </c>
      <c r="AZ294" s="426">
        <f t="shared" si="434"/>
        <v>1.7272727272727273</v>
      </c>
      <c r="BA294" s="322">
        <v>0</v>
      </c>
      <c r="BB294" s="395" t="s">
        <v>1741</v>
      </c>
      <c r="BC294" s="165">
        <f t="shared" si="388"/>
        <v>4</v>
      </c>
      <c r="BD294" s="155" t="s">
        <v>641</v>
      </c>
      <c r="BE294" s="163">
        <f t="shared" si="435"/>
        <v>0</v>
      </c>
      <c r="BF294" s="372">
        <v>2</v>
      </c>
      <c r="BG294" s="396" t="s">
        <v>1746</v>
      </c>
      <c r="BH294" s="165">
        <f t="shared" si="436"/>
        <v>3</v>
      </c>
      <c r="BI294" s="372">
        <v>0</v>
      </c>
      <c r="BJ294" s="396" t="s">
        <v>1745</v>
      </c>
      <c r="BK294" s="165">
        <f t="shared" si="389"/>
        <v>4</v>
      </c>
      <c r="BL294" s="80" t="s">
        <v>642</v>
      </c>
      <c r="BM294" s="365">
        <f t="shared" si="390"/>
        <v>3</v>
      </c>
      <c r="BN294" s="370" t="s">
        <v>662</v>
      </c>
      <c r="BO294" s="365">
        <f t="shared" si="391"/>
        <v>3</v>
      </c>
      <c r="BP294" s="371" t="s">
        <v>667</v>
      </c>
      <c r="BQ294" s="365">
        <f t="shared" si="392"/>
        <v>1</v>
      </c>
      <c r="BR294" s="322">
        <v>8</v>
      </c>
      <c r="BS294" s="396" t="s">
        <v>1753</v>
      </c>
      <c r="BT294" s="165">
        <f t="shared" si="393"/>
        <v>1</v>
      </c>
      <c r="BU294" s="322">
        <v>10</v>
      </c>
      <c r="BV294" s="396" t="s">
        <v>1754</v>
      </c>
      <c r="BW294" s="165">
        <f t="shared" si="394"/>
        <v>0</v>
      </c>
      <c r="BX294" s="322">
        <v>3</v>
      </c>
      <c r="BY294" s="397" t="s">
        <v>1757</v>
      </c>
      <c r="BZ294" s="165">
        <f t="shared" si="395"/>
        <v>2</v>
      </c>
      <c r="CA294" s="322">
        <v>4</v>
      </c>
      <c r="CB294" s="397" t="s">
        <v>1757</v>
      </c>
      <c r="CC294" s="165">
        <f t="shared" si="396"/>
        <v>2</v>
      </c>
      <c r="CD294" s="58">
        <v>0</v>
      </c>
      <c r="CE294" s="397" t="s">
        <v>1764</v>
      </c>
      <c r="CF294" s="165">
        <f t="shared" si="437"/>
        <v>0</v>
      </c>
      <c r="CG294" s="80" t="s">
        <v>1369</v>
      </c>
      <c r="CH294" s="165">
        <f>IF(CG294="NÃO",4,IF(CG294="SIM, RELATÓRIO BIMESTRAL",3,IF(CG294="SIM, RELATÓRIO MENSAL",2,IF(CG294="SIM, RELATÓRIO SEMESTRAL",1,IF(CG294="SIM, RELATÓRIO ANUAL",0,"ERRO")))))</f>
        <v>3</v>
      </c>
      <c r="CI294" s="426">
        <f t="shared" si="438"/>
        <v>1.8333333333333333</v>
      </c>
      <c r="CJ294" s="53" t="s">
        <v>1396</v>
      </c>
      <c r="CK294" s="165">
        <f t="shared" si="439"/>
        <v>0</v>
      </c>
      <c r="CL294" s="97" t="s">
        <v>640</v>
      </c>
      <c r="CM294" s="164">
        <f t="shared" si="440"/>
        <v>0</v>
      </c>
      <c r="CN294" s="97" t="s">
        <v>880</v>
      </c>
      <c r="CO294" s="164">
        <f t="shared" si="408"/>
        <v>4</v>
      </c>
      <c r="CP294" s="97" t="s">
        <v>880</v>
      </c>
      <c r="CQ294" s="164">
        <f t="shared" si="444"/>
        <v>4</v>
      </c>
      <c r="CR294" s="97" t="s">
        <v>880</v>
      </c>
      <c r="CS294" s="164">
        <f t="shared" si="445"/>
        <v>4</v>
      </c>
      <c r="CT294" s="586" t="s">
        <v>1409</v>
      </c>
      <c r="CU294" s="165">
        <f t="shared" si="441"/>
        <v>1</v>
      </c>
      <c r="CV294" s="97" t="s">
        <v>1119</v>
      </c>
      <c r="CW294" s="164">
        <f t="shared" si="446"/>
        <v>0</v>
      </c>
      <c r="CX294" s="63">
        <v>2.4</v>
      </c>
      <c r="CY294" s="427" t="s">
        <v>1824</v>
      </c>
      <c r="CZ294" s="165">
        <f t="shared" si="409"/>
        <v>3</v>
      </c>
      <c r="DA294" s="64">
        <v>9</v>
      </c>
      <c r="DB294" s="351" t="s">
        <v>1827</v>
      </c>
      <c r="DC294" s="165">
        <f t="shared" si="410"/>
        <v>0</v>
      </c>
      <c r="DD294" s="426">
        <f t="shared" si="411"/>
        <v>1.7777777777777777</v>
      </c>
      <c r="DE294" s="148">
        <v>8</v>
      </c>
      <c r="DF294" s="396" t="s">
        <v>1774</v>
      </c>
      <c r="DG294" s="165">
        <f t="shared" si="412"/>
        <v>3</v>
      </c>
      <c r="DH294" s="54">
        <v>0</v>
      </c>
      <c r="DI294" s="397" t="s">
        <v>1777</v>
      </c>
      <c r="DJ294" s="165">
        <f t="shared" si="413"/>
        <v>0</v>
      </c>
      <c r="DK294" s="62">
        <v>2</v>
      </c>
      <c r="DL294" s="396" t="s">
        <v>1778</v>
      </c>
      <c r="DM294" s="165">
        <f t="shared" si="414"/>
        <v>4</v>
      </c>
      <c r="DN294" s="62">
        <v>1</v>
      </c>
      <c r="DO294" s="396" t="s">
        <v>1783</v>
      </c>
      <c r="DP294" s="165">
        <f t="shared" si="415"/>
        <v>1</v>
      </c>
      <c r="DQ294" s="97" t="s">
        <v>1024</v>
      </c>
      <c r="DR294" s="164">
        <f t="shared" si="416"/>
        <v>0</v>
      </c>
      <c r="DS294" s="426">
        <f t="shared" si="417"/>
        <v>1.6</v>
      </c>
      <c r="DT294" s="149">
        <v>0.751</v>
      </c>
      <c r="DU294" s="157" t="s">
        <v>1792</v>
      </c>
      <c r="DV294" s="165">
        <f t="shared" si="442"/>
        <v>1</v>
      </c>
      <c r="DW294" s="49">
        <v>185</v>
      </c>
      <c r="DX294" s="148">
        <f t="shared" si="424"/>
        <v>2.2671717284030137</v>
      </c>
      <c r="DY294" s="94" t="s">
        <v>1736</v>
      </c>
      <c r="DZ294" s="165">
        <f t="shared" si="418"/>
        <v>4</v>
      </c>
      <c r="EA294" s="49">
        <v>60</v>
      </c>
      <c r="EB294" s="157" t="s">
        <v>1738</v>
      </c>
      <c r="EC294" s="165">
        <f t="shared" si="419"/>
        <v>4</v>
      </c>
      <c r="ED294" s="49">
        <v>39</v>
      </c>
      <c r="EE294" s="157" t="s">
        <v>1738</v>
      </c>
      <c r="EF294" s="165">
        <f t="shared" si="420"/>
        <v>4</v>
      </c>
      <c r="EG294" s="426">
        <f t="shared" si="421"/>
        <v>3.25</v>
      </c>
      <c r="EH294" s="429">
        <f t="shared" si="422"/>
        <v>2.0980639730639727</v>
      </c>
      <c r="EI294" s="438">
        <f t="shared" si="423"/>
        <v>0.52451599326599319</v>
      </c>
      <c r="EJ294" s="546">
        <v>0.6</v>
      </c>
      <c r="EK294" s="548">
        <v>0.43181818181818182</v>
      </c>
      <c r="EL294" s="549">
        <v>0.45833333333333331</v>
      </c>
      <c r="EM294" s="549">
        <v>0.44444444444444442</v>
      </c>
      <c r="EN294" s="549">
        <v>0.4</v>
      </c>
      <c r="EO294" s="549">
        <v>0.8125</v>
      </c>
    </row>
    <row r="295" spans="1:145" s="366" customFormat="1" ht="18">
      <c r="A295" s="4" t="s">
        <v>7</v>
      </c>
      <c r="B295" s="69" t="s">
        <v>6</v>
      </c>
      <c r="C295" s="586" t="s">
        <v>1050</v>
      </c>
      <c r="D295" s="411" t="s">
        <v>1312</v>
      </c>
      <c r="E295" s="413" t="s">
        <v>971</v>
      </c>
      <c r="F295" s="412" t="s">
        <v>986</v>
      </c>
      <c r="G295" s="414" t="s">
        <v>987</v>
      </c>
      <c r="H295" s="412" t="s">
        <v>8</v>
      </c>
      <c r="I295" s="49">
        <v>338876</v>
      </c>
      <c r="J295" s="328">
        <f t="shared" si="399"/>
        <v>5.5300408121638753</v>
      </c>
      <c r="K295" s="328" t="s">
        <v>1716</v>
      </c>
      <c r="L295" s="165">
        <f t="shared" si="400"/>
        <v>4</v>
      </c>
      <c r="M295" s="78">
        <v>1068011991.9299999</v>
      </c>
      <c r="N295" s="328">
        <f t="shared" si="401"/>
        <v>9.0285761290968338</v>
      </c>
      <c r="O295" s="328" t="s">
        <v>1707</v>
      </c>
      <c r="P295" s="165">
        <f t="shared" si="402"/>
        <v>4</v>
      </c>
      <c r="Q295" s="94">
        <v>7435</v>
      </c>
      <c r="R295" s="328">
        <f t="shared" si="403"/>
        <v>3.8712809728579729</v>
      </c>
      <c r="S295" s="328" t="s">
        <v>1711</v>
      </c>
      <c r="T295" s="165">
        <f t="shared" si="404"/>
        <v>4</v>
      </c>
      <c r="U295" s="96" t="s">
        <v>1119</v>
      </c>
      <c r="V295" s="164">
        <f t="shared" si="405"/>
        <v>4</v>
      </c>
      <c r="W295" s="94">
        <v>805</v>
      </c>
      <c r="X295" s="54">
        <f>LOG10(W295)</f>
        <v>2.9057958803678687</v>
      </c>
      <c r="Y295" s="94" t="s">
        <v>1729</v>
      </c>
      <c r="Z295" s="165">
        <f t="shared" si="406"/>
        <v>4</v>
      </c>
      <c r="AA295" s="424">
        <f t="shared" si="407"/>
        <v>4</v>
      </c>
      <c r="AB295" s="586" t="s">
        <v>1398</v>
      </c>
      <c r="AC295" s="165">
        <f t="shared" si="425"/>
        <v>2</v>
      </c>
      <c r="AD295" s="586" t="s">
        <v>1398</v>
      </c>
      <c r="AE295" s="165">
        <f t="shared" si="426"/>
        <v>2</v>
      </c>
      <c r="AF295" s="96" t="s">
        <v>640</v>
      </c>
      <c r="AG295" s="164">
        <f t="shared" si="427"/>
        <v>0</v>
      </c>
      <c r="AH295" s="53" t="s">
        <v>1402</v>
      </c>
      <c r="AI295" s="165">
        <f t="shared" si="447"/>
        <v>2</v>
      </c>
      <c r="AJ295" s="53" t="s">
        <v>1405</v>
      </c>
      <c r="AK295" s="165">
        <f t="shared" si="429"/>
        <v>0</v>
      </c>
      <c r="AL295" s="598">
        <v>4</v>
      </c>
      <c r="AM295" s="396" t="s">
        <v>1768</v>
      </c>
      <c r="AN295" s="165">
        <f t="shared" si="430"/>
        <v>1</v>
      </c>
      <c r="AO295" s="96" t="s">
        <v>636</v>
      </c>
      <c r="AP295" s="164">
        <f t="shared" si="431"/>
        <v>4</v>
      </c>
      <c r="AQ295" s="322">
        <v>5</v>
      </c>
      <c r="AR295" s="396" t="s">
        <v>1788</v>
      </c>
      <c r="AS295" s="165">
        <f t="shared" si="432"/>
        <v>4</v>
      </c>
      <c r="AT295" s="586" t="s">
        <v>634</v>
      </c>
      <c r="AU295" s="165">
        <f t="shared" si="433"/>
        <v>1</v>
      </c>
      <c r="AV295" s="53" t="s">
        <v>646</v>
      </c>
      <c r="AW295" s="165">
        <v>0</v>
      </c>
      <c r="AX295" s="81" t="s">
        <v>646</v>
      </c>
      <c r="AY295" s="165">
        <v>1</v>
      </c>
      <c r="AZ295" s="426">
        <f t="shared" si="434"/>
        <v>1.5454545454545454</v>
      </c>
      <c r="BA295" s="322">
        <v>0</v>
      </c>
      <c r="BB295" s="395" t="s">
        <v>1741</v>
      </c>
      <c r="BC295" s="165">
        <f t="shared" si="388"/>
        <v>4</v>
      </c>
      <c r="BD295" s="80" t="s">
        <v>1395</v>
      </c>
      <c r="BE295" s="163">
        <f t="shared" si="435"/>
        <v>4</v>
      </c>
      <c r="BF295" s="601">
        <v>0</v>
      </c>
      <c r="BG295" s="396" t="s">
        <v>1745</v>
      </c>
      <c r="BH295" s="165">
        <f t="shared" si="436"/>
        <v>4</v>
      </c>
      <c r="BI295" s="601">
        <v>0</v>
      </c>
      <c r="BJ295" s="396" t="s">
        <v>1745</v>
      </c>
      <c r="BK295" s="165">
        <f t="shared" si="389"/>
        <v>4</v>
      </c>
      <c r="BL295" s="80" t="s">
        <v>653</v>
      </c>
      <c r="BM295" s="365">
        <f t="shared" si="390"/>
        <v>4</v>
      </c>
      <c r="BN295" s="586" t="s">
        <v>654</v>
      </c>
      <c r="BO295" s="365">
        <f t="shared" si="391"/>
        <v>4</v>
      </c>
      <c r="BP295" s="586" t="s">
        <v>643</v>
      </c>
      <c r="BQ295" s="365">
        <f t="shared" si="392"/>
        <v>3</v>
      </c>
      <c r="BR295" s="601">
        <v>0</v>
      </c>
      <c r="BS295" s="396" t="s">
        <v>1750</v>
      </c>
      <c r="BT295" s="165">
        <f t="shared" si="393"/>
        <v>4</v>
      </c>
      <c r="BU295" s="601">
        <v>0</v>
      </c>
      <c r="BV295" s="396" t="s">
        <v>1750</v>
      </c>
      <c r="BW295" s="165">
        <f t="shared" si="394"/>
        <v>4</v>
      </c>
      <c r="BX295" s="601">
        <v>12</v>
      </c>
      <c r="BY295" s="396" t="s">
        <v>1759</v>
      </c>
      <c r="BZ295" s="165">
        <f t="shared" si="395"/>
        <v>0</v>
      </c>
      <c r="CA295" s="601">
        <v>0</v>
      </c>
      <c r="CB295" s="396" t="s">
        <v>1755</v>
      </c>
      <c r="CC295" s="165">
        <f t="shared" si="396"/>
        <v>4</v>
      </c>
      <c r="CD295" s="58">
        <v>0</v>
      </c>
      <c r="CE295" s="397" t="s">
        <v>1764</v>
      </c>
      <c r="CF295" s="165">
        <f t="shared" si="437"/>
        <v>0</v>
      </c>
      <c r="CG295" s="80" t="s">
        <v>1368</v>
      </c>
      <c r="CH295" s="165">
        <f>IF(CG295="NÃO",4,IF(CG295="SIM, RELATÓRIO BIMESTRAL",3,IF(CG295="SIM, RELATÓRIO MENSAL",2,IF(CG295="SIM, RELATÓRIO SEMESTRAL",1,IF(CG295="SIM, RELATÓRIO ANUAL",0,"ERRO")))))</f>
        <v>1</v>
      </c>
      <c r="CI295" s="426">
        <f t="shared" si="438"/>
        <v>3</v>
      </c>
      <c r="CJ295" s="53" t="s">
        <v>1398</v>
      </c>
      <c r="CK295" s="165">
        <f t="shared" si="439"/>
        <v>2</v>
      </c>
      <c r="CL295" s="96" t="s">
        <v>640</v>
      </c>
      <c r="CM295" s="164">
        <f t="shared" si="440"/>
        <v>0</v>
      </c>
      <c r="CN295" s="96" t="s">
        <v>1119</v>
      </c>
      <c r="CO295" s="164">
        <f t="shared" si="408"/>
        <v>0</v>
      </c>
      <c r="CP295" s="96" t="s">
        <v>1119</v>
      </c>
      <c r="CQ295" s="164">
        <f t="shared" si="444"/>
        <v>0</v>
      </c>
      <c r="CR295" s="96" t="s">
        <v>880</v>
      </c>
      <c r="CS295" s="164">
        <f t="shared" si="445"/>
        <v>4</v>
      </c>
      <c r="CT295" s="53" t="s">
        <v>1408</v>
      </c>
      <c r="CU295" s="165">
        <f t="shared" si="441"/>
        <v>2</v>
      </c>
      <c r="CV295" s="96" t="s">
        <v>1119</v>
      </c>
      <c r="CW295" s="164">
        <f t="shared" si="446"/>
        <v>0</v>
      </c>
      <c r="CX295" s="55">
        <v>5.4</v>
      </c>
      <c r="CY295" s="427" t="s">
        <v>1825</v>
      </c>
      <c r="CZ295" s="165">
        <f t="shared" si="409"/>
        <v>2</v>
      </c>
      <c r="DA295" s="56">
        <v>9.8000000000000007</v>
      </c>
      <c r="DB295" s="351" t="s">
        <v>1827</v>
      </c>
      <c r="DC295" s="165">
        <f t="shared" si="410"/>
        <v>0</v>
      </c>
      <c r="DD295" s="426">
        <f t="shared" si="411"/>
        <v>1.1111111111111112</v>
      </c>
      <c r="DE295" s="148">
        <v>19</v>
      </c>
      <c r="DF295" s="396" t="s">
        <v>1773</v>
      </c>
      <c r="DG295" s="165">
        <f t="shared" si="412"/>
        <v>4</v>
      </c>
      <c r="DH295" s="54">
        <v>0</v>
      </c>
      <c r="DI295" s="397" t="s">
        <v>1777</v>
      </c>
      <c r="DJ295" s="165">
        <f t="shared" si="413"/>
        <v>0</v>
      </c>
      <c r="DK295" s="54">
        <v>13</v>
      </c>
      <c r="DL295" s="396" t="s">
        <v>1778</v>
      </c>
      <c r="DM295" s="165">
        <f t="shared" si="414"/>
        <v>4</v>
      </c>
      <c r="DN295" s="54">
        <v>1</v>
      </c>
      <c r="DO295" s="396" t="s">
        <v>1783</v>
      </c>
      <c r="DP295" s="165">
        <f t="shared" si="415"/>
        <v>1</v>
      </c>
      <c r="DQ295" s="96" t="s">
        <v>1024</v>
      </c>
      <c r="DR295" s="164">
        <f t="shared" si="416"/>
        <v>0</v>
      </c>
      <c r="DS295" s="426">
        <f t="shared" si="417"/>
        <v>1.8</v>
      </c>
      <c r="DT295" s="148">
        <v>0.80600000000000005</v>
      </c>
      <c r="DU295" s="157" t="s">
        <v>1792</v>
      </c>
      <c r="DV295" s="165">
        <f t="shared" si="442"/>
        <v>1</v>
      </c>
      <c r="DW295" s="49">
        <v>178</v>
      </c>
      <c r="DX295" s="148">
        <f t="shared" si="424"/>
        <v>2.2504200023088941</v>
      </c>
      <c r="DY295" s="94" t="s">
        <v>1736</v>
      </c>
      <c r="DZ295" s="165">
        <f t="shared" si="418"/>
        <v>4</v>
      </c>
      <c r="EA295" s="49">
        <v>80</v>
      </c>
      <c r="EB295" s="157" t="s">
        <v>1738</v>
      </c>
      <c r="EC295" s="165">
        <f t="shared" si="419"/>
        <v>4</v>
      </c>
      <c r="ED295" s="49">
        <v>43</v>
      </c>
      <c r="EE295" s="157" t="s">
        <v>1738</v>
      </c>
      <c r="EF295" s="165">
        <f t="shared" si="420"/>
        <v>4</v>
      </c>
      <c r="EG295" s="426">
        <f t="shared" si="421"/>
        <v>3.25</v>
      </c>
      <c r="EH295" s="429">
        <f t="shared" si="422"/>
        <v>2.4510942760942762</v>
      </c>
      <c r="EI295" s="438">
        <f t="shared" si="423"/>
        <v>0.61277356902356905</v>
      </c>
      <c r="EJ295" s="546">
        <v>1</v>
      </c>
      <c r="EK295" s="548">
        <v>0.38636363636363635</v>
      </c>
      <c r="EL295" s="549">
        <v>0.75</v>
      </c>
      <c r="EM295" s="549">
        <v>0.27777777777777779</v>
      </c>
      <c r="EN295" s="549">
        <v>0.45</v>
      </c>
      <c r="EO295" s="549">
        <v>0.8125</v>
      </c>
    </row>
    <row r="296" spans="1:145" s="367" customFormat="1" ht="18">
      <c r="A296" s="60" t="s">
        <v>4</v>
      </c>
      <c r="B296" s="73" t="s">
        <v>3</v>
      </c>
      <c r="C296" s="584" t="s">
        <v>693</v>
      </c>
      <c r="D296" s="411" t="s">
        <v>1312</v>
      </c>
      <c r="E296" s="413" t="s">
        <v>978</v>
      </c>
      <c r="F296" s="412" t="s">
        <v>977</v>
      </c>
      <c r="G296" s="414" t="s">
        <v>985</v>
      </c>
      <c r="H296" s="412" t="s">
        <v>5</v>
      </c>
      <c r="I296" s="61">
        <v>469690</v>
      </c>
      <c r="J296" s="328">
        <f t="shared" si="399"/>
        <v>5.6718113138748594</v>
      </c>
      <c r="K296" s="328" t="s">
        <v>1716</v>
      </c>
      <c r="L296" s="165">
        <f t="shared" si="400"/>
        <v>4</v>
      </c>
      <c r="M296" s="79">
        <v>1341416938.6299999</v>
      </c>
      <c r="N296" s="328">
        <f t="shared" si="401"/>
        <v>9.1275637860564398</v>
      </c>
      <c r="O296" s="328" t="s">
        <v>1707</v>
      </c>
      <c r="P296" s="165">
        <f t="shared" si="402"/>
        <v>4</v>
      </c>
      <c r="Q296" s="94">
        <v>10132</v>
      </c>
      <c r="R296" s="328">
        <f t="shared" si="403"/>
        <v>4.0056951811185106</v>
      </c>
      <c r="S296" s="328" t="s">
        <v>1711</v>
      </c>
      <c r="T296" s="165">
        <f t="shared" si="404"/>
        <v>4</v>
      </c>
      <c r="U296" s="97" t="s">
        <v>1119</v>
      </c>
      <c r="V296" s="164">
        <f t="shared" si="405"/>
        <v>4</v>
      </c>
      <c r="W296" s="94">
        <v>143</v>
      </c>
      <c r="X296" s="54">
        <f>LOG10(W296)</f>
        <v>2.1553360374650619</v>
      </c>
      <c r="Y296" s="94" t="s">
        <v>1729</v>
      </c>
      <c r="Z296" s="165">
        <f t="shared" si="406"/>
        <v>4</v>
      </c>
      <c r="AA296" s="424">
        <f t="shared" si="407"/>
        <v>4</v>
      </c>
      <c r="AB296" s="586" t="s">
        <v>1398</v>
      </c>
      <c r="AC296" s="165">
        <f t="shared" si="425"/>
        <v>2</v>
      </c>
      <c r="AD296" s="584" t="s">
        <v>639</v>
      </c>
      <c r="AE296" s="165">
        <f t="shared" si="426"/>
        <v>4</v>
      </c>
      <c r="AF296" s="97" t="s">
        <v>640</v>
      </c>
      <c r="AG296" s="164">
        <f t="shared" si="427"/>
        <v>0</v>
      </c>
      <c r="AH296" s="53" t="s">
        <v>1314</v>
      </c>
      <c r="AI296" s="165">
        <f t="shared" si="447"/>
        <v>0</v>
      </c>
      <c r="AJ296" s="53" t="s">
        <v>1405</v>
      </c>
      <c r="AK296" s="165">
        <f t="shared" si="429"/>
        <v>0</v>
      </c>
      <c r="AL296" s="606">
        <v>9</v>
      </c>
      <c r="AM296" s="397" t="s">
        <v>1769</v>
      </c>
      <c r="AN296" s="165">
        <f t="shared" si="430"/>
        <v>0</v>
      </c>
      <c r="AO296" s="97" t="s">
        <v>636</v>
      </c>
      <c r="AP296" s="164">
        <f t="shared" si="431"/>
        <v>4</v>
      </c>
      <c r="AQ296" s="589">
        <v>2</v>
      </c>
      <c r="AR296" s="396" t="s">
        <v>1772</v>
      </c>
      <c r="AS296" s="165">
        <f t="shared" si="432"/>
        <v>1</v>
      </c>
      <c r="AT296" s="584" t="s">
        <v>634</v>
      </c>
      <c r="AU296" s="165">
        <f t="shared" si="433"/>
        <v>1</v>
      </c>
      <c r="AV296" s="65" t="s">
        <v>646</v>
      </c>
      <c r="AW296" s="165">
        <v>0</v>
      </c>
      <c r="AX296" s="83" t="s">
        <v>1059</v>
      </c>
      <c r="AY296" s="165">
        <v>1</v>
      </c>
      <c r="AZ296" s="426">
        <f t="shared" si="434"/>
        <v>1.1818181818181819</v>
      </c>
      <c r="BA296" s="589">
        <v>0</v>
      </c>
      <c r="BB296" s="395" t="s">
        <v>1741</v>
      </c>
      <c r="BC296" s="165">
        <f t="shared" si="388"/>
        <v>4</v>
      </c>
      <c r="BD296" s="82" t="s">
        <v>641</v>
      </c>
      <c r="BE296" s="163">
        <f t="shared" si="435"/>
        <v>0</v>
      </c>
      <c r="BF296" s="591">
        <v>8</v>
      </c>
      <c r="BG296" s="396" t="s">
        <v>1748</v>
      </c>
      <c r="BH296" s="165">
        <f t="shared" si="436"/>
        <v>1</v>
      </c>
      <c r="BI296" s="591">
        <v>5</v>
      </c>
      <c r="BJ296" s="396" t="s">
        <v>1748</v>
      </c>
      <c r="BK296" s="165">
        <f t="shared" si="389"/>
        <v>1</v>
      </c>
      <c r="BL296" s="82" t="s">
        <v>642</v>
      </c>
      <c r="BM296" s="365">
        <f t="shared" si="390"/>
        <v>3</v>
      </c>
      <c r="BN296" s="584" t="s">
        <v>669</v>
      </c>
      <c r="BO296" s="365">
        <f t="shared" si="391"/>
        <v>2</v>
      </c>
      <c r="BP296" s="584" t="s">
        <v>663</v>
      </c>
      <c r="BQ296" s="365">
        <f t="shared" si="392"/>
        <v>0</v>
      </c>
      <c r="BR296" s="591">
        <v>5</v>
      </c>
      <c r="BS296" s="396" t="s">
        <v>1753</v>
      </c>
      <c r="BT296" s="165">
        <f t="shared" si="393"/>
        <v>1</v>
      </c>
      <c r="BU296" s="591">
        <v>2</v>
      </c>
      <c r="BV296" s="396" t="s">
        <v>1751</v>
      </c>
      <c r="BW296" s="165">
        <f t="shared" si="394"/>
        <v>3</v>
      </c>
      <c r="BX296" s="591">
        <v>0</v>
      </c>
      <c r="BY296" s="396" t="s">
        <v>1755</v>
      </c>
      <c r="BZ296" s="165">
        <f t="shared" si="395"/>
        <v>4</v>
      </c>
      <c r="CA296" s="591">
        <v>0</v>
      </c>
      <c r="CB296" s="396" t="s">
        <v>1755</v>
      </c>
      <c r="CC296" s="165">
        <f t="shared" si="396"/>
        <v>4</v>
      </c>
      <c r="CD296" s="66">
        <v>1</v>
      </c>
      <c r="CE296" s="396" t="s">
        <v>1763</v>
      </c>
      <c r="CF296" s="165">
        <f t="shared" si="437"/>
        <v>1</v>
      </c>
      <c r="CG296" s="155" t="s">
        <v>1369</v>
      </c>
      <c r="CH296" s="165">
        <f>IF(CG296="NÃO",4,IF(CG296="SIM, RELATÓRIO BIMESTRAL",3,IF(CG296="SIM, RELATÓRIO MENSAL",2,IF(CG296="SIM, RELATÓRIO SEMESTRAL",1,IF(CG296="SIM, RELATÓRIO ANUAL",0,"ERRO")))))</f>
        <v>3</v>
      </c>
      <c r="CI296" s="426">
        <f t="shared" si="438"/>
        <v>1.9166666666666667</v>
      </c>
      <c r="CJ296" s="586" t="s">
        <v>1398</v>
      </c>
      <c r="CK296" s="165">
        <f t="shared" si="439"/>
        <v>2</v>
      </c>
      <c r="CL296" s="97" t="s">
        <v>640</v>
      </c>
      <c r="CM296" s="164">
        <f t="shared" si="440"/>
        <v>0</v>
      </c>
      <c r="CN296" s="97" t="s">
        <v>1119</v>
      </c>
      <c r="CO296" s="164">
        <f t="shared" si="408"/>
        <v>0</v>
      </c>
      <c r="CP296" s="97" t="s">
        <v>880</v>
      </c>
      <c r="CQ296" s="164">
        <f t="shared" si="444"/>
        <v>4</v>
      </c>
      <c r="CR296" s="97" t="s">
        <v>880</v>
      </c>
      <c r="CS296" s="164">
        <f t="shared" si="445"/>
        <v>4</v>
      </c>
      <c r="CT296" s="586" t="s">
        <v>1396</v>
      </c>
      <c r="CU296" s="165">
        <f t="shared" si="441"/>
        <v>0</v>
      </c>
      <c r="CV296" s="97" t="s">
        <v>1119</v>
      </c>
      <c r="CW296" s="164">
        <f t="shared" si="446"/>
        <v>0</v>
      </c>
      <c r="CX296" s="63">
        <v>7.7</v>
      </c>
      <c r="CY296" s="427" t="s">
        <v>1826</v>
      </c>
      <c r="CZ296" s="165">
        <f t="shared" si="409"/>
        <v>1</v>
      </c>
      <c r="DA296" s="64">
        <v>10</v>
      </c>
      <c r="DB296" s="351" t="s">
        <v>1827</v>
      </c>
      <c r="DC296" s="165">
        <f t="shared" si="410"/>
        <v>0</v>
      </c>
      <c r="DD296" s="426">
        <f t="shared" si="411"/>
        <v>1.2222222222222223</v>
      </c>
      <c r="DE296" s="148">
        <v>209</v>
      </c>
      <c r="DF296" s="396" t="s">
        <v>1773</v>
      </c>
      <c r="DG296" s="165">
        <f t="shared" si="412"/>
        <v>4</v>
      </c>
      <c r="DH296" s="62">
        <v>1</v>
      </c>
      <c r="DI296" s="396" t="s">
        <v>1779</v>
      </c>
      <c r="DJ296" s="165">
        <f t="shared" si="413"/>
        <v>3</v>
      </c>
      <c r="DK296" s="62">
        <v>59</v>
      </c>
      <c r="DL296" s="396" t="s">
        <v>1778</v>
      </c>
      <c r="DM296" s="165">
        <f t="shared" si="414"/>
        <v>4</v>
      </c>
      <c r="DN296" s="62">
        <v>11</v>
      </c>
      <c r="DO296" s="396" t="s">
        <v>1780</v>
      </c>
      <c r="DP296" s="165">
        <f t="shared" si="415"/>
        <v>4</v>
      </c>
      <c r="DQ296" s="97" t="s">
        <v>1024</v>
      </c>
      <c r="DR296" s="164">
        <f t="shared" si="416"/>
        <v>0</v>
      </c>
      <c r="DS296" s="426">
        <f t="shared" si="417"/>
        <v>3</v>
      </c>
      <c r="DT296" s="149">
        <v>0.76500000000000001</v>
      </c>
      <c r="DU296" s="157" t="s">
        <v>1792</v>
      </c>
      <c r="DV296" s="165">
        <f t="shared" si="442"/>
        <v>1</v>
      </c>
      <c r="DW296" s="49">
        <v>344</v>
      </c>
      <c r="DX296" s="148">
        <f t="shared" ref="DX296:DX297" si="448">LOG10(DW296)</f>
        <v>2.53655844257153</v>
      </c>
      <c r="DY296" s="94" t="s">
        <v>1736</v>
      </c>
      <c r="DZ296" s="165">
        <f t="shared" si="418"/>
        <v>4</v>
      </c>
      <c r="EA296" s="49">
        <v>85</v>
      </c>
      <c r="EB296" s="157" t="s">
        <v>1738</v>
      </c>
      <c r="EC296" s="165">
        <f t="shared" si="419"/>
        <v>4</v>
      </c>
      <c r="ED296" s="49">
        <v>56</v>
      </c>
      <c r="EE296" s="157" t="s">
        <v>1738</v>
      </c>
      <c r="EF296" s="165">
        <f t="shared" si="420"/>
        <v>4</v>
      </c>
      <c r="EG296" s="426">
        <f t="shared" si="421"/>
        <v>3.25</v>
      </c>
      <c r="EH296" s="429">
        <f t="shared" si="422"/>
        <v>2.4284511784511786</v>
      </c>
      <c r="EI296" s="438">
        <f t="shared" si="423"/>
        <v>0.60711279461279466</v>
      </c>
      <c r="EJ296" s="546">
        <v>1</v>
      </c>
      <c r="EK296" s="548">
        <v>0.29545454545454547</v>
      </c>
      <c r="EL296" s="549">
        <v>0.47916666666666669</v>
      </c>
      <c r="EM296" s="549">
        <v>0.30555555555555558</v>
      </c>
      <c r="EN296" s="549">
        <v>0.75</v>
      </c>
      <c r="EO296" s="549">
        <v>0.8125</v>
      </c>
    </row>
    <row r="297" spans="1:145" s="366" customFormat="1" ht="19" thickBot="1">
      <c r="A297" s="4" t="s">
        <v>1</v>
      </c>
      <c r="B297" s="71" t="s">
        <v>0</v>
      </c>
      <c r="C297" s="586" t="s">
        <v>681</v>
      </c>
      <c r="D297" s="418" t="s">
        <v>1300</v>
      </c>
      <c r="E297" s="420" t="s">
        <v>988</v>
      </c>
      <c r="F297" s="419" t="s">
        <v>1002</v>
      </c>
      <c r="G297" s="421" t="s">
        <v>989</v>
      </c>
      <c r="H297" s="419" t="s">
        <v>2</v>
      </c>
      <c r="I297" s="77">
        <v>562151</v>
      </c>
      <c r="J297" s="328">
        <f t="shared" si="399"/>
        <v>5.7498529875591435</v>
      </c>
      <c r="K297" s="328" t="s">
        <v>1716</v>
      </c>
      <c r="L297" s="165">
        <f t="shared" si="400"/>
        <v>4</v>
      </c>
      <c r="M297" s="385">
        <v>1400925576.8699999</v>
      </c>
      <c r="N297" s="328">
        <f t="shared" si="401"/>
        <v>9.1464150643270319</v>
      </c>
      <c r="O297" s="328" t="s">
        <v>1707</v>
      </c>
      <c r="P297" s="165">
        <f t="shared" si="402"/>
        <v>4</v>
      </c>
      <c r="Q297" s="94">
        <v>10686</v>
      </c>
      <c r="R297" s="328">
        <f t="shared" si="403"/>
        <v>4.0288151698468875</v>
      </c>
      <c r="S297" s="328" t="s">
        <v>1711</v>
      </c>
      <c r="T297" s="165">
        <f t="shared" si="404"/>
        <v>4</v>
      </c>
      <c r="U297" s="379" t="s">
        <v>1119</v>
      </c>
      <c r="V297" s="164">
        <f t="shared" si="405"/>
        <v>4</v>
      </c>
      <c r="W297" s="94">
        <v>406</v>
      </c>
      <c r="X297" s="54">
        <f>LOG10(W297)</f>
        <v>2.6085260335771943</v>
      </c>
      <c r="Y297" s="94" t="s">
        <v>1729</v>
      </c>
      <c r="Z297" s="165">
        <f t="shared" si="406"/>
        <v>4</v>
      </c>
      <c r="AA297" s="424">
        <f t="shared" si="407"/>
        <v>4</v>
      </c>
      <c r="AB297" s="586" t="s">
        <v>1397</v>
      </c>
      <c r="AC297" s="165">
        <f t="shared" ref="AC297" si="449">IF(AB297="NÃO POSSUI",4,IF(AB297="SIM, HÁ UM CARGO EM OUTRO SETOR",2,IF(AB297="SIM, HÁ SETOR DE CORREIÇÃO, FORA DA UCI",1,IF(AB297="SIM, FAZ PARTE DA CONTROLADORIA",0,"ERRO"))))</f>
        <v>1</v>
      </c>
      <c r="AD297" s="80" t="s">
        <v>1399</v>
      </c>
      <c r="AE297" s="165">
        <f t="shared" ref="AE297" si="450">IF(AD297="NÃO POSSUI",4,IF(AD297="SIM, HÁ UM CARGO EM OUTRO SETOR",2,IF(AD297="SIM, HÁ SETOR FORA DA UCI, DE RESPONSAB. PJ",1,IF(AD297="SIM, FAZ PARTE DA CONTROLADORIA",0,"ERRO"))))</f>
        <v>1</v>
      </c>
      <c r="AF297" s="379" t="s">
        <v>640</v>
      </c>
      <c r="AG297" s="164">
        <f t="shared" ref="AG297" si="451">IF(AF297="sim",0,IF(AF297="Não",4,"ERRO"))</f>
        <v>0</v>
      </c>
      <c r="AH297" s="53" t="s">
        <v>1047</v>
      </c>
      <c r="AI297" s="165"/>
      <c r="AJ297" s="53" t="s">
        <v>1406</v>
      </c>
      <c r="AK297" s="165">
        <f t="shared" ref="AK297" si="452">IF(AJ297="NÃO SERVIDOR (TERCEIRIZADO)",4,IF(AJ297="SERVIDOR NÃO-EFETIVO, COMISSIONADO NA CI",3,IF(AJ297="SERVIDOR COM FG NA UCI, EFETIVO EM OUTRO CARGO",1,IF(AJ297="SERVIDOR EFETIVO, CONCURSO ESPECÍFICO UCI",0,"ERRO"))))</f>
        <v>3</v>
      </c>
      <c r="AL297" s="599">
        <v>13</v>
      </c>
      <c r="AM297" s="397" t="s">
        <v>1769</v>
      </c>
      <c r="AN297" s="165">
        <f t="shared" ref="AN297" si="453">IF(AM297="0 OU 1 SERVIDOR",4,IF(AM297="2 SERVIDORES",3,IF(AM297="3 SERVIDORES",2,IF(AM297="4 OU 5 SERVIDORES",1,IF(AM297="6 A 13 SERVIDORES",0,"ERRO")))))</f>
        <v>0</v>
      </c>
      <c r="AO297" s="379" t="s">
        <v>636</v>
      </c>
      <c r="AP297" s="164">
        <f t="shared" ref="AP297" si="454">IF(AO297="sim",0,IF(AO297="Não",4,"ERRO"))</f>
        <v>4</v>
      </c>
      <c r="AQ297" s="322">
        <v>3</v>
      </c>
      <c r="AR297" s="397" t="s">
        <v>1771</v>
      </c>
      <c r="AS297" s="165">
        <f t="shared" ref="AS297" si="455">IF(AR297="5 TITULARES (ou nenhum)",4,IF(AR297="4 TITULARES",3,IF(AR297="3 TITULARES",2,IF(AR297="2 TITULARES",1,IF(AR297="1 TITULAR",0,"ERRO")))))</f>
        <v>2</v>
      </c>
      <c r="AT297" s="586" t="s">
        <v>634</v>
      </c>
      <c r="AU297" s="165">
        <f t="shared" ref="AU297" si="456">IF(AT297="ENSINO MÉDIO",4,IF(AT297="SUPERIOR INCOMPLETO",3,IF(AT297="SUPERIOR COMPLETO",2,IF(AT297="ESPECIALIZAÇÃO OU PÓS-GRADUAÇÃO",1,IF(AT297="MESTRADO",0,"ERRO")))))</f>
        <v>1</v>
      </c>
      <c r="AV297" s="380" t="s">
        <v>675</v>
      </c>
      <c r="AW297" s="165">
        <v>0</v>
      </c>
      <c r="AX297" s="382" t="s">
        <v>675</v>
      </c>
      <c r="AY297" s="165">
        <v>0</v>
      </c>
      <c r="AZ297" s="426">
        <f t="shared" ref="AZ297" si="457">AVERAGE(AC297,AE297,AG297,AI297,AK297,AN297,AP297,AS297,AU297,AW297,AY297)</f>
        <v>1.2</v>
      </c>
      <c r="BA297" s="322">
        <v>1</v>
      </c>
      <c r="BB297" s="395" t="s">
        <v>1742</v>
      </c>
      <c r="BC297" s="165">
        <f t="shared" si="388"/>
        <v>3</v>
      </c>
      <c r="BD297" s="155" t="s">
        <v>641</v>
      </c>
      <c r="BE297" s="163">
        <f t="shared" ref="BE297" si="458">IF(BD297="NÃO FORMALIZA PLANEJ",4,IF(BD297="SIM, BIMESTRALMENTE",3,IF(BD297="SIM, QUADRIMESTRALMENTE",2,IF(BD297="SIM, SEMESTRALMENTE",1,IF(BD297="SIM, ANUALMENTE",0,"ERRO")))))</f>
        <v>0</v>
      </c>
      <c r="BF297" s="601">
        <v>7</v>
      </c>
      <c r="BG297" s="396" t="s">
        <v>1748</v>
      </c>
      <c r="BH297" s="165">
        <f t="shared" ref="BH297" si="459">IF(BG297="NENHUMA AUDITORIA/FISCALIZ",4,IF(BG297="ATÉ 2 AUDITORIAS/FISCALIZ",3,IF(BG297="ATÉ 4 AUDITORIAS/FISCALIZ",2,IF(BG297="ATÉ 8 AUDITORIAS/FISCALIZ",1,IF(BG297="9 OU MAIS AUDITORIAS/FISCALIZ",0,"ERRO")))))</f>
        <v>1</v>
      </c>
      <c r="BI297" s="601">
        <v>13</v>
      </c>
      <c r="BJ297" s="396" t="s">
        <v>1749</v>
      </c>
      <c r="BK297" s="165">
        <f t="shared" si="389"/>
        <v>0</v>
      </c>
      <c r="BL297" s="80" t="s">
        <v>661</v>
      </c>
      <c r="BM297" s="365">
        <f t="shared" si="390"/>
        <v>0</v>
      </c>
      <c r="BN297" s="586" t="s">
        <v>649</v>
      </c>
      <c r="BO297" s="365">
        <f t="shared" si="391"/>
        <v>1</v>
      </c>
      <c r="BP297" s="586" t="s">
        <v>643</v>
      </c>
      <c r="BQ297" s="365">
        <f t="shared" si="392"/>
        <v>3</v>
      </c>
      <c r="BR297" s="601">
        <v>2</v>
      </c>
      <c r="BS297" s="396" t="s">
        <v>1751</v>
      </c>
      <c r="BT297" s="165">
        <f t="shared" si="393"/>
        <v>3</v>
      </c>
      <c r="BU297" s="601">
        <v>2</v>
      </c>
      <c r="BV297" s="396" t="s">
        <v>1751</v>
      </c>
      <c r="BW297" s="165">
        <f t="shared" si="394"/>
        <v>3</v>
      </c>
      <c r="BX297" s="601">
        <v>5</v>
      </c>
      <c r="BY297" s="396" t="s">
        <v>1758</v>
      </c>
      <c r="BZ297" s="165">
        <f t="shared" si="395"/>
        <v>1</v>
      </c>
      <c r="CA297" s="601">
        <v>3</v>
      </c>
      <c r="CB297" s="396" t="s">
        <v>1757</v>
      </c>
      <c r="CC297" s="165">
        <f t="shared" si="396"/>
        <v>2</v>
      </c>
      <c r="CD297" s="58">
        <v>2</v>
      </c>
      <c r="CE297" s="397" t="s">
        <v>1762</v>
      </c>
      <c r="CF297" s="165">
        <f t="shared" ref="CF297" si="460">IF(CE297="ATÉ 8 ATIVIDADES",4,IF(CE297="ATÉ 4 ATIVIDADES",3,IF(CE297="2 ATIVIDADES",2,IF(CE297="1 ATIVIDADE",1,IF(CE297="NENHUMA ATIVIDADE",0,"ERRO")))))</f>
        <v>2</v>
      </c>
      <c r="CG297" s="80" t="s">
        <v>1369</v>
      </c>
      <c r="CH297" s="165">
        <f>IF(CG297="NÃO",4,IF(CG297="SIM, RELATÓRIO BIMESTRAL",3,IF(CG297="SIM, RELATÓRIO MENSAL",2,IF(CG297="SIM, RELATÓRIO SEMESTRAL",1,IF(CG297="SIM, RELATÓRIO ANUAL",0,"ERRO")))))</f>
        <v>3</v>
      </c>
      <c r="CI297" s="426">
        <f t="shared" ref="CI297" si="461">AVERAGE(CH297,CF297,CC297,BZ297,BW297,BT297,BQ297,BO297,BM297,BK297,BH297,BE297)</f>
        <v>1.5833333333333333</v>
      </c>
      <c r="CJ297" s="80" t="s">
        <v>1407</v>
      </c>
      <c r="CK297" s="165">
        <f t="shared" ref="CK297" si="462">IF(CJ297="NÃO POSSUI",4,IF(CJ297="SIM, HÁ UM CARGO EM OUTRO SETOR",2,IF(CJ297="SIM, HÁ SETOR DE TRANSPARÊNCIA, FORA DA UCI",1,IF(CJ297="SIM, FAZ PARTE DA CONTROLADORIA",0,"ERRO"))))</f>
        <v>1</v>
      </c>
      <c r="CL297" s="379" t="s">
        <v>636</v>
      </c>
      <c r="CM297" s="164">
        <f t="shared" ref="CM297" si="463">IF(CL297="sim",0,IF(CL297="Não",4,"ERRO"))</f>
        <v>4</v>
      </c>
      <c r="CN297" s="379" t="s">
        <v>880</v>
      </c>
      <c r="CO297" s="164">
        <f t="shared" si="408"/>
        <v>4</v>
      </c>
      <c r="CP297" s="379" t="s">
        <v>1119</v>
      </c>
      <c r="CQ297" s="164">
        <f t="shared" si="444"/>
        <v>0</v>
      </c>
      <c r="CR297" s="379" t="s">
        <v>880</v>
      </c>
      <c r="CS297" s="164">
        <f t="shared" si="445"/>
        <v>4</v>
      </c>
      <c r="CT297" s="80" t="s">
        <v>1409</v>
      </c>
      <c r="CU297" s="165">
        <f t="shared" ref="CU297" si="464">IF(CT297="NÃO POSSUI",4,IF(CT297="SIM, POSSUI CARGO EM OUTRO SETOR",2,IF(CT297="SIM, HÁ SETOR DE OUVIDORIA, FORA DA UCI",1,IF(CT297="SIM, FAZ PARTE DA CONTROLADORIA",0,"ERRO"))))</f>
        <v>1</v>
      </c>
      <c r="CV297" s="379" t="s">
        <v>1119</v>
      </c>
      <c r="CW297" s="164">
        <f t="shared" si="446"/>
        <v>0</v>
      </c>
      <c r="CX297" s="389">
        <v>7.9</v>
      </c>
      <c r="CY297" s="427" t="s">
        <v>1826</v>
      </c>
      <c r="CZ297" s="165">
        <f t="shared" si="409"/>
        <v>1</v>
      </c>
      <c r="DA297" s="391">
        <v>9.8000000000000007</v>
      </c>
      <c r="DB297" s="351" t="s">
        <v>1827</v>
      </c>
      <c r="DC297" s="165">
        <f t="shared" si="410"/>
        <v>0</v>
      </c>
      <c r="DD297" s="426">
        <f t="shared" si="411"/>
        <v>1.6666666666666667</v>
      </c>
      <c r="DE297" s="148">
        <v>18</v>
      </c>
      <c r="DF297" s="396" t="s">
        <v>1773</v>
      </c>
      <c r="DG297" s="165">
        <f t="shared" si="412"/>
        <v>4</v>
      </c>
      <c r="DH297" s="54">
        <v>0</v>
      </c>
      <c r="DI297" s="397" t="s">
        <v>1777</v>
      </c>
      <c r="DJ297" s="165">
        <f t="shared" si="413"/>
        <v>0</v>
      </c>
      <c r="DK297" s="392">
        <v>13</v>
      </c>
      <c r="DL297" s="396" t="s">
        <v>1778</v>
      </c>
      <c r="DM297" s="165">
        <f t="shared" si="414"/>
        <v>4</v>
      </c>
      <c r="DN297" s="392">
        <v>4</v>
      </c>
      <c r="DO297" s="397" t="s">
        <v>1782</v>
      </c>
      <c r="DP297" s="165">
        <f t="shared" si="415"/>
        <v>2</v>
      </c>
      <c r="DQ297" s="379" t="s">
        <v>1024</v>
      </c>
      <c r="DR297" s="164">
        <f t="shared" si="416"/>
        <v>0</v>
      </c>
      <c r="DS297" s="426">
        <f t="shared" si="417"/>
        <v>2</v>
      </c>
      <c r="DT297" s="387">
        <v>0.77</v>
      </c>
      <c r="DU297" s="157" t="s">
        <v>1792</v>
      </c>
      <c r="DV297" s="165">
        <f t="shared" si="442"/>
        <v>1</v>
      </c>
      <c r="DW297" s="49">
        <v>400</v>
      </c>
      <c r="DX297" s="148">
        <f t="shared" si="448"/>
        <v>2.6020599913279625</v>
      </c>
      <c r="DY297" s="94" t="s">
        <v>1736</v>
      </c>
      <c r="DZ297" s="165">
        <f t="shared" si="418"/>
        <v>4</v>
      </c>
      <c r="EA297" s="49">
        <v>131</v>
      </c>
      <c r="EB297" s="157" t="s">
        <v>1738</v>
      </c>
      <c r="EC297" s="165">
        <f t="shared" si="419"/>
        <v>4</v>
      </c>
      <c r="ED297" s="49">
        <v>81</v>
      </c>
      <c r="EE297" s="157" t="s">
        <v>1738</v>
      </c>
      <c r="EF297" s="165">
        <f t="shared" si="420"/>
        <v>4</v>
      </c>
      <c r="EG297" s="426">
        <f t="shared" si="421"/>
        <v>3.25</v>
      </c>
      <c r="EH297" s="429">
        <f t="shared" si="422"/>
        <v>2.2833333333333332</v>
      </c>
      <c r="EI297" s="438">
        <f t="shared" si="423"/>
        <v>0.5708333333333333</v>
      </c>
      <c r="EJ297" s="546">
        <v>1</v>
      </c>
      <c r="EK297" s="548">
        <v>0.3</v>
      </c>
      <c r="EL297" s="549">
        <v>0.39583333333333331</v>
      </c>
      <c r="EM297" s="549">
        <v>0.41666666666666669</v>
      </c>
      <c r="EN297" s="549">
        <v>0.5</v>
      </c>
      <c r="EO297" s="549">
        <v>0.8125</v>
      </c>
    </row>
    <row r="298" spans="1:145">
      <c r="AP298" s="59"/>
    </row>
    <row r="299" spans="1:145">
      <c r="CG299" s="377"/>
    </row>
  </sheetData>
  <autoFilter ref="A2:EO297" xr:uid="{00000000-0009-0000-0000-000002000000}">
    <sortState xmlns:xlrd2="http://schemas.microsoft.com/office/spreadsheetml/2017/richdata2" ref="A3:EO297">
      <sortCondition ref="I2:I297"/>
    </sortState>
  </autoFilter>
  <conditionalFormatting sqref="EH3:EH297 EH1">
    <cfRule type="colorScale" priority="12">
      <colorScale>
        <cfvo type="min"/>
        <cfvo type="percentile" val="50"/>
        <cfvo type="max"/>
        <color rgb="FF008000"/>
        <color rgb="FFFF6600"/>
        <color rgb="FFFF0000"/>
      </colorScale>
    </cfRule>
  </conditionalFormatting>
  <conditionalFormatting sqref="EI3:EI297 EI1">
    <cfRule type="colorScale" priority="14">
      <colorScale>
        <cfvo type="min"/>
        <cfvo type="percentile" val="50"/>
        <cfvo type="max"/>
        <color rgb="FF008000"/>
        <color rgb="FFFF6600"/>
        <color rgb="FFFF0000"/>
      </colorScale>
    </cfRule>
  </conditionalFormatting>
  <conditionalFormatting sqref="EJ2:EO297">
    <cfRule type="colorScale" priority="1">
      <colorScale>
        <cfvo type="min"/>
        <cfvo type="percentile" val="25"/>
        <cfvo type="percent" val="50"/>
        <color rgb="FF008000"/>
        <color rgb="FFFFEB84"/>
        <color rgb="FFFF0000"/>
      </colorScale>
    </cfRule>
    <cfRule type="colorScale" priority="2">
      <colorScale>
        <cfvo type="min"/>
        <cfvo type="percentile" val="50"/>
        <cfvo type="max"/>
        <color rgb="FF63BE7B"/>
        <color rgb="FFFFEB84"/>
        <color rgb="FFF8696B"/>
      </colorScale>
    </cfRule>
  </conditionalFormatting>
  <pageMargins left="0.511811024" right="0.511811024" top="0.78740157499999996" bottom="0.78740157499999996" header="0.31496062000000002" footer="0.31496062000000002"/>
  <pageSetup paperSize="9" orientation="portrait"/>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Planilhas</vt:lpstr>
      </vt:variant>
      <vt:variant>
        <vt:i4>14</vt:i4>
      </vt:variant>
    </vt:vector>
  </HeadingPairs>
  <TitlesOfParts>
    <vt:vector size="14" baseType="lpstr">
      <vt:lpstr>Barômetro</vt:lpstr>
      <vt:lpstr>Médias</vt:lpstr>
      <vt:lpstr>Porte</vt:lpstr>
      <vt:lpstr>Descritivas</vt:lpstr>
      <vt:lpstr>Correl</vt:lpstr>
      <vt:lpstr>Planilha1</vt:lpstr>
      <vt:lpstr>CorrelTodas</vt:lpstr>
      <vt:lpstr>Cálculos e Freq</vt:lpstr>
      <vt:lpstr>Dados ORiginais</vt:lpstr>
      <vt:lpstr>Variaveis1</vt:lpstr>
      <vt:lpstr>Variáveis2</vt:lpstr>
      <vt:lpstr>Categorias</vt:lpstr>
      <vt:lpstr>Gráficos</vt:lpstr>
      <vt:lpstr>Notebook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Rodrigo de Bona da Silva</cp:lastModifiedBy>
  <cp:lastPrinted>2017-02-15T02:00:53Z</cp:lastPrinted>
  <dcterms:created xsi:type="dcterms:W3CDTF">2015-07-30T14:55:35Z</dcterms:created>
  <dcterms:modified xsi:type="dcterms:W3CDTF">2019-03-21T14:52:55Z</dcterms:modified>
  <cp:category/>
</cp:coreProperties>
</file>